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showInkAnnotation="0" autoCompressPictures="0"/>
  <bookViews>
    <workbookView xWindow="0" yWindow="0" windowWidth="28720" windowHeight="17560"/>
  </bookViews>
  <sheets>
    <sheet name="USDIV.txt" sheetId="1" r:id="rId1"/>
    <sheet name="Contenders" sheetId="5" r:id="rId2"/>
    <sheet name="Challengers" sheetId="8" r:id="rId3"/>
    <sheet name="All CCC" sheetId="11" r:id="rId4"/>
    <sheet name="Changes" sheetId="9" r:id="rId5"/>
    <sheet name="Summary" sheetId="10" r:id="rId6"/>
    <sheet name="Revisions" sheetId="4" r:id="rId7"/>
    <sheet name="Notes" sheetId="3" r:id="rId8"/>
  </sheets>
  <definedNames>
    <definedName name="ChampsData">USDIV.txt!$A$7:$CO$111</definedName>
    <definedName name="ContendersData">Contenders!$A$7:$CO$255</definedName>
    <definedName name="CzallengersData">Challengers!$A$7:$CO$315</definedName>
    <definedName name="DataAll">'All CCC'!$A$7:$CO$669</definedName>
    <definedName name="Deletions">Changes!$A$8:$I$282</definedName>
    <definedName name="FrozenAngels">Notes!$A$385:$J$436</definedName>
    <definedName name="NearChallengers">Notes!$A$177:$F$374</definedName>
    <definedName name="_xlnm.Print_Area" localSheetId="2">Challengers!$C$7:$CO$321</definedName>
    <definedName name="_xlnm.Print_Area" localSheetId="4">Changes!$A$1:$I$520</definedName>
    <definedName name="_xlnm.Print_Area" localSheetId="1">Contenders!$C$7:$CO$258</definedName>
    <definedName name="_xlnm.Print_Area" localSheetId="6">Revisions!$B$3:$K$206</definedName>
    <definedName name="_xlnm.Print_Area" localSheetId="5">Summary!$A$1:$AX$140</definedName>
    <definedName name="_xlnm.Print_Area" localSheetId="0">USDIV.txt!$C$7:$CO$112</definedName>
    <definedName name="_xlnm.Print_Titles" localSheetId="3">'All CCC'!$A:$B,'All CCC'!$1:$6</definedName>
    <definedName name="_xlnm.Print_Titles" localSheetId="2">Challengers!$A:$B,Challengers!$1:$6</definedName>
    <definedName name="_xlnm.Print_Titles" localSheetId="1">Contenders!$A:$B,Contenders!$1:$6</definedName>
    <definedName name="_xlnm.Print_Titles" localSheetId="6">Revisions!$1:$2</definedName>
    <definedName name="_xlnm.Print_Titles" localSheetId="5">Summary!$1:$3</definedName>
    <definedName name="_xlnm.Print_Titles" localSheetId="0">USDIV.txt!$A:$B,USDIV.txt!$1:$6</definedName>
  </definedNames>
  <calcPr calcId="140001" refMode="R1C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" i="11" l="1"/>
  <c r="H5" i="8"/>
  <c r="R7" i="8"/>
  <c r="I7" i="8"/>
  <c r="L7" i="8"/>
  <c r="S7" i="8"/>
  <c r="T7" i="8"/>
  <c r="U7" i="8"/>
  <c r="AN7" i="8"/>
  <c r="AJ7" i="8"/>
  <c r="AO7" i="8"/>
  <c r="AK7" i="8"/>
  <c r="AL7" i="8"/>
  <c r="AM7" i="8"/>
  <c r="BH7" i="8"/>
  <c r="BI7" i="8"/>
  <c r="BJ7" i="8"/>
  <c r="BK7" i="8"/>
  <c r="BL7" i="8"/>
  <c r="BM7" i="8"/>
  <c r="BN7" i="8"/>
  <c r="BO7" i="8"/>
  <c r="BP7" i="8"/>
  <c r="BQ7" i="8"/>
  <c r="BR7" i="8"/>
  <c r="BS7" i="8"/>
  <c r="BT7" i="8"/>
  <c r="BU7" i="8"/>
  <c r="BV7" i="8"/>
  <c r="BW7" i="8"/>
  <c r="BX7" i="8"/>
  <c r="BY7" i="8"/>
  <c r="CA7" i="8"/>
  <c r="CB7" i="8"/>
  <c r="CC7" i="8"/>
  <c r="CD7" i="8"/>
  <c r="CE7" i="8"/>
  <c r="CF7" i="8"/>
  <c r="CG7" i="8"/>
  <c r="CH7" i="8"/>
  <c r="CI7" i="8"/>
  <c r="CJ7" i="8"/>
  <c r="R8" i="8"/>
  <c r="I8" i="8"/>
  <c r="L8" i="8"/>
  <c r="S8" i="8"/>
  <c r="T8" i="8"/>
  <c r="U8" i="8"/>
  <c r="AN8" i="8"/>
  <c r="AJ8" i="8"/>
  <c r="AO8" i="8"/>
  <c r="AK8" i="8"/>
  <c r="AL8" i="8"/>
  <c r="AM8" i="8"/>
  <c r="BH8" i="8"/>
  <c r="BI8" i="8"/>
  <c r="BJ8" i="8"/>
  <c r="BK8" i="8"/>
  <c r="BL8" i="8"/>
  <c r="BM8" i="8"/>
  <c r="BN8" i="8"/>
  <c r="BO8" i="8"/>
  <c r="BP8" i="8"/>
  <c r="BQ8" i="8"/>
  <c r="BR8" i="8"/>
  <c r="BS8" i="8"/>
  <c r="BT8" i="8"/>
  <c r="BU8" i="8"/>
  <c r="BV8" i="8"/>
  <c r="BW8" i="8"/>
  <c r="BX8" i="8"/>
  <c r="BY8" i="8"/>
  <c r="CA8" i="8"/>
  <c r="CB8" i="8"/>
  <c r="CC8" i="8"/>
  <c r="CD8" i="8"/>
  <c r="CE8" i="8"/>
  <c r="CF8" i="8"/>
  <c r="CG8" i="8"/>
  <c r="CH8" i="8"/>
  <c r="CI8" i="8"/>
  <c r="CJ8" i="8"/>
  <c r="R9" i="8"/>
  <c r="I9" i="8"/>
  <c r="L9" i="8"/>
  <c r="S9" i="8"/>
  <c r="T9" i="8"/>
  <c r="U9" i="8"/>
  <c r="AN9" i="8"/>
  <c r="AJ9" i="8"/>
  <c r="AO9" i="8"/>
  <c r="AK9" i="8"/>
  <c r="AL9" i="8"/>
  <c r="AM9" i="8"/>
  <c r="BH9" i="8"/>
  <c r="BI9" i="8"/>
  <c r="BJ9" i="8"/>
  <c r="BK9" i="8"/>
  <c r="BL9" i="8"/>
  <c r="BM9" i="8"/>
  <c r="BN9" i="8"/>
  <c r="BO9" i="8"/>
  <c r="BP9" i="8"/>
  <c r="BQ9" i="8"/>
  <c r="BR9" i="8"/>
  <c r="BS9" i="8"/>
  <c r="BT9" i="8"/>
  <c r="BU9" i="8"/>
  <c r="BV9" i="8"/>
  <c r="BW9" i="8"/>
  <c r="BX9" i="8"/>
  <c r="BY9" i="8"/>
  <c r="CA9" i="8"/>
  <c r="CB9" i="8"/>
  <c r="CC9" i="8"/>
  <c r="CD9" i="8"/>
  <c r="CE9" i="8"/>
  <c r="CF9" i="8"/>
  <c r="CG9" i="8"/>
  <c r="CH9" i="8"/>
  <c r="CI9" i="8"/>
  <c r="CJ9" i="8"/>
  <c r="R10" i="8"/>
  <c r="I10" i="8"/>
  <c r="L10" i="8"/>
  <c r="S10" i="8"/>
  <c r="T10" i="8"/>
  <c r="U10" i="8"/>
  <c r="AN10" i="8"/>
  <c r="AJ10" i="8"/>
  <c r="AO10" i="8"/>
  <c r="AK10" i="8"/>
  <c r="AL10" i="8"/>
  <c r="AM10" i="8"/>
  <c r="BH10" i="8"/>
  <c r="BI10" i="8"/>
  <c r="BJ10" i="8"/>
  <c r="BK10" i="8"/>
  <c r="BL10" i="8"/>
  <c r="BM10" i="8"/>
  <c r="BN10" i="8"/>
  <c r="BO10" i="8"/>
  <c r="BP10" i="8"/>
  <c r="BQ10" i="8"/>
  <c r="BR10" i="8"/>
  <c r="BS10" i="8"/>
  <c r="BT10" i="8"/>
  <c r="BU10" i="8"/>
  <c r="BV10" i="8"/>
  <c r="BW10" i="8"/>
  <c r="BX10" i="8"/>
  <c r="BY10" i="8"/>
  <c r="CA10" i="8"/>
  <c r="CB10" i="8"/>
  <c r="CC10" i="8"/>
  <c r="CD10" i="8"/>
  <c r="CE10" i="8"/>
  <c r="CF10" i="8"/>
  <c r="CG10" i="8"/>
  <c r="CH10" i="8"/>
  <c r="CI10" i="8"/>
  <c r="CJ10" i="8"/>
  <c r="R11" i="8"/>
  <c r="I11" i="8"/>
  <c r="L11" i="8"/>
  <c r="S11" i="8"/>
  <c r="T11" i="8"/>
  <c r="U11" i="8"/>
  <c r="AN11" i="8"/>
  <c r="AJ11" i="8"/>
  <c r="AO11" i="8"/>
  <c r="AK11" i="8"/>
  <c r="AL11" i="8"/>
  <c r="AM11" i="8"/>
  <c r="BH11" i="8"/>
  <c r="BI11" i="8"/>
  <c r="BJ11" i="8"/>
  <c r="BK11" i="8"/>
  <c r="BL11" i="8"/>
  <c r="BM11" i="8"/>
  <c r="BN11" i="8"/>
  <c r="BO11" i="8"/>
  <c r="BP11" i="8"/>
  <c r="BQ11" i="8"/>
  <c r="BR11" i="8"/>
  <c r="BS11" i="8"/>
  <c r="BT11" i="8"/>
  <c r="BU11" i="8"/>
  <c r="BV11" i="8"/>
  <c r="BW11" i="8"/>
  <c r="BX11" i="8"/>
  <c r="BY11" i="8"/>
  <c r="CA11" i="8"/>
  <c r="CB11" i="8"/>
  <c r="CC11" i="8"/>
  <c r="CD11" i="8"/>
  <c r="CE11" i="8"/>
  <c r="CF11" i="8"/>
  <c r="CG11" i="8"/>
  <c r="CH11" i="8"/>
  <c r="CI11" i="8"/>
  <c r="CJ11" i="8"/>
  <c r="R12" i="8"/>
  <c r="I12" i="8"/>
  <c r="L12" i="8"/>
  <c r="S12" i="8"/>
  <c r="T12" i="8"/>
  <c r="U12" i="8"/>
  <c r="AN12" i="8"/>
  <c r="AJ12" i="8"/>
  <c r="AO12" i="8"/>
  <c r="AK12" i="8"/>
  <c r="AL12" i="8"/>
  <c r="AM12" i="8"/>
  <c r="BH12" i="8"/>
  <c r="BI12" i="8"/>
  <c r="BJ12" i="8"/>
  <c r="BK12" i="8"/>
  <c r="BL12" i="8"/>
  <c r="BM12" i="8"/>
  <c r="BN12" i="8"/>
  <c r="BO12" i="8"/>
  <c r="BP12" i="8"/>
  <c r="BQ12" i="8"/>
  <c r="BR12" i="8"/>
  <c r="BS12" i="8"/>
  <c r="BT12" i="8"/>
  <c r="BU12" i="8"/>
  <c r="BV12" i="8"/>
  <c r="BW12" i="8"/>
  <c r="BX12" i="8"/>
  <c r="BY12" i="8"/>
  <c r="CA12" i="8"/>
  <c r="CB12" i="8"/>
  <c r="CC12" i="8"/>
  <c r="CD12" i="8"/>
  <c r="CE12" i="8"/>
  <c r="CF12" i="8"/>
  <c r="CG12" i="8"/>
  <c r="CH12" i="8"/>
  <c r="CI12" i="8"/>
  <c r="CJ12" i="8"/>
  <c r="R13" i="8"/>
  <c r="I13" i="8"/>
  <c r="L13" i="8"/>
  <c r="S13" i="8"/>
  <c r="T13" i="8"/>
  <c r="U13" i="8"/>
  <c r="AN13" i="8"/>
  <c r="AJ13" i="8"/>
  <c r="AO13" i="8"/>
  <c r="AK13" i="8"/>
  <c r="AL13" i="8"/>
  <c r="AM13" i="8"/>
  <c r="BH13" i="8"/>
  <c r="BI13" i="8"/>
  <c r="BJ13" i="8"/>
  <c r="BK13" i="8"/>
  <c r="BL13" i="8"/>
  <c r="BM13" i="8"/>
  <c r="BN13" i="8"/>
  <c r="BO13" i="8"/>
  <c r="BP13" i="8"/>
  <c r="BQ13" i="8"/>
  <c r="BR13" i="8"/>
  <c r="BS13" i="8"/>
  <c r="BT13" i="8"/>
  <c r="BU13" i="8"/>
  <c r="BV13" i="8"/>
  <c r="BW13" i="8"/>
  <c r="BX13" i="8"/>
  <c r="BY13" i="8"/>
  <c r="CA13" i="8"/>
  <c r="CB13" i="8"/>
  <c r="CC13" i="8"/>
  <c r="CD13" i="8"/>
  <c r="CE13" i="8"/>
  <c r="CF13" i="8"/>
  <c r="CG13" i="8"/>
  <c r="CH13" i="8"/>
  <c r="CI13" i="8"/>
  <c r="CJ13" i="8"/>
  <c r="R14" i="8"/>
  <c r="I14" i="8"/>
  <c r="L14" i="8"/>
  <c r="S14" i="8"/>
  <c r="T14" i="8"/>
  <c r="U14" i="8"/>
  <c r="AN14" i="8"/>
  <c r="AJ14" i="8"/>
  <c r="AO14" i="8"/>
  <c r="AK14" i="8"/>
  <c r="AL14" i="8"/>
  <c r="AM14" i="8"/>
  <c r="BH14" i="8"/>
  <c r="BI14" i="8"/>
  <c r="BJ14" i="8"/>
  <c r="BK14" i="8"/>
  <c r="BL14" i="8"/>
  <c r="BM14" i="8"/>
  <c r="BN14" i="8"/>
  <c r="BO14" i="8"/>
  <c r="BP14" i="8"/>
  <c r="BQ14" i="8"/>
  <c r="BR14" i="8"/>
  <c r="BS14" i="8"/>
  <c r="BT14" i="8"/>
  <c r="BU14" i="8"/>
  <c r="BV14" i="8"/>
  <c r="BW14" i="8"/>
  <c r="BX14" i="8"/>
  <c r="BY14" i="8"/>
  <c r="CA14" i="8"/>
  <c r="CB14" i="8"/>
  <c r="CC14" i="8"/>
  <c r="CD14" i="8"/>
  <c r="CE14" i="8"/>
  <c r="CF14" i="8"/>
  <c r="CG14" i="8"/>
  <c r="CH14" i="8"/>
  <c r="CI14" i="8"/>
  <c r="CJ14" i="8"/>
  <c r="R15" i="8"/>
  <c r="I15" i="8"/>
  <c r="L15" i="8"/>
  <c r="S15" i="8"/>
  <c r="T15" i="8"/>
  <c r="U15" i="8"/>
  <c r="AN15" i="8"/>
  <c r="AJ15" i="8"/>
  <c r="AL15" i="8"/>
  <c r="AM15" i="8"/>
  <c r="AO15" i="8"/>
  <c r="BH15" i="8"/>
  <c r="BI15" i="8"/>
  <c r="BJ15" i="8"/>
  <c r="BK15" i="8"/>
  <c r="BL15" i="8"/>
  <c r="BM15" i="8"/>
  <c r="BN15" i="8"/>
  <c r="BO15" i="8"/>
  <c r="BP15" i="8"/>
  <c r="BQ15" i="8"/>
  <c r="BR15" i="8"/>
  <c r="BS15" i="8"/>
  <c r="BT15" i="8"/>
  <c r="BU15" i="8"/>
  <c r="BV15" i="8"/>
  <c r="BW15" i="8"/>
  <c r="BX15" i="8"/>
  <c r="BY15" i="8"/>
  <c r="CA15" i="8"/>
  <c r="CB15" i="8"/>
  <c r="CC15" i="8"/>
  <c r="CD15" i="8"/>
  <c r="CE15" i="8"/>
  <c r="CF15" i="8"/>
  <c r="CG15" i="8"/>
  <c r="CH15" i="8"/>
  <c r="CI15" i="8"/>
  <c r="CJ15" i="8"/>
  <c r="R16" i="8"/>
  <c r="I16" i="8"/>
  <c r="L16" i="8"/>
  <c r="S16" i="8"/>
  <c r="T16" i="8"/>
  <c r="U16" i="8"/>
  <c r="AN16" i="8"/>
  <c r="AJ16" i="8"/>
  <c r="AO16" i="8"/>
  <c r="AK16" i="8"/>
  <c r="AL16" i="8"/>
  <c r="AM16" i="8"/>
  <c r="BH16" i="8"/>
  <c r="BI16" i="8"/>
  <c r="BJ16" i="8"/>
  <c r="BK16" i="8"/>
  <c r="BL16" i="8"/>
  <c r="BM16" i="8"/>
  <c r="BN16" i="8"/>
  <c r="BO16" i="8"/>
  <c r="BP16" i="8"/>
  <c r="BQ16" i="8"/>
  <c r="BR16" i="8"/>
  <c r="BS16" i="8"/>
  <c r="BT16" i="8"/>
  <c r="BU16" i="8"/>
  <c r="BV16" i="8"/>
  <c r="BW16" i="8"/>
  <c r="BX16" i="8"/>
  <c r="BY16" i="8"/>
  <c r="CA16" i="8"/>
  <c r="CB16" i="8"/>
  <c r="CC16" i="8"/>
  <c r="CD16" i="8"/>
  <c r="CE16" i="8"/>
  <c r="CF16" i="8"/>
  <c r="CG16" i="8"/>
  <c r="CH16" i="8"/>
  <c r="CI16" i="8"/>
  <c r="CJ16" i="8"/>
  <c r="R17" i="8"/>
  <c r="I17" i="8"/>
  <c r="L17" i="8"/>
  <c r="S17" i="8"/>
  <c r="T17" i="8"/>
  <c r="U17" i="8"/>
  <c r="AN17" i="8"/>
  <c r="AJ17" i="8"/>
  <c r="AO17" i="8"/>
  <c r="AK17" i="8"/>
  <c r="AL17" i="8"/>
  <c r="AM17" i="8"/>
  <c r="BH17" i="8"/>
  <c r="BI17" i="8"/>
  <c r="BJ17" i="8"/>
  <c r="BK17" i="8"/>
  <c r="BL17" i="8"/>
  <c r="BM17" i="8"/>
  <c r="BN17" i="8"/>
  <c r="BO17" i="8"/>
  <c r="BP17" i="8"/>
  <c r="BQ17" i="8"/>
  <c r="BR17" i="8"/>
  <c r="BS17" i="8"/>
  <c r="BT17" i="8"/>
  <c r="BU17" i="8"/>
  <c r="BV17" i="8"/>
  <c r="BW17" i="8"/>
  <c r="BX17" i="8"/>
  <c r="BY17" i="8"/>
  <c r="CA17" i="8"/>
  <c r="CB17" i="8"/>
  <c r="CC17" i="8"/>
  <c r="CD17" i="8"/>
  <c r="CE17" i="8"/>
  <c r="CF17" i="8"/>
  <c r="CG17" i="8"/>
  <c r="CH17" i="8"/>
  <c r="CI17" i="8"/>
  <c r="CJ17" i="8"/>
  <c r="R18" i="8"/>
  <c r="I18" i="8"/>
  <c r="L18" i="8"/>
  <c r="S18" i="8"/>
  <c r="T18" i="8"/>
  <c r="U18" i="8"/>
  <c r="AN18" i="8"/>
  <c r="AJ18" i="8"/>
  <c r="AO18" i="8"/>
  <c r="AK18" i="8"/>
  <c r="AL18" i="8"/>
  <c r="AM18" i="8"/>
  <c r="BH18" i="8"/>
  <c r="BI18" i="8"/>
  <c r="BJ18" i="8"/>
  <c r="BK18" i="8"/>
  <c r="BL18" i="8"/>
  <c r="BM18" i="8"/>
  <c r="BN18" i="8"/>
  <c r="BO18" i="8"/>
  <c r="BP18" i="8"/>
  <c r="BQ18" i="8"/>
  <c r="BR18" i="8"/>
  <c r="BS18" i="8"/>
  <c r="BT18" i="8"/>
  <c r="BU18" i="8"/>
  <c r="BV18" i="8"/>
  <c r="BW18" i="8"/>
  <c r="BX18" i="8"/>
  <c r="BY18" i="8"/>
  <c r="CA18" i="8"/>
  <c r="CB18" i="8"/>
  <c r="CC18" i="8"/>
  <c r="CD18" i="8"/>
  <c r="CE18" i="8"/>
  <c r="CF18" i="8"/>
  <c r="CG18" i="8"/>
  <c r="CH18" i="8"/>
  <c r="CI18" i="8"/>
  <c r="CJ18" i="8"/>
  <c r="R19" i="8"/>
  <c r="I19" i="8"/>
  <c r="L19" i="8"/>
  <c r="S19" i="8"/>
  <c r="T19" i="8"/>
  <c r="U19" i="8"/>
  <c r="AN19" i="8"/>
  <c r="AJ19" i="8"/>
  <c r="AO19" i="8"/>
  <c r="AK19" i="8"/>
  <c r="AL19" i="8"/>
  <c r="AM19" i="8"/>
  <c r="BH19" i="8"/>
  <c r="BI19" i="8"/>
  <c r="BJ19" i="8"/>
  <c r="BK19" i="8"/>
  <c r="BL19" i="8"/>
  <c r="BM19" i="8"/>
  <c r="BN19" i="8"/>
  <c r="BO19" i="8"/>
  <c r="BP19" i="8"/>
  <c r="BQ19" i="8"/>
  <c r="BR19" i="8"/>
  <c r="BS19" i="8"/>
  <c r="BT19" i="8"/>
  <c r="BU19" i="8"/>
  <c r="BV19" i="8"/>
  <c r="BW19" i="8"/>
  <c r="BX19" i="8"/>
  <c r="BY19" i="8"/>
  <c r="CA19" i="8"/>
  <c r="CB19" i="8"/>
  <c r="CC19" i="8"/>
  <c r="CD19" i="8"/>
  <c r="CE19" i="8"/>
  <c r="CF19" i="8"/>
  <c r="CG19" i="8"/>
  <c r="CH19" i="8"/>
  <c r="CI19" i="8"/>
  <c r="CJ19" i="8"/>
  <c r="R20" i="8"/>
  <c r="I20" i="8"/>
  <c r="L20" i="8"/>
  <c r="S20" i="8"/>
  <c r="T20" i="8"/>
  <c r="U20" i="8"/>
  <c r="AN20" i="8"/>
  <c r="AJ20" i="8"/>
  <c r="AO20" i="8"/>
  <c r="AK20" i="8"/>
  <c r="AL20" i="8"/>
  <c r="AM20" i="8"/>
  <c r="BH20" i="8"/>
  <c r="BI20" i="8"/>
  <c r="BJ20" i="8"/>
  <c r="BK20" i="8"/>
  <c r="BL20" i="8"/>
  <c r="BM20" i="8"/>
  <c r="BN20" i="8"/>
  <c r="BO20" i="8"/>
  <c r="BP20" i="8"/>
  <c r="BQ20" i="8"/>
  <c r="BR20" i="8"/>
  <c r="BS20" i="8"/>
  <c r="BT20" i="8"/>
  <c r="BU20" i="8"/>
  <c r="BV20" i="8"/>
  <c r="BW20" i="8"/>
  <c r="BX20" i="8"/>
  <c r="BY20" i="8"/>
  <c r="CA20" i="8"/>
  <c r="CB20" i="8"/>
  <c r="CC20" i="8"/>
  <c r="CD20" i="8"/>
  <c r="CE20" i="8"/>
  <c r="CF20" i="8"/>
  <c r="CG20" i="8"/>
  <c r="CH20" i="8"/>
  <c r="CI20" i="8"/>
  <c r="CJ20" i="8"/>
  <c r="R21" i="8"/>
  <c r="I21" i="8"/>
  <c r="L21" i="8"/>
  <c r="S21" i="8"/>
  <c r="T21" i="8"/>
  <c r="U21" i="8"/>
  <c r="AN21" i="8"/>
  <c r="AJ21" i="8"/>
  <c r="AO21" i="8"/>
  <c r="AK21" i="8"/>
  <c r="AL21" i="8"/>
  <c r="AM21" i="8"/>
  <c r="BH21" i="8"/>
  <c r="BI21" i="8"/>
  <c r="BJ21" i="8"/>
  <c r="BK21" i="8"/>
  <c r="BL21" i="8"/>
  <c r="BM21" i="8"/>
  <c r="BN21" i="8"/>
  <c r="BO21" i="8"/>
  <c r="BP21" i="8"/>
  <c r="BQ21" i="8"/>
  <c r="BR21" i="8"/>
  <c r="BS21" i="8"/>
  <c r="BT21" i="8"/>
  <c r="BU21" i="8"/>
  <c r="BV21" i="8"/>
  <c r="BW21" i="8"/>
  <c r="BX21" i="8"/>
  <c r="BY21" i="8"/>
  <c r="CA21" i="8"/>
  <c r="CB21" i="8"/>
  <c r="CC21" i="8"/>
  <c r="CD21" i="8"/>
  <c r="CE21" i="8"/>
  <c r="CF21" i="8"/>
  <c r="CG21" i="8"/>
  <c r="CH21" i="8"/>
  <c r="CI21" i="8"/>
  <c r="CJ21" i="8"/>
  <c r="R22" i="8"/>
  <c r="I22" i="8"/>
  <c r="L22" i="8"/>
  <c r="S22" i="8"/>
  <c r="T22" i="8"/>
  <c r="U22" i="8"/>
  <c r="AN22" i="8"/>
  <c r="AJ22" i="8"/>
  <c r="AO22" i="8"/>
  <c r="AK22" i="8"/>
  <c r="AL22" i="8"/>
  <c r="AM22" i="8"/>
  <c r="BH22" i="8"/>
  <c r="BI22" i="8"/>
  <c r="BJ22" i="8"/>
  <c r="BK22" i="8"/>
  <c r="BL22" i="8"/>
  <c r="BM22" i="8"/>
  <c r="BN22" i="8"/>
  <c r="BO22" i="8"/>
  <c r="BP22" i="8"/>
  <c r="BQ22" i="8"/>
  <c r="BR22" i="8"/>
  <c r="BS22" i="8"/>
  <c r="BT22" i="8"/>
  <c r="BU22" i="8"/>
  <c r="BV22" i="8"/>
  <c r="BW22" i="8"/>
  <c r="BX22" i="8"/>
  <c r="BY22" i="8"/>
  <c r="CA22" i="8"/>
  <c r="CB22" i="8"/>
  <c r="CC22" i="8"/>
  <c r="CD22" i="8"/>
  <c r="CE22" i="8"/>
  <c r="CF22" i="8"/>
  <c r="CG22" i="8"/>
  <c r="CH22" i="8"/>
  <c r="CI22" i="8"/>
  <c r="CJ22" i="8"/>
  <c r="R23" i="8"/>
  <c r="I23" i="8"/>
  <c r="L23" i="8"/>
  <c r="S23" i="8"/>
  <c r="T23" i="8"/>
  <c r="U23" i="8"/>
  <c r="AN23" i="8"/>
  <c r="AJ23" i="8"/>
  <c r="AO23" i="8"/>
  <c r="AK23" i="8"/>
  <c r="AL23" i="8"/>
  <c r="AM23" i="8"/>
  <c r="BH23" i="8"/>
  <c r="BI23" i="8"/>
  <c r="BJ23" i="8"/>
  <c r="BK23" i="8"/>
  <c r="BL23" i="8"/>
  <c r="BM23" i="8"/>
  <c r="BN23" i="8"/>
  <c r="BO23" i="8"/>
  <c r="BP23" i="8"/>
  <c r="BQ23" i="8"/>
  <c r="BR23" i="8"/>
  <c r="BS23" i="8"/>
  <c r="BT23" i="8"/>
  <c r="BU23" i="8"/>
  <c r="BV23" i="8"/>
  <c r="BW23" i="8"/>
  <c r="BX23" i="8"/>
  <c r="BY23" i="8"/>
  <c r="CA23" i="8"/>
  <c r="CB23" i="8"/>
  <c r="CC23" i="8"/>
  <c r="CD23" i="8"/>
  <c r="CE23" i="8"/>
  <c r="CF23" i="8"/>
  <c r="CG23" i="8"/>
  <c r="CH23" i="8"/>
  <c r="CI23" i="8"/>
  <c r="CJ23" i="8"/>
  <c r="R24" i="8"/>
  <c r="I24" i="8"/>
  <c r="L24" i="8"/>
  <c r="S24" i="8"/>
  <c r="T24" i="8"/>
  <c r="U24" i="8"/>
  <c r="AN24" i="8"/>
  <c r="AJ24" i="8"/>
  <c r="AO24" i="8"/>
  <c r="AK24" i="8"/>
  <c r="AL24" i="8"/>
  <c r="AM24" i="8"/>
  <c r="BH24" i="8"/>
  <c r="BI24" i="8"/>
  <c r="BJ24" i="8"/>
  <c r="BK24" i="8"/>
  <c r="BL24" i="8"/>
  <c r="BM24" i="8"/>
  <c r="BN24" i="8"/>
  <c r="BO24" i="8"/>
  <c r="BP24" i="8"/>
  <c r="BQ24" i="8"/>
  <c r="BR24" i="8"/>
  <c r="BS24" i="8"/>
  <c r="BT24" i="8"/>
  <c r="BU24" i="8"/>
  <c r="BV24" i="8"/>
  <c r="BW24" i="8"/>
  <c r="BX24" i="8"/>
  <c r="BY24" i="8"/>
  <c r="CA24" i="8"/>
  <c r="CB24" i="8"/>
  <c r="CC24" i="8"/>
  <c r="CD24" i="8"/>
  <c r="CE24" i="8"/>
  <c r="CF24" i="8"/>
  <c r="CG24" i="8"/>
  <c r="CH24" i="8"/>
  <c r="CI24" i="8"/>
  <c r="CJ24" i="8"/>
  <c r="R25" i="8"/>
  <c r="I25" i="8"/>
  <c r="L25" i="8"/>
  <c r="S25" i="8"/>
  <c r="T25" i="8"/>
  <c r="U25" i="8"/>
  <c r="AN25" i="8"/>
  <c r="AJ25" i="8"/>
  <c r="AO25" i="8"/>
  <c r="AK25" i="8"/>
  <c r="AL25" i="8"/>
  <c r="AM25" i="8"/>
  <c r="BH25" i="8"/>
  <c r="BI25" i="8"/>
  <c r="BJ25" i="8"/>
  <c r="BK25" i="8"/>
  <c r="BL25" i="8"/>
  <c r="BM25" i="8"/>
  <c r="BN25" i="8"/>
  <c r="BO25" i="8"/>
  <c r="BP25" i="8"/>
  <c r="BQ25" i="8"/>
  <c r="BR25" i="8"/>
  <c r="BS25" i="8"/>
  <c r="BT25" i="8"/>
  <c r="BU25" i="8"/>
  <c r="BV25" i="8"/>
  <c r="BW25" i="8"/>
  <c r="BX25" i="8"/>
  <c r="BY25" i="8"/>
  <c r="CA25" i="8"/>
  <c r="CB25" i="8"/>
  <c r="CC25" i="8"/>
  <c r="CD25" i="8"/>
  <c r="CE25" i="8"/>
  <c r="CF25" i="8"/>
  <c r="CG25" i="8"/>
  <c r="CH25" i="8"/>
  <c r="CI25" i="8"/>
  <c r="CJ25" i="8"/>
  <c r="R26" i="8"/>
  <c r="I26" i="8"/>
  <c r="L26" i="8"/>
  <c r="S26" i="8"/>
  <c r="T26" i="8"/>
  <c r="U26" i="8"/>
  <c r="AN26" i="8"/>
  <c r="AJ26" i="8"/>
  <c r="AO26" i="8"/>
  <c r="AK26" i="8"/>
  <c r="AL26" i="8"/>
  <c r="AM26" i="8"/>
  <c r="BH26" i="8"/>
  <c r="BI26" i="8"/>
  <c r="BJ26" i="8"/>
  <c r="BK26" i="8"/>
  <c r="BL26" i="8"/>
  <c r="BM26" i="8"/>
  <c r="BN26" i="8"/>
  <c r="BO26" i="8"/>
  <c r="BP26" i="8"/>
  <c r="BQ26" i="8"/>
  <c r="BR26" i="8"/>
  <c r="BS26" i="8"/>
  <c r="BT26" i="8"/>
  <c r="BU26" i="8"/>
  <c r="BV26" i="8"/>
  <c r="BW26" i="8"/>
  <c r="BX26" i="8"/>
  <c r="BY26" i="8"/>
  <c r="CA26" i="8"/>
  <c r="CB26" i="8"/>
  <c r="CC26" i="8"/>
  <c r="CD26" i="8"/>
  <c r="CE26" i="8"/>
  <c r="CF26" i="8"/>
  <c r="CG26" i="8"/>
  <c r="CH26" i="8"/>
  <c r="CI26" i="8"/>
  <c r="CJ26" i="8"/>
  <c r="R27" i="8"/>
  <c r="I27" i="8"/>
  <c r="L27" i="8"/>
  <c r="S27" i="8"/>
  <c r="T27" i="8"/>
  <c r="U27" i="8"/>
  <c r="AN27" i="8"/>
  <c r="AJ27" i="8"/>
  <c r="AO27" i="8"/>
  <c r="AK27" i="8"/>
  <c r="AL27" i="8"/>
  <c r="AM27" i="8"/>
  <c r="BH27" i="8"/>
  <c r="BI27" i="8"/>
  <c r="BJ27" i="8"/>
  <c r="BK27" i="8"/>
  <c r="BL27" i="8"/>
  <c r="BM27" i="8"/>
  <c r="BN27" i="8"/>
  <c r="BO27" i="8"/>
  <c r="BP27" i="8"/>
  <c r="BQ27" i="8"/>
  <c r="BR27" i="8"/>
  <c r="BS27" i="8"/>
  <c r="BT27" i="8"/>
  <c r="BU27" i="8"/>
  <c r="BV27" i="8"/>
  <c r="BW27" i="8"/>
  <c r="BX27" i="8"/>
  <c r="BY27" i="8"/>
  <c r="CA27" i="8"/>
  <c r="CB27" i="8"/>
  <c r="CC27" i="8"/>
  <c r="CD27" i="8"/>
  <c r="CE27" i="8"/>
  <c r="CF27" i="8"/>
  <c r="CG27" i="8"/>
  <c r="CH27" i="8"/>
  <c r="CI27" i="8"/>
  <c r="CJ27" i="8"/>
  <c r="R28" i="8"/>
  <c r="I28" i="8"/>
  <c r="L28" i="8"/>
  <c r="S28" i="8"/>
  <c r="T28" i="8"/>
  <c r="U28" i="8"/>
  <c r="AN28" i="8"/>
  <c r="AJ28" i="8"/>
  <c r="AO28" i="8"/>
  <c r="AK28" i="8"/>
  <c r="AL28" i="8"/>
  <c r="AM28" i="8"/>
  <c r="BH28" i="8"/>
  <c r="BI28" i="8"/>
  <c r="BJ28" i="8"/>
  <c r="BK28" i="8"/>
  <c r="BL28" i="8"/>
  <c r="BM28" i="8"/>
  <c r="BN28" i="8"/>
  <c r="BO28" i="8"/>
  <c r="BP28" i="8"/>
  <c r="BQ28" i="8"/>
  <c r="BR28" i="8"/>
  <c r="BS28" i="8"/>
  <c r="BT28" i="8"/>
  <c r="BU28" i="8"/>
  <c r="BV28" i="8"/>
  <c r="BW28" i="8"/>
  <c r="BX28" i="8"/>
  <c r="BY28" i="8"/>
  <c r="CA28" i="8"/>
  <c r="CB28" i="8"/>
  <c r="CC28" i="8"/>
  <c r="CD28" i="8"/>
  <c r="CE28" i="8"/>
  <c r="CF28" i="8"/>
  <c r="CG28" i="8"/>
  <c r="CH28" i="8"/>
  <c r="CI28" i="8"/>
  <c r="CJ28" i="8"/>
  <c r="R29" i="8"/>
  <c r="I29" i="8"/>
  <c r="L29" i="8"/>
  <c r="S29" i="8"/>
  <c r="T29" i="8"/>
  <c r="U29" i="8"/>
  <c r="AN29" i="8"/>
  <c r="AJ29" i="8"/>
  <c r="AO29" i="8"/>
  <c r="AK29" i="8"/>
  <c r="AL29" i="8"/>
  <c r="AM29" i="8"/>
  <c r="BH29" i="8"/>
  <c r="BI29" i="8"/>
  <c r="BJ29" i="8"/>
  <c r="BK29" i="8"/>
  <c r="BL29" i="8"/>
  <c r="BM29" i="8"/>
  <c r="BN29" i="8"/>
  <c r="BO29" i="8"/>
  <c r="BP29" i="8"/>
  <c r="BQ29" i="8"/>
  <c r="BR29" i="8"/>
  <c r="BS29" i="8"/>
  <c r="BT29" i="8"/>
  <c r="BU29" i="8"/>
  <c r="BV29" i="8"/>
  <c r="BW29" i="8"/>
  <c r="BX29" i="8"/>
  <c r="BY29" i="8"/>
  <c r="CA29" i="8"/>
  <c r="CB29" i="8"/>
  <c r="CC29" i="8"/>
  <c r="CD29" i="8"/>
  <c r="CE29" i="8"/>
  <c r="CF29" i="8"/>
  <c r="CG29" i="8"/>
  <c r="CH29" i="8"/>
  <c r="CI29" i="8"/>
  <c r="CJ29" i="8"/>
  <c r="R30" i="8"/>
  <c r="I30" i="8"/>
  <c r="L30" i="8"/>
  <c r="S30" i="8"/>
  <c r="T30" i="8"/>
  <c r="U30" i="8"/>
  <c r="AN30" i="8"/>
  <c r="AJ30" i="8"/>
  <c r="AO30" i="8"/>
  <c r="AK30" i="8"/>
  <c r="AL30" i="8"/>
  <c r="AM30" i="8"/>
  <c r="BH30" i="8"/>
  <c r="BI30" i="8"/>
  <c r="BJ30" i="8"/>
  <c r="BK30" i="8"/>
  <c r="BL30" i="8"/>
  <c r="BM30" i="8"/>
  <c r="BN30" i="8"/>
  <c r="BO30" i="8"/>
  <c r="BP30" i="8"/>
  <c r="BQ30" i="8"/>
  <c r="BR30" i="8"/>
  <c r="BS30" i="8"/>
  <c r="BT30" i="8"/>
  <c r="BU30" i="8"/>
  <c r="BV30" i="8"/>
  <c r="BW30" i="8"/>
  <c r="BX30" i="8"/>
  <c r="BY30" i="8"/>
  <c r="CA30" i="8"/>
  <c r="CB30" i="8"/>
  <c r="CC30" i="8"/>
  <c r="CD30" i="8"/>
  <c r="CE30" i="8"/>
  <c r="CF30" i="8"/>
  <c r="CG30" i="8"/>
  <c r="CH30" i="8"/>
  <c r="CI30" i="8"/>
  <c r="CJ30" i="8"/>
  <c r="R31" i="8"/>
  <c r="I31" i="8"/>
  <c r="L31" i="8"/>
  <c r="S31" i="8"/>
  <c r="T31" i="8"/>
  <c r="U31" i="8"/>
  <c r="AN31" i="8"/>
  <c r="AJ31" i="8"/>
  <c r="AO31" i="8"/>
  <c r="AK31" i="8"/>
  <c r="AL31" i="8"/>
  <c r="AM31" i="8"/>
  <c r="BH31" i="8"/>
  <c r="BI31" i="8"/>
  <c r="BJ31" i="8"/>
  <c r="BK31" i="8"/>
  <c r="BL31" i="8"/>
  <c r="BM31" i="8"/>
  <c r="BN31" i="8"/>
  <c r="BO31" i="8"/>
  <c r="BP31" i="8"/>
  <c r="BQ31" i="8"/>
  <c r="BR31" i="8"/>
  <c r="BS31" i="8"/>
  <c r="BT31" i="8"/>
  <c r="BU31" i="8"/>
  <c r="BV31" i="8"/>
  <c r="BW31" i="8"/>
  <c r="BX31" i="8"/>
  <c r="BY31" i="8"/>
  <c r="CA31" i="8"/>
  <c r="CB31" i="8"/>
  <c r="CC31" i="8"/>
  <c r="CD31" i="8"/>
  <c r="CE31" i="8"/>
  <c r="CF31" i="8"/>
  <c r="CG31" i="8"/>
  <c r="CH31" i="8"/>
  <c r="CI31" i="8"/>
  <c r="CJ31" i="8"/>
  <c r="R32" i="8"/>
  <c r="I32" i="8"/>
  <c r="L32" i="8"/>
  <c r="S32" i="8"/>
  <c r="T32" i="8"/>
  <c r="U32" i="8"/>
  <c r="AN32" i="8"/>
  <c r="AJ32" i="8"/>
  <c r="AO32" i="8"/>
  <c r="AK32" i="8"/>
  <c r="AL32" i="8"/>
  <c r="AM32" i="8"/>
  <c r="BH32" i="8"/>
  <c r="BI32" i="8"/>
  <c r="BJ32" i="8"/>
  <c r="BK32" i="8"/>
  <c r="BL32" i="8"/>
  <c r="BM32" i="8"/>
  <c r="BN32" i="8"/>
  <c r="BO32" i="8"/>
  <c r="BP32" i="8"/>
  <c r="BQ32" i="8"/>
  <c r="BR32" i="8"/>
  <c r="BS32" i="8"/>
  <c r="BT32" i="8"/>
  <c r="BU32" i="8"/>
  <c r="BV32" i="8"/>
  <c r="BW32" i="8"/>
  <c r="BX32" i="8"/>
  <c r="BY32" i="8"/>
  <c r="CA32" i="8"/>
  <c r="CB32" i="8"/>
  <c r="CC32" i="8"/>
  <c r="CD32" i="8"/>
  <c r="CE32" i="8"/>
  <c r="CF32" i="8"/>
  <c r="CG32" i="8"/>
  <c r="CH32" i="8"/>
  <c r="CI32" i="8"/>
  <c r="CJ32" i="8"/>
  <c r="R33" i="8"/>
  <c r="I33" i="8"/>
  <c r="L33" i="8"/>
  <c r="S33" i="8"/>
  <c r="T33" i="8"/>
  <c r="U33" i="8"/>
  <c r="AN33" i="8"/>
  <c r="AJ33" i="8"/>
  <c r="AO33" i="8"/>
  <c r="AK33" i="8"/>
  <c r="AL33" i="8"/>
  <c r="AM33" i="8"/>
  <c r="BH33" i="8"/>
  <c r="BI33" i="8"/>
  <c r="BJ33" i="8"/>
  <c r="BK33" i="8"/>
  <c r="BL33" i="8"/>
  <c r="BM33" i="8"/>
  <c r="BN33" i="8"/>
  <c r="BO33" i="8"/>
  <c r="BP33" i="8"/>
  <c r="BQ33" i="8"/>
  <c r="BR33" i="8"/>
  <c r="BS33" i="8"/>
  <c r="BT33" i="8"/>
  <c r="BU33" i="8"/>
  <c r="BV33" i="8"/>
  <c r="BW33" i="8"/>
  <c r="BX33" i="8"/>
  <c r="BY33" i="8"/>
  <c r="CA33" i="8"/>
  <c r="CB33" i="8"/>
  <c r="CC33" i="8"/>
  <c r="CD33" i="8"/>
  <c r="CE33" i="8"/>
  <c r="CF33" i="8"/>
  <c r="CG33" i="8"/>
  <c r="CH33" i="8"/>
  <c r="CI33" i="8"/>
  <c r="CJ33" i="8"/>
  <c r="R34" i="8"/>
  <c r="I34" i="8"/>
  <c r="L34" i="8"/>
  <c r="S34" i="8"/>
  <c r="T34" i="8"/>
  <c r="U34" i="8"/>
  <c r="AN34" i="8"/>
  <c r="AJ34" i="8"/>
  <c r="AO34" i="8"/>
  <c r="AK34" i="8"/>
  <c r="AL34" i="8"/>
  <c r="AM34" i="8"/>
  <c r="BH34" i="8"/>
  <c r="BI34" i="8"/>
  <c r="BJ34" i="8"/>
  <c r="BK34" i="8"/>
  <c r="BL34" i="8"/>
  <c r="BM34" i="8"/>
  <c r="BN34" i="8"/>
  <c r="BO34" i="8"/>
  <c r="BP34" i="8"/>
  <c r="BQ34" i="8"/>
  <c r="BR34" i="8"/>
  <c r="BS34" i="8"/>
  <c r="BT34" i="8"/>
  <c r="BU34" i="8"/>
  <c r="BV34" i="8"/>
  <c r="BW34" i="8"/>
  <c r="BX34" i="8"/>
  <c r="BY34" i="8"/>
  <c r="CA34" i="8"/>
  <c r="CB34" i="8"/>
  <c r="CC34" i="8"/>
  <c r="CD34" i="8"/>
  <c r="CE34" i="8"/>
  <c r="CF34" i="8"/>
  <c r="CG34" i="8"/>
  <c r="CH34" i="8"/>
  <c r="CI34" i="8"/>
  <c r="CJ34" i="8"/>
  <c r="R35" i="8"/>
  <c r="I35" i="8"/>
  <c r="L35" i="8"/>
  <c r="S35" i="8"/>
  <c r="T35" i="8"/>
  <c r="U35" i="8"/>
  <c r="AN35" i="8"/>
  <c r="AJ35" i="8"/>
  <c r="AO35" i="8"/>
  <c r="AK35" i="8"/>
  <c r="AL35" i="8"/>
  <c r="AM35" i="8"/>
  <c r="BH35" i="8"/>
  <c r="BI35" i="8"/>
  <c r="BJ35" i="8"/>
  <c r="BK35" i="8"/>
  <c r="BL35" i="8"/>
  <c r="BM35" i="8"/>
  <c r="BN35" i="8"/>
  <c r="BO35" i="8"/>
  <c r="BP35" i="8"/>
  <c r="BQ35" i="8"/>
  <c r="BR35" i="8"/>
  <c r="BS35" i="8"/>
  <c r="BT35" i="8"/>
  <c r="BU35" i="8"/>
  <c r="BV35" i="8"/>
  <c r="BW35" i="8"/>
  <c r="BX35" i="8"/>
  <c r="BY35" i="8"/>
  <c r="CA35" i="8"/>
  <c r="CB35" i="8"/>
  <c r="CC35" i="8"/>
  <c r="CD35" i="8"/>
  <c r="CE35" i="8"/>
  <c r="CF35" i="8"/>
  <c r="CG35" i="8"/>
  <c r="CH35" i="8"/>
  <c r="CI35" i="8"/>
  <c r="CJ35" i="8"/>
  <c r="R36" i="8"/>
  <c r="I36" i="8"/>
  <c r="L36" i="8"/>
  <c r="S36" i="8"/>
  <c r="T36" i="8"/>
  <c r="U36" i="8"/>
  <c r="AN36" i="8"/>
  <c r="AJ36" i="8"/>
  <c r="AO36" i="8"/>
  <c r="AK36" i="8"/>
  <c r="AL36" i="8"/>
  <c r="AM36" i="8"/>
  <c r="BH36" i="8"/>
  <c r="BI36" i="8"/>
  <c r="BJ36" i="8"/>
  <c r="BK36" i="8"/>
  <c r="BL36" i="8"/>
  <c r="BM36" i="8"/>
  <c r="BN36" i="8"/>
  <c r="BO36" i="8"/>
  <c r="BP36" i="8"/>
  <c r="BQ36" i="8"/>
  <c r="BR36" i="8"/>
  <c r="BS36" i="8"/>
  <c r="BT36" i="8"/>
  <c r="BU36" i="8"/>
  <c r="BV36" i="8"/>
  <c r="BW36" i="8"/>
  <c r="BX36" i="8"/>
  <c r="BY36" i="8"/>
  <c r="CA36" i="8"/>
  <c r="CB36" i="8"/>
  <c r="CC36" i="8"/>
  <c r="CD36" i="8"/>
  <c r="CE36" i="8"/>
  <c r="CF36" i="8"/>
  <c r="CG36" i="8"/>
  <c r="CH36" i="8"/>
  <c r="CI36" i="8"/>
  <c r="CJ36" i="8"/>
  <c r="R37" i="8"/>
  <c r="I37" i="8"/>
  <c r="L37" i="8"/>
  <c r="S37" i="8"/>
  <c r="T37" i="8"/>
  <c r="U37" i="8"/>
  <c r="AN37" i="8"/>
  <c r="AJ37" i="8"/>
  <c r="AO37" i="8"/>
  <c r="AK37" i="8"/>
  <c r="AL37" i="8"/>
  <c r="AM37" i="8"/>
  <c r="BH37" i="8"/>
  <c r="BI37" i="8"/>
  <c r="BJ37" i="8"/>
  <c r="BK37" i="8"/>
  <c r="BL37" i="8"/>
  <c r="BM37" i="8"/>
  <c r="BN37" i="8"/>
  <c r="BO37" i="8"/>
  <c r="BP37" i="8"/>
  <c r="BQ37" i="8"/>
  <c r="BR37" i="8"/>
  <c r="BS37" i="8"/>
  <c r="BT37" i="8"/>
  <c r="BU37" i="8"/>
  <c r="BV37" i="8"/>
  <c r="BW37" i="8"/>
  <c r="BX37" i="8"/>
  <c r="BY37" i="8"/>
  <c r="CA37" i="8"/>
  <c r="CB37" i="8"/>
  <c r="CC37" i="8"/>
  <c r="CD37" i="8"/>
  <c r="CE37" i="8"/>
  <c r="CF37" i="8"/>
  <c r="CG37" i="8"/>
  <c r="CH37" i="8"/>
  <c r="CI37" i="8"/>
  <c r="CJ37" i="8"/>
  <c r="R38" i="8"/>
  <c r="I38" i="8"/>
  <c r="L38" i="8"/>
  <c r="S38" i="8"/>
  <c r="T38" i="8"/>
  <c r="U38" i="8"/>
  <c r="AN38" i="8"/>
  <c r="AJ38" i="8"/>
  <c r="AO38" i="8"/>
  <c r="AK38" i="8"/>
  <c r="AL38" i="8"/>
  <c r="AM38" i="8"/>
  <c r="BH38" i="8"/>
  <c r="BI38" i="8"/>
  <c r="BJ38" i="8"/>
  <c r="BK38" i="8"/>
  <c r="BL38" i="8"/>
  <c r="BM38" i="8"/>
  <c r="BN38" i="8"/>
  <c r="BO38" i="8"/>
  <c r="BP38" i="8"/>
  <c r="BQ38" i="8"/>
  <c r="BR38" i="8"/>
  <c r="BS38" i="8"/>
  <c r="BT38" i="8"/>
  <c r="BU38" i="8"/>
  <c r="BV38" i="8"/>
  <c r="BW38" i="8"/>
  <c r="BX38" i="8"/>
  <c r="BY38" i="8"/>
  <c r="CA38" i="8"/>
  <c r="CB38" i="8"/>
  <c r="CC38" i="8"/>
  <c r="CD38" i="8"/>
  <c r="CE38" i="8"/>
  <c r="CF38" i="8"/>
  <c r="CG38" i="8"/>
  <c r="CH38" i="8"/>
  <c r="CI38" i="8"/>
  <c r="CJ38" i="8"/>
  <c r="R39" i="8"/>
  <c r="I39" i="8"/>
  <c r="L39" i="8"/>
  <c r="S39" i="8"/>
  <c r="T39" i="8"/>
  <c r="U39" i="8"/>
  <c r="AN39" i="8"/>
  <c r="AJ39" i="8"/>
  <c r="AO39" i="8"/>
  <c r="AK39" i="8"/>
  <c r="AL39" i="8"/>
  <c r="AM39" i="8"/>
  <c r="BH39" i="8"/>
  <c r="BI39" i="8"/>
  <c r="BJ39" i="8"/>
  <c r="BK39" i="8"/>
  <c r="BL39" i="8"/>
  <c r="BM39" i="8"/>
  <c r="BN39" i="8"/>
  <c r="BO39" i="8"/>
  <c r="BP39" i="8"/>
  <c r="BQ39" i="8"/>
  <c r="BR39" i="8"/>
  <c r="BS39" i="8"/>
  <c r="BT39" i="8"/>
  <c r="BU39" i="8"/>
  <c r="BV39" i="8"/>
  <c r="BW39" i="8"/>
  <c r="BX39" i="8"/>
  <c r="BY39" i="8"/>
  <c r="CA39" i="8"/>
  <c r="CB39" i="8"/>
  <c r="CC39" i="8"/>
  <c r="CD39" i="8"/>
  <c r="CE39" i="8"/>
  <c r="CF39" i="8"/>
  <c r="CG39" i="8"/>
  <c r="CH39" i="8"/>
  <c r="CI39" i="8"/>
  <c r="CJ39" i="8"/>
  <c r="R40" i="8"/>
  <c r="I40" i="8"/>
  <c r="L40" i="8"/>
  <c r="S40" i="8"/>
  <c r="T40" i="8"/>
  <c r="U40" i="8"/>
  <c r="AN40" i="8"/>
  <c r="AJ40" i="8"/>
  <c r="AO40" i="8"/>
  <c r="AK40" i="8"/>
  <c r="AL40" i="8"/>
  <c r="AM40" i="8"/>
  <c r="BH40" i="8"/>
  <c r="BI40" i="8"/>
  <c r="BJ40" i="8"/>
  <c r="BK40" i="8"/>
  <c r="BL40" i="8"/>
  <c r="BM40" i="8"/>
  <c r="BN40" i="8"/>
  <c r="BO40" i="8"/>
  <c r="BP40" i="8"/>
  <c r="BQ40" i="8"/>
  <c r="BR40" i="8"/>
  <c r="BS40" i="8"/>
  <c r="BT40" i="8"/>
  <c r="BU40" i="8"/>
  <c r="BV40" i="8"/>
  <c r="BW40" i="8"/>
  <c r="BX40" i="8"/>
  <c r="BY40" i="8"/>
  <c r="CA40" i="8"/>
  <c r="CB40" i="8"/>
  <c r="CC40" i="8"/>
  <c r="CD40" i="8"/>
  <c r="CE40" i="8"/>
  <c r="CF40" i="8"/>
  <c r="CG40" i="8"/>
  <c r="CH40" i="8"/>
  <c r="CI40" i="8"/>
  <c r="CJ40" i="8"/>
  <c r="R41" i="8"/>
  <c r="I41" i="8"/>
  <c r="L41" i="8"/>
  <c r="S41" i="8"/>
  <c r="T41" i="8"/>
  <c r="U41" i="8"/>
  <c r="AN41" i="8"/>
  <c r="AJ41" i="8"/>
  <c r="AO41" i="8"/>
  <c r="AK41" i="8"/>
  <c r="AL41" i="8"/>
  <c r="AM41" i="8"/>
  <c r="BH41" i="8"/>
  <c r="BI41" i="8"/>
  <c r="BJ41" i="8"/>
  <c r="BK41" i="8"/>
  <c r="BL41" i="8"/>
  <c r="BM41" i="8"/>
  <c r="BN41" i="8"/>
  <c r="BO41" i="8"/>
  <c r="BP41" i="8"/>
  <c r="BQ41" i="8"/>
  <c r="BR41" i="8"/>
  <c r="BS41" i="8"/>
  <c r="BT41" i="8"/>
  <c r="BU41" i="8"/>
  <c r="BV41" i="8"/>
  <c r="BW41" i="8"/>
  <c r="BX41" i="8"/>
  <c r="BY41" i="8"/>
  <c r="CA41" i="8"/>
  <c r="CB41" i="8"/>
  <c r="CC41" i="8"/>
  <c r="CD41" i="8"/>
  <c r="CE41" i="8"/>
  <c r="CF41" i="8"/>
  <c r="CG41" i="8"/>
  <c r="CH41" i="8"/>
  <c r="CI41" i="8"/>
  <c r="CJ41" i="8"/>
  <c r="R42" i="8"/>
  <c r="I42" i="8"/>
  <c r="L42" i="8"/>
  <c r="S42" i="8"/>
  <c r="T42" i="8"/>
  <c r="U42" i="8"/>
  <c r="AN42" i="8"/>
  <c r="AJ42" i="8"/>
  <c r="AO42" i="8"/>
  <c r="AK42" i="8"/>
  <c r="AL42" i="8"/>
  <c r="AM42" i="8"/>
  <c r="BH42" i="8"/>
  <c r="BI42" i="8"/>
  <c r="BJ42" i="8"/>
  <c r="BK42" i="8"/>
  <c r="BL42" i="8"/>
  <c r="BM42" i="8"/>
  <c r="BN42" i="8"/>
  <c r="BO42" i="8"/>
  <c r="BP42" i="8"/>
  <c r="BQ42" i="8"/>
  <c r="BR42" i="8"/>
  <c r="BS42" i="8"/>
  <c r="BT42" i="8"/>
  <c r="BU42" i="8"/>
  <c r="BV42" i="8"/>
  <c r="BW42" i="8"/>
  <c r="BX42" i="8"/>
  <c r="BY42" i="8"/>
  <c r="CA42" i="8"/>
  <c r="CB42" i="8"/>
  <c r="CC42" i="8"/>
  <c r="CD42" i="8"/>
  <c r="CE42" i="8"/>
  <c r="CF42" i="8"/>
  <c r="CG42" i="8"/>
  <c r="CH42" i="8"/>
  <c r="CI42" i="8"/>
  <c r="CJ42" i="8"/>
  <c r="R43" i="8"/>
  <c r="I43" i="8"/>
  <c r="L43" i="8"/>
  <c r="S43" i="8"/>
  <c r="T43" i="8"/>
  <c r="U43" i="8"/>
  <c r="AN43" i="8"/>
  <c r="AJ43" i="8"/>
  <c r="AO43" i="8"/>
  <c r="AK43" i="8"/>
  <c r="AL43" i="8"/>
  <c r="AM43" i="8"/>
  <c r="BH43" i="8"/>
  <c r="BI43" i="8"/>
  <c r="BJ43" i="8"/>
  <c r="BK43" i="8"/>
  <c r="BL43" i="8"/>
  <c r="BM43" i="8"/>
  <c r="BN43" i="8"/>
  <c r="BO43" i="8"/>
  <c r="BP43" i="8"/>
  <c r="BQ43" i="8"/>
  <c r="BR43" i="8"/>
  <c r="BS43" i="8"/>
  <c r="BT43" i="8"/>
  <c r="BU43" i="8"/>
  <c r="BV43" i="8"/>
  <c r="BW43" i="8"/>
  <c r="BX43" i="8"/>
  <c r="BY43" i="8"/>
  <c r="CA43" i="8"/>
  <c r="CB43" i="8"/>
  <c r="CC43" i="8"/>
  <c r="CD43" i="8"/>
  <c r="CE43" i="8"/>
  <c r="CF43" i="8"/>
  <c r="CG43" i="8"/>
  <c r="CH43" i="8"/>
  <c r="CI43" i="8"/>
  <c r="CJ43" i="8"/>
  <c r="R44" i="8"/>
  <c r="I44" i="8"/>
  <c r="L44" i="8"/>
  <c r="S44" i="8"/>
  <c r="T44" i="8"/>
  <c r="U44" i="8"/>
  <c r="AN44" i="8"/>
  <c r="AJ44" i="8"/>
  <c r="AO44" i="8"/>
  <c r="AK44" i="8"/>
  <c r="AQ44" i="8"/>
  <c r="AL44" i="8"/>
  <c r="AM44" i="8"/>
  <c r="BH44" i="8"/>
  <c r="BI44" i="8"/>
  <c r="BJ44" i="8"/>
  <c r="BK44" i="8"/>
  <c r="BL44" i="8"/>
  <c r="BM44" i="8"/>
  <c r="BN44" i="8"/>
  <c r="BO44" i="8"/>
  <c r="BP44" i="8"/>
  <c r="BQ44" i="8"/>
  <c r="BR44" i="8"/>
  <c r="BS44" i="8"/>
  <c r="BT44" i="8"/>
  <c r="BU44" i="8"/>
  <c r="BV44" i="8"/>
  <c r="BW44" i="8"/>
  <c r="BX44" i="8"/>
  <c r="BY44" i="8"/>
  <c r="CA44" i="8"/>
  <c r="CB44" i="8"/>
  <c r="CC44" i="8"/>
  <c r="CD44" i="8"/>
  <c r="CE44" i="8"/>
  <c r="CF44" i="8"/>
  <c r="CG44" i="8"/>
  <c r="CH44" i="8"/>
  <c r="CI44" i="8"/>
  <c r="CJ44" i="8"/>
  <c r="R45" i="8"/>
  <c r="I45" i="8"/>
  <c r="L45" i="8"/>
  <c r="S45" i="8"/>
  <c r="T45" i="8"/>
  <c r="U45" i="8"/>
  <c r="AN45" i="8"/>
  <c r="AJ45" i="8"/>
  <c r="AO45" i="8"/>
  <c r="AK45" i="8"/>
  <c r="AL45" i="8"/>
  <c r="AM45" i="8"/>
  <c r="BH45" i="8"/>
  <c r="BI45" i="8"/>
  <c r="BJ45" i="8"/>
  <c r="BK45" i="8"/>
  <c r="BL45" i="8"/>
  <c r="BM45" i="8"/>
  <c r="BN45" i="8"/>
  <c r="BO45" i="8"/>
  <c r="BP45" i="8"/>
  <c r="BQ45" i="8"/>
  <c r="BR45" i="8"/>
  <c r="BS45" i="8"/>
  <c r="BT45" i="8"/>
  <c r="BU45" i="8"/>
  <c r="BV45" i="8"/>
  <c r="BW45" i="8"/>
  <c r="BX45" i="8"/>
  <c r="BY45" i="8"/>
  <c r="CA45" i="8"/>
  <c r="CB45" i="8"/>
  <c r="CC45" i="8"/>
  <c r="CD45" i="8"/>
  <c r="CE45" i="8"/>
  <c r="CF45" i="8"/>
  <c r="CG45" i="8"/>
  <c r="CH45" i="8"/>
  <c r="CI45" i="8"/>
  <c r="CJ45" i="8"/>
  <c r="R46" i="8"/>
  <c r="I46" i="8"/>
  <c r="L46" i="8"/>
  <c r="S46" i="8"/>
  <c r="T46" i="8"/>
  <c r="U46" i="8"/>
  <c r="AN46" i="8"/>
  <c r="AJ46" i="8"/>
  <c r="AO46" i="8"/>
  <c r="AK46" i="8"/>
  <c r="AL46" i="8"/>
  <c r="AM46" i="8"/>
  <c r="BH46" i="8"/>
  <c r="BI46" i="8"/>
  <c r="BJ46" i="8"/>
  <c r="BK46" i="8"/>
  <c r="BL46" i="8"/>
  <c r="BM46" i="8"/>
  <c r="BN46" i="8"/>
  <c r="BO46" i="8"/>
  <c r="BP46" i="8"/>
  <c r="BQ46" i="8"/>
  <c r="BR46" i="8"/>
  <c r="BS46" i="8"/>
  <c r="BT46" i="8"/>
  <c r="BU46" i="8"/>
  <c r="BV46" i="8"/>
  <c r="BW46" i="8"/>
  <c r="BX46" i="8"/>
  <c r="BY46" i="8"/>
  <c r="CA46" i="8"/>
  <c r="CB46" i="8"/>
  <c r="CC46" i="8"/>
  <c r="CD46" i="8"/>
  <c r="CE46" i="8"/>
  <c r="CF46" i="8"/>
  <c r="CG46" i="8"/>
  <c r="CH46" i="8"/>
  <c r="CI46" i="8"/>
  <c r="CJ46" i="8"/>
  <c r="R47" i="8"/>
  <c r="I47" i="8"/>
  <c r="L47" i="8"/>
  <c r="S47" i="8"/>
  <c r="T47" i="8"/>
  <c r="U47" i="8"/>
  <c r="AN47" i="8"/>
  <c r="AJ47" i="8"/>
  <c r="AO47" i="8"/>
  <c r="AK47" i="8"/>
  <c r="AL47" i="8"/>
  <c r="AM47" i="8"/>
  <c r="BH47" i="8"/>
  <c r="BI47" i="8"/>
  <c r="BJ47" i="8"/>
  <c r="BK47" i="8"/>
  <c r="BL47" i="8"/>
  <c r="BM47" i="8"/>
  <c r="BN47" i="8"/>
  <c r="BO47" i="8"/>
  <c r="BP47" i="8"/>
  <c r="BQ47" i="8"/>
  <c r="BR47" i="8"/>
  <c r="BS47" i="8"/>
  <c r="BT47" i="8"/>
  <c r="BU47" i="8"/>
  <c r="BV47" i="8"/>
  <c r="BW47" i="8"/>
  <c r="BX47" i="8"/>
  <c r="BY47" i="8"/>
  <c r="CA47" i="8"/>
  <c r="CB47" i="8"/>
  <c r="CC47" i="8"/>
  <c r="CD47" i="8"/>
  <c r="CE47" i="8"/>
  <c r="CF47" i="8"/>
  <c r="CG47" i="8"/>
  <c r="CH47" i="8"/>
  <c r="CI47" i="8"/>
  <c r="CJ47" i="8"/>
  <c r="R48" i="8"/>
  <c r="I48" i="8"/>
  <c r="L48" i="8"/>
  <c r="S48" i="8"/>
  <c r="T48" i="8"/>
  <c r="U48" i="8"/>
  <c r="AN48" i="8"/>
  <c r="AJ48" i="8"/>
  <c r="AO48" i="8"/>
  <c r="AK48" i="8"/>
  <c r="AL48" i="8"/>
  <c r="AM48" i="8"/>
  <c r="BH48" i="8"/>
  <c r="BI48" i="8"/>
  <c r="BJ48" i="8"/>
  <c r="BK48" i="8"/>
  <c r="BL48" i="8"/>
  <c r="BM48" i="8"/>
  <c r="BN48" i="8"/>
  <c r="BO48" i="8"/>
  <c r="BP48" i="8"/>
  <c r="BQ48" i="8"/>
  <c r="BR48" i="8"/>
  <c r="BS48" i="8"/>
  <c r="BT48" i="8"/>
  <c r="BU48" i="8"/>
  <c r="BV48" i="8"/>
  <c r="BW48" i="8"/>
  <c r="BX48" i="8"/>
  <c r="BY48" i="8"/>
  <c r="CA48" i="8"/>
  <c r="CB48" i="8"/>
  <c r="CC48" i="8"/>
  <c r="CD48" i="8"/>
  <c r="CE48" i="8"/>
  <c r="CF48" i="8"/>
  <c r="CG48" i="8"/>
  <c r="CH48" i="8"/>
  <c r="CI48" i="8"/>
  <c r="CJ48" i="8"/>
  <c r="R49" i="8"/>
  <c r="I49" i="8"/>
  <c r="L49" i="8"/>
  <c r="S49" i="8"/>
  <c r="T49" i="8"/>
  <c r="U49" i="8"/>
  <c r="AN49" i="8"/>
  <c r="AJ49" i="8"/>
  <c r="AO49" i="8"/>
  <c r="AK49" i="8"/>
  <c r="AL49" i="8"/>
  <c r="AM49" i="8"/>
  <c r="BH49" i="8"/>
  <c r="BI49" i="8"/>
  <c r="BJ49" i="8"/>
  <c r="BK49" i="8"/>
  <c r="BL49" i="8"/>
  <c r="BM49" i="8"/>
  <c r="BN49" i="8"/>
  <c r="BO49" i="8"/>
  <c r="BP49" i="8"/>
  <c r="BQ49" i="8"/>
  <c r="BR49" i="8"/>
  <c r="BS49" i="8"/>
  <c r="BT49" i="8"/>
  <c r="BU49" i="8"/>
  <c r="BV49" i="8"/>
  <c r="BW49" i="8"/>
  <c r="BX49" i="8"/>
  <c r="BY49" i="8"/>
  <c r="CA49" i="8"/>
  <c r="CB49" i="8"/>
  <c r="CC49" i="8"/>
  <c r="CD49" i="8"/>
  <c r="CE49" i="8"/>
  <c r="CF49" i="8"/>
  <c r="CG49" i="8"/>
  <c r="CH49" i="8"/>
  <c r="CI49" i="8"/>
  <c r="CJ49" i="8"/>
  <c r="R50" i="8"/>
  <c r="I50" i="8"/>
  <c r="L50" i="8"/>
  <c r="S50" i="8"/>
  <c r="T50" i="8"/>
  <c r="U50" i="8"/>
  <c r="AN50" i="8"/>
  <c r="AJ50" i="8"/>
  <c r="AO50" i="8"/>
  <c r="AK50" i="8"/>
  <c r="AL50" i="8"/>
  <c r="AM50" i="8"/>
  <c r="BH50" i="8"/>
  <c r="BI50" i="8"/>
  <c r="BJ50" i="8"/>
  <c r="BK50" i="8"/>
  <c r="BL50" i="8"/>
  <c r="BM50" i="8"/>
  <c r="BN50" i="8"/>
  <c r="BO50" i="8"/>
  <c r="BP50" i="8"/>
  <c r="BQ50" i="8"/>
  <c r="BR50" i="8"/>
  <c r="BS50" i="8"/>
  <c r="BT50" i="8"/>
  <c r="BU50" i="8"/>
  <c r="BV50" i="8"/>
  <c r="BW50" i="8"/>
  <c r="BX50" i="8"/>
  <c r="BY50" i="8"/>
  <c r="CA50" i="8"/>
  <c r="CB50" i="8"/>
  <c r="CC50" i="8"/>
  <c r="CD50" i="8"/>
  <c r="CE50" i="8"/>
  <c r="CF50" i="8"/>
  <c r="CG50" i="8"/>
  <c r="CH50" i="8"/>
  <c r="CI50" i="8"/>
  <c r="CJ50" i="8"/>
  <c r="R51" i="8"/>
  <c r="I51" i="8"/>
  <c r="L51" i="8"/>
  <c r="S51" i="8"/>
  <c r="T51" i="8"/>
  <c r="U51" i="8"/>
  <c r="AN51" i="8"/>
  <c r="AJ51" i="8"/>
  <c r="AO51" i="8"/>
  <c r="AK51" i="8"/>
  <c r="AL51" i="8"/>
  <c r="AM51" i="8"/>
  <c r="BH51" i="8"/>
  <c r="BI51" i="8"/>
  <c r="BJ51" i="8"/>
  <c r="BK51" i="8"/>
  <c r="BL51" i="8"/>
  <c r="BM51" i="8"/>
  <c r="BN51" i="8"/>
  <c r="BO51" i="8"/>
  <c r="BP51" i="8"/>
  <c r="BQ51" i="8"/>
  <c r="BR51" i="8"/>
  <c r="BS51" i="8"/>
  <c r="BT51" i="8"/>
  <c r="BU51" i="8"/>
  <c r="BV51" i="8"/>
  <c r="BW51" i="8"/>
  <c r="BX51" i="8"/>
  <c r="BY51" i="8"/>
  <c r="CA51" i="8"/>
  <c r="CB51" i="8"/>
  <c r="CC51" i="8"/>
  <c r="CD51" i="8"/>
  <c r="CE51" i="8"/>
  <c r="CF51" i="8"/>
  <c r="CG51" i="8"/>
  <c r="CH51" i="8"/>
  <c r="CI51" i="8"/>
  <c r="CJ51" i="8"/>
  <c r="R52" i="8"/>
  <c r="I52" i="8"/>
  <c r="L52" i="8"/>
  <c r="S52" i="8"/>
  <c r="T52" i="8"/>
  <c r="U52" i="8"/>
  <c r="AN52" i="8"/>
  <c r="AJ52" i="8"/>
  <c r="AO52" i="8"/>
  <c r="AK52" i="8"/>
  <c r="AL52" i="8"/>
  <c r="AM52" i="8"/>
  <c r="BH52" i="8"/>
  <c r="BI52" i="8"/>
  <c r="BJ52" i="8"/>
  <c r="BK52" i="8"/>
  <c r="BL52" i="8"/>
  <c r="BM52" i="8"/>
  <c r="BN52" i="8"/>
  <c r="BO52" i="8"/>
  <c r="BP52" i="8"/>
  <c r="BQ52" i="8"/>
  <c r="BR52" i="8"/>
  <c r="BS52" i="8"/>
  <c r="BT52" i="8"/>
  <c r="BU52" i="8"/>
  <c r="BV52" i="8"/>
  <c r="BW52" i="8"/>
  <c r="BX52" i="8"/>
  <c r="BY52" i="8"/>
  <c r="CA52" i="8"/>
  <c r="CB52" i="8"/>
  <c r="CC52" i="8"/>
  <c r="CD52" i="8"/>
  <c r="CE52" i="8"/>
  <c r="CF52" i="8"/>
  <c r="CG52" i="8"/>
  <c r="CH52" i="8"/>
  <c r="CI52" i="8"/>
  <c r="CJ52" i="8"/>
  <c r="R53" i="8"/>
  <c r="I53" i="8"/>
  <c r="L53" i="8"/>
  <c r="S53" i="8"/>
  <c r="T53" i="8"/>
  <c r="U53" i="8"/>
  <c r="AN53" i="8"/>
  <c r="AJ53" i="8"/>
  <c r="AO53" i="8"/>
  <c r="AK53" i="8"/>
  <c r="AL53" i="8"/>
  <c r="AM53" i="8"/>
  <c r="BH53" i="8"/>
  <c r="BI53" i="8"/>
  <c r="BJ53" i="8"/>
  <c r="BK53" i="8"/>
  <c r="BL53" i="8"/>
  <c r="BM53" i="8"/>
  <c r="BN53" i="8"/>
  <c r="BO53" i="8"/>
  <c r="BP53" i="8"/>
  <c r="BQ53" i="8"/>
  <c r="BR53" i="8"/>
  <c r="BS53" i="8"/>
  <c r="BT53" i="8"/>
  <c r="BU53" i="8"/>
  <c r="BV53" i="8"/>
  <c r="BW53" i="8"/>
  <c r="BX53" i="8"/>
  <c r="BY53" i="8"/>
  <c r="CA53" i="8"/>
  <c r="CB53" i="8"/>
  <c r="CC53" i="8"/>
  <c r="CD53" i="8"/>
  <c r="CE53" i="8"/>
  <c r="CF53" i="8"/>
  <c r="CG53" i="8"/>
  <c r="CH53" i="8"/>
  <c r="CI53" i="8"/>
  <c r="CJ53" i="8"/>
  <c r="R54" i="8"/>
  <c r="I54" i="8"/>
  <c r="L54" i="8"/>
  <c r="S54" i="8"/>
  <c r="T54" i="8"/>
  <c r="U54" i="8"/>
  <c r="AN54" i="8"/>
  <c r="AJ54" i="8"/>
  <c r="AO54" i="8"/>
  <c r="AK54" i="8"/>
  <c r="AL54" i="8"/>
  <c r="AM54" i="8"/>
  <c r="BH54" i="8"/>
  <c r="BI54" i="8"/>
  <c r="BJ54" i="8"/>
  <c r="BK54" i="8"/>
  <c r="BL54" i="8"/>
  <c r="BM54" i="8"/>
  <c r="BN54" i="8"/>
  <c r="BO54" i="8"/>
  <c r="BP54" i="8"/>
  <c r="BQ54" i="8"/>
  <c r="BR54" i="8"/>
  <c r="BS54" i="8"/>
  <c r="BT54" i="8"/>
  <c r="BU54" i="8"/>
  <c r="BV54" i="8"/>
  <c r="BW54" i="8"/>
  <c r="BX54" i="8"/>
  <c r="BY54" i="8"/>
  <c r="CA54" i="8"/>
  <c r="CB54" i="8"/>
  <c r="CC54" i="8"/>
  <c r="CD54" i="8"/>
  <c r="CE54" i="8"/>
  <c r="CF54" i="8"/>
  <c r="CG54" i="8"/>
  <c r="CH54" i="8"/>
  <c r="CI54" i="8"/>
  <c r="CJ54" i="8"/>
  <c r="R55" i="8"/>
  <c r="I55" i="8"/>
  <c r="L55" i="8"/>
  <c r="S55" i="8"/>
  <c r="T55" i="8"/>
  <c r="U55" i="8"/>
  <c r="AN55" i="8"/>
  <c r="AJ55" i="8"/>
  <c r="AO55" i="8"/>
  <c r="AK55" i="8"/>
  <c r="AL55" i="8"/>
  <c r="AM55" i="8"/>
  <c r="BH55" i="8"/>
  <c r="BI55" i="8"/>
  <c r="BJ55" i="8"/>
  <c r="BK55" i="8"/>
  <c r="BL55" i="8"/>
  <c r="BM55" i="8"/>
  <c r="BN55" i="8"/>
  <c r="BO55" i="8"/>
  <c r="BP55" i="8"/>
  <c r="BQ55" i="8"/>
  <c r="BR55" i="8"/>
  <c r="BS55" i="8"/>
  <c r="BT55" i="8"/>
  <c r="BU55" i="8"/>
  <c r="BV55" i="8"/>
  <c r="BW55" i="8"/>
  <c r="BX55" i="8"/>
  <c r="BY55" i="8"/>
  <c r="CA55" i="8"/>
  <c r="CB55" i="8"/>
  <c r="CC55" i="8"/>
  <c r="CD55" i="8"/>
  <c r="CE55" i="8"/>
  <c r="CF55" i="8"/>
  <c r="CG55" i="8"/>
  <c r="CH55" i="8"/>
  <c r="CI55" i="8"/>
  <c r="CJ55" i="8"/>
  <c r="R56" i="8"/>
  <c r="I56" i="8"/>
  <c r="L56" i="8"/>
  <c r="S56" i="8"/>
  <c r="T56" i="8"/>
  <c r="U56" i="8"/>
  <c r="AN56" i="8"/>
  <c r="AJ56" i="8"/>
  <c r="AO56" i="8"/>
  <c r="AK56" i="8"/>
  <c r="AL56" i="8"/>
  <c r="AM56" i="8"/>
  <c r="BH56" i="8"/>
  <c r="BI56" i="8"/>
  <c r="BJ56" i="8"/>
  <c r="BK56" i="8"/>
  <c r="BL56" i="8"/>
  <c r="BM56" i="8"/>
  <c r="BN56" i="8"/>
  <c r="BO56" i="8"/>
  <c r="BP56" i="8"/>
  <c r="BQ56" i="8"/>
  <c r="BR56" i="8"/>
  <c r="BS56" i="8"/>
  <c r="BT56" i="8"/>
  <c r="BU56" i="8"/>
  <c r="BV56" i="8"/>
  <c r="BW56" i="8"/>
  <c r="BX56" i="8"/>
  <c r="BY56" i="8"/>
  <c r="CA56" i="8"/>
  <c r="CB56" i="8"/>
  <c r="CC56" i="8"/>
  <c r="CD56" i="8"/>
  <c r="CE56" i="8"/>
  <c r="CF56" i="8"/>
  <c r="CG56" i="8"/>
  <c r="CH56" i="8"/>
  <c r="CI56" i="8"/>
  <c r="CJ56" i="8"/>
  <c r="R57" i="8"/>
  <c r="I57" i="8"/>
  <c r="L57" i="8"/>
  <c r="S57" i="8"/>
  <c r="T57" i="8"/>
  <c r="U57" i="8"/>
  <c r="AN57" i="8"/>
  <c r="AJ57" i="8"/>
  <c r="AO57" i="8"/>
  <c r="AK57" i="8"/>
  <c r="AL57" i="8"/>
  <c r="AM57" i="8"/>
  <c r="BH57" i="8"/>
  <c r="BI57" i="8"/>
  <c r="BJ57" i="8"/>
  <c r="BK57" i="8"/>
  <c r="BL57" i="8"/>
  <c r="BM57" i="8"/>
  <c r="BN57" i="8"/>
  <c r="BO57" i="8"/>
  <c r="BP57" i="8"/>
  <c r="BQ57" i="8"/>
  <c r="BR57" i="8"/>
  <c r="BS57" i="8"/>
  <c r="BT57" i="8"/>
  <c r="BU57" i="8"/>
  <c r="BV57" i="8"/>
  <c r="BW57" i="8"/>
  <c r="BX57" i="8"/>
  <c r="BY57" i="8"/>
  <c r="CA57" i="8"/>
  <c r="CB57" i="8"/>
  <c r="CC57" i="8"/>
  <c r="CD57" i="8"/>
  <c r="CE57" i="8"/>
  <c r="CF57" i="8"/>
  <c r="CG57" i="8"/>
  <c r="CH57" i="8"/>
  <c r="CI57" i="8"/>
  <c r="CJ57" i="8"/>
  <c r="R58" i="8"/>
  <c r="I58" i="8"/>
  <c r="L58" i="8"/>
  <c r="S58" i="8"/>
  <c r="T58" i="8"/>
  <c r="U58" i="8"/>
  <c r="AN58" i="8"/>
  <c r="AJ58" i="8"/>
  <c r="AO58" i="8"/>
  <c r="AK58" i="8"/>
  <c r="AL58" i="8"/>
  <c r="AM58" i="8"/>
  <c r="BH58" i="8"/>
  <c r="BI58" i="8"/>
  <c r="BJ58" i="8"/>
  <c r="BK58" i="8"/>
  <c r="BL58" i="8"/>
  <c r="BM58" i="8"/>
  <c r="BN58" i="8"/>
  <c r="BO58" i="8"/>
  <c r="BP58" i="8"/>
  <c r="BQ58" i="8"/>
  <c r="BR58" i="8"/>
  <c r="BS58" i="8"/>
  <c r="BT58" i="8"/>
  <c r="BU58" i="8"/>
  <c r="BV58" i="8"/>
  <c r="BW58" i="8"/>
  <c r="BX58" i="8"/>
  <c r="BY58" i="8"/>
  <c r="CA58" i="8"/>
  <c r="CB58" i="8"/>
  <c r="CC58" i="8"/>
  <c r="CD58" i="8"/>
  <c r="CE58" i="8"/>
  <c r="CF58" i="8"/>
  <c r="CG58" i="8"/>
  <c r="CH58" i="8"/>
  <c r="CI58" i="8"/>
  <c r="CJ58" i="8"/>
  <c r="R59" i="8"/>
  <c r="I59" i="8"/>
  <c r="L59" i="8"/>
  <c r="S59" i="8"/>
  <c r="T59" i="8"/>
  <c r="U59" i="8"/>
  <c r="AN59" i="8"/>
  <c r="AJ59" i="8"/>
  <c r="AO59" i="8"/>
  <c r="AK59" i="8"/>
  <c r="AL59" i="8"/>
  <c r="AM59" i="8"/>
  <c r="BH59" i="8"/>
  <c r="BI59" i="8"/>
  <c r="BJ59" i="8"/>
  <c r="BK59" i="8"/>
  <c r="BL59" i="8"/>
  <c r="BM59" i="8"/>
  <c r="BN59" i="8"/>
  <c r="BO59" i="8"/>
  <c r="BP59" i="8"/>
  <c r="BQ59" i="8"/>
  <c r="BR59" i="8"/>
  <c r="BS59" i="8"/>
  <c r="BT59" i="8"/>
  <c r="BU59" i="8"/>
  <c r="BV59" i="8"/>
  <c r="BW59" i="8"/>
  <c r="BX59" i="8"/>
  <c r="BY59" i="8"/>
  <c r="CA59" i="8"/>
  <c r="CB59" i="8"/>
  <c r="CC59" i="8"/>
  <c r="CD59" i="8"/>
  <c r="CE59" i="8"/>
  <c r="CF59" i="8"/>
  <c r="CG59" i="8"/>
  <c r="CH59" i="8"/>
  <c r="CI59" i="8"/>
  <c r="CJ59" i="8"/>
  <c r="R60" i="8"/>
  <c r="I60" i="8"/>
  <c r="L60" i="8"/>
  <c r="S60" i="8"/>
  <c r="T60" i="8"/>
  <c r="U60" i="8"/>
  <c r="AN60" i="8"/>
  <c r="AJ60" i="8"/>
  <c r="AO60" i="8"/>
  <c r="AK60" i="8"/>
  <c r="AL60" i="8"/>
  <c r="AT60" i="8"/>
  <c r="AM60" i="8"/>
  <c r="AV60" i="8"/>
  <c r="BH60" i="8"/>
  <c r="BI60" i="8"/>
  <c r="BJ60" i="8"/>
  <c r="BK60" i="8"/>
  <c r="BL60" i="8"/>
  <c r="BM60" i="8"/>
  <c r="BN60" i="8"/>
  <c r="BO60" i="8"/>
  <c r="BP60" i="8"/>
  <c r="BQ60" i="8"/>
  <c r="BR60" i="8"/>
  <c r="BS60" i="8"/>
  <c r="BT60" i="8"/>
  <c r="BU60" i="8"/>
  <c r="BV60" i="8"/>
  <c r="BW60" i="8"/>
  <c r="BX60" i="8"/>
  <c r="BY60" i="8"/>
  <c r="CA60" i="8"/>
  <c r="CB60" i="8"/>
  <c r="CC60" i="8"/>
  <c r="CD60" i="8"/>
  <c r="CE60" i="8"/>
  <c r="CF60" i="8"/>
  <c r="CG60" i="8"/>
  <c r="CH60" i="8"/>
  <c r="CI60" i="8"/>
  <c r="CJ60" i="8"/>
  <c r="R61" i="8"/>
  <c r="I61" i="8"/>
  <c r="L61" i="8"/>
  <c r="S61" i="8"/>
  <c r="T61" i="8"/>
  <c r="U61" i="8"/>
  <c r="AN61" i="8"/>
  <c r="AJ61" i="8"/>
  <c r="AO61" i="8"/>
  <c r="AK61" i="8"/>
  <c r="AL61" i="8"/>
  <c r="AM61" i="8"/>
  <c r="BH61" i="8"/>
  <c r="BI61" i="8"/>
  <c r="BJ61" i="8"/>
  <c r="BK61" i="8"/>
  <c r="BL61" i="8"/>
  <c r="BM61" i="8"/>
  <c r="BN61" i="8"/>
  <c r="BO61" i="8"/>
  <c r="BP61" i="8"/>
  <c r="BQ61" i="8"/>
  <c r="BR61" i="8"/>
  <c r="BS61" i="8"/>
  <c r="BT61" i="8"/>
  <c r="BU61" i="8"/>
  <c r="BV61" i="8"/>
  <c r="BW61" i="8"/>
  <c r="BX61" i="8"/>
  <c r="BY61" i="8"/>
  <c r="CA61" i="8"/>
  <c r="CB61" i="8"/>
  <c r="CC61" i="8"/>
  <c r="CD61" i="8"/>
  <c r="CE61" i="8"/>
  <c r="CF61" i="8"/>
  <c r="CG61" i="8"/>
  <c r="CH61" i="8"/>
  <c r="CI61" i="8"/>
  <c r="CJ61" i="8"/>
  <c r="R62" i="8"/>
  <c r="I62" i="8"/>
  <c r="L62" i="8"/>
  <c r="S62" i="8"/>
  <c r="T62" i="8"/>
  <c r="U62" i="8"/>
  <c r="AN62" i="8"/>
  <c r="AJ62" i="8"/>
  <c r="AO62" i="8"/>
  <c r="AK62" i="8"/>
  <c r="AL62" i="8"/>
  <c r="AM62" i="8"/>
  <c r="BH62" i="8"/>
  <c r="BI62" i="8"/>
  <c r="BJ62" i="8"/>
  <c r="BK62" i="8"/>
  <c r="BL62" i="8"/>
  <c r="BM62" i="8"/>
  <c r="BN62" i="8"/>
  <c r="BO62" i="8"/>
  <c r="BP62" i="8"/>
  <c r="BQ62" i="8"/>
  <c r="BR62" i="8"/>
  <c r="BS62" i="8"/>
  <c r="BT62" i="8"/>
  <c r="BU62" i="8"/>
  <c r="BV62" i="8"/>
  <c r="BW62" i="8"/>
  <c r="BX62" i="8"/>
  <c r="BY62" i="8"/>
  <c r="CA62" i="8"/>
  <c r="CB62" i="8"/>
  <c r="CC62" i="8"/>
  <c r="CD62" i="8"/>
  <c r="CE62" i="8"/>
  <c r="CF62" i="8"/>
  <c r="CG62" i="8"/>
  <c r="CH62" i="8"/>
  <c r="CI62" i="8"/>
  <c r="CJ62" i="8"/>
  <c r="R63" i="8"/>
  <c r="I63" i="8"/>
  <c r="L63" i="8"/>
  <c r="S63" i="8"/>
  <c r="T63" i="8"/>
  <c r="U63" i="8"/>
  <c r="AN63" i="8"/>
  <c r="AJ63" i="8"/>
  <c r="AO63" i="8"/>
  <c r="AK63" i="8"/>
  <c r="AL63" i="8"/>
  <c r="AM63" i="8"/>
  <c r="BH63" i="8"/>
  <c r="BI63" i="8"/>
  <c r="BJ63" i="8"/>
  <c r="BK63" i="8"/>
  <c r="BL63" i="8"/>
  <c r="BM63" i="8"/>
  <c r="BN63" i="8"/>
  <c r="BO63" i="8"/>
  <c r="BP63" i="8"/>
  <c r="BQ63" i="8"/>
  <c r="BR63" i="8"/>
  <c r="BS63" i="8"/>
  <c r="BT63" i="8"/>
  <c r="BU63" i="8"/>
  <c r="BV63" i="8"/>
  <c r="BW63" i="8"/>
  <c r="BX63" i="8"/>
  <c r="BY63" i="8"/>
  <c r="CA63" i="8"/>
  <c r="CB63" i="8"/>
  <c r="CC63" i="8"/>
  <c r="CD63" i="8"/>
  <c r="CE63" i="8"/>
  <c r="CF63" i="8"/>
  <c r="CG63" i="8"/>
  <c r="CH63" i="8"/>
  <c r="CI63" i="8"/>
  <c r="CJ63" i="8"/>
  <c r="R64" i="8"/>
  <c r="I64" i="8"/>
  <c r="L64" i="8"/>
  <c r="S64" i="8"/>
  <c r="T64" i="8"/>
  <c r="U64" i="8"/>
  <c r="AN64" i="8"/>
  <c r="AJ64" i="8"/>
  <c r="AO64" i="8"/>
  <c r="AK64" i="8"/>
  <c r="AL64" i="8"/>
  <c r="AM64" i="8"/>
  <c r="BH64" i="8"/>
  <c r="BI64" i="8"/>
  <c r="BJ64" i="8"/>
  <c r="BK64" i="8"/>
  <c r="BL64" i="8"/>
  <c r="BM64" i="8"/>
  <c r="BN64" i="8"/>
  <c r="BO64" i="8"/>
  <c r="BP64" i="8"/>
  <c r="BQ64" i="8"/>
  <c r="BR64" i="8"/>
  <c r="BS64" i="8"/>
  <c r="BT64" i="8"/>
  <c r="BU64" i="8"/>
  <c r="BV64" i="8"/>
  <c r="BW64" i="8"/>
  <c r="BX64" i="8"/>
  <c r="BY64" i="8"/>
  <c r="CA64" i="8"/>
  <c r="CB64" i="8"/>
  <c r="CC64" i="8"/>
  <c r="CD64" i="8"/>
  <c r="CE64" i="8"/>
  <c r="CF64" i="8"/>
  <c r="CG64" i="8"/>
  <c r="CH64" i="8"/>
  <c r="CI64" i="8"/>
  <c r="CJ64" i="8"/>
  <c r="R65" i="8"/>
  <c r="I65" i="8"/>
  <c r="L65" i="8"/>
  <c r="S65" i="8"/>
  <c r="T65" i="8"/>
  <c r="U65" i="8"/>
  <c r="AN65" i="8"/>
  <c r="AJ65" i="8"/>
  <c r="AO65" i="8"/>
  <c r="AK65" i="8"/>
  <c r="AL65" i="8"/>
  <c r="AM65" i="8"/>
  <c r="BH65" i="8"/>
  <c r="BI65" i="8"/>
  <c r="BJ65" i="8"/>
  <c r="BK65" i="8"/>
  <c r="BL65" i="8"/>
  <c r="BM65" i="8"/>
  <c r="BN65" i="8"/>
  <c r="BO65" i="8"/>
  <c r="BP65" i="8"/>
  <c r="BQ65" i="8"/>
  <c r="BR65" i="8"/>
  <c r="BS65" i="8"/>
  <c r="BT65" i="8"/>
  <c r="BU65" i="8"/>
  <c r="BV65" i="8"/>
  <c r="BW65" i="8"/>
  <c r="BX65" i="8"/>
  <c r="BY65" i="8"/>
  <c r="CA65" i="8"/>
  <c r="CB65" i="8"/>
  <c r="CC65" i="8"/>
  <c r="CD65" i="8"/>
  <c r="CE65" i="8"/>
  <c r="CF65" i="8"/>
  <c r="CG65" i="8"/>
  <c r="CH65" i="8"/>
  <c r="CI65" i="8"/>
  <c r="CJ65" i="8"/>
  <c r="R66" i="8"/>
  <c r="I66" i="8"/>
  <c r="L66" i="8"/>
  <c r="S66" i="8"/>
  <c r="T66" i="8"/>
  <c r="U66" i="8"/>
  <c r="AN66" i="8"/>
  <c r="AJ66" i="8"/>
  <c r="AO66" i="8"/>
  <c r="AK66" i="8"/>
  <c r="AL66" i="8"/>
  <c r="AM66" i="8"/>
  <c r="BH66" i="8"/>
  <c r="BI66" i="8"/>
  <c r="BJ66" i="8"/>
  <c r="BK66" i="8"/>
  <c r="BL66" i="8"/>
  <c r="BM66" i="8"/>
  <c r="BN66" i="8"/>
  <c r="BO66" i="8"/>
  <c r="BP66" i="8"/>
  <c r="BQ66" i="8"/>
  <c r="BR66" i="8"/>
  <c r="BS66" i="8"/>
  <c r="BT66" i="8"/>
  <c r="BU66" i="8"/>
  <c r="BV66" i="8"/>
  <c r="BW66" i="8"/>
  <c r="BX66" i="8"/>
  <c r="BY66" i="8"/>
  <c r="CA66" i="8"/>
  <c r="CB66" i="8"/>
  <c r="CC66" i="8"/>
  <c r="CD66" i="8"/>
  <c r="CE66" i="8"/>
  <c r="CF66" i="8"/>
  <c r="CG66" i="8"/>
  <c r="CH66" i="8"/>
  <c r="CI66" i="8"/>
  <c r="CJ66" i="8"/>
  <c r="R67" i="8"/>
  <c r="I67" i="8"/>
  <c r="L67" i="8"/>
  <c r="S67" i="8"/>
  <c r="T67" i="8"/>
  <c r="U67" i="8"/>
  <c r="AN67" i="8"/>
  <c r="AJ67" i="8"/>
  <c r="AO67" i="8"/>
  <c r="AK67" i="8"/>
  <c r="AL67" i="8"/>
  <c r="AM67" i="8"/>
  <c r="BH67" i="8"/>
  <c r="BI67" i="8"/>
  <c r="BJ67" i="8"/>
  <c r="BK67" i="8"/>
  <c r="BL67" i="8"/>
  <c r="BM67" i="8"/>
  <c r="BN67" i="8"/>
  <c r="BO67" i="8"/>
  <c r="BP67" i="8"/>
  <c r="BQ67" i="8"/>
  <c r="BR67" i="8"/>
  <c r="BS67" i="8"/>
  <c r="BT67" i="8"/>
  <c r="BU67" i="8"/>
  <c r="BV67" i="8"/>
  <c r="BW67" i="8"/>
  <c r="BX67" i="8"/>
  <c r="BY67" i="8"/>
  <c r="CA67" i="8"/>
  <c r="CB67" i="8"/>
  <c r="CC67" i="8"/>
  <c r="CD67" i="8"/>
  <c r="CE67" i="8"/>
  <c r="CF67" i="8"/>
  <c r="CG67" i="8"/>
  <c r="CH67" i="8"/>
  <c r="CI67" i="8"/>
  <c r="CJ67" i="8"/>
  <c r="R68" i="8"/>
  <c r="I68" i="8"/>
  <c r="L68" i="8"/>
  <c r="S68" i="8"/>
  <c r="T68" i="8"/>
  <c r="U68" i="8"/>
  <c r="AN68" i="8"/>
  <c r="AJ68" i="8"/>
  <c r="AO68" i="8"/>
  <c r="AK68" i="8"/>
  <c r="AL68" i="8"/>
  <c r="AM68" i="8"/>
  <c r="BH68" i="8"/>
  <c r="BI68" i="8"/>
  <c r="BJ68" i="8"/>
  <c r="BK68" i="8"/>
  <c r="BL68" i="8"/>
  <c r="BM68" i="8"/>
  <c r="BN68" i="8"/>
  <c r="BO68" i="8"/>
  <c r="BP68" i="8"/>
  <c r="BQ68" i="8"/>
  <c r="BR68" i="8"/>
  <c r="BS68" i="8"/>
  <c r="BT68" i="8"/>
  <c r="BU68" i="8"/>
  <c r="BV68" i="8"/>
  <c r="BW68" i="8"/>
  <c r="BX68" i="8"/>
  <c r="BY68" i="8"/>
  <c r="CA68" i="8"/>
  <c r="CB68" i="8"/>
  <c r="CC68" i="8"/>
  <c r="CD68" i="8"/>
  <c r="CE68" i="8"/>
  <c r="CF68" i="8"/>
  <c r="CG68" i="8"/>
  <c r="CH68" i="8"/>
  <c r="CI68" i="8"/>
  <c r="CJ68" i="8"/>
  <c r="R69" i="8"/>
  <c r="I69" i="8"/>
  <c r="L69" i="8"/>
  <c r="S69" i="8"/>
  <c r="T69" i="8"/>
  <c r="U69" i="8"/>
  <c r="AN69" i="8"/>
  <c r="AJ69" i="8"/>
  <c r="AO69" i="8"/>
  <c r="AK69" i="8"/>
  <c r="AL69" i="8"/>
  <c r="AM69" i="8"/>
  <c r="BH69" i="8"/>
  <c r="BI69" i="8"/>
  <c r="BJ69" i="8"/>
  <c r="BK69" i="8"/>
  <c r="BL69" i="8"/>
  <c r="BM69" i="8"/>
  <c r="BN69" i="8"/>
  <c r="BO69" i="8"/>
  <c r="BP69" i="8"/>
  <c r="BQ69" i="8"/>
  <c r="BR69" i="8"/>
  <c r="BS69" i="8"/>
  <c r="BT69" i="8"/>
  <c r="BU69" i="8"/>
  <c r="BV69" i="8"/>
  <c r="BW69" i="8"/>
  <c r="BX69" i="8"/>
  <c r="BY69" i="8"/>
  <c r="CA69" i="8"/>
  <c r="CB69" i="8"/>
  <c r="CC69" i="8"/>
  <c r="CD69" i="8"/>
  <c r="CE69" i="8"/>
  <c r="CF69" i="8"/>
  <c r="CG69" i="8"/>
  <c r="CH69" i="8"/>
  <c r="CI69" i="8"/>
  <c r="CJ69" i="8"/>
  <c r="R70" i="8"/>
  <c r="I70" i="8"/>
  <c r="L70" i="8"/>
  <c r="S70" i="8"/>
  <c r="T70" i="8"/>
  <c r="U70" i="8"/>
  <c r="AN70" i="8"/>
  <c r="AJ70" i="8"/>
  <c r="AO70" i="8"/>
  <c r="AK70" i="8"/>
  <c r="AL70" i="8"/>
  <c r="AM70" i="8"/>
  <c r="BH70" i="8"/>
  <c r="BI70" i="8"/>
  <c r="BJ70" i="8"/>
  <c r="BK70" i="8"/>
  <c r="BL70" i="8"/>
  <c r="BM70" i="8"/>
  <c r="BN70" i="8"/>
  <c r="BO70" i="8"/>
  <c r="BP70" i="8"/>
  <c r="BQ70" i="8"/>
  <c r="BR70" i="8"/>
  <c r="BS70" i="8"/>
  <c r="BT70" i="8"/>
  <c r="BU70" i="8"/>
  <c r="BV70" i="8"/>
  <c r="BW70" i="8"/>
  <c r="BX70" i="8"/>
  <c r="BY70" i="8"/>
  <c r="CA70" i="8"/>
  <c r="CB70" i="8"/>
  <c r="CC70" i="8"/>
  <c r="CD70" i="8"/>
  <c r="CE70" i="8"/>
  <c r="CF70" i="8"/>
  <c r="CG70" i="8"/>
  <c r="CH70" i="8"/>
  <c r="CI70" i="8"/>
  <c r="CJ70" i="8"/>
  <c r="R71" i="8"/>
  <c r="I71" i="8"/>
  <c r="L71" i="8"/>
  <c r="S71" i="8"/>
  <c r="T71" i="8"/>
  <c r="U71" i="8"/>
  <c r="AN71" i="8"/>
  <c r="AJ71" i="8"/>
  <c r="AO71" i="8"/>
  <c r="AK71" i="8"/>
  <c r="AL71" i="8"/>
  <c r="AM71" i="8"/>
  <c r="BH71" i="8"/>
  <c r="BI71" i="8"/>
  <c r="BJ71" i="8"/>
  <c r="BK71" i="8"/>
  <c r="BL71" i="8"/>
  <c r="BM71" i="8"/>
  <c r="BN71" i="8"/>
  <c r="BO71" i="8"/>
  <c r="BP71" i="8"/>
  <c r="BQ71" i="8"/>
  <c r="BR71" i="8"/>
  <c r="BS71" i="8"/>
  <c r="BT71" i="8"/>
  <c r="BU71" i="8"/>
  <c r="BV71" i="8"/>
  <c r="BW71" i="8"/>
  <c r="BX71" i="8"/>
  <c r="BY71" i="8"/>
  <c r="CA71" i="8"/>
  <c r="CB71" i="8"/>
  <c r="CC71" i="8"/>
  <c r="CD71" i="8"/>
  <c r="CE71" i="8"/>
  <c r="CF71" i="8"/>
  <c r="CG71" i="8"/>
  <c r="CH71" i="8"/>
  <c r="CI71" i="8"/>
  <c r="CJ71" i="8"/>
  <c r="R72" i="8"/>
  <c r="I72" i="8"/>
  <c r="L72" i="8"/>
  <c r="S72" i="8"/>
  <c r="T72" i="8"/>
  <c r="U72" i="8"/>
  <c r="AN72" i="8"/>
  <c r="AJ72" i="8"/>
  <c r="AO72" i="8"/>
  <c r="AK72" i="8"/>
  <c r="AL72" i="8"/>
  <c r="AM72" i="8"/>
  <c r="BH72" i="8"/>
  <c r="BI72" i="8"/>
  <c r="BJ72" i="8"/>
  <c r="BK72" i="8"/>
  <c r="BL72" i="8"/>
  <c r="BM72" i="8"/>
  <c r="BN72" i="8"/>
  <c r="BO72" i="8"/>
  <c r="BP72" i="8"/>
  <c r="BQ72" i="8"/>
  <c r="BR72" i="8"/>
  <c r="BS72" i="8"/>
  <c r="BT72" i="8"/>
  <c r="BU72" i="8"/>
  <c r="BV72" i="8"/>
  <c r="BW72" i="8"/>
  <c r="BX72" i="8"/>
  <c r="BY72" i="8"/>
  <c r="CA72" i="8"/>
  <c r="CB72" i="8"/>
  <c r="CC72" i="8"/>
  <c r="CD72" i="8"/>
  <c r="CE72" i="8"/>
  <c r="CF72" i="8"/>
  <c r="CG72" i="8"/>
  <c r="CH72" i="8"/>
  <c r="CI72" i="8"/>
  <c r="CJ72" i="8"/>
  <c r="R73" i="8"/>
  <c r="I73" i="8"/>
  <c r="L73" i="8"/>
  <c r="S73" i="8"/>
  <c r="T73" i="8"/>
  <c r="U73" i="8"/>
  <c r="AN73" i="8"/>
  <c r="AJ73" i="8"/>
  <c r="AO73" i="8"/>
  <c r="AK73" i="8"/>
  <c r="AL73" i="8"/>
  <c r="AM73" i="8"/>
  <c r="BH73" i="8"/>
  <c r="BI73" i="8"/>
  <c r="BJ73" i="8"/>
  <c r="BK73" i="8"/>
  <c r="BL73" i="8"/>
  <c r="BM73" i="8"/>
  <c r="BN73" i="8"/>
  <c r="BO73" i="8"/>
  <c r="BP73" i="8"/>
  <c r="BQ73" i="8"/>
  <c r="BR73" i="8"/>
  <c r="BS73" i="8"/>
  <c r="BT73" i="8"/>
  <c r="BU73" i="8"/>
  <c r="BV73" i="8"/>
  <c r="BW73" i="8"/>
  <c r="BX73" i="8"/>
  <c r="BY73" i="8"/>
  <c r="CA73" i="8"/>
  <c r="CB73" i="8"/>
  <c r="CC73" i="8"/>
  <c r="CD73" i="8"/>
  <c r="CE73" i="8"/>
  <c r="CF73" i="8"/>
  <c r="CG73" i="8"/>
  <c r="CH73" i="8"/>
  <c r="CI73" i="8"/>
  <c r="CJ73" i="8"/>
  <c r="R74" i="8"/>
  <c r="I74" i="8"/>
  <c r="L74" i="8"/>
  <c r="S74" i="8"/>
  <c r="T74" i="8"/>
  <c r="U74" i="8"/>
  <c r="AN74" i="8"/>
  <c r="AJ74" i="8"/>
  <c r="AO74" i="8"/>
  <c r="AK74" i="8"/>
  <c r="AL74" i="8"/>
  <c r="AM74" i="8"/>
  <c r="BH74" i="8"/>
  <c r="BI74" i="8"/>
  <c r="BJ74" i="8"/>
  <c r="BK74" i="8"/>
  <c r="BL74" i="8"/>
  <c r="BM74" i="8"/>
  <c r="BN74" i="8"/>
  <c r="BO74" i="8"/>
  <c r="BP74" i="8"/>
  <c r="BQ74" i="8"/>
  <c r="BR74" i="8"/>
  <c r="BS74" i="8"/>
  <c r="BT74" i="8"/>
  <c r="BU74" i="8"/>
  <c r="BV74" i="8"/>
  <c r="BW74" i="8"/>
  <c r="BX74" i="8"/>
  <c r="BY74" i="8"/>
  <c r="CA74" i="8"/>
  <c r="CB74" i="8"/>
  <c r="CC74" i="8"/>
  <c r="CD74" i="8"/>
  <c r="CE74" i="8"/>
  <c r="CF74" i="8"/>
  <c r="CG74" i="8"/>
  <c r="CH74" i="8"/>
  <c r="CI74" i="8"/>
  <c r="CJ74" i="8"/>
  <c r="R75" i="8"/>
  <c r="I75" i="8"/>
  <c r="L75" i="8"/>
  <c r="S75" i="8"/>
  <c r="T75" i="8"/>
  <c r="U75" i="8"/>
  <c r="AN75" i="8"/>
  <c r="AJ75" i="8"/>
  <c r="AO75" i="8"/>
  <c r="AK75" i="8"/>
  <c r="AL75" i="8"/>
  <c r="AM75" i="8"/>
  <c r="BH75" i="8"/>
  <c r="BI75" i="8"/>
  <c r="BJ75" i="8"/>
  <c r="BK75" i="8"/>
  <c r="BL75" i="8"/>
  <c r="BM75" i="8"/>
  <c r="BN75" i="8"/>
  <c r="BO75" i="8"/>
  <c r="BP75" i="8"/>
  <c r="BQ75" i="8"/>
  <c r="BR75" i="8"/>
  <c r="BS75" i="8"/>
  <c r="BT75" i="8"/>
  <c r="BU75" i="8"/>
  <c r="BV75" i="8"/>
  <c r="BW75" i="8"/>
  <c r="BX75" i="8"/>
  <c r="BY75" i="8"/>
  <c r="CA75" i="8"/>
  <c r="CB75" i="8"/>
  <c r="CC75" i="8"/>
  <c r="CD75" i="8"/>
  <c r="CE75" i="8"/>
  <c r="CF75" i="8"/>
  <c r="CG75" i="8"/>
  <c r="CH75" i="8"/>
  <c r="CI75" i="8"/>
  <c r="CJ75" i="8"/>
  <c r="R76" i="8"/>
  <c r="I76" i="8"/>
  <c r="L76" i="8"/>
  <c r="S76" i="8"/>
  <c r="T76" i="8"/>
  <c r="U76" i="8"/>
  <c r="AN76" i="8"/>
  <c r="AJ76" i="8"/>
  <c r="AO76" i="8"/>
  <c r="AK76" i="8"/>
  <c r="AL76" i="8"/>
  <c r="AM76" i="8"/>
  <c r="BH76" i="8"/>
  <c r="BI76" i="8"/>
  <c r="BJ76" i="8"/>
  <c r="BK76" i="8"/>
  <c r="BL76" i="8"/>
  <c r="BM76" i="8"/>
  <c r="BN76" i="8"/>
  <c r="BO76" i="8"/>
  <c r="BP76" i="8"/>
  <c r="BQ76" i="8"/>
  <c r="BR76" i="8"/>
  <c r="BS76" i="8"/>
  <c r="BT76" i="8"/>
  <c r="BU76" i="8"/>
  <c r="BV76" i="8"/>
  <c r="BW76" i="8"/>
  <c r="BX76" i="8"/>
  <c r="BY76" i="8"/>
  <c r="CA76" i="8"/>
  <c r="CB76" i="8"/>
  <c r="CC76" i="8"/>
  <c r="CD76" i="8"/>
  <c r="CE76" i="8"/>
  <c r="CF76" i="8"/>
  <c r="CG76" i="8"/>
  <c r="CH76" i="8"/>
  <c r="CI76" i="8"/>
  <c r="CJ76" i="8"/>
  <c r="R77" i="8"/>
  <c r="I77" i="8"/>
  <c r="L77" i="8"/>
  <c r="S77" i="8"/>
  <c r="T77" i="8"/>
  <c r="U77" i="8"/>
  <c r="AN77" i="8"/>
  <c r="AJ77" i="8"/>
  <c r="AO77" i="8"/>
  <c r="AK77" i="8"/>
  <c r="AL77" i="8"/>
  <c r="AM77" i="8"/>
  <c r="BH77" i="8"/>
  <c r="BI77" i="8"/>
  <c r="BJ77" i="8"/>
  <c r="BK77" i="8"/>
  <c r="BL77" i="8"/>
  <c r="BM77" i="8"/>
  <c r="BN77" i="8"/>
  <c r="BO77" i="8"/>
  <c r="BP77" i="8"/>
  <c r="BQ77" i="8"/>
  <c r="BR77" i="8"/>
  <c r="BS77" i="8"/>
  <c r="BT77" i="8"/>
  <c r="BU77" i="8"/>
  <c r="BV77" i="8"/>
  <c r="BW77" i="8"/>
  <c r="BX77" i="8"/>
  <c r="BY77" i="8"/>
  <c r="CA77" i="8"/>
  <c r="CB77" i="8"/>
  <c r="CC77" i="8"/>
  <c r="CD77" i="8"/>
  <c r="CE77" i="8"/>
  <c r="CF77" i="8"/>
  <c r="CG77" i="8"/>
  <c r="CH77" i="8"/>
  <c r="CI77" i="8"/>
  <c r="CJ77" i="8"/>
  <c r="R78" i="8"/>
  <c r="I78" i="8"/>
  <c r="L78" i="8"/>
  <c r="S78" i="8"/>
  <c r="T78" i="8"/>
  <c r="U78" i="8"/>
  <c r="AN78" i="8"/>
  <c r="AJ78" i="8"/>
  <c r="AO78" i="8"/>
  <c r="AK78" i="8"/>
  <c r="AL78" i="8"/>
  <c r="AM78" i="8"/>
  <c r="BH78" i="8"/>
  <c r="BI78" i="8"/>
  <c r="BJ78" i="8"/>
  <c r="BK78" i="8"/>
  <c r="BL78" i="8"/>
  <c r="BM78" i="8"/>
  <c r="BN78" i="8"/>
  <c r="BO78" i="8"/>
  <c r="BP78" i="8"/>
  <c r="BQ78" i="8"/>
  <c r="BR78" i="8"/>
  <c r="BS78" i="8"/>
  <c r="BT78" i="8"/>
  <c r="BU78" i="8"/>
  <c r="BV78" i="8"/>
  <c r="BW78" i="8"/>
  <c r="BX78" i="8"/>
  <c r="BY78" i="8"/>
  <c r="CA78" i="8"/>
  <c r="CB78" i="8"/>
  <c r="CC78" i="8"/>
  <c r="CD78" i="8"/>
  <c r="CE78" i="8"/>
  <c r="CF78" i="8"/>
  <c r="CG78" i="8"/>
  <c r="CH78" i="8"/>
  <c r="CI78" i="8"/>
  <c r="CJ78" i="8"/>
  <c r="R79" i="8"/>
  <c r="I79" i="8"/>
  <c r="L79" i="8"/>
  <c r="S79" i="8"/>
  <c r="T79" i="8"/>
  <c r="U79" i="8"/>
  <c r="AN79" i="8"/>
  <c r="AJ79" i="8"/>
  <c r="AO79" i="8"/>
  <c r="AK79" i="8"/>
  <c r="AL79" i="8"/>
  <c r="AM79" i="8"/>
  <c r="BH79" i="8"/>
  <c r="BI79" i="8"/>
  <c r="BJ79" i="8"/>
  <c r="BK79" i="8"/>
  <c r="BL79" i="8"/>
  <c r="BM79" i="8"/>
  <c r="BN79" i="8"/>
  <c r="BO79" i="8"/>
  <c r="BP79" i="8"/>
  <c r="BQ79" i="8"/>
  <c r="BR79" i="8"/>
  <c r="BS79" i="8"/>
  <c r="BT79" i="8"/>
  <c r="BU79" i="8"/>
  <c r="BV79" i="8"/>
  <c r="BW79" i="8"/>
  <c r="BX79" i="8"/>
  <c r="BY79" i="8"/>
  <c r="CA79" i="8"/>
  <c r="CB79" i="8"/>
  <c r="CC79" i="8"/>
  <c r="CD79" i="8"/>
  <c r="CE79" i="8"/>
  <c r="CF79" i="8"/>
  <c r="CG79" i="8"/>
  <c r="CH79" i="8"/>
  <c r="CI79" i="8"/>
  <c r="CJ79" i="8"/>
  <c r="R80" i="8"/>
  <c r="I80" i="8"/>
  <c r="L80" i="8"/>
  <c r="S80" i="8"/>
  <c r="T80" i="8"/>
  <c r="U80" i="8"/>
  <c r="AN80" i="8"/>
  <c r="AJ80" i="8"/>
  <c r="AO80" i="8"/>
  <c r="AK80" i="8"/>
  <c r="AL80" i="8"/>
  <c r="AM80" i="8"/>
  <c r="BH80" i="8"/>
  <c r="BI80" i="8"/>
  <c r="BJ80" i="8"/>
  <c r="BK80" i="8"/>
  <c r="BL80" i="8"/>
  <c r="BM80" i="8"/>
  <c r="BN80" i="8"/>
  <c r="BO80" i="8"/>
  <c r="BP80" i="8"/>
  <c r="BQ80" i="8"/>
  <c r="BR80" i="8"/>
  <c r="BS80" i="8"/>
  <c r="BT80" i="8"/>
  <c r="BU80" i="8"/>
  <c r="BV80" i="8"/>
  <c r="BW80" i="8"/>
  <c r="BX80" i="8"/>
  <c r="BY80" i="8"/>
  <c r="CA80" i="8"/>
  <c r="CB80" i="8"/>
  <c r="CC80" i="8"/>
  <c r="CD80" i="8"/>
  <c r="CE80" i="8"/>
  <c r="CF80" i="8"/>
  <c r="CG80" i="8"/>
  <c r="CH80" i="8"/>
  <c r="CI80" i="8"/>
  <c r="CJ80" i="8"/>
  <c r="R81" i="8"/>
  <c r="I81" i="8"/>
  <c r="L81" i="8"/>
  <c r="S81" i="8"/>
  <c r="T81" i="8"/>
  <c r="U81" i="8"/>
  <c r="AN81" i="8"/>
  <c r="AJ81" i="8"/>
  <c r="AO81" i="8"/>
  <c r="AK81" i="8"/>
  <c r="AL81" i="8"/>
  <c r="AM81" i="8"/>
  <c r="BH81" i="8"/>
  <c r="BI81" i="8"/>
  <c r="BJ81" i="8"/>
  <c r="BK81" i="8"/>
  <c r="BL81" i="8"/>
  <c r="BM81" i="8"/>
  <c r="BN81" i="8"/>
  <c r="BO81" i="8"/>
  <c r="BP81" i="8"/>
  <c r="BQ81" i="8"/>
  <c r="BR81" i="8"/>
  <c r="BS81" i="8"/>
  <c r="BT81" i="8"/>
  <c r="BU81" i="8"/>
  <c r="BV81" i="8"/>
  <c r="BW81" i="8"/>
  <c r="BX81" i="8"/>
  <c r="BY81" i="8"/>
  <c r="CA81" i="8"/>
  <c r="CB81" i="8"/>
  <c r="CC81" i="8"/>
  <c r="CD81" i="8"/>
  <c r="CE81" i="8"/>
  <c r="CF81" i="8"/>
  <c r="CG81" i="8"/>
  <c r="CH81" i="8"/>
  <c r="CI81" i="8"/>
  <c r="CJ81" i="8"/>
  <c r="R82" i="8"/>
  <c r="I82" i="8"/>
  <c r="L82" i="8"/>
  <c r="S82" i="8"/>
  <c r="T82" i="8"/>
  <c r="U82" i="8"/>
  <c r="AN82" i="8"/>
  <c r="AJ82" i="8"/>
  <c r="AO82" i="8"/>
  <c r="AK82" i="8"/>
  <c r="AL82" i="8"/>
  <c r="AM82" i="8"/>
  <c r="BH82" i="8"/>
  <c r="BI82" i="8"/>
  <c r="BJ82" i="8"/>
  <c r="BK82" i="8"/>
  <c r="BL82" i="8"/>
  <c r="BM82" i="8"/>
  <c r="BN82" i="8"/>
  <c r="BO82" i="8"/>
  <c r="BP82" i="8"/>
  <c r="BQ82" i="8"/>
  <c r="BR82" i="8"/>
  <c r="BS82" i="8"/>
  <c r="BT82" i="8"/>
  <c r="BU82" i="8"/>
  <c r="BV82" i="8"/>
  <c r="BW82" i="8"/>
  <c r="BX82" i="8"/>
  <c r="BY82" i="8"/>
  <c r="CA82" i="8"/>
  <c r="CB82" i="8"/>
  <c r="CC82" i="8"/>
  <c r="CD82" i="8"/>
  <c r="CE82" i="8"/>
  <c r="CF82" i="8"/>
  <c r="CG82" i="8"/>
  <c r="CH82" i="8"/>
  <c r="CI82" i="8"/>
  <c r="CJ82" i="8"/>
  <c r="R83" i="8"/>
  <c r="I83" i="8"/>
  <c r="L83" i="8"/>
  <c r="S83" i="8"/>
  <c r="T83" i="8"/>
  <c r="U83" i="8"/>
  <c r="AN83" i="8"/>
  <c r="AJ83" i="8"/>
  <c r="AO83" i="8"/>
  <c r="AK83" i="8"/>
  <c r="AL83" i="8"/>
  <c r="AM83" i="8"/>
  <c r="BH83" i="8"/>
  <c r="BI83" i="8"/>
  <c r="BJ83" i="8"/>
  <c r="BK83" i="8"/>
  <c r="BL83" i="8"/>
  <c r="BM83" i="8"/>
  <c r="BN83" i="8"/>
  <c r="BO83" i="8"/>
  <c r="BP83" i="8"/>
  <c r="BQ83" i="8"/>
  <c r="BR83" i="8"/>
  <c r="BS83" i="8"/>
  <c r="BT83" i="8"/>
  <c r="BU83" i="8"/>
  <c r="BV83" i="8"/>
  <c r="BW83" i="8"/>
  <c r="BX83" i="8"/>
  <c r="BY83" i="8"/>
  <c r="CA83" i="8"/>
  <c r="CB83" i="8"/>
  <c r="CC83" i="8"/>
  <c r="CD83" i="8"/>
  <c r="CE83" i="8"/>
  <c r="CF83" i="8"/>
  <c r="CG83" i="8"/>
  <c r="CH83" i="8"/>
  <c r="CI83" i="8"/>
  <c r="CJ83" i="8"/>
  <c r="R84" i="8"/>
  <c r="I84" i="8"/>
  <c r="L84" i="8"/>
  <c r="S84" i="8"/>
  <c r="T84" i="8"/>
  <c r="U84" i="8"/>
  <c r="AN84" i="8"/>
  <c r="AJ84" i="8"/>
  <c r="AO84" i="8"/>
  <c r="AK84" i="8"/>
  <c r="AL84" i="8"/>
  <c r="AM84" i="8"/>
  <c r="BH84" i="8"/>
  <c r="BI84" i="8"/>
  <c r="BJ84" i="8"/>
  <c r="BK84" i="8"/>
  <c r="BL84" i="8"/>
  <c r="BM84" i="8"/>
  <c r="BN84" i="8"/>
  <c r="BO84" i="8"/>
  <c r="BP84" i="8"/>
  <c r="BQ84" i="8"/>
  <c r="BR84" i="8"/>
  <c r="BS84" i="8"/>
  <c r="BT84" i="8"/>
  <c r="BU84" i="8"/>
  <c r="BV84" i="8"/>
  <c r="BW84" i="8"/>
  <c r="BX84" i="8"/>
  <c r="BY84" i="8"/>
  <c r="CA84" i="8"/>
  <c r="CB84" i="8"/>
  <c r="CC84" i="8"/>
  <c r="CD84" i="8"/>
  <c r="CE84" i="8"/>
  <c r="CF84" i="8"/>
  <c r="CG84" i="8"/>
  <c r="CH84" i="8"/>
  <c r="CI84" i="8"/>
  <c r="CJ84" i="8"/>
  <c r="R85" i="8"/>
  <c r="I85" i="8"/>
  <c r="L85" i="8"/>
  <c r="S85" i="8"/>
  <c r="T85" i="8"/>
  <c r="U85" i="8"/>
  <c r="AN85" i="8"/>
  <c r="AJ85" i="8"/>
  <c r="AO85" i="8"/>
  <c r="AK85" i="8"/>
  <c r="AL85" i="8"/>
  <c r="AM85" i="8"/>
  <c r="BH85" i="8"/>
  <c r="BI85" i="8"/>
  <c r="BJ85" i="8"/>
  <c r="BK85" i="8"/>
  <c r="BL85" i="8"/>
  <c r="BM85" i="8"/>
  <c r="BN85" i="8"/>
  <c r="BO85" i="8"/>
  <c r="BP85" i="8"/>
  <c r="BQ85" i="8"/>
  <c r="BR85" i="8"/>
  <c r="BS85" i="8"/>
  <c r="BT85" i="8"/>
  <c r="BU85" i="8"/>
  <c r="BV85" i="8"/>
  <c r="BW85" i="8"/>
  <c r="BX85" i="8"/>
  <c r="BY85" i="8"/>
  <c r="CA85" i="8"/>
  <c r="CB85" i="8"/>
  <c r="CC85" i="8"/>
  <c r="CD85" i="8"/>
  <c r="CE85" i="8"/>
  <c r="CF85" i="8"/>
  <c r="CG85" i="8"/>
  <c r="CH85" i="8"/>
  <c r="CI85" i="8"/>
  <c r="CJ85" i="8"/>
  <c r="R86" i="8"/>
  <c r="I86" i="8"/>
  <c r="L86" i="8"/>
  <c r="S86" i="8"/>
  <c r="T86" i="8"/>
  <c r="U86" i="8"/>
  <c r="AN86" i="8"/>
  <c r="AJ86" i="8"/>
  <c r="AO86" i="8"/>
  <c r="AK86" i="8"/>
  <c r="AL86" i="8"/>
  <c r="AM86" i="8"/>
  <c r="BH86" i="8"/>
  <c r="BI86" i="8"/>
  <c r="BJ86" i="8"/>
  <c r="BK86" i="8"/>
  <c r="BL86" i="8"/>
  <c r="BM86" i="8"/>
  <c r="BN86" i="8"/>
  <c r="BO86" i="8"/>
  <c r="BP86" i="8"/>
  <c r="BQ86" i="8"/>
  <c r="BR86" i="8"/>
  <c r="BS86" i="8"/>
  <c r="BT86" i="8"/>
  <c r="BU86" i="8"/>
  <c r="BV86" i="8"/>
  <c r="BW86" i="8"/>
  <c r="BX86" i="8"/>
  <c r="BY86" i="8"/>
  <c r="CA86" i="8"/>
  <c r="CB86" i="8"/>
  <c r="CC86" i="8"/>
  <c r="CD86" i="8"/>
  <c r="CE86" i="8"/>
  <c r="CF86" i="8"/>
  <c r="CG86" i="8"/>
  <c r="CH86" i="8"/>
  <c r="CI86" i="8"/>
  <c r="CJ86" i="8"/>
  <c r="R87" i="8"/>
  <c r="I87" i="8"/>
  <c r="L87" i="8"/>
  <c r="S87" i="8"/>
  <c r="T87" i="8"/>
  <c r="U87" i="8"/>
  <c r="AN87" i="8"/>
  <c r="AJ87" i="8"/>
  <c r="AO87" i="8"/>
  <c r="AK87" i="8"/>
  <c r="AL87" i="8"/>
  <c r="AM87" i="8"/>
  <c r="BH87" i="8"/>
  <c r="BI87" i="8"/>
  <c r="BJ87" i="8"/>
  <c r="BK87" i="8"/>
  <c r="BL87" i="8"/>
  <c r="BM87" i="8"/>
  <c r="BN87" i="8"/>
  <c r="BO87" i="8"/>
  <c r="BP87" i="8"/>
  <c r="BQ87" i="8"/>
  <c r="BR87" i="8"/>
  <c r="BS87" i="8"/>
  <c r="BT87" i="8"/>
  <c r="BU87" i="8"/>
  <c r="BV87" i="8"/>
  <c r="BW87" i="8"/>
  <c r="BX87" i="8"/>
  <c r="BY87" i="8"/>
  <c r="CA87" i="8"/>
  <c r="CB87" i="8"/>
  <c r="CC87" i="8"/>
  <c r="CD87" i="8"/>
  <c r="CE87" i="8"/>
  <c r="CF87" i="8"/>
  <c r="CG87" i="8"/>
  <c r="CH87" i="8"/>
  <c r="CI87" i="8"/>
  <c r="CJ87" i="8"/>
  <c r="R88" i="8"/>
  <c r="I88" i="8"/>
  <c r="L88" i="8"/>
  <c r="S88" i="8"/>
  <c r="T88" i="8"/>
  <c r="U88" i="8"/>
  <c r="AN88" i="8"/>
  <c r="AJ88" i="8"/>
  <c r="AO88" i="8"/>
  <c r="AK88" i="8"/>
  <c r="AL88" i="8"/>
  <c r="AM88" i="8"/>
  <c r="BH88" i="8"/>
  <c r="BI88" i="8"/>
  <c r="BJ88" i="8"/>
  <c r="BK88" i="8"/>
  <c r="BL88" i="8"/>
  <c r="BM88" i="8"/>
  <c r="BN88" i="8"/>
  <c r="BO88" i="8"/>
  <c r="BP88" i="8"/>
  <c r="BQ88" i="8"/>
  <c r="BR88" i="8"/>
  <c r="BS88" i="8"/>
  <c r="BT88" i="8"/>
  <c r="BU88" i="8"/>
  <c r="BV88" i="8"/>
  <c r="BW88" i="8"/>
  <c r="BX88" i="8"/>
  <c r="BY88" i="8"/>
  <c r="CA88" i="8"/>
  <c r="CB88" i="8"/>
  <c r="CC88" i="8"/>
  <c r="CD88" i="8"/>
  <c r="CE88" i="8"/>
  <c r="CF88" i="8"/>
  <c r="CG88" i="8"/>
  <c r="CH88" i="8"/>
  <c r="CI88" i="8"/>
  <c r="CJ88" i="8"/>
  <c r="R89" i="8"/>
  <c r="I89" i="8"/>
  <c r="L89" i="8"/>
  <c r="S89" i="8"/>
  <c r="T89" i="8"/>
  <c r="U89" i="8"/>
  <c r="AN89" i="8"/>
  <c r="AJ89" i="8"/>
  <c r="AO89" i="8"/>
  <c r="AK89" i="8"/>
  <c r="AL89" i="8"/>
  <c r="AM89" i="8"/>
  <c r="BH89" i="8"/>
  <c r="BI89" i="8"/>
  <c r="BJ89" i="8"/>
  <c r="BK89" i="8"/>
  <c r="BL89" i="8"/>
  <c r="BM89" i="8"/>
  <c r="BN89" i="8"/>
  <c r="BO89" i="8"/>
  <c r="BP89" i="8"/>
  <c r="BQ89" i="8"/>
  <c r="BR89" i="8"/>
  <c r="BS89" i="8"/>
  <c r="BT89" i="8"/>
  <c r="BU89" i="8"/>
  <c r="BV89" i="8"/>
  <c r="BW89" i="8"/>
  <c r="BX89" i="8"/>
  <c r="BY89" i="8"/>
  <c r="CA89" i="8"/>
  <c r="CB89" i="8"/>
  <c r="CC89" i="8"/>
  <c r="CD89" i="8"/>
  <c r="CE89" i="8"/>
  <c r="CF89" i="8"/>
  <c r="CG89" i="8"/>
  <c r="CH89" i="8"/>
  <c r="CI89" i="8"/>
  <c r="CJ89" i="8"/>
  <c r="R90" i="8"/>
  <c r="I90" i="8"/>
  <c r="L90" i="8"/>
  <c r="S90" i="8"/>
  <c r="T90" i="8"/>
  <c r="U90" i="8"/>
  <c r="AN90" i="8"/>
  <c r="AJ90" i="8"/>
  <c r="AO90" i="8"/>
  <c r="AK90" i="8"/>
  <c r="AL90" i="8"/>
  <c r="AM90" i="8"/>
  <c r="BH90" i="8"/>
  <c r="BI90" i="8"/>
  <c r="BJ90" i="8"/>
  <c r="BK90" i="8"/>
  <c r="BL90" i="8"/>
  <c r="BM90" i="8"/>
  <c r="BN90" i="8"/>
  <c r="BO90" i="8"/>
  <c r="BP90" i="8"/>
  <c r="BQ90" i="8"/>
  <c r="BR90" i="8"/>
  <c r="BS90" i="8"/>
  <c r="BT90" i="8"/>
  <c r="BU90" i="8"/>
  <c r="BV90" i="8"/>
  <c r="BW90" i="8"/>
  <c r="BX90" i="8"/>
  <c r="BY90" i="8"/>
  <c r="CA90" i="8"/>
  <c r="CB90" i="8"/>
  <c r="CC90" i="8"/>
  <c r="CD90" i="8"/>
  <c r="CE90" i="8"/>
  <c r="CF90" i="8"/>
  <c r="CG90" i="8"/>
  <c r="CH90" i="8"/>
  <c r="CI90" i="8"/>
  <c r="CJ90" i="8"/>
  <c r="R91" i="8"/>
  <c r="I91" i="8"/>
  <c r="L91" i="8"/>
  <c r="S91" i="8"/>
  <c r="T91" i="8"/>
  <c r="U91" i="8"/>
  <c r="AN91" i="8"/>
  <c r="AJ91" i="8"/>
  <c r="AO91" i="8"/>
  <c r="AK91" i="8"/>
  <c r="AL91" i="8"/>
  <c r="AM91" i="8"/>
  <c r="BH91" i="8"/>
  <c r="BI91" i="8"/>
  <c r="BJ91" i="8"/>
  <c r="BK91" i="8"/>
  <c r="BL91" i="8"/>
  <c r="BM91" i="8"/>
  <c r="BN91" i="8"/>
  <c r="BO91" i="8"/>
  <c r="BP91" i="8"/>
  <c r="BQ91" i="8"/>
  <c r="BR91" i="8"/>
  <c r="BS91" i="8"/>
  <c r="BT91" i="8"/>
  <c r="BU91" i="8"/>
  <c r="BV91" i="8"/>
  <c r="BW91" i="8"/>
  <c r="BX91" i="8"/>
  <c r="BY91" i="8"/>
  <c r="CA91" i="8"/>
  <c r="CB91" i="8"/>
  <c r="CC91" i="8"/>
  <c r="CD91" i="8"/>
  <c r="CE91" i="8"/>
  <c r="CF91" i="8"/>
  <c r="CG91" i="8"/>
  <c r="CH91" i="8"/>
  <c r="CI91" i="8"/>
  <c r="CJ91" i="8"/>
  <c r="R92" i="8"/>
  <c r="I92" i="8"/>
  <c r="L92" i="8"/>
  <c r="S92" i="8"/>
  <c r="T92" i="8"/>
  <c r="U92" i="8"/>
  <c r="AN92" i="8"/>
  <c r="AJ92" i="8"/>
  <c r="AO92" i="8"/>
  <c r="AK92" i="8"/>
  <c r="AL92" i="8"/>
  <c r="AM92" i="8"/>
  <c r="BH92" i="8"/>
  <c r="BI92" i="8"/>
  <c r="BJ92" i="8"/>
  <c r="BK92" i="8"/>
  <c r="BL92" i="8"/>
  <c r="BM92" i="8"/>
  <c r="BN92" i="8"/>
  <c r="BO92" i="8"/>
  <c r="BP92" i="8"/>
  <c r="BQ92" i="8"/>
  <c r="BR92" i="8"/>
  <c r="BS92" i="8"/>
  <c r="BT92" i="8"/>
  <c r="BU92" i="8"/>
  <c r="BV92" i="8"/>
  <c r="BW92" i="8"/>
  <c r="BX92" i="8"/>
  <c r="BY92" i="8"/>
  <c r="CA92" i="8"/>
  <c r="CB92" i="8"/>
  <c r="CC92" i="8"/>
  <c r="CD92" i="8"/>
  <c r="CE92" i="8"/>
  <c r="CF92" i="8"/>
  <c r="CG92" i="8"/>
  <c r="CH92" i="8"/>
  <c r="CI92" i="8"/>
  <c r="CJ92" i="8"/>
  <c r="R93" i="8"/>
  <c r="I93" i="8"/>
  <c r="L93" i="8"/>
  <c r="S93" i="8"/>
  <c r="T93" i="8"/>
  <c r="U93" i="8"/>
  <c r="AN93" i="8"/>
  <c r="AJ93" i="8"/>
  <c r="AO93" i="8"/>
  <c r="AK93" i="8"/>
  <c r="AL93" i="8"/>
  <c r="AM93" i="8"/>
  <c r="BH93" i="8"/>
  <c r="BI93" i="8"/>
  <c r="BJ93" i="8"/>
  <c r="BK93" i="8"/>
  <c r="BL93" i="8"/>
  <c r="BM93" i="8"/>
  <c r="BN93" i="8"/>
  <c r="BO93" i="8"/>
  <c r="BP93" i="8"/>
  <c r="BQ93" i="8"/>
  <c r="BR93" i="8"/>
  <c r="BS93" i="8"/>
  <c r="BT93" i="8"/>
  <c r="BU93" i="8"/>
  <c r="BV93" i="8"/>
  <c r="BW93" i="8"/>
  <c r="BX93" i="8"/>
  <c r="BY93" i="8"/>
  <c r="CA93" i="8"/>
  <c r="CB93" i="8"/>
  <c r="CC93" i="8"/>
  <c r="CD93" i="8"/>
  <c r="CE93" i="8"/>
  <c r="CF93" i="8"/>
  <c r="CG93" i="8"/>
  <c r="CH93" i="8"/>
  <c r="CI93" i="8"/>
  <c r="CJ93" i="8"/>
  <c r="R94" i="8"/>
  <c r="I94" i="8"/>
  <c r="L94" i="8"/>
  <c r="S94" i="8"/>
  <c r="T94" i="8"/>
  <c r="U94" i="8"/>
  <c r="AN94" i="8"/>
  <c r="AJ94" i="8"/>
  <c r="AO94" i="8"/>
  <c r="AK94" i="8"/>
  <c r="AL94" i="8"/>
  <c r="AM94" i="8"/>
  <c r="BH94" i="8"/>
  <c r="BI94" i="8"/>
  <c r="BJ94" i="8"/>
  <c r="BK94" i="8"/>
  <c r="BL94" i="8"/>
  <c r="BM94" i="8"/>
  <c r="BN94" i="8"/>
  <c r="BO94" i="8"/>
  <c r="BP94" i="8"/>
  <c r="BQ94" i="8"/>
  <c r="BR94" i="8"/>
  <c r="BS94" i="8"/>
  <c r="BT94" i="8"/>
  <c r="BU94" i="8"/>
  <c r="BV94" i="8"/>
  <c r="BW94" i="8"/>
  <c r="BX94" i="8"/>
  <c r="BY94" i="8"/>
  <c r="CA94" i="8"/>
  <c r="CB94" i="8"/>
  <c r="CC94" i="8"/>
  <c r="CD94" i="8"/>
  <c r="CE94" i="8"/>
  <c r="CF94" i="8"/>
  <c r="CG94" i="8"/>
  <c r="CH94" i="8"/>
  <c r="CI94" i="8"/>
  <c r="CJ94" i="8"/>
  <c r="R95" i="8"/>
  <c r="I95" i="8"/>
  <c r="L95" i="8"/>
  <c r="S95" i="8"/>
  <c r="T95" i="8"/>
  <c r="U95" i="8"/>
  <c r="AN95" i="8"/>
  <c r="AJ95" i="8"/>
  <c r="AO95" i="8"/>
  <c r="AK95" i="8"/>
  <c r="AL95" i="8"/>
  <c r="AM95" i="8"/>
  <c r="BH95" i="8"/>
  <c r="BI95" i="8"/>
  <c r="BJ95" i="8"/>
  <c r="BK95" i="8"/>
  <c r="BL95" i="8"/>
  <c r="BM95" i="8"/>
  <c r="BN95" i="8"/>
  <c r="BO95" i="8"/>
  <c r="BP95" i="8"/>
  <c r="BQ95" i="8"/>
  <c r="BR95" i="8"/>
  <c r="BS95" i="8"/>
  <c r="BT95" i="8"/>
  <c r="BU95" i="8"/>
  <c r="BV95" i="8"/>
  <c r="BW95" i="8"/>
  <c r="BX95" i="8"/>
  <c r="BY95" i="8"/>
  <c r="CA95" i="8"/>
  <c r="CB95" i="8"/>
  <c r="CC95" i="8"/>
  <c r="CD95" i="8"/>
  <c r="CE95" i="8"/>
  <c r="CF95" i="8"/>
  <c r="CG95" i="8"/>
  <c r="CH95" i="8"/>
  <c r="CI95" i="8"/>
  <c r="CJ95" i="8"/>
  <c r="R96" i="8"/>
  <c r="I96" i="8"/>
  <c r="L96" i="8"/>
  <c r="S96" i="8"/>
  <c r="T96" i="8"/>
  <c r="U96" i="8"/>
  <c r="AN96" i="8"/>
  <c r="AJ96" i="8"/>
  <c r="AO96" i="8"/>
  <c r="AK96" i="8"/>
  <c r="AL96" i="8"/>
  <c r="AM96" i="8"/>
  <c r="BH96" i="8"/>
  <c r="BI96" i="8"/>
  <c r="BJ96" i="8"/>
  <c r="BK96" i="8"/>
  <c r="BL96" i="8"/>
  <c r="BM96" i="8"/>
  <c r="BN96" i="8"/>
  <c r="BO96" i="8"/>
  <c r="BP96" i="8"/>
  <c r="BQ96" i="8"/>
  <c r="BR96" i="8"/>
  <c r="BS96" i="8"/>
  <c r="BT96" i="8"/>
  <c r="BU96" i="8"/>
  <c r="BV96" i="8"/>
  <c r="BW96" i="8"/>
  <c r="BX96" i="8"/>
  <c r="BY96" i="8"/>
  <c r="CA96" i="8"/>
  <c r="CB96" i="8"/>
  <c r="CC96" i="8"/>
  <c r="CD96" i="8"/>
  <c r="CE96" i="8"/>
  <c r="CF96" i="8"/>
  <c r="CG96" i="8"/>
  <c r="CH96" i="8"/>
  <c r="CI96" i="8"/>
  <c r="CJ96" i="8"/>
  <c r="R97" i="8"/>
  <c r="I97" i="8"/>
  <c r="L97" i="8"/>
  <c r="S97" i="8"/>
  <c r="T97" i="8"/>
  <c r="U97" i="8"/>
  <c r="AN97" i="8"/>
  <c r="AJ97" i="8"/>
  <c r="AO97" i="8"/>
  <c r="AK97" i="8"/>
  <c r="AL97" i="8"/>
  <c r="AM97" i="8"/>
  <c r="BH97" i="8"/>
  <c r="BI97" i="8"/>
  <c r="BJ97" i="8"/>
  <c r="BK97" i="8"/>
  <c r="BL97" i="8"/>
  <c r="BM97" i="8"/>
  <c r="BN97" i="8"/>
  <c r="BO97" i="8"/>
  <c r="BP97" i="8"/>
  <c r="BQ97" i="8"/>
  <c r="BR97" i="8"/>
  <c r="BS97" i="8"/>
  <c r="BT97" i="8"/>
  <c r="BU97" i="8"/>
  <c r="BV97" i="8"/>
  <c r="BW97" i="8"/>
  <c r="BX97" i="8"/>
  <c r="BY97" i="8"/>
  <c r="CA97" i="8"/>
  <c r="CB97" i="8"/>
  <c r="CC97" i="8"/>
  <c r="CD97" i="8"/>
  <c r="CE97" i="8"/>
  <c r="CF97" i="8"/>
  <c r="CG97" i="8"/>
  <c r="CH97" i="8"/>
  <c r="CI97" i="8"/>
  <c r="CJ97" i="8"/>
  <c r="R98" i="8"/>
  <c r="I98" i="8"/>
  <c r="L98" i="8"/>
  <c r="S98" i="8"/>
  <c r="T98" i="8"/>
  <c r="U98" i="8"/>
  <c r="AN98" i="8"/>
  <c r="AJ98" i="8"/>
  <c r="AO98" i="8"/>
  <c r="AK98" i="8"/>
  <c r="AL98" i="8"/>
  <c r="AM98" i="8"/>
  <c r="BH98" i="8"/>
  <c r="BI98" i="8"/>
  <c r="BJ98" i="8"/>
  <c r="BK98" i="8"/>
  <c r="BL98" i="8"/>
  <c r="BM98" i="8"/>
  <c r="BN98" i="8"/>
  <c r="BO98" i="8"/>
  <c r="BP98" i="8"/>
  <c r="BQ98" i="8"/>
  <c r="BR98" i="8"/>
  <c r="BS98" i="8"/>
  <c r="BT98" i="8"/>
  <c r="BU98" i="8"/>
  <c r="BV98" i="8"/>
  <c r="BW98" i="8"/>
  <c r="BX98" i="8"/>
  <c r="BY98" i="8"/>
  <c r="CA98" i="8"/>
  <c r="CB98" i="8"/>
  <c r="CC98" i="8"/>
  <c r="CD98" i="8"/>
  <c r="CE98" i="8"/>
  <c r="CF98" i="8"/>
  <c r="CG98" i="8"/>
  <c r="CH98" i="8"/>
  <c r="CI98" i="8"/>
  <c r="CJ98" i="8"/>
  <c r="R99" i="8"/>
  <c r="I99" i="8"/>
  <c r="L99" i="8"/>
  <c r="S99" i="8"/>
  <c r="T99" i="8"/>
  <c r="U99" i="8"/>
  <c r="AN99" i="8"/>
  <c r="AJ99" i="8"/>
  <c r="AO99" i="8"/>
  <c r="AK99" i="8"/>
  <c r="AL99" i="8"/>
  <c r="AM99" i="8"/>
  <c r="BH99" i="8"/>
  <c r="BI99" i="8"/>
  <c r="BJ99" i="8"/>
  <c r="BK99" i="8"/>
  <c r="BL99" i="8"/>
  <c r="BM99" i="8"/>
  <c r="BN99" i="8"/>
  <c r="BO99" i="8"/>
  <c r="BP99" i="8"/>
  <c r="BQ99" i="8"/>
  <c r="BR99" i="8"/>
  <c r="BS99" i="8"/>
  <c r="BT99" i="8"/>
  <c r="BU99" i="8"/>
  <c r="BV99" i="8"/>
  <c r="BW99" i="8"/>
  <c r="BX99" i="8"/>
  <c r="BY99" i="8"/>
  <c r="CA99" i="8"/>
  <c r="CB99" i="8"/>
  <c r="CC99" i="8"/>
  <c r="CD99" i="8"/>
  <c r="CE99" i="8"/>
  <c r="CF99" i="8"/>
  <c r="CG99" i="8"/>
  <c r="CH99" i="8"/>
  <c r="CI99" i="8"/>
  <c r="CJ99" i="8"/>
  <c r="R100" i="8"/>
  <c r="I100" i="8"/>
  <c r="L100" i="8"/>
  <c r="S100" i="8"/>
  <c r="T100" i="8"/>
  <c r="U100" i="8"/>
  <c r="AN100" i="8"/>
  <c r="AJ100" i="8"/>
  <c r="AO100" i="8"/>
  <c r="AK100" i="8"/>
  <c r="AL100" i="8"/>
  <c r="AM100" i="8"/>
  <c r="BH100" i="8"/>
  <c r="BI100" i="8"/>
  <c r="BJ100" i="8"/>
  <c r="BK100" i="8"/>
  <c r="BL100" i="8"/>
  <c r="BM100" i="8"/>
  <c r="BN100" i="8"/>
  <c r="BO100" i="8"/>
  <c r="BP100" i="8"/>
  <c r="BQ100" i="8"/>
  <c r="BR100" i="8"/>
  <c r="BS100" i="8"/>
  <c r="BT100" i="8"/>
  <c r="BU100" i="8"/>
  <c r="BV100" i="8"/>
  <c r="BW100" i="8"/>
  <c r="BX100" i="8"/>
  <c r="BY100" i="8"/>
  <c r="CA100" i="8"/>
  <c r="CB100" i="8"/>
  <c r="CC100" i="8"/>
  <c r="CD100" i="8"/>
  <c r="CE100" i="8"/>
  <c r="CF100" i="8"/>
  <c r="CG100" i="8"/>
  <c r="CH100" i="8"/>
  <c r="CI100" i="8"/>
  <c r="CJ100" i="8"/>
  <c r="R101" i="8"/>
  <c r="I101" i="8"/>
  <c r="L101" i="8"/>
  <c r="S101" i="8"/>
  <c r="T101" i="8"/>
  <c r="U101" i="8"/>
  <c r="AN101" i="8"/>
  <c r="AJ101" i="8"/>
  <c r="AO101" i="8"/>
  <c r="AK101" i="8"/>
  <c r="AL101" i="8"/>
  <c r="AM101" i="8"/>
  <c r="BH101" i="8"/>
  <c r="BI101" i="8"/>
  <c r="BJ101" i="8"/>
  <c r="BK101" i="8"/>
  <c r="BL101" i="8"/>
  <c r="BM101" i="8"/>
  <c r="BN101" i="8"/>
  <c r="BO101" i="8"/>
  <c r="BP101" i="8"/>
  <c r="BQ101" i="8"/>
  <c r="BR101" i="8"/>
  <c r="BS101" i="8"/>
  <c r="BT101" i="8"/>
  <c r="BU101" i="8"/>
  <c r="BV101" i="8"/>
  <c r="BW101" i="8"/>
  <c r="BX101" i="8"/>
  <c r="BY101" i="8"/>
  <c r="CA101" i="8"/>
  <c r="CB101" i="8"/>
  <c r="CC101" i="8"/>
  <c r="CD101" i="8"/>
  <c r="CE101" i="8"/>
  <c r="CF101" i="8"/>
  <c r="CG101" i="8"/>
  <c r="CH101" i="8"/>
  <c r="CI101" i="8"/>
  <c r="CJ101" i="8"/>
  <c r="R102" i="8"/>
  <c r="I102" i="8"/>
  <c r="L102" i="8"/>
  <c r="S102" i="8"/>
  <c r="T102" i="8"/>
  <c r="U102" i="8"/>
  <c r="AN102" i="8"/>
  <c r="AJ102" i="8"/>
  <c r="AO102" i="8"/>
  <c r="AK102" i="8"/>
  <c r="AL102" i="8"/>
  <c r="AM102" i="8"/>
  <c r="BH102" i="8"/>
  <c r="BI102" i="8"/>
  <c r="BJ102" i="8"/>
  <c r="BK102" i="8"/>
  <c r="BL102" i="8"/>
  <c r="BM102" i="8"/>
  <c r="BN102" i="8"/>
  <c r="BO102" i="8"/>
  <c r="BP102" i="8"/>
  <c r="BQ102" i="8"/>
  <c r="BR102" i="8"/>
  <c r="BS102" i="8"/>
  <c r="BT102" i="8"/>
  <c r="BU102" i="8"/>
  <c r="BV102" i="8"/>
  <c r="BW102" i="8"/>
  <c r="BX102" i="8"/>
  <c r="BY102" i="8"/>
  <c r="CA102" i="8"/>
  <c r="CB102" i="8"/>
  <c r="CC102" i="8"/>
  <c r="CD102" i="8"/>
  <c r="CE102" i="8"/>
  <c r="CF102" i="8"/>
  <c r="CG102" i="8"/>
  <c r="CH102" i="8"/>
  <c r="CI102" i="8"/>
  <c r="CJ102" i="8"/>
  <c r="R103" i="8"/>
  <c r="I103" i="8"/>
  <c r="L103" i="8"/>
  <c r="S103" i="8"/>
  <c r="T103" i="8"/>
  <c r="U103" i="8"/>
  <c r="AN103" i="8"/>
  <c r="AJ103" i="8"/>
  <c r="AO103" i="8"/>
  <c r="AK103" i="8"/>
  <c r="AL103" i="8"/>
  <c r="AM103" i="8"/>
  <c r="BH103" i="8"/>
  <c r="BI103" i="8"/>
  <c r="BJ103" i="8"/>
  <c r="BK103" i="8"/>
  <c r="BL103" i="8"/>
  <c r="BM103" i="8"/>
  <c r="BN103" i="8"/>
  <c r="BO103" i="8"/>
  <c r="BP103" i="8"/>
  <c r="BQ103" i="8"/>
  <c r="BR103" i="8"/>
  <c r="BS103" i="8"/>
  <c r="BT103" i="8"/>
  <c r="BU103" i="8"/>
  <c r="BV103" i="8"/>
  <c r="BW103" i="8"/>
  <c r="BX103" i="8"/>
  <c r="BY103" i="8"/>
  <c r="CA103" i="8"/>
  <c r="CB103" i="8"/>
  <c r="CC103" i="8"/>
  <c r="CD103" i="8"/>
  <c r="CE103" i="8"/>
  <c r="CF103" i="8"/>
  <c r="CG103" i="8"/>
  <c r="CH103" i="8"/>
  <c r="CI103" i="8"/>
  <c r="CJ103" i="8"/>
  <c r="R104" i="8"/>
  <c r="I104" i="8"/>
  <c r="L104" i="8"/>
  <c r="S104" i="8"/>
  <c r="T104" i="8"/>
  <c r="U104" i="8"/>
  <c r="AN104" i="8"/>
  <c r="AJ104" i="8"/>
  <c r="AO104" i="8"/>
  <c r="AK104" i="8"/>
  <c r="AL104" i="8"/>
  <c r="AM104" i="8"/>
  <c r="BH104" i="8"/>
  <c r="BI104" i="8"/>
  <c r="BJ104" i="8"/>
  <c r="BK104" i="8"/>
  <c r="BL104" i="8"/>
  <c r="BM104" i="8"/>
  <c r="BN104" i="8"/>
  <c r="BO104" i="8"/>
  <c r="BP104" i="8"/>
  <c r="BQ104" i="8"/>
  <c r="BR104" i="8"/>
  <c r="BS104" i="8"/>
  <c r="BT104" i="8"/>
  <c r="BU104" i="8"/>
  <c r="BV104" i="8"/>
  <c r="BW104" i="8"/>
  <c r="BX104" i="8"/>
  <c r="BY104" i="8"/>
  <c r="CA104" i="8"/>
  <c r="CB104" i="8"/>
  <c r="CC104" i="8"/>
  <c r="CD104" i="8"/>
  <c r="CE104" i="8"/>
  <c r="CF104" i="8"/>
  <c r="CG104" i="8"/>
  <c r="CH104" i="8"/>
  <c r="CI104" i="8"/>
  <c r="CJ104" i="8"/>
  <c r="R105" i="8"/>
  <c r="I105" i="8"/>
  <c r="L105" i="8"/>
  <c r="S105" i="8"/>
  <c r="T105" i="8"/>
  <c r="U105" i="8"/>
  <c r="AN105" i="8"/>
  <c r="AJ105" i="8"/>
  <c r="AO105" i="8"/>
  <c r="AK105" i="8"/>
  <c r="AL105" i="8"/>
  <c r="AM105" i="8"/>
  <c r="BH105" i="8"/>
  <c r="BI105" i="8"/>
  <c r="BJ105" i="8"/>
  <c r="BK105" i="8"/>
  <c r="BL105" i="8"/>
  <c r="BM105" i="8"/>
  <c r="BN105" i="8"/>
  <c r="BO105" i="8"/>
  <c r="BP105" i="8"/>
  <c r="BQ105" i="8"/>
  <c r="BR105" i="8"/>
  <c r="BS105" i="8"/>
  <c r="BT105" i="8"/>
  <c r="BU105" i="8"/>
  <c r="BV105" i="8"/>
  <c r="BW105" i="8"/>
  <c r="BX105" i="8"/>
  <c r="BY105" i="8"/>
  <c r="CA105" i="8"/>
  <c r="CB105" i="8"/>
  <c r="CC105" i="8"/>
  <c r="CD105" i="8"/>
  <c r="CE105" i="8"/>
  <c r="CF105" i="8"/>
  <c r="CG105" i="8"/>
  <c r="CH105" i="8"/>
  <c r="CI105" i="8"/>
  <c r="CJ105" i="8"/>
  <c r="R106" i="8"/>
  <c r="I106" i="8"/>
  <c r="L106" i="8"/>
  <c r="S106" i="8"/>
  <c r="T106" i="8"/>
  <c r="U106" i="8"/>
  <c r="AN106" i="8"/>
  <c r="AJ106" i="8"/>
  <c r="AO106" i="8"/>
  <c r="AK106" i="8"/>
  <c r="AL106" i="8"/>
  <c r="AM106" i="8"/>
  <c r="BH106" i="8"/>
  <c r="BI106" i="8"/>
  <c r="BJ106" i="8"/>
  <c r="BK106" i="8"/>
  <c r="BL106" i="8"/>
  <c r="BM106" i="8"/>
  <c r="BN106" i="8"/>
  <c r="BO106" i="8"/>
  <c r="BP106" i="8"/>
  <c r="BQ106" i="8"/>
  <c r="BR106" i="8"/>
  <c r="BS106" i="8"/>
  <c r="BT106" i="8"/>
  <c r="BU106" i="8"/>
  <c r="BV106" i="8"/>
  <c r="BW106" i="8"/>
  <c r="BX106" i="8"/>
  <c r="BY106" i="8"/>
  <c r="CA106" i="8"/>
  <c r="CB106" i="8"/>
  <c r="CC106" i="8"/>
  <c r="CD106" i="8"/>
  <c r="CE106" i="8"/>
  <c r="CF106" i="8"/>
  <c r="CG106" i="8"/>
  <c r="CH106" i="8"/>
  <c r="CI106" i="8"/>
  <c r="CJ106" i="8"/>
  <c r="R107" i="8"/>
  <c r="I107" i="8"/>
  <c r="L107" i="8"/>
  <c r="S107" i="8"/>
  <c r="T107" i="8"/>
  <c r="U107" i="8"/>
  <c r="AN107" i="8"/>
  <c r="AJ107" i="8"/>
  <c r="AO107" i="8"/>
  <c r="AK107" i="8"/>
  <c r="AL107" i="8"/>
  <c r="AM107" i="8"/>
  <c r="BH107" i="8"/>
  <c r="BI107" i="8"/>
  <c r="BJ107" i="8"/>
  <c r="BK107" i="8"/>
  <c r="BL107" i="8"/>
  <c r="BM107" i="8"/>
  <c r="BN107" i="8"/>
  <c r="BO107" i="8"/>
  <c r="BP107" i="8"/>
  <c r="BQ107" i="8"/>
  <c r="BR107" i="8"/>
  <c r="BS107" i="8"/>
  <c r="BT107" i="8"/>
  <c r="BU107" i="8"/>
  <c r="BV107" i="8"/>
  <c r="BW107" i="8"/>
  <c r="BX107" i="8"/>
  <c r="BY107" i="8"/>
  <c r="CA107" i="8"/>
  <c r="CB107" i="8"/>
  <c r="CC107" i="8"/>
  <c r="CD107" i="8"/>
  <c r="CE107" i="8"/>
  <c r="CF107" i="8"/>
  <c r="CG107" i="8"/>
  <c r="CH107" i="8"/>
  <c r="CI107" i="8"/>
  <c r="CJ107" i="8"/>
  <c r="R108" i="8"/>
  <c r="I108" i="8"/>
  <c r="L108" i="8"/>
  <c r="S108" i="8"/>
  <c r="T108" i="8"/>
  <c r="U108" i="8"/>
  <c r="AN108" i="8"/>
  <c r="AJ108" i="8"/>
  <c r="AO108" i="8"/>
  <c r="AK108" i="8"/>
  <c r="AL108" i="8"/>
  <c r="AM108" i="8"/>
  <c r="BH108" i="8"/>
  <c r="BI108" i="8"/>
  <c r="BJ108" i="8"/>
  <c r="BK108" i="8"/>
  <c r="BL108" i="8"/>
  <c r="BM108" i="8"/>
  <c r="BN108" i="8"/>
  <c r="BO108" i="8"/>
  <c r="BP108" i="8"/>
  <c r="BQ108" i="8"/>
  <c r="BR108" i="8"/>
  <c r="BS108" i="8"/>
  <c r="BT108" i="8"/>
  <c r="BU108" i="8"/>
  <c r="BV108" i="8"/>
  <c r="BW108" i="8"/>
  <c r="BX108" i="8"/>
  <c r="BY108" i="8"/>
  <c r="CA108" i="8"/>
  <c r="CB108" i="8"/>
  <c r="CC108" i="8"/>
  <c r="CD108" i="8"/>
  <c r="CE108" i="8"/>
  <c r="CF108" i="8"/>
  <c r="CG108" i="8"/>
  <c r="CH108" i="8"/>
  <c r="CI108" i="8"/>
  <c r="CJ108" i="8"/>
  <c r="R109" i="8"/>
  <c r="I109" i="8"/>
  <c r="L109" i="8"/>
  <c r="S109" i="8"/>
  <c r="T109" i="8"/>
  <c r="U109" i="8"/>
  <c r="AN109" i="8"/>
  <c r="AJ109" i="8"/>
  <c r="AO109" i="8"/>
  <c r="AK109" i="8"/>
  <c r="AL109" i="8"/>
  <c r="AM109" i="8"/>
  <c r="BH109" i="8"/>
  <c r="BI109" i="8"/>
  <c r="BJ109" i="8"/>
  <c r="BK109" i="8"/>
  <c r="BL109" i="8"/>
  <c r="BM109" i="8"/>
  <c r="BN109" i="8"/>
  <c r="BO109" i="8"/>
  <c r="BP109" i="8"/>
  <c r="BQ109" i="8"/>
  <c r="BR109" i="8"/>
  <c r="BS109" i="8"/>
  <c r="BT109" i="8"/>
  <c r="BU109" i="8"/>
  <c r="BV109" i="8"/>
  <c r="BW109" i="8"/>
  <c r="BX109" i="8"/>
  <c r="BY109" i="8"/>
  <c r="CA109" i="8"/>
  <c r="CB109" i="8"/>
  <c r="CC109" i="8"/>
  <c r="CD109" i="8"/>
  <c r="CE109" i="8"/>
  <c r="CF109" i="8"/>
  <c r="CG109" i="8"/>
  <c r="CH109" i="8"/>
  <c r="CI109" i="8"/>
  <c r="CJ109" i="8"/>
  <c r="R110" i="8"/>
  <c r="I110" i="8"/>
  <c r="L110" i="8"/>
  <c r="S110" i="8"/>
  <c r="T110" i="8"/>
  <c r="U110" i="8"/>
  <c r="AN110" i="8"/>
  <c r="AJ110" i="8"/>
  <c r="AO110" i="8"/>
  <c r="AK110" i="8"/>
  <c r="AL110" i="8"/>
  <c r="AM110" i="8"/>
  <c r="BH110" i="8"/>
  <c r="BI110" i="8"/>
  <c r="BJ110" i="8"/>
  <c r="BK110" i="8"/>
  <c r="BL110" i="8"/>
  <c r="BM110" i="8"/>
  <c r="BN110" i="8"/>
  <c r="BO110" i="8"/>
  <c r="BP110" i="8"/>
  <c r="BQ110" i="8"/>
  <c r="BR110" i="8"/>
  <c r="BS110" i="8"/>
  <c r="BT110" i="8"/>
  <c r="BU110" i="8"/>
  <c r="BV110" i="8"/>
  <c r="BW110" i="8"/>
  <c r="BX110" i="8"/>
  <c r="BY110" i="8"/>
  <c r="CA110" i="8"/>
  <c r="CB110" i="8"/>
  <c r="CC110" i="8"/>
  <c r="CD110" i="8"/>
  <c r="CE110" i="8"/>
  <c r="CF110" i="8"/>
  <c r="CG110" i="8"/>
  <c r="CH110" i="8"/>
  <c r="CI110" i="8"/>
  <c r="CJ110" i="8"/>
  <c r="R111" i="8"/>
  <c r="I111" i="8"/>
  <c r="L111" i="8"/>
  <c r="S111" i="8"/>
  <c r="T111" i="8"/>
  <c r="U111" i="8"/>
  <c r="AN111" i="8"/>
  <c r="AJ111" i="8"/>
  <c r="AO111" i="8"/>
  <c r="AK111" i="8"/>
  <c r="AL111" i="8"/>
  <c r="AM111" i="8"/>
  <c r="BH111" i="8"/>
  <c r="BI111" i="8"/>
  <c r="BJ111" i="8"/>
  <c r="BK111" i="8"/>
  <c r="BL111" i="8"/>
  <c r="BM111" i="8"/>
  <c r="BN111" i="8"/>
  <c r="BO111" i="8"/>
  <c r="BP111" i="8"/>
  <c r="BQ111" i="8"/>
  <c r="BR111" i="8"/>
  <c r="BS111" i="8"/>
  <c r="BT111" i="8"/>
  <c r="BU111" i="8"/>
  <c r="BV111" i="8"/>
  <c r="BW111" i="8"/>
  <c r="BX111" i="8"/>
  <c r="BY111" i="8"/>
  <c r="CA111" i="8"/>
  <c r="CB111" i="8"/>
  <c r="CC111" i="8"/>
  <c r="CD111" i="8"/>
  <c r="CE111" i="8"/>
  <c r="CF111" i="8"/>
  <c r="CG111" i="8"/>
  <c r="CH111" i="8"/>
  <c r="CI111" i="8"/>
  <c r="CJ111" i="8"/>
  <c r="R112" i="8"/>
  <c r="I112" i="8"/>
  <c r="L112" i="8"/>
  <c r="S112" i="8"/>
  <c r="T112" i="8"/>
  <c r="U112" i="8"/>
  <c r="AN112" i="8"/>
  <c r="AJ112" i="8"/>
  <c r="AO112" i="8"/>
  <c r="AK112" i="8"/>
  <c r="AL112" i="8"/>
  <c r="AM112" i="8"/>
  <c r="BH112" i="8"/>
  <c r="BI112" i="8"/>
  <c r="BJ112" i="8"/>
  <c r="BK112" i="8"/>
  <c r="BL112" i="8"/>
  <c r="BM112" i="8"/>
  <c r="BN112" i="8"/>
  <c r="BO112" i="8"/>
  <c r="BP112" i="8"/>
  <c r="BQ112" i="8"/>
  <c r="BR112" i="8"/>
  <c r="BS112" i="8"/>
  <c r="BT112" i="8"/>
  <c r="BU112" i="8"/>
  <c r="BV112" i="8"/>
  <c r="BW112" i="8"/>
  <c r="BX112" i="8"/>
  <c r="BY112" i="8"/>
  <c r="CA112" i="8"/>
  <c r="CB112" i="8"/>
  <c r="CC112" i="8"/>
  <c r="CD112" i="8"/>
  <c r="CE112" i="8"/>
  <c r="CF112" i="8"/>
  <c r="CG112" i="8"/>
  <c r="CH112" i="8"/>
  <c r="CI112" i="8"/>
  <c r="CJ112" i="8"/>
  <c r="R113" i="8"/>
  <c r="I113" i="8"/>
  <c r="L113" i="8"/>
  <c r="S113" i="8"/>
  <c r="T113" i="8"/>
  <c r="U113" i="8"/>
  <c r="AN113" i="8"/>
  <c r="AJ113" i="8"/>
  <c r="AO113" i="8"/>
  <c r="AK113" i="8"/>
  <c r="AL113" i="8"/>
  <c r="AM113" i="8"/>
  <c r="BH113" i="8"/>
  <c r="BI113" i="8"/>
  <c r="BJ113" i="8"/>
  <c r="BK113" i="8"/>
  <c r="BL113" i="8"/>
  <c r="BM113" i="8"/>
  <c r="BN113" i="8"/>
  <c r="BO113" i="8"/>
  <c r="BP113" i="8"/>
  <c r="BQ113" i="8"/>
  <c r="BR113" i="8"/>
  <c r="BS113" i="8"/>
  <c r="BT113" i="8"/>
  <c r="BU113" i="8"/>
  <c r="BV113" i="8"/>
  <c r="BW113" i="8"/>
  <c r="BX113" i="8"/>
  <c r="BY113" i="8"/>
  <c r="CA113" i="8"/>
  <c r="CB113" i="8"/>
  <c r="CC113" i="8"/>
  <c r="CD113" i="8"/>
  <c r="CE113" i="8"/>
  <c r="CF113" i="8"/>
  <c r="CG113" i="8"/>
  <c r="CH113" i="8"/>
  <c r="CI113" i="8"/>
  <c r="CJ113" i="8"/>
  <c r="R114" i="8"/>
  <c r="I114" i="8"/>
  <c r="L114" i="8"/>
  <c r="S114" i="8"/>
  <c r="T114" i="8"/>
  <c r="U114" i="8"/>
  <c r="AN114" i="8"/>
  <c r="AJ114" i="8"/>
  <c r="AO114" i="8"/>
  <c r="AK114" i="8"/>
  <c r="AL114" i="8"/>
  <c r="AM114" i="8"/>
  <c r="BH114" i="8"/>
  <c r="BI114" i="8"/>
  <c r="BJ114" i="8"/>
  <c r="BK114" i="8"/>
  <c r="BL114" i="8"/>
  <c r="BM114" i="8"/>
  <c r="BN114" i="8"/>
  <c r="BO114" i="8"/>
  <c r="BP114" i="8"/>
  <c r="BQ114" i="8"/>
  <c r="BR114" i="8"/>
  <c r="BS114" i="8"/>
  <c r="BT114" i="8"/>
  <c r="BU114" i="8"/>
  <c r="BV114" i="8"/>
  <c r="BW114" i="8"/>
  <c r="BX114" i="8"/>
  <c r="BY114" i="8"/>
  <c r="CA114" i="8"/>
  <c r="CB114" i="8"/>
  <c r="CC114" i="8"/>
  <c r="CD114" i="8"/>
  <c r="CE114" i="8"/>
  <c r="CF114" i="8"/>
  <c r="CG114" i="8"/>
  <c r="CH114" i="8"/>
  <c r="CI114" i="8"/>
  <c r="CJ114" i="8"/>
  <c r="R115" i="8"/>
  <c r="I115" i="8"/>
  <c r="L115" i="8"/>
  <c r="S115" i="8"/>
  <c r="T115" i="8"/>
  <c r="U115" i="8"/>
  <c r="AN115" i="8"/>
  <c r="AJ115" i="8"/>
  <c r="AO115" i="8"/>
  <c r="AK115" i="8"/>
  <c r="AL115" i="8"/>
  <c r="AM115" i="8"/>
  <c r="BH115" i="8"/>
  <c r="BI115" i="8"/>
  <c r="BJ115" i="8"/>
  <c r="BK115" i="8"/>
  <c r="BL115" i="8"/>
  <c r="BM115" i="8"/>
  <c r="BN115" i="8"/>
  <c r="BO115" i="8"/>
  <c r="BP115" i="8"/>
  <c r="BQ115" i="8"/>
  <c r="BR115" i="8"/>
  <c r="BS115" i="8"/>
  <c r="BT115" i="8"/>
  <c r="BU115" i="8"/>
  <c r="BV115" i="8"/>
  <c r="BW115" i="8"/>
  <c r="BX115" i="8"/>
  <c r="BY115" i="8"/>
  <c r="CA115" i="8"/>
  <c r="CB115" i="8"/>
  <c r="CC115" i="8"/>
  <c r="CD115" i="8"/>
  <c r="CE115" i="8"/>
  <c r="CF115" i="8"/>
  <c r="CG115" i="8"/>
  <c r="CH115" i="8"/>
  <c r="CI115" i="8"/>
  <c r="CJ115" i="8"/>
  <c r="R116" i="8"/>
  <c r="I116" i="8"/>
  <c r="L116" i="8"/>
  <c r="S116" i="8"/>
  <c r="T116" i="8"/>
  <c r="U116" i="8"/>
  <c r="AN116" i="8"/>
  <c r="AJ116" i="8"/>
  <c r="AO116" i="8"/>
  <c r="AK116" i="8"/>
  <c r="AL116" i="8"/>
  <c r="AM116" i="8"/>
  <c r="BH116" i="8"/>
  <c r="BI116" i="8"/>
  <c r="BJ116" i="8"/>
  <c r="BK116" i="8"/>
  <c r="BL116" i="8"/>
  <c r="BM116" i="8"/>
  <c r="BN116" i="8"/>
  <c r="BO116" i="8"/>
  <c r="BP116" i="8"/>
  <c r="BQ116" i="8"/>
  <c r="BR116" i="8"/>
  <c r="BS116" i="8"/>
  <c r="BT116" i="8"/>
  <c r="BU116" i="8"/>
  <c r="BV116" i="8"/>
  <c r="BW116" i="8"/>
  <c r="BX116" i="8"/>
  <c r="BY116" i="8"/>
  <c r="CA116" i="8"/>
  <c r="CB116" i="8"/>
  <c r="CC116" i="8"/>
  <c r="CD116" i="8"/>
  <c r="CE116" i="8"/>
  <c r="CF116" i="8"/>
  <c r="CG116" i="8"/>
  <c r="CH116" i="8"/>
  <c r="CI116" i="8"/>
  <c r="CJ116" i="8"/>
  <c r="R117" i="8"/>
  <c r="I117" i="8"/>
  <c r="L117" i="8"/>
  <c r="S117" i="8"/>
  <c r="T117" i="8"/>
  <c r="U117" i="8"/>
  <c r="AN117" i="8"/>
  <c r="AJ117" i="8"/>
  <c r="AO117" i="8"/>
  <c r="AK117" i="8"/>
  <c r="AL117" i="8"/>
  <c r="AM117" i="8"/>
  <c r="BH117" i="8"/>
  <c r="BI117" i="8"/>
  <c r="BJ117" i="8"/>
  <c r="BK117" i="8"/>
  <c r="BL117" i="8"/>
  <c r="BM117" i="8"/>
  <c r="BN117" i="8"/>
  <c r="BO117" i="8"/>
  <c r="BP117" i="8"/>
  <c r="BQ117" i="8"/>
  <c r="BR117" i="8"/>
  <c r="BS117" i="8"/>
  <c r="BT117" i="8"/>
  <c r="BU117" i="8"/>
  <c r="BV117" i="8"/>
  <c r="BW117" i="8"/>
  <c r="BX117" i="8"/>
  <c r="BY117" i="8"/>
  <c r="CA117" i="8"/>
  <c r="CB117" i="8"/>
  <c r="CC117" i="8"/>
  <c r="CD117" i="8"/>
  <c r="CE117" i="8"/>
  <c r="CF117" i="8"/>
  <c r="CG117" i="8"/>
  <c r="CH117" i="8"/>
  <c r="CI117" i="8"/>
  <c r="CJ117" i="8"/>
  <c r="R118" i="8"/>
  <c r="I118" i="8"/>
  <c r="L118" i="8"/>
  <c r="S118" i="8"/>
  <c r="T118" i="8"/>
  <c r="U118" i="8"/>
  <c r="AN118" i="8"/>
  <c r="AJ118" i="8"/>
  <c r="AO118" i="8"/>
  <c r="AK118" i="8"/>
  <c r="AL118" i="8"/>
  <c r="AM118" i="8"/>
  <c r="BH118" i="8"/>
  <c r="BI118" i="8"/>
  <c r="BJ118" i="8"/>
  <c r="BK118" i="8"/>
  <c r="BL118" i="8"/>
  <c r="BM118" i="8"/>
  <c r="BN118" i="8"/>
  <c r="BO118" i="8"/>
  <c r="BP118" i="8"/>
  <c r="BQ118" i="8"/>
  <c r="BR118" i="8"/>
  <c r="BS118" i="8"/>
  <c r="BT118" i="8"/>
  <c r="BU118" i="8"/>
  <c r="BV118" i="8"/>
  <c r="BW118" i="8"/>
  <c r="BX118" i="8"/>
  <c r="BY118" i="8"/>
  <c r="CA118" i="8"/>
  <c r="CB118" i="8"/>
  <c r="CC118" i="8"/>
  <c r="CD118" i="8"/>
  <c r="CE118" i="8"/>
  <c r="CF118" i="8"/>
  <c r="CG118" i="8"/>
  <c r="CH118" i="8"/>
  <c r="CI118" i="8"/>
  <c r="CJ118" i="8"/>
  <c r="R119" i="8"/>
  <c r="I119" i="8"/>
  <c r="L119" i="8"/>
  <c r="S119" i="8"/>
  <c r="T119" i="8"/>
  <c r="U119" i="8"/>
  <c r="AN119" i="8"/>
  <c r="AJ119" i="8"/>
  <c r="AO119" i="8"/>
  <c r="AK119" i="8"/>
  <c r="AL119" i="8"/>
  <c r="AM119" i="8"/>
  <c r="BH119" i="8"/>
  <c r="BI119" i="8"/>
  <c r="BJ119" i="8"/>
  <c r="BK119" i="8"/>
  <c r="BL119" i="8"/>
  <c r="BM119" i="8"/>
  <c r="BN119" i="8"/>
  <c r="BO119" i="8"/>
  <c r="BP119" i="8"/>
  <c r="BQ119" i="8"/>
  <c r="BR119" i="8"/>
  <c r="BS119" i="8"/>
  <c r="BT119" i="8"/>
  <c r="BU119" i="8"/>
  <c r="BV119" i="8"/>
  <c r="BW119" i="8"/>
  <c r="BX119" i="8"/>
  <c r="BY119" i="8"/>
  <c r="CA119" i="8"/>
  <c r="CB119" i="8"/>
  <c r="CC119" i="8"/>
  <c r="CD119" i="8"/>
  <c r="CE119" i="8"/>
  <c r="CF119" i="8"/>
  <c r="CG119" i="8"/>
  <c r="CH119" i="8"/>
  <c r="CI119" i="8"/>
  <c r="CJ119" i="8"/>
  <c r="R120" i="8"/>
  <c r="I120" i="8"/>
  <c r="L120" i="8"/>
  <c r="S120" i="8"/>
  <c r="T120" i="8"/>
  <c r="U120" i="8"/>
  <c r="AN120" i="8"/>
  <c r="AJ120" i="8"/>
  <c r="AO120" i="8"/>
  <c r="AK120" i="8"/>
  <c r="AL120" i="8"/>
  <c r="AM120" i="8"/>
  <c r="BH120" i="8"/>
  <c r="BI120" i="8"/>
  <c r="BJ120" i="8"/>
  <c r="BK120" i="8"/>
  <c r="BL120" i="8"/>
  <c r="BM120" i="8"/>
  <c r="BN120" i="8"/>
  <c r="BO120" i="8"/>
  <c r="BP120" i="8"/>
  <c r="BQ120" i="8"/>
  <c r="BR120" i="8"/>
  <c r="BS120" i="8"/>
  <c r="BT120" i="8"/>
  <c r="BU120" i="8"/>
  <c r="BV120" i="8"/>
  <c r="BW120" i="8"/>
  <c r="BX120" i="8"/>
  <c r="BY120" i="8"/>
  <c r="CA120" i="8"/>
  <c r="CB120" i="8"/>
  <c r="CC120" i="8"/>
  <c r="CD120" i="8"/>
  <c r="CE120" i="8"/>
  <c r="CF120" i="8"/>
  <c r="CG120" i="8"/>
  <c r="CH120" i="8"/>
  <c r="CI120" i="8"/>
  <c r="CJ120" i="8"/>
  <c r="R121" i="8"/>
  <c r="I121" i="8"/>
  <c r="L121" i="8"/>
  <c r="S121" i="8"/>
  <c r="T121" i="8"/>
  <c r="U121" i="8"/>
  <c r="AN121" i="8"/>
  <c r="AJ121" i="8"/>
  <c r="AO121" i="8"/>
  <c r="AK121" i="8"/>
  <c r="AL121" i="8"/>
  <c r="AM121" i="8"/>
  <c r="BH121" i="8"/>
  <c r="BI121" i="8"/>
  <c r="BJ121" i="8"/>
  <c r="BK121" i="8"/>
  <c r="BL121" i="8"/>
  <c r="BM121" i="8"/>
  <c r="BN121" i="8"/>
  <c r="BO121" i="8"/>
  <c r="BP121" i="8"/>
  <c r="BQ121" i="8"/>
  <c r="BR121" i="8"/>
  <c r="BS121" i="8"/>
  <c r="BT121" i="8"/>
  <c r="BU121" i="8"/>
  <c r="BV121" i="8"/>
  <c r="BW121" i="8"/>
  <c r="BX121" i="8"/>
  <c r="BY121" i="8"/>
  <c r="CA121" i="8"/>
  <c r="CB121" i="8"/>
  <c r="CC121" i="8"/>
  <c r="CD121" i="8"/>
  <c r="CE121" i="8"/>
  <c r="CF121" i="8"/>
  <c r="CG121" i="8"/>
  <c r="CH121" i="8"/>
  <c r="CI121" i="8"/>
  <c r="CJ121" i="8"/>
  <c r="R122" i="8"/>
  <c r="I122" i="8"/>
  <c r="L122" i="8"/>
  <c r="S122" i="8"/>
  <c r="T122" i="8"/>
  <c r="U122" i="8"/>
  <c r="AN122" i="8"/>
  <c r="AJ122" i="8"/>
  <c r="AO122" i="8"/>
  <c r="AK122" i="8"/>
  <c r="AL122" i="8"/>
  <c r="AM122" i="8"/>
  <c r="BH122" i="8"/>
  <c r="BI122" i="8"/>
  <c r="BJ122" i="8"/>
  <c r="BK122" i="8"/>
  <c r="BL122" i="8"/>
  <c r="BM122" i="8"/>
  <c r="BN122" i="8"/>
  <c r="BO122" i="8"/>
  <c r="BP122" i="8"/>
  <c r="BQ122" i="8"/>
  <c r="BR122" i="8"/>
  <c r="BS122" i="8"/>
  <c r="BT122" i="8"/>
  <c r="BU122" i="8"/>
  <c r="BV122" i="8"/>
  <c r="BW122" i="8"/>
  <c r="BX122" i="8"/>
  <c r="BY122" i="8"/>
  <c r="CA122" i="8"/>
  <c r="CB122" i="8"/>
  <c r="CC122" i="8"/>
  <c r="CD122" i="8"/>
  <c r="CE122" i="8"/>
  <c r="CF122" i="8"/>
  <c r="CG122" i="8"/>
  <c r="CH122" i="8"/>
  <c r="CI122" i="8"/>
  <c r="CJ122" i="8"/>
  <c r="R123" i="8"/>
  <c r="I123" i="8"/>
  <c r="L123" i="8"/>
  <c r="S123" i="8"/>
  <c r="T123" i="8"/>
  <c r="U123" i="8"/>
  <c r="AN123" i="8"/>
  <c r="AJ123" i="8"/>
  <c r="AO123" i="8"/>
  <c r="AK123" i="8"/>
  <c r="AL123" i="8"/>
  <c r="AM123" i="8"/>
  <c r="BH123" i="8"/>
  <c r="BI123" i="8"/>
  <c r="BJ123" i="8"/>
  <c r="BK123" i="8"/>
  <c r="BL123" i="8"/>
  <c r="BM123" i="8"/>
  <c r="BN123" i="8"/>
  <c r="BO123" i="8"/>
  <c r="BP123" i="8"/>
  <c r="BQ123" i="8"/>
  <c r="BR123" i="8"/>
  <c r="BS123" i="8"/>
  <c r="BT123" i="8"/>
  <c r="BU123" i="8"/>
  <c r="BV123" i="8"/>
  <c r="BW123" i="8"/>
  <c r="BX123" i="8"/>
  <c r="BY123" i="8"/>
  <c r="CA123" i="8"/>
  <c r="CB123" i="8"/>
  <c r="CC123" i="8"/>
  <c r="CD123" i="8"/>
  <c r="CE123" i="8"/>
  <c r="CF123" i="8"/>
  <c r="CG123" i="8"/>
  <c r="CH123" i="8"/>
  <c r="CI123" i="8"/>
  <c r="CJ123" i="8"/>
  <c r="R124" i="8"/>
  <c r="I124" i="8"/>
  <c r="L124" i="8"/>
  <c r="S124" i="8"/>
  <c r="T124" i="8"/>
  <c r="U124" i="8"/>
  <c r="AN124" i="8"/>
  <c r="AJ124" i="8"/>
  <c r="AO124" i="8"/>
  <c r="AK124" i="8"/>
  <c r="AL124" i="8"/>
  <c r="AM124" i="8"/>
  <c r="BH124" i="8"/>
  <c r="BI124" i="8"/>
  <c r="BJ124" i="8"/>
  <c r="BK124" i="8"/>
  <c r="BL124" i="8"/>
  <c r="BM124" i="8"/>
  <c r="BN124" i="8"/>
  <c r="BO124" i="8"/>
  <c r="BP124" i="8"/>
  <c r="BQ124" i="8"/>
  <c r="BR124" i="8"/>
  <c r="BS124" i="8"/>
  <c r="BT124" i="8"/>
  <c r="BU124" i="8"/>
  <c r="BV124" i="8"/>
  <c r="BW124" i="8"/>
  <c r="BX124" i="8"/>
  <c r="BY124" i="8"/>
  <c r="CA124" i="8"/>
  <c r="CB124" i="8"/>
  <c r="CC124" i="8"/>
  <c r="CD124" i="8"/>
  <c r="CE124" i="8"/>
  <c r="CF124" i="8"/>
  <c r="CG124" i="8"/>
  <c r="CH124" i="8"/>
  <c r="CI124" i="8"/>
  <c r="CJ124" i="8"/>
  <c r="R125" i="8"/>
  <c r="I125" i="8"/>
  <c r="L125" i="8"/>
  <c r="S125" i="8"/>
  <c r="T125" i="8"/>
  <c r="U125" i="8"/>
  <c r="AN125" i="8"/>
  <c r="AJ125" i="8"/>
  <c r="AO125" i="8"/>
  <c r="AK125" i="8"/>
  <c r="AL125" i="8"/>
  <c r="AM125" i="8"/>
  <c r="BH125" i="8"/>
  <c r="BI125" i="8"/>
  <c r="BJ125" i="8"/>
  <c r="BK125" i="8"/>
  <c r="BL125" i="8"/>
  <c r="BM125" i="8"/>
  <c r="BN125" i="8"/>
  <c r="BO125" i="8"/>
  <c r="BP125" i="8"/>
  <c r="BQ125" i="8"/>
  <c r="BR125" i="8"/>
  <c r="BS125" i="8"/>
  <c r="BT125" i="8"/>
  <c r="BU125" i="8"/>
  <c r="BV125" i="8"/>
  <c r="BW125" i="8"/>
  <c r="BX125" i="8"/>
  <c r="BY125" i="8"/>
  <c r="CA125" i="8"/>
  <c r="CB125" i="8"/>
  <c r="CC125" i="8"/>
  <c r="CD125" i="8"/>
  <c r="CE125" i="8"/>
  <c r="CF125" i="8"/>
  <c r="CG125" i="8"/>
  <c r="CH125" i="8"/>
  <c r="CI125" i="8"/>
  <c r="CJ125" i="8"/>
  <c r="R126" i="8"/>
  <c r="I126" i="8"/>
  <c r="L126" i="8"/>
  <c r="S126" i="8"/>
  <c r="T126" i="8"/>
  <c r="U126" i="8"/>
  <c r="AN126" i="8"/>
  <c r="AJ126" i="8"/>
  <c r="AO126" i="8"/>
  <c r="AK126" i="8"/>
  <c r="AL126" i="8"/>
  <c r="AM126" i="8"/>
  <c r="BH126" i="8"/>
  <c r="BI126" i="8"/>
  <c r="BJ126" i="8"/>
  <c r="BK126" i="8"/>
  <c r="BL126" i="8"/>
  <c r="BM126" i="8"/>
  <c r="BN126" i="8"/>
  <c r="BO126" i="8"/>
  <c r="BP126" i="8"/>
  <c r="BQ126" i="8"/>
  <c r="BR126" i="8"/>
  <c r="BS126" i="8"/>
  <c r="BT126" i="8"/>
  <c r="BU126" i="8"/>
  <c r="BV126" i="8"/>
  <c r="BW126" i="8"/>
  <c r="BX126" i="8"/>
  <c r="BY126" i="8"/>
  <c r="CA126" i="8"/>
  <c r="CB126" i="8"/>
  <c r="CC126" i="8"/>
  <c r="CD126" i="8"/>
  <c r="CE126" i="8"/>
  <c r="CF126" i="8"/>
  <c r="CG126" i="8"/>
  <c r="CH126" i="8"/>
  <c r="CI126" i="8"/>
  <c r="CJ126" i="8"/>
  <c r="R127" i="8"/>
  <c r="I127" i="8"/>
  <c r="L127" i="8"/>
  <c r="S127" i="8"/>
  <c r="T127" i="8"/>
  <c r="U127" i="8"/>
  <c r="AN127" i="8"/>
  <c r="AJ127" i="8"/>
  <c r="AO127" i="8"/>
  <c r="AK127" i="8"/>
  <c r="AL127" i="8"/>
  <c r="AM127" i="8"/>
  <c r="BH127" i="8"/>
  <c r="BI127" i="8"/>
  <c r="BJ127" i="8"/>
  <c r="BK127" i="8"/>
  <c r="BL127" i="8"/>
  <c r="BM127" i="8"/>
  <c r="BN127" i="8"/>
  <c r="BO127" i="8"/>
  <c r="BP127" i="8"/>
  <c r="BQ127" i="8"/>
  <c r="BR127" i="8"/>
  <c r="BS127" i="8"/>
  <c r="BT127" i="8"/>
  <c r="BU127" i="8"/>
  <c r="BV127" i="8"/>
  <c r="BW127" i="8"/>
  <c r="BX127" i="8"/>
  <c r="BY127" i="8"/>
  <c r="CA127" i="8"/>
  <c r="CB127" i="8"/>
  <c r="CC127" i="8"/>
  <c r="CD127" i="8"/>
  <c r="CE127" i="8"/>
  <c r="CF127" i="8"/>
  <c r="CG127" i="8"/>
  <c r="CH127" i="8"/>
  <c r="CI127" i="8"/>
  <c r="CJ127" i="8"/>
  <c r="R128" i="8"/>
  <c r="I128" i="8"/>
  <c r="L128" i="8"/>
  <c r="S128" i="8"/>
  <c r="T128" i="8"/>
  <c r="U128" i="8"/>
  <c r="AN128" i="8"/>
  <c r="AJ128" i="8"/>
  <c r="AO128" i="8"/>
  <c r="AK128" i="8"/>
  <c r="AL128" i="8"/>
  <c r="AM128" i="8"/>
  <c r="BH128" i="8"/>
  <c r="BI128" i="8"/>
  <c r="BJ128" i="8"/>
  <c r="BK128" i="8"/>
  <c r="BL128" i="8"/>
  <c r="BM128" i="8"/>
  <c r="BN128" i="8"/>
  <c r="BO128" i="8"/>
  <c r="BP128" i="8"/>
  <c r="BQ128" i="8"/>
  <c r="BR128" i="8"/>
  <c r="BS128" i="8"/>
  <c r="BT128" i="8"/>
  <c r="BU128" i="8"/>
  <c r="BV128" i="8"/>
  <c r="BW128" i="8"/>
  <c r="BX128" i="8"/>
  <c r="BY128" i="8"/>
  <c r="CA128" i="8"/>
  <c r="CB128" i="8"/>
  <c r="CC128" i="8"/>
  <c r="CD128" i="8"/>
  <c r="CE128" i="8"/>
  <c r="CF128" i="8"/>
  <c r="CG128" i="8"/>
  <c r="CH128" i="8"/>
  <c r="CI128" i="8"/>
  <c r="CJ128" i="8"/>
  <c r="R129" i="8"/>
  <c r="I129" i="8"/>
  <c r="L129" i="8"/>
  <c r="S129" i="8"/>
  <c r="T129" i="8"/>
  <c r="U129" i="8"/>
  <c r="AN129" i="8"/>
  <c r="AJ129" i="8"/>
  <c r="AO129" i="8"/>
  <c r="AK129" i="8"/>
  <c r="AL129" i="8"/>
  <c r="AM129" i="8"/>
  <c r="BH129" i="8"/>
  <c r="BI129" i="8"/>
  <c r="BJ129" i="8"/>
  <c r="BK129" i="8"/>
  <c r="BL129" i="8"/>
  <c r="BM129" i="8"/>
  <c r="BN129" i="8"/>
  <c r="BO129" i="8"/>
  <c r="BP129" i="8"/>
  <c r="BQ129" i="8"/>
  <c r="BR129" i="8"/>
  <c r="BS129" i="8"/>
  <c r="BT129" i="8"/>
  <c r="BU129" i="8"/>
  <c r="BV129" i="8"/>
  <c r="BW129" i="8"/>
  <c r="BX129" i="8"/>
  <c r="BY129" i="8"/>
  <c r="CA129" i="8"/>
  <c r="CB129" i="8"/>
  <c r="CC129" i="8"/>
  <c r="CD129" i="8"/>
  <c r="CE129" i="8"/>
  <c r="CF129" i="8"/>
  <c r="CG129" i="8"/>
  <c r="CH129" i="8"/>
  <c r="CI129" i="8"/>
  <c r="CJ129" i="8"/>
  <c r="R130" i="8"/>
  <c r="I130" i="8"/>
  <c r="L130" i="8"/>
  <c r="S130" i="8"/>
  <c r="T130" i="8"/>
  <c r="U130" i="8"/>
  <c r="AN130" i="8"/>
  <c r="AJ130" i="8"/>
  <c r="AO130" i="8"/>
  <c r="AK130" i="8"/>
  <c r="AL130" i="8"/>
  <c r="AM130" i="8"/>
  <c r="BH130" i="8"/>
  <c r="BI130" i="8"/>
  <c r="BJ130" i="8"/>
  <c r="BK130" i="8"/>
  <c r="BL130" i="8"/>
  <c r="BM130" i="8"/>
  <c r="BN130" i="8"/>
  <c r="BO130" i="8"/>
  <c r="BP130" i="8"/>
  <c r="BQ130" i="8"/>
  <c r="BR130" i="8"/>
  <c r="BS130" i="8"/>
  <c r="BT130" i="8"/>
  <c r="BU130" i="8"/>
  <c r="BV130" i="8"/>
  <c r="BW130" i="8"/>
  <c r="BX130" i="8"/>
  <c r="BY130" i="8"/>
  <c r="CA130" i="8"/>
  <c r="CB130" i="8"/>
  <c r="CC130" i="8"/>
  <c r="CD130" i="8"/>
  <c r="CE130" i="8"/>
  <c r="CF130" i="8"/>
  <c r="CG130" i="8"/>
  <c r="CH130" i="8"/>
  <c r="CI130" i="8"/>
  <c r="CJ130" i="8"/>
  <c r="R131" i="8"/>
  <c r="I131" i="8"/>
  <c r="L131" i="8"/>
  <c r="S131" i="8"/>
  <c r="T131" i="8"/>
  <c r="U131" i="8"/>
  <c r="AN131" i="8"/>
  <c r="AJ131" i="8"/>
  <c r="AO131" i="8"/>
  <c r="AK131" i="8"/>
  <c r="AQ131" i="8"/>
  <c r="AL131" i="8"/>
  <c r="AM131" i="8"/>
  <c r="AS131" i="8"/>
  <c r="BH131" i="8"/>
  <c r="BI131" i="8"/>
  <c r="BJ131" i="8"/>
  <c r="BK131" i="8"/>
  <c r="BL131" i="8"/>
  <c r="BM131" i="8"/>
  <c r="BN131" i="8"/>
  <c r="BO131" i="8"/>
  <c r="BP131" i="8"/>
  <c r="BQ131" i="8"/>
  <c r="BR131" i="8"/>
  <c r="BS131" i="8"/>
  <c r="BT131" i="8"/>
  <c r="BU131" i="8"/>
  <c r="BV131" i="8"/>
  <c r="BW131" i="8"/>
  <c r="BX131" i="8"/>
  <c r="BY131" i="8"/>
  <c r="CA131" i="8"/>
  <c r="CB131" i="8"/>
  <c r="CC131" i="8"/>
  <c r="CD131" i="8"/>
  <c r="CE131" i="8"/>
  <c r="CF131" i="8"/>
  <c r="CG131" i="8"/>
  <c r="CH131" i="8"/>
  <c r="CI131" i="8"/>
  <c r="CJ131" i="8"/>
  <c r="R132" i="8"/>
  <c r="I132" i="8"/>
  <c r="L132" i="8"/>
  <c r="S132" i="8"/>
  <c r="T132" i="8"/>
  <c r="U132" i="8"/>
  <c r="AN132" i="8"/>
  <c r="AJ132" i="8"/>
  <c r="AO132" i="8"/>
  <c r="AK132" i="8"/>
  <c r="AL132" i="8"/>
  <c r="AM132" i="8"/>
  <c r="BH132" i="8"/>
  <c r="BI132" i="8"/>
  <c r="BJ132" i="8"/>
  <c r="BK132" i="8"/>
  <c r="BL132" i="8"/>
  <c r="BM132" i="8"/>
  <c r="BN132" i="8"/>
  <c r="BO132" i="8"/>
  <c r="BP132" i="8"/>
  <c r="BQ132" i="8"/>
  <c r="BR132" i="8"/>
  <c r="BS132" i="8"/>
  <c r="BT132" i="8"/>
  <c r="BU132" i="8"/>
  <c r="BV132" i="8"/>
  <c r="BW132" i="8"/>
  <c r="BX132" i="8"/>
  <c r="BY132" i="8"/>
  <c r="CA132" i="8"/>
  <c r="CB132" i="8"/>
  <c r="CC132" i="8"/>
  <c r="CD132" i="8"/>
  <c r="CE132" i="8"/>
  <c r="CF132" i="8"/>
  <c r="CG132" i="8"/>
  <c r="CH132" i="8"/>
  <c r="CI132" i="8"/>
  <c r="CJ132" i="8"/>
  <c r="R133" i="8"/>
  <c r="I133" i="8"/>
  <c r="L133" i="8"/>
  <c r="S133" i="8"/>
  <c r="T133" i="8"/>
  <c r="U133" i="8"/>
  <c r="AN133" i="8"/>
  <c r="AJ133" i="8"/>
  <c r="AO133" i="8"/>
  <c r="AK133" i="8"/>
  <c r="AL133" i="8"/>
  <c r="AM133" i="8"/>
  <c r="BH133" i="8"/>
  <c r="BI133" i="8"/>
  <c r="BJ133" i="8"/>
  <c r="BK133" i="8"/>
  <c r="BL133" i="8"/>
  <c r="BM133" i="8"/>
  <c r="BN133" i="8"/>
  <c r="BO133" i="8"/>
  <c r="BP133" i="8"/>
  <c r="BQ133" i="8"/>
  <c r="BR133" i="8"/>
  <c r="BS133" i="8"/>
  <c r="BT133" i="8"/>
  <c r="BU133" i="8"/>
  <c r="BV133" i="8"/>
  <c r="BW133" i="8"/>
  <c r="BX133" i="8"/>
  <c r="BY133" i="8"/>
  <c r="CA133" i="8"/>
  <c r="CB133" i="8"/>
  <c r="CC133" i="8"/>
  <c r="CD133" i="8"/>
  <c r="CE133" i="8"/>
  <c r="CF133" i="8"/>
  <c r="CG133" i="8"/>
  <c r="CH133" i="8"/>
  <c r="CI133" i="8"/>
  <c r="CJ133" i="8"/>
  <c r="R134" i="8"/>
  <c r="I134" i="8"/>
  <c r="L134" i="8"/>
  <c r="S134" i="8"/>
  <c r="T134" i="8"/>
  <c r="U134" i="8"/>
  <c r="AN134" i="8"/>
  <c r="AJ134" i="8"/>
  <c r="AO134" i="8"/>
  <c r="AK134" i="8"/>
  <c r="AL134" i="8"/>
  <c r="AM134" i="8"/>
  <c r="BH134" i="8"/>
  <c r="BI134" i="8"/>
  <c r="BJ134" i="8"/>
  <c r="BK134" i="8"/>
  <c r="BL134" i="8"/>
  <c r="BM134" i="8"/>
  <c r="BN134" i="8"/>
  <c r="BO134" i="8"/>
  <c r="BP134" i="8"/>
  <c r="BQ134" i="8"/>
  <c r="BR134" i="8"/>
  <c r="BS134" i="8"/>
  <c r="BT134" i="8"/>
  <c r="BU134" i="8"/>
  <c r="BV134" i="8"/>
  <c r="BW134" i="8"/>
  <c r="BX134" i="8"/>
  <c r="BY134" i="8"/>
  <c r="CA134" i="8"/>
  <c r="CB134" i="8"/>
  <c r="CC134" i="8"/>
  <c r="CD134" i="8"/>
  <c r="CE134" i="8"/>
  <c r="CF134" i="8"/>
  <c r="CG134" i="8"/>
  <c r="CH134" i="8"/>
  <c r="CI134" i="8"/>
  <c r="CJ134" i="8"/>
  <c r="R135" i="8"/>
  <c r="I135" i="8"/>
  <c r="L135" i="8"/>
  <c r="S135" i="8"/>
  <c r="T135" i="8"/>
  <c r="U135" i="8"/>
  <c r="AN135" i="8"/>
  <c r="AJ135" i="8"/>
  <c r="AO135" i="8"/>
  <c r="AK135" i="8"/>
  <c r="AL135" i="8"/>
  <c r="AM135" i="8"/>
  <c r="BH135" i="8"/>
  <c r="BI135" i="8"/>
  <c r="BJ135" i="8"/>
  <c r="BK135" i="8"/>
  <c r="BL135" i="8"/>
  <c r="BM135" i="8"/>
  <c r="BN135" i="8"/>
  <c r="BO135" i="8"/>
  <c r="BP135" i="8"/>
  <c r="BQ135" i="8"/>
  <c r="BR135" i="8"/>
  <c r="BS135" i="8"/>
  <c r="BT135" i="8"/>
  <c r="BU135" i="8"/>
  <c r="BV135" i="8"/>
  <c r="BW135" i="8"/>
  <c r="BX135" i="8"/>
  <c r="BY135" i="8"/>
  <c r="CA135" i="8"/>
  <c r="CB135" i="8"/>
  <c r="CC135" i="8"/>
  <c r="CD135" i="8"/>
  <c r="CE135" i="8"/>
  <c r="CF135" i="8"/>
  <c r="CG135" i="8"/>
  <c r="CH135" i="8"/>
  <c r="CI135" i="8"/>
  <c r="CJ135" i="8"/>
  <c r="R136" i="8"/>
  <c r="I136" i="8"/>
  <c r="L136" i="8"/>
  <c r="S136" i="8"/>
  <c r="T136" i="8"/>
  <c r="U136" i="8"/>
  <c r="AN136" i="8"/>
  <c r="AJ136" i="8"/>
  <c r="AO136" i="8"/>
  <c r="AK136" i="8"/>
  <c r="AL136" i="8"/>
  <c r="AM136" i="8"/>
  <c r="BH136" i="8"/>
  <c r="BI136" i="8"/>
  <c r="BJ136" i="8"/>
  <c r="BK136" i="8"/>
  <c r="BL136" i="8"/>
  <c r="BM136" i="8"/>
  <c r="BN136" i="8"/>
  <c r="BO136" i="8"/>
  <c r="BP136" i="8"/>
  <c r="BQ136" i="8"/>
  <c r="BR136" i="8"/>
  <c r="BS136" i="8"/>
  <c r="BT136" i="8"/>
  <c r="BU136" i="8"/>
  <c r="BV136" i="8"/>
  <c r="BW136" i="8"/>
  <c r="BX136" i="8"/>
  <c r="BY136" i="8"/>
  <c r="CA136" i="8"/>
  <c r="CB136" i="8"/>
  <c r="CC136" i="8"/>
  <c r="CD136" i="8"/>
  <c r="CE136" i="8"/>
  <c r="CF136" i="8"/>
  <c r="CG136" i="8"/>
  <c r="CH136" i="8"/>
  <c r="CI136" i="8"/>
  <c r="CJ136" i="8"/>
  <c r="R137" i="8"/>
  <c r="I137" i="8"/>
  <c r="L137" i="8"/>
  <c r="S137" i="8"/>
  <c r="T137" i="8"/>
  <c r="U137" i="8"/>
  <c r="AN137" i="8"/>
  <c r="AJ137" i="8"/>
  <c r="AO137" i="8"/>
  <c r="AK137" i="8"/>
  <c r="AL137" i="8"/>
  <c r="AM137" i="8"/>
  <c r="BH137" i="8"/>
  <c r="BI137" i="8"/>
  <c r="BJ137" i="8"/>
  <c r="BK137" i="8"/>
  <c r="BL137" i="8"/>
  <c r="BM137" i="8"/>
  <c r="BN137" i="8"/>
  <c r="BO137" i="8"/>
  <c r="BP137" i="8"/>
  <c r="BQ137" i="8"/>
  <c r="BR137" i="8"/>
  <c r="BS137" i="8"/>
  <c r="BT137" i="8"/>
  <c r="BU137" i="8"/>
  <c r="BV137" i="8"/>
  <c r="BW137" i="8"/>
  <c r="BX137" i="8"/>
  <c r="BY137" i="8"/>
  <c r="CA137" i="8"/>
  <c r="CB137" i="8"/>
  <c r="CC137" i="8"/>
  <c r="CD137" i="8"/>
  <c r="CE137" i="8"/>
  <c r="CF137" i="8"/>
  <c r="CG137" i="8"/>
  <c r="CH137" i="8"/>
  <c r="CI137" i="8"/>
  <c r="CJ137" i="8"/>
  <c r="R138" i="8"/>
  <c r="I138" i="8"/>
  <c r="L138" i="8"/>
  <c r="S138" i="8"/>
  <c r="T138" i="8"/>
  <c r="U138" i="8"/>
  <c r="AN138" i="8"/>
  <c r="AJ138" i="8"/>
  <c r="AO138" i="8"/>
  <c r="AK138" i="8"/>
  <c r="AL138" i="8"/>
  <c r="AM138" i="8"/>
  <c r="BH138" i="8"/>
  <c r="BI138" i="8"/>
  <c r="BJ138" i="8"/>
  <c r="BK138" i="8"/>
  <c r="BL138" i="8"/>
  <c r="BM138" i="8"/>
  <c r="BN138" i="8"/>
  <c r="BO138" i="8"/>
  <c r="BP138" i="8"/>
  <c r="BQ138" i="8"/>
  <c r="BR138" i="8"/>
  <c r="BS138" i="8"/>
  <c r="BT138" i="8"/>
  <c r="BU138" i="8"/>
  <c r="BV138" i="8"/>
  <c r="BW138" i="8"/>
  <c r="BX138" i="8"/>
  <c r="BY138" i="8"/>
  <c r="CA138" i="8"/>
  <c r="CB138" i="8"/>
  <c r="CC138" i="8"/>
  <c r="CD138" i="8"/>
  <c r="CE138" i="8"/>
  <c r="CF138" i="8"/>
  <c r="CG138" i="8"/>
  <c r="CH138" i="8"/>
  <c r="CI138" i="8"/>
  <c r="CJ138" i="8"/>
  <c r="R139" i="8"/>
  <c r="I139" i="8"/>
  <c r="L139" i="8"/>
  <c r="S139" i="8"/>
  <c r="T139" i="8"/>
  <c r="U139" i="8"/>
  <c r="AN139" i="8"/>
  <c r="AJ139" i="8"/>
  <c r="AO139" i="8"/>
  <c r="AK139" i="8"/>
  <c r="AL139" i="8"/>
  <c r="AM139" i="8"/>
  <c r="BH139" i="8"/>
  <c r="BI139" i="8"/>
  <c r="BJ139" i="8"/>
  <c r="BK139" i="8"/>
  <c r="BL139" i="8"/>
  <c r="BM139" i="8"/>
  <c r="BN139" i="8"/>
  <c r="BO139" i="8"/>
  <c r="BP139" i="8"/>
  <c r="BQ139" i="8"/>
  <c r="BR139" i="8"/>
  <c r="BS139" i="8"/>
  <c r="BT139" i="8"/>
  <c r="BU139" i="8"/>
  <c r="BV139" i="8"/>
  <c r="BW139" i="8"/>
  <c r="BX139" i="8"/>
  <c r="BY139" i="8"/>
  <c r="CA139" i="8"/>
  <c r="CB139" i="8"/>
  <c r="CC139" i="8"/>
  <c r="CD139" i="8"/>
  <c r="CE139" i="8"/>
  <c r="CF139" i="8"/>
  <c r="CG139" i="8"/>
  <c r="CH139" i="8"/>
  <c r="CI139" i="8"/>
  <c r="CJ139" i="8"/>
  <c r="R140" i="8"/>
  <c r="I140" i="8"/>
  <c r="L140" i="8"/>
  <c r="S140" i="8"/>
  <c r="T140" i="8"/>
  <c r="U140" i="8"/>
  <c r="AN140" i="8"/>
  <c r="AJ140" i="8"/>
  <c r="AO140" i="8"/>
  <c r="AK140" i="8"/>
  <c r="AL140" i="8"/>
  <c r="AM140" i="8"/>
  <c r="BH140" i="8"/>
  <c r="BI140" i="8"/>
  <c r="BJ140" i="8"/>
  <c r="BK140" i="8"/>
  <c r="BL140" i="8"/>
  <c r="BM140" i="8"/>
  <c r="BN140" i="8"/>
  <c r="BO140" i="8"/>
  <c r="BP140" i="8"/>
  <c r="BQ140" i="8"/>
  <c r="BR140" i="8"/>
  <c r="BS140" i="8"/>
  <c r="BT140" i="8"/>
  <c r="BU140" i="8"/>
  <c r="BV140" i="8"/>
  <c r="BW140" i="8"/>
  <c r="BX140" i="8"/>
  <c r="BY140" i="8"/>
  <c r="CA140" i="8"/>
  <c r="CB140" i="8"/>
  <c r="CC140" i="8"/>
  <c r="CD140" i="8"/>
  <c r="CE140" i="8"/>
  <c r="CF140" i="8"/>
  <c r="CG140" i="8"/>
  <c r="CH140" i="8"/>
  <c r="CI140" i="8"/>
  <c r="CJ140" i="8"/>
  <c r="R141" i="8"/>
  <c r="I141" i="8"/>
  <c r="L141" i="8"/>
  <c r="S141" i="8"/>
  <c r="T141" i="8"/>
  <c r="U141" i="8"/>
  <c r="AN141" i="8"/>
  <c r="AJ141" i="8"/>
  <c r="AO141" i="8"/>
  <c r="AK141" i="8"/>
  <c r="AL141" i="8"/>
  <c r="AM141" i="8"/>
  <c r="BH141" i="8"/>
  <c r="BI141" i="8"/>
  <c r="BJ141" i="8"/>
  <c r="BK141" i="8"/>
  <c r="BL141" i="8"/>
  <c r="BM141" i="8"/>
  <c r="BN141" i="8"/>
  <c r="BO141" i="8"/>
  <c r="BP141" i="8"/>
  <c r="BQ141" i="8"/>
  <c r="BR141" i="8"/>
  <c r="BS141" i="8"/>
  <c r="BT141" i="8"/>
  <c r="BU141" i="8"/>
  <c r="BV141" i="8"/>
  <c r="BW141" i="8"/>
  <c r="BX141" i="8"/>
  <c r="BY141" i="8"/>
  <c r="CA141" i="8"/>
  <c r="CB141" i="8"/>
  <c r="CC141" i="8"/>
  <c r="CD141" i="8"/>
  <c r="CE141" i="8"/>
  <c r="CF141" i="8"/>
  <c r="CG141" i="8"/>
  <c r="CH141" i="8"/>
  <c r="CI141" i="8"/>
  <c r="CJ141" i="8"/>
  <c r="R142" i="8"/>
  <c r="I142" i="8"/>
  <c r="L142" i="8"/>
  <c r="S142" i="8"/>
  <c r="T142" i="8"/>
  <c r="U142" i="8"/>
  <c r="AN142" i="8"/>
  <c r="AJ142" i="8"/>
  <c r="AO142" i="8"/>
  <c r="AK142" i="8"/>
  <c r="AL142" i="8"/>
  <c r="AM142" i="8"/>
  <c r="BH142" i="8"/>
  <c r="BI142" i="8"/>
  <c r="BJ142" i="8"/>
  <c r="BK142" i="8"/>
  <c r="BL142" i="8"/>
  <c r="BM142" i="8"/>
  <c r="BN142" i="8"/>
  <c r="BO142" i="8"/>
  <c r="BP142" i="8"/>
  <c r="BQ142" i="8"/>
  <c r="BR142" i="8"/>
  <c r="BS142" i="8"/>
  <c r="BT142" i="8"/>
  <c r="BU142" i="8"/>
  <c r="BV142" i="8"/>
  <c r="BW142" i="8"/>
  <c r="BX142" i="8"/>
  <c r="BY142" i="8"/>
  <c r="CA142" i="8"/>
  <c r="CB142" i="8"/>
  <c r="CC142" i="8"/>
  <c r="CD142" i="8"/>
  <c r="CE142" i="8"/>
  <c r="CF142" i="8"/>
  <c r="CG142" i="8"/>
  <c r="CH142" i="8"/>
  <c r="CI142" i="8"/>
  <c r="CJ142" i="8"/>
  <c r="R143" i="8"/>
  <c r="I143" i="8"/>
  <c r="L143" i="8"/>
  <c r="S143" i="8"/>
  <c r="T143" i="8"/>
  <c r="U143" i="8"/>
  <c r="AN143" i="8"/>
  <c r="AJ143" i="8"/>
  <c r="AO143" i="8"/>
  <c r="AK143" i="8"/>
  <c r="AL143" i="8"/>
  <c r="AM143" i="8"/>
  <c r="BH143" i="8"/>
  <c r="BI143" i="8"/>
  <c r="BJ143" i="8"/>
  <c r="BK143" i="8"/>
  <c r="BL143" i="8"/>
  <c r="BM143" i="8"/>
  <c r="BN143" i="8"/>
  <c r="BO143" i="8"/>
  <c r="BP143" i="8"/>
  <c r="BQ143" i="8"/>
  <c r="BR143" i="8"/>
  <c r="BS143" i="8"/>
  <c r="BT143" i="8"/>
  <c r="BU143" i="8"/>
  <c r="BV143" i="8"/>
  <c r="BW143" i="8"/>
  <c r="BX143" i="8"/>
  <c r="BY143" i="8"/>
  <c r="CA143" i="8"/>
  <c r="CB143" i="8"/>
  <c r="CC143" i="8"/>
  <c r="CD143" i="8"/>
  <c r="CE143" i="8"/>
  <c r="CF143" i="8"/>
  <c r="CG143" i="8"/>
  <c r="CH143" i="8"/>
  <c r="CI143" i="8"/>
  <c r="CJ143" i="8"/>
  <c r="R144" i="8"/>
  <c r="I144" i="8"/>
  <c r="L144" i="8"/>
  <c r="S144" i="8"/>
  <c r="T144" i="8"/>
  <c r="U144" i="8"/>
  <c r="AN144" i="8"/>
  <c r="AJ144" i="8"/>
  <c r="AO144" i="8"/>
  <c r="AK144" i="8"/>
  <c r="AL144" i="8"/>
  <c r="AM144" i="8"/>
  <c r="BH144" i="8"/>
  <c r="BI144" i="8"/>
  <c r="BJ144" i="8"/>
  <c r="BK144" i="8"/>
  <c r="BL144" i="8"/>
  <c r="BM144" i="8"/>
  <c r="BN144" i="8"/>
  <c r="BO144" i="8"/>
  <c r="BP144" i="8"/>
  <c r="BQ144" i="8"/>
  <c r="BR144" i="8"/>
  <c r="BS144" i="8"/>
  <c r="BT144" i="8"/>
  <c r="BU144" i="8"/>
  <c r="BV144" i="8"/>
  <c r="BW144" i="8"/>
  <c r="BX144" i="8"/>
  <c r="BY144" i="8"/>
  <c r="CA144" i="8"/>
  <c r="CB144" i="8"/>
  <c r="CC144" i="8"/>
  <c r="CD144" i="8"/>
  <c r="CE144" i="8"/>
  <c r="CF144" i="8"/>
  <c r="CG144" i="8"/>
  <c r="CH144" i="8"/>
  <c r="CI144" i="8"/>
  <c r="CJ144" i="8"/>
  <c r="R145" i="8"/>
  <c r="I145" i="8"/>
  <c r="L145" i="8"/>
  <c r="S145" i="8"/>
  <c r="T145" i="8"/>
  <c r="U145" i="8"/>
  <c r="AN145" i="8"/>
  <c r="AJ145" i="8"/>
  <c r="AO145" i="8"/>
  <c r="AK145" i="8"/>
  <c r="AL145" i="8"/>
  <c r="AM145" i="8"/>
  <c r="BH145" i="8"/>
  <c r="BI145" i="8"/>
  <c r="BJ145" i="8"/>
  <c r="BK145" i="8"/>
  <c r="BL145" i="8"/>
  <c r="BM145" i="8"/>
  <c r="BN145" i="8"/>
  <c r="BO145" i="8"/>
  <c r="BP145" i="8"/>
  <c r="BQ145" i="8"/>
  <c r="BR145" i="8"/>
  <c r="BS145" i="8"/>
  <c r="BT145" i="8"/>
  <c r="BU145" i="8"/>
  <c r="BV145" i="8"/>
  <c r="BW145" i="8"/>
  <c r="BX145" i="8"/>
  <c r="BY145" i="8"/>
  <c r="CA145" i="8"/>
  <c r="CB145" i="8"/>
  <c r="CC145" i="8"/>
  <c r="CD145" i="8"/>
  <c r="CE145" i="8"/>
  <c r="CF145" i="8"/>
  <c r="CG145" i="8"/>
  <c r="CH145" i="8"/>
  <c r="CI145" i="8"/>
  <c r="CJ145" i="8"/>
  <c r="R146" i="8"/>
  <c r="I146" i="8"/>
  <c r="L146" i="8"/>
  <c r="S146" i="8"/>
  <c r="T146" i="8"/>
  <c r="U146" i="8"/>
  <c r="AN146" i="8"/>
  <c r="AJ146" i="8"/>
  <c r="AO146" i="8"/>
  <c r="AK146" i="8"/>
  <c r="AL146" i="8"/>
  <c r="AM146" i="8"/>
  <c r="BH146" i="8"/>
  <c r="BI146" i="8"/>
  <c r="BJ146" i="8"/>
  <c r="BK146" i="8"/>
  <c r="BL146" i="8"/>
  <c r="BM146" i="8"/>
  <c r="BN146" i="8"/>
  <c r="BO146" i="8"/>
  <c r="BP146" i="8"/>
  <c r="BQ146" i="8"/>
  <c r="BR146" i="8"/>
  <c r="BS146" i="8"/>
  <c r="BT146" i="8"/>
  <c r="BU146" i="8"/>
  <c r="BV146" i="8"/>
  <c r="BW146" i="8"/>
  <c r="BX146" i="8"/>
  <c r="BY146" i="8"/>
  <c r="CA146" i="8"/>
  <c r="CB146" i="8"/>
  <c r="CC146" i="8"/>
  <c r="CD146" i="8"/>
  <c r="CE146" i="8"/>
  <c r="CF146" i="8"/>
  <c r="CG146" i="8"/>
  <c r="CH146" i="8"/>
  <c r="CI146" i="8"/>
  <c r="CJ146" i="8"/>
  <c r="R147" i="8"/>
  <c r="I147" i="8"/>
  <c r="L147" i="8"/>
  <c r="S147" i="8"/>
  <c r="T147" i="8"/>
  <c r="U147" i="8"/>
  <c r="AN147" i="8"/>
  <c r="AJ147" i="8"/>
  <c r="AO147" i="8"/>
  <c r="AK147" i="8"/>
  <c r="AL147" i="8"/>
  <c r="AM147" i="8"/>
  <c r="BH147" i="8"/>
  <c r="BI147" i="8"/>
  <c r="BJ147" i="8"/>
  <c r="BK147" i="8"/>
  <c r="BL147" i="8"/>
  <c r="BM147" i="8"/>
  <c r="BN147" i="8"/>
  <c r="BO147" i="8"/>
  <c r="BP147" i="8"/>
  <c r="BQ147" i="8"/>
  <c r="BR147" i="8"/>
  <c r="BS147" i="8"/>
  <c r="BT147" i="8"/>
  <c r="BU147" i="8"/>
  <c r="BV147" i="8"/>
  <c r="BW147" i="8"/>
  <c r="BX147" i="8"/>
  <c r="BY147" i="8"/>
  <c r="CA147" i="8"/>
  <c r="CB147" i="8"/>
  <c r="CC147" i="8"/>
  <c r="CD147" i="8"/>
  <c r="CE147" i="8"/>
  <c r="CF147" i="8"/>
  <c r="CG147" i="8"/>
  <c r="CH147" i="8"/>
  <c r="CI147" i="8"/>
  <c r="CJ147" i="8"/>
  <c r="R148" i="8"/>
  <c r="I148" i="8"/>
  <c r="L148" i="8"/>
  <c r="S148" i="8"/>
  <c r="T148" i="8"/>
  <c r="U148" i="8"/>
  <c r="AN148" i="8"/>
  <c r="AJ148" i="8"/>
  <c r="AO148" i="8"/>
  <c r="AK148" i="8"/>
  <c r="AL148" i="8"/>
  <c r="AM148" i="8"/>
  <c r="BH148" i="8"/>
  <c r="BI148" i="8"/>
  <c r="BJ148" i="8"/>
  <c r="BK148" i="8"/>
  <c r="BL148" i="8"/>
  <c r="BM148" i="8"/>
  <c r="BN148" i="8"/>
  <c r="BO148" i="8"/>
  <c r="BP148" i="8"/>
  <c r="BQ148" i="8"/>
  <c r="BR148" i="8"/>
  <c r="BS148" i="8"/>
  <c r="BT148" i="8"/>
  <c r="BU148" i="8"/>
  <c r="BV148" i="8"/>
  <c r="BW148" i="8"/>
  <c r="BX148" i="8"/>
  <c r="BY148" i="8"/>
  <c r="CA148" i="8"/>
  <c r="CB148" i="8"/>
  <c r="CC148" i="8"/>
  <c r="CD148" i="8"/>
  <c r="CE148" i="8"/>
  <c r="CF148" i="8"/>
  <c r="CG148" i="8"/>
  <c r="CH148" i="8"/>
  <c r="CI148" i="8"/>
  <c r="CJ148" i="8"/>
  <c r="R149" i="8"/>
  <c r="I149" i="8"/>
  <c r="L149" i="8"/>
  <c r="S149" i="8"/>
  <c r="T149" i="8"/>
  <c r="U149" i="8"/>
  <c r="AN149" i="8"/>
  <c r="AJ149" i="8"/>
  <c r="AO149" i="8"/>
  <c r="AK149" i="8"/>
  <c r="AL149" i="8"/>
  <c r="AM149" i="8"/>
  <c r="BH149" i="8"/>
  <c r="BI149" i="8"/>
  <c r="BJ149" i="8"/>
  <c r="BK149" i="8"/>
  <c r="BL149" i="8"/>
  <c r="BM149" i="8"/>
  <c r="BN149" i="8"/>
  <c r="BO149" i="8"/>
  <c r="BP149" i="8"/>
  <c r="BQ149" i="8"/>
  <c r="BR149" i="8"/>
  <c r="BS149" i="8"/>
  <c r="BT149" i="8"/>
  <c r="BU149" i="8"/>
  <c r="BV149" i="8"/>
  <c r="BW149" i="8"/>
  <c r="BX149" i="8"/>
  <c r="BY149" i="8"/>
  <c r="CA149" i="8"/>
  <c r="CB149" i="8"/>
  <c r="CC149" i="8"/>
  <c r="CD149" i="8"/>
  <c r="CE149" i="8"/>
  <c r="CF149" i="8"/>
  <c r="CG149" i="8"/>
  <c r="CH149" i="8"/>
  <c r="CI149" i="8"/>
  <c r="CJ149" i="8"/>
  <c r="R150" i="8"/>
  <c r="I150" i="8"/>
  <c r="L150" i="8"/>
  <c r="S150" i="8"/>
  <c r="T150" i="8"/>
  <c r="U150" i="8"/>
  <c r="AN150" i="8"/>
  <c r="AJ150" i="8"/>
  <c r="AO150" i="8"/>
  <c r="AK150" i="8"/>
  <c r="AL150" i="8"/>
  <c r="AM150" i="8"/>
  <c r="BH150" i="8"/>
  <c r="BI150" i="8"/>
  <c r="BJ150" i="8"/>
  <c r="BK150" i="8"/>
  <c r="BL150" i="8"/>
  <c r="BM150" i="8"/>
  <c r="BN150" i="8"/>
  <c r="BO150" i="8"/>
  <c r="BP150" i="8"/>
  <c r="BQ150" i="8"/>
  <c r="BR150" i="8"/>
  <c r="BS150" i="8"/>
  <c r="BT150" i="8"/>
  <c r="BU150" i="8"/>
  <c r="BV150" i="8"/>
  <c r="BW150" i="8"/>
  <c r="BX150" i="8"/>
  <c r="BY150" i="8"/>
  <c r="CA150" i="8"/>
  <c r="CB150" i="8"/>
  <c r="CC150" i="8"/>
  <c r="CD150" i="8"/>
  <c r="CE150" i="8"/>
  <c r="CF150" i="8"/>
  <c r="CG150" i="8"/>
  <c r="CH150" i="8"/>
  <c r="CI150" i="8"/>
  <c r="CJ150" i="8"/>
  <c r="R151" i="8"/>
  <c r="I151" i="8"/>
  <c r="L151" i="8"/>
  <c r="S151" i="8"/>
  <c r="T151" i="8"/>
  <c r="U151" i="8"/>
  <c r="AN151" i="8"/>
  <c r="AJ151" i="8"/>
  <c r="AO151" i="8"/>
  <c r="AK151" i="8"/>
  <c r="AL151" i="8"/>
  <c r="AM151" i="8"/>
  <c r="BH151" i="8"/>
  <c r="BI151" i="8"/>
  <c r="BJ151" i="8"/>
  <c r="BK151" i="8"/>
  <c r="BL151" i="8"/>
  <c r="BM151" i="8"/>
  <c r="BN151" i="8"/>
  <c r="BO151" i="8"/>
  <c r="BP151" i="8"/>
  <c r="BQ151" i="8"/>
  <c r="BR151" i="8"/>
  <c r="BS151" i="8"/>
  <c r="BT151" i="8"/>
  <c r="BU151" i="8"/>
  <c r="BV151" i="8"/>
  <c r="BW151" i="8"/>
  <c r="BX151" i="8"/>
  <c r="BY151" i="8"/>
  <c r="CA151" i="8"/>
  <c r="CB151" i="8"/>
  <c r="CC151" i="8"/>
  <c r="CD151" i="8"/>
  <c r="CE151" i="8"/>
  <c r="CF151" i="8"/>
  <c r="CG151" i="8"/>
  <c r="CH151" i="8"/>
  <c r="CI151" i="8"/>
  <c r="CJ151" i="8"/>
  <c r="R152" i="8"/>
  <c r="I152" i="8"/>
  <c r="L152" i="8"/>
  <c r="S152" i="8"/>
  <c r="T152" i="8"/>
  <c r="U152" i="8"/>
  <c r="AN152" i="8"/>
  <c r="AJ152" i="8"/>
  <c r="AO152" i="8"/>
  <c r="AK152" i="8"/>
  <c r="AL152" i="8"/>
  <c r="AM152" i="8"/>
  <c r="BH152" i="8"/>
  <c r="BI152" i="8"/>
  <c r="BJ152" i="8"/>
  <c r="BK152" i="8"/>
  <c r="BL152" i="8"/>
  <c r="BM152" i="8"/>
  <c r="BN152" i="8"/>
  <c r="BO152" i="8"/>
  <c r="BP152" i="8"/>
  <c r="BQ152" i="8"/>
  <c r="BR152" i="8"/>
  <c r="BS152" i="8"/>
  <c r="BT152" i="8"/>
  <c r="BU152" i="8"/>
  <c r="BV152" i="8"/>
  <c r="BW152" i="8"/>
  <c r="BX152" i="8"/>
  <c r="BY152" i="8"/>
  <c r="CA152" i="8"/>
  <c r="CB152" i="8"/>
  <c r="CC152" i="8"/>
  <c r="CD152" i="8"/>
  <c r="CE152" i="8"/>
  <c r="CF152" i="8"/>
  <c r="CG152" i="8"/>
  <c r="CH152" i="8"/>
  <c r="CI152" i="8"/>
  <c r="CJ152" i="8"/>
  <c r="R153" i="8"/>
  <c r="I153" i="8"/>
  <c r="L153" i="8"/>
  <c r="S153" i="8"/>
  <c r="T153" i="8"/>
  <c r="U153" i="8"/>
  <c r="AN153" i="8"/>
  <c r="AJ153" i="8"/>
  <c r="AO153" i="8"/>
  <c r="AK153" i="8"/>
  <c r="AL153" i="8"/>
  <c r="AM153" i="8"/>
  <c r="BH153" i="8"/>
  <c r="BI153" i="8"/>
  <c r="BJ153" i="8"/>
  <c r="BK153" i="8"/>
  <c r="BL153" i="8"/>
  <c r="BM153" i="8"/>
  <c r="BN153" i="8"/>
  <c r="BO153" i="8"/>
  <c r="BP153" i="8"/>
  <c r="BQ153" i="8"/>
  <c r="BR153" i="8"/>
  <c r="BS153" i="8"/>
  <c r="BT153" i="8"/>
  <c r="BU153" i="8"/>
  <c r="BV153" i="8"/>
  <c r="BW153" i="8"/>
  <c r="BX153" i="8"/>
  <c r="BY153" i="8"/>
  <c r="CA153" i="8"/>
  <c r="CB153" i="8"/>
  <c r="CC153" i="8"/>
  <c r="CD153" i="8"/>
  <c r="CE153" i="8"/>
  <c r="CF153" i="8"/>
  <c r="CG153" i="8"/>
  <c r="CH153" i="8"/>
  <c r="CI153" i="8"/>
  <c r="CJ153" i="8"/>
  <c r="R154" i="8"/>
  <c r="I154" i="8"/>
  <c r="L154" i="8"/>
  <c r="S154" i="8"/>
  <c r="T154" i="8"/>
  <c r="U154" i="8"/>
  <c r="AN154" i="8"/>
  <c r="AJ154" i="8"/>
  <c r="AO154" i="8"/>
  <c r="AK154" i="8"/>
  <c r="AL154" i="8"/>
  <c r="AM154" i="8"/>
  <c r="BH154" i="8"/>
  <c r="BI154" i="8"/>
  <c r="BJ154" i="8"/>
  <c r="BK154" i="8"/>
  <c r="BL154" i="8"/>
  <c r="BM154" i="8"/>
  <c r="BN154" i="8"/>
  <c r="BO154" i="8"/>
  <c r="BP154" i="8"/>
  <c r="BQ154" i="8"/>
  <c r="BR154" i="8"/>
  <c r="BS154" i="8"/>
  <c r="BT154" i="8"/>
  <c r="BU154" i="8"/>
  <c r="BV154" i="8"/>
  <c r="BW154" i="8"/>
  <c r="BX154" i="8"/>
  <c r="BY154" i="8"/>
  <c r="CA154" i="8"/>
  <c r="CB154" i="8"/>
  <c r="CC154" i="8"/>
  <c r="CD154" i="8"/>
  <c r="CE154" i="8"/>
  <c r="CF154" i="8"/>
  <c r="CG154" i="8"/>
  <c r="CH154" i="8"/>
  <c r="CI154" i="8"/>
  <c r="CJ154" i="8"/>
  <c r="R155" i="8"/>
  <c r="I155" i="8"/>
  <c r="L155" i="8"/>
  <c r="S155" i="8"/>
  <c r="T155" i="8"/>
  <c r="U155" i="8"/>
  <c r="AN155" i="8"/>
  <c r="AJ155" i="8"/>
  <c r="AO155" i="8"/>
  <c r="AK155" i="8"/>
  <c r="AL155" i="8"/>
  <c r="AM155" i="8"/>
  <c r="BH155" i="8"/>
  <c r="BI155" i="8"/>
  <c r="BJ155" i="8"/>
  <c r="BK155" i="8"/>
  <c r="BL155" i="8"/>
  <c r="BM155" i="8"/>
  <c r="BN155" i="8"/>
  <c r="BO155" i="8"/>
  <c r="BP155" i="8"/>
  <c r="BQ155" i="8"/>
  <c r="BR155" i="8"/>
  <c r="BS155" i="8"/>
  <c r="BT155" i="8"/>
  <c r="BU155" i="8"/>
  <c r="BV155" i="8"/>
  <c r="BW155" i="8"/>
  <c r="BX155" i="8"/>
  <c r="BY155" i="8"/>
  <c r="CA155" i="8"/>
  <c r="CB155" i="8"/>
  <c r="CC155" i="8"/>
  <c r="CD155" i="8"/>
  <c r="CE155" i="8"/>
  <c r="CF155" i="8"/>
  <c r="CG155" i="8"/>
  <c r="CH155" i="8"/>
  <c r="CI155" i="8"/>
  <c r="CJ155" i="8"/>
  <c r="R156" i="8"/>
  <c r="I156" i="8"/>
  <c r="L156" i="8"/>
  <c r="S156" i="8"/>
  <c r="T156" i="8"/>
  <c r="U156" i="8"/>
  <c r="AN156" i="8"/>
  <c r="AJ156" i="8"/>
  <c r="AO156" i="8"/>
  <c r="AK156" i="8"/>
  <c r="AL156" i="8"/>
  <c r="AM156" i="8"/>
  <c r="BH156" i="8"/>
  <c r="BI156" i="8"/>
  <c r="BJ156" i="8"/>
  <c r="BK156" i="8"/>
  <c r="BL156" i="8"/>
  <c r="BM156" i="8"/>
  <c r="BN156" i="8"/>
  <c r="BO156" i="8"/>
  <c r="BP156" i="8"/>
  <c r="BQ156" i="8"/>
  <c r="BR156" i="8"/>
  <c r="BS156" i="8"/>
  <c r="BT156" i="8"/>
  <c r="BU156" i="8"/>
  <c r="BV156" i="8"/>
  <c r="BW156" i="8"/>
  <c r="BX156" i="8"/>
  <c r="BY156" i="8"/>
  <c r="CA156" i="8"/>
  <c r="CB156" i="8"/>
  <c r="CC156" i="8"/>
  <c r="CD156" i="8"/>
  <c r="CE156" i="8"/>
  <c r="CF156" i="8"/>
  <c r="CG156" i="8"/>
  <c r="CH156" i="8"/>
  <c r="CI156" i="8"/>
  <c r="CJ156" i="8"/>
  <c r="R157" i="8"/>
  <c r="I157" i="8"/>
  <c r="L157" i="8"/>
  <c r="S157" i="8"/>
  <c r="T157" i="8"/>
  <c r="U157" i="8"/>
  <c r="AN157" i="8"/>
  <c r="AJ157" i="8"/>
  <c r="AO157" i="8"/>
  <c r="AK157" i="8"/>
  <c r="AL157" i="8"/>
  <c r="AM157" i="8"/>
  <c r="BH157" i="8"/>
  <c r="BI157" i="8"/>
  <c r="BJ157" i="8"/>
  <c r="BK157" i="8"/>
  <c r="BL157" i="8"/>
  <c r="BM157" i="8"/>
  <c r="BN157" i="8"/>
  <c r="BO157" i="8"/>
  <c r="BP157" i="8"/>
  <c r="BQ157" i="8"/>
  <c r="BR157" i="8"/>
  <c r="BS157" i="8"/>
  <c r="BT157" i="8"/>
  <c r="BU157" i="8"/>
  <c r="BV157" i="8"/>
  <c r="BW157" i="8"/>
  <c r="BX157" i="8"/>
  <c r="BY157" i="8"/>
  <c r="CA157" i="8"/>
  <c r="CB157" i="8"/>
  <c r="CC157" i="8"/>
  <c r="CD157" i="8"/>
  <c r="CE157" i="8"/>
  <c r="CF157" i="8"/>
  <c r="CG157" i="8"/>
  <c r="CH157" i="8"/>
  <c r="CI157" i="8"/>
  <c r="CJ157" i="8"/>
  <c r="R158" i="8"/>
  <c r="I158" i="8"/>
  <c r="L158" i="8"/>
  <c r="S158" i="8"/>
  <c r="T158" i="8"/>
  <c r="U158" i="8"/>
  <c r="AN158" i="8"/>
  <c r="AJ158" i="8"/>
  <c r="AO158" i="8"/>
  <c r="AK158" i="8"/>
  <c r="AL158" i="8"/>
  <c r="AM158" i="8"/>
  <c r="BH158" i="8"/>
  <c r="BI158" i="8"/>
  <c r="BJ158" i="8"/>
  <c r="BK158" i="8"/>
  <c r="BL158" i="8"/>
  <c r="BM158" i="8"/>
  <c r="BN158" i="8"/>
  <c r="BO158" i="8"/>
  <c r="BP158" i="8"/>
  <c r="BQ158" i="8"/>
  <c r="BR158" i="8"/>
  <c r="BS158" i="8"/>
  <c r="BT158" i="8"/>
  <c r="BU158" i="8"/>
  <c r="BV158" i="8"/>
  <c r="BW158" i="8"/>
  <c r="BX158" i="8"/>
  <c r="BY158" i="8"/>
  <c r="CA158" i="8"/>
  <c r="CB158" i="8"/>
  <c r="CC158" i="8"/>
  <c r="CD158" i="8"/>
  <c r="CE158" i="8"/>
  <c r="CF158" i="8"/>
  <c r="CG158" i="8"/>
  <c r="CH158" i="8"/>
  <c r="CI158" i="8"/>
  <c r="CJ158" i="8"/>
  <c r="R159" i="8"/>
  <c r="I159" i="8"/>
  <c r="L159" i="8"/>
  <c r="S159" i="8"/>
  <c r="T159" i="8"/>
  <c r="U159" i="8"/>
  <c r="AN159" i="8"/>
  <c r="AJ159" i="8"/>
  <c r="AO159" i="8"/>
  <c r="AK159" i="8"/>
  <c r="AL159" i="8"/>
  <c r="AM159" i="8"/>
  <c r="BH159" i="8"/>
  <c r="BI159" i="8"/>
  <c r="BJ159" i="8"/>
  <c r="BK159" i="8"/>
  <c r="BL159" i="8"/>
  <c r="BM159" i="8"/>
  <c r="BN159" i="8"/>
  <c r="BO159" i="8"/>
  <c r="BP159" i="8"/>
  <c r="BQ159" i="8"/>
  <c r="BR159" i="8"/>
  <c r="BS159" i="8"/>
  <c r="BT159" i="8"/>
  <c r="BU159" i="8"/>
  <c r="BV159" i="8"/>
  <c r="BW159" i="8"/>
  <c r="BX159" i="8"/>
  <c r="BY159" i="8"/>
  <c r="CA159" i="8"/>
  <c r="CB159" i="8"/>
  <c r="CC159" i="8"/>
  <c r="CD159" i="8"/>
  <c r="CE159" i="8"/>
  <c r="CF159" i="8"/>
  <c r="CG159" i="8"/>
  <c r="CH159" i="8"/>
  <c r="CI159" i="8"/>
  <c r="CJ159" i="8"/>
  <c r="R160" i="8"/>
  <c r="I160" i="8"/>
  <c r="L160" i="8"/>
  <c r="S160" i="8"/>
  <c r="T160" i="8"/>
  <c r="U160" i="8"/>
  <c r="AN160" i="8"/>
  <c r="AJ160" i="8"/>
  <c r="AO160" i="8"/>
  <c r="AK160" i="8"/>
  <c r="AL160" i="8"/>
  <c r="AM160" i="8"/>
  <c r="BH160" i="8"/>
  <c r="BI160" i="8"/>
  <c r="BJ160" i="8"/>
  <c r="BK160" i="8"/>
  <c r="BL160" i="8"/>
  <c r="BM160" i="8"/>
  <c r="BN160" i="8"/>
  <c r="BO160" i="8"/>
  <c r="BP160" i="8"/>
  <c r="BQ160" i="8"/>
  <c r="BR160" i="8"/>
  <c r="BS160" i="8"/>
  <c r="BT160" i="8"/>
  <c r="BU160" i="8"/>
  <c r="BV160" i="8"/>
  <c r="BW160" i="8"/>
  <c r="BX160" i="8"/>
  <c r="BY160" i="8"/>
  <c r="CA160" i="8"/>
  <c r="CB160" i="8"/>
  <c r="CC160" i="8"/>
  <c r="CD160" i="8"/>
  <c r="CE160" i="8"/>
  <c r="CF160" i="8"/>
  <c r="CG160" i="8"/>
  <c r="CH160" i="8"/>
  <c r="CI160" i="8"/>
  <c r="CJ160" i="8"/>
  <c r="R161" i="8"/>
  <c r="I161" i="8"/>
  <c r="L161" i="8"/>
  <c r="S161" i="8"/>
  <c r="T161" i="8"/>
  <c r="U161" i="8"/>
  <c r="AN161" i="8"/>
  <c r="AJ161" i="8"/>
  <c r="AO161" i="8"/>
  <c r="AK161" i="8"/>
  <c r="AL161" i="8"/>
  <c r="AM161" i="8"/>
  <c r="BH161" i="8"/>
  <c r="BI161" i="8"/>
  <c r="BJ161" i="8"/>
  <c r="BK161" i="8"/>
  <c r="BL161" i="8"/>
  <c r="BM161" i="8"/>
  <c r="BN161" i="8"/>
  <c r="BO161" i="8"/>
  <c r="BP161" i="8"/>
  <c r="BQ161" i="8"/>
  <c r="BR161" i="8"/>
  <c r="BS161" i="8"/>
  <c r="BT161" i="8"/>
  <c r="BU161" i="8"/>
  <c r="BV161" i="8"/>
  <c r="BW161" i="8"/>
  <c r="BX161" i="8"/>
  <c r="BY161" i="8"/>
  <c r="CA161" i="8"/>
  <c r="CB161" i="8"/>
  <c r="CC161" i="8"/>
  <c r="CD161" i="8"/>
  <c r="CE161" i="8"/>
  <c r="CF161" i="8"/>
  <c r="CG161" i="8"/>
  <c r="CH161" i="8"/>
  <c r="CI161" i="8"/>
  <c r="CJ161" i="8"/>
  <c r="R162" i="8"/>
  <c r="I162" i="8"/>
  <c r="L162" i="8"/>
  <c r="S162" i="8"/>
  <c r="T162" i="8"/>
  <c r="U162" i="8"/>
  <c r="AN162" i="8"/>
  <c r="AJ162" i="8"/>
  <c r="AO162" i="8"/>
  <c r="AK162" i="8"/>
  <c r="AL162" i="8"/>
  <c r="AM162" i="8"/>
  <c r="BH162" i="8"/>
  <c r="BI162" i="8"/>
  <c r="BJ162" i="8"/>
  <c r="BK162" i="8"/>
  <c r="BL162" i="8"/>
  <c r="BM162" i="8"/>
  <c r="BN162" i="8"/>
  <c r="BO162" i="8"/>
  <c r="BP162" i="8"/>
  <c r="BQ162" i="8"/>
  <c r="BR162" i="8"/>
  <c r="BS162" i="8"/>
  <c r="BT162" i="8"/>
  <c r="BU162" i="8"/>
  <c r="BV162" i="8"/>
  <c r="BW162" i="8"/>
  <c r="BX162" i="8"/>
  <c r="BY162" i="8"/>
  <c r="CA162" i="8"/>
  <c r="CB162" i="8"/>
  <c r="CC162" i="8"/>
  <c r="CD162" i="8"/>
  <c r="CE162" i="8"/>
  <c r="CF162" i="8"/>
  <c r="CG162" i="8"/>
  <c r="CH162" i="8"/>
  <c r="CI162" i="8"/>
  <c r="CJ162" i="8"/>
  <c r="R163" i="8"/>
  <c r="I163" i="8"/>
  <c r="L163" i="8"/>
  <c r="S163" i="8"/>
  <c r="T163" i="8"/>
  <c r="U163" i="8"/>
  <c r="AN163" i="8"/>
  <c r="AJ163" i="8"/>
  <c r="AO163" i="8"/>
  <c r="AK163" i="8"/>
  <c r="AL163" i="8"/>
  <c r="AM163" i="8"/>
  <c r="BH163" i="8"/>
  <c r="BI163" i="8"/>
  <c r="BJ163" i="8"/>
  <c r="BK163" i="8"/>
  <c r="BL163" i="8"/>
  <c r="BM163" i="8"/>
  <c r="BN163" i="8"/>
  <c r="BO163" i="8"/>
  <c r="BP163" i="8"/>
  <c r="BQ163" i="8"/>
  <c r="BR163" i="8"/>
  <c r="BS163" i="8"/>
  <c r="BT163" i="8"/>
  <c r="BU163" i="8"/>
  <c r="BV163" i="8"/>
  <c r="BW163" i="8"/>
  <c r="BX163" i="8"/>
  <c r="BY163" i="8"/>
  <c r="CA163" i="8"/>
  <c r="CB163" i="8"/>
  <c r="CC163" i="8"/>
  <c r="CD163" i="8"/>
  <c r="CE163" i="8"/>
  <c r="CF163" i="8"/>
  <c r="CG163" i="8"/>
  <c r="CH163" i="8"/>
  <c r="CI163" i="8"/>
  <c r="CJ163" i="8"/>
  <c r="R164" i="8"/>
  <c r="I164" i="8"/>
  <c r="L164" i="8"/>
  <c r="S164" i="8"/>
  <c r="T164" i="8"/>
  <c r="U164" i="8"/>
  <c r="AN164" i="8"/>
  <c r="AJ164" i="8"/>
  <c r="AO164" i="8"/>
  <c r="AK164" i="8"/>
  <c r="AL164" i="8"/>
  <c r="AM164" i="8"/>
  <c r="BH164" i="8"/>
  <c r="BI164" i="8"/>
  <c r="BJ164" i="8"/>
  <c r="BK164" i="8"/>
  <c r="BL164" i="8"/>
  <c r="BM164" i="8"/>
  <c r="BN164" i="8"/>
  <c r="BO164" i="8"/>
  <c r="BP164" i="8"/>
  <c r="BQ164" i="8"/>
  <c r="BR164" i="8"/>
  <c r="BS164" i="8"/>
  <c r="BT164" i="8"/>
  <c r="BU164" i="8"/>
  <c r="BV164" i="8"/>
  <c r="BW164" i="8"/>
  <c r="BX164" i="8"/>
  <c r="BY164" i="8"/>
  <c r="CA164" i="8"/>
  <c r="CB164" i="8"/>
  <c r="CC164" i="8"/>
  <c r="CD164" i="8"/>
  <c r="CE164" i="8"/>
  <c r="CF164" i="8"/>
  <c r="CG164" i="8"/>
  <c r="CH164" i="8"/>
  <c r="CI164" i="8"/>
  <c r="CJ164" i="8"/>
  <c r="R165" i="8"/>
  <c r="I165" i="8"/>
  <c r="L165" i="8"/>
  <c r="S165" i="8"/>
  <c r="T165" i="8"/>
  <c r="U165" i="8"/>
  <c r="AN165" i="8"/>
  <c r="AJ165" i="8"/>
  <c r="AO165" i="8"/>
  <c r="AK165" i="8"/>
  <c r="AL165" i="8"/>
  <c r="AM165" i="8"/>
  <c r="BH165" i="8"/>
  <c r="BI165" i="8"/>
  <c r="BJ165" i="8"/>
  <c r="BK165" i="8"/>
  <c r="BL165" i="8"/>
  <c r="BM165" i="8"/>
  <c r="BN165" i="8"/>
  <c r="BO165" i="8"/>
  <c r="BP165" i="8"/>
  <c r="BQ165" i="8"/>
  <c r="BR165" i="8"/>
  <c r="BS165" i="8"/>
  <c r="BT165" i="8"/>
  <c r="BU165" i="8"/>
  <c r="BV165" i="8"/>
  <c r="BW165" i="8"/>
  <c r="BX165" i="8"/>
  <c r="BY165" i="8"/>
  <c r="CA165" i="8"/>
  <c r="CB165" i="8"/>
  <c r="CC165" i="8"/>
  <c r="CD165" i="8"/>
  <c r="CE165" i="8"/>
  <c r="CF165" i="8"/>
  <c r="CG165" i="8"/>
  <c r="CH165" i="8"/>
  <c r="CI165" i="8"/>
  <c r="CJ165" i="8"/>
  <c r="R166" i="8"/>
  <c r="I166" i="8"/>
  <c r="L166" i="8"/>
  <c r="S166" i="8"/>
  <c r="T166" i="8"/>
  <c r="U166" i="8"/>
  <c r="AN166" i="8"/>
  <c r="AJ166" i="8"/>
  <c r="AO166" i="8"/>
  <c r="AK166" i="8"/>
  <c r="AL166" i="8"/>
  <c r="AM166" i="8"/>
  <c r="BH166" i="8"/>
  <c r="BI166" i="8"/>
  <c r="BJ166" i="8"/>
  <c r="BK166" i="8"/>
  <c r="BL166" i="8"/>
  <c r="BM166" i="8"/>
  <c r="BN166" i="8"/>
  <c r="BO166" i="8"/>
  <c r="BP166" i="8"/>
  <c r="BQ166" i="8"/>
  <c r="BR166" i="8"/>
  <c r="BS166" i="8"/>
  <c r="BT166" i="8"/>
  <c r="BU166" i="8"/>
  <c r="BV166" i="8"/>
  <c r="BW166" i="8"/>
  <c r="BX166" i="8"/>
  <c r="BY166" i="8"/>
  <c r="CA166" i="8"/>
  <c r="CB166" i="8"/>
  <c r="CC166" i="8"/>
  <c r="CD166" i="8"/>
  <c r="CE166" i="8"/>
  <c r="CF166" i="8"/>
  <c r="CG166" i="8"/>
  <c r="CH166" i="8"/>
  <c r="CI166" i="8"/>
  <c r="CJ166" i="8"/>
  <c r="R167" i="8"/>
  <c r="I167" i="8"/>
  <c r="L167" i="8"/>
  <c r="S167" i="8"/>
  <c r="T167" i="8"/>
  <c r="U167" i="8"/>
  <c r="AN167" i="8"/>
  <c r="AJ167" i="8"/>
  <c r="AO167" i="8"/>
  <c r="AK167" i="8"/>
  <c r="AL167" i="8"/>
  <c r="AM167" i="8"/>
  <c r="BH167" i="8"/>
  <c r="BI167" i="8"/>
  <c r="BJ167" i="8"/>
  <c r="BK167" i="8"/>
  <c r="BL167" i="8"/>
  <c r="BM167" i="8"/>
  <c r="BN167" i="8"/>
  <c r="BO167" i="8"/>
  <c r="BP167" i="8"/>
  <c r="BQ167" i="8"/>
  <c r="BR167" i="8"/>
  <c r="BS167" i="8"/>
  <c r="BT167" i="8"/>
  <c r="BU167" i="8"/>
  <c r="BV167" i="8"/>
  <c r="BW167" i="8"/>
  <c r="BX167" i="8"/>
  <c r="BY167" i="8"/>
  <c r="CA167" i="8"/>
  <c r="CB167" i="8"/>
  <c r="CC167" i="8"/>
  <c r="CD167" i="8"/>
  <c r="CE167" i="8"/>
  <c r="CF167" i="8"/>
  <c r="CG167" i="8"/>
  <c r="CH167" i="8"/>
  <c r="CI167" i="8"/>
  <c r="CJ167" i="8"/>
  <c r="R168" i="8"/>
  <c r="I168" i="8"/>
  <c r="L168" i="8"/>
  <c r="S168" i="8"/>
  <c r="T168" i="8"/>
  <c r="U168" i="8"/>
  <c r="AN168" i="8"/>
  <c r="AJ168" i="8"/>
  <c r="AO168" i="8"/>
  <c r="AK168" i="8"/>
  <c r="AL168" i="8"/>
  <c r="AM168" i="8"/>
  <c r="BH168" i="8"/>
  <c r="BI168" i="8"/>
  <c r="BJ168" i="8"/>
  <c r="BK168" i="8"/>
  <c r="BL168" i="8"/>
  <c r="BM168" i="8"/>
  <c r="BN168" i="8"/>
  <c r="BO168" i="8"/>
  <c r="BP168" i="8"/>
  <c r="BQ168" i="8"/>
  <c r="BR168" i="8"/>
  <c r="BS168" i="8"/>
  <c r="BT168" i="8"/>
  <c r="BU168" i="8"/>
  <c r="BV168" i="8"/>
  <c r="BW168" i="8"/>
  <c r="BX168" i="8"/>
  <c r="BY168" i="8"/>
  <c r="CA168" i="8"/>
  <c r="CB168" i="8"/>
  <c r="CC168" i="8"/>
  <c r="CD168" i="8"/>
  <c r="CE168" i="8"/>
  <c r="CF168" i="8"/>
  <c r="CG168" i="8"/>
  <c r="CH168" i="8"/>
  <c r="CI168" i="8"/>
  <c r="CJ168" i="8"/>
  <c r="R169" i="8"/>
  <c r="I169" i="8"/>
  <c r="L169" i="8"/>
  <c r="S169" i="8"/>
  <c r="T169" i="8"/>
  <c r="U169" i="8"/>
  <c r="AN169" i="8"/>
  <c r="AJ169" i="8"/>
  <c r="AO169" i="8"/>
  <c r="AK169" i="8"/>
  <c r="AL169" i="8"/>
  <c r="AM169" i="8"/>
  <c r="BH169" i="8"/>
  <c r="BI169" i="8"/>
  <c r="BJ169" i="8"/>
  <c r="BK169" i="8"/>
  <c r="BL169" i="8"/>
  <c r="BM169" i="8"/>
  <c r="BN169" i="8"/>
  <c r="BO169" i="8"/>
  <c r="BP169" i="8"/>
  <c r="BQ169" i="8"/>
  <c r="BR169" i="8"/>
  <c r="BS169" i="8"/>
  <c r="BT169" i="8"/>
  <c r="BU169" i="8"/>
  <c r="BV169" i="8"/>
  <c r="BW169" i="8"/>
  <c r="BX169" i="8"/>
  <c r="BY169" i="8"/>
  <c r="CA169" i="8"/>
  <c r="CB169" i="8"/>
  <c r="CC169" i="8"/>
  <c r="CD169" i="8"/>
  <c r="CE169" i="8"/>
  <c r="CF169" i="8"/>
  <c r="CG169" i="8"/>
  <c r="CH169" i="8"/>
  <c r="CI169" i="8"/>
  <c r="CJ169" i="8"/>
  <c r="R170" i="8"/>
  <c r="I170" i="8"/>
  <c r="L170" i="8"/>
  <c r="S170" i="8"/>
  <c r="T170" i="8"/>
  <c r="U170" i="8"/>
  <c r="AN170" i="8"/>
  <c r="AJ170" i="8"/>
  <c r="AO170" i="8"/>
  <c r="AK170" i="8"/>
  <c r="AL170" i="8"/>
  <c r="AM170" i="8"/>
  <c r="BH170" i="8"/>
  <c r="BI170" i="8"/>
  <c r="BJ170" i="8"/>
  <c r="BK170" i="8"/>
  <c r="BL170" i="8"/>
  <c r="BM170" i="8"/>
  <c r="BN170" i="8"/>
  <c r="BO170" i="8"/>
  <c r="BP170" i="8"/>
  <c r="BQ170" i="8"/>
  <c r="BR170" i="8"/>
  <c r="BS170" i="8"/>
  <c r="BT170" i="8"/>
  <c r="BU170" i="8"/>
  <c r="BV170" i="8"/>
  <c r="BW170" i="8"/>
  <c r="BX170" i="8"/>
  <c r="BY170" i="8"/>
  <c r="CA170" i="8"/>
  <c r="CB170" i="8"/>
  <c r="CC170" i="8"/>
  <c r="CD170" i="8"/>
  <c r="CE170" i="8"/>
  <c r="CF170" i="8"/>
  <c r="CG170" i="8"/>
  <c r="CH170" i="8"/>
  <c r="CI170" i="8"/>
  <c r="CJ170" i="8"/>
  <c r="R171" i="8"/>
  <c r="I171" i="8"/>
  <c r="L171" i="8"/>
  <c r="S171" i="8"/>
  <c r="T171" i="8"/>
  <c r="U171" i="8"/>
  <c r="AN171" i="8"/>
  <c r="AJ171" i="8"/>
  <c r="AO171" i="8"/>
  <c r="AK171" i="8"/>
  <c r="AL171" i="8"/>
  <c r="AM171" i="8"/>
  <c r="BH171" i="8"/>
  <c r="BI171" i="8"/>
  <c r="BJ171" i="8"/>
  <c r="BK171" i="8"/>
  <c r="BL171" i="8"/>
  <c r="BM171" i="8"/>
  <c r="BN171" i="8"/>
  <c r="BO171" i="8"/>
  <c r="BP171" i="8"/>
  <c r="BQ171" i="8"/>
  <c r="BR171" i="8"/>
  <c r="BS171" i="8"/>
  <c r="BT171" i="8"/>
  <c r="BU171" i="8"/>
  <c r="BV171" i="8"/>
  <c r="BW171" i="8"/>
  <c r="BX171" i="8"/>
  <c r="BY171" i="8"/>
  <c r="CA171" i="8"/>
  <c r="CB171" i="8"/>
  <c r="CC171" i="8"/>
  <c r="CD171" i="8"/>
  <c r="CE171" i="8"/>
  <c r="CF171" i="8"/>
  <c r="CG171" i="8"/>
  <c r="CH171" i="8"/>
  <c r="CI171" i="8"/>
  <c r="CJ171" i="8"/>
  <c r="R172" i="8"/>
  <c r="I172" i="8"/>
  <c r="L172" i="8"/>
  <c r="S172" i="8"/>
  <c r="T172" i="8"/>
  <c r="U172" i="8"/>
  <c r="AN172" i="8"/>
  <c r="AJ172" i="8"/>
  <c r="AO172" i="8"/>
  <c r="AK172" i="8"/>
  <c r="AL172" i="8"/>
  <c r="AM172" i="8"/>
  <c r="BH172" i="8"/>
  <c r="BI172" i="8"/>
  <c r="BJ172" i="8"/>
  <c r="BK172" i="8"/>
  <c r="BL172" i="8"/>
  <c r="BM172" i="8"/>
  <c r="BN172" i="8"/>
  <c r="BO172" i="8"/>
  <c r="BP172" i="8"/>
  <c r="BQ172" i="8"/>
  <c r="BR172" i="8"/>
  <c r="BS172" i="8"/>
  <c r="BT172" i="8"/>
  <c r="BU172" i="8"/>
  <c r="BV172" i="8"/>
  <c r="BW172" i="8"/>
  <c r="BX172" i="8"/>
  <c r="BY172" i="8"/>
  <c r="CA172" i="8"/>
  <c r="CB172" i="8"/>
  <c r="CC172" i="8"/>
  <c r="CD172" i="8"/>
  <c r="CE172" i="8"/>
  <c r="CF172" i="8"/>
  <c r="CG172" i="8"/>
  <c r="CH172" i="8"/>
  <c r="CI172" i="8"/>
  <c r="CJ172" i="8"/>
  <c r="R173" i="8"/>
  <c r="I173" i="8"/>
  <c r="L173" i="8"/>
  <c r="S173" i="8"/>
  <c r="T173" i="8"/>
  <c r="U173" i="8"/>
  <c r="AN173" i="8"/>
  <c r="AJ173" i="8"/>
  <c r="AO173" i="8"/>
  <c r="AK173" i="8"/>
  <c r="AL173" i="8"/>
  <c r="AM173" i="8"/>
  <c r="BH173" i="8"/>
  <c r="BI173" i="8"/>
  <c r="BJ173" i="8"/>
  <c r="BK173" i="8"/>
  <c r="BL173" i="8"/>
  <c r="BM173" i="8"/>
  <c r="BN173" i="8"/>
  <c r="BO173" i="8"/>
  <c r="BP173" i="8"/>
  <c r="BQ173" i="8"/>
  <c r="BR173" i="8"/>
  <c r="BS173" i="8"/>
  <c r="BT173" i="8"/>
  <c r="BU173" i="8"/>
  <c r="BV173" i="8"/>
  <c r="BW173" i="8"/>
  <c r="BX173" i="8"/>
  <c r="BY173" i="8"/>
  <c r="CA173" i="8"/>
  <c r="CB173" i="8"/>
  <c r="CC173" i="8"/>
  <c r="CD173" i="8"/>
  <c r="CE173" i="8"/>
  <c r="CF173" i="8"/>
  <c r="CG173" i="8"/>
  <c r="CH173" i="8"/>
  <c r="CI173" i="8"/>
  <c r="CJ173" i="8"/>
  <c r="R174" i="8"/>
  <c r="I174" i="8"/>
  <c r="L174" i="8"/>
  <c r="S174" i="8"/>
  <c r="T174" i="8"/>
  <c r="U174" i="8"/>
  <c r="AN174" i="8"/>
  <c r="AJ174" i="8"/>
  <c r="AO174" i="8"/>
  <c r="AK174" i="8"/>
  <c r="AL174" i="8"/>
  <c r="AM174" i="8"/>
  <c r="BH174" i="8"/>
  <c r="BI174" i="8"/>
  <c r="BJ174" i="8"/>
  <c r="BK174" i="8"/>
  <c r="BL174" i="8"/>
  <c r="BM174" i="8"/>
  <c r="BN174" i="8"/>
  <c r="BO174" i="8"/>
  <c r="BP174" i="8"/>
  <c r="BQ174" i="8"/>
  <c r="BR174" i="8"/>
  <c r="BS174" i="8"/>
  <c r="BT174" i="8"/>
  <c r="BU174" i="8"/>
  <c r="BV174" i="8"/>
  <c r="BW174" i="8"/>
  <c r="BX174" i="8"/>
  <c r="BY174" i="8"/>
  <c r="CA174" i="8"/>
  <c r="CB174" i="8"/>
  <c r="CC174" i="8"/>
  <c r="CD174" i="8"/>
  <c r="CE174" i="8"/>
  <c r="CF174" i="8"/>
  <c r="CG174" i="8"/>
  <c r="CH174" i="8"/>
  <c r="CI174" i="8"/>
  <c r="CJ174" i="8"/>
  <c r="R175" i="8"/>
  <c r="I175" i="8"/>
  <c r="L175" i="8"/>
  <c r="S175" i="8"/>
  <c r="T175" i="8"/>
  <c r="U175" i="8"/>
  <c r="AN175" i="8"/>
  <c r="AJ175" i="8"/>
  <c r="AO175" i="8"/>
  <c r="AK175" i="8"/>
  <c r="AL175" i="8"/>
  <c r="AM175" i="8"/>
  <c r="BH175" i="8"/>
  <c r="BI175" i="8"/>
  <c r="BJ175" i="8"/>
  <c r="BK175" i="8"/>
  <c r="BL175" i="8"/>
  <c r="BM175" i="8"/>
  <c r="BN175" i="8"/>
  <c r="BO175" i="8"/>
  <c r="BP175" i="8"/>
  <c r="BQ175" i="8"/>
  <c r="BR175" i="8"/>
  <c r="BS175" i="8"/>
  <c r="BT175" i="8"/>
  <c r="BU175" i="8"/>
  <c r="BV175" i="8"/>
  <c r="BW175" i="8"/>
  <c r="BX175" i="8"/>
  <c r="BY175" i="8"/>
  <c r="CA175" i="8"/>
  <c r="CB175" i="8"/>
  <c r="CC175" i="8"/>
  <c r="CD175" i="8"/>
  <c r="CE175" i="8"/>
  <c r="CF175" i="8"/>
  <c r="CG175" i="8"/>
  <c r="CH175" i="8"/>
  <c r="CI175" i="8"/>
  <c r="CJ175" i="8"/>
  <c r="R176" i="8"/>
  <c r="I176" i="8"/>
  <c r="L176" i="8"/>
  <c r="S176" i="8"/>
  <c r="T176" i="8"/>
  <c r="U176" i="8"/>
  <c r="AN176" i="8"/>
  <c r="AJ176" i="8"/>
  <c r="AO176" i="8"/>
  <c r="AK176" i="8"/>
  <c r="AL176" i="8"/>
  <c r="AM176" i="8"/>
  <c r="BH176" i="8"/>
  <c r="BI176" i="8"/>
  <c r="BJ176" i="8"/>
  <c r="BK176" i="8"/>
  <c r="BL176" i="8"/>
  <c r="BM176" i="8"/>
  <c r="BN176" i="8"/>
  <c r="BO176" i="8"/>
  <c r="BP176" i="8"/>
  <c r="BQ176" i="8"/>
  <c r="BR176" i="8"/>
  <c r="BS176" i="8"/>
  <c r="BT176" i="8"/>
  <c r="BU176" i="8"/>
  <c r="BV176" i="8"/>
  <c r="BW176" i="8"/>
  <c r="BX176" i="8"/>
  <c r="BY176" i="8"/>
  <c r="CA176" i="8"/>
  <c r="CB176" i="8"/>
  <c r="CC176" i="8"/>
  <c r="CD176" i="8"/>
  <c r="CE176" i="8"/>
  <c r="CF176" i="8"/>
  <c r="CG176" i="8"/>
  <c r="CH176" i="8"/>
  <c r="CI176" i="8"/>
  <c r="CJ176" i="8"/>
  <c r="R177" i="8"/>
  <c r="I177" i="8"/>
  <c r="L177" i="8"/>
  <c r="S177" i="8"/>
  <c r="T177" i="8"/>
  <c r="U177" i="8"/>
  <c r="AN177" i="8"/>
  <c r="AJ177" i="8"/>
  <c r="AO177" i="8"/>
  <c r="AK177" i="8"/>
  <c r="AL177" i="8"/>
  <c r="AM177" i="8"/>
  <c r="BH177" i="8"/>
  <c r="BI177" i="8"/>
  <c r="BJ177" i="8"/>
  <c r="BK177" i="8"/>
  <c r="BL177" i="8"/>
  <c r="BM177" i="8"/>
  <c r="BN177" i="8"/>
  <c r="BO177" i="8"/>
  <c r="BP177" i="8"/>
  <c r="BQ177" i="8"/>
  <c r="BR177" i="8"/>
  <c r="BS177" i="8"/>
  <c r="BT177" i="8"/>
  <c r="BU177" i="8"/>
  <c r="BV177" i="8"/>
  <c r="BW177" i="8"/>
  <c r="BX177" i="8"/>
  <c r="BY177" i="8"/>
  <c r="CA177" i="8"/>
  <c r="CB177" i="8"/>
  <c r="CC177" i="8"/>
  <c r="CD177" i="8"/>
  <c r="CE177" i="8"/>
  <c r="CF177" i="8"/>
  <c r="CG177" i="8"/>
  <c r="CH177" i="8"/>
  <c r="CI177" i="8"/>
  <c r="CJ177" i="8"/>
  <c r="R178" i="8"/>
  <c r="I178" i="8"/>
  <c r="L178" i="8"/>
  <c r="S178" i="8"/>
  <c r="T178" i="8"/>
  <c r="U178" i="8"/>
  <c r="AN178" i="8"/>
  <c r="AJ178" i="8"/>
  <c r="AO178" i="8"/>
  <c r="AK178" i="8"/>
  <c r="AL178" i="8"/>
  <c r="AM178" i="8"/>
  <c r="BH178" i="8"/>
  <c r="BI178" i="8"/>
  <c r="BJ178" i="8"/>
  <c r="BK178" i="8"/>
  <c r="BL178" i="8"/>
  <c r="BM178" i="8"/>
  <c r="BN178" i="8"/>
  <c r="BO178" i="8"/>
  <c r="BP178" i="8"/>
  <c r="BQ178" i="8"/>
  <c r="BR178" i="8"/>
  <c r="BS178" i="8"/>
  <c r="BT178" i="8"/>
  <c r="BU178" i="8"/>
  <c r="BV178" i="8"/>
  <c r="BW178" i="8"/>
  <c r="BX178" i="8"/>
  <c r="BY178" i="8"/>
  <c r="CA178" i="8"/>
  <c r="CB178" i="8"/>
  <c r="CC178" i="8"/>
  <c r="CD178" i="8"/>
  <c r="CE178" i="8"/>
  <c r="CF178" i="8"/>
  <c r="CG178" i="8"/>
  <c r="CH178" i="8"/>
  <c r="CI178" i="8"/>
  <c r="CJ178" i="8"/>
  <c r="R179" i="8"/>
  <c r="I179" i="8"/>
  <c r="L179" i="8"/>
  <c r="S179" i="8"/>
  <c r="T179" i="8"/>
  <c r="U179" i="8"/>
  <c r="AN179" i="8"/>
  <c r="AJ179" i="8"/>
  <c r="AO179" i="8"/>
  <c r="AK179" i="8"/>
  <c r="AL179" i="8"/>
  <c r="AM179" i="8"/>
  <c r="BH179" i="8"/>
  <c r="BI179" i="8"/>
  <c r="BJ179" i="8"/>
  <c r="BK179" i="8"/>
  <c r="BL179" i="8"/>
  <c r="BM179" i="8"/>
  <c r="BN179" i="8"/>
  <c r="BO179" i="8"/>
  <c r="BP179" i="8"/>
  <c r="BQ179" i="8"/>
  <c r="BR179" i="8"/>
  <c r="BS179" i="8"/>
  <c r="BT179" i="8"/>
  <c r="BU179" i="8"/>
  <c r="BV179" i="8"/>
  <c r="BW179" i="8"/>
  <c r="BX179" i="8"/>
  <c r="BY179" i="8"/>
  <c r="CA179" i="8"/>
  <c r="CB179" i="8"/>
  <c r="CC179" i="8"/>
  <c r="CD179" i="8"/>
  <c r="CE179" i="8"/>
  <c r="CF179" i="8"/>
  <c r="CG179" i="8"/>
  <c r="CH179" i="8"/>
  <c r="CI179" i="8"/>
  <c r="CJ179" i="8"/>
  <c r="R180" i="8"/>
  <c r="I180" i="8"/>
  <c r="L180" i="8"/>
  <c r="S180" i="8"/>
  <c r="T180" i="8"/>
  <c r="U180" i="8"/>
  <c r="AN180" i="8"/>
  <c r="AJ180" i="8"/>
  <c r="AO180" i="8"/>
  <c r="AK180" i="8"/>
  <c r="AL180" i="8"/>
  <c r="AM180" i="8"/>
  <c r="BH180" i="8"/>
  <c r="BI180" i="8"/>
  <c r="BJ180" i="8"/>
  <c r="BK180" i="8"/>
  <c r="BL180" i="8"/>
  <c r="BM180" i="8"/>
  <c r="BN180" i="8"/>
  <c r="BO180" i="8"/>
  <c r="BP180" i="8"/>
  <c r="BQ180" i="8"/>
  <c r="BR180" i="8"/>
  <c r="BS180" i="8"/>
  <c r="BT180" i="8"/>
  <c r="BU180" i="8"/>
  <c r="BV180" i="8"/>
  <c r="BW180" i="8"/>
  <c r="BX180" i="8"/>
  <c r="BY180" i="8"/>
  <c r="CA180" i="8"/>
  <c r="CB180" i="8"/>
  <c r="CC180" i="8"/>
  <c r="CD180" i="8"/>
  <c r="CE180" i="8"/>
  <c r="CF180" i="8"/>
  <c r="CG180" i="8"/>
  <c r="CH180" i="8"/>
  <c r="CI180" i="8"/>
  <c r="CJ180" i="8"/>
  <c r="R181" i="8"/>
  <c r="I181" i="8"/>
  <c r="L181" i="8"/>
  <c r="S181" i="8"/>
  <c r="T181" i="8"/>
  <c r="U181" i="8"/>
  <c r="AN181" i="8"/>
  <c r="AJ181" i="8"/>
  <c r="AO181" i="8"/>
  <c r="AK181" i="8"/>
  <c r="AL181" i="8"/>
  <c r="AM181" i="8"/>
  <c r="BH181" i="8"/>
  <c r="BI181" i="8"/>
  <c r="BJ181" i="8"/>
  <c r="BK181" i="8"/>
  <c r="BL181" i="8"/>
  <c r="BM181" i="8"/>
  <c r="BN181" i="8"/>
  <c r="BO181" i="8"/>
  <c r="BP181" i="8"/>
  <c r="BQ181" i="8"/>
  <c r="BR181" i="8"/>
  <c r="BS181" i="8"/>
  <c r="BT181" i="8"/>
  <c r="BU181" i="8"/>
  <c r="BV181" i="8"/>
  <c r="BW181" i="8"/>
  <c r="BX181" i="8"/>
  <c r="BY181" i="8"/>
  <c r="CA181" i="8"/>
  <c r="CB181" i="8"/>
  <c r="CC181" i="8"/>
  <c r="CD181" i="8"/>
  <c r="CE181" i="8"/>
  <c r="CF181" i="8"/>
  <c r="CG181" i="8"/>
  <c r="CH181" i="8"/>
  <c r="CI181" i="8"/>
  <c r="CJ181" i="8"/>
  <c r="R182" i="8"/>
  <c r="I182" i="8"/>
  <c r="L182" i="8"/>
  <c r="S182" i="8"/>
  <c r="T182" i="8"/>
  <c r="U182" i="8"/>
  <c r="AN182" i="8"/>
  <c r="AJ182" i="8"/>
  <c r="AO182" i="8"/>
  <c r="AK182" i="8"/>
  <c r="AL182" i="8"/>
  <c r="AM182" i="8"/>
  <c r="BH182" i="8"/>
  <c r="BI182" i="8"/>
  <c r="BJ182" i="8"/>
  <c r="BK182" i="8"/>
  <c r="BL182" i="8"/>
  <c r="BM182" i="8"/>
  <c r="BN182" i="8"/>
  <c r="BO182" i="8"/>
  <c r="BP182" i="8"/>
  <c r="BQ182" i="8"/>
  <c r="BR182" i="8"/>
  <c r="BS182" i="8"/>
  <c r="BT182" i="8"/>
  <c r="BU182" i="8"/>
  <c r="BV182" i="8"/>
  <c r="BW182" i="8"/>
  <c r="BX182" i="8"/>
  <c r="BY182" i="8"/>
  <c r="CA182" i="8"/>
  <c r="CB182" i="8"/>
  <c r="CC182" i="8"/>
  <c r="CD182" i="8"/>
  <c r="CE182" i="8"/>
  <c r="CF182" i="8"/>
  <c r="CG182" i="8"/>
  <c r="CH182" i="8"/>
  <c r="CI182" i="8"/>
  <c r="CJ182" i="8"/>
  <c r="R183" i="8"/>
  <c r="I183" i="8"/>
  <c r="L183" i="8"/>
  <c r="S183" i="8"/>
  <c r="T183" i="8"/>
  <c r="U183" i="8"/>
  <c r="AN183" i="8"/>
  <c r="AJ183" i="8"/>
  <c r="AO183" i="8"/>
  <c r="AK183" i="8"/>
  <c r="AL183" i="8"/>
  <c r="AM183" i="8"/>
  <c r="BH183" i="8"/>
  <c r="BI183" i="8"/>
  <c r="BJ183" i="8"/>
  <c r="BK183" i="8"/>
  <c r="BL183" i="8"/>
  <c r="BM183" i="8"/>
  <c r="BN183" i="8"/>
  <c r="BO183" i="8"/>
  <c r="BP183" i="8"/>
  <c r="BQ183" i="8"/>
  <c r="BR183" i="8"/>
  <c r="BS183" i="8"/>
  <c r="BT183" i="8"/>
  <c r="BU183" i="8"/>
  <c r="BV183" i="8"/>
  <c r="BW183" i="8"/>
  <c r="BX183" i="8"/>
  <c r="BY183" i="8"/>
  <c r="CA183" i="8"/>
  <c r="CB183" i="8"/>
  <c r="CC183" i="8"/>
  <c r="CD183" i="8"/>
  <c r="CE183" i="8"/>
  <c r="CF183" i="8"/>
  <c r="CG183" i="8"/>
  <c r="CH183" i="8"/>
  <c r="CI183" i="8"/>
  <c r="CJ183" i="8"/>
  <c r="R184" i="8"/>
  <c r="I184" i="8"/>
  <c r="L184" i="8"/>
  <c r="S184" i="8"/>
  <c r="T184" i="8"/>
  <c r="U184" i="8"/>
  <c r="AN184" i="8"/>
  <c r="AJ184" i="8"/>
  <c r="AO184" i="8"/>
  <c r="AK184" i="8"/>
  <c r="AL184" i="8"/>
  <c r="AM184" i="8"/>
  <c r="BH184" i="8"/>
  <c r="BI184" i="8"/>
  <c r="BJ184" i="8"/>
  <c r="BK184" i="8"/>
  <c r="BL184" i="8"/>
  <c r="BM184" i="8"/>
  <c r="BN184" i="8"/>
  <c r="BO184" i="8"/>
  <c r="BP184" i="8"/>
  <c r="BQ184" i="8"/>
  <c r="BR184" i="8"/>
  <c r="BS184" i="8"/>
  <c r="BT184" i="8"/>
  <c r="BU184" i="8"/>
  <c r="BV184" i="8"/>
  <c r="BW184" i="8"/>
  <c r="BX184" i="8"/>
  <c r="BY184" i="8"/>
  <c r="CA184" i="8"/>
  <c r="CB184" i="8"/>
  <c r="CC184" i="8"/>
  <c r="CD184" i="8"/>
  <c r="CE184" i="8"/>
  <c r="CF184" i="8"/>
  <c r="CG184" i="8"/>
  <c r="CH184" i="8"/>
  <c r="CI184" i="8"/>
  <c r="CJ184" i="8"/>
  <c r="R185" i="8"/>
  <c r="I185" i="8"/>
  <c r="L185" i="8"/>
  <c r="S185" i="8"/>
  <c r="T185" i="8"/>
  <c r="U185" i="8"/>
  <c r="AN185" i="8"/>
  <c r="AJ185" i="8"/>
  <c r="AO185" i="8"/>
  <c r="AK185" i="8"/>
  <c r="AL185" i="8"/>
  <c r="AM185" i="8"/>
  <c r="BH185" i="8"/>
  <c r="BI185" i="8"/>
  <c r="BJ185" i="8"/>
  <c r="BK185" i="8"/>
  <c r="BL185" i="8"/>
  <c r="BM185" i="8"/>
  <c r="BN185" i="8"/>
  <c r="BO185" i="8"/>
  <c r="BP185" i="8"/>
  <c r="BQ185" i="8"/>
  <c r="BR185" i="8"/>
  <c r="BS185" i="8"/>
  <c r="BT185" i="8"/>
  <c r="BU185" i="8"/>
  <c r="BV185" i="8"/>
  <c r="BW185" i="8"/>
  <c r="BX185" i="8"/>
  <c r="BY185" i="8"/>
  <c r="CA185" i="8"/>
  <c r="CB185" i="8"/>
  <c r="CC185" i="8"/>
  <c r="CD185" i="8"/>
  <c r="CE185" i="8"/>
  <c r="CF185" i="8"/>
  <c r="CG185" i="8"/>
  <c r="CH185" i="8"/>
  <c r="CI185" i="8"/>
  <c r="CJ185" i="8"/>
  <c r="R186" i="8"/>
  <c r="I186" i="8"/>
  <c r="L186" i="8"/>
  <c r="S186" i="8"/>
  <c r="T186" i="8"/>
  <c r="U186" i="8"/>
  <c r="AN186" i="8"/>
  <c r="AJ186" i="8"/>
  <c r="AO186" i="8"/>
  <c r="AK186" i="8"/>
  <c r="AL186" i="8"/>
  <c r="AM186" i="8"/>
  <c r="BH186" i="8"/>
  <c r="BI186" i="8"/>
  <c r="BJ186" i="8"/>
  <c r="BK186" i="8"/>
  <c r="BL186" i="8"/>
  <c r="BM186" i="8"/>
  <c r="BN186" i="8"/>
  <c r="BO186" i="8"/>
  <c r="BP186" i="8"/>
  <c r="BQ186" i="8"/>
  <c r="BR186" i="8"/>
  <c r="BS186" i="8"/>
  <c r="BT186" i="8"/>
  <c r="BU186" i="8"/>
  <c r="BV186" i="8"/>
  <c r="BW186" i="8"/>
  <c r="BX186" i="8"/>
  <c r="BY186" i="8"/>
  <c r="CA186" i="8"/>
  <c r="CB186" i="8"/>
  <c r="CC186" i="8"/>
  <c r="CD186" i="8"/>
  <c r="CE186" i="8"/>
  <c r="CF186" i="8"/>
  <c r="CG186" i="8"/>
  <c r="CH186" i="8"/>
  <c r="CI186" i="8"/>
  <c r="CJ186" i="8"/>
  <c r="R187" i="8"/>
  <c r="I187" i="8"/>
  <c r="L187" i="8"/>
  <c r="S187" i="8"/>
  <c r="T187" i="8"/>
  <c r="U187" i="8"/>
  <c r="AN187" i="8"/>
  <c r="AJ187" i="8"/>
  <c r="AO187" i="8"/>
  <c r="AK187" i="8"/>
  <c r="AL187" i="8"/>
  <c r="AM187" i="8"/>
  <c r="BH187" i="8"/>
  <c r="BI187" i="8"/>
  <c r="BJ187" i="8"/>
  <c r="BK187" i="8"/>
  <c r="BL187" i="8"/>
  <c r="BM187" i="8"/>
  <c r="BN187" i="8"/>
  <c r="BO187" i="8"/>
  <c r="BP187" i="8"/>
  <c r="BQ187" i="8"/>
  <c r="BR187" i="8"/>
  <c r="BS187" i="8"/>
  <c r="BT187" i="8"/>
  <c r="BU187" i="8"/>
  <c r="BV187" i="8"/>
  <c r="BW187" i="8"/>
  <c r="BX187" i="8"/>
  <c r="BY187" i="8"/>
  <c r="CA187" i="8"/>
  <c r="CB187" i="8"/>
  <c r="CC187" i="8"/>
  <c r="CD187" i="8"/>
  <c r="CE187" i="8"/>
  <c r="CF187" i="8"/>
  <c r="CG187" i="8"/>
  <c r="CH187" i="8"/>
  <c r="CI187" i="8"/>
  <c r="CJ187" i="8"/>
  <c r="R188" i="8"/>
  <c r="I188" i="8"/>
  <c r="L188" i="8"/>
  <c r="S188" i="8"/>
  <c r="T188" i="8"/>
  <c r="U188" i="8"/>
  <c r="AN188" i="8"/>
  <c r="AJ188" i="8"/>
  <c r="AO188" i="8"/>
  <c r="AK188" i="8"/>
  <c r="AL188" i="8"/>
  <c r="AM188" i="8"/>
  <c r="BH188" i="8"/>
  <c r="BI188" i="8"/>
  <c r="BJ188" i="8"/>
  <c r="BK188" i="8"/>
  <c r="BL188" i="8"/>
  <c r="BM188" i="8"/>
  <c r="BN188" i="8"/>
  <c r="BO188" i="8"/>
  <c r="BP188" i="8"/>
  <c r="BQ188" i="8"/>
  <c r="BR188" i="8"/>
  <c r="BS188" i="8"/>
  <c r="BT188" i="8"/>
  <c r="BU188" i="8"/>
  <c r="BV188" i="8"/>
  <c r="BW188" i="8"/>
  <c r="BX188" i="8"/>
  <c r="BY188" i="8"/>
  <c r="CA188" i="8"/>
  <c r="CB188" i="8"/>
  <c r="CC188" i="8"/>
  <c r="CD188" i="8"/>
  <c r="CE188" i="8"/>
  <c r="CF188" i="8"/>
  <c r="CG188" i="8"/>
  <c r="CH188" i="8"/>
  <c r="CI188" i="8"/>
  <c r="CJ188" i="8"/>
  <c r="R189" i="8"/>
  <c r="I189" i="8"/>
  <c r="L189" i="8"/>
  <c r="S189" i="8"/>
  <c r="T189" i="8"/>
  <c r="U189" i="8"/>
  <c r="AN189" i="8"/>
  <c r="AJ189" i="8"/>
  <c r="AO189" i="8"/>
  <c r="AK189" i="8"/>
  <c r="AL189" i="8"/>
  <c r="AM189" i="8"/>
  <c r="BH189" i="8"/>
  <c r="BI189" i="8"/>
  <c r="BJ189" i="8"/>
  <c r="BK189" i="8"/>
  <c r="BL189" i="8"/>
  <c r="BM189" i="8"/>
  <c r="BN189" i="8"/>
  <c r="BO189" i="8"/>
  <c r="BP189" i="8"/>
  <c r="BQ189" i="8"/>
  <c r="BR189" i="8"/>
  <c r="BS189" i="8"/>
  <c r="BT189" i="8"/>
  <c r="BU189" i="8"/>
  <c r="BV189" i="8"/>
  <c r="BW189" i="8"/>
  <c r="BX189" i="8"/>
  <c r="BY189" i="8"/>
  <c r="CA189" i="8"/>
  <c r="CB189" i="8"/>
  <c r="CC189" i="8"/>
  <c r="CD189" i="8"/>
  <c r="CE189" i="8"/>
  <c r="CF189" i="8"/>
  <c r="CG189" i="8"/>
  <c r="CH189" i="8"/>
  <c r="CI189" i="8"/>
  <c r="CJ189" i="8"/>
  <c r="R190" i="8"/>
  <c r="I190" i="8"/>
  <c r="L190" i="8"/>
  <c r="S190" i="8"/>
  <c r="T190" i="8"/>
  <c r="U190" i="8"/>
  <c r="AN190" i="8"/>
  <c r="AJ190" i="8"/>
  <c r="AO190" i="8"/>
  <c r="AK190" i="8"/>
  <c r="AL190" i="8"/>
  <c r="AM190" i="8"/>
  <c r="BH190" i="8"/>
  <c r="BI190" i="8"/>
  <c r="BJ190" i="8"/>
  <c r="BK190" i="8"/>
  <c r="BL190" i="8"/>
  <c r="BM190" i="8"/>
  <c r="BN190" i="8"/>
  <c r="BO190" i="8"/>
  <c r="BP190" i="8"/>
  <c r="BQ190" i="8"/>
  <c r="BR190" i="8"/>
  <c r="BS190" i="8"/>
  <c r="BT190" i="8"/>
  <c r="BU190" i="8"/>
  <c r="BV190" i="8"/>
  <c r="BW190" i="8"/>
  <c r="BX190" i="8"/>
  <c r="BY190" i="8"/>
  <c r="CA190" i="8"/>
  <c r="CB190" i="8"/>
  <c r="CC190" i="8"/>
  <c r="CD190" i="8"/>
  <c r="CE190" i="8"/>
  <c r="CF190" i="8"/>
  <c r="CG190" i="8"/>
  <c r="CH190" i="8"/>
  <c r="CI190" i="8"/>
  <c r="CJ190" i="8"/>
  <c r="R191" i="8"/>
  <c r="I191" i="8"/>
  <c r="L191" i="8"/>
  <c r="S191" i="8"/>
  <c r="T191" i="8"/>
  <c r="U191" i="8"/>
  <c r="AN191" i="8"/>
  <c r="AJ191" i="8"/>
  <c r="AO191" i="8"/>
  <c r="AK191" i="8"/>
  <c r="AL191" i="8"/>
  <c r="AM191" i="8"/>
  <c r="BH191" i="8"/>
  <c r="BI191" i="8"/>
  <c r="BJ191" i="8"/>
  <c r="BK191" i="8"/>
  <c r="BL191" i="8"/>
  <c r="BM191" i="8"/>
  <c r="BN191" i="8"/>
  <c r="BO191" i="8"/>
  <c r="BP191" i="8"/>
  <c r="BQ191" i="8"/>
  <c r="BR191" i="8"/>
  <c r="BS191" i="8"/>
  <c r="BT191" i="8"/>
  <c r="BU191" i="8"/>
  <c r="BV191" i="8"/>
  <c r="BW191" i="8"/>
  <c r="BX191" i="8"/>
  <c r="BY191" i="8"/>
  <c r="CA191" i="8"/>
  <c r="CB191" i="8"/>
  <c r="CC191" i="8"/>
  <c r="CD191" i="8"/>
  <c r="CE191" i="8"/>
  <c r="CF191" i="8"/>
  <c r="CG191" i="8"/>
  <c r="CH191" i="8"/>
  <c r="CI191" i="8"/>
  <c r="CJ191" i="8"/>
  <c r="R192" i="8"/>
  <c r="I192" i="8"/>
  <c r="L192" i="8"/>
  <c r="S192" i="8"/>
  <c r="T192" i="8"/>
  <c r="U192" i="8"/>
  <c r="AN192" i="8"/>
  <c r="AJ192" i="8"/>
  <c r="AO192" i="8"/>
  <c r="AK192" i="8"/>
  <c r="AL192" i="8"/>
  <c r="AM192" i="8"/>
  <c r="BH192" i="8"/>
  <c r="BI192" i="8"/>
  <c r="BJ192" i="8"/>
  <c r="BK192" i="8"/>
  <c r="BL192" i="8"/>
  <c r="BM192" i="8"/>
  <c r="BN192" i="8"/>
  <c r="BO192" i="8"/>
  <c r="BP192" i="8"/>
  <c r="BQ192" i="8"/>
  <c r="BR192" i="8"/>
  <c r="BS192" i="8"/>
  <c r="BT192" i="8"/>
  <c r="BU192" i="8"/>
  <c r="BV192" i="8"/>
  <c r="BW192" i="8"/>
  <c r="BX192" i="8"/>
  <c r="BY192" i="8"/>
  <c r="CA192" i="8"/>
  <c r="CB192" i="8"/>
  <c r="CC192" i="8"/>
  <c r="CD192" i="8"/>
  <c r="CE192" i="8"/>
  <c r="CF192" i="8"/>
  <c r="CG192" i="8"/>
  <c r="CH192" i="8"/>
  <c r="CI192" i="8"/>
  <c r="CJ192" i="8"/>
  <c r="R193" i="8"/>
  <c r="I193" i="8"/>
  <c r="L193" i="8"/>
  <c r="S193" i="8"/>
  <c r="T193" i="8"/>
  <c r="U193" i="8"/>
  <c r="AN193" i="8"/>
  <c r="AJ193" i="8"/>
  <c r="AO193" i="8"/>
  <c r="AK193" i="8"/>
  <c r="AL193" i="8"/>
  <c r="AM193" i="8"/>
  <c r="BH193" i="8"/>
  <c r="BI193" i="8"/>
  <c r="BJ193" i="8"/>
  <c r="BK193" i="8"/>
  <c r="BL193" i="8"/>
  <c r="BM193" i="8"/>
  <c r="BN193" i="8"/>
  <c r="BO193" i="8"/>
  <c r="BP193" i="8"/>
  <c r="BQ193" i="8"/>
  <c r="BR193" i="8"/>
  <c r="BS193" i="8"/>
  <c r="BT193" i="8"/>
  <c r="BU193" i="8"/>
  <c r="BV193" i="8"/>
  <c r="BW193" i="8"/>
  <c r="BX193" i="8"/>
  <c r="BY193" i="8"/>
  <c r="CA193" i="8"/>
  <c r="CB193" i="8"/>
  <c r="CC193" i="8"/>
  <c r="CD193" i="8"/>
  <c r="CE193" i="8"/>
  <c r="CF193" i="8"/>
  <c r="CG193" i="8"/>
  <c r="CH193" i="8"/>
  <c r="CI193" i="8"/>
  <c r="CJ193" i="8"/>
  <c r="R194" i="8"/>
  <c r="I194" i="8"/>
  <c r="L194" i="8"/>
  <c r="S194" i="8"/>
  <c r="T194" i="8"/>
  <c r="U194" i="8"/>
  <c r="AN194" i="8"/>
  <c r="AJ194" i="8"/>
  <c r="AO194" i="8"/>
  <c r="AK194" i="8"/>
  <c r="AL194" i="8"/>
  <c r="AM194" i="8"/>
  <c r="BH194" i="8"/>
  <c r="BI194" i="8"/>
  <c r="BJ194" i="8"/>
  <c r="BK194" i="8"/>
  <c r="BL194" i="8"/>
  <c r="BM194" i="8"/>
  <c r="BN194" i="8"/>
  <c r="BO194" i="8"/>
  <c r="BP194" i="8"/>
  <c r="BQ194" i="8"/>
  <c r="BR194" i="8"/>
  <c r="BS194" i="8"/>
  <c r="BT194" i="8"/>
  <c r="BU194" i="8"/>
  <c r="BV194" i="8"/>
  <c r="BW194" i="8"/>
  <c r="BX194" i="8"/>
  <c r="BY194" i="8"/>
  <c r="CA194" i="8"/>
  <c r="CB194" i="8"/>
  <c r="CC194" i="8"/>
  <c r="CD194" i="8"/>
  <c r="CE194" i="8"/>
  <c r="CF194" i="8"/>
  <c r="CG194" i="8"/>
  <c r="CH194" i="8"/>
  <c r="CI194" i="8"/>
  <c r="CJ194" i="8"/>
  <c r="R195" i="8"/>
  <c r="I195" i="8"/>
  <c r="L195" i="8"/>
  <c r="S195" i="8"/>
  <c r="T195" i="8"/>
  <c r="U195" i="8"/>
  <c r="AN195" i="8"/>
  <c r="AJ195" i="8"/>
  <c r="AO195" i="8"/>
  <c r="AK195" i="8"/>
  <c r="AL195" i="8"/>
  <c r="AM195" i="8"/>
  <c r="BH195" i="8"/>
  <c r="BI195" i="8"/>
  <c r="BJ195" i="8"/>
  <c r="BK195" i="8"/>
  <c r="BL195" i="8"/>
  <c r="BM195" i="8"/>
  <c r="BN195" i="8"/>
  <c r="BO195" i="8"/>
  <c r="BP195" i="8"/>
  <c r="BQ195" i="8"/>
  <c r="BR195" i="8"/>
  <c r="BS195" i="8"/>
  <c r="BT195" i="8"/>
  <c r="BU195" i="8"/>
  <c r="BV195" i="8"/>
  <c r="BW195" i="8"/>
  <c r="BX195" i="8"/>
  <c r="BY195" i="8"/>
  <c r="CA195" i="8"/>
  <c r="CB195" i="8"/>
  <c r="CC195" i="8"/>
  <c r="CD195" i="8"/>
  <c r="CE195" i="8"/>
  <c r="CF195" i="8"/>
  <c r="CG195" i="8"/>
  <c r="CH195" i="8"/>
  <c r="CI195" i="8"/>
  <c r="CJ195" i="8"/>
  <c r="R196" i="8"/>
  <c r="I196" i="8"/>
  <c r="L196" i="8"/>
  <c r="S196" i="8"/>
  <c r="T196" i="8"/>
  <c r="U196" i="8"/>
  <c r="AN196" i="8"/>
  <c r="AJ196" i="8"/>
  <c r="AO196" i="8"/>
  <c r="AK196" i="8"/>
  <c r="AL196" i="8"/>
  <c r="AM196" i="8"/>
  <c r="BH196" i="8"/>
  <c r="BI196" i="8"/>
  <c r="BJ196" i="8"/>
  <c r="BK196" i="8"/>
  <c r="BL196" i="8"/>
  <c r="BM196" i="8"/>
  <c r="BN196" i="8"/>
  <c r="BO196" i="8"/>
  <c r="BP196" i="8"/>
  <c r="BQ196" i="8"/>
  <c r="BR196" i="8"/>
  <c r="BS196" i="8"/>
  <c r="BT196" i="8"/>
  <c r="BU196" i="8"/>
  <c r="BV196" i="8"/>
  <c r="BW196" i="8"/>
  <c r="BX196" i="8"/>
  <c r="BY196" i="8"/>
  <c r="CA196" i="8"/>
  <c r="CB196" i="8"/>
  <c r="CC196" i="8"/>
  <c r="CD196" i="8"/>
  <c r="CE196" i="8"/>
  <c r="CF196" i="8"/>
  <c r="CG196" i="8"/>
  <c r="CH196" i="8"/>
  <c r="CI196" i="8"/>
  <c r="CJ196" i="8"/>
  <c r="R197" i="8"/>
  <c r="I197" i="8"/>
  <c r="L197" i="8"/>
  <c r="S197" i="8"/>
  <c r="T197" i="8"/>
  <c r="U197" i="8"/>
  <c r="AN197" i="8"/>
  <c r="AJ197" i="8"/>
  <c r="AO197" i="8"/>
  <c r="AK197" i="8"/>
  <c r="AL197" i="8"/>
  <c r="AM197" i="8"/>
  <c r="BH197" i="8"/>
  <c r="BI197" i="8"/>
  <c r="BJ197" i="8"/>
  <c r="BK197" i="8"/>
  <c r="BL197" i="8"/>
  <c r="BM197" i="8"/>
  <c r="BN197" i="8"/>
  <c r="BO197" i="8"/>
  <c r="BP197" i="8"/>
  <c r="BQ197" i="8"/>
  <c r="BR197" i="8"/>
  <c r="BS197" i="8"/>
  <c r="BT197" i="8"/>
  <c r="BU197" i="8"/>
  <c r="BV197" i="8"/>
  <c r="BW197" i="8"/>
  <c r="BX197" i="8"/>
  <c r="BY197" i="8"/>
  <c r="CA197" i="8"/>
  <c r="CB197" i="8"/>
  <c r="CC197" i="8"/>
  <c r="CD197" i="8"/>
  <c r="CE197" i="8"/>
  <c r="CF197" i="8"/>
  <c r="CG197" i="8"/>
  <c r="CH197" i="8"/>
  <c r="CI197" i="8"/>
  <c r="CJ197" i="8"/>
  <c r="R198" i="8"/>
  <c r="I198" i="8"/>
  <c r="L198" i="8"/>
  <c r="S198" i="8"/>
  <c r="T198" i="8"/>
  <c r="U198" i="8"/>
  <c r="AN198" i="8"/>
  <c r="AJ198" i="8"/>
  <c r="AO198" i="8"/>
  <c r="AK198" i="8"/>
  <c r="AL198" i="8"/>
  <c r="AM198" i="8"/>
  <c r="BH198" i="8"/>
  <c r="BI198" i="8"/>
  <c r="BJ198" i="8"/>
  <c r="BK198" i="8"/>
  <c r="BL198" i="8"/>
  <c r="BM198" i="8"/>
  <c r="BN198" i="8"/>
  <c r="BO198" i="8"/>
  <c r="BP198" i="8"/>
  <c r="BQ198" i="8"/>
  <c r="BR198" i="8"/>
  <c r="BS198" i="8"/>
  <c r="BT198" i="8"/>
  <c r="BU198" i="8"/>
  <c r="BV198" i="8"/>
  <c r="BW198" i="8"/>
  <c r="BX198" i="8"/>
  <c r="BY198" i="8"/>
  <c r="CA198" i="8"/>
  <c r="CB198" i="8"/>
  <c r="CC198" i="8"/>
  <c r="CD198" i="8"/>
  <c r="CE198" i="8"/>
  <c r="CF198" i="8"/>
  <c r="CG198" i="8"/>
  <c r="CH198" i="8"/>
  <c r="CI198" i="8"/>
  <c r="CJ198" i="8"/>
  <c r="R199" i="8"/>
  <c r="I199" i="8"/>
  <c r="L199" i="8"/>
  <c r="S199" i="8"/>
  <c r="T199" i="8"/>
  <c r="U199" i="8"/>
  <c r="AN199" i="8"/>
  <c r="AJ199" i="8"/>
  <c r="AO199" i="8"/>
  <c r="AK199" i="8"/>
  <c r="AL199" i="8"/>
  <c r="AM199" i="8"/>
  <c r="BH199" i="8"/>
  <c r="BI199" i="8"/>
  <c r="BJ199" i="8"/>
  <c r="BK199" i="8"/>
  <c r="BL199" i="8"/>
  <c r="BM199" i="8"/>
  <c r="BN199" i="8"/>
  <c r="BO199" i="8"/>
  <c r="BP199" i="8"/>
  <c r="BQ199" i="8"/>
  <c r="BR199" i="8"/>
  <c r="BS199" i="8"/>
  <c r="BT199" i="8"/>
  <c r="BU199" i="8"/>
  <c r="BV199" i="8"/>
  <c r="BW199" i="8"/>
  <c r="BX199" i="8"/>
  <c r="BY199" i="8"/>
  <c r="CA199" i="8"/>
  <c r="CB199" i="8"/>
  <c r="CC199" i="8"/>
  <c r="CD199" i="8"/>
  <c r="CE199" i="8"/>
  <c r="CF199" i="8"/>
  <c r="CG199" i="8"/>
  <c r="CH199" i="8"/>
  <c r="CI199" i="8"/>
  <c r="CJ199" i="8"/>
  <c r="R200" i="8"/>
  <c r="I200" i="8"/>
  <c r="L200" i="8"/>
  <c r="S200" i="8"/>
  <c r="T200" i="8"/>
  <c r="U200" i="8"/>
  <c r="AN200" i="8"/>
  <c r="AJ200" i="8"/>
  <c r="AO200" i="8"/>
  <c r="AK200" i="8"/>
  <c r="AL200" i="8"/>
  <c r="AM200" i="8"/>
  <c r="BH200" i="8"/>
  <c r="BI200" i="8"/>
  <c r="BJ200" i="8"/>
  <c r="BK200" i="8"/>
  <c r="BL200" i="8"/>
  <c r="BM200" i="8"/>
  <c r="BN200" i="8"/>
  <c r="BO200" i="8"/>
  <c r="BP200" i="8"/>
  <c r="BQ200" i="8"/>
  <c r="BR200" i="8"/>
  <c r="BS200" i="8"/>
  <c r="BT200" i="8"/>
  <c r="BU200" i="8"/>
  <c r="BV200" i="8"/>
  <c r="BW200" i="8"/>
  <c r="BX200" i="8"/>
  <c r="BY200" i="8"/>
  <c r="CA200" i="8"/>
  <c r="CB200" i="8"/>
  <c r="CC200" i="8"/>
  <c r="CD200" i="8"/>
  <c r="CE200" i="8"/>
  <c r="CF200" i="8"/>
  <c r="CG200" i="8"/>
  <c r="CH200" i="8"/>
  <c r="CI200" i="8"/>
  <c r="CJ200" i="8"/>
  <c r="R201" i="8"/>
  <c r="I201" i="8"/>
  <c r="L201" i="8"/>
  <c r="S201" i="8"/>
  <c r="T201" i="8"/>
  <c r="U201" i="8"/>
  <c r="AN201" i="8"/>
  <c r="AJ201" i="8"/>
  <c r="AO201" i="8"/>
  <c r="AK201" i="8"/>
  <c r="AL201" i="8"/>
  <c r="AM201" i="8"/>
  <c r="BH201" i="8"/>
  <c r="BI201" i="8"/>
  <c r="BJ201" i="8"/>
  <c r="BK201" i="8"/>
  <c r="BL201" i="8"/>
  <c r="BM201" i="8"/>
  <c r="BN201" i="8"/>
  <c r="BO201" i="8"/>
  <c r="BP201" i="8"/>
  <c r="BQ201" i="8"/>
  <c r="BR201" i="8"/>
  <c r="BS201" i="8"/>
  <c r="BT201" i="8"/>
  <c r="BU201" i="8"/>
  <c r="BV201" i="8"/>
  <c r="BW201" i="8"/>
  <c r="BX201" i="8"/>
  <c r="BY201" i="8"/>
  <c r="CA201" i="8"/>
  <c r="CB201" i="8"/>
  <c r="CC201" i="8"/>
  <c r="CD201" i="8"/>
  <c r="CE201" i="8"/>
  <c r="CF201" i="8"/>
  <c r="CG201" i="8"/>
  <c r="CH201" i="8"/>
  <c r="CI201" i="8"/>
  <c r="CJ201" i="8"/>
  <c r="R202" i="8"/>
  <c r="I202" i="8"/>
  <c r="L202" i="8"/>
  <c r="S202" i="8"/>
  <c r="T202" i="8"/>
  <c r="U202" i="8"/>
  <c r="AN202" i="8"/>
  <c r="AJ202" i="8"/>
  <c r="AO202" i="8"/>
  <c r="AK202" i="8"/>
  <c r="AL202" i="8"/>
  <c r="AM202" i="8"/>
  <c r="BH202" i="8"/>
  <c r="BI202" i="8"/>
  <c r="BJ202" i="8"/>
  <c r="BK202" i="8"/>
  <c r="BL202" i="8"/>
  <c r="BM202" i="8"/>
  <c r="BN202" i="8"/>
  <c r="BO202" i="8"/>
  <c r="BP202" i="8"/>
  <c r="BQ202" i="8"/>
  <c r="BR202" i="8"/>
  <c r="BS202" i="8"/>
  <c r="BT202" i="8"/>
  <c r="BU202" i="8"/>
  <c r="BV202" i="8"/>
  <c r="BW202" i="8"/>
  <c r="BX202" i="8"/>
  <c r="BY202" i="8"/>
  <c r="CA202" i="8"/>
  <c r="CB202" i="8"/>
  <c r="CC202" i="8"/>
  <c r="CD202" i="8"/>
  <c r="CE202" i="8"/>
  <c r="CF202" i="8"/>
  <c r="CG202" i="8"/>
  <c r="CH202" i="8"/>
  <c r="CI202" i="8"/>
  <c r="CJ202" i="8"/>
  <c r="R203" i="8"/>
  <c r="I203" i="8"/>
  <c r="L203" i="8"/>
  <c r="S203" i="8"/>
  <c r="T203" i="8"/>
  <c r="U203" i="8"/>
  <c r="AN203" i="8"/>
  <c r="AJ203" i="8"/>
  <c r="AO203" i="8"/>
  <c r="AK203" i="8"/>
  <c r="AL203" i="8"/>
  <c r="AM203" i="8"/>
  <c r="BH203" i="8"/>
  <c r="BI203" i="8"/>
  <c r="BJ203" i="8"/>
  <c r="BK203" i="8"/>
  <c r="BL203" i="8"/>
  <c r="BM203" i="8"/>
  <c r="BN203" i="8"/>
  <c r="BO203" i="8"/>
  <c r="BP203" i="8"/>
  <c r="BQ203" i="8"/>
  <c r="BR203" i="8"/>
  <c r="BS203" i="8"/>
  <c r="BT203" i="8"/>
  <c r="BU203" i="8"/>
  <c r="BV203" i="8"/>
  <c r="BW203" i="8"/>
  <c r="BX203" i="8"/>
  <c r="BY203" i="8"/>
  <c r="CA203" i="8"/>
  <c r="CB203" i="8"/>
  <c r="CC203" i="8"/>
  <c r="CD203" i="8"/>
  <c r="CE203" i="8"/>
  <c r="CF203" i="8"/>
  <c r="CG203" i="8"/>
  <c r="CH203" i="8"/>
  <c r="CI203" i="8"/>
  <c r="CJ203" i="8"/>
  <c r="R204" i="8"/>
  <c r="I204" i="8"/>
  <c r="L204" i="8"/>
  <c r="S204" i="8"/>
  <c r="T204" i="8"/>
  <c r="U204" i="8"/>
  <c r="AN204" i="8"/>
  <c r="AJ204" i="8"/>
  <c r="AO204" i="8"/>
  <c r="AK204" i="8"/>
  <c r="AL204" i="8"/>
  <c r="AM204" i="8"/>
  <c r="BH204" i="8"/>
  <c r="BI204" i="8"/>
  <c r="BJ204" i="8"/>
  <c r="BK204" i="8"/>
  <c r="BL204" i="8"/>
  <c r="BM204" i="8"/>
  <c r="BN204" i="8"/>
  <c r="BO204" i="8"/>
  <c r="BP204" i="8"/>
  <c r="BQ204" i="8"/>
  <c r="BR204" i="8"/>
  <c r="BS204" i="8"/>
  <c r="BT204" i="8"/>
  <c r="BU204" i="8"/>
  <c r="BV204" i="8"/>
  <c r="BW204" i="8"/>
  <c r="BX204" i="8"/>
  <c r="BY204" i="8"/>
  <c r="CA204" i="8"/>
  <c r="CB204" i="8"/>
  <c r="CC204" i="8"/>
  <c r="CD204" i="8"/>
  <c r="CE204" i="8"/>
  <c r="CF204" i="8"/>
  <c r="CG204" i="8"/>
  <c r="CH204" i="8"/>
  <c r="CI204" i="8"/>
  <c r="CJ204" i="8"/>
  <c r="R205" i="8"/>
  <c r="I205" i="8"/>
  <c r="L205" i="8"/>
  <c r="S205" i="8"/>
  <c r="T205" i="8"/>
  <c r="U205" i="8"/>
  <c r="AN205" i="8"/>
  <c r="AJ205" i="8"/>
  <c r="AO205" i="8"/>
  <c r="AK205" i="8"/>
  <c r="AL205" i="8"/>
  <c r="AM205" i="8"/>
  <c r="BH205" i="8"/>
  <c r="BI205" i="8"/>
  <c r="BJ205" i="8"/>
  <c r="BK205" i="8"/>
  <c r="BL205" i="8"/>
  <c r="BM205" i="8"/>
  <c r="BN205" i="8"/>
  <c r="BO205" i="8"/>
  <c r="BP205" i="8"/>
  <c r="BQ205" i="8"/>
  <c r="BR205" i="8"/>
  <c r="BS205" i="8"/>
  <c r="BT205" i="8"/>
  <c r="BU205" i="8"/>
  <c r="BV205" i="8"/>
  <c r="BW205" i="8"/>
  <c r="BX205" i="8"/>
  <c r="BY205" i="8"/>
  <c r="CA205" i="8"/>
  <c r="CB205" i="8"/>
  <c r="CC205" i="8"/>
  <c r="CD205" i="8"/>
  <c r="CE205" i="8"/>
  <c r="CF205" i="8"/>
  <c r="CG205" i="8"/>
  <c r="CH205" i="8"/>
  <c r="CI205" i="8"/>
  <c r="CJ205" i="8"/>
  <c r="R206" i="8"/>
  <c r="I206" i="8"/>
  <c r="L206" i="8"/>
  <c r="S206" i="8"/>
  <c r="T206" i="8"/>
  <c r="U206" i="8"/>
  <c r="AN206" i="8"/>
  <c r="AJ206" i="8"/>
  <c r="AO206" i="8"/>
  <c r="AK206" i="8"/>
  <c r="AL206" i="8"/>
  <c r="AM206" i="8"/>
  <c r="BH206" i="8"/>
  <c r="BI206" i="8"/>
  <c r="BJ206" i="8"/>
  <c r="BK206" i="8"/>
  <c r="BL206" i="8"/>
  <c r="BM206" i="8"/>
  <c r="BN206" i="8"/>
  <c r="BO206" i="8"/>
  <c r="BP206" i="8"/>
  <c r="BQ206" i="8"/>
  <c r="BR206" i="8"/>
  <c r="BS206" i="8"/>
  <c r="BT206" i="8"/>
  <c r="BU206" i="8"/>
  <c r="BV206" i="8"/>
  <c r="BW206" i="8"/>
  <c r="BX206" i="8"/>
  <c r="BY206" i="8"/>
  <c r="CA206" i="8"/>
  <c r="CB206" i="8"/>
  <c r="CC206" i="8"/>
  <c r="CD206" i="8"/>
  <c r="CE206" i="8"/>
  <c r="CF206" i="8"/>
  <c r="CG206" i="8"/>
  <c r="CH206" i="8"/>
  <c r="CI206" i="8"/>
  <c r="CJ206" i="8"/>
  <c r="R207" i="8"/>
  <c r="I207" i="8"/>
  <c r="L207" i="8"/>
  <c r="S207" i="8"/>
  <c r="T207" i="8"/>
  <c r="U207" i="8"/>
  <c r="AN207" i="8"/>
  <c r="AJ207" i="8"/>
  <c r="AO207" i="8"/>
  <c r="AK207" i="8"/>
  <c r="AL207" i="8"/>
  <c r="AM207" i="8"/>
  <c r="BH207" i="8"/>
  <c r="BI207" i="8"/>
  <c r="BJ207" i="8"/>
  <c r="BK207" i="8"/>
  <c r="BL207" i="8"/>
  <c r="BM207" i="8"/>
  <c r="BN207" i="8"/>
  <c r="BO207" i="8"/>
  <c r="BP207" i="8"/>
  <c r="BQ207" i="8"/>
  <c r="BR207" i="8"/>
  <c r="BS207" i="8"/>
  <c r="BT207" i="8"/>
  <c r="BU207" i="8"/>
  <c r="BV207" i="8"/>
  <c r="BW207" i="8"/>
  <c r="BX207" i="8"/>
  <c r="BY207" i="8"/>
  <c r="CA207" i="8"/>
  <c r="CB207" i="8"/>
  <c r="CC207" i="8"/>
  <c r="CD207" i="8"/>
  <c r="CE207" i="8"/>
  <c r="CF207" i="8"/>
  <c r="CG207" i="8"/>
  <c r="CH207" i="8"/>
  <c r="CI207" i="8"/>
  <c r="CJ207" i="8"/>
  <c r="R208" i="8"/>
  <c r="I208" i="8"/>
  <c r="L208" i="8"/>
  <c r="S208" i="8"/>
  <c r="T208" i="8"/>
  <c r="U208" i="8"/>
  <c r="AN208" i="8"/>
  <c r="AJ208" i="8"/>
  <c r="AO208" i="8"/>
  <c r="AK208" i="8"/>
  <c r="AL208" i="8"/>
  <c r="AM208" i="8"/>
  <c r="BH208" i="8"/>
  <c r="BI208" i="8"/>
  <c r="BJ208" i="8"/>
  <c r="BK208" i="8"/>
  <c r="BL208" i="8"/>
  <c r="BM208" i="8"/>
  <c r="BN208" i="8"/>
  <c r="BO208" i="8"/>
  <c r="BP208" i="8"/>
  <c r="BQ208" i="8"/>
  <c r="BR208" i="8"/>
  <c r="BS208" i="8"/>
  <c r="BT208" i="8"/>
  <c r="BU208" i="8"/>
  <c r="BV208" i="8"/>
  <c r="BW208" i="8"/>
  <c r="BX208" i="8"/>
  <c r="BY208" i="8"/>
  <c r="CA208" i="8"/>
  <c r="CB208" i="8"/>
  <c r="CC208" i="8"/>
  <c r="CD208" i="8"/>
  <c r="CE208" i="8"/>
  <c r="CF208" i="8"/>
  <c r="CG208" i="8"/>
  <c r="CH208" i="8"/>
  <c r="CI208" i="8"/>
  <c r="CJ208" i="8"/>
  <c r="R209" i="8"/>
  <c r="I209" i="8"/>
  <c r="L209" i="8"/>
  <c r="S209" i="8"/>
  <c r="T209" i="8"/>
  <c r="U209" i="8"/>
  <c r="AN209" i="8"/>
  <c r="AJ209" i="8"/>
  <c r="AO209" i="8"/>
  <c r="AK209" i="8"/>
  <c r="AL209" i="8"/>
  <c r="AM209" i="8"/>
  <c r="BH209" i="8"/>
  <c r="BI209" i="8"/>
  <c r="BJ209" i="8"/>
  <c r="BK209" i="8"/>
  <c r="BL209" i="8"/>
  <c r="BM209" i="8"/>
  <c r="BN209" i="8"/>
  <c r="BO209" i="8"/>
  <c r="BP209" i="8"/>
  <c r="BQ209" i="8"/>
  <c r="BR209" i="8"/>
  <c r="BS209" i="8"/>
  <c r="BT209" i="8"/>
  <c r="BU209" i="8"/>
  <c r="BV209" i="8"/>
  <c r="BW209" i="8"/>
  <c r="BX209" i="8"/>
  <c r="BY209" i="8"/>
  <c r="CA209" i="8"/>
  <c r="CB209" i="8"/>
  <c r="CC209" i="8"/>
  <c r="CD209" i="8"/>
  <c r="CE209" i="8"/>
  <c r="CF209" i="8"/>
  <c r="CG209" i="8"/>
  <c r="CH209" i="8"/>
  <c r="CI209" i="8"/>
  <c r="CJ209" i="8"/>
  <c r="R210" i="8"/>
  <c r="I210" i="8"/>
  <c r="L210" i="8"/>
  <c r="S210" i="8"/>
  <c r="T210" i="8"/>
  <c r="U210" i="8"/>
  <c r="AN210" i="8"/>
  <c r="AJ210" i="8"/>
  <c r="AO210" i="8"/>
  <c r="AK210" i="8"/>
  <c r="AL210" i="8"/>
  <c r="AM210" i="8"/>
  <c r="BH210" i="8"/>
  <c r="BI210" i="8"/>
  <c r="BJ210" i="8"/>
  <c r="BK210" i="8"/>
  <c r="BL210" i="8"/>
  <c r="BM210" i="8"/>
  <c r="BN210" i="8"/>
  <c r="BO210" i="8"/>
  <c r="BP210" i="8"/>
  <c r="BQ210" i="8"/>
  <c r="BR210" i="8"/>
  <c r="BS210" i="8"/>
  <c r="BT210" i="8"/>
  <c r="BU210" i="8"/>
  <c r="BV210" i="8"/>
  <c r="BW210" i="8"/>
  <c r="BX210" i="8"/>
  <c r="BY210" i="8"/>
  <c r="CA210" i="8"/>
  <c r="CB210" i="8"/>
  <c r="CC210" i="8"/>
  <c r="CD210" i="8"/>
  <c r="CE210" i="8"/>
  <c r="CF210" i="8"/>
  <c r="CG210" i="8"/>
  <c r="CH210" i="8"/>
  <c r="CI210" i="8"/>
  <c r="CJ210" i="8"/>
  <c r="R211" i="8"/>
  <c r="I211" i="8"/>
  <c r="L211" i="8"/>
  <c r="S211" i="8"/>
  <c r="T211" i="8"/>
  <c r="U211" i="8"/>
  <c r="AN211" i="8"/>
  <c r="AJ211" i="8"/>
  <c r="AO211" i="8"/>
  <c r="AK211" i="8"/>
  <c r="AL211" i="8"/>
  <c r="AM211" i="8"/>
  <c r="BH211" i="8"/>
  <c r="BI211" i="8"/>
  <c r="BJ211" i="8"/>
  <c r="BK211" i="8"/>
  <c r="BL211" i="8"/>
  <c r="BM211" i="8"/>
  <c r="BN211" i="8"/>
  <c r="BO211" i="8"/>
  <c r="BP211" i="8"/>
  <c r="BQ211" i="8"/>
  <c r="BR211" i="8"/>
  <c r="BS211" i="8"/>
  <c r="BT211" i="8"/>
  <c r="BU211" i="8"/>
  <c r="BV211" i="8"/>
  <c r="BW211" i="8"/>
  <c r="BX211" i="8"/>
  <c r="BY211" i="8"/>
  <c r="CA211" i="8"/>
  <c r="CB211" i="8"/>
  <c r="CC211" i="8"/>
  <c r="CD211" i="8"/>
  <c r="CE211" i="8"/>
  <c r="CF211" i="8"/>
  <c r="CG211" i="8"/>
  <c r="CH211" i="8"/>
  <c r="CI211" i="8"/>
  <c r="CJ211" i="8"/>
  <c r="R212" i="8"/>
  <c r="I212" i="8"/>
  <c r="L212" i="8"/>
  <c r="S212" i="8"/>
  <c r="T212" i="8"/>
  <c r="U212" i="8"/>
  <c r="AN212" i="8"/>
  <c r="AJ212" i="8"/>
  <c r="AO212" i="8"/>
  <c r="AK212" i="8"/>
  <c r="AL212" i="8"/>
  <c r="AM212" i="8"/>
  <c r="BH212" i="8"/>
  <c r="BI212" i="8"/>
  <c r="BJ212" i="8"/>
  <c r="BK212" i="8"/>
  <c r="BL212" i="8"/>
  <c r="BM212" i="8"/>
  <c r="BN212" i="8"/>
  <c r="BO212" i="8"/>
  <c r="BP212" i="8"/>
  <c r="BQ212" i="8"/>
  <c r="BR212" i="8"/>
  <c r="BS212" i="8"/>
  <c r="BT212" i="8"/>
  <c r="BU212" i="8"/>
  <c r="BV212" i="8"/>
  <c r="BW212" i="8"/>
  <c r="BX212" i="8"/>
  <c r="BY212" i="8"/>
  <c r="CA212" i="8"/>
  <c r="CB212" i="8"/>
  <c r="CC212" i="8"/>
  <c r="CD212" i="8"/>
  <c r="CE212" i="8"/>
  <c r="CF212" i="8"/>
  <c r="CG212" i="8"/>
  <c r="CH212" i="8"/>
  <c r="CI212" i="8"/>
  <c r="CJ212" i="8"/>
  <c r="R213" i="8"/>
  <c r="I213" i="8"/>
  <c r="L213" i="8"/>
  <c r="S213" i="8"/>
  <c r="T213" i="8"/>
  <c r="U213" i="8"/>
  <c r="AN213" i="8"/>
  <c r="AJ213" i="8"/>
  <c r="AO213" i="8"/>
  <c r="AK213" i="8"/>
  <c r="AL213" i="8"/>
  <c r="AM213" i="8"/>
  <c r="BH213" i="8"/>
  <c r="BI213" i="8"/>
  <c r="BJ213" i="8"/>
  <c r="BK213" i="8"/>
  <c r="BL213" i="8"/>
  <c r="BM213" i="8"/>
  <c r="BN213" i="8"/>
  <c r="BO213" i="8"/>
  <c r="BP213" i="8"/>
  <c r="BQ213" i="8"/>
  <c r="BR213" i="8"/>
  <c r="BS213" i="8"/>
  <c r="BT213" i="8"/>
  <c r="BU213" i="8"/>
  <c r="BV213" i="8"/>
  <c r="BW213" i="8"/>
  <c r="BX213" i="8"/>
  <c r="BY213" i="8"/>
  <c r="CA213" i="8"/>
  <c r="CB213" i="8"/>
  <c r="CC213" i="8"/>
  <c r="CD213" i="8"/>
  <c r="CE213" i="8"/>
  <c r="CF213" i="8"/>
  <c r="CG213" i="8"/>
  <c r="CH213" i="8"/>
  <c r="CI213" i="8"/>
  <c r="CJ213" i="8"/>
  <c r="R214" i="8"/>
  <c r="I214" i="8"/>
  <c r="L214" i="8"/>
  <c r="S214" i="8"/>
  <c r="T214" i="8"/>
  <c r="U214" i="8"/>
  <c r="AN214" i="8"/>
  <c r="AJ214" i="8"/>
  <c r="AO214" i="8"/>
  <c r="AK214" i="8"/>
  <c r="AL214" i="8"/>
  <c r="AM214" i="8"/>
  <c r="BH214" i="8"/>
  <c r="BI214" i="8"/>
  <c r="BJ214" i="8"/>
  <c r="BK214" i="8"/>
  <c r="BL214" i="8"/>
  <c r="BM214" i="8"/>
  <c r="BN214" i="8"/>
  <c r="BO214" i="8"/>
  <c r="BP214" i="8"/>
  <c r="BQ214" i="8"/>
  <c r="BR214" i="8"/>
  <c r="BS214" i="8"/>
  <c r="BT214" i="8"/>
  <c r="BU214" i="8"/>
  <c r="BV214" i="8"/>
  <c r="BW214" i="8"/>
  <c r="BX214" i="8"/>
  <c r="BY214" i="8"/>
  <c r="CA214" i="8"/>
  <c r="CB214" i="8"/>
  <c r="CC214" i="8"/>
  <c r="CD214" i="8"/>
  <c r="CE214" i="8"/>
  <c r="CF214" i="8"/>
  <c r="CG214" i="8"/>
  <c r="CH214" i="8"/>
  <c r="CI214" i="8"/>
  <c r="CJ214" i="8"/>
  <c r="R215" i="8"/>
  <c r="I215" i="8"/>
  <c r="L215" i="8"/>
  <c r="S215" i="8"/>
  <c r="T215" i="8"/>
  <c r="U215" i="8"/>
  <c r="AN215" i="8"/>
  <c r="AJ215" i="8"/>
  <c r="AO215" i="8"/>
  <c r="AK215" i="8"/>
  <c r="AL215" i="8"/>
  <c r="AM215" i="8"/>
  <c r="BH215" i="8"/>
  <c r="BI215" i="8"/>
  <c r="BJ215" i="8"/>
  <c r="BK215" i="8"/>
  <c r="BL215" i="8"/>
  <c r="BM215" i="8"/>
  <c r="BN215" i="8"/>
  <c r="BO215" i="8"/>
  <c r="BP215" i="8"/>
  <c r="BQ215" i="8"/>
  <c r="BR215" i="8"/>
  <c r="BS215" i="8"/>
  <c r="BT215" i="8"/>
  <c r="BU215" i="8"/>
  <c r="BV215" i="8"/>
  <c r="BW215" i="8"/>
  <c r="BX215" i="8"/>
  <c r="BY215" i="8"/>
  <c r="CA215" i="8"/>
  <c r="CB215" i="8"/>
  <c r="CC215" i="8"/>
  <c r="CD215" i="8"/>
  <c r="CE215" i="8"/>
  <c r="CF215" i="8"/>
  <c r="CG215" i="8"/>
  <c r="CH215" i="8"/>
  <c r="CI215" i="8"/>
  <c r="CJ215" i="8"/>
  <c r="R216" i="8"/>
  <c r="I216" i="8"/>
  <c r="L216" i="8"/>
  <c r="S216" i="8"/>
  <c r="T216" i="8"/>
  <c r="U216" i="8"/>
  <c r="AN216" i="8"/>
  <c r="AJ216" i="8"/>
  <c r="AO216" i="8"/>
  <c r="AK216" i="8"/>
  <c r="AL216" i="8"/>
  <c r="AM216" i="8"/>
  <c r="BH216" i="8"/>
  <c r="BI216" i="8"/>
  <c r="BJ216" i="8"/>
  <c r="BK216" i="8"/>
  <c r="BL216" i="8"/>
  <c r="BM216" i="8"/>
  <c r="BN216" i="8"/>
  <c r="BO216" i="8"/>
  <c r="BP216" i="8"/>
  <c r="BQ216" i="8"/>
  <c r="BR216" i="8"/>
  <c r="BS216" i="8"/>
  <c r="BT216" i="8"/>
  <c r="BU216" i="8"/>
  <c r="BV216" i="8"/>
  <c r="BW216" i="8"/>
  <c r="BX216" i="8"/>
  <c r="BY216" i="8"/>
  <c r="CA216" i="8"/>
  <c r="CB216" i="8"/>
  <c r="CC216" i="8"/>
  <c r="CD216" i="8"/>
  <c r="CE216" i="8"/>
  <c r="CF216" i="8"/>
  <c r="CG216" i="8"/>
  <c r="CH216" i="8"/>
  <c r="CI216" i="8"/>
  <c r="CJ216" i="8"/>
  <c r="R217" i="8"/>
  <c r="I217" i="8"/>
  <c r="L217" i="8"/>
  <c r="S217" i="8"/>
  <c r="T217" i="8"/>
  <c r="U217" i="8"/>
  <c r="AN217" i="8"/>
  <c r="AJ217" i="8"/>
  <c r="AO217" i="8"/>
  <c r="AK217" i="8"/>
  <c r="AL217" i="8"/>
  <c r="AM217" i="8"/>
  <c r="BH217" i="8"/>
  <c r="BI217" i="8"/>
  <c r="BJ217" i="8"/>
  <c r="BK217" i="8"/>
  <c r="BL217" i="8"/>
  <c r="BM217" i="8"/>
  <c r="BN217" i="8"/>
  <c r="BO217" i="8"/>
  <c r="BP217" i="8"/>
  <c r="BQ217" i="8"/>
  <c r="BR217" i="8"/>
  <c r="BS217" i="8"/>
  <c r="BT217" i="8"/>
  <c r="BU217" i="8"/>
  <c r="BV217" i="8"/>
  <c r="BW217" i="8"/>
  <c r="BX217" i="8"/>
  <c r="BY217" i="8"/>
  <c r="CA217" i="8"/>
  <c r="CB217" i="8"/>
  <c r="CC217" i="8"/>
  <c r="CD217" i="8"/>
  <c r="CE217" i="8"/>
  <c r="CF217" i="8"/>
  <c r="CG217" i="8"/>
  <c r="CH217" i="8"/>
  <c r="CI217" i="8"/>
  <c r="CJ217" i="8"/>
  <c r="R218" i="8"/>
  <c r="I218" i="8"/>
  <c r="L218" i="8"/>
  <c r="S218" i="8"/>
  <c r="T218" i="8"/>
  <c r="U218" i="8"/>
  <c r="AN218" i="8"/>
  <c r="AJ218" i="8"/>
  <c r="AO218" i="8"/>
  <c r="AK218" i="8"/>
  <c r="AL218" i="8"/>
  <c r="AM218" i="8"/>
  <c r="BH218" i="8"/>
  <c r="BI218" i="8"/>
  <c r="BJ218" i="8"/>
  <c r="BK218" i="8"/>
  <c r="BL218" i="8"/>
  <c r="BM218" i="8"/>
  <c r="BN218" i="8"/>
  <c r="BO218" i="8"/>
  <c r="BP218" i="8"/>
  <c r="BQ218" i="8"/>
  <c r="BR218" i="8"/>
  <c r="BS218" i="8"/>
  <c r="BT218" i="8"/>
  <c r="BU218" i="8"/>
  <c r="BV218" i="8"/>
  <c r="BW218" i="8"/>
  <c r="BX218" i="8"/>
  <c r="BY218" i="8"/>
  <c r="CA218" i="8"/>
  <c r="CB218" i="8"/>
  <c r="CC218" i="8"/>
  <c r="CD218" i="8"/>
  <c r="CE218" i="8"/>
  <c r="CF218" i="8"/>
  <c r="CG218" i="8"/>
  <c r="CH218" i="8"/>
  <c r="CI218" i="8"/>
  <c r="CJ218" i="8"/>
  <c r="R219" i="8"/>
  <c r="I219" i="8"/>
  <c r="L219" i="8"/>
  <c r="S219" i="8"/>
  <c r="T219" i="8"/>
  <c r="U219" i="8"/>
  <c r="AN219" i="8"/>
  <c r="AJ219" i="8"/>
  <c r="AO219" i="8"/>
  <c r="AK219" i="8"/>
  <c r="AL219" i="8"/>
  <c r="AM219" i="8"/>
  <c r="BH219" i="8"/>
  <c r="BI219" i="8"/>
  <c r="BJ219" i="8"/>
  <c r="BK219" i="8"/>
  <c r="BL219" i="8"/>
  <c r="BM219" i="8"/>
  <c r="BN219" i="8"/>
  <c r="BO219" i="8"/>
  <c r="BP219" i="8"/>
  <c r="BQ219" i="8"/>
  <c r="BR219" i="8"/>
  <c r="BS219" i="8"/>
  <c r="BT219" i="8"/>
  <c r="BU219" i="8"/>
  <c r="BV219" i="8"/>
  <c r="BW219" i="8"/>
  <c r="BX219" i="8"/>
  <c r="BY219" i="8"/>
  <c r="CA219" i="8"/>
  <c r="CB219" i="8"/>
  <c r="CC219" i="8"/>
  <c r="CD219" i="8"/>
  <c r="CE219" i="8"/>
  <c r="CF219" i="8"/>
  <c r="CG219" i="8"/>
  <c r="CH219" i="8"/>
  <c r="CI219" i="8"/>
  <c r="CJ219" i="8"/>
  <c r="R220" i="8"/>
  <c r="I220" i="8"/>
  <c r="L220" i="8"/>
  <c r="S220" i="8"/>
  <c r="T220" i="8"/>
  <c r="U220" i="8"/>
  <c r="AN220" i="8"/>
  <c r="AJ220" i="8"/>
  <c r="AO220" i="8"/>
  <c r="AK220" i="8"/>
  <c r="AL220" i="8"/>
  <c r="AM220" i="8"/>
  <c r="BH220" i="8"/>
  <c r="BI220" i="8"/>
  <c r="BJ220" i="8"/>
  <c r="BK220" i="8"/>
  <c r="BL220" i="8"/>
  <c r="BM220" i="8"/>
  <c r="BN220" i="8"/>
  <c r="BO220" i="8"/>
  <c r="BP220" i="8"/>
  <c r="BQ220" i="8"/>
  <c r="BR220" i="8"/>
  <c r="BS220" i="8"/>
  <c r="BT220" i="8"/>
  <c r="BU220" i="8"/>
  <c r="BV220" i="8"/>
  <c r="BW220" i="8"/>
  <c r="BX220" i="8"/>
  <c r="BY220" i="8"/>
  <c r="CA220" i="8"/>
  <c r="CB220" i="8"/>
  <c r="CC220" i="8"/>
  <c r="CD220" i="8"/>
  <c r="CE220" i="8"/>
  <c r="CF220" i="8"/>
  <c r="CG220" i="8"/>
  <c r="CH220" i="8"/>
  <c r="CI220" i="8"/>
  <c r="CJ220" i="8"/>
  <c r="R221" i="8"/>
  <c r="I221" i="8"/>
  <c r="L221" i="8"/>
  <c r="S221" i="8"/>
  <c r="T221" i="8"/>
  <c r="U221" i="8"/>
  <c r="AN221" i="8"/>
  <c r="AJ221" i="8"/>
  <c r="AO221" i="8"/>
  <c r="AK221" i="8"/>
  <c r="AL221" i="8"/>
  <c r="AM221" i="8"/>
  <c r="BH221" i="8"/>
  <c r="BI221" i="8"/>
  <c r="BJ221" i="8"/>
  <c r="BK221" i="8"/>
  <c r="BL221" i="8"/>
  <c r="BM221" i="8"/>
  <c r="BN221" i="8"/>
  <c r="BO221" i="8"/>
  <c r="BP221" i="8"/>
  <c r="BQ221" i="8"/>
  <c r="BR221" i="8"/>
  <c r="BS221" i="8"/>
  <c r="BT221" i="8"/>
  <c r="BU221" i="8"/>
  <c r="BV221" i="8"/>
  <c r="BW221" i="8"/>
  <c r="BX221" i="8"/>
  <c r="BY221" i="8"/>
  <c r="CA221" i="8"/>
  <c r="CB221" i="8"/>
  <c r="CC221" i="8"/>
  <c r="CD221" i="8"/>
  <c r="CE221" i="8"/>
  <c r="CF221" i="8"/>
  <c r="CG221" i="8"/>
  <c r="CH221" i="8"/>
  <c r="CI221" i="8"/>
  <c r="CJ221" i="8"/>
  <c r="R222" i="8"/>
  <c r="I222" i="8"/>
  <c r="L222" i="8"/>
  <c r="S222" i="8"/>
  <c r="T222" i="8"/>
  <c r="U222" i="8"/>
  <c r="AN222" i="8"/>
  <c r="AJ222" i="8"/>
  <c r="AO222" i="8"/>
  <c r="AK222" i="8"/>
  <c r="AL222" i="8"/>
  <c r="AM222" i="8"/>
  <c r="BH222" i="8"/>
  <c r="BI222" i="8"/>
  <c r="BJ222" i="8"/>
  <c r="BK222" i="8"/>
  <c r="BL222" i="8"/>
  <c r="BM222" i="8"/>
  <c r="BN222" i="8"/>
  <c r="BO222" i="8"/>
  <c r="BP222" i="8"/>
  <c r="BQ222" i="8"/>
  <c r="BR222" i="8"/>
  <c r="BS222" i="8"/>
  <c r="BT222" i="8"/>
  <c r="BU222" i="8"/>
  <c r="BV222" i="8"/>
  <c r="BW222" i="8"/>
  <c r="BX222" i="8"/>
  <c r="BY222" i="8"/>
  <c r="CA222" i="8"/>
  <c r="CB222" i="8"/>
  <c r="CC222" i="8"/>
  <c r="CD222" i="8"/>
  <c r="CE222" i="8"/>
  <c r="CF222" i="8"/>
  <c r="CG222" i="8"/>
  <c r="CH222" i="8"/>
  <c r="CI222" i="8"/>
  <c r="CJ222" i="8"/>
  <c r="R223" i="8"/>
  <c r="I223" i="8"/>
  <c r="L223" i="8"/>
  <c r="S223" i="8"/>
  <c r="T223" i="8"/>
  <c r="U223" i="8"/>
  <c r="AN223" i="8"/>
  <c r="AJ223" i="8"/>
  <c r="AO223" i="8"/>
  <c r="AK223" i="8"/>
  <c r="AL223" i="8"/>
  <c r="AM223" i="8"/>
  <c r="BH223" i="8"/>
  <c r="BI223" i="8"/>
  <c r="BJ223" i="8"/>
  <c r="BK223" i="8"/>
  <c r="BL223" i="8"/>
  <c r="BM223" i="8"/>
  <c r="BN223" i="8"/>
  <c r="BO223" i="8"/>
  <c r="BP223" i="8"/>
  <c r="BQ223" i="8"/>
  <c r="BR223" i="8"/>
  <c r="BS223" i="8"/>
  <c r="BT223" i="8"/>
  <c r="BU223" i="8"/>
  <c r="BV223" i="8"/>
  <c r="BW223" i="8"/>
  <c r="BX223" i="8"/>
  <c r="BY223" i="8"/>
  <c r="CA223" i="8"/>
  <c r="CB223" i="8"/>
  <c r="CC223" i="8"/>
  <c r="CD223" i="8"/>
  <c r="CE223" i="8"/>
  <c r="CF223" i="8"/>
  <c r="CG223" i="8"/>
  <c r="CH223" i="8"/>
  <c r="CI223" i="8"/>
  <c r="CJ223" i="8"/>
  <c r="R224" i="8"/>
  <c r="I224" i="8"/>
  <c r="L224" i="8"/>
  <c r="S224" i="8"/>
  <c r="T224" i="8"/>
  <c r="U224" i="8"/>
  <c r="AN224" i="8"/>
  <c r="AJ224" i="8"/>
  <c r="AO224" i="8"/>
  <c r="AK224" i="8"/>
  <c r="AL224" i="8"/>
  <c r="AM224" i="8"/>
  <c r="BH224" i="8"/>
  <c r="BI224" i="8"/>
  <c r="BJ224" i="8"/>
  <c r="BK224" i="8"/>
  <c r="BL224" i="8"/>
  <c r="BM224" i="8"/>
  <c r="BN224" i="8"/>
  <c r="BO224" i="8"/>
  <c r="BP224" i="8"/>
  <c r="BQ224" i="8"/>
  <c r="BR224" i="8"/>
  <c r="BS224" i="8"/>
  <c r="BT224" i="8"/>
  <c r="BU224" i="8"/>
  <c r="BV224" i="8"/>
  <c r="BW224" i="8"/>
  <c r="BX224" i="8"/>
  <c r="BY224" i="8"/>
  <c r="CA224" i="8"/>
  <c r="CB224" i="8"/>
  <c r="CC224" i="8"/>
  <c r="CD224" i="8"/>
  <c r="CE224" i="8"/>
  <c r="CF224" i="8"/>
  <c r="CG224" i="8"/>
  <c r="CH224" i="8"/>
  <c r="CI224" i="8"/>
  <c r="CJ224" i="8"/>
  <c r="R225" i="8"/>
  <c r="I225" i="8"/>
  <c r="L225" i="8"/>
  <c r="S225" i="8"/>
  <c r="T225" i="8"/>
  <c r="U225" i="8"/>
  <c r="AN225" i="8"/>
  <c r="AJ225" i="8"/>
  <c r="AO225" i="8"/>
  <c r="AK225" i="8"/>
  <c r="AL225" i="8"/>
  <c r="AM225" i="8"/>
  <c r="BH225" i="8"/>
  <c r="BI225" i="8"/>
  <c r="BJ225" i="8"/>
  <c r="BK225" i="8"/>
  <c r="BL225" i="8"/>
  <c r="BM225" i="8"/>
  <c r="BN225" i="8"/>
  <c r="BO225" i="8"/>
  <c r="BP225" i="8"/>
  <c r="BQ225" i="8"/>
  <c r="BR225" i="8"/>
  <c r="BS225" i="8"/>
  <c r="BT225" i="8"/>
  <c r="BU225" i="8"/>
  <c r="BV225" i="8"/>
  <c r="BW225" i="8"/>
  <c r="BX225" i="8"/>
  <c r="BY225" i="8"/>
  <c r="CA225" i="8"/>
  <c r="CB225" i="8"/>
  <c r="CC225" i="8"/>
  <c r="CD225" i="8"/>
  <c r="CE225" i="8"/>
  <c r="CF225" i="8"/>
  <c r="CG225" i="8"/>
  <c r="CH225" i="8"/>
  <c r="CI225" i="8"/>
  <c r="CJ225" i="8"/>
  <c r="R226" i="8"/>
  <c r="I226" i="8"/>
  <c r="L226" i="8"/>
  <c r="S226" i="8"/>
  <c r="T226" i="8"/>
  <c r="U226" i="8"/>
  <c r="AN226" i="8"/>
  <c r="AJ226" i="8"/>
  <c r="AO226" i="8"/>
  <c r="AK226" i="8"/>
  <c r="AL226" i="8"/>
  <c r="AM226" i="8"/>
  <c r="BH226" i="8"/>
  <c r="BI226" i="8"/>
  <c r="BJ226" i="8"/>
  <c r="BK226" i="8"/>
  <c r="BL226" i="8"/>
  <c r="BM226" i="8"/>
  <c r="BN226" i="8"/>
  <c r="BO226" i="8"/>
  <c r="BP226" i="8"/>
  <c r="BQ226" i="8"/>
  <c r="BR226" i="8"/>
  <c r="BS226" i="8"/>
  <c r="BT226" i="8"/>
  <c r="BU226" i="8"/>
  <c r="BV226" i="8"/>
  <c r="BW226" i="8"/>
  <c r="BX226" i="8"/>
  <c r="BY226" i="8"/>
  <c r="CA226" i="8"/>
  <c r="CB226" i="8"/>
  <c r="CC226" i="8"/>
  <c r="CD226" i="8"/>
  <c r="CE226" i="8"/>
  <c r="CF226" i="8"/>
  <c r="CG226" i="8"/>
  <c r="CH226" i="8"/>
  <c r="CI226" i="8"/>
  <c r="CJ226" i="8"/>
  <c r="R227" i="8"/>
  <c r="I227" i="8"/>
  <c r="L227" i="8"/>
  <c r="S227" i="8"/>
  <c r="T227" i="8"/>
  <c r="U227" i="8"/>
  <c r="AN227" i="8"/>
  <c r="AJ227" i="8"/>
  <c r="AO227" i="8"/>
  <c r="AK227" i="8"/>
  <c r="AL227" i="8"/>
  <c r="AM227" i="8"/>
  <c r="BH227" i="8"/>
  <c r="BI227" i="8"/>
  <c r="BJ227" i="8"/>
  <c r="BK227" i="8"/>
  <c r="BL227" i="8"/>
  <c r="BM227" i="8"/>
  <c r="BN227" i="8"/>
  <c r="BO227" i="8"/>
  <c r="BP227" i="8"/>
  <c r="BQ227" i="8"/>
  <c r="BR227" i="8"/>
  <c r="BS227" i="8"/>
  <c r="BT227" i="8"/>
  <c r="BU227" i="8"/>
  <c r="BV227" i="8"/>
  <c r="BW227" i="8"/>
  <c r="BX227" i="8"/>
  <c r="BY227" i="8"/>
  <c r="CA227" i="8"/>
  <c r="CB227" i="8"/>
  <c r="CC227" i="8"/>
  <c r="CD227" i="8"/>
  <c r="CE227" i="8"/>
  <c r="CF227" i="8"/>
  <c r="CG227" i="8"/>
  <c r="CH227" i="8"/>
  <c r="CI227" i="8"/>
  <c r="CJ227" i="8"/>
  <c r="R228" i="8"/>
  <c r="I228" i="8"/>
  <c r="L228" i="8"/>
  <c r="S228" i="8"/>
  <c r="T228" i="8"/>
  <c r="U228" i="8"/>
  <c r="AN228" i="8"/>
  <c r="AJ228" i="8"/>
  <c r="AO228" i="8"/>
  <c r="AK228" i="8"/>
  <c r="AL228" i="8"/>
  <c r="AM228" i="8"/>
  <c r="BH228" i="8"/>
  <c r="BI228" i="8"/>
  <c r="BJ228" i="8"/>
  <c r="BK228" i="8"/>
  <c r="BL228" i="8"/>
  <c r="BM228" i="8"/>
  <c r="BN228" i="8"/>
  <c r="BO228" i="8"/>
  <c r="BP228" i="8"/>
  <c r="BQ228" i="8"/>
  <c r="BR228" i="8"/>
  <c r="BS228" i="8"/>
  <c r="BT228" i="8"/>
  <c r="BU228" i="8"/>
  <c r="BV228" i="8"/>
  <c r="BW228" i="8"/>
  <c r="BX228" i="8"/>
  <c r="BY228" i="8"/>
  <c r="CA228" i="8"/>
  <c r="CB228" i="8"/>
  <c r="CC228" i="8"/>
  <c r="CD228" i="8"/>
  <c r="CE228" i="8"/>
  <c r="CF228" i="8"/>
  <c r="CG228" i="8"/>
  <c r="CH228" i="8"/>
  <c r="CI228" i="8"/>
  <c r="CJ228" i="8"/>
  <c r="R229" i="8"/>
  <c r="I229" i="8"/>
  <c r="L229" i="8"/>
  <c r="S229" i="8"/>
  <c r="T229" i="8"/>
  <c r="U229" i="8"/>
  <c r="AN229" i="8"/>
  <c r="AJ229" i="8"/>
  <c r="AO229" i="8"/>
  <c r="AK229" i="8"/>
  <c r="AL229" i="8"/>
  <c r="AM229" i="8"/>
  <c r="BH229" i="8"/>
  <c r="BI229" i="8"/>
  <c r="BJ229" i="8"/>
  <c r="BK229" i="8"/>
  <c r="BL229" i="8"/>
  <c r="BM229" i="8"/>
  <c r="BN229" i="8"/>
  <c r="BO229" i="8"/>
  <c r="BP229" i="8"/>
  <c r="BQ229" i="8"/>
  <c r="BR229" i="8"/>
  <c r="BS229" i="8"/>
  <c r="BT229" i="8"/>
  <c r="BU229" i="8"/>
  <c r="BV229" i="8"/>
  <c r="BW229" i="8"/>
  <c r="BX229" i="8"/>
  <c r="BY229" i="8"/>
  <c r="CA229" i="8"/>
  <c r="CB229" i="8"/>
  <c r="CC229" i="8"/>
  <c r="CD229" i="8"/>
  <c r="CE229" i="8"/>
  <c r="CF229" i="8"/>
  <c r="CG229" i="8"/>
  <c r="CH229" i="8"/>
  <c r="CI229" i="8"/>
  <c r="CJ229" i="8"/>
  <c r="R230" i="8"/>
  <c r="I230" i="8"/>
  <c r="L230" i="8"/>
  <c r="S230" i="8"/>
  <c r="T230" i="8"/>
  <c r="U230" i="8"/>
  <c r="AN230" i="8"/>
  <c r="AJ230" i="8"/>
  <c r="AO230" i="8"/>
  <c r="AK230" i="8"/>
  <c r="AL230" i="8"/>
  <c r="AM230" i="8"/>
  <c r="BH230" i="8"/>
  <c r="BI230" i="8"/>
  <c r="BJ230" i="8"/>
  <c r="BK230" i="8"/>
  <c r="BL230" i="8"/>
  <c r="BM230" i="8"/>
  <c r="BN230" i="8"/>
  <c r="BO230" i="8"/>
  <c r="BP230" i="8"/>
  <c r="BQ230" i="8"/>
  <c r="BR230" i="8"/>
  <c r="BS230" i="8"/>
  <c r="BT230" i="8"/>
  <c r="BU230" i="8"/>
  <c r="BV230" i="8"/>
  <c r="BW230" i="8"/>
  <c r="BX230" i="8"/>
  <c r="BY230" i="8"/>
  <c r="CA230" i="8"/>
  <c r="CB230" i="8"/>
  <c r="CC230" i="8"/>
  <c r="CD230" i="8"/>
  <c r="CE230" i="8"/>
  <c r="CF230" i="8"/>
  <c r="CG230" i="8"/>
  <c r="CH230" i="8"/>
  <c r="CI230" i="8"/>
  <c r="CJ230" i="8"/>
  <c r="R231" i="8"/>
  <c r="I231" i="8"/>
  <c r="L231" i="8"/>
  <c r="S231" i="8"/>
  <c r="T231" i="8"/>
  <c r="U231" i="8"/>
  <c r="AN231" i="8"/>
  <c r="AJ231" i="8"/>
  <c r="AO231" i="8"/>
  <c r="AK231" i="8"/>
  <c r="AL231" i="8"/>
  <c r="AM231" i="8"/>
  <c r="BH231" i="8"/>
  <c r="BI231" i="8"/>
  <c r="BJ231" i="8"/>
  <c r="BK231" i="8"/>
  <c r="BL231" i="8"/>
  <c r="BM231" i="8"/>
  <c r="BN231" i="8"/>
  <c r="BO231" i="8"/>
  <c r="BP231" i="8"/>
  <c r="BQ231" i="8"/>
  <c r="BR231" i="8"/>
  <c r="BS231" i="8"/>
  <c r="BT231" i="8"/>
  <c r="BU231" i="8"/>
  <c r="BV231" i="8"/>
  <c r="BW231" i="8"/>
  <c r="BX231" i="8"/>
  <c r="BY231" i="8"/>
  <c r="CA231" i="8"/>
  <c r="CB231" i="8"/>
  <c r="CC231" i="8"/>
  <c r="CD231" i="8"/>
  <c r="CE231" i="8"/>
  <c r="CF231" i="8"/>
  <c r="CG231" i="8"/>
  <c r="CH231" i="8"/>
  <c r="CI231" i="8"/>
  <c r="CJ231" i="8"/>
  <c r="R232" i="8"/>
  <c r="I232" i="8"/>
  <c r="L232" i="8"/>
  <c r="S232" i="8"/>
  <c r="T232" i="8"/>
  <c r="U232" i="8"/>
  <c r="AN232" i="8"/>
  <c r="AJ232" i="8"/>
  <c r="AO232" i="8"/>
  <c r="AK232" i="8"/>
  <c r="AL232" i="8"/>
  <c r="AM232" i="8"/>
  <c r="BH232" i="8"/>
  <c r="BI232" i="8"/>
  <c r="BJ232" i="8"/>
  <c r="BK232" i="8"/>
  <c r="BL232" i="8"/>
  <c r="BM232" i="8"/>
  <c r="BN232" i="8"/>
  <c r="BO232" i="8"/>
  <c r="BP232" i="8"/>
  <c r="BQ232" i="8"/>
  <c r="BR232" i="8"/>
  <c r="BS232" i="8"/>
  <c r="BT232" i="8"/>
  <c r="BU232" i="8"/>
  <c r="BV232" i="8"/>
  <c r="BW232" i="8"/>
  <c r="BX232" i="8"/>
  <c r="BY232" i="8"/>
  <c r="CA232" i="8"/>
  <c r="CB232" i="8"/>
  <c r="CC232" i="8"/>
  <c r="CD232" i="8"/>
  <c r="CE232" i="8"/>
  <c r="CF232" i="8"/>
  <c r="CG232" i="8"/>
  <c r="CH232" i="8"/>
  <c r="CI232" i="8"/>
  <c r="CJ232" i="8"/>
  <c r="R233" i="8"/>
  <c r="I233" i="8"/>
  <c r="L233" i="8"/>
  <c r="S233" i="8"/>
  <c r="T233" i="8"/>
  <c r="U233" i="8"/>
  <c r="AN233" i="8"/>
  <c r="AJ233" i="8"/>
  <c r="AO233" i="8"/>
  <c r="AK233" i="8"/>
  <c r="AL233" i="8"/>
  <c r="AM233" i="8"/>
  <c r="BH233" i="8"/>
  <c r="BI233" i="8"/>
  <c r="BJ233" i="8"/>
  <c r="BK233" i="8"/>
  <c r="BL233" i="8"/>
  <c r="BM233" i="8"/>
  <c r="BN233" i="8"/>
  <c r="BO233" i="8"/>
  <c r="BP233" i="8"/>
  <c r="BQ233" i="8"/>
  <c r="BR233" i="8"/>
  <c r="BS233" i="8"/>
  <c r="BT233" i="8"/>
  <c r="BU233" i="8"/>
  <c r="BV233" i="8"/>
  <c r="BW233" i="8"/>
  <c r="BX233" i="8"/>
  <c r="BY233" i="8"/>
  <c r="CA233" i="8"/>
  <c r="CB233" i="8"/>
  <c r="CC233" i="8"/>
  <c r="CD233" i="8"/>
  <c r="CE233" i="8"/>
  <c r="CF233" i="8"/>
  <c r="CG233" i="8"/>
  <c r="CH233" i="8"/>
  <c r="CI233" i="8"/>
  <c r="CJ233" i="8"/>
  <c r="R234" i="8"/>
  <c r="I234" i="8"/>
  <c r="L234" i="8"/>
  <c r="S234" i="8"/>
  <c r="T234" i="8"/>
  <c r="U234" i="8"/>
  <c r="AN234" i="8"/>
  <c r="AJ234" i="8"/>
  <c r="AO234" i="8"/>
  <c r="AK234" i="8"/>
  <c r="AL234" i="8"/>
  <c r="AM234" i="8"/>
  <c r="BH234" i="8"/>
  <c r="BI234" i="8"/>
  <c r="BJ234" i="8"/>
  <c r="BK234" i="8"/>
  <c r="BL234" i="8"/>
  <c r="BM234" i="8"/>
  <c r="BN234" i="8"/>
  <c r="BO234" i="8"/>
  <c r="BP234" i="8"/>
  <c r="BQ234" i="8"/>
  <c r="BR234" i="8"/>
  <c r="BS234" i="8"/>
  <c r="BT234" i="8"/>
  <c r="BU234" i="8"/>
  <c r="BV234" i="8"/>
  <c r="BW234" i="8"/>
  <c r="BX234" i="8"/>
  <c r="BY234" i="8"/>
  <c r="CA234" i="8"/>
  <c r="CB234" i="8"/>
  <c r="CC234" i="8"/>
  <c r="CD234" i="8"/>
  <c r="CE234" i="8"/>
  <c r="CF234" i="8"/>
  <c r="CG234" i="8"/>
  <c r="CH234" i="8"/>
  <c r="CI234" i="8"/>
  <c r="CJ234" i="8"/>
  <c r="R235" i="8"/>
  <c r="I235" i="8"/>
  <c r="L235" i="8"/>
  <c r="S235" i="8"/>
  <c r="T235" i="8"/>
  <c r="U235" i="8"/>
  <c r="AN235" i="8"/>
  <c r="AJ235" i="8"/>
  <c r="AO235" i="8"/>
  <c r="AK235" i="8"/>
  <c r="AL235" i="8"/>
  <c r="AM235" i="8"/>
  <c r="BH235" i="8"/>
  <c r="BI235" i="8"/>
  <c r="BJ235" i="8"/>
  <c r="BK235" i="8"/>
  <c r="BL235" i="8"/>
  <c r="BM235" i="8"/>
  <c r="BN235" i="8"/>
  <c r="BO235" i="8"/>
  <c r="BP235" i="8"/>
  <c r="BQ235" i="8"/>
  <c r="BR235" i="8"/>
  <c r="BS235" i="8"/>
  <c r="BT235" i="8"/>
  <c r="BU235" i="8"/>
  <c r="BV235" i="8"/>
  <c r="BW235" i="8"/>
  <c r="BX235" i="8"/>
  <c r="BY235" i="8"/>
  <c r="CA235" i="8"/>
  <c r="CB235" i="8"/>
  <c r="CC235" i="8"/>
  <c r="CD235" i="8"/>
  <c r="CE235" i="8"/>
  <c r="CF235" i="8"/>
  <c r="CG235" i="8"/>
  <c r="CH235" i="8"/>
  <c r="CI235" i="8"/>
  <c r="CJ235" i="8"/>
  <c r="R236" i="8"/>
  <c r="I236" i="8"/>
  <c r="L236" i="8"/>
  <c r="S236" i="8"/>
  <c r="T236" i="8"/>
  <c r="U236" i="8"/>
  <c r="AN236" i="8"/>
  <c r="AJ236" i="8"/>
  <c r="AO236" i="8"/>
  <c r="AK236" i="8"/>
  <c r="AL236" i="8"/>
  <c r="AM236" i="8"/>
  <c r="BH236" i="8"/>
  <c r="BI236" i="8"/>
  <c r="BJ236" i="8"/>
  <c r="BK236" i="8"/>
  <c r="BL236" i="8"/>
  <c r="BM236" i="8"/>
  <c r="BN236" i="8"/>
  <c r="BO236" i="8"/>
  <c r="BP236" i="8"/>
  <c r="BQ236" i="8"/>
  <c r="BR236" i="8"/>
  <c r="BS236" i="8"/>
  <c r="BT236" i="8"/>
  <c r="BU236" i="8"/>
  <c r="BV236" i="8"/>
  <c r="BW236" i="8"/>
  <c r="BX236" i="8"/>
  <c r="BY236" i="8"/>
  <c r="CA236" i="8"/>
  <c r="CB236" i="8"/>
  <c r="CC236" i="8"/>
  <c r="CD236" i="8"/>
  <c r="CE236" i="8"/>
  <c r="CF236" i="8"/>
  <c r="CG236" i="8"/>
  <c r="CH236" i="8"/>
  <c r="CI236" i="8"/>
  <c r="CJ236" i="8"/>
  <c r="R237" i="8"/>
  <c r="I237" i="8"/>
  <c r="L237" i="8"/>
  <c r="S237" i="8"/>
  <c r="T237" i="8"/>
  <c r="U237" i="8"/>
  <c r="AN237" i="8"/>
  <c r="AJ237" i="8"/>
  <c r="AO237" i="8"/>
  <c r="AK237" i="8"/>
  <c r="AL237" i="8"/>
  <c r="AM237" i="8"/>
  <c r="BH237" i="8"/>
  <c r="BI237" i="8"/>
  <c r="BJ237" i="8"/>
  <c r="BK237" i="8"/>
  <c r="BL237" i="8"/>
  <c r="BM237" i="8"/>
  <c r="BN237" i="8"/>
  <c r="BO237" i="8"/>
  <c r="BP237" i="8"/>
  <c r="BQ237" i="8"/>
  <c r="BR237" i="8"/>
  <c r="BS237" i="8"/>
  <c r="BT237" i="8"/>
  <c r="BU237" i="8"/>
  <c r="BV237" i="8"/>
  <c r="BW237" i="8"/>
  <c r="BX237" i="8"/>
  <c r="BY237" i="8"/>
  <c r="CA237" i="8"/>
  <c r="CB237" i="8"/>
  <c r="CC237" i="8"/>
  <c r="CD237" i="8"/>
  <c r="CE237" i="8"/>
  <c r="CF237" i="8"/>
  <c r="CG237" i="8"/>
  <c r="CH237" i="8"/>
  <c r="CI237" i="8"/>
  <c r="CJ237" i="8"/>
  <c r="R238" i="8"/>
  <c r="I238" i="8"/>
  <c r="L238" i="8"/>
  <c r="S238" i="8"/>
  <c r="T238" i="8"/>
  <c r="U238" i="8"/>
  <c r="AN238" i="8"/>
  <c r="AJ238" i="8"/>
  <c r="AO238" i="8"/>
  <c r="AK238" i="8"/>
  <c r="AL238" i="8"/>
  <c r="AM238" i="8"/>
  <c r="BH238" i="8"/>
  <c r="BI238" i="8"/>
  <c r="BJ238" i="8"/>
  <c r="BK238" i="8"/>
  <c r="BL238" i="8"/>
  <c r="BM238" i="8"/>
  <c r="BN238" i="8"/>
  <c r="BO238" i="8"/>
  <c r="BP238" i="8"/>
  <c r="BQ238" i="8"/>
  <c r="BR238" i="8"/>
  <c r="BS238" i="8"/>
  <c r="BT238" i="8"/>
  <c r="BU238" i="8"/>
  <c r="BV238" i="8"/>
  <c r="BW238" i="8"/>
  <c r="BX238" i="8"/>
  <c r="BY238" i="8"/>
  <c r="CA238" i="8"/>
  <c r="CB238" i="8"/>
  <c r="CC238" i="8"/>
  <c r="CD238" i="8"/>
  <c r="CE238" i="8"/>
  <c r="CF238" i="8"/>
  <c r="CG238" i="8"/>
  <c r="CH238" i="8"/>
  <c r="CI238" i="8"/>
  <c r="CJ238" i="8"/>
  <c r="R239" i="8"/>
  <c r="I239" i="8"/>
  <c r="L239" i="8"/>
  <c r="S239" i="8"/>
  <c r="T239" i="8"/>
  <c r="U239" i="8"/>
  <c r="AN239" i="8"/>
  <c r="AJ239" i="8"/>
  <c r="AO239" i="8"/>
  <c r="AK239" i="8"/>
  <c r="AL239" i="8"/>
  <c r="AM239" i="8"/>
  <c r="BH239" i="8"/>
  <c r="BI239" i="8"/>
  <c r="BJ239" i="8"/>
  <c r="BK239" i="8"/>
  <c r="BL239" i="8"/>
  <c r="BM239" i="8"/>
  <c r="BN239" i="8"/>
  <c r="BO239" i="8"/>
  <c r="BP239" i="8"/>
  <c r="BQ239" i="8"/>
  <c r="BR239" i="8"/>
  <c r="BS239" i="8"/>
  <c r="BT239" i="8"/>
  <c r="BU239" i="8"/>
  <c r="BV239" i="8"/>
  <c r="BW239" i="8"/>
  <c r="BX239" i="8"/>
  <c r="BY239" i="8"/>
  <c r="CA239" i="8"/>
  <c r="CB239" i="8"/>
  <c r="CC239" i="8"/>
  <c r="CD239" i="8"/>
  <c r="CE239" i="8"/>
  <c r="CF239" i="8"/>
  <c r="CG239" i="8"/>
  <c r="CH239" i="8"/>
  <c r="CI239" i="8"/>
  <c r="CJ239" i="8"/>
  <c r="R240" i="8"/>
  <c r="I240" i="8"/>
  <c r="L240" i="8"/>
  <c r="S240" i="8"/>
  <c r="T240" i="8"/>
  <c r="U240" i="8"/>
  <c r="AN240" i="8"/>
  <c r="AJ240" i="8"/>
  <c r="AO240" i="8"/>
  <c r="AK240" i="8"/>
  <c r="AL240" i="8"/>
  <c r="AM240" i="8"/>
  <c r="BH240" i="8"/>
  <c r="BI240" i="8"/>
  <c r="BJ240" i="8"/>
  <c r="BK240" i="8"/>
  <c r="BL240" i="8"/>
  <c r="BM240" i="8"/>
  <c r="BN240" i="8"/>
  <c r="BO240" i="8"/>
  <c r="BP240" i="8"/>
  <c r="BQ240" i="8"/>
  <c r="BR240" i="8"/>
  <c r="BS240" i="8"/>
  <c r="BT240" i="8"/>
  <c r="BU240" i="8"/>
  <c r="BV240" i="8"/>
  <c r="BW240" i="8"/>
  <c r="BX240" i="8"/>
  <c r="BY240" i="8"/>
  <c r="CA240" i="8"/>
  <c r="CB240" i="8"/>
  <c r="CC240" i="8"/>
  <c r="CD240" i="8"/>
  <c r="CE240" i="8"/>
  <c r="CF240" i="8"/>
  <c r="CG240" i="8"/>
  <c r="CH240" i="8"/>
  <c r="CI240" i="8"/>
  <c r="CJ240" i="8"/>
  <c r="R241" i="8"/>
  <c r="I241" i="8"/>
  <c r="L241" i="8"/>
  <c r="S241" i="8"/>
  <c r="T241" i="8"/>
  <c r="U241" i="8"/>
  <c r="AN241" i="8"/>
  <c r="AJ241" i="8"/>
  <c r="AO241" i="8"/>
  <c r="AK241" i="8"/>
  <c r="AL241" i="8"/>
  <c r="AM241" i="8"/>
  <c r="BH241" i="8"/>
  <c r="BI241" i="8"/>
  <c r="BJ241" i="8"/>
  <c r="BK241" i="8"/>
  <c r="BL241" i="8"/>
  <c r="BM241" i="8"/>
  <c r="BN241" i="8"/>
  <c r="BO241" i="8"/>
  <c r="BP241" i="8"/>
  <c r="BQ241" i="8"/>
  <c r="BR241" i="8"/>
  <c r="BS241" i="8"/>
  <c r="BT241" i="8"/>
  <c r="BU241" i="8"/>
  <c r="BV241" i="8"/>
  <c r="BW241" i="8"/>
  <c r="BX241" i="8"/>
  <c r="BY241" i="8"/>
  <c r="CA241" i="8"/>
  <c r="CB241" i="8"/>
  <c r="CC241" i="8"/>
  <c r="CD241" i="8"/>
  <c r="CE241" i="8"/>
  <c r="CF241" i="8"/>
  <c r="CG241" i="8"/>
  <c r="CH241" i="8"/>
  <c r="CI241" i="8"/>
  <c r="CJ241" i="8"/>
  <c r="R242" i="8"/>
  <c r="I242" i="8"/>
  <c r="L242" i="8"/>
  <c r="S242" i="8"/>
  <c r="T242" i="8"/>
  <c r="U242" i="8"/>
  <c r="AN242" i="8"/>
  <c r="AJ242" i="8"/>
  <c r="AO242" i="8"/>
  <c r="AK242" i="8"/>
  <c r="AL242" i="8"/>
  <c r="AM242" i="8"/>
  <c r="BH242" i="8"/>
  <c r="BI242" i="8"/>
  <c r="BJ242" i="8"/>
  <c r="BK242" i="8"/>
  <c r="BL242" i="8"/>
  <c r="BM242" i="8"/>
  <c r="BN242" i="8"/>
  <c r="BO242" i="8"/>
  <c r="BP242" i="8"/>
  <c r="BQ242" i="8"/>
  <c r="BR242" i="8"/>
  <c r="BS242" i="8"/>
  <c r="BT242" i="8"/>
  <c r="BU242" i="8"/>
  <c r="BV242" i="8"/>
  <c r="BW242" i="8"/>
  <c r="BX242" i="8"/>
  <c r="BY242" i="8"/>
  <c r="CA242" i="8"/>
  <c r="CB242" i="8"/>
  <c r="CC242" i="8"/>
  <c r="CD242" i="8"/>
  <c r="CE242" i="8"/>
  <c r="CF242" i="8"/>
  <c r="CG242" i="8"/>
  <c r="CH242" i="8"/>
  <c r="CI242" i="8"/>
  <c r="CJ242" i="8"/>
  <c r="R243" i="8"/>
  <c r="I243" i="8"/>
  <c r="L243" i="8"/>
  <c r="S243" i="8"/>
  <c r="T243" i="8"/>
  <c r="U243" i="8"/>
  <c r="AN243" i="8"/>
  <c r="AJ243" i="8"/>
  <c r="AO243" i="8"/>
  <c r="AK243" i="8"/>
  <c r="AL243" i="8"/>
  <c r="AM243" i="8"/>
  <c r="BH243" i="8"/>
  <c r="BI243" i="8"/>
  <c r="BJ243" i="8"/>
  <c r="BK243" i="8"/>
  <c r="BL243" i="8"/>
  <c r="BM243" i="8"/>
  <c r="BN243" i="8"/>
  <c r="BO243" i="8"/>
  <c r="BP243" i="8"/>
  <c r="BQ243" i="8"/>
  <c r="BR243" i="8"/>
  <c r="BS243" i="8"/>
  <c r="BT243" i="8"/>
  <c r="BU243" i="8"/>
  <c r="BV243" i="8"/>
  <c r="BW243" i="8"/>
  <c r="BX243" i="8"/>
  <c r="BY243" i="8"/>
  <c r="CA243" i="8"/>
  <c r="CB243" i="8"/>
  <c r="CC243" i="8"/>
  <c r="CD243" i="8"/>
  <c r="CE243" i="8"/>
  <c r="CF243" i="8"/>
  <c r="CG243" i="8"/>
  <c r="CH243" i="8"/>
  <c r="CI243" i="8"/>
  <c r="CJ243" i="8"/>
  <c r="R244" i="8"/>
  <c r="I244" i="8"/>
  <c r="L244" i="8"/>
  <c r="S244" i="8"/>
  <c r="T244" i="8"/>
  <c r="U244" i="8"/>
  <c r="AN244" i="8"/>
  <c r="AJ244" i="8"/>
  <c r="AO244" i="8"/>
  <c r="AK244" i="8"/>
  <c r="AL244" i="8"/>
  <c r="AM244" i="8"/>
  <c r="BH244" i="8"/>
  <c r="BI244" i="8"/>
  <c r="BJ244" i="8"/>
  <c r="BK244" i="8"/>
  <c r="BL244" i="8"/>
  <c r="BM244" i="8"/>
  <c r="BN244" i="8"/>
  <c r="BO244" i="8"/>
  <c r="BP244" i="8"/>
  <c r="BQ244" i="8"/>
  <c r="BR244" i="8"/>
  <c r="BS244" i="8"/>
  <c r="BT244" i="8"/>
  <c r="BU244" i="8"/>
  <c r="BV244" i="8"/>
  <c r="BW244" i="8"/>
  <c r="BX244" i="8"/>
  <c r="BY244" i="8"/>
  <c r="CA244" i="8"/>
  <c r="CB244" i="8"/>
  <c r="CC244" i="8"/>
  <c r="CD244" i="8"/>
  <c r="CE244" i="8"/>
  <c r="CF244" i="8"/>
  <c r="CG244" i="8"/>
  <c r="CH244" i="8"/>
  <c r="CI244" i="8"/>
  <c r="CJ244" i="8"/>
  <c r="R245" i="8"/>
  <c r="I245" i="8"/>
  <c r="L245" i="8"/>
  <c r="S245" i="8"/>
  <c r="T245" i="8"/>
  <c r="U245" i="8"/>
  <c r="AN245" i="8"/>
  <c r="AJ245" i="8"/>
  <c r="AO245" i="8"/>
  <c r="AK245" i="8"/>
  <c r="AL245" i="8"/>
  <c r="AM245" i="8"/>
  <c r="BH245" i="8"/>
  <c r="BI245" i="8"/>
  <c r="BJ245" i="8"/>
  <c r="BK245" i="8"/>
  <c r="BL245" i="8"/>
  <c r="BM245" i="8"/>
  <c r="BN245" i="8"/>
  <c r="BO245" i="8"/>
  <c r="BP245" i="8"/>
  <c r="BQ245" i="8"/>
  <c r="BR245" i="8"/>
  <c r="BS245" i="8"/>
  <c r="BT245" i="8"/>
  <c r="BU245" i="8"/>
  <c r="BV245" i="8"/>
  <c r="BW245" i="8"/>
  <c r="BX245" i="8"/>
  <c r="BY245" i="8"/>
  <c r="CA245" i="8"/>
  <c r="CB245" i="8"/>
  <c r="CC245" i="8"/>
  <c r="CD245" i="8"/>
  <c r="CE245" i="8"/>
  <c r="CF245" i="8"/>
  <c r="CG245" i="8"/>
  <c r="CH245" i="8"/>
  <c r="CI245" i="8"/>
  <c r="CJ245" i="8"/>
  <c r="R246" i="8"/>
  <c r="I246" i="8"/>
  <c r="L246" i="8"/>
  <c r="S246" i="8"/>
  <c r="T246" i="8"/>
  <c r="U246" i="8"/>
  <c r="AN246" i="8"/>
  <c r="AJ246" i="8"/>
  <c r="AO246" i="8"/>
  <c r="AK246" i="8"/>
  <c r="AL246" i="8"/>
  <c r="AM246" i="8"/>
  <c r="BH246" i="8"/>
  <c r="BI246" i="8"/>
  <c r="BJ246" i="8"/>
  <c r="BK246" i="8"/>
  <c r="BL246" i="8"/>
  <c r="BM246" i="8"/>
  <c r="BN246" i="8"/>
  <c r="BO246" i="8"/>
  <c r="BP246" i="8"/>
  <c r="BQ246" i="8"/>
  <c r="BR246" i="8"/>
  <c r="BS246" i="8"/>
  <c r="BT246" i="8"/>
  <c r="BU246" i="8"/>
  <c r="BV246" i="8"/>
  <c r="BW246" i="8"/>
  <c r="BX246" i="8"/>
  <c r="BY246" i="8"/>
  <c r="CA246" i="8"/>
  <c r="CB246" i="8"/>
  <c r="CC246" i="8"/>
  <c r="CD246" i="8"/>
  <c r="CE246" i="8"/>
  <c r="CF246" i="8"/>
  <c r="CG246" i="8"/>
  <c r="CH246" i="8"/>
  <c r="CI246" i="8"/>
  <c r="CJ246" i="8"/>
  <c r="R247" i="8"/>
  <c r="I247" i="8"/>
  <c r="L247" i="8"/>
  <c r="S247" i="8"/>
  <c r="T247" i="8"/>
  <c r="U247" i="8"/>
  <c r="AN247" i="8"/>
  <c r="AJ247" i="8"/>
  <c r="AO247" i="8"/>
  <c r="AK247" i="8"/>
  <c r="AL247" i="8"/>
  <c r="AM247" i="8"/>
  <c r="BH247" i="8"/>
  <c r="BI247" i="8"/>
  <c r="BJ247" i="8"/>
  <c r="BK247" i="8"/>
  <c r="BL247" i="8"/>
  <c r="BM247" i="8"/>
  <c r="BN247" i="8"/>
  <c r="BO247" i="8"/>
  <c r="BP247" i="8"/>
  <c r="BQ247" i="8"/>
  <c r="BR247" i="8"/>
  <c r="BS247" i="8"/>
  <c r="BT247" i="8"/>
  <c r="BU247" i="8"/>
  <c r="BV247" i="8"/>
  <c r="BW247" i="8"/>
  <c r="BX247" i="8"/>
  <c r="BY247" i="8"/>
  <c r="CA247" i="8"/>
  <c r="CB247" i="8"/>
  <c r="CC247" i="8"/>
  <c r="CD247" i="8"/>
  <c r="CE247" i="8"/>
  <c r="CF247" i="8"/>
  <c r="CG247" i="8"/>
  <c r="CH247" i="8"/>
  <c r="CI247" i="8"/>
  <c r="CJ247" i="8"/>
  <c r="R248" i="8"/>
  <c r="I248" i="8"/>
  <c r="L248" i="8"/>
  <c r="S248" i="8"/>
  <c r="T248" i="8"/>
  <c r="U248" i="8"/>
  <c r="AN248" i="8"/>
  <c r="AJ248" i="8"/>
  <c r="AO248" i="8"/>
  <c r="AK248" i="8"/>
  <c r="AL248" i="8"/>
  <c r="AM248" i="8"/>
  <c r="BH248" i="8"/>
  <c r="BI248" i="8"/>
  <c r="BJ248" i="8"/>
  <c r="BK248" i="8"/>
  <c r="BL248" i="8"/>
  <c r="BM248" i="8"/>
  <c r="BN248" i="8"/>
  <c r="BO248" i="8"/>
  <c r="BP248" i="8"/>
  <c r="BQ248" i="8"/>
  <c r="BR248" i="8"/>
  <c r="BS248" i="8"/>
  <c r="BT248" i="8"/>
  <c r="BU248" i="8"/>
  <c r="BV248" i="8"/>
  <c r="BW248" i="8"/>
  <c r="BX248" i="8"/>
  <c r="BY248" i="8"/>
  <c r="CA248" i="8"/>
  <c r="CB248" i="8"/>
  <c r="CC248" i="8"/>
  <c r="CD248" i="8"/>
  <c r="CE248" i="8"/>
  <c r="CF248" i="8"/>
  <c r="CG248" i="8"/>
  <c r="CH248" i="8"/>
  <c r="CI248" i="8"/>
  <c r="CJ248" i="8"/>
  <c r="R249" i="8"/>
  <c r="I249" i="8"/>
  <c r="L249" i="8"/>
  <c r="S249" i="8"/>
  <c r="T249" i="8"/>
  <c r="U249" i="8"/>
  <c r="AN249" i="8"/>
  <c r="AJ249" i="8"/>
  <c r="AO249" i="8"/>
  <c r="AK249" i="8"/>
  <c r="AL249" i="8"/>
  <c r="AM249" i="8"/>
  <c r="BH249" i="8"/>
  <c r="BI249" i="8"/>
  <c r="BJ249" i="8"/>
  <c r="BK249" i="8"/>
  <c r="BL249" i="8"/>
  <c r="BM249" i="8"/>
  <c r="BN249" i="8"/>
  <c r="BO249" i="8"/>
  <c r="BP249" i="8"/>
  <c r="BQ249" i="8"/>
  <c r="BR249" i="8"/>
  <c r="BS249" i="8"/>
  <c r="BT249" i="8"/>
  <c r="BU249" i="8"/>
  <c r="BV249" i="8"/>
  <c r="BW249" i="8"/>
  <c r="BX249" i="8"/>
  <c r="BY249" i="8"/>
  <c r="CA249" i="8"/>
  <c r="CB249" i="8"/>
  <c r="CC249" i="8"/>
  <c r="CD249" i="8"/>
  <c r="CE249" i="8"/>
  <c r="CF249" i="8"/>
  <c r="CG249" i="8"/>
  <c r="CH249" i="8"/>
  <c r="CI249" i="8"/>
  <c r="CJ249" i="8"/>
  <c r="R250" i="8"/>
  <c r="I250" i="8"/>
  <c r="L250" i="8"/>
  <c r="S250" i="8"/>
  <c r="T250" i="8"/>
  <c r="U250" i="8"/>
  <c r="AN250" i="8"/>
  <c r="AJ250" i="8"/>
  <c r="AO250" i="8"/>
  <c r="AK250" i="8"/>
  <c r="AL250" i="8"/>
  <c r="AM250" i="8"/>
  <c r="BH250" i="8"/>
  <c r="BI250" i="8"/>
  <c r="BJ250" i="8"/>
  <c r="BK250" i="8"/>
  <c r="BL250" i="8"/>
  <c r="BM250" i="8"/>
  <c r="BN250" i="8"/>
  <c r="BO250" i="8"/>
  <c r="BP250" i="8"/>
  <c r="BQ250" i="8"/>
  <c r="BR250" i="8"/>
  <c r="BS250" i="8"/>
  <c r="BT250" i="8"/>
  <c r="BU250" i="8"/>
  <c r="BV250" i="8"/>
  <c r="BW250" i="8"/>
  <c r="BX250" i="8"/>
  <c r="BY250" i="8"/>
  <c r="CA250" i="8"/>
  <c r="CB250" i="8"/>
  <c r="CC250" i="8"/>
  <c r="CD250" i="8"/>
  <c r="CE250" i="8"/>
  <c r="CF250" i="8"/>
  <c r="CG250" i="8"/>
  <c r="CH250" i="8"/>
  <c r="CI250" i="8"/>
  <c r="CJ250" i="8"/>
  <c r="R251" i="8"/>
  <c r="I251" i="8"/>
  <c r="L251" i="8"/>
  <c r="S251" i="8"/>
  <c r="T251" i="8"/>
  <c r="U251" i="8"/>
  <c r="AN251" i="8"/>
  <c r="AJ251" i="8"/>
  <c r="AO251" i="8"/>
  <c r="AK251" i="8"/>
  <c r="AL251" i="8"/>
  <c r="AM251" i="8"/>
  <c r="BH251" i="8"/>
  <c r="BI251" i="8"/>
  <c r="BJ251" i="8"/>
  <c r="BK251" i="8"/>
  <c r="BL251" i="8"/>
  <c r="BM251" i="8"/>
  <c r="BN251" i="8"/>
  <c r="BO251" i="8"/>
  <c r="BP251" i="8"/>
  <c r="BQ251" i="8"/>
  <c r="BR251" i="8"/>
  <c r="BS251" i="8"/>
  <c r="BT251" i="8"/>
  <c r="BU251" i="8"/>
  <c r="BV251" i="8"/>
  <c r="BW251" i="8"/>
  <c r="BX251" i="8"/>
  <c r="BY251" i="8"/>
  <c r="CA251" i="8"/>
  <c r="CB251" i="8"/>
  <c r="CC251" i="8"/>
  <c r="CD251" i="8"/>
  <c r="CE251" i="8"/>
  <c r="CF251" i="8"/>
  <c r="CG251" i="8"/>
  <c r="CH251" i="8"/>
  <c r="CI251" i="8"/>
  <c r="CJ251" i="8"/>
  <c r="R252" i="8"/>
  <c r="I252" i="8"/>
  <c r="L252" i="8"/>
  <c r="S252" i="8"/>
  <c r="T252" i="8"/>
  <c r="U252" i="8"/>
  <c r="AN252" i="8"/>
  <c r="AJ252" i="8"/>
  <c r="AO252" i="8"/>
  <c r="AK252" i="8"/>
  <c r="AL252" i="8"/>
  <c r="AM252" i="8"/>
  <c r="BH252" i="8"/>
  <c r="BI252" i="8"/>
  <c r="BJ252" i="8"/>
  <c r="BK252" i="8"/>
  <c r="BL252" i="8"/>
  <c r="BM252" i="8"/>
  <c r="BN252" i="8"/>
  <c r="BO252" i="8"/>
  <c r="BP252" i="8"/>
  <c r="BQ252" i="8"/>
  <c r="BR252" i="8"/>
  <c r="BS252" i="8"/>
  <c r="BT252" i="8"/>
  <c r="BU252" i="8"/>
  <c r="BV252" i="8"/>
  <c r="BW252" i="8"/>
  <c r="BX252" i="8"/>
  <c r="BY252" i="8"/>
  <c r="CA252" i="8"/>
  <c r="CB252" i="8"/>
  <c r="CC252" i="8"/>
  <c r="CD252" i="8"/>
  <c r="CE252" i="8"/>
  <c r="CF252" i="8"/>
  <c r="CG252" i="8"/>
  <c r="CH252" i="8"/>
  <c r="CI252" i="8"/>
  <c r="CJ252" i="8"/>
  <c r="R253" i="8"/>
  <c r="I253" i="8"/>
  <c r="L253" i="8"/>
  <c r="S253" i="8"/>
  <c r="T253" i="8"/>
  <c r="U253" i="8"/>
  <c r="AN253" i="8"/>
  <c r="AJ253" i="8"/>
  <c r="AO253" i="8"/>
  <c r="AK253" i="8"/>
  <c r="AL253" i="8"/>
  <c r="AM253" i="8"/>
  <c r="BH253" i="8"/>
  <c r="BI253" i="8"/>
  <c r="BJ253" i="8"/>
  <c r="BK253" i="8"/>
  <c r="BL253" i="8"/>
  <c r="BM253" i="8"/>
  <c r="BN253" i="8"/>
  <c r="BO253" i="8"/>
  <c r="BP253" i="8"/>
  <c r="BQ253" i="8"/>
  <c r="BR253" i="8"/>
  <c r="BS253" i="8"/>
  <c r="BT253" i="8"/>
  <c r="BU253" i="8"/>
  <c r="BV253" i="8"/>
  <c r="BW253" i="8"/>
  <c r="BX253" i="8"/>
  <c r="BY253" i="8"/>
  <c r="CA253" i="8"/>
  <c r="CB253" i="8"/>
  <c r="CC253" i="8"/>
  <c r="CD253" i="8"/>
  <c r="CE253" i="8"/>
  <c r="CF253" i="8"/>
  <c r="CG253" i="8"/>
  <c r="CH253" i="8"/>
  <c r="CI253" i="8"/>
  <c r="CJ253" i="8"/>
  <c r="R254" i="8"/>
  <c r="I254" i="8"/>
  <c r="L254" i="8"/>
  <c r="S254" i="8"/>
  <c r="T254" i="8"/>
  <c r="U254" i="8"/>
  <c r="AN254" i="8"/>
  <c r="AJ254" i="8"/>
  <c r="AO254" i="8"/>
  <c r="AK254" i="8"/>
  <c r="AL254" i="8"/>
  <c r="AM254" i="8"/>
  <c r="BH254" i="8"/>
  <c r="BI254" i="8"/>
  <c r="BJ254" i="8"/>
  <c r="BK254" i="8"/>
  <c r="BL254" i="8"/>
  <c r="BM254" i="8"/>
  <c r="BN254" i="8"/>
  <c r="BO254" i="8"/>
  <c r="BP254" i="8"/>
  <c r="BQ254" i="8"/>
  <c r="BR254" i="8"/>
  <c r="BS254" i="8"/>
  <c r="BT254" i="8"/>
  <c r="BU254" i="8"/>
  <c r="BV254" i="8"/>
  <c r="BW254" i="8"/>
  <c r="BX254" i="8"/>
  <c r="BY254" i="8"/>
  <c r="CA254" i="8"/>
  <c r="CB254" i="8"/>
  <c r="CC254" i="8"/>
  <c r="CD254" i="8"/>
  <c r="CE254" i="8"/>
  <c r="CF254" i="8"/>
  <c r="CG254" i="8"/>
  <c r="CH254" i="8"/>
  <c r="CI254" i="8"/>
  <c r="CJ254" i="8"/>
  <c r="R255" i="8"/>
  <c r="I255" i="8"/>
  <c r="L255" i="8"/>
  <c r="S255" i="8"/>
  <c r="T255" i="8"/>
  <c r="U255" i="8"/>
  <c r="AN255" i="8"/>
  <c r="AJ255" i="8"/>
  <c r="AO255" i="8"/>
  <c r="AK255" i="8"/>
  <c r="AL255" i="8"/>
  <c r="AM255" i="8"/>
  <c r="BH255" i="8"/>
  <c r="BI255" i="8"/>
  <c r="BJ255" i="8"/>
  <c r="BK255" i="8"/>
  <c r="BL255" i="8"/>
  <c r="BM255" i="8"/>
  <c r="BN255" i="8"/>
  <c r="BO255" i="8"/>
  <c r="BP255" i="8"/>
  <c r="BQ255" i="8"/>
  <c r="BR255" i="8"/>
  <c r="BS255" i="8"/>
  <c r="BT255" i="8"/>
  <c r="BU255" i="8"/>
  <c r="BV255" i="8"/>
  <c r="BW255" i="8"/>
  <c r="BX255" i="8"/>
  <c r="BY255" i="8"/>
  <c r="CA255" i="8"/>
  <c r="CB255" i="8"/>
  <c r="CC255" i="8"/>
  <c r="CD255" i="8"/>
  <c r="CE255" i="8"/>
  <c r="CF255" i="8"/>
  <c r="CG255" i="8"/>
  <c r="CH255" i="8"/>
  <c r="CI255" i="8"/>
  <c r="CJ255" i="8"/>
  <c r="R256" i="8"/>
  <c r="I256" i="8"/>
  <c r="L256" i="8"/>
  <c r="S256" i="8"/>
  <c r="T256" i="8"/>
  <c r="U256" i="8"/>
  <c r="AN256" i="8"/>
  <c r="AJ256" i="8"/>
  <c r="AO256" i="8"/>
  <c r="AK256" i="8"/>
  <c r="AL256" i="8"/>
  <c r="AM256" i="8"/>
  <c r="BH256" i="8"/>
  <c r="BI256" i="8"/>
  <c r="BJ256" i="8"/>
  <c r="BK256" i="8"/>
  <c r="BL256" i="8"/>
  <c r="BM256" i="8"/>
  <c r="BN256" i="8"/>
  <c r="BO256" i="8"/>
  <c r="BP256" i="8"/>
  <c r="BQ256" i="8"/>
  <c r="BR256" i="8"/>
  <c r="BS256" i="8"/>
  <c r="BT256" i="8"/>
  <c r="BU256" i="8"/>
  <c r="BV256" i="8"/>
  <c r="BW256" i="8"/>
  <c r="BX256" i="8"/>
  <c r="BY256" i="8"/>
  <c r="CA256" i="8"/>
  <c r="CB256" i="8"/>
  <c r="CC256" i="8"/>
  <c r="CD256" i="8"/>
  <c r="CE256" i="8"/>
  <c r="CF256" i="8"/>
  <c r="CG256" i="8"/>
  <c r="CH256" i="8"/>
  <c r="CI256" i="8"/>
  <c r="CJ256" i="8"/>
  <c r="R257" i="8"/>
  <c r="I257" i="8"/>
  <c r="L257" i="8"/>
  <c r="S257" i="8"/>
  <c r="T257" i="8"/>
  <c r="U257" i="8"/>
  <c r="AN257" i="8"/>
  <c r="AJ257" i="8"/>
  <c r="AO257" i="8"/>
  <c r="AK257" i="8"/>
  <c r="AL257" i="8"/>
  <c r="AM257" i="8"/>
  <c r="BH257" i="8"/>
  <c r="BI257" i="8"/>
  <c r="BJ257" i="8"/>
  <c r="BK257" i="8"/>
  <c r="BL257" i="8"/>
  <c r="BM257" i="8"/>
  <c r="BN257" i="8"/>
  <c r="BO257" i="8"/>
  <c r="BP257" i="8"/>
  <c r="BQ257" i="8"/>
  <c r="BR257" i="8"/>
  <c r="BS257" i="8"/>
  <c r="BT257" i="8"/>
  <c r="BU257" i="8"/>
  <c r="BV257" i="8"/>
  <c r="BW257" i="8"/>
  <c r="BX257" i="8"/>
  <c r="BY257" i="8"/>
  <c r="CA257" i="8"/>
  <c r="CB257" i="8"/>
  <c r="CC257" i="8"/>
  <c r="CD257" i="8"/>
  <c r="CE257" i="8"/>
  <c r="CF257" i="8"/>
  <c r="CG257" i="8"/>
  <c r="CH257" i="8"/>
  <c r="CI257" i="8"/>
  <c r="CJ257" i="8"/>
  <c r="R258" i="8"/>
  <c r="I258" i="8"/>
  <c r="L258" i="8"/>
  <c r="S258" i="8"/>
  <c r="T258" i="8"/>
  <c r="U258" i="8"/>
  <c r="AN258" i="8"/>
  <c r="AJ258" i="8"/>
  <c r="AO258" i="8"/>
  <c r="AK258" i="8"/>
  <c r="AL258" i="8"/>
  <c r="AM258" i="8"/>
  <c r="BH258" i="8"/>
  <c r="BI258" i="8"/>
  <c r="BJ258" i="8"/>
  <c r="BK258" i="8"/>
  <c r="BL258" i="8"/>
  <c r="BM258" i="8"/>
  <c r="BN258" i="8"/>
  <c r="BO258" i="8"/>
  <c r="BP258" i="8"/>
  <c r="BQ258" i="8"/>
  <c r="BR258" i="8"/>
  <c r="BS258" i="8"/>
  <c r="BT258" i="8"/>
  <c r="BU258" i="8"/>
  <c r="BV258" i="8"/>
  <c r="BW258" i="8"/>
  <c r="BX258" i="8"/>
  <c r="BY258" i="8"/>
  <c r="CA258" i="8"/>
  <c r="CB258" i="8"/>
  <c r="CC258" i="8"/>
  <c r="CD258" i="8"/>
  <c r="CE258" i="8"/>
  <c r="CF258" i="8"/>
  <c r="CG258" i="8"/>
  <c r="CH258" i="8"/>
  <c r="CI258" i="8"/>
  <c r="CJ258" i="8"/>
  <c r="R259" i="8"/>
  <c r="I259" i="8"/>
  <c r="L259" i="8"/>
  <c r="S259" i="8"/>
  <c r="T259" i="8"/>
  <c r="U259" i="8"/>
  <c r="AN259" i="8"/>
  <c r="AJ259" i="8"/>
  <c r="AO259" i="8"/>
  <c r="AK259" i="8"/>
  <c r="AL259" i="8"/>
  <c r="AM259" i="8"/>
  <c r="BH259" i="8"/>
  <c r="BI259" i="8"/>
  <c r="BJ259" i="8"/>
  <c r="BK259" i="8"/>
  <c r="BL259" i="8"/>
  <c r="BM259" i="8"/>
  <c r="BN259" i="8"/>
  <c r="BO259" i="8"/>
  <c r="BP259" i="8"/>
  <c r="BQ259" i="8"/>
  <c r="BR259" i="8"/>
  <c r="BS259" i="8"/>
  <c r="BT259" i="8"/>
  <c r="BU259" i="8"/>
  <c r="BV259" i="8"/>
  <c r="BW259" i="8"/>
  <c r="BX259" i="8"/>
  <c r="BY259" i="8"/>
  <c r="CA259" i="8"/>
  <c r="CB259" i="8"/>
  <c r="CC259" i="8"/>
  <c r="CD259" i="8"/>
  <c r="CE259" i="8"/>
  <c r="CF259" i="8"/>
  <c r="CG259" i="8"/>
  <c r="CH259" i="8"/>
  <c r="CI259" i="8"/>
  <c r="CJ259" i="8"/>
  <c r="R260" i="8"/>
  <c r="I260" i="8"/>
  <c r="L260" i="8"/>
  <c r="S260" i="8"/>
  <c r="T260" i="8"/>
  <c r="U260" i="8"/>
  <c r="AN260" i="8"/>
  <c r="AJ260" i="8"/>
  <c r="AO260" i="8"/>
  <c r="AK260" i="8"/>
  <c r="AL260" i="8"/>
  <c r="AM260" i="8"/>
  <c r="BH260" i="8"/>
  <c r="BI260" i="8"/>
  <c r="BJ260" i="8"/>
  <c r="BK260" i="8"/>
  <c r="BL260" i="8"/>
  <c r="BM260" i="8"/>
  <c r="BN260" i="8"/>
  <c r="BO260" i="8"/>
  <c r="BP260" i="8"/>
  <c r="BQ260" i="8"/>
  <c r="BR260" i="8"/>
  <c r="BS260" i="8"/>
  <c r="BT260" i="8"/>
  <c r="BU260" i="8"/>
  <c r="BV260" i="8"/>
  <c r="BW260" i="8"/>
  <c r="BX260" i="8"/>
  <c r="BY260" i="8"/>
  <c r="CA260" i="8"/>
  <c r="CB260" i="8"/>
  <c r="CC260" i="8"/>
  <c r="CD260" i="8"/>
  <c r="CE260" i="8"/>
  <c r="CF260" i="8"/>
  <c r="CG260" i="8"/>
  <c r="CH260" i="8"/>
  <c r="CI260" i="8"/>
  <c r="CJ260" i="8"/>
  <c r="R261" i="8"/>
  <c r="I261" i="8"/>
  <c r="L261" i="8"/>
  <c r="S261" i="8"/>
  <c r="T261" i="8"/>
  <c r="U261" i="8"/>
  <c r="AN261" i="8"/>
  <c r="AJ261" i="8"/>
  <c r="AO261" i="8"/>
  <c r="AK261" i="8"/>
  <c r="AL261" i="8"/>
  <c r="AM261" i="8"/>
  <c r="BH261" i="8"/>
  <c r="BI261" i="8"/>
  <c r="BJ261" i="8"/>
  <c r="BK261" i="8"/>
  <c r="BL261" i="8"/>
  <c r="BM261" i="8"/>
  <c r="BN261" i="8"/>
  <c r="BO261" i="8"/>
  <c r="BP261" i="8"/>
  <c r="BQ261" i="8"/>
  <c r="BR261" i="8"/>
  <c r="BS261" i="8"/>
  <c r="BT261" i="8"/>
  <c r="BU261" i="8"/>
  <c r="BV261" i="8"/>
  <c r="BW261" i="8"/>
  <c r="BX261" i="8"/>
  <c r="BY261" i="8"/>
  <c r="CA261" i="8"/>
  <c r="CB261" i="8"/>
  <c r="CC261" i="8"/>
  <c r="CD261" i="8"/>
  <c r="CE261" i="8"/>
  <c r="CF261" i="8"/>
  <c r="CG261" i="8"/>
  <c r="CH261" i="8"/>
  <c r="CI261" i="8"/>
  <c r="CJ261" i="8"/>
  <c r="R262" i="8"/>
  <c r="I262" i="8"/>
  <c r="L262" i="8"/>
  <c r="S262" i="8"/>
  <c r="T262" i="8"/>
  <c r="U262" i="8"/>
  <c r="AN262" i="8"/>
  <c r="AJ262" i="8"/>
  <c r="AO262" i="8"/>
  <c r="AK262" i="8"/>
  <c r="AL262" i="8"/>
  <c r="AM262" i="8"/>
  <c r="BH262" i="8"/>
  <c r="BI262" i="8"/>
  <c r="BJ262" i="8"/>
  <c r="BK262" i="8"/>
  <c r="BL262" i="8"/>
  <c r="BM262" i="8"/>
  <c r="BN262" i="8"/>
  <c r="BO262" i="8"/>
  <c r="BP262" i="8"/>
  <c r="BQ262" i="8"/>
  <c r="BR262" i="8"/>
  <c r="BS262" i="8"/>
  <c r="BT262" i="8"/>
  <c r="BU262" i="8"/>
  <c r="BV262" i="8"/>
  <c r="BW262" i="8"/>
  <c r="BX262" i="8"/>
  <c r="BY262" i="8"/>
  <c r="CA262" i="8"/>
  <c r="CB262" i="8"/>
  <c r="CC262" i="8"/>
  <c r="CD262" i="8"/>
  <c r="CE262" i="8"/>
  <c r="CF262" i="8"/>
  <c r="CG262" i="8"/>
  <c r="CH262" i="8"/>
  <c r="CI262" i="8"/>
  <c r="CJ262" i="8"/>
  <c r="R263" i="8"/>
  <c r="I263" i="8"/>
  <c r="L263" i="8"/>
  <c r="S263" i="8"/>
  <c r="T263" i="8"/>
  <c r="U263" i="8"/>
  <c r="AN263" i="8"/>
  <c r="AJ263" i="8"/>
  <c r="AO263" i="8"/>
  <c r="AK263" i="8"/>
  <c r="AL263" i="8"/>
  <c r="AM263" i="8"/>
  <c r="BH263" i="8"/>
  <c r="BI263" i="8"/>
  <c r="BJ263" i="8"/>
  <c r="BK263" i="8"/>
  <c r="BL263" i="8"/>
  <c r="BM263" i="8"/>
  <c r="BN263" i="8"/>
  <c r="BO263" i="8"/>
  <c r="BP263" i="8"/>
  <c r="BQ263" i="8"/>
  <c r="BR263" i="8"/>
  <c r="BS263" i="8"/>
  <c r="BT263" i="8"/>
  <c r="BU263" i="8"/>
  <c r="BV263" i="8"/>
  <c r="BW263" i="8"/>
  <c r="BX263" i="8"/>
  <c r="BY263" i="8"/>
  <c r="CA263" i="8"/>
  <c r="CB263" i="8"/>
  <c r="CC263" i="8"/>
  <c r="CD263" i="8"/>
  <c r="CE263" i="8"/>
  <c r="CF263" i="8"/>
  <c r="CG263" i="8"/>
  <c r="CH263" i="8"/>
  <c r="CI263" i="8"/>
  <c r="CJ263" i="8"/>
  <c r="R264" i="8"/>
  <c r="I264" i="8"/>
  <c r="L264" i="8"/>
  <c r="S264" i="8"/>
  <c r="T264" i="8"/>
  <c r="U264" i="8"/>
  <c r="AN264" i="8"/>
  <c r="AJ264" i="8"/>
  <c r="AO264" i="8"/>
  <c r="AK264" i="8"/>
  <c r="AL264" i="8"/>
  <c r="AM264" i="8"/>
  <c r="BH264" i="8"/>
  <c r="BI264" i="8"/>
  <c r="BJ264" i="8"/>
  <c r="BK264" i="8"/>
  <c r="BL264" i="8"/>
  <c r="BM264" i="8"/>
  <c r="BN264" i="8"/>
  <c r="BO264" i="8"/>
  <c r="BP264" i="8"/>
  <c r="BQ264" i="8"/>
  <c r="BR264" i="8"/>
  <c r="BS264" i="8"/>
  <c r="BT264" i="8"/>
  <c r="BU264" i="8"/>
  <c r="BV264" i="8"/>
  <c r="BW264" i="8"/>
  <c r="BX264" i="8"/>
  <c r="BY264" i="8"/>
  <c r="CA264" i="8"/>
  <c r="CB264" i="8"/>
  <c r="CC264" i="8"/>
  <c r="CD264" i="8"/>
  <c r="CE264" i="8"/>
  <c r="CF264" i="8"/>
  <c r="CG264" i="8"/>
  <c r="CH264" i="8"/>
  <c r="CI264" i="8"/>
  <c r="CJ264" i="8"/>
  <c r="R265" i="8"/>
  <c r="I265" i="8"/>
  <c r="L265" i="8"/>
  <c r="S265" i="8"/>
  <c r="T265" i="8"/>
  <c r="U265" i="8"/>
  <c r="AN265" i="8"/>
  <c r="AJ265" i="8"/>
  <c r="AO265" i="8"/>
  <c r="AK265" i="8"/>
  <c r="AL265" i="8"/>
  <c r="AM265" i="8"/>
  <c r="BH265" i="8"/>
  <c r="BI265" i="8"/>
  <c r="BJ265" i="8"/>
  <c r="BK265" i="8"/>
  <c r="BL265" i="8"/>
  <c r="BM265" i="8"/>
  <c r="BN265" i="8"/>
  <c r="BO265" i="8"/>
  <c r="BP265" i="8"/>
  <c r="BQ265" i="8"/>
  <c r="BR265" i="8"/>
  <c r="BS265" i="8"/>
  <c r="BT265" i="8"/>
  <c r="BU265" i="8"/>
  <c r="BV265" i="8"/>
  <c r="BW265" i="8"/>
  <c r="BX265" i="8"/>
  <c r="BY265" i="8"/>
  <c r="CA265" i="8"/>
  <c r="CB265" i="8"/>
  <c r="CC265" i="8"/>
  <c r="CD265" i="8"/>
  <c r="CE265" i="8"/>
  <c r="CF265" i="8"/>
  <c r="CG265" i="8"/>
  <c r="CH265" i="8"/>
  <c r="CI265" i="8"/>
  <c r="CJ265" i="8"/>
  <c r="R266" i="8"/>
  <c r="I266" i="8"/>
  <c r="L266" i="8"/>
  <c r="S266" i="8"/>
  <c r="T266" i="8"/>
  <c r="U266" i="8"/>
  <c r="AN266" i="8"/>
  <c r="AJ266" i="8"/>
  <c r="AO266" i="8"/>
  <c r="AK266" i="8"/>
  <c r="AL266" i="8"/>
  <c r="AM266" i="8"/>
  <c r="BH266" i="8"/>
  <c r="BI266" i="8"/>
  <c r="BJ266" i="8"/>
  <c r="BK266" i="8"/>
  <c r="BL266" i="8"/>
  <c r="BM266" i="8"/>
  <c r="BN266" i="8"/>
  <c r="BO266" i="8"/>
  <c r="BP266" i="8"/>
  <c r="BQ266" i="8"/>
  <c r="BR266" i="8"/>
  <c r="BS266" i="8"/>
  <c r="BT266" i="8"/>
  <c r="BU266" i="8"/>
  <c r="BV266" i="8"/>
  <c r="BW266" i="8"/>
  <c r="BX266" i="8"/>
  <c r="BY266" i="8"/>
  <c r="CA266" i="8"/>
  <c r="CB266" i="8"/>
  <c r="CC266" i="8"/>
  <c r="CD266" i="8"/>
  <c r="CE266" i="8"/>
  <c r="CF266" i="8"/>
  <c r="CG266" i="8"/>
  <c r="CH266" i="8"/>
  <c r="CI266" i="8"/>
  <c r="CJ266" i="8"/>
  <c r="R267" i="8"/>
  <c r="I267" i="8"/>
  <c r="L267" i="8"/>
  <c r="S267" i="8"/>
  <c r="T267" i="8"/>
  <c r="U267" i="8"/>
  <c r="AN267" i="8"/>
  <c r="AJ267" i="8"/>
  <c r="AO267" i="8"/>
  <c r="AK267" i="8"/>
  <c r="AL267" i="8"/>
  <c r="AM267" i="8"/>
  <c r="BH267" i="8"/>
  <c r="BI267" i="8"/>
  <c r="BJ267" i="8"/>
  <c r="BK267" i="8"/>
  <c r="BL267" i="8"/>
  <c r="BM267" i="8"/>
  <c r="BN267" i="8"/>
  <c r="BO267" i="8"/>
  <c r="BP267" i="8"/>
  <c r="BQ267" i="8"/>
  <c r="BR267" i="8"/>
  <c r="BS267" i="8"/>
  <c r="BT267" i="8"/>
  <c r="BU267" i="8"/>
  <c r="BV267" i="8"/>
  <c r="BW267" i="8"/>
  <c r="BX267" i="8"/>
  <c r="BY267" i="8"/>
  <c r="CA267" i="8"/>
  <c r="CB267" i="8"/>
  <c r="CC267" i="8"/>
  <c r="CD267" i="8"/>
  <c r="CE267" i="8"/>
  <c r="CF267" i="8"/>
  <c r="CG267" i="8"/>
  <c r="CH267" i="8"/>
  <c r="CI267" i="8"/>
  <c r="CJ267" i="8"/>
  <c r="R268" i="8"/>
  <c r="I268" i="8"/>
  <c r="L268" i="8"/>
  <c r="S268" i="8"/>
  <c r="T268" i="8"/>
  <c r="U268" i="8"/>
  <c r="AN268" i="8"/>
  <c r="AJ268" i="8"/>
  <c r="AO268" i="8"/>
  <c r="AK268" i="8"/>
  <c r="AL268" i="8"/>
  <c r="AM268" i="8"/>
  <c r="BH268" i="8"/>
  <c r="BI268" i="8"/>
  <c r="BJ268" i="8"/>
  <c r="BK268" i="8"/>
  <c r="BL268" i="8"/>
  <c r="BM268" i="8"/>
  <c r="BN268" i="8"/>
  <c r="BO268" i="8"/>
  <c r="BP268" i="8"/>
  <c r="BQ268" i="8"/>
  <c r="BR268" i="8"/>
  <c r="BS268" i="8"/>
  <c r="BT268" i="8"/>
  <c r="BU268" i="8"/>
  <c r="BV268" i="8"/>
  <c r="BW268" i="8"/>
  <c r="BX268" i="8"/>
  <c r="BY268" i="8"/>
  <c r="CA268" i="8"/>
  <c r="CB268" i="8"/>
  <c r="CC268" i="8"/>
  <c r="CD268" i="8"/>
  <c r="CE268" i="8"/>
  <c r="CF268" i="8"/>
  <c r="CG268" i="8"/>
  <c r="CH268" i="8"/>
  <c r="CI268" i="8"/>
  <c r="CJ268" i="8"/>
  <c r="R269" i="8"/>
  <c r="I269" i="8"/>
  <c r="L269" i="8"/>
  <c r="S269" i="8"/>
  <c r="T269" i="8"/>
  <c r="U269" i="8"/>
  <c r="AN269" i="8"/>
  <c r="AJ269" i="8"/>
  <c r="AO269" i="8"/>
  <c r="AK269" i="8"/>
  <c r="AL269" i="8"/>
  <c r="AM269" i="8"/>
  <c r="BH269" i="8"/>
  <c r="BI269" i="8"/>
  <c r="BJ269" i="8"/>
  <c r="BK269" i="8"/>
  <c r="BL269" i="8"/>
  <c r="BM269" i="8"/>
  <c r="BN269" i="8"/>
  <c r="BO269" i="8"/>
  <c r="BP269" i="8"/>
  <c r="BQ269" i="8"/>
  <c r="BR269" i="8"/>
  <c r="BS269" i="8"/>
  <c r="BT269" i="8"/>
  <c r="BU269" i="8"/>
  <c r="BV269" i="8"/>
  <c r="BW269" i="8"/>
  <c r="BX269" i="8"/>
  <c r="BY269" i="8"/>
  <c r="CA269" i="8"/>
  <c r="CB269" i="8"/>
  <c r="CC269" i="8"/>
  <c r="CD269" i="8"/>
  <c r="CE269" i="8"/>
  <c r="CF269" i="8"/>
  <c r="CG269" i="8"/>
  <c r="CH269" i="8"/>
  <c r="CI269" i="8"/>
  <c r="CJ269" i="8"/>
  <c r="R270" i="8"/>
  <c r="I270" i="8"/>
  <c r="L270" i="8"/>
  <c r="S270" i="8"/>
  <c r="T270" i="8"/>
  <c r="U270" i="8"/>
  <c r="AN270" i="8"/>
  <c r="AJ270" i="8"/>
  <c r="AO270" i="8"/>
  <c r="AK270" i="8"/>
  <c r="AL270" i="8"/>
  <c r="AM270" i="8"/>
  <c r="BH270" i="8"/>
  <c r="BI270" i="8"/>
  <c r="BJ270" i="8"/>
  <c r="BK270" i="8"/>
  <c r="BL270" i="8"/>
  <c r="BM270" i="8"/>
  <c r="BN270" i="8"/>
  <c r="BO270" i="8"/>
  <c r="BP270" i="8"/>
  <c r="BQ270" i="8"/>
  <c r="BR270" i="8"/>
  <c r="BS270" i="8"/>
  <c r="BT270" i="8"/>
  <c r="BU270" i="8"/>
  <c r="BV270" i="8"/>
  <c r="BW270" i="8"/>
  <c r="BX270" i="8"/>
  <c r="BY270" i="8"/>
  <c r="CA270" i="8"/>
  <c r="CB270" i="8"/>
  <c r="CC270" i="8"/>
  <c r="CD270" i="8"/>
  <c r="CE270" i="8"/>
  <c r="CF270" i="8"/>
  <c r="CG270" i="8"/>
  <c r="CH270" i="8"/>
  <c r="CI270" i="8"/>
  <c r="CJ270" i="8"/>
  <c r="R271" i="8"/>
  <c r="I271" i="8"/>
  <c r="L271" i="8"/>
  <c r="S271" i="8"/>
  <c r="T271" i="8"/>
  <c r="U271" i="8"/>
  <c r="AN271" i="8"/>
  <c r="AJ271" i="8"/>
  <c r="AO271" i="8"/>
  <c r="AK271" i="8"/>
  <c r="AL271" i="8"/>
  <c r="AM271" i="8"/>
  <c r="BH271" i="8"/>
  <c r="BI271" i="8"/>
  <c r="BJ271" i="8"/>
  <c r="BK271" i="8"/>
  <c r="BL271" i="8"/>
  <c r="BM271" i="8"/>
  <c r="BN271" i="8"/>
  <c r="BO271" i="8"/>
  <c r="BP271" i="8"/>
  <c r="BQ271" i="8"/>
  <c r="BR271" i="8"/>
  <c r="BS271" i="8"/>
  <c r="BT271" i="8"/>
  <c r="BU271" i="8"/>
  <c r="BV271" i="8"/>
  <c r="BW271" i="8"/>
  <c r="BX271" i="8"/>
  <c r="BY271" i="8"/>
  <c r="CA271" i="8"/>
  <c r="CB271" i="8"/>
  <c r="CC271" i="8"/>
  <c r="CD271" i="8"/>
  <c r="CE271" i="8"/>
  <c r="CF271" i="8"/>
  <c r="CG271" i="8"/>
  <c r="CH271" i="8"/>
  <c r="CI271" i="8"/>
  <c r="CJ271" i="8"/>
  <c r="R272" i="8"/>
  <c r="I272" i="8"/>
  <c r="L272" i="8"/>
  <c r="S272" i="8"/>
  <c r="T272" i="8"/>
  <c r="U272" i="8"/>
  <c r="AN272" i="8"/>
  <c r="AJ272" i="8"/>
  <c r="AO272" i="8"/>
  <c r="AK272" i="8"/>
  <c r="AL272" i="8"/>
  <c r="AM272" i="8"/>
  <c r="BH272" i="8"/>
  <c r="BI272" i="8"/>
  <c r="BJ272" i="8"/>
  <c r="BK272" i="8"/>
  <c r="BL272" i="8"/>
  <c r="BM272" i="8"/>
  <c r="BN272" i="8"/>
  <c r="BO272" i="8"/>
  <c r="BP272" i="8"/>
  <c r="BQ272" i="8"/>
  <c r="BR272" i="8"/>
  <c r="BS272" i="8"/>
  <c r="BT272" i="8"/>
  <c r="BU272" i="8"/>
  <c r="BV272" i="8"/>
  <c r="BW272" i="8"/>
  <c r="BX272" i="8"/>
  <c r="BY272" i="8"/>
  <c r="CA272" i="8"/>
  <c r="CB272" i="8"/>
  <c r="CC272" i="8"/>
  <c r="CD272" i="8"/>
  <c r="CE272" i="8"/>
  <c r="CF272" i="8"/>
  <c r="CG272" i="8"/>
  <c r="CH272" i="8"/>
  <c r="CI272" i="8"/>
  <c r="CJ272" i="8"/>
  <c r="R273" i="8"/>
  <c r="I273" i="8"/>
  <c r="L273" i="8"/>
  <c r="S273" i="8"/>
  <c r="T273" i="8"/>
  <c r="U273" i="8"/>
  <c r="AN273" i="8"/>
  <c r="AJ273" i="8"/>
  <c r="AO273" i="8"/>
  <c r="AK273" i="8"/>
  <c r="AL273" i="8"/>
  <c r="AM273" i="8"/>
  <c r="BH273" i="8"/>
  <c r="BI273" i="8"/>
  <c r="BJ273" i="8"/>
  <c r="BK273" i="8"/>
  <c r="BL273" i="8"/>
  <c r="BM273" i="8"/>
  <c r="BN273" i="8"/>
  <c r="BO273" i="8"/>
  <c r="BP273" i="8"/>
  <c r="BQ273" i="8"/>
  <c r="BR273" i="8"/>
  <c r="BS273" i="8"/>
  <c r="BT273" i="8"/>
  <c r="BU273" i="8"/>
  <c r="BV273" i="8"/>
  <c r="BW273" i="8"/>
  <c r="BX273" i="8"/>
  <c r="BY273" i="8"/>
  <c r="CA273" i="8"/>
  <c r="CB273" i="8"/>
  <c r="CC273" i="8"/>
  <c r="CD273" i="8"/>
  <c r="CE273" i="8"/>
  <c r="CF273" i="8"/>
  <c r="CG273" i="8"/>
  <c r="CH273" i="8"/>
  <c r="CI273" i="8"/>
  <c r="CJ273" i="8"/>
  <c r="R274" i="8"/>
  <c r="I274" i="8"/>
  <c r="L274" i="8"/>
  <c r="S274" i="8"/>
  <c r="T274" i="8"/>
  <c r="U274" i="8"/>
  <c r="AN274" i="8"/>
  <c r="AJ274" i="8"/>
  <c r="AO274" i="8"/>
  <c r="AK274" i="8"/>
  <c r="AL274" i="8"/>
  <c r="AM274" i="8"/>
  <c r="BH274" i="8"/>
  <c r="BI274" i="8"/>
  <c r="BJ274" i="8"/>
  <c r="BK274" i="8"/>
  <c r="BL274" i="8"/>
  <c r="BM274" i="8"/>
  <c r="BN274" i="8"/>
  <c r="BO274" i="8"/>
  <c r="BP274" i="8"/>
  <c r="BQ274" i="8"/>
  <c r="BR274" i="8"/>
  <c r="BS274" i="8"/>
  <c r="BT274" i="8"/>
  <c r="BU274" i="8"/>
  <c r="BV274" i="8"/>
  <c r="BW274" i="8"/>
  <c r="BX274" i="8"/>
  <c r="BY274" i="8"/>
  <c r="CA274" i="8"/>
  <c r="CB274" i="8"/>
  <c r="CC274" i="8"/>
  <c r="CD274" i="8"/>
  <c r="CE274" i="8"/>
  <c r="CF274" i="8"/>
  <c r="CG274" i="8"/>
  <c r="CH274" i="8"/>
  <c r="CI274" i="8"/>
  <c r="CJ274" i="8"/>
  <c r="R275" i="8"/>
  <c r="I275" i="8"/>
  <c r="L275" i="8"/>
  <c r="S275" i="8"/>
  <c r="T275" i="8"/>
  <c r="U275" i="8"/>
  <c r="AN275" i="8"/>
  <c r="AJ275" i="8"/>
  <c r="AO275" i="8"/>
  <c r="AK275" i="8"/>
  <c r="AL275" i="8"/>
  <c r="AM275" i="8"/>
  <c r="BH275" i="8"/>
  <c r="BI275" i="8"/>
  <c r="BJ275" i="8"/>
  <c r="BK275" i="8"/>
  <c r="BL275" i="8"/>
  <c r="BM275" i="8"/>
  <c r="BN275" i="8"/>
  <c r="BO275" i="8"/>
  <c r="BP275" i="8"/>
  <c r="BQ275" i="8"/>
  <c r="BR275" i="8"/>
  <c r="BS275" i="8"/>
  <c r="BT275" i="8"/>
  <c r="BU275" i="8"/>
  <c r="BV275" i="8"/>
  <c r="BW275" i="8"/>
  <c r="BX275" i="8"/>
  <c r="BY275" i="8"/>
  <c r="CA275" i="8"/>
  <c r="CB275" i="8"/>
  <c r="CC275" i="8"/>
  <c r="CD275" i="8"/>
  <c r="CE275" i="8"/>
  <c r="CF275" i="8"/>
  <c r="CG275" i="8"/>
  <c r="CH275" i="8"/>
  <c r="CI275" i="8"/>
  <c r="CJ275" i="8"/>
  <c r="R276" i="8"/>
  <c r="I276" i="8"/>
  <c r="L276" i="8"/>
  <c r="S276" i="8"/>
  <c r="T276" i="8"/>
  <c r="U276" i="8"/>
  <c r="AN276" i="8"/>
  <c r="AJ276" i="8"/>
  <c r="AO276" i="8"/>
  <c r="AK276" i="8"/>
  <c r="AL276" i="8"/>
  <c r="AM276" i="8"/>
  <c r="BH276" i="8"/>
  <c r="BI276" i="8"/>
  <c r="BJ276" i="8"/>
  <c r="BK276" i="8"/>
  <c r="BL276" i="8"/>
  <c r="BM276" i="8"/>
  <c r="BN276" i="8"/>
  <c r="BO276" i="8"/>
  <c r="BP276" i="8"/>
  <c r="BQ276" i="8"/>
  <c r="BR276" i="8"/>
  <c r="BS276" i="8"/>
  <c r="BT276" i="8"/>
  <c r="BU276" i="8"/>
  <c r="BV276" i="8"/>
  <c r="BW276" i="8"/>
  <c r="BX276" i="8"/>
  <c r="BY276" i="8"/>
  <c r="CA276" i="8"/>
  <c r="CB276" i="8"/>
  <c r="CC276" i="8"/>
  <c r="CD276" i="8"/>
  <c r="CE276" i="8"/>
  <c r="CF276" i="8"/>
  <c r="CG276" i="8"/>
  <c r="CH276" i="8"/>
  <c r="CI276" i="8"/>
  <c r="CJ276" i="8"/>
  <c r="R277" i="8"/>
  <c r="I277" i="8"/>
  <c r="L277" i="8"/>
  <c r="S277" i="8"/>
  <c r="T277" i="8"/>
  <c r="U277" i="8"/>
  <c r="AN277" i="8"/>
  <c r="AJ277" i="8"/>
  <c r="AO277" i="8"/>
  <c r="AK277" i="8"/>
  <c r="AL277" i="8"/>
  <c r="AM277" i="8"/>
  <c r="BH277" i="8"/>
  <c r="BI277" i="8"/>
  <c r="BJ277" i="8"/>
  <c r="BK277" i="8"/>
  <c r="BL277" i="8"/>
  <c r="BM277" i="8"/>
  <c r="BN277" i="8"/>
  <c r="BO277" i="8"/>
  <c r="BP277" i="8"/>
  <c r="BQ277" i="8"/>
  <c r="BR277" i="8"/>
  <c r="BS277" i="8"/>
  <c r="BT277" i="8"/>
  <c r="BU277" i="8"/>
  <c r="BV277" i="8"/>
  <c r="BW277" i="8"/>
  <c r="BX277" i="8"/>
  <c r="BY277" i="8"/>
  <c r="CA277" i="8"/>
  <c r="CB277" i="8"/>
  <c r="CC277" i="8"/>
  <c r="CD277" i="8"/>
  <c r="CE277" i="8"/>
  <c r="CF277" i="8"/>
  <c r="CG277" i="8"/>
  <c r="CH277" i="8"/>
  <c r="CI277" i="8"/>
  <c r="CJ277" i="8"/>
  <c r="R278" i="8"/>
  <c r="I278" i="8"/>
  <c r="L278" i="8"/>
  <c r="S278" i="8"/>
  <c r="T278" i="8"/>
  <c r="U278" i="8"/>
  <c r="AN278" i="8"/>
  <c r="AJ278" i="8"/>
  <c r="AO278" i="8"/>
  <c r="AK278" i="8"/>
  <c r="AL278" i="8"/>
  <c r="AM278" i="8"/>
  <c r="BH278" i="8"/>
  <c r="BI278" i="8"/>
  <c r="BJ278" i="8"/>
  <c r="BK278" i="8"/>
  <c r="BL278" i="8"/>
  <c r="BM278" i="8"/>
  <c r="BN278" i="8"/>
  <c r="BO278" i="8"/>
  <c r="BP278" i="8"/>
  <c r="BQ278" i="8"/>
  <c r="BR278" i="8"/>
  <c r="BS278" i="8"/>
  <c r="BT278" i="8"/>
  <c r="BU278" i="8"/>
  <c r="BV278" i="8"/>
  <c r="BW278" i="8"/>
  <c r="BX278" i="8"/>
  <c r="BY278" i="8"/>
  <c r="CA278" i="8"/>
  <c r="CB278" i="8"/>
  <c r="CC278" i="8"/>
  <c r="CD278" i="8"/>
  <c r="CE278" i="8"/>
  <c r="CF278" i="8"/>
  <c r="CG278" i="8"/>
  <c r="CH278" i="8"/>
  <c r="CI278" i="8"/>
  <c r="CJ278" i="8"/>
  <c r="R279" i="8"/>
  <c r="I279" i="8"/>
  <c r="L279" i="8"/>
  <c r="S279" i="8"/>
  <c r="T279" i="8"/>
  <c r="U279" i="8"/>
  <c r="AN279" i="8"/>
  <c r="AJ279" i="8"/>
  <c r="AO279" i="8"/>
  <c r="AK279" i="8"/>
  <c r="AL279" i="8"/>
  <c r="AM279" i="8"/>
  <c r="BH279" i="8"/>
  <c r="BI279" i="8"/>
  <c r="BJ279" i="8"/>
  <c r="BK279" i="8"/>
  <c r="BL279" i="8"/>
  <c r="BM279" i="8"/>
  <c r="BN279" i="8"/>
  <c r="BO279" i="8"/>
  <c r="BP279" i="8"/>
  <c r="BQ279" i="8"/>
  <c r="BR279" i="8"/>
  <c r="BS279" i="8"/>
  <c r="BT279" i="8"/>
  <c r="BU279" i="8"/>
  <c r="BV279" i="8"/>
  <c r="BW279" i="8"/>
  <c r="BX279" i="8"/>
  <c r="BY279" i="8"/>
  <c r="CA279" i="8"/>
  <c r="CB279" i="8"/>
  <c r="CC279" i="8"/>
  <c r="CD279" i="8"/>
  <c r="CE279" i="8"/>
  <c r="CF279" i="8"/>
  <c r="CG279" i="8"/>
  <c r="CH279" i="8"/>
  <c r="CI279" i="8"/>
  <c r="CJ279" i="8"/>
  <c r="R280" i="8"/>
  <c r="I280" i="8"/>
  <c r="L280" i="8"/>
  <c r="S280" i="8"/>
  <c r="T280" i="8"/>
  <c r="U280" i="8"/>
  <c r="AN280" i="8"/>
  <c r="AJ280" i="8"/>
  <c r="AO280" i="8"/>
  <c r="AK280" i="8"/>
  <c r="AL280" i="8"/>
  <c r="AM280" i="8"/>
  <c r="BH280" i="8"/>
  <c r="BI280" i="8"/>
  <c r="BJ280" i="8"/>
  <c r="BK280" i="8"/>
  <c r="BL280" i="8"/>
  <c r="BM280" i="8"/>
  <c r="BN280" i="8"/>
  <c r="BO280" i="8"/>
  <c r="BP280" i="8"/>
  <c r="BQ280" i="8"/>
  <c r="BR280" i="8"/>
  <c r="BS280" i="8"/>
  <c r="BT280" i="8"/>
  <c r="BU280" i="8"/>
  <c r="BV280" i="8"/>
  <c r="BW280" i="8"/>
  <c r="BX280" i="8"/>
  <c r="BY280" i="8"/>
  <c r="CA280" i="8"/>
  <c r="CB280" i="8"/>
  <c r="CC280" i="8"/>
  <c r="CD280" i="8"/>
  <c r="CE280" i="8"/>
  <c r="CF280" i="8"/>
  <c r="CG280" i="8"/>
  <c r="CH280" i="8"/>
  <c r="CI280" i="8"/>
  <c r="CJ280" i="8"/>
  <c r="R281" i="8"/>
  <c r="I281" i="8"/>
  <c r="L281" i="8"/>
  <c r="S281" i="8"/>
  <c r="T281" i="8"/>
  <c r="U281" i="8"/>
  <c r="AN281" i="8"/>
  <c r="AJ281" i="8"/>
  <c r="AO281" i="8"/>
  <c r="AK281" i="8"/>
  <c r="AL281" i="8"/>
  <c r="AM281" i="8"/>
  <c r="BH281" i="8"/>
  <c r="BI281" i="8"/>
  <c r="BJ281" i="8"/>
  <c r="BK281" i="8"/>
  <c r="BL281" i="8"/>
  <c r="BM281" i="8"/>
  <c r="BN281" i="8"/>
  <c r="BO281" i="8"/>
  <c r="BP281" i="8"/>
  <c r="BQ281" i="8"/>
  <c r="BR281" i="8"/>
  <c r="BS281" i="8"/>
  <c r="BT281" i="8"/>
  <c r="BU281" i="8"/>
  <c r="BV281" i="8"/>
  <c r="BW281" i="8"/>
  <c r="BX281" i="8"/>
  <c r="BY281" i="8"/>
  <c r="CA281" i="8"/>
  <c r="CB281" i="8"/>
  <c r="CC281" i="8"/>
  <c r="CD281" i="8"/>
  <c r="CE281" i="8"/>
  <c r="CF281" i="8"/>
  <c r="CG281" i="8"/>
  <c r="CH281" i="8"/>
  <c r="CI281" i="8"/>
  <c r="CJ281" i="8"/>
  <c r="R282" i="8"/>
  <c r="I282" i="8"/>
  <c r="L282" i="8"/>
  <c r="S282" i="8"/>
  <c r="T282" i="8"/>
  <c r="U282" i="8"/>
  <c r="AN282" i="8"/>
  <c r="AJ282" i="8"/>
  <c r="AO282" i="8"/>
  <c r="AK282" i="8"/>
  <c r="AL282" i="8"/>
  <c r="AM282" i="8"/>
  <c r="BH282" i="8"/>
  <c r="BI282" i="8"/>
  <c r="BJ282" i="8"/>
  <c r="BK282" i="8"/>
  <c r="BL282" i="8"/>
  <c r="BM282" i="8"/>
  <c r="BN282" i="8"/>
  <c r="BO282" i="8"/>
  <c r="BP282" i="8"/>
  <c r="BQ282" i="8"/>
  <c r="BR282" i="8"/>
  <c r="BS282" i="8"/>
  <c r="BT282" i="8"/>
  <c r="BU282" i="8"/>
  <c r="BV282" i="8"/>
  <c r="BW282" i="8"/>
  <c r="BX282" i="8"/>
  <c r="BY282" i="8"/>
  <c r="CA282" i="8"/>
  <c r="CB282" i="8"/>
  <c r="CC282" i="8"/>
  <c r="CD282" i="8"/>
  <c r="CE282" i="8"/>
  <c r="CF282" i="8"/>
  <c r="CG282" i="8"/>
  <c r="CH282" i="8"/>
  <c r="CI282" i="8"/>
  <c r="CJ282" i="8"/>
  <c r="R283" i="8"/>
  <c r="I283" i="8"/>
  <c r="L283" i="8"/>
  <c r="S283" i="8"/>
  <c r="T283" i="8"/>
  <c r="U283" i="8"/>
  <c r="AN283" i="8"/>
  <c r="AJ283" i="8"/>
  <c r="AO283" i="8"/>
  <c r="AK283" i="8"/>
  <c r="AL283" i="8"/>
  <c r="AM283" i="8"/>
  <c r="BH283" i="8"/>
  <c r="BI283" i="8"/>
  <c r="BJ283" i="8"/>
  <c r="BK283" i="8"/>
  <c r="BL283" i="8"/>
  <c r="BM283" i="8"/>
  <c r="BN283" i="8"/>
  <c r="BO283" i="8"/>
  <c r="BP283" i="8"/>
  <c r="BQ283" i="8"/>
  <c r="BR283" i="8"/>
  <c r="BS283" i="8"/>
  <c r="BT283" i="8"/>
  <c r="BU283" i="8"/>
  <c r="BV283" i="8"/>
  <c r="BW283" i="8"/>
  <c r="BX283" i="8"/>
  <c r="BY283" i="8"/>
  <c r="CA283" i="8"/>
  <c r="CB283" i="8"/>
  <c r="CC283" i="8"/>
  <c r="CD283" i="8"/>
  <c r="CE283" i="8"/>
  <c r="CF283" i="8"/>
  <c r="CG283" i="8"/>
  <c r="CH283" i="8"/>
  <c r="CI283" i="8"/>
  <c r="CJ283" i="8"/>
  <c r="R284" i="8"/>
  <c r="I284" i="8"/>
  <c r="L284" i="8"/>
  <c r="S284" i="8"/>
  <c r="T284" i="8"/>
  <c r="U284" i="8"/>
  <c r="AN284" i="8"/>
  <c r="AJ284" i="8"/>
  <c r="AO284" i="8"/>
  <c r="AK284" i="8"/>
  <c r="AL284" i="8"/>
  <c r="AM284" i="8"/>
  <c r="BH284" i="8"/>
  <c r="BI284" i="8"/>
  <c r="BJ284" i="8"/>
  <c r="BK284" i="8"/>
  <c r="BL284" i="8"/>
  <c r="BM284" i="8"/>
  <c r="BN284" i="8"/>
  <c r="BO284" i="8"/>
  <c r="BP284" i="8"/>
  <c r="BQ284" i="8"/>
  <c r="BR284" i="8"/>
  <c r="BS284" i="8"/>
  <c r="BT284" i="8"/>
  <c r="BU284" i="8"/>
  <c r="BV284" i="8"/>
  <c r="BW284" i="8"/>
  <c r="BX284" i="8"/>
  <c r="BY284" i="8"/>
  <c r="CA284" i="8"/>
  <c r="CB284" i="8"/>
  <c r="CC284" i="8"/>
  <c r="CD284" i="8"/>
  <c r="CE284" i="8"/>
  <c r="CF284" i="8"/>
  <c r="CG284" i="8"/>
  <c r="CH284" i="8"/>
  <c r="CI284" i="8"/>
  <c r="CJ284" i="8"/>
  <c r="R285" i="8"/>
  <c r="I285" i="8"/>
  <c r="L285" i="8"/>
  <c r="S285" i="8"/>
  <c r="T285" i="8"/>
  <c r="U285" i="8"/>
  <c r="AN285" i="8"/>
  <c r="AJ285" i="8"/>
  <c r="AO285" i="8"/>
  <c r="AK285" i="8"/>
  <c r="AL285" i="8"/>
  <c r="AM285" i="8"/>
  <c r="BH285" i="8"/>
  <c r="BI285" i="8"/>
  <c r="BJ285" i="8"/>
  <c r="BK285" i="8"/>
  <c r="BL285" i="8"/>
  <c r="BM285" i="8"/>
  <c r="BN285" i="8"/>
  <c r="BO285" i="8"/>
  <c r="BP285" i="8"/>
  <c r="BQ285" i="8"/>
  <c r="BR285" i="8"/>
  <c r="BS285" i="8"/>
  <c r="BT285" i="8"/>
  <c r="BU285" i="8"/>
  <c r="BV285" i="8"/>
  <c r="BW285" i="8"/>
  <c r="BX285" i="8"/>
  <c r="BY285" i="8"/>
  <c r="CA285" i="8"/>
  <c r="CB285" i="8"/>
  <c r="CC285" i="8"/>
  <c r="CD285" i="8"/>
  <c r="CE285" i="8"/>
  <c r="CF285" i="8"/>
  <c r="CG285" i="8"/>
  <c r="CH285" i="8"/>
  <c r="CI285" i="8"/>
  <c r="CJ285" i="8"/>
  <c r="R286" i="8"/>
  <c r="I286" i="8"/>
  <c r="L286" i="8"/>
  <c r="S286" i="8"/>
  <c r="T286" i="8"/>
  <c r="U286" i="8"/>
  <c r="AN286" i="8"/>
  <c r="AJ286" i="8"/>
  <c r="AO286" i="8"/>
  <c r="AK286" i="8"/>
  <c r="AL286" i="8"/>
  <c r="AM286" i="8"/>
  <c r="BH286" i="8"/>
  <c r="BI286" i="8"/>
  <c r="BJ286" i="8"/>
  <c r="BK286" i="8"/>
  <c r="BL286" i="8"/>
  <c r="BM286" i="8"/>
  <c r="BN286" i="8"/>
  <c r="BO286" i="8"/>
  <c r="BP286" i="8"/>
  <c r="BQ286" i="8"/>
  <c r="BR286" i="8"/>
  <c r="BS286" i="8"/>
  <c r="BT286" i="8"/>
  <c r="BU286" i="8"/>
  <c r="BV286" i="8"/>
  <c r="BW286" i="8"/>
  <c r="BX286" i="8"/>
  <c r="BY286" i="8"/>
  <c r="CA286" i="8"/>
  <c r="CB286" i="8"/>
  <c r="CC286" i="8"/>
  <c r="CD286" i="8"/>
  <c r="CE286" i="8"/>
  <c r="CF286" i="8"/>
  <c r="CG286" i="8"/>
  <c r="CH286" i="8"/>
  <c r="CI286" i="8"/>
  <c r="CJ286" i="8"/>
  <c r="R287" i="8"/>
  <c r="I287" i="8"/>
  <c r="L287" i="8"/>
  <c r="S287" i="8"/>
  <c r="T287" i="8"/>
  <c r="U287" i="8"/>
  <c r="AN287" i="8"/>
  <c r="AJ287" i="8"/>
  <c r="AO287" i="8"/>
  <c r="AK287" i="8"/>
  <c r="AL287" i="8"/>
  <c r="AM287" i="8"/>
  <c r="BH287" i="8"/>
  <c r="BI287" i="8"/>
  <c r="BJ287" i="8"/>
  <c r="BK287" i="8"/>
  <c r="BL287" i="8"/>
  <c r="BM287" i="8"/>
  <c r="BN287" i="8"/>
  <c r="BO287" i="8"/>
  <c r="BP287" i="8"/>
  <c r="BQ287" i="8"/>
  <c r="BR287" i="8"/>
  <c r="BS287" i="8"/>
  <c r="BT287" i="8"/>
  <c r="BU287" i="8"/>
  <c r="BV287" i="8"/>
  <c r="BW287" i="8"/>
  <c r="BX287" i="8"/>
  <c r="BY287" i="8"/>
  <c r="CA287" i="8"/>
  <c r="CB287" i="8"/>
  <c r="CC287" i="8"/>
  <c r="CD287" i="8"/>
  <c r="CE287" i="8"/>
  <c r="CF287" i="8"/>
  <c r="CG287" i="8"/>
  <c r="CH287" i="8"/>
  <c r="CI287" i="8"/>
  <c r="CJ287" i="8"/>
  <c r="R288" i="8"/>
  <c r="I288" i="8"/>
  <c r="L288" i="8"/>
  <c r="S288" i="8"/>
  <c r="T288" i="8"/>
  <c r="U288" i="8"/>
  <c r="AN288" i="8"/>
  <c r="AJ288" i="8"/>
  <c r="AO288" i="8"/>
  <c r="AK288" i="8"/>
  <c r="AL288" i="8"/>
  <c r="AM288" i="8"/>
  <c r="BH288" i="8"/>
  <c r="BI288" i="8"/>
  <c r="BJ288" i="8"/>
  <c r="BK288" i="8"/>
  <c r="BL288" i="8"/>
  <c r="BM288" i="8"/>
  <c r="BN288" i="8"/>
  <c r="BO288" i="8"/>
  <c r="BP288" i="8"/>
  <c r="BQ288" i="8"/>
  <c r="BR288" i="8"/>
  <c r="BS288" i="8"/>
  <c r="BT288" i="8"/>
  <c r="BU288" i="8"/>
  <c r="BV288" i="8"/>
  <c r="BW288" i="8"/>
  <c r="BX288" i="8"/>
  <c r="BY288" i="8"/>
  <c r="CA288" i="8"/>
  <c r="CB288" i="8"/>
  <c r="CC288" i="8"/>
  <c r="CD288" i="8"/>
  <c r="CE288" i="8"/>
  <c r="CF288" i="8"/>
  <c r="CG288" i="8"/>
  <c r="CH288" i="8"/>
  <c r="CI288" i="8"/>
  <c r="CJ288" i="8"/>
  <c r="R289" i="8"/>
  <c r="I289" i="8"/>
  <c r="L289" i="8"/>
  <c r="S289" i="8"/>
  <c r="T289" i="8"/>
  <c r="U289" i="8"/>
  <c r="AN289" i="8"/>
  <c r="AJ289" i="8"/>
  <c r="AO289" i="8"/>
  <c r="AK289" i="8"/>
  <c r="AL289" i="8"/>
  <c r="AM289" i="8"/>
  <c r="BH289" i="8"/>
  <c r="BI289" i="8"/>
  <c r="BJ289" i="8"/>
  <c r="BK289" i="8"/>
  <c r="BL289" i="8"/>
  <c r="BM289" i="8"/>
  <c r="BN289" i="8"/>
  <c r="BO289" i="8"/>
  <c r="BP289" i="8"/>
  <c r="BQ289" i="8"/>
  <c r="BR289" i="8"/>
  <c r="BS289" i="8"/>
  <c r="BT289" i="8"/>
  <c r="BU289" i="8"/>
  <c r="BV289" i="8"/>
  <c r="BW289" i="8"/>
  <c r="BX289" i="8"/>
  <c r="BY289" i="8"/>
  <c r="CA289" i="8"/>
  <c r="CB289" i="8"/>
  <c r="CC289" i="8"/>
  <c r="CD289" i="8"/>
  <c r="CE289" i="8"/>
  <c r="CF289" i="8"/>
  <c r="CG289" i="8"/>
  <c r="CH289" i="8"/>
  <c r="CI289" i="8"/>
  <c r="CJ289" i="8"/>
  <c r="R290" i="8"/>
  <c r="I290" i="8"/>
  <c r="L290" i="8"/>
  <c r="S290" i="8"/>
  <c r="T290" i="8"/>
  <c r="U290" i="8"/>
  <c r="AN290" i="8"/>
  <c r="AJ290" i="8"/>
  <c r="AO290" i="8"/>
  <c r="AK290" i="8"/>
  <c r="AL290" i="8"/>
  <c r="AM290" i="8"/>
  <c r="BH290" i="8"/>
  <c r="BI290" i="8"/>
  <c r="BJ290" i="8"/>
  <c r="BK290" i="8"/>
  <c r="BL290" i="8"/>
  <c r="BM290" i="8"/>
  <c r="BN290" i="8"/>
  <c r="BO290" i="8"/>
  <c r="BP290" i="8"/>
  <c r="BQ290" i="8"/>
  <c r="BR290" i="8"/>
  <c r="BS290" i="8"/>
  <c r="BT290" i="8"/>
  <c r="BU290" i="8"/>
  <c r="BV290" i="8"/>
  <c r="BW290" i="8"/>
  <c r="BX290" i="8"/>
  <c r="BY290" i="8"/>
  <c r="CA290" i="8"/>
  <c r="CB290" i="8"/>
  <c r="CC290" i="8"/>
  <c r="CD290" i="8"/>
  <c r="CE290" i="8"/>
  <c r="CF290" i="8"/>
  <c r="CG290" i="8"/>
  <c r="CH290" i="8"/>
  <c r="CI290" i="8"/>
  <c r="CJ290" i="8"/>
  <c r="R291" i="8"/>
  <c r="I291" i="8"/>
  <c r="L291" i="8"/>
  <c r="S291" i="8"/>
  <c r="T291" i="8"/>
  <c r="U291" i="8"/>
  <c r="AN291" i="8"/>
  <c r="AJ291" i="8"/>
  <c r="AO291" i="8"/>
  <c r="AK291" i="8"/>
  <c r="AL291" i="8"/>
  <c r="AM291" i="8"/>
  <c r="BH291" i="8"/>
  <c r="BI291" i="8"/>
  <c r="BJ291" i="8"/>
  <c r="BK291" i="8"/>
  <c r="BL291" i="8"/>
  <c r="BM291" i="8"/>
  <c r="BN291" i="8"/>
  <c r="BO291" i="8"/>
  <c r="BP291" i="8"/>
  <c r="BQ291" i="8"/>
  <c r="BR291" i="8"/>
  <c r="BS291" i="8"/>
  <c r="BT291" i="8"/>
  <c r="BU291" i="8"/>
  <c r="BV291" i="8"/>
  <c r="BW291" i="8"/>
  <c r="BX291" i="8"/>
  <c r="BY291" i="8"/>
  <c r="CA291" i="8"/>
  <c r="CB291" i="8"/>
  <c r="CC291" i="8"/>
  <c r="CD291" i="8"/>
  <c r="CE291" i="8"/>
  <c r="CF291" i="8"/>
  <c r="CG291" i="8"/>
  <c r="CH291" i="8"/>
  <c r="CI291" i="8"/>
  <c r="CJ291" i="8"/>
  <c r="R292" i="8"/>
  <c r="I292" i="8"/>
  <c r="L292" i="8"/>
  <c r="S292" i="8"/>
  <c r="T292" i="8"/>
  <c r="U292" i="8"/>
  <c r="AN292" i="8"/>
  <c r="AJ292" i="8"/>
  <c r="AO292" i="8"/>
  <c r="AK292" i="8"/>
  <c r="AL292" i="8"/>
  <c r="AM292" i="8"/>
  <c r="BH292" i="8"/>
  <c r="BI292" i="8"/>
  <c r="BJ292" i="8"/>
  <c r="BK292" i="8"/>
  <c r="BL292" i="8"/>
  <c r="BM292" i="8"/>
  <c r="BN292" i="8"/>
  <c r="BO292" i="8"/>
  <c r="BP292" i="8"/>
  <c r="BQ292" i="8"/>
  <c r="BR292" i="8"/>
  <c r="BS292" i="8"/>
  <c r="BT292" i="8"/>
  <c r="BU292" i="8"/>
  <c r="BV292" i="8"/>
  <c r="BW292" i="8"/>
  <c r="BX292" i="8"/>
  <c r="BY292" i="8"/>
  <c r="CA292" i="8"/>
  <c r="CB292" i="8"/>
  <c r="CC292" i="8"/>
  <c r="CD292" i="8"/>
  <c r="CE292" i="8"/>
  <c r="CF292" i="8"/>
  <c r="CG292" i="8"/>
  <c r="CH292" i="8"/>
  <c r="CI292" i="8"/>
  <c r="CJ292" i="8"/>
  <c r="R293" i="8"/>
  <c r="I293" i="8"/>
  <c r="L293" i="8"/>
  <c r="S293" i="8"/>
  <c r="T293" i="8"/>
  <c r="U293" i="8"/>
  <c r="AN293" i="8"/>
  <c r="AJ293" i="8"/>
  <c r="AO293" i="8"/>
  <c r="AK293" i="8"/>
  <c r="AL293" i="8"/>
  <c r="AM293" i="8"/>
  <c r="BH293" i="8"/>
  <c r="BI293" i="8"/>
  <c r="BJ293" i="8"/>
  <c r="BK293" i="8"/>
  <c r="BL293" i="8"/>
  <c r="BM293" i="8"/>
  <c r="BN293" i="8"/>
  <c r="BO293" i="8"/>
  <c r="BP293" i="8"/>
  <c r="BQ293" i="8"/>
  <c r="BR293" i="8"/>
  <c r="BS293" i="8"/>
  <c r="BT293" i="8"/>
  <c r="BU293" i="8"/>
  <c r="BV293" i="8"/>
  <c r="BW293" i="8"/>
  <c r="BX293" i="8"/>
  <c r="BY293" i="8"/>
  <c r="CA293" i="8"/>
  <c r="CB293" i="8"/>
  <c r="CC293" i="8"/>
  <c r="CD293" i="8"/>
  <c r="CE293" i="8"/>
  <c r="CF293" i="8"/>
  <c r="CG293" i="8"/>
  <c r="CH293" i="8"/>
  <c r="CI293" i="8"/>
  <c r="CJ293" i="8"/>
  <c r="R294" i="8"/>
  <c r="I294" i="8"/>
  <c r="L294" i="8"/>
  <c r="S294" i="8"/>
  <c r="T294" i="8"/>
  <c r="U294" i="8"/>
  <c r="AN294" i="8"/>
  <c r="AJ294" i="8"/>
  <c r="AO294" i="8"/>
  <c r="AK294" i="8"/>
  <c r="AL294" i="8"/>
  <c r="AM294" i="8"/>
  <c r="BH294" i="8"/>
  <c r="BI294" i="8"/>
  <c r="BJ294" i="8"/>
  <c r="BK294" i="8"/>
  <c r="BL294" i="8"/>
  <c r="BM294" i="8"/>
  <c r="BN294" i="8"/>
  <c r="BO294" i="8"/>
  <c r="BP294" i="8"/>
  <c r="BQ294" i="8"/>
  <c r="BR294" i="8"/>
  <c r="BS294" i="8"/>
  <c r="BT294" i="8"/>
  <c r="BU294" i="8"/>
  <c r="BV294" i="8"/>
  <c r="BW294" i="8"/>
  <c r="BX294" i="8"/>
  <c r="BY294" i="8"/>
  <c r="CA294" i="8"/>
  <c r="CB294" i="8"/>
  <c r="CC294" i="8"/>
  <c r="CD294" i="8"/>
  <c r="CE294" i="8"/>
  <c r="CF294" i="8"/>
  <c r="CG294" i="8"/>
  <c r="CH294" i="8"/>
  <c r="CI294" i="8"/>
  <c r="CJ294" i="8"/>
  <c r="R295" i="8"/>
  <c r="I295" i="8"/>
  <c r="L295" i="8"/>
  <c r="S295" i="8"/>
  <c r="T295" i="8"/>
  <c r="U295" i="8"/>
  <c r="AN295" i="8"/>
  <c r="AJ295" i="8"/>
  <c r="AO295" i="8"/>
  <c r="AK295" i="8"/>
  <c r="AL295" i="8"/>
  <c r="AM295" i="8"/>
  <c r="BH295" i="8"/>
  <c r="BI295" i="8"/>
  <c r="BJ295" i="8"/>
  <c r="BK295" i="8"/>
  <c r="BL295" i="8"/>
  <c r="BM295" i="8"/>
  <c r="BN295" i="8"/>
  <c r="BO295" i="8"/>
  <c r="BP295" i="8"/>
  <c r="BQ295" i="8"/>
  <c r="BR295" i="8"/>
  <c r="BS295" i="8"/>
  <c r="BT295" i="8"/>
  <c r="BU295" i="8"/>
  <c r="BV295" i="8"/>
  <c r="BW295" i="8"/>
  <c r="BX295" i="8"/>
  <c r="BY295" i="8"/>
  <c r="CA295" i="8"/>
  <c r="CB295" i="8"/>
  <c r="CC295" i="8"/>
  <c r="CD295" i="8"/>
  <c r="CE295" i="8"/>
  <c r="CF295" i="8"/>
  <c r="CG295" i="8"/>
  <c r="CH295" i="8"/>
  <c r="CI295" i="8"/>
  <c r="CJ295" i="8"/>
  <c r="R296" i="8"/>
  <c r="I296" i="8"/>
  <c r="L296" i="8"/>
  <c r="S296" i="8"/>
  <c r="T296" i="8"/>
  <c r="U296" i="8"/>
  <c r="AN296" i="8"/>
  <c r="AJ296" i="8"/>
  <c r="AO296" i="8"/>
  <c r="AK296" i="8"/>
  <c r="AL296" i="8"/>
  <c r="AM296" i="8"/>
  <c r="BH296" i="8"/>
  <c r="BI296" i="8"/>
  <c r="BJ296" i="8"/>
  <c r="BK296" i="8"/>
  <c r="BL296" i="8"/>
  <c r="BM296" i="8"/>
  <c r="BN296" i="8"/>
  <c r="BO296" i="8"/>
  <c r="BP296" i="8"/>
  <c r="BQ296" i="8"/>
  <c r="BR296" i="8"/>
  <c r="BS296" i="8"/>
  <c r="BT296" i="8"/>
  <c r="BU296" i="8"/>
  <c r="BV296" i="8"/>
  <c r="BW296" i="8"/>
  <c r="BX296" i="8"/>
  <c r="BY296" i="8"/>
  <c r="CA296" i="8"/>
  <c r="CB296" i="8"/>
  <c r="CC296" i="8"/>
  <c r="CD296" i="8"/>
  <c r="CE296" i="8"/>
  <c r="CF296" i="8"/>
  <c r="CG296" i="8"/>
  <c r="CH296" i="8"/>
  <c r="CI296" i="8"/>
  <c r="CJ296" i="8"/>
  <c r="R297" i="8"/>
  <c r="I297" i="8"/>
  <c r="L297" i="8"/>
  <c r="S297" i="8"/>
  <c r="T297" i="8"/>
  <c r="U297" i="8"/>
  <c r="AN297" i="8"/>
  <c r="AJ297" i="8"/>
  <c r="AO297" i="8"/>
  <c r="AK297" i="8"/>
  <c r="AL297" i="8"/>
  <c r="AM297" i="8"/>
  <c r="BH297" i="8"/>
  <c r="BI297" i="8"/>
  <c r="BJ297" i="8"/>
  <c r="BK297" i="8"/>
  <c r="BL297" i="8"/>
  <c r="BM297" i="8"/>
  <c r="BN297" i="8"/>
  <c r="BO297" i="8"/>
  <c r="BP297" i="8"/>
  <c r="BQ297" i="8"/>
  <c r="BR297" i="8"/>
  <c r="BS297" i="8"/>
  <c r="BT297" i="8"/>
  <c r="BU297" i="8"/>
  <c r="BV297" i="8"/>
  <c r="BW297" i="8"/>
  <c r="BX297" i="8"/>
  <c r="BY297" i="8"/>
  <c r="CA297" i="8"/>
  <c r="CB297" i="8"/>
  <c r="CC297" i="8"/>
  <c r="CD297" i="8"/>
  <c r="CE297" i="8"/>
  <c r="CF297" i="8"/>
  <c r="CG297" i="8"/>
  <c r="CH297" i="8"/>
  <c r="CI297" i="8"/>
  <c r="CJ297" i="8"/>
  <c r="R298" i="8"/>
  <c r="I298" i="8"/>
  <c r="L298" i="8"/>
  <c r="S298" i="8"/>
  <c r="T298" i="8"/>
  <c r="U298" i="8"/>
  <c r="AN298" i="8"/>
  <c r="AJ298" i="8"/>
  <c r="AO298" i="8"/>
  <c r="AK298" i="8"/>
  <c r="AL298" i="8"/>
  <c r="AM298" i="8"/>
  <c r="BH298" i="8"/>
  <c r="BI298" i="8"/>
  <c r="BJ298" i="8"/>
  <c r="BK298" i="8"/>
  <c r="BL298" i="8"/>
  <c r="BM298" i="8"/>
  <c r="BN298" i="8"/>
  <c r="BO298" i="8"/>
  <c r="BP298" i="8"/>
  <c r="BQ298" i="8"/>
  <c r="BR298" i="8"/>
  <c r="BS298" i="8"/>
  <c r="BT298" i="8"/>
  <c r="BU298" i="8"/>
  <c r="BV298" i="8"/>
  <c r="BW298" i="8"/>
  <c r="BX298" i="8"/>
  <c r="BY298" i="8"/>
  <c r="CA298" i="8"/>
  <c r="CB298" i="8"/>
  <c r="CC298" i="8"/>
  <c r="CD298" i="8"/>
  <c r="CE298" i="8"/>
  <c r="CF298" i="8"/>
  <c r="CG298" i="8"/>
  <c r="CH298" i="8"/>
  <c r="CI298" i="8"/>
  <c r="CJ298" i="8"/>
  <c r="R299" i="8"/>
  <c r="I299" i="8"/>
  <c r="L299" i="8"/>
  <c r="S299" i="8"/>
  <c r="T299" i="8"/>
  <c r="U299" i="8"/>
  <c r="AN299" i="8"/>
  <c r="AJ299" i="8"/>
  <c r="AO299" i="8"/>
  <c r="AK299" i="8"/>
  <c r="AL299" i="8"/>
  <c r="AM299" i="8"/>
  <c r="BH299" i="8"/>
  <c r="BI299" i="8"/>
  <c r="BJ299" i="8"/>
  <c r="BK299" i="8"/>
  <c r="BL299" i="8"/>
  <c r="BM299" i="8"/>
  <c r="BN299" i="8"/>
  <c r="BO299" i="8"/>
  <c r="BP299" i="8"/>
  <c r="BQ299" i="8"/>
  <c r="BR299" i="8"/>
  <c r="BS299" i="8"/>
  <c r="BT299" i="8"/>
  <c r="BU299" i="8"/>
  <c r="BV299" i="8"/>
  <c r="BW299" i="8"/>
  <c r="BX299" i="8"/>
  <c r="BY299" i="8"/>
  <c r="CA299" i="8"/>
  <c r="CB299" i="8"/>
  <c r="CC299" i="8"/>
  <c r="CD299" i="8"/>
  <c r="CE299" i="8"/>
  <c r="CF299" i="8"/>
  <c r="CG299" i="8"/>
  <c r="CH299" i="8"/>
  <c r="CI299" i="8"/>
  <c r="CJ299" i="8"/>
  <c r="R300" i="8"/>
  <c r="I300" i="8"/>
  <c r="L300" i="8"/>
  <c r="S300" i="8"/>
  <c r="T300" i="8"/>
  <c r="U300" i="8"/>
  <c r="AN300" i="8"/>
  <c r="AJ300" i="8"/>
  <c r="AO300" i="8"/>
  <c r="AK300" i="8"/>
  <c r="AL300" i="8"/>
  <c r="AM300" i="8"/>
  <c r="BH300" i="8"/>
  <c r="BI300" i="8"/>
  <c r="BJ300" i="8"/>
  <c r="BK300" i="8"/>
  <c r="BL300" i="8"/>
  <c r="BM300" i="8"/>
  <c r="BN300" i="8"/>
  <c r="BO300" i="8"/>
  <c r="BP300" i="8"/>
  <c r="BQ300" i="8"/>
  <c r="BR300" i="8"/>
  <c r="BS300" i="8"/>
  <c r="BT300" i="8"/>
  <c r="BU300" i="8"/>
  <c r="BV300" i="8"/>
  <c r="BW300" i="8"/>
  <c r="BX300" i="8"/>
  <c r="BY300" i="8"/>
  <c r="CA300" i="8"/>
  <c r="CB300" i="8"/>
  <c r="CC300" i="8"/>
  <c r="CD300" i="8"/>
  <c r="CE300" i="8"/>
  <c r="CF300" i="8"/>
  <c r="CG300" i="8"/>
  <c r="CH300" i="8"/>
  <c r="CI300" i="8"/>
  <c r="CJ300" i="8"/>
  <c r="R301" i="8"/>
  <c r="I301" i="8"/>
  <c r="L301" i="8"/>
  <c r="S301" i="8"/>
  <c r="T301" i="8"/>
  <c r="U301" i="8"/>
  <c r="AN301" i="8"/>
  <c r="AJ301" i="8"/>
  <c r="AO301" i="8"/>
  <c r="AK301" i="8"/>
  <c r="AL301" i="8"/>
  <c r="AM301" i="8"/>
  <c r="BH301" i="8"/>
  <c r="BI301" i="8"/>
  <c r="BJ301" i="8"/>
  <c r="BK301" i="8"/>
  <c r="BL301" i="8"/>
  <c r="BM301" i="8"/>
  <c r="BN301" i="8"/>
  <c r="BO301" i="8"/>
  <c r="BP301" i="8"/>
  <c r="BQ301" i="8"/>
  <c r="BR301" i="8"/>
  <c r="BS301" i="8"/>
  <c r="BT301" i="8"/>
  <c r="BU301" i="8"/>
  <c r="BV301" i="8"/>
  <c r="BW301" i="8"/>
  <c r="BX301" i="8"/>
  <c r="BY301" i="8"/>
  <c r="CA301" i="8"/>
  <c r="CB301" i="8"/>
  <c r="CC301" i="8"/>
  <c r="CD301" i="8"/>
  <c r="CE301" i="8"/>
  <c r="CF301" i="8"/>
  <c r="CG301" i="8"/>
  <c r="CH301" i="8"/>
  <c r="CI301" i="8"/>
  <c r="CJ301" i="8"/>
  <c r="R302" i="8"/>
  <c r="I302" i="8"/>
  <c r="L302" i="8"/>
  <c r="S302" i="8"/>
  <c r="T302" i="8"/>
  <c r="U302" i="8"/>
  <c r="AN302" i="8"/>
  <c r="AJ302" i="8"/>
  <c r="AO302" i="8"/>
  <c r="AK302" i="8"/>
  <c r="AL302" i="8"/>
  <c r="AM302" i="8"/>
  <c r="BH302" i="8"/>
  <c r="BI302" i="8"/>
  <c r="BJ302" i="8"/>
  <c r="BK302" i="8"/>
  <c r="BL302" i="8"/>
  <c r="BM302" i="8"/>
  <c r="BN302" i="8"/>
  <c r="BO302" i="8"/>
  <c r="BP302" i="8"/>
  <c r="BQ302" i="8"/>
  <c r="BR302" i="8"/>
  <c r="BS302" i="8"/>
  <c r="BT302" i="8"/>
  <c r="BU302" i="8"/>
  <c r="BV302" i="8"/>
  <c r="BW302" i="8"/>
  <c r="BX302" i="8"/>
  <c r="BY302" i="8"/>
  <c r="CA302" i="8"/>
  <c r="CB302" i="8"/>
  <c r="CC302" i="8"/>
  <c r="CD302" i="8"/>
  <c r="CE302" i="8"/>
  <c r="CF302" i="8"/>
  <c r="CG302" i="8"/>
  <c r="CH302" i="8"/>
  <c r="CI302" i="8"/>
  <c r="CJ302" i="8"/>
  <c r="R303" i="8"/>
  <c r="I303" i="8"/>
  <c r="L303" i="8"/>
  <c r="S303" i="8"/>
  <c r="T303" i="8"/>
  <c r="U303" i="8"/>
  <c r="AN303" i="8"/>
  <c r="AJ303" i="8"/>
  <c r="AO303" i="8"/>
  <c r="AK303" i="8"/>
  <c r="AL303" i="8"/>
  <c r="AM303" i="8"/>
  <c r="BH303" i="8"/>
  <c r="BI303" i="8"/>
  <c r="BJ303" i="8"/>
  <c r="BK303" i="8"/>
  <c r="BL303" i="8"/>
  <c r="BM303" i="8"/>
  <c r="BN303" i="8"/>
  <c r="BO303" i="8"/>
  <c r="BP303" i="8"/>
  <c r="BQ303" i="8"/>
  <c r="BR303" i="8"/>
  <c r="BS303" i="8"/>
  <c r="BT303" i="8"/>
  <c r="BU303" i="8"/>
  <c r="BV303" i="8"/>
  <c r="BW303" i="8"/>
  <c r="BX303" i="8"/>
  <c r="BY303" i="8"/>
  <c r="CA303" i="8"/>
  <c r="CB303" i="8"/>
  <c r="CC303" i="8"/>
  <c r="CD303" i="8"/>
  <c r="CE303" i="8"/>
  <c r="CF303" i="8"/>
  <c r="CG303" i="8"/>
  <c r="CH303" i="8"/>
  <c r="CI303" i="8"/>
  <c r="CJ303" i="8"/>
  <c r="R304" i="8"/>
  <c r="I304" i="8"/>
  <c r="L304" i="8"/>
  <c r="S304" i="8"/>
  <c r="T304" i="8"/>
  <c r="U304" i="8"/>
  <c r="AN304" i="8"/>
  <c r="AJ304" i="8"/>
  <c r="AO304" i="8"/>
  <c r="AK304" i="8"/>
  <c r="AL304" i="8"/>
  <c r="AM304" i="8"/>
  <c r="BH304" i="8"/>
  <c r="BI304" i="8"/>
  <c r="BJ304" i="8"/>
  <c r="BK304" i="8"/>
  <c r="BL304" i="8"/>
  <c r="BM304" i="8"/>
  <c r="BN304" i="8"/>
  <c r="BO304" i="8"/>
  <c r="BP304" i="8"/>
  <c r="BQ304" i="8"/>
  <c r="BR304" i="8"/>
  <c r="BS304" i="8"/>
  <c r="BT304" i="8"/>
  <c r="BU304" i="8"/>
  <c r="BV304" i="8"/>
  <c r="BW304" i="8"/>
  <c r="BX304" i="8"/>
  <c r="BY304" i="8"/>
  <c r="CA304" i="8"/>
  <c r="CB304" i="8"/>
  <c r="CC304" i="8"/>
  <c r="CD304" i="8"/>
  <c r="CE304" i="8"/>
  <c r="CF304" i="8"/>
  <c r="CG304" i="8"/>
  <c r="CH304" i="8"/>
  <c r="CI304" i="8"/>
  <c r="CJ304" i="8"/>
  <c r="R305" i="8"/>
  <c r="I305" i="8"/>
  <c r="L305" i="8"/>
  <c r="S305" i="8"/>
  <c r="T305" i="8"/>
  <c r="U305" i="8"/>
  <c r="AN305" i="8"/>
  <c r="AJ305" i="8"/>
  <c r="AO305" i="8"/>
  <c r="AK305" i="8"/>
  <c r="AL305" i="8"/>
  <c r="AM305" i="8"/>
  <c r="BH305" i="8"/>
  <c r="BI305" i="8"/>
  <c r="BJ305" i="8"/>
  <c r="BK305" i="8"/>
  <c r="BL305" i="8"/>
  <c r="BM305" i="8"/>
  <c r="BN305" i="8"/>
  <c r="BO305" i="8"/>
  <c r="BP305" i="8"/>
  <c r="BQ305" i="8"/>
  <c r="BR305" i="8"/>
  <c r="BS305" i="8"/>
  <c r="BT305" i="8"/>
  <c r="BU305" i="8"/>
  <c r="BV305" i="8"/>
  <c r="BW305" i="8"/>
  <c r="BX305" i="8"/>
  <c r="BY305" i="8"/>
  <c r="CA305" i="8"/>
  <c r="CB305" i="8"/>
  <c r="CC305" i="8"/>
  <c r="CD305" i="8"/>
  <c r="CE305" i="8"/>
  <c r="CF305" i="8"/>
  <c r="CG305" i="8"/>
  <c r="CH305" i="8"/>
  <c r="CI305" i="8"/>
  <c r="CJ305" i="8"/>
  <c r="R306" i="8"/>
  <c r="I306" i="8"/>
  <c r="L306" i="8"/>
  <c r="S306" i="8"/>
  <c r="T306" i="8"/>
  <c r="U306" i="8"/>
  <c r="AN306" i="8"/>
  <c r="AJ306" i="8"/>
  <c r="AO306" i="8"/>
  <c r="AK306" i="8"/>
  <c r="AL306" i="8"/>
  <c r="AM306" i="8"/>
  <c r="BH306" i="8"/>
  <c r="BI306" i="8"/>
  <c r="BJ306" i="8"/>
  <c r="BK306" i="8"/>
  <c r="BL306" i="8"/>
  <c r="BM306" i="8"/>
  <c r="BN306" i="8"/>
  <c r="BO306" i="8"/>
  <c r="BP306" i="8"/>
  <c r="BQ306" i="8"/>
  <c r="BR306" i="8"/>
  <c r="BS306" i="8"/>
  <c r="BT306" i="8"/>
  <c r="BU306" i="8"/>
  <c r="BV306" i="8"/>
  <c r="BW306" i="8"/>
  <c r="BX306" i="8"/>
  <c r="BY306" i="8"/>
  <c r="CA306" i="8"/>
  <c r="CB306" i="8"/>
  <c r="CC306" i="8"/>
  <c r="CD306" i="8"/>
  <c r="CE306" i="8"/>
  <c r="CF306" i="8"/>
  <c r="CG306" i="8"/>
  <c r="CH306" i="8"/>
  <c r="CI306" i="8"/>
  <c r="CJ306" i="8"/>
  <c r="R307" i="8"/>
  <c r="I307" i="8"/>
  <c r="L307" i="8"/>
  <c r="S307" i="8"/>
  <c r="T307" i="8"/>
  <c r="U307" i="8"/>
  <c r="AN307" i="8"/>
  <c r="AJ307" i="8"/>
  <c r="AO307" i="8"/>
  <c r="AK307" i="8"/>
  <c r="AL307" i="8"/>
  <c r="AM307" i="8"/>
  <c r="BH307" i="8"/>
  <c r="BI307" i="8"/>
  <c r="BJ307" i="8"/>
  <c r="BK307" i="8"/>
  <c r="BL307" i="8"/>
  <c r="BM307" i="8"/>
  <c r="BN307" i="8"/>
  <c r="BO307" i="8"/>
  <c r="BP307" i="8"/>
  <c r="BQ307" i="8"/>
  <c r="BR307" i="8"/>
  <c r="BS307" i="8"/>
  <c r="BT307" i="8"/>
  <c r="BU307" i="8"/>
  <c r="BV307" i="8"/>
  <c r="BW307" i="8"/>
  <c r="BX307" i="8"/>
  <c r="BY307" i="8"/>
  <c r="CA307" i="8"/>
  <c r="CB307" i="8"/>
  <c r="CC307" i="8"/>
  <c r="CD307" i="8"/>
  <c r="CE307" i="8"/>
  <c r="CF307" i="8"/>
  <c r="CG307" i="8"/>
  <c r="CH307" i="8"/>
  <c r="CI307" i="8"/>
  <c r="CJ307" i="8"/>
  <c r="R308" i="8"/>
  <c r="I308" i="8"/>
  <c r="L308" i="8"/>
  <c r="S308" i="8"/>
  <c r="T308" i="8"/>
  <c r="U308" i="8"/>
  <c r="AN308" i="8"/>
  <c r="AJ308" i="8"/>
  <c r="AO308" i="8"/>
  <c r="AK308" i="8"/>
  <c r="AL308" i="8"/>
  <c r="AM308" i="8"/>
  <c r="BH308" i="8"/>
  <c r="BI308" i="8"/>
  <c r="BJ308" i="8"/>
  <c r="BK308" i="8"/>
  <c r="BL308" i="8"/>
  <c r="BM308" i="8"/>
  <c r="BN308" i="8"/>
  <c r="BO308" i="8"/>
  <c r="BP308" i="8"/>
  <c r="BQ308" i="8"/>
  <c r="BR308" i="8"/>
  <c r="BS308" i="8"/>
  <c r="BT308" i="8"/>
  <c r="BU308" i="8"/>
  <c r="BV308" i="8"/>
  <c r="BW308" i="8"/>
  <c r="BX308" i="8"/>
  <c r="BY308" i="8"/>
  <c r="CA308" i="8"/>
  <c r="CB308" i="8"/>
  <c r="CC308" i="8"/>
  <c r="CD308" i="8"/>
  <c r="CE308" i="8"/>
  <c r="CF308" i="8"/>
  <c r="CG308" i="8"/>
  <c r="CH308" i="8"/>
  <c r="CI308" i="8"/>
  <c r="CJ308" i="8"/>
  <c r="R309" i="8"/>
  <c r="I309" i="8"/>
  <c r="L309" i="8"/>
  <c r="S309" i="8"/>
  <c r="T309" i="8"/>
  <c r="U309" i="8"/>
  <c r="AN309" i="8"/>
  <c r="AJ309" i="8"/>
  <c r="AO309" i="8"/>
  <c r="AK309" i="8"/>
  <c r="AL309" i="8"/>
  <c r="AM309" i="8"/>
  <c r="BH309" i="8"/>
  <c r="BI309" i="8"/>
  <c r="BJ309" i="8"/>
  <c r="BK309" i="8"/>
  <c r="BL309" i="8"/>
  <c r="BM309" i="8"/>
  <c r="BN309" i="8"/>
  <c r="BO309" i="8"/>
  <c r="BP309" i="8"/>
  <c r="BQ309" i="8"/>
  <c r="BR309" i="8"/>
  <c r="BS309" i="8"/>
  <c r="BT309" i="8"/>
  <c r="BU309" i="8"/>
  <c r="BV309" i="8"/>
  <c r="BW309" i="8"/>
  <c r="BX309" i="8"/>
  <c r="BY309" i="8"/>
  <c r="CA309" i="8"/>
  <c r="CB309" i="8"/>
  <c r="CC309" i="8"/>
  <c r="CD309" i="8"/>
  <c r="CE309" i="8"/>
  <c r="CF309" i="8"/>
  <c r="CG309" i="8"/>
  <c r="CH309" i="8"/>
  <c r="CI309" i="8"/>
  <c r="CJ309" i="8"/>
  <c r="R310" i="8"/>
  <c r="I310" i="8"/>
  <c r="L310" i="8"/>
  <c r="S310" i="8"/>
  <c r="T310" i="8"/>
  <c r="U310" i="8"/>
  <c r="AN310" i="8"/>
  <c r="AJ310" i="8"/>
  <c r="AO310" i="8"/>
  <c r="AK310" i="8"/>
  <c r="AL310" i="8"/>
  <c r="AM310" i="8"/>
  <c r="BH310" i="8"/>
  <c r="BI310" i="8"/>
  <c r="BJ310" i="8"/>
  <c r="BK310" i="8"/>
  <c r="BL310" i="8"/>
  <c r="BM310" i="8"/>
  <c r="BN310" i="8"/>
  <c r="BO310" i="8"/>
  <c r="BP310" i="8"/>
  <c r="BQ310" i="8"/>
  <c r="BR310" i="8"/>
  <c r="BS310" i="8"/>
  <c r="BT310" i="8"/>
  <c r="BU310" i="8"/>
  <c r="BV310" i="8"/>
  <c r="BW310" i="8"/>
  <c r="BX310" i="8"/>
  <c r="BY310" i="8"/>
  <c r="CA310" i="8"/>
  <c r="CB310" i="8"/>
  <c r="CC310" i="8"/>
  <c r="CD310" i="8"/>
  <c r="CE310" i="8"/>
  <c r="CF310" i="8"/>
  <c r="CG310" i="8"/>
  <c r="CH310" i="8"/>
  <c r="CI310" i="8"/>
  <c r="CJ310" i="8"/>
  <c r="R311" i="8"/>
  <c r="I311" i="8"/>
  <c r="L311" i="8"/>
  <c r="S311" i="8"/>
  <c r="T311" i="8"/>
  <c r="U311" i="8"/>
  <c r="AW311" i="8"/>
  <c r="AN311" i="8"/>
  <c r="AJ311" i="8"/>
  <c r="AO311" i="8"/>
  <c r="AK311" i="8"/>
  <c r="AL311" i="8"/>
  <c r="AM311" i="8"/>
  <c r="BH311" i="8"/>
  <c r="BI311" i="8"/>
  <c r="BJ311" i="8"/>
  <c r="BK311" i="8"/>
  <c r="BL311" i="8"/>
  <c r="BM311" i="8"/>
  <c r="BN311" i="8"/>
  <c r="BO311" i="8"/>
  <c r="BP311" i="8"/>
  <c r="BQ311" i="8"/>
  <c r="BR311" i="8"/>
  <c r="BS311" i="8"/>
  <c r="BT311" i="8"/>
  <c r="BU311" i="8"/>
  <c r="BV311" i="8"/>
  <c r="BW311" i="8"/>
  <c r="BX311" i="8"/>
  <c r="BY311" i="8"/>
  <c r="CA311" i="8"/>
  <c r="CB311" i="8"/>
  <c r="CC311" i="8"/>
  <c r="CD311" i="8"/>
  <c r="CE311" i="8"/>
  <c r="CF311" i="8"/>
  <c r="CG311" i="8"/>
  <c r="CH311" i="8"/>
  <c r="CI311" i="8"/>
  <c r="CJ311" i="8"/>
  <c r="R312" i="8"/>
  <c r="I312" i="8"/>
  <c r="L312" i="8"/>
  <c r="S312" i="8"/>
  <c r="T312" i="8"/>
  <c r="U312" i="8"/>
  <c r="AN312" i="8"/>
  <c r="AJ312" i="8"/>
  <c r="AO312" i="8"/>
  <c r="AK312" i="8"/>
  <c r="AL312" i="8"/>
  <c r="AM312" i="8"/>
  <c r="BH312" i="8"/>
  <c r="BI312" i="8"/>
  <c r="BJ312" i="8"/>
  <c r="BK312" i="8"/>
  <c r="BL312" i="8"/>
  <c r="BM312" i="8"/>
  <c r="BN312" i="8"/>
  <c r="BO312" i="8"/>
  <c r="BP312" i="8"/>
  <c r="BQ312" i="8"/>
  <c r="BR312" i="8"/>
  <c r="BS312" i="8"/>
  <c r="BT312" i="8"/>
  <c r="BU312" i="8"/>
  <c r="BV312" i="8"/>
  <c r="BW312" i="8"/>
  <c r="BX312" i="8"/>
  <c r="BY312" i="8"/>
  <c r="CA312" i="8"/>
  <c r="CB312" i="8"/>
  <c r="CC312" i="8"/>
  <c r="CD312" i="8"/>
  <c r="CE312" i="8"/>
  <c r="CF312" i="8"/>
  <c r="CG312" i="8"/>
  <c r="CH312" i="8"/>
  <c r="CI312" i="8"/>
  <c r="CJ312" i="8"/>
  <c r="R313" i="8"/>
  <c r="I313" i="8"/>
  <c r="L313" i="8"/>
  <c r="S313" i="8"/>
  <c r="T313" i="8"/>
  <c r="U313" i="8"/>
  <c r="AN313" i="8"/>
  <c r="AJ313" i="8"/>
  <c r="AO313" i="8"/>
  <c r="AK313" i="8"/>
  <c r="AL313" i="8"/>
  <c r="AM313" i="8"/>
  <c r="BH313" i="8"/>
  <c r="BI313" i="8"/>
  <c r="BJ313" i="8"/>
  <c r="BK313" i="8"/>
  <c r="BL313" i="8"/>
  <c r="BM313" i="8"/>
  <c r="BN313" i="8"/>
  <c r="BO313" i="8"/>
  <c r="BP313" i="8"/>
  <c r="BQ313" i="8"/>
  <c r="BR313" i="8"/>
  <c r="BS313" i="8"/>
  <c r="BT313" i="8"/>
  <c r="BU313" i="8"/>
  <c r="BV313" i="8"/>
  <c r="BW313" i="8"/>
  <c r="BX313" i="8"/>
  <c r="BY313" i="8"/>
  <c r="CA313" i="8"/>
  <c r="CB313" i="8"/>
  <c r="CC313" i="8"/>
  <c r="CD313" i="8"/>
  <c r="CE313" i="8"/>
  <c r="CF313" i="8"/>
  <c r="CG313" i="8"/>
  <c r="CH313" i="8"/>
  <c r="CI313" i="8"/>
  <c r="CJ313" i="8"/>
  <c r="R314" i="8"/>
  <c r="I314" i="8"/>
  <c r="L314" i="8"/>
  <c r="S314" i="8"/>
  <c r="T314" i="8"/>
  <c r="U314" i="8"/>
  <c r="AN314" i="8"/>
  <c r="AJ314" i="8"/>
  <c r="AO314" i="8"/>
  <c r="AK314" i="8"/>
  <c r="AL314" i="8"/>
  <c r="AM314" i="8"/>
  <c r="BH314" i="8"/>
  <c r="BI314" i="8"/>
  <c r="BJ314" i="8"/>
  <c r="BK314" i="8"/>
  <c r="BL314" i="8"/>
  <c r="BM314" i="8"/>
  <c r="BN314" i="8"/>
  <c r="BO314" i="8"/>
  <c r="BP314" i="8"/>
  <c r="BQ314" i="8"/>
  <c r="BR314" i="8"/>
  <c r="BS314" i="8"/>
  <c r="BT314" i="8"/>
  <c r="BU314" i="8"/>
  <c r="BV314" i="8"/>
  <c r="BW314" i="8"/>
  <c r="BX314" i="8"/>
  <c r="BY314" i="8"/>
  <c r="CA314" i="8"/>
  <c r="CB314" i="8"/>
  <c r="CC314" i="8"/>
  <c r="CD314" i="8"/>
  <c r="CE314" i="8"/>
  <c r="CF314" i="8"/>
  <c r="CG314" i="8"/>
  <c r="CH314" i="8"/>
  <c r="CI314" i="8"/>
  <c r="CJ314" i="8"/>
  <c r="R315" i="8"/>
  <c r="I315" i="8"/>
  <c r="L315" i="8"/>
  <c r="S315" i="8"/>
  <c r="T315" i="8"/>
  <c r="U315" i="8"/>
  <c r="AN315" i="8"/>
  <c r="AJ315" i="8"/>
  <c r="AO315" i="8"/>
  <c r="AK315" i="8"/>
  <c r="AL315" i="8"/>
  <c r="AM315" i="8"/>
  <c r="BH315" i="8"/>
  <c r="BI315" i="8"/>
  <c r="BJ315" i="8"/>
  <c r="BK315" i="8"/>
  <c r="BL315" i="8"/>
  <c r="BM315" i="8"/>
  <c r="BN315" i="8"/>
  <c r="BO315" i="8"/>
  <c r="BP315" i="8"/>
  <c r="BQ315" i="8"/>
  <c r="BR315" i="8"/>
  <c r="BS315" i="8"/>
  <c r="BT315" i="8"/>
  <c r="BU315" i="8"/>
  <c r="BV315" i="8"/>
  <c r="BW315" i="8"/>
  <c r="BX315" i="8"/>
  <c r="BY315" i="8"/>
  <c r="CA315" i="8"/>
  <c r="CB315" i="8"/>
  <c r="CC315" i="8"/>
  <c r="CD315" i="8"/>
  <c r="CE315" i="8"/>
  <c r="CF315" i="8"/>
  <c r="CG315" i="8"/>
  <c r="CH315" i="8"/>
  <c r="CI315" i="8"/>
  <c r="CJ315" i="8"/>
  <c r="B316" i="8"/>
  <c r="D316" i="8"/>
  <c r="H316" i="8"/>
  <c r="I316" i="8"/>
  <c r="J316" i="8"/>
  <c r="K316" i="8"/>
  <c r="L316" i="8"/>
  <c r="R316" i="8"/>
  <c r="W316" i="8"/>
  <c r="S316" i="8"/>
  <c r="Z316" i="8"/>
  <c r="T316" i="8"/>
  <c r="U316" i="8"/>
  <c r="X316" i="8"/>
  <c r="Y316" i="8"/>
  <c r="AA316" i="8"/>
  <c r="AB316" i="8"/>
  <c r="AC316" i="8"/>
  <c r="AD316" i="8"/>
  <c r="AE316" i="8"/>
  <c r="AF316" i="8"/>
  <c r="AG316" i="8"/>
  <c r="AH316" i="8"/>
  <c r="AI316" i="8"/>
  <c r="AW316" i="8"/>
  <c r="AP316" i="8"/>
  <c r="AN316" i="8"/>
  <c r="AJ316" i="8"/>
  <c r="BB316" i="8"/>
  <c r="AO316" i="8"/>
  <c r="AK316" i="8"/>
  <c r="AQ316" i="8"/>
  <c r="AL316" i="8"/>
  <c r="AT316" i="8"/>
  <c r="AM316" i="8"/>
  <c r="AS316" i="8"/>
  <c r="AV316" i="8"/>
  <c r="AX316" i="8"/>
  <c r="AY316" i="8"/>
  <c r="AZ316" i="8"/>
  <c r="BA316" i="8"/>
  <c r="BC316" i="8"/>
  <c r="BD316" i="8"/>
  <c r="BE316" i="8"/>
  <c r="BF316" i="8"/>
  <c r="BG316" i="8"/>
  <c r="BH316" i="8"/>
  <c r="BI316" i="8"/>
  <c r="BJ316" i="8"/>
  <c r="BK316" i="8"/>
  <c r="BL316" i="8"/>
  <c r="BM316" i="8"/>
  <c r="BN316" i="8"/>
  <c r="BO316" i="8"/>
  <c r="BP316" i="8"/>
  <c r="BQ316" i="8"/>
  <c r="BR316" i="8"/>
  <c r="BS316" i="8"/>
  <c r="BT316" i="8"/>
  <c r="BU316" i="8"/>
  <c r="BV316" i="8"/>
  <c r="BW316" i="8"/>
  <c r="BX316" i="8"/>
  <c r="BY316" i="8"/>
  <c r="CA316" i="8"/>
  <c r="CB316" i="8"/>
  <c r="CC316" i="8"/>
  <c r="CD316" i="8"/>
  <c r="CE316" i="8"/>
  <c r="CF316" i="8"/>
  <c r="CG316" i="8"/>
  <c r="CH316" i="8"/>
  <c r="CI316" i="8"/>
  <c r="CJ316" i="8"/>
  <c r="CK316" i="8"/>
  <c r="CL316" i="8"/>
  <c r="CM316" i="8"/>
  <c r="CN316" i="8"/>
  <c r="CO316" i="8"/>
  <c r="B318" i="8"/>
  <c r="D318" i="8"/>
  <c r="H318" i="8"/>
  <c r="R7" i="5"/>
  <c r="I7" i="5"/>
  <c r="R8" i="5"/>
  <c r="I8" i="5"/>
  <c r="R9" i="5"/>
  <c r="I9" i="5"/>
  <c r="R10" i="5"/>
  <c r="I10" i="5"/>
  <c r="R11" i="5"/>
  <c r="I11" i="5"/>
  <c r="R12" i="5"/>
  <c r="I12" i="5"/>
  <c r="R13" i="5"/>
  <c r="I13" i="5"/>
  <c r="R14" i="5"/>
  <c r="I14" i="5"/>
  <c r="R15" i="5"/>
  <c r="I15" i="5"/>
  <c r="R16" i="5"/>
  <c r="I16" i="5"/>
  <c r="R17" i="5"/>
  <c r="I17" i="5"/>
  <c r="R18" i="5"/>
  <c r="I18" i="5"/>
  <c r="R19" i="5"/>
  <c r="I19" i="5"/>
  <c r="R20" i="5"/>
  <c r="I20" i="5"/>
  <c r="R21" i="5"/>
  <c r="I21" i="5"/>
  <c r="R22" i="5"/>
  <c r="I22" i="5"/>
  <c r="R23" i="5"/>
  <c r="I23" i="5"/>
  <c r="R24" i="5"/>
  <c r="I24" i="5"/>
  <c r="R25" i="5"/>
  <c r="I25" i="5"/>
  <c r="R26" i="5"/>
  <c r="I26" i="5"/>
  <c r="R27" i="5"/>
  <c r="I27" i="5"/>
  <c r="R28" i="5"/>
  <c r="I28" i="5"/>
  <c r="R29" i="5"/>
  <c r="I29" i="5"/>
  <c r="R30" i="5"/>
  <c r="I30" i="5"/>
  <c r="R31" i="5"/>
  <c r="I31" i="5"/>
  <c r="R32" i="5"/>
  <c r="I32" i="5"/>
  <c r="R33" i="5"/>
  <c r="I33" i="5"/>
  <c r="R34" i="5"/>
  <c r="I34" i="5"/>
  <c r="R35" i="5"/>
  <c r="I35" i="5"/>
  <c r="R36" i="5"/>
  <c r="I36" i="5"/>
  <c r="R37" i="5"/>
  <c r="I37" i="5"/>
  <c r="R38" i="5"/>
  <c r="I38" i="5"/>
  <c r="R39" i="5"/>
  <c r="I39" i="5"/>
  <c r="R40" i="5"/>
  <c r="I40" i="5"/>
  <c r="R41" i="5"/>
  <c r="I41" i="5"/>
  <c r="R42" i="5"/>
  <c r="I42" i="5"/>
  <c r="R43" i="5"/>
  <c r="I43" i="5"/>
  <c r="R44" i="5"/>
  <c r="I44" i="5"/>
  <c r="R45" i="5"/>
  <c r="I45" i="5"/>
  <c r="R46" i="5"/>
  <c r="I46" i="5"/>
  <c r="R47" i="5"/>
  <c r="I47" i="5"/>
  <c r="R48" i="5"/>
  <c r="I48" i="5"/>
  <c r="R49" i="5"/>
  <c r="I49" i="5"/>
  <c r="R50" i="5"/>
  <c r="I50" i="5"/>
  <c r="R51" i="5"/>
  <c r="I51" i="5"/>
  <c r="R52" i="5"/>
  <c r="I52" i="5"/>
  <c r="R53" i="5"/>
  <c r="I53" i="5"/>
  <c r="R54" i="5"/>
  <c r="I54" i="5"/>
  <c r="R55" i="5"/>
  <c r="I55" i="5"/>
  <c r="R56" i="5"/>
  <c r="I56" i="5"/>
  <c r="R57" i="5"/>
  <c r="I57" i="5"/>
  <c r="R58" i="5"/>
  <c r="I58" i="5"/>
  <c r="R59" i="5"/>
  <c r="I59" i="5"/>
  <c r="R60" i="5"/>
  <c r="I60" i="5"/>
  <c r="R61" i="5"/>
  <c r="I61" i="5"/>
  <c r="R62" i="5"/>
  <c r="I62" i="5"/>
  <c r="R63" i="5"/>
  <c r="I63" i="5"/>
  <c r="R64" i="5"/>
  <c r="I64" i="5"/>
  <c r="R65" i="5"/>
  <c r="I65" i="5"/>
  <c r="R66" i="5"/>
  <c r="I66" i="5"/>
  <c r="R67" i="5"/>
  <c r="I67" i="5"/>
  <c r="R68" i="5"/>
  <c r="I68" i="5"/>
  <c r="R69" i="5"/>
  <c r="I69" i="5"/>
  <c r="R70" i="5"/>
  <c r="I70" i="5"/>
  <c r="R71" i="5"/>
  <c r="I71" i="5"/>
  <c r="R72" i="5"/>
  <c r="I72" i="5"/>
  <c r="R73" i="5"/>
  <c r="I73" i="5"/>
  <c r="R74" i="5"/>
  <c r="I74" i="5"/>
  <c r="R75" i="5"/>
  <c r="I75" i="5"/>
  <c r="R76" i="5"/>
  <c r="I76" i="5"/>
  <c r="R77" i="5"/>
  <c r="I77" i="5"/>
  <c r="R78" i="5"/>
  <c r="I78" i="5"/>
  <c r="R79" i="5"/>
  <c r="I79" i="5"/>
  <c r="R80" i="5"/>
  <c r="I80" i="5"/>
  <c r="R81" i="5"/>
  <c r="I81" i="5"/>
  <c r="R82" i="5"/>
  <c r="I82" i="5"/>
  <c r="R83" i="5"/>
  <c r="I83" i="5"/>
  <c r="R84" i="5"/>
  <c r="I84" i="5"/>
  <c r="R85" i="5"/>
  <c r="I85" i="5"/>
  <c r="R86" i="5"/>
  <c r="I86" i="5"/>
  <c r="R87" i="5"/>
  <c r="I87" i="5"/>
  <c r="R88" i="5"/>
  <c r="I88" i="5"/>
  <c r="R89" i="5"/>
  <c r="I89" i="5"/>
  <c r="R90" i="5"/>
  <c r="I90" i="5"/>
  <c r="R91" i="5"/>
  <c r="I91" i="5"/>
  <c r="R92" i="5"/>
  <c r="I92" i="5"/>
  <c r="R93" i="5"/>
  <c r="I93" i="5"/>
  <c r="R94" i="5"/>
  <c r="I94" i="5"/>
  <c r="R95" i="5"/>
  <c r="I95" i="5"/>
  <c r="R96" i="5"/>
  <c r="I96" i="5"/>
  <c r="R97" i="5"/>
  <c r="I97" i="5"/>
  <c r="R98" i="5"/>
  <c r="I98" i="5"/>
  <c r="R99" i="5"/>
  <c r="I99" i="5"/>
  <c r="R100" i="5"/>
  <c r="I100" i="5"/>
  <c r="R101" i="5"/>
  <c r="I101" i="5"/>
  <c r="R102" i="5"/>
  <c r="I102" i="5"/>
  <c r="R103" i="5"/>
  <c r="I103" i="5"/>
  <c r="R104" i="5"/>
  <c r="I104" i="5"/>
  <c r="R105" i="5"/>
  <c r="I105" i="5"/>
  <c r="R106" i="5"/>
  <c r="I106" i="5"/>
  <c r="R107" i="5"/>
  <c r="I107" i="5"/>
  <c r="R108" i="5"/>
  <c r="I108" i="5"/>
  <c r="R109" i="5"/>
  <c r="I109" i="5"/>
  <c r="R110" i="5"/>
  <c r="I110" i="5"/>
  <c r="R111" i="5"/>
  <c r="I111" i="5"/>
  <c r="R112" i="5"/>
  <c r="I112" i="5"/>
  <c r="R113" i="5"/>
  <c r="I113" i="5"/>
  <c r="R114" i="5"/>
  <c r="I114" i="5"/>
  <c r="R115" i="5"/>
  <c r="I115" i="5"/>
  <c r="R116" i="5"/>
  <c r="I116" i="5"/>
  <c r="R117" i="5"/>
  <c r="I117" i="5"/>
  <c r="R118" i="5"/>
  <c r="I118" i="5"/>
  <c r="R119" i="5"/>
  <c r="I119" i="5"/>
  <c r="R120" i="5"/>
  <c r="I120" i="5"/>
  <c r="R121" i="5"/>
  <c r="I121" i="5"/>
  <c r="R122" i="5"/>
  <c r="I122" i="5"/>
  <c r="R123" i="5"/>
  <c r="I123" i="5"/>
  <c r="R124" i="5"/>
  <c r="I124" i="5"/>
  <c r="R125" i="5"/>
  <c r="I125" i="5"/>
  <c r="R126" i="5"/>
  <c r="I126" i="5"/>
  <c r="R127" i="5"/>
  <c r="I127" i="5"/>
  <c r="R128" i="5"/>
  <c r="I128" i="5"/>
  <c r="R129" i="5"/>
  <c r="I129" i="5"/>
  <c r="R130" i="5"/>
  <c r="I130" i="5"/>
  <c r="R131" i="5"/>
  <c r="I131" i="5"/>
  <c r="R132" i="5"/>
  <c r="I132" i="5"/>
  <c r="R133" i="5"/>
  <c r="I133" i="5"/>
  <c r="R134" i="5"/>
  <c r="I134" i="5"/>
  <c r="R135" i="5"/>
  <c r="I135" i="5"/>
  <c r="R136" i="5"/>
  <c r="I136" i="5"/>
  <c r="R137" i="5"/>
  <c r="I137" i="5"/>
  <c r="R138" i="5"/>
  <c r="I138" i="5"/>
  <c r="R139" i="5"/>
  <c r="I139" i="5"/>
  <c r="R140" i="5"/>
  <c r="I140" i="5"/>
  <c r="R141" i="5"/>
  <c r="I141" i="5"/>
  <c r="R142" i="5"/>
  <c r="I142" i="5"/>
  <c r="R143" i="5"/>
  <c r="I143" i="5"/>
  <c r="R144" i="5"/>
  <c r="I144" i="5"/>
  <c r="R145" i="5"/>
  <c r="I145" i="5"/>
  <c r="R146" i="5"/>
  <c r="I146" i="5"/>
  <c r="R147" i="5"/>
  <c r="I147" i="5"/>
  <c r="R148" i="5"/>
  <c r="I148" i="5"/>
  <c r="R149" i="5"/>
  <c r="I149" i="5"/>
  <c r="R150" i="5"/>
  <c r="I150" i="5"/>
  <c r="R151" i="5"/>
  <c r="I151" i="5"/>
  <c r="R152" i="5"/>
  <c r="I152" i="5"/>
  <c r="R153" i="5"/>
  <c r="I153" i="5"/>
  <c r="R154" i="5"/>
  <c r="I154" i="5"/>
  <c r="R155" i="5"/>
  <c r="I155" i="5"/>
  <c r="R156" i="5"/>
  <c r="I156" i="5"/>
  <c r="R157" i="5"/>
  <c r="I157" i="5"/>
  <c r="R158" i="5"/>
  <c r="I158" i="5"/>
  <c r="R159" i="5"/>
  <c r="I159" i="5"/>
  <c r="R160" i="5"/>
  <c r="I160" i="5"/>
  <c r="R161" i="5"/>
  <c r="I161" i="5"/>
  <c r="R162" i="5"/>
  <c r="I162" i="5"/>
  <c r="R163" i="5"/>
  <c r="I163" i="5"/>
  <c r="R164" i="5"/>
  <c r="I164" i="5"/>
  <c r="R165" i="5"/>
  <c r="I165" i="5"/>
  <c r="R166" i="5"/>
  <c r="I166" i="5"/>
  <c r="R167" i="5"/>
  <c r="I167" i="5"/>
  <c r="R168" i="5"/>
  <c r="I168" i="5"/>
  <c r="R169" i="5"/>
  <c r="I169" i="5"/>
  <c r="R170" i="5"/>
  <c r="I170" i="5"/>
  <c r="R171" i="5"/>
  <c r="I171" i="5"/>
  <c r="R172" i="5"/>
  <c r="I172" i="5"/>
  <c r="R173" i="5"/>
  <c r="I173" i="5"/>
  <c r="R174" i="5"/>
  <c r="I174" i="5"/>
  <c r="R175" i="5"/>
  <c r="I175" i="5"/>
  <c r="R176" i="5"/>
  <c r="I176" i="5"/>
  <c r="R177" i="5"/>
  <c r="I177" i="5"/>
  <c r="R178" i="5"/>
  <c r="I178" i="5"/>
  <c r="R179" i="5"/>
  <c r="I179" i="5"/>
  <c r="R180" i="5"/>
  <c r="I180" i="5"/>
  <c r="R181" i="5"/>
  <c r="I181" i="5"/>
  <c r="R182" i="5"/>
  <c r="I182" i="5"/>
  <c r="R183" i="5"/>
  <c r="I183" i="5"/>
  <c r="R184" i="5"/>
  <c r="I184" i="5"/>
  <c r="R185" i="5"/>
  <c r="I185" i="5"/>
  <c r="R186" i="5"/>
  <c r="I186" i="5"/>
  <c r="R187" i="5"/>
  <c r="I187" i="5"/>
  <c r="R188" i="5"/>
  <c r="I188" i="5"/>
  <c r="R189" i="5"/>
  <c r="I189" i="5"/>
  <c r="R190" i="5"/>
  <c r="I190" i="5"/>
  <c r="R191" i="5"/>
  <c r="I191" i="5"/>
  <c r="R192" i="5"/>
  <c r="I192" i="5"/>
  <c r="R193" i="5"/>
  <c r="I193" i="5"/>
  <c r="R194" i="5"/>
  <c r="I194" i="5"/>
  <c r="R195" i="5"/>
  <c r="I195" i="5"/>
  <c r="R196" i="5"/>
  <c r="I196" i="5"/>
  <c r="R197" i="5"/>
  <c r="I197" i="5"/>
  <c r="R198" i="5"/>
  <c r="I198" i="5"/>
  <c r="R199" i="5"/>
  <c r="I199" i="5"/>
  <c r="R200" i="5"/>
  <c r="I200" i="5"/>
  <c r="R201" i="5"/>
  <c r="I201" i="5"/>
  <c r="R202" i="5"/>
  <c r="I202" i="5"/>
  <c r="R203" i="5"/>
  <c r="I203" i="5"/>
  <c r="R204" i="5"/>
  <c r="I204" i="5"/>
  <c r="R205" i="5"/>
  <c r="I205" i="5"/>
  <c r="R206" i="5"/>
  <c r="I206" i="5"/>
  <c r="R207" i="5"/>
  <c r="I207" i="5"/>
  <c r="R208" i="5"/>
  <c r="I208" i="5"/>
  <c r="R209" i="5"/>
  <c r="I209" i="5"/>
  <c r="R210" i="5"/>
  <c r="I210" i="5"/>
  <c r="R211" i="5"/>
  <c r="I211" i="5"/>
  <c r="R212" i="5"/>
  <c r="I212" i="5"/>
  <c r="R213" i="5"/>
  <c r="I213" i="5"/>
  <c r="R214" i="5"/>
  <c r="I214" i="5"/>
  <c r="R215" i="5"/>
  <c r="I215" i="5"/>
  <c r="R216" i="5"/>
  <c r="I216" i="5"/>
  <c r="R217" i="5"/>
  <c r="I217" i="5"/>
  <c r="R218" i="5"/>
  <c r="I218" i="5"/>
  <c r="R219" i="5"/>
  <c r="I219" i="5"/>
  <c r="R220" i="5"/>
  <c r="I220" i="5"/>
  <c r="R221" i="5"/>
  <c r="I221" i="5"/>
  <c r="R222" i="5"/>
  <c r="I222" i="5"/>
  <c r="R223" i="5"/>
  <c r="I223" i="5"/>
  <c r="R224" i="5"/>
  <c r="I224" i="5"/>
  <c r="R225" i="5"/>
  <c r="I225" i="5"/>
  <c r="R226" i="5"/>
  <c r="I226" i="5"/>
  <c r="R227" i="5"/>
  <c r="I227" i="5"/>
  <c r="R228" i="5"/>
  <c r="I228" i="5"/>
  <c r="R229" i="5"/>
  <c r="I229" i="5"/>
  <c r="R230" i="5"/>
  <c r="I230" i="5"/>
  <c r="R231" i="5"/>
  <c r="I231" i="5"/>
  <c r="R232" i="5"/>
  <c r="I232" i="5"/>
  <c r="R233" i="5"/>
  <c r="I233" i="5"/>
  <c r="R234" i="5"/>
  <c r="I234" i="5"/>
  <c r="R235" i="5"/>
  <c r="I235" i="5"/>
  <c r="R236" i="5"/>
  <c r="I236" i="5"/>
  <c r="R237" i="5"/>
  <c r="I237" i="5"/>
  <c r="R238" i="5"/>
  <c r="I238" i="5"/>
  <c r="R239" i="5"/>
  <c r="I239" i="5"/>
  <c r="R240" i="5"/>
  <c r="I240" i="5"/>
  <c r="R241" i="5"/>
  <c r="I241" i="5"/>
  <c r="R242" i="5"/>
  <c r="I242" i="5"/>
  <c r="R243" i="5"/>
  <c r="I243" i="5"/>
  <c r="R244" i="5"/>
  <c r="I244" i="5"/>
  <c r="R245" i="5"/>
  <c r="I245" i="5"/>
  <c r="R246" i="5"/>
  <c r="I246" i="5"/>
  <c r="R247" i="5"/>
  <c r="I247" i="5"/>
  <c r="R248" i="5"/>
  <c r="I248" i="5"/>
  <c r="R249" i="5"/>
  <c r="I249" i="5"/>
  <c r="R250" i="5"/>
  <c r="I250" i="5"/>
  <c r="R251" i="5"/>
  <c r="I251" i="5"/>
  <c r="R252" i="5"/>
  <c r="I252" i="5"/>
  <c r="R253" i="5"/>
  <c r="I253" i="5"/>
  <c r="R254" i="5"/>
  <c r="I254" i="5"/>
  <c r="R255" i="5"/>
  <c r="I255" i="5"/>
  <c r="I318" i="8"/>
  <c r="J318" i="8"/>
  <c r="K318" i="8"/>
  <c r="L318" i="8"/>
  <c r="R318" i="8"/>
  <c r="W318" i="8"/>
  <c r="S318" i="8"/>
  <c r="Z318" i="8"/>
  <c r="T318" i="8"/>
  <c r="U318" i="8"/>
  <c r="X318" i="8"/>
  <c r="Y318" i="8"/>
  <c r="AA318" i="8"/>
  <c r="AB318" i="8"/>
  <c r="AC318" i="8"/>
  <c r="AD318" i="8"/>
  <c r="AE318" i="8"/>
  <c r="AF318" i="8"/>
  <c r="AG318" i="8"/>
  <c r="AH318" i="8"/>
  <c r="AI318" i="8"/>
  <c r="AW318" i="8"/>
  <c r="AP318" i="8"/>
  <c r="AN318" i="8"/>
  <c r="AJ318" i="8"/>
  <c r="BB318" i="8"/>
  <c r="AO318" i="8"/>
  <c r="AK318" i="8"/>
  <c r="AQ318" i="8"/>
  <c r="AL318" i="8"/>
  <c r="AT318" i="8"/>
  <c r="AM318" i="8"/>
  <c r="AS318" i="8"/>
  <c r="AV318" i="8"/>
  <c r="AX318" i="8"/>
  <c r="AY318" i="8"/>
  <c r="AZ318" i="8"/>
  <c r="BA318" i="8"/>
  <c r="BC318" i="8"/>
  <c r="BD318" i="8"/>
  <c r="BE318" i="8"/>
  <c r="BF318" i="8"/>
  <c r="BG318" i="8"/>
  <c r="BH318" i="8"/>
  <c r="BI318" i="8"/>
  <c r="BJ318" i="8"/>
  <c r="BK318" i="8"/>
  <c r="BL318" i="8"/>
  <c r="BM318" i="8"/>
  <c r="BN318" i="8"/>
  <c r="BO318" i="8"/>
  <c r="BP318" i="8"/>
  <c r="BQ318" i="8"/>
  <c r="BR318" i="8"/>
  <c r="BS318" i="8"/>
  <c r="BT318" i="8"/>
  <c r="BU318" i="8"/>
  <c r="BV318" i="8"/>
  <c r="BW318" i="8"/>
  <c r="BX318" i="8"/>
  <c r="BY318" i="8"/>
  <c r="CA318" i="8"/>
  <c r="CB318" i="8"/>
  <c r="CC318" i="8"/>
  <c r="CD318" i="8"/>
  <c r="CE318" i="8"/>
  <c r="CF318" i="8"/>
  <c r="CG318" i="8"/>
  <c r="CH318" i="8"/>
  <c r="CI318" i="8"/>
  <c r="CJ318" i="8"/>
  <c r="CK318" i="8"/>
  <c r="CL318" i="8"/>
  <c r="CM318" i="8"/>
  <c r="CN318" i="8"/>
  <c r="CO318" i="8"/>
  <c r="B320" i="8"/>
  <c r="D320" i="8"/>
  <c r="H320" i="8"/>
  <c r="R7" i="1"/>
  <c r="I7" i="1"/>
  <c r="R8" i="1"/>
  <c r="I8" i="1"/>
  <c r="R9" i="1"/>
  <c r="I9" i="1"/>
  <c r="R10" i="1"/>
  <c r="I10" i="1"/>
  <c r="R11" i="1"/>
  <c r="I11" i="1"/>
  <c r="R12" i="1"/>
  <c r="I12" i="1"/>
  <c r="R13" i="1"/>
  <c r="I13" i="1"/>
  <c r="R14" i="1"/>
  <c r="I14" i="1"/>
  <c r="R15" i="1"/>
  <c r="I15" i="1"/>
  <c r="R16" i="1"/>
  <c r="I16" i="1"/>
  <c r="R17" i="1"/>
  <c r="I17" i="1"/>
  <c r="R18" i="1"/>
  <c r="I18" i="1"/>
  <c r="R19" i="1"/>
  <c r="I19" i="1"/>
  <c r="R20" i="1"/>
  <c r="I20" i="1"/>
  <c r="R21" i="1"/>
  <c r="I21" i="1"/>
  <c r="R22" i="1"/>
  <c r="I22" i="1"/>
  <c r="R23" i="1"/>
  <c r="I23" i="1"/>
  <c r="R24" i="1"/>
  <c r="I24" i="1"/>
  <c r="R25" i="1"/>
  <c r="I25" i="1"/>
  <c r="R26" i="1"/>
  <c r="I26" i="1"/>
  <c r="R27" i="1"/>
  <c r="I27" i="1"/>
  <c r="R28" i="1"/>
  <c r="I28" i="1"/>
  <c r="R29" i="1"/>
  <c r="I29" i="1"/>
  <c r="R30" i="1"/>
  <c r="I30" i="1"/>
  <c r="R31" i="1"/>
  <c r="I31" i="1"/>
  <c r="R32" i="1"/>
  <c r="I32" i="1"/>
  <c r="R33" i="1"/>
  <c r="I33" i="1"/>
  <c r="R34" i="1"/>
  <c r="I34" i="1"/>
  <c r="R35" i="1"/>
  <c r="I35" i="1"/>
  <c r="R36" i="1"/>
  <c r="I36" i="1"/>
  <c r="R37" i="1"/>
  <c r="I37" i="1"/>
  <c r="R38" i="1"/>
  <c r="I38" i="1"/>
  <c r="R39" i="1"/>
  <c r="I39" i="1"/>
  <c r="R40" i="1"/>
  <c r="I40" i="1"/>
  <c r="R41" i="1"/>
  <c r="I41" i="1"/>
  <c r="R42" i="1"/>
  <c r="I42" i="1"/>
  <c r="R43" i="1"/>
  <c r="I43" i="1"/>
  <c r="R44" i="1"/>
  <c r="I44" i="1"/>
  <c r="R45" i="1"/>
  <c r="I45" i="1"/>
  <c r="R46" i="1"/>
  <c r="I46" i="1"/>
  <c r="R47" i="1"/>
  <c r="I47" i="1"/>
  <c r="R48" i="1"/>
  <c r="I48" i="1"/>
  <c r="R49" i="1"/>
  <c r="I49" i="1"/>
  <c r="R50" i="1"/>
  <c r="I50" i="1"/>
  <c r="R51" i="1"/>
  <c r="I51" i="1"/>
  <c r="R52" i="1"/>
  <c r="I52" i="1"/>
  <c r="R53" i="1"/>
  <c r="I53" i="1"/>
  <c r="R54" i="1"/>
  <c r="I54" i="1"/>
  <c r="R55" i="1"/>
  <c r="I55" i="1"/>
  <c r="R56" i="1"/>
  <c r="I56" i="1"/>
  <c r="R57" i="1"/>
  <c r="I57" i="1"/>
  <c r="R58" i="1"/>
  <c r="I58" i="1"/>
  <c r="R59" i="1"/>
  <c r="I59" i="1"/>
  <c r="R60" i="1"/>
  <c r="I60" i="1"/>
  <c r="R61" i="1"/>
  <c r="I61" i="1"/>
  <c r="R62" i="1"/>
  <c r="I62" i="1"/>
  <c r="R63" i="1"/>
  <c r="I63" i="1"/>
  <c r="R64" i="1"/>
  <c r="I64" i="1"/>
  <c r="R65" i="1"/>
  <c r="I65" i="1"/>
  <c r="R66" i="1"/>
  <c r="I66" i="1"/>
  <c r="R67" i="1"/>
  <c r="I67" i="1"/>
  <c r="R68" i="1"/>
  <c r="I68" i="1"/>
  <c r="R69" i="1"/>
  <c r="I69" i="1"/>
  <c r="R70" i="1"/>
  <c r="I70" i="1"/>
  <c r="R71" i="1"/>
  <c r="I71" i="1"/>
  <c r="R72" i="1"/>
  <c r="I72" i="1"/>
  <c r="R73" i="1"/>
  <c r="I73" i="1"/>
  <c r="R74" i="1"/>
  <c r="I74" i="1"/>
  <c r="R75" i="1"/>
  <c r="I75" i="1"/>
  <c r="R76" i="1"/>
  <c r="I76" i="1"/>
  <c r="R77" i="1"/>
  <c r="I77" i="1"/>
  <c r="R78" i="1"/>
  <c r="I78" i="1"/>
  <c r="R79" i="1"/>
  <c r="I79" i="1"/>
  <c r="R80" i="1"/>
  <c r="I80" i="1"/>
  <c r="R81" i="1"/>
  <c r="I81" i="1"/>
  <c r="R82" i="1"/>
  <c r="I82" i="1"/>
  <c r="R83" i="1"/>
  <c r="I83" i="1"/>
  <c r="R84" i="1"/>
  <c r="I84" i="1"/>
  <c r="R85" i="1"/>
  <c r="I85" i="1"/>
  <c r="R86" i="1"/>
  <c r="I86" i="1"/>
  <c r="R87" i="1"/>
  <c r="I87" i="1"/>
  <c r="R88" i="1"/>
  <c r="I88" i="1"/>
  <c r="R89" i="1"/>
  <c r="I89" i="1"/>
  <c r="R90" i="1"/>
  <c r="I90" i="1"/>
  <c r="R91" i="1"/>
  <c r="I91" i="1"/>
  <c r="R92" i="1"/>
  <c r="I92" i="1"/>
  <c r="R93" i="1"/>
  <c r="I93" i="1"/>
  <c r="R94" i="1"/>
  <c r="I94" i="1"/>
  <c r="R95" i="1"/>
  <c r="I95" i="1"/>
  <c r="R96" i="1"/>
  <c r="I96" i="1"/>
  <c r="R97" i="1"/>
  <c r="I97" i="1"/>
  <c r="R98" i="1"/>
  <c r="I98" i="1"/>
  <c r="R99" i="1"/>
  <c r="I99" i="1"/>
  <c r="R100" i="1"/>
  <c r="I100" i="1"/>
  <c r="R101" i="1"/>
  <c r="I101" i="1"/>
  <c r="R102" i="1"/>
  <c r="I102" i="1"/>
  <c r="R103" i="1"/>
  <c r="I103" i="1"/>
  <c r="R104" i="1"/>
  <c r="I104" i="1"/>
  <c r="R105" i="1"/>
  <c r="I105" i="1"/>
  <c r="R106" i="1"/>
  <c r="I106" i="1"/>
  <c r="R107" i="1"/>
  <c r="I107" i="1"/>
  <c r="R108" i="1"/>
  <c r="I108" i="1"/>
  <c r="R109" i="1"/>
  <c r="I109" i="1"/>
  <c r="R110" i="1"/>
  <c r="I110" i="1"/>
  <c r="R111" i="1"/>
  <c r="I111" i="1"/>
  <c r="I320" i="8"/>
  <c r="J320" i="8"/>
  <c r="K320" i="8"/>
  <c r="L320" i="8"/>
  <c r="R320" i="8"/>
  <c r="W320" i="8"/>
  <c r="S320" i="8"/>
  <c r="Z320" i="8"/>
  <c r="T320" i="8"/>
  <c r="U320" i="8"/>
  <c r="X320" i="8"/>
  <c r="Y320" i="8"/>
  <c r="AA320" i="8"/>
  <c r="AB320" i="8"/>
  <c r="AC320" i="8"/>
  <c r="AD320" i="8"/>
  <c r="AE320" i="8"/>
  <c r="AF320" i="8"/>
  <c r="AG320" i="8"/>
  <c r="AH320" i="8"/>
  <c r="AI320" i="8"/>
  <c r="AW320" i="8"/>
  <c r="AP320" i="8"/>
  <c r="AN320" i="8"/>
  <c r="AJ320" i="8"/>
  <c r="BB320" i="8"/>
  <c r="AO320" i="8"/>
  <c r="AK320" i="8"/>
  <c r="AQ320" i="8"/>
  <c r="AL320" i="8"/>
  <c r="AT320" i="8"/>
  <c r="AM320" i="8"/>
  <c r="AS320" i="8"/>
  <c r="AV320" i="8"/>
  <c r="AX320" i="8"/>
  <c r="AY320" i="8"/>
  <c r="AZ320" i="8"/>
  <c r="BA320" i="8"/>
  <c r="BC320" i="8"/>
  <c r="BD320" i="8"/>
  <c r="BE320" i="8"/>
  <c r="BF320" i="8"/>
  <c r="BG320" i="8"/>
  <c r="BH320" i="8"/>
  <c r="BI320" i="8"/>
  <c r="BJ320" i="8"/>
  <c r="BK320" i="8"/>
  <c r="BL320" i="8"/>
  <c r="BM320" i="8"/>
  <c r="BN320" i="8"/>
  <c r="BO320" i="8"/>
  <c r="BP320" i="8"/>
  <c r="BQ320" i="8"/>
  <c r="BR320" i="8"/>
  <c r="BS320" i="8"/>
  <c r="BT320" i="8"/>
  <c r="BU320" i="8"/>
  <c r="BV320" i="8"/>
  <c r="BW320" i="8"/>
  <c r="BX320" i="8"/>
  <c r="BY320" i="8"/>
  <c r="CA320" i="8"/>
  <c r="CB320" i="8"/>
  <c r="CC320" i="8"/>
  <c r="CD320" i="8"/>
  <c r="CE320" i="8"/>
  <c r="CF320" i="8"/>
  <c r="CG320" i="8"/>
  <c r="CH320" i="8"/>
  <c r="CI320" i="8"/>
  <c r="CJ320" i="8"/>
  <c r="CK320" i="8"/>
  <c r="CL320" i="8"/>
  <c r="CM320" i="8"/>
  <c r="CN320" i="8"/>
  <c r="CO320" i="8"/>
  <c r="L7" i="1"/>
  <c r="S7" i="1"/>
  <c r="T7" i="1"/>
  <c r="U7" i="1"/>
  <c r="AN7" i="1"/>
  <c r="AJ7" i="1"/>
  <c r="AO7" i="1"/>
  <c r="AK7" i="1"/>
  <c r="AL7" i="1"/>
  <c r="AM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CA7" i="1"/>
  <c r="CB7" i="1"/>
  <c r="CC7" i="1"/>
  <c r="CD7" i="1"/>
  <c r="CE7" i="1"/>
  <c r="CF7" i="1"/>
  <c r="CG7" i="1"/>
  <c r="CH7" i="1"/>
  <c r="CI7" i="1"/>
  <c r="CJ7" i="1"/>
  <c r="L8" i="1"/>
  <c r="S8" i="1"/>
  <c r="T8" i="1"/>
  <c r="U8" i="1"/>
  <c r="AN8" i="1"/>
  <c r="AJ8" i="1"/>
  <c r="AO8" i="1"/>
  <c r="AK8" i="1"/>
  <c r="AL8" i="1"/>
  <c r="AM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CA8" i="1"/>
  <c r="CB8" i="1"/>
  <c r="CC8" i="1"/>
  <c r="CD8" i="1"/>
  <c r="CE8" i="1"/>
  <c r="CF8" i="1"/>
  <c r="CG8" i="1"/>
  <c r="CH8" i="1"/>
  <c r="CI8" i="1"/>
  <c r="CJ8" i="1"/>
  <c r="L9" i="1"/>
  <c r="S9" i="1"/>
  <c r="T9" i="1"/>
  <c r="U9" i="1"/>
  <c r="AN9" i="1"/>
  <c r="AJ9" i="1"/>
  <c r="AO9" i="1"/>
  <c r="AK9" i="1"/>
  <c r="AL9" i="1"/>
  <c r="AM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CA9" i="1"/>
  <c r="CB9" i="1"/>
  <c r="CC9" i="1"/>
  <c r="CD9" i="1"/>
  <c r="CE9" i="1"/>
  <c r="CF9" i="1"/>
  <c r="CG9" i="1"/>
  <c r="CH9" i="1"/>
  <c r="CI9" i="1"/>
  <c r="CJ9" i="1"/>
  <c r="L10" i="1"/>
  <c r="S10" i="1"/>
  <c r="T10" i="1"/>
  <c r="U10" i="1"/>
  <c r="AN10" i="1"/>
  <c r="AJ10" i="1"/>
  <c r="AO10" i="1"/>
  <c r="AK10" i="1"/>
  <c r="AL10" i="1"/>
  <c r="AM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CA10" i="1"/>
  <c r="CB10" i="1"/>
  <c r="CC10" i="1"/>
  <c r="CD10" i="1"/>
  <c r="CE10" i="1"/>
  <c r="CF10" i="1"/>
  <c r="CG10" i="1"/>
  <c r="CH10" i="1"/>
  <c r="CI10" i="1"/>
  <c r="CJ10" i="1"/>
  <c r="L11" i="1"/>
  <c r="S11" i="1"/>
  <c r="T11" i="1"/>
  <c r="U11" i="1"/>
  <c r="AN11" i="1"/>
  <c r="AJ11" i="1"/>
  <c r="AO11" i="1"/>
  <c r="AK11" i="1"/>
  <c r="AL11" i="1"/>
  <c r="AM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CA11" i="1"/>
  <c r="CB11" i="1"/>
  <c r="CC11" i="1"/>
  <c r="CD11" i="1"/>
  <c r="CE11" i="1"/>
  <c r="CF11" i="1"/>
  <c r="CG11" i="1"/>
  <c r="CH11" i="1"/>
  <c r="CI11" i="1"/>
  <c r="CJ11" i="1"/>
  <c r="L12" i="1"/>
  <c r="S12" i="1"/>
  <c r="T12" i="1"/>
  <c r="U12" i="1"/>
  <c r="AN12" i="1"/>
  <c r="AJ12" i="1"/>
  <c r="AO12" i="1"/>
  <c r="AK12" i="1"/>
  <c r="AL12" i="1"/>
  <c r="AM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CA12" i="1"/>
  <c r="CB12" i="1"/>
  <c r="CC12" i="1"/>
  <c r="CD12" i="1"/>
  <c r="CE12" i="1"/>
  <c r="CF12" i="1"/>
  <c r="CG12" i="1"/>
  <c r="CH12" i="1"/>
  <c r="CI12" i="1"/>
  <c r="CJ12" i="1"/>
  <c r="L13" i="1"/>
  <c r="S13" i="1"/>
  <c r="T13" i="1"/>
  <c r="U13" i="1"/>
  <c r="AN13" i="1"/>
  <c r="AJ13" i="1"/>
  <c r="AO13" i="1"/>
  <c r="AK13" i="1"/>
  <c r="AL13" i="1"/>
  <c r="AM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CA13" i="1"/>
  <c r="CB13" i="1"/>
  <c r="CC13" i="1"/>
  <c r="CD13" i="1"/>
  <c r="CE13" i="1"/>
  <c r="CF13" i="1"/>
  <c r="CG13" i="1"/>
  <c r="CH13" i="1"/>
  <c r="CI13" i="1"/>
  <c r="CJ13" i="1"/>
  <c r="L14" i="1"/>
  <c r="S14" i="1"/>
  <c r="T14" i="1"/>
  <c r="U14" i="1"/>
  <c r="AN14" i="1"/>
  <c r="AJ14" i="1"/>
  <c r="AO14" i="1"/>
  <c r="AK14" i="1"/>
  <c r="AL14" i="1"/>
  <c r="AM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CA14" i="1"/>
  <c r="CB14" i="1"/>
  <c r="CC14" i="1"/>
  <c r="CD14" i="1"/>
  <c r="CE14" i="1"/>
  <c r="CF14" i="1"/>
  <c r="CG14" i="1"/>
  <c r="CH14" i="1"/>
  <c r="CI14" i="1"/>
  <c r="CJ14" i="1"/>
  <c r="L15" i="1"/>
  <c r="S15" i="1"/>
  <c r="T15" i="1"/>
  <c r="U15" i="1"/>
  <c r="AJ15" i="1"/>
  <c r="AN15" i="1"/>
  <c r="AO15" i="1"/>
  <c r="AK15" i="1"/>
  <c r="AL15" i="1"/>
  <c r="AM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CA15" i="1"/>
  <c r="CB15" i="1"/>
  <c r="CC15" i="1"/>
  <c r="CD15" i="1"/>
  <c r="CE15" i="1"/>
  <c r="CF15" i="1"/>
  <c r="CG15" i="1"/>
  <c r="CH15" i="1"/>
  <c r="CI15" i="1"/>
  <c r="CJ15" i="1"/>
  <c r="L16" i="1"/>
  <c r="S16" i="1"/>
  <c r="T16" i="1"/>
  <c r="U16" i="1"/>
  <c r="AN16" i="1"/>
  <c r="AJ16" i="1"/>
  <c r="AO16" i="1"/>
  <c r="AK16" i="1"/>
  <c r="AL16" i="1"/>
  <c r="AM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CA16" i="1"/>
  <c r="CB16" i="1"/>
  <c r="CC16" i="1"/>
  <c r="CD16" i="1"/>
  <c r="CE16" i="1"/>
  <c r="CF16" i="1"/>
  <c r="CG16" i="1"/>
  <c r="CH16" i="1"/>
  <c r="CI16" i="1"/>
  <c r="CJ16" i="1"/>
  <c r="L17" i="1"/>
  <c r="S17" i="1"/>
  <c r="T17" i="1"/>
  <c r="U17" i="1"/>
  <c r="AN17" i="1"/>
  <c r="AJ17" i="1"/>
  <c r="AO17" i="1"/>
  <c r="AK17" i="1"/>
  <c r="AL17" i="1"/>
  <c r="AM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CA17" i="1"/>
  <c r="CB17" i="1"/>
  <c r="CC17" i="1"/>
  <c r="CD17" i="1"/>
  <c r="CE17" i="1"/>
  <c r="CF17" i="1"/>
  <c r="CG17" i="1"/>
  <c r="CH17" i="1"/>
  <c r="CI17" i="1"/>
  <c r="CJ17" i="1"/>
  <c r="L18" i="1"/>
  <c r="S18" i="1"/>
  <c r="T18" i="1"/>
  <c r="U18" i="1"/>
  <c r="AN18" i="1"/>
  <c r="AJ18" i="1"/>
  <c r="AO18" i="1"/>
  <c r="AK18" i="1"/>
  <c r="AL18" i="1"/>
  <c r="AM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CA18" i="1"/>
  <c r="CB18" i="1"/>
  <c r="CC18" i="1"/>
  <c r="CD18" i="1"/>
  <c r="CE18" i="1"/>
  <c r="CF18" i="1"/>
  <c r="CG18" i="1"/>
  <c r="CH18" i="1"/>
  <c r="CI18" i="1"/>
  <c r="CJ18" i="1"/>
  <c r="L19" i="1"/>
  <c r="S19" i="1"/>
  <c r="T19" i="1"/>
  <c r="U19" i="1"/>
  <c r="AN19" i="1"/>
  <c r="AJ19" i="1"/>
  <c r="AO19" i="1"/>
  <c r="AK19" i="1"/>
  <c r="AL19" i="1"/>
  <c r="AM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CA19" i="1"/>
  <c r="CB19" i="1"/>
  <c r="CC19" i="1"/>
  <c r="CD19" i="1"/>
  <c r="CE19" i="1"/>
  <c r="CF19" i="1"/>
  <c r="CG19" i="1"/>
  <c r="CH19" i="1"/>
  <c r="CI19" i="1"/>
  <c r="CJ19" i="1"/>
  <c r="L20" i="1"/>
  <c r="S20" i="1"/>
  <c r="T20" i="1"/>
  <c r="U20" i="1"/>
  <c r="AN20" i="1"/>
  <c r="AJ20" i="1"/>
  <c r="AO20" i="1"/>
  <c r="AK20" i="1"/>
  <c r="AL20" i="1"/>
  <c r="AM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CA20" i="1"/>
  <c r="CB20" i="1"/>
  <c r="CC20" i="1"/>
  <c r="CD20" i="1"/>
  <c r="CE20" i="1"/>
  <c r="CF20" i="1"/>
  <c r="CG20" i="1"/>
  <c r="CH20" i="1"/>
  <c r="CI20" i="1"/>
  <c r="CJ20" i="1"/>
  <c r="L21" i="1"/>
  <c r="S21" i="1"/>
  <c r="T21" i="1"/>
  <c r="U21" i="1"/>
  <c r="AJ21" i="1"/>
  <c r="AN21" i="1"/>
  <c r="AO21" i="1"/>
  <c r="AK21" i="1"/>
  <c r="AL21" i="1"/>
  <c r="AM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CA21" i="1"/>
  <c r="CB21" i="1"/>
  <c r="CC21" i="1"/>
  <c r="CD21" i="1"/>
  <c r="CE21" i="1"/>
  <c r="CF21" i="1"/>
  <c r="CG21" i="1"/>
  <c r="CH21" i="1"/>
  <c r="CI21" i="1"/>
  <c r="CJ21" i="1"/>
  <c r="L22" i="1"/>
  <c r="S22" i="1"/>
  <c r="T22" i="1"/>
  <c r="U22" i="1"/>
  <c r="AJ22" i="1"/>
  <c r="AN22" i="1"/>
  <c r="AO22" i="1"/>
  <c r="AK22" i="1"/>
  <c r="AL22" i="1"/>
  <c r="AM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CA22" i="1"/>
  <c r="CB22" i="1"/>
  <c r="CC22" i="1"/>
  <c r="CD22" i="1"/>
  <c r="CE22" i="1"/>
  <c r="CF22" i="1"/>
  <c r="CG22" i="1"/>
  <c r="CH22" i="1"/>
  <c r="CI22" i="1"/>
  <c r="CJ22" i="1"/>
  <c r="L23" i="1"/>
  <c r="S23" i="1"/>
  <c r="T23" i="1"/>
  <c r="U23" i="1"/>
  <c r="AN23" i="1"/>
  <c r="AJ23" i="1"/>
  <c r="AO23" i="1"/>
  <c r="AK23" i="1"/>
  <c r="AL23" i="1"/>
  <c r="AM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CA23" i="1"/>
  <c r="CB23" i="1"/>
  <c r="CC23" i="1"/>
  <c r="CD23" i="1"/>
  <c r="CE23" i="1"/>
  <c r="CF23" i="1"/>
  <c r="CG23" i="1"/>
  <c r="CH23" i="1"/>
  <c r="CI23" i="1"/>
  <c r="CJ23" i="1"/>
  <c r="L24" i="1"/>
  <c r="S24" i="1"/>
  <c r="T24" i="1"/>
  <c r="U24" i="1"/>
  <c r="AJ24" i="1"/>
  <c r="AN24" i="1"/>
  <c r="AO24" i="1"/>
  <c r="AK24" i="1"/>
  <c r="AL24" i="1"/>
  <c r="AM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CA24" i="1"/>
  <c r="CB24" i="1"/>
  <c r="CC24" i="1"/>
  <c r="CD24" i="1"/>
  <c r="CE24" i="1"/>
  <c r="CF24" i="1"/>
  <c r="CG24" i="1"/>
  <c r="CH24" i="1"/>
  <c r="CI24" i="1"/>
  <c r="CJ24" i="1"/>
  <c r="L25" i="1"/>
  <c r="S25" i="1"/>
  <c r="T25" i="1"/>
  <c r="U25" i="1"/>
  <c r="AN25" i="1"/>
  <c r="AJ25" i="1"/>
  <c r="AO25" i="1"/>
  <c r="AK25" i="1"/>
  <c r="AL25" i="1"/>
  <c r="AM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CA25" i="1"/>
  <c r="CB25" i="1"/>
  <c r="CC25" i="1"/>
  <c r="CD25" i="1"/>
  <c r="CE25" i="1"/>
  <c r="CF25" i="1"/>
  <c r="CG25" i="1"/>
  <c r="CH25" i="1"/>
  <c r="CI25" i="1"/>
  <c r="CJ25" i="1"/>
  <c r="L26" i="1"/>
  <c r="S26" i="1"/>
  <c r="T26" i="1"/>
  <c r="U26" i="1"/>
  <c r="AN26" i="1"/>
  <c r="AJ26" i="1"/>
  <c r="AO26" i="1"/>
  <c r="AK26" i="1"/>
  <c r="AL26" i="1"/>
  <c r="AM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CA26" i="1"/>
  <c r="CB26" i="1"/>
  <c r="CC26" i="1"/>
  <c r="CD26" i="1"/>
  <c r="CE26" i="1"/>
  <c r="CF26" i="1"/>
  <c r="CG26" i="1"/>
  <c r="CH26" i="1"/>
  <c r="CI26" i="1"/>
  <c r="CJ26" i="1"/>
  <c r="L27" i="1"/>
  <c r="S27" i="1"/>
  <c r="T27" i="1"/>
  <c r="U27" i="1"/>
  <c r="AN27" i="1"/>
  <c r="AJ27" i="1"/>
  <c r="AO27" i="1"/>
  <c r="AK27" i="1"/>
  <c r="AL27" i="1"/>
  <c r="AM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CA27" i="1"/>
  <c r="CB27" i="1"/>
  <c r="CC27" i="1"/>
  <c r="CD27" i="1"/>
  <c r="CE27" i="1"/>
  <c r="CF27" i="1"/>
  <c r="CG27" i="1"/>
  <c r="CH27" i="1"/>
  <c r="CI27" i="1"/>
  <c r="CJ27" i="1"/>
  <c r="L28" i="1"/>
  <c r="S28" i="1"/>
  <c r="T28" i="1"/>
  <c r="U28" i="1"/>
  <c r="AN28" i="1"/>
  <c r="AJ28" i="1"/>
  <c r="AO28" i="1"/>
  <c r="AK28" i="1"/>
  <c r="AL28" i="1"/>
  <c r="AM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CA28" i="1"/>
  <c r="CB28" i="1"/>
  <c r="CC28" i="1"/>
  <c r="CD28" i="1"/>
  <c r="CE28" i="1"/>
  <c r="CF28" i="1"/>
  <c r="CG28" i="1"/>
  <c r="CH28" i="1"/>
  <c r="CI28" i="1"/>
  <c r="CJ28" i="1"/>
  <c r="L29" i="1"/>
  <c r="S29" i="1"/>
  <c r="T29" i="1"/>
  <c r="U29" i="1"/>
  <c r="AN29" i="1"/>
  <c r="AJ29" i="1"/>
  <c r="AO29" i="1"/>
  <c r="AK29" i="1"/>
  <c r="AL29" i="1"/>
  <c r="AM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CA29" i="1"/>
  <c r="CB29" i="1"/>
  <c r="CC29" i="1"/>
  <c r="CD29" i="1"/>
  <c r="CE29" i="1"/>
  <c r="CF29" i="1"/>
  <c r="CG29" i="1"/>
  <c r="CH29" i="1"/>
  <c r="CI29" i="1"/>
  <c r="CJ29" i="1"/>
  <c r="L30" i="1"/>
  <c r="S30" i="1"/>
  <c r="T30" i="1"/>
  <c r="U30" i="1"/>
  <c r="AN30" i="1"/>
  <c r="AJ30" i="1"/>
  <c r="AO30" i="1"/>
  <c r="AK30" i="1"/>
  <c r="AL30" i="1"/>
  <c r="AM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CA30" i="1"/>
  <c r="CB30" i="1"/>
  <c r="CC30" i="1"/>
  <c r="CD30" i="1"/>
  <c r="CE30" i="1"/>
  <c r="CF30" i="1"/>
  <c r="CG30" i="1"/>
  <c r="CH30" i="1"/>
  <c r="CI30" i="1"/>
  <c r="CJ30" i="1"/>
  <c r="L31" i="1"/>
  <c r="S31" i="1"/>
  <c r="T31" i="1"/>
  <c r="U31" i="1"/>
  <c r="AN31" i="1"/>
  <c r="AJ31" i="1"/>
  <c r="AO31" i="1"/>
  <c r="AK31" i="1"/>
  <c r="AL31" i="1"/>
  <c r="AM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CA31" i="1"/>
  <c r="CB31" i="1"/>
  <c r="CC31" i="1"/>
  <c r="CD31" i="1"/>
  <c r="CE31" i="1"/>
  <c r="CF31" i="1"/>
  <c r="CG31" i="1"/>
  <c r="CH31" i="1"/>
  <c r="CI31" i="1"/>
  <c r="CJ31" i="1"/>
  <c r="L32" i="1"/>
  <c r="S32" i="1"/>
  <c r="T32" i="1"/>
  <c r="U32" i="1"/>
  <c r="AN32" i="1"/>
  <c r="AJ32" i="1"/>
  <c r="AO32" i="1"/>
  <c r="AK32" i="1"/>
  <c r="AL32" i="1"/>
  <c r="AM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CA32" i="1"/>
  <c r="CB32" i="1"/>
  <c r="CC32" i="1"/>
  <c r="CD32" i="1"/>
  <c r="CE32" i="1"/>
  <c r="CF32" i="1"/>
  <c r="CG32" i="1"/>
  <c r="CH32" i="1"/>
  <c r="CI32" i="1"/>
  <c r="CJ32" i="1"/>
  <c r="L33" i="1"/>
  <c r="S33" i="1"/>
  <c r="T33" i="1"/>
  <c r="U33" i="1"/>
  <c r="AN33" i="1"/>
  <c r="AJ33" i="1"/>
  <c r="AO33" i="1"/>
  <c r="AK33" i="1"/>
  <c r="AL33" i="1"/>
  <c r="AM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CA33" i="1"/>
  <c r="CB33" i="1"/>
  <c r="CC33" i="1"/>
  <c r="CD33" i="1"/>
  <c r="CE33" i="1"/>
  <c r="CF33" i="1"/>
  <c r="CG33" i="1"/>
  <c r="CH33" i="1"/>
  <c r="CI33" i="1"/>
  <c r="CJ33" i="1"/>
  <c r="L34" i="1"/>
  <c r="S34" i="1"/>
  <c r="T34" i="1"/>
  <c r="U34" i="1"/>
  <c r="AN34" i="1"/>
  <c r="AJ34" i="1"/>
  <c r="AO34" i="1"/>
  <c r="AK34" i="1"/>
  <c r="AL34" i="1"/>
  <c r="AM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CA34" i="1"/>
  <c r="CB34" i="1"/>
  <c r="CC34" i="1"/>
  <c r="CD34" i="1"/>
  <c r="CE34" i="1"/>
  <c r="CF34" i="1"/>
  <c r="CG34" i="1"/>
  <c r="CH34" i="1"/>
  <c r="CI34" i="1"/>
  <c r="CJ34" i="1"/>
  <c r="L35" i="1"/>
  <c r="S35" i="1"/>
  <c r="T35" i="1"/>
  <c r="U35" i="1"/>
  <c r="AN35" i="1"/>
  <c r="AJ35" i="1"/>
  <c r="AO35" i="1"/>
  <c r="AK35" i="1"/>
  <c r="AL35" i="1"/>
  <c r="AM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CA35" i="1"/>
  <c r="CB35" i="1"/>
  <c r="CC35" i="1"/>
  <c r="CD35" i="1"/>
  <c r="CE35" i="1"/>
  <c r="CF35" i="1"/>
  <c r="CG35" i="1"/>
  <c r="CH35" i="1"/>
  <c r="CI35" i="1"/>
  <c r="CJ35" i="1"/>
  <c r="L36" i="1"/>
  <c r="S36" i="1"/>
  <c r="T36" i="1"/>
  <c r="U36" i="1"/>
  <c r="AN36" i="1"/>
  <c r="AJ36" i="1"/>
  <c r="AO36" i="1"/>
  <c r="AK36" i="1"/>
  <c r="AL36" i="1"/>
  <c r="AM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CA36" i="1"/>
  <c r="CB36" i="1"/>
  <c r="CC36" i="1"/>
  <c r="CD36" i="1"/>
  <c r="CE36" i="1"/>
  <c r="CF36" i="1"/>
  <c r="CG36" i="1"/>
  <c r="CH36" i="1"/>
  <c r="CI36" i="1"/>
  <c r="CJ36" i="1"/>
  <c r="L37" i="1"/>
  <c r="S37" i="1"/>
  <c r="T37" i="1"/>
  <c r="U37" i="1"/>
  <c r="AJ37" i="1"/>
  <c r="AN37" i="1"/>
  <c r="AO37" i="1"/>
  <c r="AK37" i="1"/>
  <c r="AL37" i="1"/>
  <c r="AM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CA37" i="1"/>
  <c r="CB37" i="1"/>
  <c r="CC37" i="1"/>
  <c r="CD37" i="1"/>
  <c r="CE37" i="1"/>
  <c r="CF37" i="1"/>
  <c r="CG37" i="1"/>
  <c r="CH37" i="1"/>
  <c r="CI37" i="1"/>
  <c r="CJ37" i="1"/>
  <c r="L38" i="1"/>
  <c r="S38" i="1"/>
  <c r="T38" i="1"/>
  <c r="U38" i="1"/>
  <c r="AN38" i="1"/>
  <c r="AJ38" i="1"/>
  <c r="AO38" i="1"/>
  <c r="AK38" i="1"/>
  <c r="AL38" i="1"/>
  <c r="AM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CA38" i="1"/>
  <c r="CB38" i="1"/>
  <c r="CC38" i="1"/>
  <c r="CD38" i="1"/>
  <c r="CE38" i="1"/>
  <c r="CF38" i="1"/>
  <c r="CG38" i="1"/>
  <c r="CH38" i="1"/>
  <c r="CI38" i="1"/>
  <c r="CJ38" i="1"/>
  <c r="L39" i="1"/>
  <c r="S39" i="1"/>
  <c r="T39" i="1"/>
  <c r="U39" i="1"/>
  <c r="AN39" i="1"/>
  <c r="AJ39" i="1"/>
  <c r="AO39" i="1"/>
  <c r="AK39" i="1"/>
  <c r="AL39" i="1"/>
  <c r="AM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CA39" i="1"/>
  <c r="CB39" i="1"/>
  <c r="CC39" i="1"/>
  <c r="CD39" i="1"/>
  <c r="CE39" i="1"/>
  <c r="CF39" i="1"/>
  <c r="CG39" i="1"/>
  <c r="CH39" i="1"/>
  <c r="CI39" i="1"/>
  <c r="CJ39" i="1"/>
  <c r="L40" i="1"/>
  <c r="S40" i="1"/>
  <c r="T40" i="1"/>
  <c r="U40" i="1"/>
  <c r="AN40" i="1"/>
  <c r="AJ40" i="1"/>
  <c r="AO40" i="1"/>
  <c r="AK40" i="1"/>
  <c r="AL40" i="1"/>
  <c r="AM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CA40" i="1"/>
  <c r="CB40" i="1"/>
  <c r="CC40" i="1"/>
  <c r="CD40" i="1"/>
  <c r="CE40" i="1"/>
  <c r="CF40" i="1"/>
  <c r="CG40" i="1"/>
  <c r="CH40" i="1"/>
  <c r="CI40" i="1"/>
  <c r="CJ40" i="1"/>
  <c r="L41" i="1"/>
  <c r="S41" i="1"/>
  <c r="T41" i="1"/>
  <c r="U41" i="1"/>
  <c r="AN41" i="1"/>
  <c r="AJ41" i="1"/>
  <c r="AO41" i="1"/>
  <c r="AK41" i="1"/>
  <c r="AL41" i="1"/>
  <c r="AM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CA41" i="1"/>
  <c r="CB41" i="1"/>
  <c r="CC41" i="1"/>
  <c r="CD41" i="1"/>
  <c r="CE41" i="1"/>
  <c r="CF41" i="1"/>
  <c r="CG41" i="1"/>
  <c r="CH41" i="1"/>
  <c r="CI41" i="1"/>
  <c r="CJ41" i="1"/>
  <c r="L42" i="1"/>
  <c r="S42" i="1"/>
  <c r="T42" i="1"/>
  <c r="U42" i="1"/>
  <c r="AJ42" i="1"/>
  <c r="AN42" i="1"/>
  <c r="AO42" i="1"/>
  <c r="AK42" i="1"/>
  <c r="AL42" i="1"/>
  <c r="AM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CA42" i="1"/>
  <c r="CB42" i="1"/>
  <c r="CC42" i="1"/>
  <c r="CD42" i="1"/>
  <c r="CE42" i="1"/>
  <c r="CF42" i="1"/>
  <c r="CG42" i="1"/>
  <c r="CH42" i="1"/>
  <c r="CI42" i="1"/>
  <c r="CJ42" i="1"/>
  <c r="L43" i="1"/>
  <c r="S43" i="1"/>
  <c r="T43" i="1"/>
  <c r="U43" i="1"/>
  <c r="AN43" i="1"/>
  <c r="AJ43" i="1"/>
  <c r="AO43" i="1"/>
  <c r="AK43" i="1"/>
  <c r="AL43" i="1"/>
  <c r="AM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CA43" i="1"/>
  <c r="CB43" i="1"/>
  <c r="CC43" i="1"/>
  <c r="CD43" i="1"/>
  <c r="CE43" i="1"/>
  <c r="CF43" i="1"/>
  <c r="CG43" i="1"/>
  <c r="CH43" i="1"/>
  <c r="CI43" i="1"/>
  <c r="CJ43" i="1"/>
  <c r="L44" i="1"/>
  <c r="S44" i="1"/>
  <c r="T44" i="1"/>
  <c r="U44" i="1"/>
  <c r="AN44" i="1"/>
  <c r="AJ44" i="1"/>
  <c r="AO44" i="1"/>
  <c r="AK44" i="1"/>
  <c r="AL44" i="1"/>
  <c r="AM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CA44" i="1"/>
  <c r="CB44" i="1"/>
  <c r="CC44" i="1"/>
  <c r="CD44" i="1"/>
  <c r="CE44" i="1"/>
  <c r="CF44" i="1"/>
  <c r="CG44" i="1"/>
  <c r="CH44" i="1"/>
  <c r="CI44" i="1"/>
  <c r="CJ44" i="1"/>
  <c r="L45" i="1"/>
  <c r="S45" i="1"/>
  <c r="T45" i="1"/>
  <c r="U45" i="1"/>
  <c r="AN45" i="1"/>
  <c r="AJ45" i="1"/>
  <c r="AO45" i="1"/>
  <c r="AK45" i="1"/>
  <c r="AL45" i="1"/>
  <c r="AM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CA45" i="1"/>
  <c r="CB45" i="1"/>
  <c r="CC45" i="1"/>
  <c r="CD45" i="1"/>
  <c r="CE45" i="1"/>
  <c r="CF45" i="1"/>
  <c r="CG45" i="1"/>
  <c r="CH45" i="1"/>
  <c r="CI45" i="1"/>
  <c r="CJ45" i="1"/>
  <c r="L46" i="1"/>
  <c r="S46" i="1"/>
  <c r="T46" i="1"/>
  <c r="U46" i="1"/>
  <c r="AN46" i="1"/>
  <c r="AJ46" i="1"/>
  <c r="AO46" i="1"/>
  <c r="AK46" i="1"/>
  <c r="AL46" i="1"/>
  <c r="AM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CA46" i="1"/>
  <c r="CB46" i="1"/>
  <c r="CC46" i="1"/>
  <c r="CD46" i="1"/>
  <c r="CE46" i="1"/>
  <c r="CF46" i="1"/>
  <c r="CG46" i="1"/>
  <c r="CH46" i="1"/>
  <c r="CI46" i="1"/>
  <c r="CJ46" i="1"/>
  <c r="L47" i="1"/>
  <c r="S47" i="1"/>
  <c r="T47" i="1"/>
  <c r="U47" i="1"/>
  <c r="AN47" i="1"/>
  <c r="AJ47" i="1"/>
  <c r="AO47" i="1"/>
  <c r="AK47" i="1"/>
  <c r="AL47" i="1"/>
  <c r="AM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CA47" i="1"/>
  <c r="CB47" i="1"/>
  <c r="CC47" i="1"/>
  <c r="CD47" i="1"/>
  <c r="CE47" i="1"/>
  <c r="CF47" i="1"/>
  <c r="CG47" i="1"/>
  <c r="CH47" i="1"/>
  <c r="CI47" i="1"/>
  <c r="CJ47" i="1"/>
  <c r="L48" i="1"/>
  <c r="S48" i="1"/>
  <c r="T48" i="1"/>
  <c r="U48" i="1"/>
  <c r="AN48" i="1"/>
  <c r="AJ48" i="1"/>
  <c r="AO48" i="1"/>
  <c r="AK48" i="1"/>
  <c r="AL48" i="1"/>
  <c r="AM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CA48" i="1"/>
  <c r="CB48" i="1"/>
  <c r="CC48" i="1"/>
  <c r="CD48" i="1"/>
  <c r="CE48" i="1"/>
  <c r="CF48" i="1"/>
  <c r="CG48" i="1"/>
  <c r="CH48" i="1"/>
  <c r="CI48" i="1"/>
  <c r="CJ48" i="1"/>
  <c r="L49" i="1"/>
  <c r="S49" i="1"/>
  <c r="T49" i="1"/>
  <c r="U49" i="1"/>
  <c r="AN49" i="1"/>
  <c r="AJ49" i="1"/>
  <c r="AO49" i="1"/>
  <c r="AK49" i="1"/>
  <c r="AL49" i="1"/>
  <c r="AM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CA49" i="1"/>
  <c r="CB49" i="1"/>
  <c r="CC49" i="1"/>
  <c r="CD49" i="1"/>
  <c r="CE49" i="1"/>
  <c r="CF49" i="1"/>
  <c r="CG49" i="1"/>
  <c r="CH49" i="1"/>
  <c r="CI49" i="1"/>
  <c r="CJ49" i="1"/>
  <c r="L50" i="1"/>
  <c r="S50" i="1"/>
  <c r="T50" i="1"/>
  <c r="U50" i="1"/>
  <c r="AN50" i="1"/>
  <c r="AJ50" i="1"/>
  <c r="AO50" i="1"/>
  <c r="AK50" i="1"/>
  <c r="AL50" i="1"/>
  <c r="AM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CA50" i="1"/>
  <c r="CB50" i="1"/>
  <c r="CC50" i="1"/>
  <c r="CD50" i="1"/>
  <c r="CE50" i="1"/>
  <c r="CF50" i="1"/>
  <c r="CG50" i="1"/>
  <c r="CH50" i="1"/>
  <c r="CI50" i="1"/>
  <c r="CJ50" i="1"/>
  <c r="L51" i="1"/>
  <c r="S51" i="1"/>
  <c r="T51" i="1"/>
  <c r="U51" i="1"/>
  <c r="AN51" i="1"/>
  <c r="AJ51" i="1"/>
  <c r="AO51" i="1"/>
  <c r="AK51" i="1"/>
  <c r="AL51" i="1"/>
  <c r="AM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CA51" i="1"/>
  <c r="CB51" i="1"/>
  <c r="CC51" i="1"/>
  <c r="CD51" i="1"/>
  <c r="CE51" i="1"/>
  <c r="CF51" i="1"/>
  <c r="CG51" i="1"/>
  <c r="CH51" i="1"/>
  <c r="CI51" i="1"/>
  <c r="CJ51" i="1"/>
  <c r="L52" i="1"/>
  <c r="S52" i="1"/>
  <c r="T52" i="1"/>
  <c r="U52" i="1"/>
  <c r="AJ52" i="1"/>
  <c r="AN52" i="1"/>
  <c r="AO52" i="1"/>
  <c r="AK52" i="1"/>
  <c r="AL52" i="1"/>
  <c r="AM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CA52" i="1"/>
  <c r="CB52" i="1"/>
  <c r="CC52" i="1"/>
  <c r="CD52" i="1"/>
  <c r="CE52" i="1"/>
  <c r="CF52" i="1"/>
  <c r="CG52" i="1"/>
  <c r="CH52" i="1"/>
  <c r="CI52" i="1"/>
  <c r="CJ52" i="1"/>
  <c r="L53" i="1"/>
  <c r="S53" i="1"/>
  <c r="T53" i="1"/>
  <c r="U53" i="1"/>
  <c r="AN53" i="1"/>
  <c r="AJ53" i="1"/>
  <c r="AO53" i="1"/>
  <c r="AK53" i="1"/>
  <c r="AL53" i="1"/>
  <c r="AM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CA53" i="1"/>
  <c r="CB53" i="1"/>
  <c r="CC53" i="1"/>
  <c r="CD53" i="1"/>
  <c r="CE53" i="1"/>
  <c r="CF53" i="1"/>
  <c r="CG53" i="1"/>
  <c r="CH53" i="1"/>
  <c r="CI53" i="1"/>
  <c r="CJ53" i="1"/>
  <c r="L54" i="1"/>
  <c r="S54" i="1"/>
  <c r="T54" i="1"/>
  <c r="U54" i="1"/>
  <c r="AN54" i="1"/>
  <c r="AJ54" i="1"/>
  <c r="AO54" i="1"/>
  <c r="AK54" i="1"/>
  <c r="AL54" i="1"/>
  <c r="AM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CA54" i="1"/>
  <c r="CB54" i="1"/>
  <c r="CC54" i="1"/>
  <c r="CD54" i="1"/>
  <c r="CE54" i="1"/>
  <c r="CF54" i="1"/>
  <c r="CG54" i="1"/>
  <c r="CH54" i="1"/>
  <c r="CI54" i="1"/>
  <c r="CJ54" i="1"/>
  <c r="L55" i="1"/>
  <c r="S55" i="1"/>
  <c r="T55" i="1"/>
  <c r="U55" i="1"/>
  <c r="AN55" i="1"/>
  <c r="AJ55" i="1"/>
  <c r="AO55" i="1"/>
  <c r="AK55" i="1"/>
  <c r="AL55" i="1"/>
  <c r="AM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CA55" i="1"/>
  <c r="CB55" i="1"/>
  <c r="CC55" i="1"/>
  <c r="CD55" i="1"/>
  <c r="CE55" i="1"/>
  <c r="CF55" i="1"/>
  <c r="CG55" i="1"/>
  <c r="CH55" i="1"/>
  <c r="CI55" i="1"/>
  <c r="CJ55" i="1"/>
  <c r="L56" i="1"/>
  <c r="S56" i="1"/>
  <c r="T56" i="1"/>
  <c r="U56" i="1"/>
  <c r="AN56" i="1"/>
  <c r="AJ56" i="1"/>
  <c r="AO56" i="1"/>
  <c r="AK56" i="1"/>
  <c r="AL56" i="1"/>
  <c r="AM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CA56" i="1"/>
  <c r="CB56" i="1"/>
  <c r="CC56" i="1"/>
  <c r="CD56" i="1"/>
  <c r="CE56" i="1"/>
  <c r="CF56" i="1"/>
  <c r="CG56" i="1"/>
  <c r="CH56" i="1"/>
  <c r="CI56" i="1"/>
  <c r="CJ56" i="1"/>
  <c r="L57" i="1"/>
  <c r="S57" i="1"/>
  <c r="T57" i="1"/>
  <c r="U57" i="1"/>
  <c r="AN57" i="1"/>
  <c r="AJ57" i="1"/>
  <c r="AO57" i="1"/>
  <c r="AK57" i="1"/>
  <c r="AL57" i="1"/>
  <c r="AM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CA57" i="1"/>
  <c r="CB57" i="1"/>
  <c r="CC57" i="1"/>
  <c r="CD57" i="1"/>
  <c r="CE57" i="1"/>
  <c r="CF57" i="1"/>
  <c r="CG57" i="1"/>
  <c r="CH57" i="1"/>
  <c r="CI57" i="1"/>
  <c r="CJ57" i="1"/>
  <c r="L58" i="1"/>
  <c r="S58" i="1"/>
  <c r="T58" i="1"/>
  <c r="U58" i="1"/>
  <c r="AJ58" i="1"/>
  <c r="AN58" i="1"/>
  <c r="AO58" i="1"/>
  <c r="AK58" i="1"/>
  <c r="AL58" i="1"/>
  <c r="AM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CA58" i="1"/>
  <c r="CB58" i="1"/>
  <c r="CC58" i="1"/>
  <c r="CD58" i="1"/>
  <c r="CE58" i="1"/>
  <c r="CF58" i="1"/>
  <c r="CG58" i="1"/>
  <c r="CH58" i="1"/>
  <c r="CI58" i="1"/>
  <c r="CJ58" i="1"/>
  <c r="L59" i="1"/>
  <c r="S59" i="1"/>
  <c r="T59" i="1"/>
  <c r="U59" i="1"/>
  <c r="AN59" i="1"/>
  <c r="AJ59" i="1"/>
  <c r="AO59" i="1"/>
  <c r="AK59" i="1"/>
  <c r="AL59" i="1"/>
  <c r="AM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CA59" i="1"/>
  <c r="CB59" i="1"/>
  <c r="CC59" i="1"/>
  <c r="CD59" i="1"/>
  <c r="CE59" i="1"/>
  <c r="CF59" i="1"/>
  <c r="CG59" i="1"/>
  <c r="CH59" i="1"/>
  <c r="CI59" i="1"/>
  <c r="CJ59" i="1"/>
  <c r="L60" i="1"/>
  <c r="S60" i="1"/>
  <c r="T60" i="1"/>
  <c r="U60" i="1"/>
  <c r="AN60" i="1"/>
  <c r="AJ60" i="1"/>
  <c r="AO60" i="1"/>
  <c r="AK60" i="1"/>
  <c r="AL60" i="1"/>
  <c r="AM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CA60" i="1"/>
  <c r="CB60" i="1"/>
  <c r="CC60" i="1"/>
  <c r="CD60" i="1"/>
  <c r="CE60" i="1"/>
  <c r="CF60" i="1"/>
  <c r="CG60" i="1"/>
  <c r="CH60" i="1"/>
  <c r="CI60" i="1"/>
  <c r="CJ60" i="1"/>
  <c r="L61" i="1"/>
  <c r="S61" i="1"/>
  <c r="T61" i="1"/>
  <c r="U61" i="1"/>
  <c r="AN61" i="1"/>
  <c r="AJ61" i="1"/>
  <c r="AO61" i="1"/>
  <c r="AK61" i="1"/>
  <c r="AL61" i="1"/>
  <c r="AM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CA61" i="1"/>
  <c r="CB61" i="1"/>
  <c r="CC61" i="1"/>
  <c r="CD61" i="1"/>
  <c r="CE61" i="1"/>
  <c r="CF61" i="1"/>
  <c r="CG61" i="1"/>
  <c r="CH61" i="1"/>
  <c r="CI61" i="1"/>
  <c r="CJ61" i="1"/>
  <c r="L62" i="1"/>
  <c r="S62" i="1"/>
  <c r="T62" i="1"/>
  <c r="U62" i="1"/>
  <c r="AN62" i="1"/>
  <c r="AJ62" i="1"/>
  <c r="AO62" i="1"/>
  <c r="AK62" i="1"/>
  <c r="AL62" i="1"/>
  <c r="AM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CA62" i="1"/>
  <c r="CB62" i="1"/>
  <c r="CC62" i="1"/>
  <c r="CD62" i="1"/>
  <c r="CE62" i="1"/>
  <c r="CF62" i="1"/>
  <c r="CG62" i="1"/>
  <c r="CH62" i="1"/>
  <c r="CI62" i="1"/>
  <c r="CJ62" i="1"/>
  <c r="L63" i="1"/>
  <c r="S63" i="1"/>
  <c r="T63" i="1"/>
  <c r="U63" i="1"/>
  <c r="AN63" i="1"/>
  <c r="AJ63" i="1"/>
  <c r="AO63" i="1"/>
  <c r="AK63" i="1"/>
  <c r="AL63" i="1"/>
  <c r="AM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CA63" i="1"/>
  <c r="CB63" i="1"/>
  <c r="CC63" i="1"/>
  <c r="CD63" i="1"/>
  <c r="CE63" i="1"/>
  <c r="CF63" i="1"/>
  <c r="CG63" i="1"/>
  <c r="CH63" i="1"/>
  <c r="CI63" i="1"/>
  <c r="CJ63" i="1"/>
  <c r="L64" i="1"/>
  <c r="S64" i="1"/>
  <c r="T64" i="1"/>
  <c r="U64" i="1"/>
  <c r="AJ64" i="1"/>
  <c r="AN64" i="1"/>
  <c r="AO64" i="1"/>
  <c r="AK64" i="1"/>
  <c r="AL64" i="1"/>
  <c r="AM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CA64" i="1"/>
  <c r="CB64" i="1"/>
  <c r="CC64" i="1"/>
  <c r="CD64" i="1"/>
  <c r="CE64" i="1"/>
  <c r="CF64" i="1"/>
  <c r="CG64" i="1"/>
  <c r="CH64" i="1"/>
  <c r="CI64" i="1"/>
  <c r="CJ64" i="1"/>
  <c r="L65" i="1"/>
  <c r="S65" i="1"/>
  <c r="T65" i="1"/>
  <c r="U65" i="1"/>
  <c r="AN65" i="1"/>
  <c r="AJ65" i="1"/>
  <c r="AO65" i="1"/>
  <c r="AK65" i="1"/>
  <c r="AL65" i="1"/>
  <c r="AM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CA65" i="1"/>
  <c r="CB65" i="1"/>
  <c r="CC65" i="1"/>
  <c r="CD65" i="1"/>
  <c r="CE65" i="1"/>
  <c r="CF65" i="1"/>
  <c r="CG65" i="1"/>
  <c r="CH65" i="1"/>
  <c r="CI65" i="1"/>
  <c r="CJ65" i="1"/>
  <c r="L66" i="1"/>
  <c r="S66" i="1"/>
  <c r="T66" i="1"/>
  <c r="U66" i="1"/>
  <c r="AJ66" i="1"/>
  <c r="AN66" i="1"/>
  <c r="AO66" i="1"/>
  <c r="AK66" i="1"/>
  <c r="AL66" i="1"/>
  <c r="AM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CA66" i="1"/>
  <c r="CB66" i="1"/>
  <c r="CC66" i="1"/>
  <c r="CD66" i="1"/>
  <c r="CE66" i="1"/>
  <c r="CF66" i="1"/>
  <c r="CG66" i="1"/>
  <c r="CH66" i="1"/>
  <c r="CI66" i="1"/>
  <c r="CJ66" i="1"/>
  <c r="L67" i="1"/>
  <c r="S67" i="1"/>
  <c r="T67" i="1"/>
  <c r="U67" i="1"/>
  <c r="AN67" i="1"/>
  <c r="AJ67" i="1"/>
  <c r="AO67" i="1"/>
  <c r="AK67" i="1"/>
  <c r="AL67" i="1"/>
  <c r="AM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CA67" i="1"/>
  <c r="CB67" i="1"/>
  <c r="CC67" i="1"/>
  <c r="CD67" i="1"/>
  <c r="CE67" i="1"/>
  <c r="CF67" i="1"/>
  <c r="CG67" i="1"/>
  <c r="CH67" i="1"/>
  <c r="CI67" i="1"/>
  <c r="CJ67" i="1"/>
  <c r="L68" i="1"/>
  <c r="S68" i="1"/>
  <c r="T68" i="1"/>
  <c r="U68" i="1"/>
  <c r="AN68" i="1"/>
  <c r="AJ68" i="1"/>
  <c r="AO68" i="1"/>
  <c r="AK68" i="1"/>
  <c r="AL68" i="1"/>
  <c r="AM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CA68" i="1"/>
  <c r="CB68" i="1"/>
  <c r="CC68" i="1"/>
  <c r="CD68" i="1"/>
  <c r="CE68" i="1"/>
  <c r="CF68" i="1"/>
  <c r="CG68" i="1"/>
  <c r="CH68" i="1"/>
  <c r="CI68" i="1"/>
  <c r="CJ68" i="1"/>
  <c r="L69" i="1"/>
  <c r="S69" i="1"/>
  <c r="T69" i="1"/>
  <c r="U69" i="1"/>
  <c r="AN69" i="1"/>
  <c r="AJ69" i="1"/>
  <c r="AO69" i="1"/>
  <c r="AK69" i="1"/>
  <c r="AL69" i="1"/>
  <c r="AM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CA69" i="1"/>
  <c r="CB69" i="1"/>
  <c r="CC69" i="1"/>
  <c r="CD69" i="1"/>
  <c r="CE69" i="1"/>
  <c r="CF69" i="1"/>
  <c r="CG69" i="1"/>
  <c r="CH69" i="1"/>
  <c r="CI69" i="1"/>
  <c r="CJ69" i="1"/>
  <c r="L70" i="1"/>
  <c r="S70" i="1"/>
  <c r="T70" i="1"/>
  <c r="U70" i="1"/>
  <c r="AN70" i="1"/>
  <c r="AJ70" i="1"/>
  <c r="AO70" i="1"/>
  <c r="AK70" i="1"/>
  <c r="AL70" i="1"/>
  <c r="AM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CA70" i="1"/>
  <c r="CB70" i="1"/>
  <c r="CC70" i="1"/>
  <c r="CD70" i="1"/>
  <c r="CE70" i="1"/>
  <c r="CF70" i="1"/>
  <c r="CG70" i="1"/>
  <c r="CH70" i="1"/>
  <c r="CI70" i="1"/>
  <c r="CJ70" i="1"/>
  <c r="L71" i="1"/>
  <c r="S71" i="1"/>
  <c r="T71" i="1"/>
  <c r="U71" i="1"/>
  <c r="AN71" i="1"/>
  <c r="AJ71" i="1"/>
  <c r="AO71" i="1"/>
  <c r="AK71" i="1"/>
  <c r="AL71" i="1"/>
  <c r="AM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CA71" i="1"/>
  <c r="CB71" i="1"/>
  <c r="CC71" i="1"/>
  <c r="CD71" i="1"/>
  <c r="CE71" i="1"/>
  <c r="CF71" i="1"/>
  <c r="CG71" i="1"/>
  <c r="CH71" i="1"/>
  <c r="CI71" i="1"/>
  <c r="CJ71" i="1"/>
  <c r="L72" i="1"/>
  <c r="S72" i="1"/>
  <c r="T72" i="1"/>
  <c r="U72" i="1"/>
  <c r="AN72" i="1"/>
  <c r="AJ72" i="1"/>
  <c r="AO72" i="1"/>
  <c r="AK72" i="1"/>
  <c r="AL72" i="1"/>
  <c r="AM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CA72" i="1"/>
  <c r="CB72" i="1"/>
  <c r="CC72" i="1"/>
  <c r="CD72" i="1"/>
  <c r="CE72" i="1"/>
  <c r="CF72" i="1"/>
  <c r="CG72" i="1"/>
  <c r="CH72" i="1"/>
  <c r="CI72" i="1"/>
  <c r="CJ72" i="1"/>
  <c r="L73" i="1"/>
  <c r="S73" i="1"/>
  <c r="T73" i="1"/>
  <c r="U73" i="1"/>
  <c r="AN73" i="1"/>
  <c r="AJ73" i="1"/>
  <c r="AO73" i="1"/>
  <c r="AK73" i="1"/>
  <c r="AL73" i="1"/>
  <c r="AM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CA73" i="1"/>
  <c r="CB73" i="1"/>
  <c r="CC73" i="1"/>
  <c r="CD73" i="1"/>
  <c r="CE73" i="1"/>
  <c r="CF73" i="1"/>
  <c r="CG73" i="1"/>
  <c r="CH73" i="1"/>
  <c r="CI73" i="1"/>
  <c r="CJ73" i="1"/>
  <c r="L74" i="1"/>
  <c r="S74" i="1"/>
  <c r="T74" i="1"/>
  <c r="U74" i="1"/>
  <c r="AJ74" i="1"/>
  <c r="AN74" i="1"/>
  <c r="AO74" i="1"/>
  <c r="AK74" i="1"/>
  <c r="AL74" i="1"/>
  <c r="AM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CA74" i="1"/>
  <c r="CB74" i="1"/>
  <c r="CC74" i="1"/>
  <c r="CD74" i="1"/>
  <c r="CE74" i="1"/>
  <c r="CF74" i="1"/>
  <c r="CG74" i="1"/>
  <c r="CH74" i="1"/>
  <c r="CI74" i="1"/>
  <c r="CJ74" i="1"/>
  <c r="L75" i="1"/>
  <c r="S75" i="1"/>
  <c r="T75" i="1"/>
  <c r="U75" i="1"/>
  <c r="AN75" i="1"/>
  <c r="AJ75" i="1"/>
  <c r="AO75" i="1"/>
  <c r="AK75" i="1"/>
  <c r="AL75" i="1"/>
  <c r="AM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CA75" i="1"/>
  <c r="CB75" i="1"/>
  <c r="CC75" i="1"/>
  <c r="CD75" i="1"/>
  <c r="CE75" i="1"/>
  <c r="CF75" i="1"/>
  <c r="CG75" i="1"/>
  <c r="CH75" i="1"/>
  <c r="CI75" i="1"/>
  <c r="CJ75" i="1"/>
  <c r="L76" i="1"/>
  <c r="S76" i="1"/>
  <c r="T76" i="1"/>
  <c r="U76" i="1"/>
  <c r="AN76" i="1"/>
  <c r="AJ76" i="1"/>
  <c r="AO76" i="1"/>
  <c r="AK76" i="1"/>
  <c r="AL76" i="1"/>
  <c r="AM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CA76" i="1"/>
  <c r="CB76" i="1"/>
  <c r="CC76" i="1"/>
  <c r="CD76" i="1"/>
  <c r="CE76" i="1"/>
  <c r="CF76" i="1"/>
  <c r="CG76" i="1"/>
  <c r="CH76" i="1"/>
  <c r="CI76" i="1"/>
  <c r="CJ76" i="1"/>
  <c r="L77" i="1"/>
  <c r="S77" i="1"/>
  <c r="T77" i="1"/>
  <c r="U77" i="1"/>
  <c r="AN77" i="1"/>
  <c r="AJ77" i="1"/>
  <c r="AO77" i="1"/>
  <c r="AK77" i="1"/>
  <c r="AL77" i="1"/>
  <c r="AM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CA77" i="1"/>
  <c r="CB77" i="1"/>
  <c r="CC77" i="1"/>
  <c r="CD77" i="1"/>
  <c r="CE77" i="1"/>
  <c r="CF77" i="1"/>
  <c r="CG77" i="1"/>
  <c r="CH77" i="1"/>
  <c r="CI77" i="1"/>
  <c r="CJ77" i="1"/>
  <c r="L78" i="1"/>
  <c r="S78" i="1"/>
  <c r="T78" i="1"/>
  <c r="U78" i="1"/>
  <c r="AN78" i="1"/>
  <c r="AJ78" i="1"/>
  <c r="AO78" i="1"/>
  <c r="AK78" i="1"/>
  <c r="AL78" i="1"/>
  <c r="AM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CA78" i="1"/>
  <c r="CB78" i="1"/>
  <c r="CC78" i="1"/>
  <c r="CD78" i="1"/>
  <c r="CE78" i="1"/>
  <c r="CF78" i="1"/>
  <c r="CG78" i="1"/>
  <c r="CH78" i="1"/>
  <c r="CI78" i="1"/>
  <c r="CJ78" i="1"/>
  <c r="L79" i="1"/>
  <c r="S79" i="1"/>
  <c r="T79" i="1"/>
  <c r="U79" i="1"/>
  <c r="AN79" i="1"/>
  <c r="AJ79" i="1"/>
  <c r="AO79" i="1"/>
  <c r="AK79" i="1"/>
  <c r="AL79" i="1"/>
  <c r="AM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CA79" i="1"/>
  <c r="CB79" i="1"/>
  <c r="CC79" i="1"/>
  <c r="CD79" i="1"/>
  <c r="CE79" i="1"/>
  <c r="CF79" i="1"/>
  <c r="CG79" i="1"/>
  <c r="CH79" i="1"/>
  <c r="CI79" i="1"/>
  <c r="CJ79" i="1"/>
  <c r="L80" i="1"/>
  <c r="S80" i="1"/>
  <c r="T80" i="1"/>
  <c r="U80" i="1"/>
  <c r="AN80" i="1"/>
  <c r="AJ80" i="1"/>
  <c r="AO80" i="1"/>
  <c r="AK80" i="1"/>
  <c r="AL80" i="1"/>
  <c r="AM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CA80" i="1"/>
  <c r="CB80" i="1"/>
  <c r="CC80" i="1"/>
  <c r="CD80" i="1"/>
  <c r="CE80" i="1"/>
  <c r="CF80" i="1"/>
  <c r="CG80" i="1"/>
  <c r="CH80" i="1"/>
  <c r="CI80" i="1"/>
  <c r="CJ80" i="1"/>
  <c r="L81" i="1"/>
  <c r="S81" i="1"/>
  <c r="T81" i="1"/>
  <c r="U81" i="1"/>
  <c r="AN81" i="1"/>
  <c r="AJ81" i="1"/>
  <c r="AO81" i="1"/>
  <c r="AK81" i="1"/>
  <c r="AL81" i="1"/>
  <c r="AM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CA81" i="1"/>
  <c r="CB81" i="1"/>
  <c r="CC81" i="1"/>
  <c r="CD81" i="1"/>
  <c r="CE81" i="1"/>
  <c r="CF81" i="1"/>
  <c r="CG81" i="1"/>
  <c r="CH81" i="1"/>
  <c r="CI81" i="1"/>
  <c r="CJ81" i="1"/>
  <c r="L82" i="1"/>
  <c r="S82" i="1"/>
  <c r="T82" i="1"/>
  <c r="U82" i="1"/>
  <c r="AN82" i="1"/>
  <c r="AJ82" i="1"/>
  <c r="AO82" i="1"/>
  <c r="AK82" i="1"/>
  <c r="AL82" i="1"/>
  <c r="AM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CA82" i="1"/>
  <c r="CB82" i="1"/>
  <c r="CC82" i="1"/>
  <c r="CD82" i="1"/>
  <c r="CE82" i="1"/>
  <c r="CF82" i="1"/>
  <c r="CG82" i="1"/>
  <c r="CH82" i="1"/>
  <c r="CI82" i="1"/>
  <c r="CJ82" i="1"/>
  <c r="L83" i="1"/>
  <c r="S83" i="1"/>
  <c r="T83" i="1"/>
  <c r="U83" i="1"/>
  <c r="AN83" i="1"/>
  <c r="AJ83" i="1"/>
  <c r="AO83" i="1"/>
  <c r="AK83" i="1"/>
  <c r="AL83" i="1"/>
  <c r="AM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CA83" i="1"/>
  <c r="CB83" i="1"/>
  <c r="CC83" i="1"/>
  <c r="CD83" i="1"/>
  <c r="CE83" i="1"/>
  <c r="CF83" i="1"/>
  <c r="CG83" i="1"/>
  <c r="CH83" i="1"/>
  <c r="CI83" i="1"/>
  <c r="CJ83" i="1"/>
  <c r="L84" i="1"/>
  <c r="S84" i="1"/>
  <c r="T84" i="1"/>
  <c r="U84" i="1"/>
  <c r="AN84" i="1"/>
  <c r="AJ84" i="1"/>
  <c r="AO84" i="1"/>
  <c r="AK84" i="1"/>
  <c r="AL84" i="1"/>
  <c r="AM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CA84" i="1"/>
  <c r="CB84" i="1"/>
  <c r="CC84" i="1"/>
  <c r="CD84" i="1"/>
  <c r="CE84" i="1"/>
  <c r="CF84" i="1"/>
  <c r="CG84" i="1"/>
  <c r="CH84" i="1"/>
  <c r="CI84" i="1"/>
  <c r="CJ84" i="1"/>
  <c r="L85" i="1"/>
  <c r="S85" i="1"/>
  <c r="T85" i="1"/>
  <c r="U85" i="1"/>
  <c r="AN85" i="1"/>
  <c r="AJ85" i="1"/>
  <c r="AO85" i="1"/>
  <c r="AK85" i="1"/>
  <c r="AL85" i="1"/>
  <c r="AM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CA85" i="1"/>
  <c r="CB85" i="1"/>
  <c r="CC85" i="1"/>
  <c r="CD85" i="1"/>
  <c r="CE85" i="1"/>
  <c r="CF85" i="1"/>
  <c r="CG85" i="1"/>
  <c r="CH85" i="1"/>
  <c r="CI85" i="1"/>
  <c r="CJ85" i="1"/>
  <c r="L86" i="1"/>
  <c r="S86" i="1"/>
  <c r="T86" i="1"/>
  <c r="U86" i="1"/>
  <c r="AN86" i="1"/>
  <c r="AJ86" i="1"/>
  <c r="AO86" i="1"/>
  <c r="AK86" i="1"/>
  <c r="AL86" i="1"/>
  <c r="AM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CA86" i="1"/>
  <c r="CB86" i="1"/>
  <c r="CC86" i="1"/>
  <c r="CD86" i="1"/>
  <c r="CE86" i="1"/>
  <c r="CF86" i="1"/>
  <c r="CG86" i="1"/>
  <c r="CH86" i="1"/>
  <c r="CI86" i="1"/>
  <c r="CJ86" i="1"/>
  <c r="L87" i="1"/>
  <c r="S87" i="1"/>
  <c r="T87" i="1"/>
  <c r="U87" i="1"/>
  <c r="AN87" i="1"/>
  <c r="AJ87" i="1"/>
  <c r="AO87" i="1"/>
  <c r="AK87" i="1"/>
  <c r="AL87" i="1"/>
  <c r="AM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CA87" i="1"/>
  <c r="CB87" i="1"/>
  <c r="CC87" i="1"/>
  <c r="CD87" i="1"/>
  <c r="CE87" i="1"/>
  <c r="CF87" i="1"/>
  <c r="CG87" i="1"/>
  <c r="CH87" i="1"/>
  <c r="CI87" i="1"/>
  <c r="CJ87" i="1"/>
  <c r="L88" i="1"/>
  <c r="S88" i="1"/>
  <c r="T88" i="1"/>
  <c r="U88" i="1"/>
  <c r="AN88" i="1"/>
  <c r="AJ88" i="1"/>
  <c r="AO88" i="1"/>
  <c r="AK88" i="1"/>
  <c r="AL88" i="1"/>
  <c r="AM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CA88" i="1"/>
  <c r="CB88" i="1"/>
  <c r="CC88" i="1"/>
  <c r="CD88" i="1"/>
  <c r="CE88" i="1"/>
  <c r="CF88" i="1"/>
  <c r="CG88" i="1"/>
  <c r="CH88" i="1"/>
  <c r="CI88" i="1"/>
  <c r="CJ88" i="1"/>
  <c r="L89" i="1"/>
  <c r="S89" i="1"/>
  <c r="T89" i="1"/>
  <c r="U89" i="1"/>
  <c r="AN89" i="1"/>
  <c r="AJ89" i="1"/>
  <c r="AO89" i="1"/>
  <c r="AK89" i="1"/>
  <c r="AL89" i="1"/>
  <c r="AM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CA89" i="1"/>
  <c r="CB89" i="1"/>
  <c r="CC89" i="1"/>
  <c r="CD89" i="1"/>
  <c r="CE89" i="1"/>
  <c r="CF89" i="1"/>
  <c r="CG89" i="1"/>
  <c r="CH89" i="1"/>
  <c r="CI89" i="1"/>
  <c r="CJ89" i="1"/>
  <c r="L90" i="1"/>
  <c r="S90" i="1"/>
  <c r="T90" i="1"/>
  <c r="U90" i="1"/>
  <c r="AN90" i="1"/>
  <c r="AJ90" i="1"/>
  <c r="AO90" i="1"/>
  <c r="AK90" i="1"/>
  <c r="AL90" i="1"/>
  <c r="AM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CA90" i="1"/>
  <c r="CB90" i="1"/>
  <c r="CC90" i="1"/>
  <c r="CD90" i="1"/>
  <c r="CE90" i="1"/>
  <c r="CF90" i="1"/>
  <c r="CG90" i="1"/>
  <c r="CH90" i="1"/>
  <c r="CI90" i="1"/>
  <c r="CJ90" i="1"/>
  <c r="L91" i="1"/>
  <c r="S91" i="1"/>
  <c r="T91" i="1"/>
  <c r="U91" i="1"/>
  <c r="AN91" i="1"/>
  <c r="AJ91" i="1"/>
  <c r="AO91" i="1"/>
  <c r="AK91" i="1"/>
  <c r="AL91" i="1"/>
  <c r="AM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CA91" i="1"/>
  <c r="CB91" i="1"/>
  <c r="CC91" i="1"/>
  <c r="CD91" i="1"/>
  <c r="CE91" i="1"/>
  <c r="CF91" i="1"/>
  <c r="CG91" i="1"/>
  <c r="CH91" i="1"/>
  <c r="CI91" i="1"/>
  <c r="CJ91" i="1"/>
  <c r="L92" i="1"/>
  <c r="S92" i="1"/>
  <c r="T92" i="1"/>
  <c r="U92" i="1"/>
  <c r="AN92" i="1"/>
  <c r="AJ92" i="1"/>
  <c r="AO92" i="1"/>
  <c r="AK92" i="1"/>
  <c r="AL92" i="1"/>
  <c r="AM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CA92" i="1"/>
  <c r="CB92" i="1"/>
  <c r="CC92" i="1"/>
  <c r="CD92" i="1"/>
  <c r="CE92" i="1"/>
  <c r="CF92" i="1"/>
  <c r="CG92" i="1"/>
  <c r="CH92" i="1"/>
  <c r="CI92" i="1"/>
  <c r="CJ92" i="1"/>
  <c r="L93" i="1"/>
  <c r="S93" i="1"/>
  <c r="T93" i="1"/>
  <c r="U93" i="1"/>
  <c r="AJ93" i="1"/>
  <c r="AN93" i="1"/>
  <c r="AO93" i="1"/>
  <c r="AK93" i="1"/>
  <c r="AL93" i="1"/>
  <c r="AM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CA93" i="1"/>
  <c r="CB93" i="1"/>
  <c r="CC93" i="1"/>
  <c r="CD93" i="1"/>
  <c r="CE93" i="1"/>
  <c r="CF93" i="1"/>
  <c r="CG93" i="1"/>
  <c r="CH93" i="1"/>
  <c r="CI93" i="1"/>
  <c r="CJ93" i="1"/>
  <c r="L94" i="1"/>
  <c r="S94" i="1"/>
  <c r="T94" i="1"/>
  <c r="U94" i="1"/>
  <c r="AN94" i="1"/>
  <c r="AJ94" i="1"/>
  <c r="AO94" i="1"/>
  <c r="AK94" i="1"/>
  <c r="AL94" i="1"/>
  <c r="AM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CA94" i="1"/>
  <c r="CB94" i="1"/>
  <c r="CC94" i="1"/>
  <c r="CD94" i="1"/>
  <c r="CE94" i="1"/>
  <c r="CF94" i="1"/>
  <c r="CG94" i="1"/>
  <c r="CH94" i="1"/>
  <c r="CI94" i="1"/>
  <c r="CJ94" i="1"/>
  <c r="L95" i="1"/>
  <c r="S95" i="1"/>
  <c r="T95" i="1"/>
  <c r="U95" i="1"/>
  <c r="AN95" i="1"/>
  <c r="AJ95" i="1"/>
  <c r="AO95" i="1"/>
  <c r="AK95" i="1"/>
  <c r="AL95" i="1"/>
  <c r="AM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CA95" i="1"/>
  <c r="CB95" i="1"/>
  <c r="CC95" i="1"/>
  <c r="CD95" i="1"/>
  <c r="CE95" i="1"/>
  <c r="CF95" i="1"/>
  <c r="CG95" i="1"/>
  <c r="CH95" i="1"/>
  <c r="CI95" i="1"/>
  <c r="CJ95" i="1"/>
  <c r="L96" i="1"/>
  <c r="S96" i="1"/>
  <c r="T96" i="1"/>
  <c r="U96" i="1"/>
  <c r="AN96" i="1"/>
  <c r="AJ96" i="1"/>
  <c r="AO96" i="1"/>
  <c r="AK96" i="1"/>
  <c r="AL96" i="1"/>
  <c r="AM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CA96" i="1"/>
  <c r="CB96" i="1"/>
  <c r="CC96" i="1"/>
  <c r="CD96" i="1"/>
  <c r="CE96" i="1"/>
  <c r="CF96" i="1"/>
  <c r="CG96" i="1"/>
  <c r="CH96" i="1"/>
  <c r="CI96" i="1"/>
  <c r="CJ96" i="1"/>
  <c r="L97" i="1"/>
  <c r="S97" i="1"/>
  <c r="T97" i="1"/>
  <c r="U97" i="1"/>
  <c r="AN97" i="1"/>
  <c r="AJ97" i="1"/>
  <c r="AO97" i="1"/>
  <c r="AK97" i="1"/>
  <c r="AL97" i="1"/>
  <c r="AM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CA97" i="1"/>
  <c r="CB97" i="1"/>
  <c r="CC97" i="1"/>
  <c r="CD97" i="1"/>
  <c r="CE97" i="1"/>
  <c r="CF97" i="1"/>
  <c r="CG97" i="1"/>
  <c r="CH97" i="1"/>
  <c r="CI97" i="1"/>
  <c r="CJ97" i="1"/>
  <c r="L98" i="1"/>
  <c r="S98" i="1"/>
  <c r="T98" i="1"/>
  <c r="U98" i="1"/>
  <c r="AN98" i="1"/>
  <c r="AJ98" i="1"/>
  <c r="AO98" i="1"/>
  <c r="AK98" i="1"/>
  <c r="AL98" i="1"/>
  <c r="AM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CA98" i="1"/>
  <c r="CB98" i="1"/>
  <c r="CC98" i="1"/>
  <c r="CD98" i="1"/>
  <c r="CE98" i="1"/>
  <c r="CF98" i="1"/>
  <c r="CG98" i="1"/>
  <c r="CH98" i="1"/>
  <c r="CI98" i="1"/>
  <c r="CJ98" i="1"/>
  <c r="L99" i="1"/>
  <c r="S99" i="1"/>
  <c r="T99" i="1"/>
  <c r="U99" i="1"/>
  <c r="AN99" i="1"/>
  <c r="AJ99" i="1"/>
  <c r="AO99" i="1"/>
  <c r="AK99" i="1"/>
  <c r="AL99" i="1"/>
  <c r="AM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CA99" i="1"/>
  <c r="CB99" i="1"/>
  <c r="CC99" i="1"/>
  <c r="CD99" i="1"/>
  <c r="CE99" i="1"/>
  <c r="CF99" i="1"/>
  <c r="CG99" i="1"/>
  <c r="CH99" i="1"/>
  <c r="CI99" i="1"/>
  <c r="CJ99" i="1"/>
  <c r="L100" i="1"/>
  <c r="S100" i="1"/>
  <c r="T100" i="1"/>
  <c r="U100" i="1"/>
  <c r="AN100" i="1"/>
  <c r="AJ100" i="1"/>
  <c r="AO100" i="1"/>
  <c r="AK100" i="1"/>
  <c r="AL100" i="1"/>
  <c r="AM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CA100" i="1"/>
  <c r="CB100" i="1"/>
  <c r="CC100" i="1"/>
  <c r="CD100" i="1"/>
  <c r="CE100" i="1"/>
  <c r="CF100" i="1"/>
  <c r="CG100" i="1"/>
  <c r="CH100" i="1"/>
  <c r="CI100" i="1"/>
  <c r="CJ100" i="1"/>
  <c r="L101" i="1"/>
  <c r="S101" i="1"/>
  <c r="T101" i="1"/>
  <c r="U101" i="1"/>
  <c r="AJ101" i="1"/>
  <c r="AN101" i="1"/>
  <c r="AO101" i="1"/>
  <c r="AK101" i="1"/>
  <c r="AL101" i="1"/>
  <c r="AM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CA101" i="1"/>
  <c r="CB101" i="1"/>
  <c r="CC101" i="1"/>
  <c r="CD101" i="1"/>
  <c r="CE101" i="1"/>
  <c r="CF101" i="1"/>
  <c r="CG101" i="1"/>
  <c r="CH101" i="1"/>
  <c r="CI101" i="1"/>
  <c r="CJ101" i="1"/>
  <c r="L102" i="1"/>
  <c r="S102" i="1"/>
  <c r="T102" i="1"/>
  <c r="U102" i="1"/>
  <c r="AN102" i="1"/>
  <c r="AJ102" i="1"/>
  <c r="AO102" i="1"/>
  <c r="AK102" i="1"/>
  <c r="AL102" i="1"/>
  <c r="AM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CA102" i="1"/>
  <c r="CB102" i="1"/>
  <c r="CC102" i="1"/>
  <c r="CD102" i="1"/>
  <c r="CE102" i="1"/>
  <c r="CF102" i="1"/>
  <c r="CG102" i="1"/>
  <c r="CH102" i="1"/>
  <c r="CI102" i="1"/>
  <c r="CJ102" i="1"/>
  <c r="L103" i="1"/>
  <c r="S103" i="1"/>
  <c r="T103" i="1"/>
  <c r="U103" i="1"/>
  <c r="AN103" i="1"/>
  <c r="AJ103" i="1"/>
  <c r="AO103" i="1"/>
  <c r="AK103" i="1"/>
  <c r="AL103" i="1"/>
  <c r="AM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CA103" i="1"/>
  <c r="CB103" i="1"/>
  <c r="CC103" i="1"/>
  <c r="CD103" i="1"/>
  <c r="CE103" i="1"/>
  <c r="CF103" i="1"/>
  <c r="CG103" i="1"/>
  <c r="CH103" i="1"/>
  <c r="CI103" i="1"/>
  <c r="CJ103" i="1"/>
  <c r="L104" i="1"/>
  <c r="S104" i="1"/>
  <c r="T104" i="1"/>
  <c r="U104" i="1"/>
  <c r="AN104" i="1"/>
  <c r="AJ104" i="1"/>
  <c r="AO104" i="1"/>
  <c r="AK104" i="1"/>
  <c r="AL104" i="1"/>
  <c r="AM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CA104" i="1"/>
  <c r="CB104" i="1"/>
  <c r="CC104" i="1"/>
  <c r="CD104" i="1"/>
  <c r="CE104" i="1"/>
  <c r="CF104" i="1"/>
  <c r="CG104" i="1"/>
  <c r="CH104" i="1"/>
  <c r="CI104" i="1"/>
  <c r="CJ104" i="1"/>
  <c r="L105" i="1"/>
  <c r="S105" i="1"/>
  <c r="T105" i="1"/>
  <c r="U105" i="1"/>
  <c r="AN105" i="1"/>
  <c r="AJ105" i="1"/>
  <c r="AO105" i="1"/>
  <c r="AK105" i="1"/>
  <c r="AL105" i="1"/>
  <c r="AM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CA105" i="1"/>
  <c r="CB105" i="1"/>
  <c r="CC105" i="1"/>
  <c r="CD105" i="1"/>
  <c r="CE105" i="1"/>
  <c r="CF105" i="1"/>
  <c r="CG105" i="1"/>
  <c r="CH105" i="1"/>
  <c r="CI105" i="1"/>
  <c r="CJ105" i="1"/>
  <c r="L106" i="1"/>
  <c r="S106" i="1"/>
  <c r="T106" i="1"/>
  <c r="U106" i="1"/>
  <c r="AN106" i="1"/>
  <c r="AJ106" i="1"/>
  <c r="AO106" i="1"/>
  <c r="AK106" i="1"/>
  <c r="AL106" i="1"/>
  <c r="AM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CA106" i="1"/>
  <c r="CB106" i="1"/>
  <c r="CC106" i="1"/>
  <c r="CD106" i="1"/>
  <c r="CE106" i="1"/>
  <c r="CF106" i="1"/>
  <c r="CG106" i="1"/>
  <c r="CH106" i="1"/>
  <c r="CI106" i="1"/>
  <c r="CJ106" i="1"/>
  <c r="L107" i="1"/>
  <c r="S107" i="1"/>
  <c r="T107" i="1"/>
  <c r="U107" i="1"/>
  <c r="AN107" i="1"/>
  <c r="AJ107" i="1"/>
  <c r="AO107" i="1"/>
  <c r="AK107" i="1"/>
  <c r="AL107" i="1"/>
  <c r="AM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CA107" i="1"/>
  <c r="CB107" i="1"/>
  <c r="CC107" i="1"/>
  <c r="CD107" i="1"/>
  <c r="CE107" i="1"/>
  <c r="CF107" i="1"/>
  <c r="CG107" i="1"/>
  <c r="CH107" i="1"/>
  <c r="CI107" i="1"/>
  <c r="CJ107" i="1"/>
  <c r="L108" i="1"/>
  <c r="S108" i="1"/>
  <c r="T108" i="1"/>
  <c r="U108" i="1"/>
  <c r="AJ108" i="1"/>
  <c r="AN108" i="1"/>
  <c r="AO108" i="1"/>
  <c r="AK108" i="1"/>
  <c r="AL108" i="1"/>
  <c r="AM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CA108" i="1"/>
  <c r="CB108" i="1"/>
  <c r="CC108" i="1"/>
  <c r="CD108" i="1"/>
  <c r="CE108" i="1"/>
  <c r="CF108" i="1"/>
  <c r="CG108" i="1"/>
  <c r="CH108" i="1"/>
  <c r="CI108" i="1"/>
  <c r="CJ108" i="1"/>
  <c r="L109" i="1"/>
  <c r="S109" i="1"/>
  <c r="T109" i="1"/>
  <c r="U109" i="1"/>
  <c r="AN109" i="1"/>
  <c r="AJ109" i="1"/>
  <c r="AO109" i="1"/>
  <c r="AK109" i="1"/>
  <c r="AL109" i="1"/>
  <c r="AM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CA109" i="1"/>
  <c r="CB109" i="1"/>
  <c r="CC109" i="1"/>
  <c r="CD109" i="1"/>
  <c r="CE109" i="1"/>
  <c r="CF109" i="1"/>
  <c r="CG109" i="1"/>
  <c r="CH109" i="1"/>
  <c r="CI109" i="1"/>
  <c r="CJ109" i="1"/>
  <c r="L110" i="1"/>
  <c r="S110" i="1"/>
  <c r="T110" i="1"/>
  <c r="U110" i="1"/>
  <c r="AN110" i="1"/>
  <c r="AJ110" i="1"/>
  <c r="AO110" i="1"/>
  <c r="AK110" i="1"/>
  <c r="AL110" i="1"/>
  <c r="AM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CA110" i="1"/>
  <c r="CB110" i="1"/>
  <c r="CC110" i="1"/>
  <c r="CD110" i="1"/>
  <c r="CE110" i="1"/>
  <c r="CF110" i="1"/>
  <c r="CG110" i="1"/>
  <c r="CH110" i="1"/>
  <c r="CI110" i="1"/>
  <c r="CJ110" i="1"/>
  <c r="L111" i="1"/>
  <c r="S111" i="1"/>
  <c r="T111" i="1"/>
  <c r="U111" i="1"/>
  <c r="AJ111" i="1"/>
  <c r="AN111" i="1"/>
  <c r="AO111" i="1"/>
  <c r="AK111" i="1"/>
  <c r="AL111" i="1"/>
  <c r="AM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CA111" i="1"/>
  <c r="CB111" i="1"/>
  <c r="CC111" i="1"/>
  <c r="CD111" i="1"/>
  <c r="CE111" i="1"/>
  <c r="CF111" i="1"/>
  <c r="CG111" i="1"/>
  <c r="CH111" i="1"/>
  <c r="CI111" i="1"/>
  <c r="CJ111" i="1"/>
  <c r="B112" i="1"/>
  <c r="D112" i="1"/>
  <c r="H112" i="1"/>
  <c r="I112" i="1"/>
  <c r="J112" i="1"/>
  <c r="K112" i="1"/>
  <c r="L112" i="1"/>
  <c r="R112" i="1"/>
  <c r="W112" i="1"/>
  <c r="S112" i="1"/>
  <c r="Z112" i="1"/>
  <c r="T112" i="1"/>
  <c r="U112" i="1"/>
  <c r="X112" i="1"/>
  <c r="Y112" i="1"/>
  <c r="AA112" i="1"/>
  <c r="AB112" i="1"/>
  <c r="AC112" i="1"/>
  <c r="AD112" i="1"/>
  <c r="AE112" i="1"/>
  <c r="AF112" i="1"/>
  <c r="AG112" i="1"/>
  <c r="AH112" i="1"/>
  <c r="AI112" i="1"/>
  <c r="AP112" i="1"/>
  <c r="AW112" i="1"/>
  <c r="AN112" i="1"/>
  <c r="AJ112" i="1"/>
  <c r="BB112" i="1"/>
  <c r="AO112" i="1"/>
  <c r="AK112" i="1"/>
  <c r="AQ112" i="1"/>
  <c r="AL112" i="1"/>
  <c r="AT112" i="1"/>
  <c r="AM112" i="1"/>
  <c r="AS112" i="1"/>
  <c r="AV112" i="1"/>
  <c r="AX112" i="1"/>
  <c r="AY112" i="1"/>
  <c r="AZ112" i="1"/>
  <c r="BA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B283" i="9"/>
  <c r="E283" i="9"/>
  <c r="F283" i="9"/>
  <c r="G283" i="9"/>
  <c r="H283" i="9"/>
  <c r="B284" i="9"/>
  <c r="E284" i="9"/>
  <c r="F284" i="9"/>
  <c r="G284" i="9"/>
  <c r="H284" i="9"/>
  <c r="B285" i="9"/>
  <c r="E285" i="9"/>
  <c r="F285" i="9"/>
  <c r="G285" i="9"/>
  <c r="H285" i="9"/>
  <c r="E286" i="9"/>
  <c r="F286" i="9"/>
  <c r="G286" i="9"/>
  <c r="H286" i="9"/>
  <c r="C287" i="9"/>
  <c r="D287" i="9"/>
  <c r="C291" i="9"/>
  <c r="C295" i="9"/>
  <c r="D291" i="9"/>
  <c r="C292" i="9"/>
  <c r="C293" i="9"/>
  <c r="C294" i="9"/>
  <c r="D292" i="9"/>
  <c r="D293" i="9"/>
  <c r="D294" i="9"/>
  <c r="E295" i="9"/>
  <c r="E294" i="9"/>
  <c r="F295" i="9"/>
  <c r="F294" i="9"/>
  <c r="H295" i="9"/>
  <c r="H294" i="9"/>
  <c r="G295" i="9"/>
  <c r="C298" i="9"/>
  <c r="C299" i="9"/>
  <c r="C300" i="9"/>
  <c r="C301" i="9"/>
  <c r="C302" i="9"/>
  <c r="C303" i="9"/>
  <c r="C304" i="9"/>
  <c r="C305" i="9"/>
  <c r="C306" i="9"/>
  <c r="D298" i="9"/>
  <c r="D299" i="9"/>
  <c r="D300" i="9"/>
  <c r="D301" i="9"/>
  <c r="D302" i="9"/>
  <c r="D303" i="9"/>
  <c r="D304" i="9"/>
  <c r="D305" i="9"/>
  <c r="D306" i="9"/>
  <c r="E306" i="9"/>
  <c r="F306" i="9"/>
  <c r="G306" i="9"/>
  <c r="H306" i="9"/>
  <c r="C309" i="9"/>
  <c r="C310" i="9"/>
  <c r="C311" i="9"/>
  <c r="C312" i="9"/>
  <c r="C313" i="9"/>
  <c r="C314" i="9"/>
  <c r="C315" i="9"/>
  <c r="C316" i="9"/>
  <c r="C317" i="9"/>
  <c r="C318" i="9"/>
  <c r="C319" i="9"/>
  <c r="D309" i="9"/>
  <c r="D310" i="9"/>
  <c r="D311" i="9"/>
  <c r="D312" i="9"/>
  <c r="D313" i="9"/>
  <c r="D314" i="9"/>
  <c r="D315" i="9"/>
  <c r="D316" i="9"/>
  <c r="D317" i="9"/>
  <c r="D318" i="9"/>
  <c r="D319" i="9"/>
  <c r="E319" i="9"/>
  <c r="F319" i="9"/>
  <c r="G319" i="9"/>
  <c r="H319" i="9"/>
  <c r="H5" i="5"/>
  <c r="L7" i="5"/>
  <c r="S7" i="5"/>
  <c r="T7" i="5"/>
  <c r="U7" i="5"/>
  <c r="AN7" i="5"/>
  <c r="AJ7" i="5"/>
  <c r="AO7" i="5"/>
  <c r="AK7" i="5"/>
  <c r="AL7" i="5"/>
  <c r="AM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CA7" i="5"/>
  <c r="CB7" i="5"/>
  <c r="CC7" i="5"/>
  <c r="CD7" i="5"/>
  <c r="CE7" i="5"/>
  <c r="CF7" i="5"/>
  <c r="CG7" i="5"/>
  <c r="CH7" i="5"/>
  <c r="CI7" i="5"/>
  <c r="CJ7" i="5"/>
  <c r="L8" i="5"/>
  <c r="S8" i="5"/>
  <c r="T8" i="5"/>
  <c r="U8" i="5"/>
  <c r="AJ8" i="5"/>
  <c r="AO8" i="5"/>
  <c r="AN8" i="5"/>
  <c r="AK8" i="5"/>
  <c r="AL8" i="5"/>
  <c r="AM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CA8" i="5"/>
  <c r="CB8" i="5"/>
  <c r="CC8" i="5"/>
  <c r="CD8" i="5"/>
  <c r="CE8" i="5"/>
  <c r="CF8" i="5"/>
  <c r="CG8" i="5"/>
  <c r="CH8" i="5"/>
  <c r="CI8" i="5"/>
  <c r="CJ8" i="5"/>
  <c r="L9" i="5"/>
  <c r="S9" i="5"/>
  <c r="T9" i="5"/>
  <c r="U9" i="5"/>
  <c r="AN9" i="5"/>
  <c r="AJ9" i="5"/>
  <c r="AO9" i="5"/>
  <c r="AK9" i="5"/>
  <c r="AL9" i="5"/>
  <c r="AM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CA9" i="5"/>
  <c r="CB9" i="5"/>
  <c r="CC9" i="5"/>
  <c r="CD9" i="5"/>
  <c r="CE9" i="5"/>
  <c r="CF9" i="5"/>
  <c r="CG9" i="5"/>
  <c r="CH9" i="5"/>
  <c r="CI9" i="5"/>
  <c r="CJ9" i="5"/>
  <c r="L10" i="5"/>
  <c r="S10" i="5"/>
  <c r="T10" i="5"/>
  <c r="U10" i="5"/>
  <c r="AN10" i="5"/>
  <c r="AJ10" i="5"/>
  <c r="AO10" i="5"/>
  <c r="AK10" i="5"/>
  <c r="AL10" i="5"/>
  <c r="AM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CA10" i="5"/>
  <c r="CB10" i="5"/>
  <c r="CC10" i="5"/>
  <c r="CD10" i="5"/>
  <c r="CE10" i="5"/>
  <c r="CF10" i="5"/>
  <c r="CG10" i="5"/>
  <c r="CH10" i="5"/>
  <c r="CI10" i="5"/>
  <c r="CJ10" i="5"/>
  <c r="L11" i="5"/>
  <c r="S11" i="5"/>
  <c r="T11" i="5"/>
  <c r="U11" i="5"/>
  <c r="AJ11" i="5"/>
  <c r="AO11" i="5"/>
  <c r="AN11" i="5"/>
  <c r="AK11" i="5"/>
  <c r="AL11" i="5"/>
  <c r="AM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CA11" i="5"/>
  <c r="CB11" i="5"/>
  <c r="CC11" i="5"/>
  <c r="CD11" i="5"/>
  <c r="CE11" i="5"/>
  <c r="CF11" i="5"/>
  <c r="CG11" i="5"/>
  <c r="CH11" i="5"/>
  <c r="CI11" i="5"/>
  <c r="CJ11" i="5"/>
  <c r="L12" i="5"/>
  <c r="S12" i="5"/>
  <c r="T12" i="5"/>
  <c r="U12" i="5"/>
  <c r="AN12" i="5"/>
  <c r="AJ12" i="5"/>
  <c r="AO12" i="5"/>
  <c r="AK12" i="5"/>
  <c r="AL12" i="5"/>
  <c r="AM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CA12" i="5"/>
  <c r="CB12" i="5"/>
  <c r="CC12" i="5"/>
  <c r="CD12" i="5"/>
  <c r="CE12" i="5"/>
  <c r="CF12" i="5"/>
  <c r="CG12" i="5"/>
  <c r="CH12" i="5"/>
  <c r="CI12" i="5"/>
  <c r="CJ12" i="5"/>
  <c r="L13" i="5"/>
  <c r="S13" i="5"/>
  <c r="T13" i="5"/>
  <c r="U13" i="5"/>
  <c r="AN13" i="5"/>
  <c r="AJ13" i="5"/>
  <c r="AO13" i="5"/>
  <c r="AK13" i="5"/>
  <c r="AL13" i="5"/>
  <c r="AM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CA13" i="5"/>
  <c r="CB13" i="5"/>
  <c r="CC13" i="5"/>
  <c r="CD13" i="5"/>
  <c r="CE13" i="5"/>
  <c r="CF13" i="5"/>
  <c r="CG13" i="5"/>
  <c r="CH13" i="5"/>
  <c r="CI13" i="5"/>
  <c r="CJ13" i="5"/>
  <c r="L14" i="5"/>
  <c r="S14" i="5"/>
  <c r="T14" i="5"/>
  <c r="U14" i="5"/>
  <c r="AN14" i="5"/>
  <c r="AJ14" i="5"/>
  <c r="AO14" i="5"/>
  <c r="AK14" i="5"/>
  <c r="AL14" i="5"/>
  <c r="AM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CA14" i="5"/>
  <c r="CB14" i="5"/>
  <c r="CC14" i="5"/>
  <c r="CD14" i="5"/>
  <c r="CE14" i="5"/>
  <c r="CF14" i="5"/>
  <c r="CG14" i="5"/>
  <c r="CH14" i="5"/>
  <c r="CI14" i="5"/>
  <c r="CJ14" i="5"/>
  <c r="L15" i="5"/>
  <c r="S15" i="5"/>
  <c r="T15" i="5"/>
  <c r="U15" i="5"/>
  <c r="AN15" i="5"/>
  <c r="AJ15" i="5"/>
  <c r="AO15" i="5"/>
  <c r="AK15" i="5"/>
  <c r="AL15" i="5"/>
  <c r="AM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CA15" i="5"/>
  <c r="CB15" i="5"/>
  <c r="CC15" i="5"/>
  <c r="CD15" i="5"/>
  <c r="CE15" i="5"/>
  <c r="CF15" i="5"/>
  <c r="CG15" i="5"/>
  <c r="CH15" i="5"/>
  <c r="CI15" i="5"/>
  <c r="CJ15" i="5"/>
  <c r="L16" i="5"/>
  <c r="S16" i="5"/>
  <c r="T16" i="5"/>
  <c r="U16" i="5"/>
  <c r="AN16" i="5"/>
  <c r="AJ16" i="5"/>
  <c r="AO16" i="5"/>
  <c r="AK16" i="5"/>
  <c r="AL16" i="5"/>
  <c r="AM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CA16" i="5"/>
  <c r="CB16" i="5"/>
  <c r="CC16" i="5"/>
  <c r="CD16" i="5"/>
  <c r="CE16" i="5"/>
  <c r="CF16" i="5"/>
  <c r="CG16" i="5"/>
  <c r="CH16" i="5"/>
  <c r="CI16" i="5"/>
  <c r="CJ16" i="5"/>
  <c r="L17" i="5"/>
  <c r="S17" i="5"/>
  <c r="T17" i="5"/>
  <c r="U17" i="5"/>
  <c r="AN17" i="5"/>
  <c r="AJ17" i="5"/>
  <c r="AO17" i="5"/>
  <c r="AK17" i="5"/>
  <c r="AL17" i="5"/>
  <c r="AM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CA17" i="5"/>
  <c r="CB17" i="5"/>
  <c r="CC17" i="5"/>
  <c r="CD17" i="5"/>
  <c r="CE17" i="5"/>
  <c r="CF17" i="5"/>
  <c r="CG17" i="5"/>
  <c r="CH17" i="5"/>
  <c r="CI17" i="5"/>
  <c r="CJ17" i="5"/>
  <c r="L18" i="5"/>
  <c r="S18" i="5"/>
  <c r="T18" i="5"/>
  <c r="U18" i="5"/>
  <c r="AN18" i="5"/>
  <c r="AJ18" i="5"/>
  <c r="AO18" i="5"/>
  <c r="AK18" i="5"/>
  <c r="AL18" i="5"/>
  <c r="AM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CA18" i="5"/>
  <c r="CB18" i="5"/>
  <c r="CC18" i="5"/>
  <c r="CD18" i="5"/>
  <c r="CE18" i="5"/>
  <c r="CF18" i="5"/>
  <c r="CG18" i="5"/>
  <c r="CH18" i="5"/>
  <c r="CI18" i="5"/>
  <c r="CJ18" i="5"/>
  <c r="L19" i="5"/>
  <c r="S19" i="5"/>
  <c r="T19" i="5"/>
  <c r="U19" i="5"/>
  <c r="AN19" i="5"/>
  <c r="AJ19" i="5"/>
  <c r="AO19" i="5"/>
  <c r="AK19" i="5"/>
  <c r="AL19" i="5"/>
  <c r="AM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CA19" i="5"/>
  <c r="CB19" i="5"/>
  <c r="CC19" i="5"/>
  <c r="CD19" i="5"/>
  <c r="CE19" i="5"/>
  <c r="CF19" i="5"/>
  <c r="CG19" i="5"/>
  <c r="CH19" i="5"/>
  <c r="CI19" i="5"/>
  <c r="CJ19" i="5"/>
  <c r="L20" i="5"/>
  <c r="S20" i="5"/>
  <c r="T20" i="5"/>
  <c r="U20" i="5"/>
  <c r="AN20" i="5"/>
  <c r="AJ20" i="5"/>
  <c r="AO20" i="5"/>
  <c r="AK20" i="5"/>
  <c r="AL20" i="5"/>
  <c r="AM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CA20" i="5"/>
  <c r="CB20" i="5"/>
  <c r="CC20" i="5"/>
  <c r="CD20" i="5"/>
  <c r="CE20" i="5"/>
  <c r="CF20" i="5"/>
  <c r="CG20" i="5"/>
  <c r="CH20" i="5"/>
  <c r="CI20" i="5"/>
  <c r="CJ20" i="5"/>
  <c r="L21" i="5"/>
  <c r="S21" i="5"/>
  <c r="T21" i="5"/>
  <c r="U21" i="5"/>
  <c r="AN21" i="5"/>
  <c r="AJ21" i="5"/>
  <c r="AO21" i="5"/>
  <c r="AK21" i="5"/>
  <c r="AL21" i="5"/>
  <c r="AM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CA21" i="5"/>
  <c r="CB21" i="5"/>
  <c r="CC21" i="5"/>
  <c r="CD21" i="5"/>
  <c r="CE21" i="5"/>
  <c r="CF21" i="5"/>
  <c r="CG21" i="5"/>
  <c r="CH21" i="5"/>
  <c r="CI21" i="5"/>
  <c r="CJ21" i="5"/>
  <c r="L22" i="5"/>
  <c r="S22" i="5"/>
  <c r="T22" i="5"/>
  <c r="U22" i="5"/>
  <c r="AN22" i="5"/>
  <c r="AJ22" i="5"/>
  <c r="AO22" i="5"/>
  <c r="AK22" i="5"/>
  <c r="AL22" i="5"/>
  <c r="AM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CA22" i="5"/>
  <c r="CB22" i="5"/>
  <c r="CC22" i="5"/>
  <c r="CD22" i="5"/>
  <c r="CE22" i="5"/>
  <c r="CF22" i="5"/>
  <c r="CG22" i="5"/>
  <c r="CH22" i="5"/>
  <c r="CI22" i="5"/>
  <c r="CJ22" i="5"/>
  <c r="L23" i="5"/>
  <c r="S23" i="5"/>
  <c r="T23" i="5"/>
  <c r="U23" i="5"/>
  <c r="AN23" i="5"/>
  <c r="AJ23" i="5"/>
  <c r="AO23" i="5"/>
  <c r="AK23" i="5"/>
  <c r="AL23" i="5"/>
  <c r="AM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CA23" i="5"/>
  <c r="CB23" i="5"/>
  <c r="CC23" i="5"/>
  <c r="CD23" i="5"/>
  <c r="CE23" i="5"/>
  <c r="CF23" i="5"/>
  <c r="CG23" i="5"/>
  <c r="CH23" i="5"/>
  <c r="CI23" i="5"/>
  <c r="CJ23" i="5"/>
  <c r="L24" i="5"/>
  <c r="S24" i="5"/>
  <c r="T24" i="5"/>
  <c r="U24" i="5"/>
  <c r="AJ24" i="5"/>
  <c r="AO24" i="5"/>
  <c r="AN24" i="5"/>
  <c r="AK24" i="5"/>
  <c r="AL24" i="5"/>
  <c r="AM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CA24" i="5"/>
  <c r="CB24" i="5"/>
  <c r="CC24" i="5"/>
  <c r="CD24" i="5"/>
  <c r="CE24" i="5"/>
  <c r="CF24" i="5"/>
  <c r="CG24" i="5"/>
  <c r="CH24" i="5"/>
  <c r="CI24" i="5"/>
  <c r="CJ24" i="5"/>
  <c r="L25" i="5"/>
  <c r="S25" i="5"/>
  <c r="T25" i="5"/>
  <c r="U25" i="5"/>
  <c r="AN25" i="5"/>
  <c r="AJ25" i="5"/>
  <c r="AO25" i="5"/>
  <c r="AK25" i="5"/>
  <c r="AL25" i="5"/>
  <c r="AM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CA25" i="5"/>
  <c r="CB25" i="5"/>
  <c r="CC25" i="5"/>
  <c r="CD25" i="5"/>
  <c r="CE25" i="5"/>
  <c r="CF25" i="5"/>
  <c r="CG25" i="5"/>
  <c r="CH25" i="5"/>
  <c r="CI25" i="5"/>
  <c r="CJ25" i="5"/>
  <c r="L26" i="5"/>
  <c r="S26" i="5"/>
  <c r="T26" i="5"/>
  <c r="U26" i="5"/>
  <c r="AN26" i="5"/>
  <c r="AJ26" i="5"/>
  <c r="AO26" i="5"/>
  <c r="AK26" i="5"/>
  <c r="AL26" i="5"/>
  <c r="AM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CA26" i="5"/>
  <c r="CB26" i="5"/>
  <c r="CC26" i="5"/>
  <c r="CD26" i="5"/>
  <c r="CE26" i="5"/>
  <c r="CF26" i="5"/>
  <c r="CG26" i="5"/>
  <c r="CH26" i="5"/>
  <c r="CI26" i="5"/>
  <c r="CJ26" i="5"/>
  <c r="L27" i="5"/>
  <c r="S27" i="5"/>
  <c r="T27" i="5"/>
  <c r="U27" i="5"/>
  <c r="AN27" i="5"/>
  <c r="AJ27" i="5"/>
  <c r="AO27" i="5"/>
  <c r="AK27" i="5"/>
  <c r="AL27" i="5"/>
  <c r="AM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CA27" i="5"/>
  <c r="CB27" i="5"/>
  <c r="CC27" i="5"/>
  <c r="CD27" i="5"/>
  <c r="CE27" i="5"/>
  <c r="CF27" i="5"/>
  <c r="CG27" i="5"/>
  <c r="CH27" i="5"/>
  <c r="CI27" i="5"/>
  <c r="CJ27" i="5"/>
  <c r="L28" i="5"/>
  <c r="S28" i="5"/>
  <c r="T28" i="5"/>
  <c r="U28" i="5"/>
  <c r="AN28" i="5"/>
  <c r="AJ28" i="5"/>
  <c r="AO28" i="5"/>
  <c r="AK28" i="5"/>
  <c r="AL28" i="5"/>
  <c r="AM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CA28" i="5"/>
  <c r="CB28" i="5"/>
  <c r="CC28" i="5"/>
  <c r="CD28" i="5"/>
  <c r="CE28" i="5"/>
  <c r="CF28" i="5"/>
  <c r="CG28" i="5"/>
  <c r="CH28" i="5"/>
  <c r="CI28" i="5"/>
  <c r="CJ28" i="5"/>
  <c r="L29" i="5"/>
  <c r="S29" i="5"/>
  <c r="T29" i="5"/>
  <c r="U29" i="5"/>
  <c r="AN29" i="5"/>
  <c r="AJ29" i="5"/>
  <c r="AO29" i="5"/>
  <c r="AK29" i="5"/>
  <c r="AL29" i="5"/>
  <c r="AM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CA29" i="5"/>
  <c r="CB29" i="5"/>
  <c r="CC29" i="5"/>
  <c r="CD29" i="5"/>
  <c r="CE29" i="5"/>
  <c r="CF29" i="5"/>
  <c r="CG29" i="5"/>
  <c r="CH29" i="5"/>
  <c r="CI29" i="5"/>
  <c r="CJ29" i="5"/>
  <c r="L30" i="5"/>
  <c r="S30" i="5"/>
  <c r="T30" i="5"/>
  <c r="U30" i="5"/>
  <c r="AJ30" i="5"/>
  <c r="AO30" i="5"/>
  <c r="AN30" i="5"/>
  <c r="AK30" i="5"/>
  <c r="AL30" i="5"/>
  <c r="AM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CA30" i="5"/>
  <c r="CB30" i="5"/>
  <c r="CC30" i="5"/>
  <c r="CD30" i="5"/>
  <c r="CE30" i="5"/>
  <c r="CF30" i="5"/>
  <c r="CG30" i="5"/>
  <c r="CH30" i="5"/>
  <c r="CI30" i="5"/>
  <c r="CJ30" i="5"/>
  <c r="L31" i="5"/>
  <c r="S31" i="5"/>
  <c r="T31" i="5"/>
  <c r="U31" i="5"/>
  <c r="AN31" i="5"/>
  <c r="AJ31" i="5"/>
  <c r="AO31" i="5"/>
  <c r="AK31" i="5"/>
  <c r="AL31" i="5"/>
  <c r="AM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CA31" i="5"/>
  <c r="CB31" i="5"/>
  <c r="CC31" i="5"/>
  <c r="CD31" i="5"/>
  <c r="CE31" i="5"/>
  <c r="CF31" i="5"/>
  <c r="CG31" i="5"/>
  <c r="CH31" i="5"/>
  <c r="CI31" i="5"/>
  <c r="CJ31" i="5"/>
  <c r="L32" i="5"/>
  <c r="S32" i="5"/>
  <c r="T32" i="5"/>
  <c r="U32" i="5"/>
  <c r="AN32" i="5"/>
  <c r="AJ32" i="5"/>
  <c r="AO32" i="5"/>
  <c r="AK32" i="5"/>
  <c r="AL32" i="5"/>
  <c r="AM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CA32" i="5"/>
  <c r="CB32" i="5"/>
  <c r="CC32" i="5"/>
  <c r="CD32" i="5"/>
  <c r="CE32" i="5"/>
  <c r="CF32" i="5"/>
  <c r="CG32" i="5"/>
  <c r="CH32" i="5"/>
  <c r="CI32" i="5"/>
  <c r="CJ32" i="5"/>
  <c r="L33" i="5"/>
  <c r="S33" i="5"/>
  <c r="T33" i="5"/>
  <c r="U33" i="5"/>
  <c r="AN33" i="5"/>
  <c r="AJ33" i="5"/>
  <c r="AO33" i="5"/>
  <c r="AK33" i="5"/>
  <c r="AL33" i="5"/>
  <c r="AM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CA33" i="5"/>
  <c r="CB33" i="5"/>
  <c r="CC33" i="5"/>
  <c r="CD33" i="5"/>
  <c r="CE33" i="5"/>
  <c r="CF33" i="5"/>
  <c r="CG33" i="5"/>
  <c r="CH33" i="5"/>
  <c r="CI33" i="5"/>
  <c r="CJ33" i="5"/>
  <c r="L34" i="5"/>
  <c r="S34" i="5"/>
  <c r="T34" i="5"/>
  <c r="U34" i="5"/>
  <c r="AN34" i="5"/>
  <c r="AJ34" i="5"/>
  <c r="AO34" i="5"/>
  <c r="AK34" i="5"/>
  <c r="AL34" i="5"/>
  <c r="AM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CA34" i="5"/>
  <c r="CB34" i="5"/>
  <c r="CC34" i="5"/>
  <c r="CD34" i="5"/>
  <c r="CE34" i="5"/>
  <c r="CF34" i="5"/>
  <c r="CG34" i="5"/>
  <c r="CH34" i="5"/>
  <c r="CI34" i="5"/>
  <c r="CJ34" i="5"/>
  <c r="L35" i="5"/>
  <c r="S35" i="5"/>
  <c r="T35" i="5"/>
  <c r="U35" i="5"/>
  <c r="AN35" i="5"/>
  <c r="AJ35" i="5"/>
  <c r="AO35" i="5"/>
  <c r="AK35" i="5"/>
  <c r="AL35" i="5"/>
  <c r="AM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CA35" i="5"/>
  <c r="CB35" i="5"/>
  <c r="CC35" i="5"/>
  <c r="CD35" i="5"/>
  <c r="CE35" i="5"/>
  <c r="CF35" i="5"/>
  <c r="CG35" i="5"/>
  <c r="CH35" i="5"/>
  <c r="CI35" i="5"/>
  <c r="CJ35" i="5"/>
  <c r="L36" i="5"/>
  <c r="S36" i="5"/>
  <c r="T36" i="5"/>
  <c r="U36" i="5"/>
  <c r="AN36" i="5"/>
  <c r="AJ36" i="5"/>
  <c r="AO36" i="5"/>
  <c r="AK36" i="5"/>
  <c r="AL36" i="5"/>
  <c r="AM36" i="5"/>
  <c r="BH36" i="5"/>
  <c r="BI36" i="5"/>
  <c r="BJ36" i="5"/>
  <c r="BK36" i="5"/>
  <c r="BL36" i="5"/>
  <c r="BM36" i="5"/>
  <c r="BN36" i="5"/>
  <c r="BO36" i="5"/>
  <c r="BP36" i="5"/>
  <c r="BQ36" i="5"/>
  <c r="BR36" i="5"/>
  <c r="BS36" i="5"/>
  <c r="BT36" i="5"/>
  <c r="BU36" i="5"/>
  <c r="BV36" i="5"/>
  <c r="BW36" i="5"/>
  <c r="BX36" i="5"/>
  <c r="BY36" i="5"/>
  <c r="CA36" i="5"/>
  <c r="CB36" i="5"/>
  <c r="CC36" i="5"/>
  <c r="CD36" i="5"/>
  <c r="CE36" i="5"/>
  <c r="CF36" i="5"/>
  <c r="CG36" i="5"/>
  <c r="CH36" i="5"/>
  <c r="CI36" i="5"/>
  <c r="CJ36" i="5"/>
  <c r="L37" i="5"/>
  <c r="S37" i="5"/>
  <c r="T37" i="5"/>
  <c r="U37" i="5"/>
  <c r="AN37" i="5"/>
  <c r="AJ37" i="5"/>
  <c r="AO37" i="5"/>
  <c r="AK37" i="5"/>
  <c r="AL37" i="5"/>
  <c r="AM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CA37" i="5"/>
  <c r="CB37" i="5"/>
  <c r="CC37" i="5"/>
  <c r="CD37" i="5"/>
  <c r="CE37" i="5"/>
  <c r="CF37" i="5"/>
  <c r="CG37" i="5"/>
  <c r="CH37" i="5"/>
  <c r="CI37" i="5"/>
  <c r="CJ37" i="5"/>
  <c r="L38" i="5"/>
  <c r="S38" i="5"/>
  <c r="T38" i="5"/>
  <c r="U38" i="5"/>
  <c r="AN38" i="5"/>
  <c r="AJ38" i="5"/>
  <c r="AO38" i="5"/>
  <c r="AK38" i="5"/>
  <c r="AL38" i="5"/>
  <c r="AM38" i="5"/>
  <c r="BH38" i="5"/>
  <c r="BI38" i="5"/>
  <c r="BJ38" i="5"/>
  <c r="BK38" i="5"/>
  <c r="BL38" i="5"/>
  <c r="BM38" i="5"/>
  <c r="BN38" i="5"/>
  <c r="BO38" i="5"/>
  <c r="BP38" i="5"/>
  <c r="BQ38" i="5"/>
  <c r="BR38" i="5"/>
  <c r="BS38" i="5"/>
  <c r="BT38" i="5"/>
  <c r="BU38" i="5"/>
  <c r="BV38" i="5"/>
  <c r="BW38" i="5"/>
  <c r="BX38" i="5"/>
  <c r="BY38" i="5"/>
  <c r="CA38" i="5"/>
  <c r="CB38" i="5"/>
  <c r="CC38" i="5"/>
  <c r="CD38" i="5"/>
  <c r="CE38" i="5"/>
  <c r="CF38" i="5"/>
  <c r="CG38" i="5"/>
  <c r="CH38" i="5"/>
  <c r="CI38" i="5"/>
  <c r="CJ38" i="5"/>
  <c r="L39" i="5"/>
  <c r="S39" i="5"/>
  <c r="T39" i="5"/>
  <c r="U39" i="5"/>
  <c r="AJ39" i="5"/>
  <c r="AO39" i="5"/>
  <c r="AN39" i="5"/>
  <c r="AK39" i="5"/>
  <c r="AL39" i="5"/>
  <c r="AM39" i="5"/>
  <c r="BH39" i="5"/>
  <c r="BI39" i="5"/>
  <c r="BJ39" i="5"/>
  <c r="BK39" i="5"/>
  <c r="BL39" i="5"/>
  <c r="BM39" i="5"/>
  <c r="BN39" i="5"/>
  <c r="BO39" i="5"/>
  <c r="BP39" i="5"/>
  <c r="BQ39" i="5"/>
  <c r="BR39" i="5"/>
  <c r="BS39" i="5"/>
  <c r="BT39" i="5"/>
  <c r="BU39" i="5"/>
  <c r="BV39" i="5"/>
  <c r="BW39" i="5"/>
  <c r="BX39" i="5"/>
  <c r="BY39" i="5"/>
  <c r="CA39" i="5"/>
  <c r="CB39" i="5"/>
  <c r="CC39" i="5"/>
  <c r="CD39" i="5"/>
  <c r="CE39" i="5"/>
  <c r="CF39" i="5"/>
  <c r="CG39" i="5"/>
  <c r="CH39" i="5"/>
  <c r="CI39" i="5"/>
  <c r="CJ39" i="5"/>
  <c r="L40" i="5"/>
  <c r="S40" i="5"/>
  <c r="T40" i="5"/>
  <c r="U40" i="5"/>
  <c r="AN40" i="5"/>
  <c r="AJ40" i="5"/>
  <c r="AO40" i="5"/>
  <c r="AK40" i="5"/>
  <c r="AL40" i="5"/>
  <c r="AM40" i="5"/>
  <c r="BH40" i="5"/>
  <c r="BI40" i="5"/>
  <c r="BJ40" i="5"/>
  <c r="BK40" i="5"/>
  <c r="BL40" i="5"/>
  <c r="BM40" i="5"/>
  <c r="BN40" i="5"/>
  <c r="BO40" i="5"/>
  <c r="BP40" i="5"/>
  <c r="BQ40" i="5"/>
  <c r="BR40" i="5"/>
  <c r="BS40" i="5"/>
  <c r="BT40" i="5"/>
  <c r="BU40" i="5"/>
  <c r="BV40" i="5"/>
  <c r="BW40" i="5"/>
  <c r="BX40" i="5"/>
  <c r="BY40" i="5"/>
  <c r="CA40" i="5"/>
  <c r="CB40" i="5"/>
  <c r="CC40" i="5"/>
  <c r="CD40" i="5"/>
  <c r="CE40" i="5"/>
  <c r="CF40" i="5"/>
  <c r="CG40" i="5"/>
  <c r="CH40" i="5"/>
  <c r="CI40" i="5"/>
  <c r="CJ40" i="5"/>
  <c r="L41" i="5"/>
  <c r="S41" i="5"/>
  <c r="T41" i="5"/>
  <c r="U41" i="5"/>
  <c r="AJ41" i="5"/>
  <c r="AO41" i="5"/>
  <c r="AN41" i="5"/>
  <c r="AK41" i="5"/>
  <c r="AL41" i="5"/>
  <c r="AM41" i="5"/>
  <c r="BH41" i="5"/>
  <c r="BI41" i="5"/>
  <c r="BJ41" i="5"/>
  <c r="BK41" i="5"/>
  <c r="BL41" i="5"/>
  <c r="BM41" i="5"/>
  <c r="BN41" i="5"/>
  <c r="BO41" i="5"/>
  <c r="BP41" i="5"/>
  <c r="BQ41" i="5"/>
  <c r="BR41" i="5"/>
  <c r="BS41" i="5"/>
  <c r="BT41" i="5"/>
  <c r="BU41" i="5"/>
  <c r="BV41" i="5"/>
  <c r="BW41" i="5"/>
  <c r="BX41" i="5"/>
  <c r="BY41" i="5"/>
  <c r="CA41" i="5"/>
  <c r="CB41" i="5"/>
  <c r="CC41" i="5"/>
  <c r="CD41" i="5"/>
  <c r="CE41" i="5"/>
  <c r="CF41" i="5"/>
  <c r="CG41" i="5"/>
  <c r="CH41" i="5"/>
  <c r="CI41" i="5"/>
  <c r="CJ41" i="5"/>
  <c r="L42" i="5"/>
  <c r="S42" i="5"/>
  <c r="T42" i="5"/>
  <c r="U42" i="5"/>
  <c r="AN42" i="5"/>
  <c r="AJ42" i="5"/>
  <c r="AO42" i="5"/>
  <c r="AK42" i="5"/>
  <c r="AL42" i="5"/>
  <c r="AM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Y42" i="5"/>
  <c r="CA42" i="5"/>
  <c r="CB42" i="5"/>
  <c r="CC42" i="5"/>
  <c r="CD42" i="5"/>
  <c r="CE42" i="5"/>
  <c r="CF42" i="5"/>
  <c r="CG42" i="5"/>
  <c r="CH42" i="5"/>
  <c r="CI42" i="5"/>
  <c r="CJ42" i="5"/>
  <c r="L43" i="5"/>
  <c r="S43" i="5"/>
  <c r="T43" i="5"/>
  <c r="U43" i="5"/>
  <c r="AN43" i="5"/>
  <c r="AJ43" i="5"/>
  <c r="AO43" i="5"/>
  <c r="AK43" i="5"/>
  <c r="AL43" i="5"/>
  <c r="AM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Y43" i="5"/>
  <c r="CA43" i="5"/>
  <c r="CB43" i="5"/>
  <c r="CC43" i="5"/>
  <c r="CD43" i="5"/>
  <c r="CE43" i="5"/>
  <c r="CF43" i="5"/>
  <c r="CG43" i="5"/>
  <c r="CH43" i="5"/>
  <c r="CI43" i="5"/>
  <c r="CJ43" i="5"/>
  <c r="L44" i="5"/>
  <c r="S44" i="5"/>
  <c r="T44" i="5"/>
  <c r="U44" i="5"/>
  <c r="AN44" i="5"/>
  <c r="AJ44" i="5"/>
  <c r="AO44" i="5"/>
  <c r="AK44" i="5"/>
  <c r="AL44" i="5"/>
  <c r="AM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BU44" i="5"/>
  <c r="BV44" i="5"/>
  <c r="BW44" i="5"/>
  <c r="BX44" i="5"/>
  <c r="BY44" i="5"/>
  <c r="CA44" i="5"/>
  <c r="CB44" i="5"/>
  <c r="CC44" i="5"/>
  <c r="CD44" i="5"/>
  <c r="CE44" i="5"/>
  <c r="CF44" i="5"/>
  <c r="CG44" i="5"/>
  <c r="CH44" i="5"/>
  <c r="CI44" i="5"/>
  <c r="CJ44" i="5"/>
  <c r="L45" i="5"/>
  <c r="S45" i="5"/>
  <c r="T45" i="5"/>
  <c r="U45" i="5"/>
  <c r="AN45" i="5"/>
  <c r="AJ45" i="5"/>
  <c r="AO45" i="5"/>
  <c r="AK45" i="5"/>
  <c r="AL45" i="5"/>
  <c r="AM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U45" i="5"/>
  <c r="BV45" i="5"/>
  <c r="BW45" i="5"/>
  <c r="BX45" i="5"/>
  <c r="BY45" i="5"/>
  <c r="CA45" i="5"/>
  <c r="CB45" i="5"/>
  <c r="CC45" i="5"/>
  <c r="CD45" i="5"/>
  <c r="CE45" i="5"/>
  <c r="CF45" i="5"/>
  <c r="CG45" i="5"/>
  <c r="CH45" i="5"/>
  <c r="CI45" i="5"/>
  <c r="CJ45" i="5"/>
  <c r="L46" i="5"/>
  <c r="S46" i="5"/>
  <c r="T46" i="5"/>
  <c r="U46" i="5"/>
  <c r="AN46" i="5"/>
  <c r="AJ46" i="5"/>
  <c r="AO46" i="5"/>
  <c r="AK46" i="5"/>
  <c r="AL46" i="5"/>
  <c r="AM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BU46" i="5"/>
  <c r="BV46" i="5"/>
  <c r="BW46" i="5"/>
  <c r="BX46" i="5"/>
  <c r="BY46" i="5"/>
  <c r="CA46" i="5"/>
  <c r="CB46" i="5"/>
  <c r="CC46" i="5"/>
  <c r="CD46" i="5"/>
  <c r="CE46" i="5"/>
  <c r="CF46" i="5"/>
  <c r="CG46" i="5"/>
  <c r="CH46" i="5"/>
  <c r="CI46" i="5"/>
  <c r="CJ46" i="5"/>
  <c r="L47" i="5"/>
  <c r="S47" i="5"/>
  <c r="T47" i="5"/>
  <c r="U47" i="5"/>
  <c r="AN47" i="5"/>
  <c r="AJ47" i="5"/>
  <c r="AO47" i="5"/>
  <c r="AK47" i="5"/>
  <c r="AL47" i="5"/>
  <c r="AM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Y47" i="5"/>
  <c r="CA47" i="5"/>
  <c r="CB47" i="5"/>
  <c r="CC47" i="5"/>
  <c r="CD47" i="5"/>
  <c r="CE47" i="5"/>
  <c r="CF47" i="5"/>
  <c r="CG47" i="5"/>
  <c r="CH47" i="5"/>
  <c r="CI47" i="5"/>
  <c r="CJ47" i="5"/>
  <c r="L48" i="5"/>
  <c r="S48" i="5"/>
  <c r="T48" i="5"/>
  <c r="U48" i="5"/>
  <c r="AN48" i="5"/>
  <c r="AJ48" i="5"/>
  <c r="AO48" i="5"/>
  <c r="AK48" i="5"/>
  <c r="AL48" i="5"/>
  <c r="AM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CA48" i="5"/>
  <c r="CB48" i="5"/>
  <c r="CC48" i="5"/>
  <c r="CD48" i="5"/>
  <c r="CE48" i="5"/>
  <c r="CF48" i="5"/>
  <c r="CG48" i="5"/>
  <c r="CH48" i="5"/>
  <c r="CI48" i="5"/>
  <c r="CJ48" i="5"/>
  <c r="L49" i="5"/>
  <c r="S49" i="5"/>
  <c r="T49" i="5"/>
  <c r="U49" i="5"/>
  <c r="AJ49" i="5"/>
  <c r="AO49" i="5"/>
  <c r="AN49" i="5"/>
  <c r="AK49" i="5"/>
  <c r="AL49" i="5"/>
  <c r="AM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CA49" i="5"/>
  <c r="CB49" i="5"/>
  <c r="CC49" i="5"/>
  <c r="CD49" i="5"/>
  <c r="CE49" i="5"/>
  <c r="CF49" i="5"/>
  <c r="CG49" i="5"/>
  <c r="CH49" i="5"/>
  <c r="CI49" i="5"/>
  <c r="CJ49" i="5"/>
  <c r="L50" i="5"/>
  <c r="S50" i="5"/>
  <c r="T50" i="5"/>
  <c r="U50" i="5"/>
  <c r="AN50" i="5"/>
  <c r="AJ50" i="5"/>
  <c r="AO50" i="5"/>
  <c r="AK50" i="5"/>
  <c r="AL50" i="5"/>
  <c r="AM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CA50" i="5"/>
  <c r="CB50" i="5"/>
  <c r="CC50" i="5"/>
  <c r="CD50" i="5"/>
  <c r="CE50" i="5"/>
  <c r="CF50" i="5"/>
  <c r="CG50" i="5"/>
  <c r="CH50" i="5"/>
  <c r="CI50" i="5"/>
  <c r="CJ50" i="5"/>
  <c r="L51" i="5"/>
  <c r="S51" i="5"/>
  <c r="T51" i="5"/>
  <c r="U51" i="5"/>
  <c r="AJ51" i="5"/>
  <c r="AO51" i="5"/>
  <c r="AN51" i="5"/>
  <c r="AK51" i="5"/>
  <c r="AL51" i="5"/>
  <c r="AM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Y51" i="5"/>
  <c r="CA51" i="5"/>
  <c r="CB51" i="5"/>
  <c r="CC51" i="5"/>
  <c r="CD51" i="5"/>
  <c r="CE51" i="5"/>
  <c r="CF51" i="5"/>
  <c r="CG51" i="5"/>
  <c r="CH51" i="5"/>
  <c r="CI51" i="5"/>
  <c r="CJ51" i="5"/>
  <c r="L52" i="5"/>
  <c r="S52" i="5"/>
  <c r="T52" i="5"/>
  <c r="U52" i="5"/>
  <c r="AN52" i="5"/>
  <c r="AJ52" i="5"/>
  <c r="AO52" i="5"/>
  <c r="AK52" i="5"/>
  <c r="AL52" i="5"/>
  <c r="AM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CA52" i="5"/>
  <c r="CB52" i="5"/>
  <c r="CC52" i="5"/>
  <c r="CD52" i="5"/>
  <c r="CE52" i="5"/>
  <c r="CF52" i="5"/>
  <c r="CG52" i="5"/>
  <c r="CH52" i="5"/>
  <c r="CI52" i="5"/>
  <c r="CJ52" i="5"/>
  <c r="L53" i="5"/>
  <c r="S53" i="5"/>
  <c r="T53" i="5"/>
  <c r="U53" i="5"/>
  <c r="AN53" i="5"/>
  <c r="AJ53" i="5"/>
  <c r="AO53" i="5"/>
  <c r="AK53" i="5"/>
  <c r="AL53" i="5"/>
  <c r="AM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Y53" i="5"/>
  <c r="CA53" i="5"/>
  <c r="CB53" i="5"/>
  <c r="CC53" i="5"/>
  <c r="CD53" i="5"/>
  <c r="CE53" i="5"/>
  <c r="CF53" i="5"/>
  <c r="CG53" i="5"/>
  <c r="CH53" i="5"/>
  <c r="CI53" i="5"/>
  <c r="CJ53" i="5"/>
  <c r="L54" i="5"/>
  <c r="S54" i="5"/>
  <c r="T54" i="5"/>
  <c r="U54" i="5"/>
  <c r="AN54" i="5"/>
  <c r="AJ54" i="5"/>
  <c r="AO54" i="5"/>
  <c r="AK54" i="5"/>
  <c r="AL54" i="5"/>
  <c r="AM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Y54" i="5"/>
  <c r="CA54" i="5"/>
  <c r="CB54" i="5"/>
  <c r="CC54" i="5"/>
  <c r="CD54" i="5"/>
  <c r="CE54" i="5"/>
  <c r="CF54" i="5"/>
  <c r="CG54" i="5"/>
  <c r="CH54" i="5"/>
  <c r="CI54" i="5"/>
  <c r="CJ54" i="5"/>
  <c r="L55" i="5"/>
  <c r="S55" i="5"/>
  <c r="T55" i="5"/>
  <c r="U55" i="5"/>
  <c r="AN55" i="5"/>
  <c r="AJ55" i="5"/>
  <c r="AO55" i="5"/>
  <c r="AK55" i="5"/>
  <c r="AL55" i="5"/>
  <c r="AM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Y55" i="5"/>
  <c r="CA55" i="5"/>
  <c r="CB55" i="5"/>
  <c r="CC55" i="5"/>
  <c r="CD55" i="5"/>
  <c r="CE55" i="5"/>
  <c r="CF55" i="5"/>
  <c r="CG55" i="5"/>
  <c r="CH55" i="5"/>
  <c r="CI55" i="5"/>
  <c r="CJ55" i="5"/>
  <c r="L56" i="5"/>
  <c r="S56" i="5"/>
  <c r="T56" i="5"/>
  <c r="U56" i="5"/>
  <c r="AN56" i="5"/>
  <c r="AJ56" i="5"/>
  <c r="AO56" i="5"/>
  <c r="AK56" i="5"/>
  <c r="AL56" i="5"/>
  <c r="AM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Y56" i="5"/>
  <c r="CA56" i="5"/>
  <c r="CB56" i="5"/>
  <c r="CC56" i="5"/>
  <c r="CD56" i="5"/>
  <c r="CE56" i="5"/>
  <c r="CF56" i="5"/>
  <c r="CG56" i="5"/>
  <c r="CH56" i="5"/>
  <c r="CI56" i="5"/>
  <c r="CJ56" i="5"/>
  <c r="L57" i="5"/>
  <c r="S57" i="5"/>
  <c r="T57" i="5"/>
  <c r="U57" i="5"/>
  <c r="AN57" i="5"/>
  <c r="AJ57" i="5"/>
  <c r="AO57" i="5"/>
  <c r="AK57" i="5"/>
  <c r="AL57" i="5"/>
  <c r="AM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Y57" i="5"/>
  <c r="CA57" i="5"/>
  <c r="CB57" i="5"/>
  <c r="CC57" i="5"/>
  <c r="CD57" i="5"/>
  <c r="CE57" i="5"/>
  <c r="CF57" i="5"/>
  <c r="CG57" i="5"/>
  <c r="CH57" i="5"/>
  <c r="CI57" i="5"/>
  <c r="CJ57" i="5"/>
  <c r="L58" i="5"/>
  <c r="S58" i="5"/>
  <c r="T58" i="5"/>
  <c r="U58" i="5"/>
  <c r="AN58" i="5"/>
  <c r="AJ58" i="5"/>
  <c r="AO58" i="5"/>
  <c r="AK58" i="5"/>
  <c r="AL58" i="5"/>
  <c r="AM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Y58" i="5"/>
  <c r="CA58" i="5"/>
  <c r="CB58" i="5"/>
  <c r="CC58" i="5"/>
  <c r="CD58" i="5"/>
  <c r="CE58" i="5"/>
  <c r="CF58" i="5"/>
  <c r="CG58" i="5"/>
  <c r="CH58" i="5"/>
  <c r="CI58" i="5"/>
  <c r="CJ58" i="5"/>
  <c r="L59" i="5"/>
  <c r="S59" i="5"/>
  <c r="T59" i="5"/>
  <c r="U59" i="5"/>
  <c r="AJ59" i="5"/>
  <c r="AO59" i="5"/>
  <c r="AN59" i="5"/>
  <c r="AK59" i="5"/>
  <c r="AL59" i="5"/>
  <c r="AM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Y59" i="5"/>
  <c r="CA59" i="5"/>
  <c r="CB59" i="5"/>
  <c r="CC59" i="5"/>
  <c r="CD59" i="5"/>
  <c r="CE59" i="5"/>
  <c r="CF59" i="5"/>
  <c r="CG59" i="5"/>
  <c r="CH59" i="5"/>
  <c r="CI59" i="5"/>
  <c r="CJ59" i="5"/>
  <c r="L60" i="5"/>
  <c r="S60" i="5"/>
  <c r="T60" i="5"/>
  <c r="U60" i="5"/>
  <c r="AN60" i="5"/>
  <c r="AJ60" i="5"/>
  <c r="AO60" i="5"/>
  <c r="AK60" i="5"/>
  <c r="AL60" i="5"/>
  <c r="AM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Y60" i="5"/>
  <c r="CA60" i="5"/>
  <c r="CB60" i="5"/>
  <c r="CC60" i="5"/>
  <c r="CD60" i="5"/>
  <c r="CE60" i="5"/>
  <c r="CF60" i="5"/>
  <c r="CG60" i="5"/>
  <c r="CH60" i="5"/>
  <c r="CI60" i="5"/>
  <c r="CJ60" i="5"/>
  <c r="L61" i="5"/>
  <c r="S61" i="5"/>
  <c r="T61" i="5"/>
  <c r="U61" i="5"/>
  <c r="AJ61" i="5"/>
  <c r="AO61" i="5"/>
  <c r="AN61" i="5"/>
  <c r="AK61" i="5"/>
  <c r="AL61" i="5"/>
  <c r="AM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Y61" i="5"/>
  <c r="CA61" i="5"/>
  <c r="CB61" i="5"/>
  <c r="CC61" i="5"/>
  <c r="CD61" i="5"/>
  <c r="CE61" i="5"/>
  <c r="CF61" i="5"/>
  <c r="CG61" i="5"/>
  <c r="CH61" i="5"/>
  <c r="CI61" i="5"/>
  <c r="CJ61" i="5"/>
  <c r="L62" i="5"/>
  <c r="S62" i="5"/>
  <c r="T62" i="5"/>
  <c r="U62" i="5"/>
  <c r="AN62" i="5"/>
  <c r="AJ62" i="5"/>
  <c r="AO62" i="5"/>
  <c r="AK62" i="5"/>
  <c r="AL62" i="5"/>
  <c r="AM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Y62" i="5"/>
  <c r="CA62" i="5"/>
  <c r="CB62" i="5"/>
  <c r="CC62" i="5"/>
  <c r="CD62" i="5"/>
  <c r="CE62" i="5"/>
  <c r="CF62" i="5"/>
  <c r="CG62" i="5"/>
  <c r="CH62" i="5"/>
  <c r="CI62" i="5"/>
  <c r="CJ62" i="5"/>
  <c r="L63" i="5"/>
  <c r="S63" i="5"/>
  <c r="T63" i="5"/>
  <c r="U63" i="5"/>
  <c r="AN63" i="5"/>
  <c r="AJ63" i="5"/>
  <c r="AO63" i="5"/>
  <c r="AK63" i="5"/>
  <c r="AL63" i="5"/>
  <c r="AM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Y63" i="5"/>
  <c r="CA63" i="5"/>
  <c r="CB63" i="5"/>
  <c r="CC63" i="5"/>
  <c r="CD63" i="5"/>
  <c r="CE63" i="5"/>
  <c r="CF63" i="5"/>
  <c r="CG63" i="5"/>
  <c r="CH63" i="5"/>
  <c r="CI63" i="5"/>
  <c r="CJ63" i="5"/>
  <c r="L64" i="5"/>
  <c r="S64" i="5"/>
  <c r="T64" i="5"/>
  <c r="U64" i="5"/>
  <c r="AJ64" i="5"/>
  <c r="AO64" i="5"/>
  <c r="AN64" i="5"/>
  <c r="AK64" i="5"/>
  <c r="AL64" i="5"/>
  <c r="AM64" i="5"/>
  <c r="BH64" i="5"/>
  <c r="BI64" i="5"/>
  <c r="BJ64" i="5"/>
  <c r="BK64" i="5"/>
  <c r="BL64" i="5"/>
  <c r="BM64" i="5"/>
  <c r="BN64" i="5"/>
  <c r="BO64" i="5"/>
  <c r="BP64" i="5"/>
  <c r="BQ64" i="5"/>
  <c r="BR64" i="5"/>
  <c r="BS64" i="5"/>
  <c r="BT64" i="5"/>
  <c r="BU64" i="5"/>
  <c r="BV64" i="5"/>
  <c r="BW64" i="5"/>
  <c r="BX64" i="5"/>
  <c r="BY64" i="5"/>
  <c r="CA64" i="5"/>
  <c r="CB64" i="5"/>
  <c r="CC64" i="5"/>
  <c r="CD64" i="5"/>
  <c r="CE64" i="5"/>
  <c r="CF64" i="5"/>
  <c r="CG64" i="5"/>
  <c r="CH64" i="5"/>
  <c r="CI64" i="5"/>
  <c r="CJ64" i="5"/>
  <c r="L65" i="5"/>
  <c r="S65" i="5"/>
  <c r="T65" i="5"/>
  <c r="U65" i="5"/>
  <c r="AN65" i="5"/>
  <c r="AJ65" i="5"/>
  <c r="AO65" i="5"/>
  <c r="AK65" i="5"/>
  <c r="AL65" i="5"/>
  <c r="AM65" i="5"/>
  <c r="BH65" i="5"/>
  <c r="BI65" i="5"/>
  <c r="BJ65" i="5"/>
  <c r="BK65" i="5"/>
  <c r="BL65" i="5"/>
  <c r="BM65" i="5"/>
  <c r="BN65" i="5"/>
  <c r="BO65" i="5"/>
  <c r="BP65" i="5"/>
  <c r="BQ65" i="5"/>
  <c r="BR65" i="5"/>
  <c r="BS65" i="5"/>
  <c r="BT65" i="5"/>
  <c r="BU65" i="5"/>
  <c r="BV65" i="5"/>
  <c r="BW65" i="5"/>
  <c r="BX65" i="5"/>
  <c r="BY65" i="5"/>
  <c r="CA65" i="5"/>
  <c r="CB65" i="5"/>
  <c r="CC65" i="5"/>
  <c r="CD65" i="5"/>
  <c r="CE65" i="5"/>
  <c r="CF65" i="5"/>
  <c r="CG65" i="5"/>
  <c r="CH65" i="5"/>
  <c r="CI65" i="5"/>
  <c r="CJ65" i="5"/>
  <c r="L66" i="5"/>
  <c r="S66" i="5"/>
  <c r="T66" i="5"/>
  <c r="U66" i="5"/>
  <c r="AN66" i="5"/>
  <c r="AJ66" i="5"/>
  <c r="AO66" i="5"/>
  <c r="AK66" i="5"/>
  <c r="AL66" i="5"/>
  <c r="AM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Y66" i="5"/>
  <c r="CA66" i="5"/>
  <c r="CB66" i="5"/>
  <c r="CC66" i="5"/>
  <c r="CD66" i="5"/>
  <c r="CE66" i="5"/>
  <c r="CF66" i="5"/>
  <c r="CG66" i="5"/>
  <c r="CH66" i="5"/>
  <c r="CI66" i="5"/>
  <c r="CJ66" i="5"/>
  <c r="L67" i="5"/>
  <c r="S67" i="5"/>
  <c r="T67" i="5"/>
  <c r="U67" i="5"/>
  <c r="AN67" i="5"/>
  <c r="AJ67" i="5"/>
  <c r="AO67" i="5"/>
  <c r="AK67" i="5"/>
  <c r="AL67" i="5"/>
  <c r="AM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U67" i="5"/>
  <c r="BV67" i="5"/>
  <c r="BW67" i="5"/>
  <c r="BX67" i="5"/>
  <c r="BY67" i="5"/>
  <c r="CA67" i="5"/>
  <c r="CB67" i="5"/>
  <c r="CC67" i="5"/>
  <c r="CD67" i="5"/>
  <c r="CE67" i="5"/>
  <c r="CF67" i="5"/>
  <c r="CG67" i="5"/>
  <c r="CH67" i="5"/>
  <c r="CI67" i="5"/>
  <c r="CJ67" i="5"/>
  <c r="L68" i="5"/>
  <c r="S68" i="5"/>
  <c r="T68" i="5"/>
  <c r="U68" i="5"/>
  <c r="AN68" i="5"/>
  <c r="AJ68" i="5"/>
  <c r="AO68" i="5"/>
  <c r="AK68" i="5"/>
  <c r="AL68" i="5"/>
  <c r="AM68" i="5"/>
  <c r="BH68" i="5"/>
  <c r="BI68" i="5"/>
  <c r="BJ68" i="5"/>
  <c r="BK68" i="5"/>
  <c r="BL68" i="5"/>
  <c r="BM68" i="5"/>
  <c r="BN68" i="5"/>
  <c r="BO68" i="5"/>
  <c r="BP68" i="5"/>
  <c r="BQ68" i="5"/>
  <c r="BR68" i="5"/>
  <c r="BS68" i="5"/>
  <c r="BT68" i="5"/>
  <c r="BU68" i="5"/>
  <c r="BV68" i="5"/>
  <c r="BW68" i="5"/>
  <c r="BX68" i="5"/>
  <c r="BY68" i="5"/>
  <c r="CA68" i="5"/>
  <c r="CB68" i="5"/>
  <c r="CC68" i="5"/>
  <c r="CD68" i="5"/>
  <c r="CE68" i="5"/>
  <c r="CF68" i="5"/>
  <c r="CG68" i="5"/>
  <c r="CH68" i="5"/>
  <c r="CI68" i="5"/>
  <c r="CJ68" i="5"/>
  <c r="L69" i="5"/>
  <c r="S69" i="5"/>
  <c r="T69" i="5"/>
  <c r="U69" i="5"/>
  <c r="AN69" i="5"/>
  <c r="AJ69" i="5"/>
  <c r="AO69" i="5"/>
  <c r="AK69" i="5"/>
  <c r="AL69" i="5"/>
  <c r="AM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BU69" i="5"/>
  <c r="BV69" i="5"/>
  <c r="BW69" i="5"/>
  <c r="BX69" i="5"/>
  <c r="BY69" i="5"/>
  <c r="CA69" i="5"/>
  <c r="CB69" i="5"/>
  <c r="CC69" i="5"/>
  <c r="CD69" i="5"/>
  <c r="CE69" i="5"/>
  <c r="CF69" i="5"/>
  <c r="CG69" i="5"/>
  <c r="CH69" i="5"/>
  <c r="CI69" i="5"/>
  <c r="CJ69" i="5"/>
  <c r="L70" i="5"/>
  <c r="S70" i="5"/>
  <c r="T70" i="5"/>
  <c r="U70" i="5"/>
  <c r="AN70" i="5"/>
  <c r="AJ70" i="5"/>
  <c r="AO70" i="5"/>
  <c r="AK70" i="5"/>
  <c r="AL70" i="5"/>
  <c r="AM70" i="5"/>
  <c r="BH70" i="5"/>
  <c r="BI70" i="5"/>
  <c r="BJ70" i="5"/>
  <c r="BK70" i="5"/>
  <c r="BL70" i="5"/>
  <c r="BM70" i="5"/>
  <c r="BN70" i="5"/>
  <c r="BO70" i="5"/>
  <c r="BP70" i="5"/>
  <c r="BQ70" i="5"/>
  <c r="BR70" i="5"/>
  <c r="BS70" i="5"/>
  <c r="BT70" i="5"/>
  <c r="BU70" i="5"/>
  <c r="BV70" i="5"/>
  <c r="BW70" i="5"/>
  <c r="BX70" i="5"/>
  <c r="BY70" i="5"/>
  <c r="CA70" i="5"/>
  <c r="CB70" i="5"/>
  <c r="CC70" i="5"/>
  <c r="CD70" i="5"/>
  <c r="CE70" i="5"/>
  <c r="CF70" i="5"/>
  <c r="CG70" i="5"/>
  <c r="CH70" i="5"/>
  <c r="CI70" i="5"/>
  <c r="CJ70" i="5"/>
  <c r="L71" i="5"/>
  <c r="S71" i="5"/>
  <c r="T71" i="5"/>
  <c r="U71" i="5"/>
  <c r="AN71" i="5"/>
  <c r="AJ71" i="5"/>
  <c r="AO71" i="5"/>
  <c r="AK71" i="5"/>
  <c r="AL71" i="5"/>
  <c r="AM71" i="5"/>
  <c r="BH71" i="5"/>
  <c r="BI71" i="5"/>
  <c r="BJ71" i="5"/>
  <c r="BK71" i="5"/>
  <c r="BL71" i="5"/>
  <c r="BM71" i="5"/>
  <c r="BN71" i="5"/>
  <c r="BO71" i="5"/>
  <c r="BP71" i="5"/>
  <c r="BQ71" i="5"/>
  <c r="BR71" i="5"/>
  <c r="BS71" i="5"/>
  <c r="BT71" i="5"/>
  <c r="BU71" i="5"/>
  <c r="BV71" i="5"/>
  <c r="BW71" i="5"/>
  <c r="BX71" i="5"/>
  <c r="BY71" i="5"/>
  <c r="CA71" i="5"/>
  <c r="CB71" i="5"/>
  <c r="CC71" i="5"/>
  <c r="CD71" i="5"/>
  <c r="CE71" i="5"/>
  <c r="CF71" i="5"/>
  <c r="CG71" i="5"/>
  <c r="CH71" i="5"/>
  <c r="CI71" i="5"/>
  <c r="CJ71" i="5"/>
  <c r="L72" i="5"/>
  <c r="S72" i="5"/>
  <c r="T72" i="5"/>
  <c r="U72" i="5"/>
  <c r="AN72" i="5"/>
  <c r="AJ72" i="5"/>
  <c r="AO72" i="5"/>
  <c r="AK72" i="5"/>
  <c r="AL72" i="5"/>
  <c r="AM72" i="5"/>
  <c r="BH72" i="5"/>
  <c r="BI72" i="5"/>
  <c r="BJ72" i="5"/>
  <c r="BK72" i="5"/>
  <c r="BL72" i="5"/>
  <c r="BM72" i="5"/>
  <c r="BN72" i="5"/>
  <c r="BO72" i="5"/>
  <c r="BP72" i="5"/>
  <c r="BQ72" i="5"/>
  <c r="BR72" i="5"/>
  <c r="BS72" i="5"/>
  <c r="BT72" i="5"/>
  <c r="BU72" i="5"/>
  <c r="BV72" i="5"/>
  <c r="BW72" i="5"/>
  <c r="BX72" i="5"/>
  <c r="BY72" i="5"/>
  <c r="CA72" i="5"/>
  <c r="CB72" i="5"/>
  <c r="CC72" i="5"/>
  <c r="CD72" i="5"/>
  <c r="CE72" i="5"/>
  <c r="CF72" i="5"/>
  <c r="CG72" i="5"/>
  <c r="CH72" i="5"/>
  <c r="CI72" i="5"/>
  <c r="CJ72" i="5"/>
  <c r="L73" i="5"/>
  <c r="S73" i="5"/>
  <c r="T73" i="5"/>
  <c r="U73" i="5"/>
  <c r="AN73" i="5"/>
  <c r="AJ73" i="5"/>
  <c r="AO73" i="5"/>
  <c r="AK73" i="5"/>
  <c r="AL73" i="5"/>
  <c r="AM73" i="5"/>
  <c r="BH73" i="5"/>
  <c r="BI73" i="5"/>
  <c r="BJ73" i="5"/>
  <c r="BK73" i="5"/>
  <c r="BL73" i="5"/>
  <c r="BM73" i="5"/>
  <c r="BN73" i="5"/>
  <c r="BO73" i="5"/>
  <c r="BP73" i="5"/>
  <c r="BQ73" i="5"/>
  <c r="BR73" i="5"/>
  <c r="BS73" i="5"/>
  <c r="BT73" i="5"/>
  <c r="BU73" i="5"/>
  <c r="BV73" i="5"/>
  <c r="BW73" i="5"/>
  <c r="BX73" i="5"/>
  <c r="BY73" i="5"/>
  <c r="CA73" i="5"/>
  <c r="CB73" i="5"/>
  <c r="CC73" i="5"/>
  <c r="CD73" i="5"/>
  <c r="CE73" i="5"/>
  <c r="CF73" i="5"/>
  <c r="CG73" i="5"/>
  <c r="CH73" i="5"/>
  <c r="CI73" i="5"/>
  <c r="CJ73" i="5"/>
  <c r="L74" i="5"/>
  <c r="S74" i="5"/>
  <c r="T74" i="5"/>
  <c r="U74" i="5"/>
  <c r="AN74" i="5"/>
  <c r="AJ74" i="5"/>
  <c r="AO74" i="5"/>
  <c r="AK74" i="5"/>
  <c r="AL74" i="5"/>
  <c r="AM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U74" i="5"/>
  <c r="BV74" i="5"/>
  <c r="BW74" i="5"/>
  <c r="BX74" i="5"/>
  <c r="BY74" i="5"/>
  <c r="CA74" i="5"/>
  <c r="CB74" i="5"/>
  <c r="CC74" i="5"/>
  <c r="CD74" i="5"/>
  <c r="CE74" i="5"/>
  <c r="CF74" i="5"/>
  <c r="CG74" i="5"/>
  <c r="CH74" i="5"/>
  <c r="CI74" i="5"/>
  <c r="CJ74" i="5"/>
  <c r="L75" i="5"/>
  <c r="S75" i="5"/>
  <c r="T75" i="5"/>
  <c r="U75" i="5"/>
  <c r="AN75" i="5"/>
  <c r="AJ75" i="5"/>
  <c r="AO75" i="5"/>
  <c r="AK75" i="5"/>
  <c r="AL75" i="5"/>
  <c r="AM75" i="5"/>
  <c r="BH75" i="5"/>
  <c r="BI75" i="5"/>
  <c r="BJ75" i="5"/>
  <c r="BK75" i="5"/>
  <c r="BL75" i="5"/>
  <c r="BM75" i="5"/>
  <c r="BN75" i="5"/>
  <c r="BO75" i="5"/>
  <c r="BP75" i="5"/>
  <c r="BQ75" i="5"/>
  <c r="BR75" i="5"/>
  <c r="BS75" i="5"/>
  <c r="BT75" i="5"/>
  <c r="BU75" i="5"/>
  <c r="BV75" i="5"/>
  <c r="BW75" i="5"/>
  <c r="BX75" i="5"/>
  <c r="BY75" i="5"/>
  <c r="CA75" i="5"/>
  <c r="CB75" i="5"/>
  <c r="CC75" i="5"/>
  <c r="CD75" i="5"/>
  <c r="CE75" i="5"/>
  <c r="CF75" i="5"/>
  <c r="CG75" i="5"/>
  <c r="CH75" i="5"/>
  <c r="CI75" i="5"/>
  <c r="CJ75" i="5"/>
  <c r="L76" i="5"/>
  <c r="S76" i="5"/>
  <c r="T76" i="5"/>
  <c r="U76" i="5"/>
  <c r="AN76" i="5"/>
  <c r="AJ76" i="5"/>
  <c r="AO76" i="5"/>
  <c r="AK76" i="5"/>
  <c r="AL76" i="5"/>
  <c r="AM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BU76" i="5"/>
  <c r="BV76" i="5"/>
  <c r="BW76" i="5"/>
  <c r="BX76" i="5"/>
  <c r="BY76" i="5"/>
  <c r="CA76" i="5"/>
  <c r="CB76" i="5"/>
  <c r="CC76" i="5"/>
  <c r="CD76" i="5"/>
  <c r="CE76" i="5"/>
  <c r="CF76" i="5"/>
  <c r="CG76" i="5"/>
  <c r="CH76" i="5"/>
  <c r="CI76" i="5"/>
  <c r="CJ76" i="5"/>
  <c r="L77" i="5"/>
  <c r="S77" i="5"/>
  <c r="T77" i="5"/>
  <c r="U77" i="5"/>
  <c r="AN77" i="5"/>
  <c r="AJ77" i="5"/>
  <c r="AO77" i="5"/>
  <c r="AK77" i="5"/>
  <c r="AL77" i="5"/>
  <c r="AM77" i="5"/>
  <c r="BH77" i="5"/>
  <c r="BI77" i="5"/>
  <c r="BJ77" i="5"/>
  <c r="BK77" i="5"/>
  <c r="BL77" i="5"/>
  <c r="BM77" i="5"/>
  <c r="BN77" i="5"/>
  <c r="BO77" i="5"/>
  <c r="BP77" i="5"/>
  <c r="BQ77" i="5"/>
  <c r="BR77" i="5"/>
  <c r="BS77" i="5"/>
  <c r="BT77" i="5"/>
  <c r="BU77" i="5"/>
  <c r="BV77" i="5"/>
  <c r="BW77" i="5"/>
  <c r="BX77" i="5"/>
  <c r="BY77" i="5"/>
  <c r="CA77" i="5"/>
  <c r="CB77" i="5"/>
  <c r="CC77" i="5"/>
  <c r="CD77" i="5"/>
  <c r="CE77" i="5"/>
  <c r="CF77" i="5"/>
  <c r="CG77" i="5"/>
  <c r="CH77" i="5"/>
  <c r="CI77" i="5"/>
  <c r="CJ77" i="5"/>
  <c r="L78" i="5"/>
  <c r="S78" i="5"/>
  <c r="T78" i="5"/>
  <c r="U78" i="5"/>
  <c r="AN78" i="5"/>
  <c r="AJ78" i="5"/>
  <c r="AO78" i="5"/>
  <c r="AK78" i="5"/>
  <c r="AL78" i="5"/>
  <c r="AM78" i="5"/>
  <c r="BH78" i="5"/>
  <c r="BI78" i="5"/>
  <c r="BJ78" i="5"/>
  <c r="BK78" i="5"/>
  <c r="BL78" i="5"/>
  <c r="BM78" i="5"/>
  <c r="BN78" i="5"/>
  <c r="BO78" i="5"/>
  <c r="BP78" i="5"/>
  <c r="BQ78" i="5"/>
  <c r="BR78" i="5"/>
  <c r="BS78" i="5"/>
  <c r="BT78" i="5"/>
  <c r="BU78" i="5"/>
  <c r="BV78" i="5"/>
  <c r="BW78" i="5"/>
  <c r="BX78" i="5"/>
  <c r="BY78" i="5"/>
  <c r="CA78" i="5"/>
  <c r="CB78" i="5"/>
  <c r="CC78" i="5"/>
  <c r="CD78" i="5"/>
  <c r="CE78" i="5"/>
  <c r="CF78" i="5"/>
  <c r="CG78" i="5"/>
  <c r="CH78" i="5"/>
  <c r="CI78" i="5"/>
  <c r="CJ78" i="5"/>
  <c r="L79" i="5"/>
  <c r="S79" i="5"/>
  <c r="T79" i="5"/>
  <c r="U79" i="5"/>
  <c r="AN79" i="5"/>
  <c r="AJ79" i="5"/>
  <c r="AO79" i="5"/>
  <c r="AK79" i="5"/>
  <c r="AL79" i="5"/>
  <c r="AM79" i="5"/>
  <c r="BH79" i="5"/>
  <c r="BI79" i="5"/>
  <c r="BJ79" i="5"/>
  <c r="BK79" i="5"/>
  <c r="BL79" i="5"/>
  <c r="BM79" i="5"/>
  <c r="BN79" i="5"/>
  <c r="BO79" i="5"/>
  <c r="BP79" i="5"/>
  <c r="BQ79" i="5"/>
  <c r="BR79" i="5"/>
  <c r="BS79" i="5"/>
  <c r="BT79" i="5"/>
  <c r="BU79" i="5"/>
  <c r="BV79" i="5"/>
  <c r="BW79" i="5"/>
  <c r="BX79" i="5"/>
  <c r="BY79" i="5"/>
  <c r="CA79" i="5"/>
  <c r="CB79" i="5"/>
  <c r="CC79" i="5"/>
  <c r="CD79" i="5"/>
  <c r="CE79" i="5"/>
  <c r="CF79" i="5"/>
  <c r="CG79" i="5"/>
  <c r="CH79" i="5"/>
  <c r="CI79" i="5"/>
  <c r="CJ79" i="5"/>
  <c r="L80" i="5"/>
  <c r="S80" i="5"/>
  <c r="T80" i="5"/>
  <c r="U80" i="5"/>
  <c r="AJ80" i="5"/>
  <c r="AO80" i="5"/>
  <c r="AN80" i="5"/>
  <c r="AK80" i="5"/>
  <c r="AL80" i="5"/>
  <c r="AM80" i="5"/>
  <c r="BH80" i="5"/>
  <c r="BI80" i="5"/>
  <c r="BJ80" i="5"/>
  <c r="BK80" i="5"/>
  <c r="BL80" i="5"/>
  <c r="BM80" i="5"/>
  <c r="BN80" i="5"/>
  <c r="BO80" i="5"/>
  <c r="BP80" i="5"/>
  <c r="BQ80" i="5"/>
  <c r="BR80" i="5"/>
  <c r="BS80" i="5"/>
  <c r="BT80" i="5"/>
  <c r="BU80" i="5"/>
  <c r="BV80" i="5"/>
  <c r="BW80" i="5"/>
  <c r="BX80" i="5"/>
  <c r="BY80" i="5"/>
  <c r="CA80" i="5"/>
  <c r="CB80" i="5"/>
  <c r="CC80" i="5"/>
  <c r="CD80" i="5"/>
  <c r="CE80" i="5"/>
  <c r="CF80" i="5"/>
  <c r="CG80" i="5"/>
  <c r="CH80" i="5"/>
  <c r="CI80" i="5"/>
  <c r="CJ80" i="5"/>
  <c r="L81" i="5"/>
  <c r="S81" i="5"/>
  <c r="T81" i="5"/>
  <c r="U81" i="5"/>
  <c r="AJ81" i="5"/>
  <c r="AO81" i="5"/>
  <c r="AN81" i="5"/>
  <c r="AK81" i="5"/>
  <c r="AL81" i="5"/>
  <c r="AM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U81" i="5"/>
  <c r="BV81" i="5"/>
  <c r="BW81" i="5"/>
  <c r="BX81" i="5"/>
  <c r="BY81" i="5"/>
  <c r="CA81" i="5"/>
  <c r="CB81" i="5"/>
  <c r="CC81" i="5"/>
  <c r="CD81" i="5"/>
  <c r="CE81" i="5"/>
  <c r="CF81" i="5"/>
  <c r="CG81" i="5"/>
  <c r="CH81" i="5"/>
  <c r="CI81" i="5"/>
  <c r="CJ81" i="5"/>
  <c r="L82" i="5"/>
  <c r="S82" i="5"/>
  <c r="T82" i="5"/>
  <c r="U82" i="5"/>
  <c r="AN82" i="5"/>
  <c r="AJ82" i="5"/>
  <c r="AO82" i="5"/>
  <c r="AK82" i="5"/>
  <c r="AL82" i="5"/>
  <c r="AM82" i="5"/>
  <c r="BH82" i="5"/>
  <c r="BI82" i="5"/>
  <c r="BJ82" i="5"/>
  <c r="BK82" i="5"/>
  <c r="BL82" i="5"/>
  <c r="BM82" i="5"/>
  <c r="BN82" i="5"/>
  <c r="BO82" i="5"/>
  <c r="BP82" i="5"/>
  <c r="BQ82" i="5"/>
  <c r="BR82" i="5"/>
  <c r="BS82" i="5"/>
  <c r="BT82" i="5"/>
  <c r="BU82" i="5"/>
  <c r="BV82" i="5"/>
  <c r="BW82" i="5"/>
  <c r="BX82" i="5"/>
  <c r="BY82" i="5"/>
  <c r="CA82" i="5"/>
  <c r="CB82" i="5"/>
  <c r="CC82" i="5"/>
  <c r="CD82" i="5"/>
  <c r="CE82" i="5"/>
  <c r="CF82" i="5"/>
  <c r="CG82" i="5"/>
  <c r="CH82" i="5"/>
  <c r="CI82" i="5"/>
  <c r="CJ82" i="5"/>
  <c r="L83" i="5"/>
  <c r="S83" i="5"/>
  <c r="T83" i="5"/>
  <c r="U83" i="5"/>
  <c r="AN83" i="5"/>
  <c r="AJ83" i="5"/>
  <c r="AO83" i="5"/>
  <c r="AK83" i="5"/>
  <c r="AL83" i="5"/>
  <c r="AM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Y83" i="5"/>
  <c r="CA83" i="5"/>
  <c r="CB83" i="5"/>
  <c r="CC83" i="5"/>
  <c r="CD83" i="5"/>
  <c r="CE83" i="5"/>
  <c r="CF83" i="5"/>
  <c r="CG83" i="5"/>
  <c r="CH83" i="5"/>
  <c r="CI83" i="5"/>
  <c r="CJ83" i="5"/>
  <c r="L84" i="5"/>
  <c r="S84" i="5"/>
  <c r="T84" i="5"/>
  <c r="U84" i="5"/>
  <c r="AN84" i="5"/>
  <c r="AJ84" i="5"/>
  <c r="AO84" i="5"/>
  <c r="AK84" i="5"/>
  <c r="AL84" i="5"/>
  <c r="AM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U84" i="5"/>
  <c r="BV84" i="5"/>
  <c r="BW84" i="5"/>
  <c r="BX84" i="5"/>
  <c r="BY84" i="5"/>
  <c r="CA84" i="5"/>
  <c r="CB84" i="5"/>
  <c r="CC84" i="5"/>
  <c r="CD84" i="5"/>
  <c r="CE84" i="5"/>
  <c r="CF84" i="5"/>
  <c r="CG84" i="5"/>
  <c r="CH84" i="5"/>
  <c r="CI84" i="5"/>
  <c r="CJ84" i="5"/>
  <c r="L85" i="5"/>
  <c r="S85" i="5"/>
  <c r="T85" i="5"/>
  <c r="U85" i="5"/>
  <c r="AJ85" i="5"/>
  <c r="AO85" i="5"/>
  <c r="AN85" i="5"/>
  <c r="AK85" i="5"/>
  <c r="AL85" i="5"/>
  <c r="AM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BU85" i="5"/>
  <c r="BV85" i="5"/>
  <c r="BW85" i="5"/>
  <c r="BX85" i="5"/>
  <c r="BY85" i="5"/>
  <c r="CA85" i="5"/>
  <c r="CB85" i="5"/>
  <c r="CC85" i="5"/>
  <c r="CD85" i="5"/>
  <c r="CE85" i="5"/>
  <c r="CF85" i="5"/>
  <c r="CG85" i="5"/>
  <c r="CH85" i="5"/>
  <c r="CI85" i="5"/>
  <c r="CJ85" i="5"/>
  <c r="L86" i="5"/>
  <c r="S86" i="5"/>
  <c r="T86" i="5"/>
  <c r="U86" i="5"/>
  <c r="AJ86" i="5"/>
  <c r="AO86" i="5"/>
  <c r="AN86" i="5"/>
  <c r="AK86" i="5"/>
  <c r="AL86" i="5"/>
  <c r="AM86" i="5"/>
  <c r="BH86" i="5"/>
  <c r="BI86" i="5"/>
  <c r="BJ86" i="5"/>
  <c r="BK86" i="5"/>
  <c r="BL86" i="5"/>
  <c r="BM86" i="5"/>
  <c r="BN86" i="5"/>
  <c r="BO86" i="5"/>
  <c r="BP86" i="5"/>
  <c r="BQ86" i="5"/>
  <c r="BR86" i="5"/>
  <c r="BS86" i="5"/>
  <c r="BT86" i="5"/>
  <c r="BU86" i="5"/>
  <c r="BV86" i="5"/>
  <c r="BW86" i="5"/>
  <c r="BX86" i="5"/>
  <c r="BY86" i="5"/>
  <c r="CA86" i="5"/>
  <c r="CB86" i="5"/>
  <c r="CC86" i="5"/>
  <c r="CD86" i="5"/>
  <c r="CE86" i="5"/>
  <c r="CF86" i="5"/>
  <c r="CG86" i="5"/>
  <c r="CH86" i="5"/>
  <c r="CI86" i="5"/>
  <c r="CJ86" i="5"/>
  <c r="L87" i="5"/>
  <c r="S87" i="5"/>
  <c r="T87" i="5"/>
  <c r="U87" i="5"/>
  <c r="AN87" i="5"/>
  <c r="AJ87" i="5"/>
  <c r="AO87" i="5"/>
  <c r="AK87" i="5"/>
  <c r="AL87" i="5"/>
  <c r="AM87" i="5"/>
  <c r="BH87" i="5"/>
  <c r="BI87" i="5"/>
  <c r="BJ87" i="5"/>
  <c r="BK87" i="5"/>
  <c r="BL87" i="5"/>
  <c r="BM87" i="5"/>
  <c r="BN87" i="5"/>
  <c r="BO87" i="5"/>
  <c r="BP87" i="5"/>
  <c r="BQ87" i="5"/>
  <c r="BR87" i="5"/>
  <c r="BS87" i="5"/>
  <c r="BT87" i="5"/>
  <c r="BU87" i="5"/>
  <c r="BV87" i="5"/>
  <c r="BW87" i="5"/>
  <c r="BX87" i="5"/>
  <c r="BY87" i="5"/>
  <c r="CA87" i="5"/>
  <c r="CB87" i="5"/>
  <c r="CC87" i="5"/>
  <c r="CD87" i="5"/>
  <c r="CE87" i="5"/>
  <c r="CF87" i="5"/>
  <c r="CG87" i="5"/>
  <c r="CH87" i="5"/>
  <c r="CI87" i="5"/>
  <c r="CJ87" i="5"/>
  <c r="L88" i="5"/>
  <c r="S88" i="5"/>
  <c r="T88" i="5"/>
  <c r="U88" i="5"/>
  <c r="AN88" i="5"/>
  <c r="AJ88" i="5"/>
  <c r="AO88" i="5"/>
  <c r="AK88" i="5"/>
  <c r="AL88" i="5"/>
  <c r="AM88" i="5"/>
  <c r="BH88" i="5"/>
  <c r="BI88" i="5"/>
  <c r="BJ88" i="5"/>
  <c r="BK88" i="5"/>
  <c r="BL88" i="5"/>
  <c r="BM88" i="5"/>
  <c r="BN88" i="5"/>
  <c r="BO88" i="5"/>
  <c r="BP88" i="5"/>
  <c r="BQ88" i="5"/>
  <c r="BR88" i="5"/>
  <c r="BS88" i="5"/>
  <c r="BT88" i="5"/>
  <c r="BU88" i="5"/>
  <c r="BV88" i="5"/>
  <c r="BW88" i="5"/>
  <c r="BX88" i="5"/>
  <c r="BY88" i="5"/>
  <c r="CA88" i="5"/>
  <c r="CB88" i="5"/>
  <c r="CC88" i="5"/>
  <c r="CD88" i="5"/>
  <c r="CE88" i="5"/>
  <c r="CF88" i="5"/>
  <c r="CG88" i="5"/>
  <c r="CH88" i="5"/>
  <c r="CI88" i="5"/>
  <c r="CJ88" i="5"/>
  <c r="L89" i="5"/>
  <c r="S89" i="5"/>
  <c r="T89" i="5"/>
  <c r="U89" i="5"/>
  <c r="AN89" i="5"/>
  <c r="AJ89" i="5"/>
  <c r="AO89" i="5"/>
  <c r="AK89" i="5"/>
  <c r="AL89" i="5"/>
  <c r="AM89" i="5"/>
  <c r="BH89" i="5"/>
  <c r="BI89" i="5"/>
  <c r="BJ89" i="5"/>
  <c r="BK89" i="5"/>
  <c r="BL89" i="5"/>
  <c r="BM89" i="5"/>
  <c r="BN89" i="5"/>
  <c r="BO89" i="5"/>
  <c r="BP89" i="5"/>
  <c r="BQ89" i="5"/>
  <c r="BR89" i="5"/>
  <c r="BS89" i="5"/>
  <c r="BT89" i="5"/>
  <c r="BU89" i="5"/>
  <c r="BV89" i="5"/>
  <c r="BW89" i="5"/>
  <c r="BX89" i="5"/>
  <c r="BY89" i="5"/>
  <c r="CA89" i="5"/>
  <c r="CB89" i="5"/>
  <c r="CC89" i="5"/>
  <c r="CD89" i="5"/>
  <c r="CE89" i="5"/>
  <c r="CF89" i="5"/>
  <c r="CG89" i="5"/>
  <c r="CH89" i="5"/>
  <c r="CI89" i="5"/>
  <c r="CJ89" i="5"/>
  <c r="L90" i="5"/>
  <c r="S90" i="5"/>
  <c r="T90" i="5"/>
  <c r="U90" i="5"/>
  <c r="AJ90" i="5"/>
  <c r="AO90" i="5"/>
  <c r="AN90" i="5"/>
  <c r="AK90" i="5"/>
  <c r="AL90" i="5"/>
  <c r="AM90" i="5"/>
  <c r="BH90" i="5"/>
  <c r="BI90" i="5"/>
  <c r="BJ90" i="5"/>
  <c r="BK90" i="5"/>
  <c r="BL90" i="5"/>
  <c r="BM90" i="5"/>
  <c r="BN90" i="5"/>
  <c r="BO90" i="5"/>
  <c r="BP90" i="5"/>
  <c r="BQ90" i="5"/>
  <c r="BR90" i="5"/>
  <c r="BS90" i="5"/>
  <c r="BT90" i="5"/>
  <c r="BU90" i="5"/>
  <c r="BV90" i="5"/>
  <c r="BW90" i="5"/>
  <c r="BX90" i="5"/>
  <c r="BY90" i="5"/>
  <c r="CA90" i="5"/>
  <c r="CB90" i="5"/>
  <c r="CC90" i="5"/>
  <c r="CD90" i="5"/>
  <c r="CE90" i="5"/>
  <c r="CF90" i="5"/>
  <c r="CG90" i="5"/>
  <c r="CH90" i="5"/>
  <c r="CI90" i="5"/>
  <c r="CJ90" i="5"/>
  <c r="L91" i="5"/>
  <c r="S91" i="5"/>
  <c r="T91" i="5"/>
  <c r="U91" i="5"/>
  <c r="AN91" i="5"/>
  <c r="AJ91" i="5"/>
  <c r="AO91" i="5"/>
  <c r="AK91" i="5"/>
  <c r="AL91" i="5"/>
  <c r="AM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Y91" i="5"/>
  <c r="CA91" i="5"/>
  <c r="CB91" i="5"/>
  <c r="CC91" i="5"/>
  <c r="CD91" i="5"/>
  <c r="CE91" i="5"/>
  <c r="CF91" i="5"/>
  <c r="CG91" i="5"/>
  <c r="CH91" i="5"/>
  <c r="CI91" i="5"/>
  <c r="CJ91" i="5"/>
  <c r="L92" i="5"/>
  <c r="S92" i="5"/>
  <c r="T92" i="5"/>
  <c r="U92" i="5"/>
  <c r="AN92" i="5"/>
  <c r="AJ92" i="5"/>
  <c r="AO92" i="5"/>
  <c r="AK92" i="5"/>
  <c r="AL92" i="5"/>
  <c r="AM92" i="5"/>
  <c r="BH92" i="5"/>
  <c r="BI92" i="5"/>
  <c r="BJ92" i="5"/>
  <c r="BK92" i="5"/>
  <c r="BL92" i="5"/>
  <c r="BM92" i="5"/>
  <c r="BN92" i="5"/>
  <c r="BO92" i="5"/>
  <c r="BP92" i="5"/>
  <c r="BQ92" i="5"/>
  <c r="BR92" i="5"/>
  <c r="BS92" i="5"/>
  <c r="BT92" i="5"/>
  <c r="BU92" i="5"/>
  <c r="BV92" i="5"/>
  <c r="BW92" i="5"/>
  <c r="BX92" i="5"/>
  <c r="BY92" i="5"/>
  <c r="CA92" i="5"/>
  <c r="CB92" i="5"/>
  <c r="CC92" i="5"/>
  <c r="CD92" i="5"/>
  <c r="CE92" i="5"/>
  <c r="CF92" i="5"/>
  <c r="CG92" i="5"/>
  <c r="CH92" i="5"/>
  <c r="CI92" i="5"/>
  <c r="CJ92" i="5"/>
  <c r="L93" i="5"/>
  <c r="S93" i="5"/>
  <c r="T93" i="5"/>
  <c r="U93" i="5"/>
  <c r="AN93" i="5"/>
  <c r="AJ93" i="5"/>
  <c r="AO93" i="5"/>
  <c r="AK93" i="5"/>
  <c r="AL93" i="5"/>
  <c r="AM93" i="5"/>
  <c r="BH93" i="5"/>
  <c r="BI93" i="5"/>
  <c r="BJ93" i="5"/>
  <c r="BK93" i="5"/>
  <c r="BL93" i="5"/>
  <c r="BM93" i="5"/>
  <c r="BN93" i="5"/>
  <c r="BO93" i="5"/>
  <c r="BP93" i="5"/>
  <c r="BQ93" i="5"/>
  <c r="BR93" i="5"/>
  <c r="BS93" i="5"/>
  <c r="BT93" i="5"/>
  <c r="BU93" i="5"/>
  <c r="BV93" i="5"/>
  <c r="BW93" i="5"/>
  <c r="BX93" i="5"/>
  <c r="BY93" i="5"/>
  <c r="CA93" i="5"/>
  <c r="CB93" i="5"/>
  <c r="CC93" i="5"/>
  <c r="CD93" i="5"/>
  <c r="CE93" i="5"/>
  <c r="CF93" i="5"/>
  <c r="CG93" i="5"/>
  <c r="CH93" i="5"/>
  <c r="CI93" i="5"/>
  <c r="CJ93" i="5"/>
  <c r="L94" i="5"/>
  <c r="S94" i="5"/>
  <c r="T94" i="5"/>
  <c r="U94" i="5"/>
  <c r="AN94" i="5"/>
  <c r="AJ94" i="5"/>
  <c r="AO94" i="5"/>
  <c r="AK94" i="5"/>
  <c r="AL94" i="5"/>
  <c r="AM94" i="5"/>
  <c r="BH94" i="5"/>
  <c r="BI94" i="5"/>
  <c r="BJ94" i="5"/>
  <c r="BK94" i="5"/>
  <c r="BL94" i="5"/>
  <c r="BM94" i="5"/>
  <c r="BN94" i="5"/>
  <c r="BO94" i="5"/>
  <c r="BP94" i="5"/>
  <c r="BQ94" i="5"/>
  <c r="BR94" i="5"/>
  <c r="BS94" i="5"/>
  <c r="BT94" i="5"/>
  <c r="BU94" i="5"/>
  <c r="BV94" i="5"/>
  <c r="BW94" i="5"/>
  <c r="BX94" i="5"/>
  <c r="BY94" i="5"/>
  <c r="CA94" i="5"/>
  <c r="CB94" i="5"/>
  <c r="CC94" i="5"/>
  <c r="CD94" i="5"/>
  <c r="CE94" i="5"/>
  <c r="CF94" i="5"/>
  <c r="CG94" i="5"/>
  <c r="CH94" i="5"/>
  <c r="CI94" i="5"/>
  <c r="CJ94" i="5"/>
  <c r="L95" i="5"/>
  <c r="S95" i="5"/>
  <c r="T95" i="5"/>
  <c r="U95" i="5"/>
  <c r="AN95" i="5"/>
  <c r="AJ95" i="5"/>
  <c r="AO95" i="5"/>
  <c r="AK95" i="5"/>
  <c r="AL95" i="5"/>
  <c r="AM95" i="5"/>
  <c r="BH95" i="5"/>
  <c r="BI95" i="5"/>
  <c r="BJ95" i="5"/>
  <c r="BK95" i="5"/>
  <c r="BL95" i="5"/>
  <c r="BM95" i="5"/>
  <c r="BN95" i="5"/>
  <c r="BO95" i="5"/>
  <c r="BP95" i="5"/>
  <c r="BQ95" i="5"/>
  <c r="BR95" i="5"/>
  <c r="BS95" i="5"/>
  <c r="BT95" i="5"/>
  <c r="BU95" i="5"/>
  <c r="BV95" i="5"/>
  <c r="BW95" i="5"/>
  <c r="BX95" i="5"/>
  <c r="BY95" i="5"/>
  <c r="CA95" i="5"/>
  <c r="CB95" i="5"/>
  <c r="CC95" i="5"/>
  <c r="CD95" i="5"/>
  <c r="CE95" i="5"/>
  <c r="CF95" i="5"/>
  <c r="CG95" i="5"/>
  <c r="CH95" i="5"/>
  <c r="CI95" i="5"/>
  <c r="CJ95" i="5"/>
  <c r="L96" i="5"/>
  <c r="S96" i="5"/>
  <c r="T96" i="5"/>
  <c r="U96" i="5"/>
  <c r="AJ96" i="5"/>
  <c r="AO96" i="5"/>
  <c r="AN96" i="5"/>
  <c r="AK96" i="5"/>
  <c r="AL96" i="5"/>
  <c r="AM96" i="5"/>
  <c r="BH96" i="5"/>
  <c r="BI96" i="5"/>
  <c r="BJ96" i="5"/>
  <c r="BK96" i="5"/>
  <c r="BL96" i="5"/>
  <c r="BM96" i="5"/>
  <c r="BN96" i="5"/>
  <c r="BO96" i="5"/>
  <c r="BP96" i="5"/>
  <c r="BQ96" i="5"/>
  <c r="BR96" i="5"/>
  <c r="BS96" i="5"/>
  <c r="BT96" i="5"/>
  <c r="BU96" i="5"/>
  <c r="BV96" i="5"/>
  <c r="BW96" i="5"/>
  <c r="BX96" i="5"/>
  <c r="BY96" i="5"/>
  <c r="CA96" i="5"/>
  <c r="CB96" i="5"/>
  <c r="CC96" i="5"/>
  <c r="CD96" i="5"/>
  <c r="CE96" i="5"/>
  <c r="CF96" i="5"/>
  <c r="CG96" i="5"/>
  <c r="CH96" i="5"/>
  <c r="CI96" i="5"/>
  <c r="CJ96" i="5"/>
  <c r="L97" i="5"/>
  <c r="S97" i="5"/>
  <c r="T97" i="5"/>
  <c r="U97" i="5"/>
  <c r="AN97" i="5"/>
  <c r="AJ97" i="5"/>
  <c r="AO97" i="5"/>
  <c r="AK97" i="5"/>
  <c r="AL97" i="5"/>
  <c r="AM97" i="5"/>
  <c r="BH97" i="5"/>
  <c r="BI97" i="5"/>
  <c r="BJ97" i="5"/>
  <c r="BK97" i="5"/>
  <c r="BL97" i="5"/>
  <c r="BM97" i="5"/>
  <c r="BN97" i="5"/>
  <c r="BO97" i="5"/>
  <c r="BP97" i="5"/>
  <c r="BQ97" i="5"/>
  <c r="BR97" i="5"/>
  <c r="BS97" i="5"/>
  <c r="BT97" i="5"/>
  <c r="BU97" i="5"/>
  <c r="BV97" i="5"/>
  <c r="BW97" i="5"/>
  <c r="BX97" i="5"/>
  <c r="BY97" i="5"/>
  <c r="CA97" i="5"/>
  <c r="CB97" i="5"/>
  <c r="CC97" i="5"/>
  <c r="CD97" i="5"/>
  <c r="CE97" i="5"/>
  <c r="CF97" i="5"/>
  <c r="CG97" i="5"/>
  <c r="CH97" i="5"/>
  <c r="CI97" i="5"/>
  <c r="CJ97" i="5"/>
  <c r="L98" i="5"/>
  <c r="S98" i="5"/>
  <c r="T98" i="5"/>
  <c r="U98" i="5"/>
  <c r="AN98" i="5"/>
  <c r="AJ98" i="5"/>
  <c r="AO98" i="5"/>
  <c r="AK98" i="5"/>
  <c r="AL98" i="5"/>
  <c r="AM98" i="5"/>
  <c r="BH98" i="5"/>
  <c r="BI98" i="5"/>
  <c r="BJ98" i="5"/>
  <c r="BX98" i="5"/>
  <c r="BY98" i="5"/>
  <c r="CA98" i="5"/>
  <c r="CB98" i="5"/>
  <c r="CC98" i="5"/>
  <c r="CD98" i="5"/>
  <c r="CE98" i="5"/>
  <c r="CF98" i="5"/>
  <c r="CG98" i="5"/>
  <c r="CH98" i="5"/>
  <c r="CI98" i="5"/>
  <c r="CJ98" i="5"/>
  <c r="L99" i="5"/>
  <c r="S99" i="5"/>
  <c r="T99" i="5"/>
  <c r="U99" i="5"/>
  <c r="AN99" i="5"/>
  <c r="AJ99" i="5"/>
  <c r="AO99" i="5"/>
  <c r="AK99" i="5"/>
  <c r="AL99" i="5"/>
  <c r="AM99" i="5"/>
  <c r="BH99" i="5"/>
  <c r="BI99" i="5"/>
  <c r="BJ99" i="5"/>
  <c r="BK99" i="5"/>
  <c r="BL99" i="5"/>
  <c r="BM99" i="5"/>
  <c r="BN99" i="5"/>
  <c r="BO99" i="5"/>
  <c r="BP99" i="5"/>
  <c r="BQ99" i="5"/>
  <c r="BR99" i="5"/>
  <c r="BS99" i="5"/>
  <c r="BT99" i="5"/>
  <c r="BU99" i="5"/>
  <c r="BV99" i="5"/>
  <c r="BW99" i="5"/>
  <c r="BX99" i="5"/>
  <c r="BY99" i="5"/>
  <c r="CA99" i="5"/>
  <c r="CB99" i="5"/>
  <c r="CC99" i="5"/>
  <c r="CD99" i="5"/>
  <c r="CE99" i="5"/>
  <c r="CF99" i="5"/>
  <c r="CG99" i="5"/>
  <c r="CH99" i="5"/>
  <c r="CI99" i="5"/>
  <c r="CJ99" i="5"/>
  <c r="L100" i="5"/>
  <c r="S100" i="5"/>
  <c r="T100" i="5"/>
  <c r="U100" i="5"/>
  <c r="AJ100" i="5"/>
  <c r="AO100" i="5"/>
  <c r="AN100" i="5"/>
  <c r="AK100" i="5"/>
  <c r="AL100" i="5"/>
  <c r="AM100" i="5"/>
  <c r="BH100" i="5"/>
  <c r="BI100" i="5"/>
  <c r="BJ100" i="5"/>
  <c r="BK100" i="5"/>
  <c r="BL100" i="5"/>
  <c r="BM100" i="5"/>
  <c r="BN100" i="5"/>
  <c r="BO100" i="5"/>
  <c r="BP100" i="5"/>
  <c r="BQ100" i="5"/>
  <c r="BR100" i="5"/>
  <c r="BS100" i="5"/>
  <c r="BT100" i="5"/>
  <c r="BU100" i="5"/>
  <c r="BV100" i="5"/>
  <c r="BW100" i="5"/>
  <c r="BX100" i="5"/>
  <c r="BY100" i="5"/>
  <c r="CA100" i="5"/>
  <c r="CB100" i="5"/>
  <c r="CC100" i="5"/>
  <c r="CD100" i="5"/>
  <c r="CE100" i="5"/>
  <c r="CF100" i="5"/>
  <c r="CG100" i="5"/>
  <c r="CH100" i="5"/>
  <c r="CI100" i="5"/>
  <c r="CJ100" i="5"/>
  <c r="L101" i="5"/>
  <c r="S101" i="5"/>
  <c r="T101" i="5"/>
  <c r="U101" i="5"/>
  <c r="AN101" i="5"/>
  <c r="AJ101" i="5"/>
  <c r="AO101" i="5"/>
  <c r="AK101" i="5"/>
  <c r="AL101" i="5"/>
  <c r="AM101" i="5"/>
  <c r="BH101" i="5"/>
  <c r="BI101" i="5"/>
  <c r="BJ101" i="5"/>
  <c r="BK101" i="5"/>
  <c r="BL101" i="5"/>
  <c r="BM101" i="5"/>
  <c r="BN101" i="5"/>
  <c r="BO101" i="5"/>
  <c r="BP101" i="5"/>
  <c r="BQ101" i="5"/>
  <c r="BR101" i="5"/>
  <c r="BS101" i="5"/>
  <c r="BT101" i="5"/>
  <c r="BU101" i="5"/>
  <c r="BV101" i="5"/>
  <c r="BW101" i="5"/>
  <c r="BX101" i="5"/>
  <c r="BY101" i="5"/>
  <c r="CA101" i="5"/>
  <c r="CB101" i="5"/>
  <c r="CC101" i="5"/>
  <c r="CD101" i="5"/>
  <c r="CE101" i="5"/>
  <c r="CF101" i="5"/>
  <c r="CG101" i="5"/>
  <c r="CH101" i="5"/>
  <c r="CI101" i="5"/>
  <c r="CJ101" i="5"/>
  <c r="L102" i="5"/>
  <c r="S102" i="5"/>
  <c r="T102" i="5"/>
  <c r="U102" i="5"/>
  <c r="AJ102" i="5"/>
  <c r="AO102" i="5"/>
  <c r="AN102" i="5"/>
  <c r="AK102" i="5"/>
  <c r="AL102" i="5"/>
  <c r="AM102" i="5"/>
  <c r="BH102" i="5"/>
  <c r="BI102" i="5"/>
  <c r="BJ102" i="5"/>
  <c r="BK102" i="5"/>
  <c r="BL102" i="5"/>
  <c r="BM102" i="5"/>
  <c r="BN102" i="5"/>
  <c r="BO102" i="5"/>
  <c r="BP102" i="5"/>
  <c r="BQ102" i="5"/>
  <c r="BR102" i="5"/>
  <c r="BS102" i="5"/>
  <c r="BT102" i="5"/>
  <c r="BU102" i="5"/>
  <c r="BV102" i="5"/>
  <c r="BW102" i="5"/>
  <c r="BX102" i="5"/>
  <c r="BY102" i="5"/>
  <c r="CA102" i="5"/>
  <c r="CB102" i="5"/>
  <c r="CC102" i="5"/>
  <c r="CD102" i="5"/>
  <c r="CE102" i="5"/>
  <c r="CF102" i="5"/>
  <c r="CG102" i="5"/>
  <c r="CH102" i="5"/>
  <c r="CI102" i="5"/>
  <c r="CJ102" i="5"/>
  <c r="L103" i="5"/>
  <c r="S103" i="5"/>
  <c r="T103" i="5"/>
  <c r="U103" i="5"/>
  <c r="AN103" i="5"/>
  <c r="AJ103" i="5"/>
  <c r="AO103" i="5"/>
  <c r="AK103" i="5"/>
  <c r="AL103" i="5"/>
  <c r="AM103" i="5"/>
  <c r="BH103" i="5"/>
  <c r="BI103" i="5"/>
  <c r="BJ103" i="5"/>
  <c r="BK103" i="5"/>
  <c r="BL103" i="5"/>
  <c r="BM103" i="5"/>
  <c r="BN103" i="5"/>
  <c r="BO103" i="5"/>
  <c r="BP103" i="5"/>
  <c r="BQ103" i="5"/>
  <c r="BR103" i="5"/>
  <c r="BS103" i="5"/>
  <c r="BT103" i="5"/>
  <c r="BU103" i="5"/>
  <c r="BV103" i="5"/>
  <c r="BW103" i="5"/>
  <c r="BX103" i="5"/>
  <c r="BY103" i="5"/>
  <c r="CA103" i="5"/>
  <c r="CB103" i="5"/>
  <c r="CC103" i="5"/>
  <c r="CD103" i="5"/>
  <c r="CE103" i="5"/>
  <c r="CF103" i="5"/>
  <c r="CG103" i="5"/>
  <c r="CH103" i="5"/>
  <c r="CI103" i="5"/>
  <c r="CJ103" i="5"/>
  <c r="L104" i="5"/>
  <c r="S104" i="5"/>
  <c r="T104" i="5"/>
  <c r="U104" i="5"/>
  <c r="AN104" i="5"/>
  <c r="AJ104" i="5"/>
  <c r="AO104" i="5"/>
  <c r="AK104" i="5"/>
  <c r="AL104" i="5"/>
  <c r="AM104" i="5"/>
  <c r="BH104" i="5"/>
  <c r="BI104" i="5"/>
  <c r="BJ104" i="5"/>
  <c r="BK104" i="5"/>
  <c r="BL104" i="5"/>
  <c r="BM104" i="5"/>
  <c r="BN104" i="5"/>
  <c r="BO104" i="5"/>
  <c r="BP104" i="5"/>
  <c r="BQ104" i="5"/>
  <c r="BR104" i="5"/>
  <c r="BS104" i="5"/>
  <c r="BT104" i="5"/>
  <c r="BU104" i="5"/>
  <c r="BV104" i="5"/>
  <c r="BW104" i="5"/>
  <c r="BX104" i="5"/>
  <c r="BY104" i="5"/>
  <c r="CA104" i="5"/>
  <c r="CB104" i="5"/>
  <c r="CC104" i="5"/>
  <c r="CD104" i="5"/>
  <c r="CE104" i="5"/>
  <c r="CF104" i="5"/>
  <c r="CG104" i="5"/>
  <c r="CH104" i="5"/>
  <c r="CI104" i="5"/>
  <c r="CJ104" i="5"/>
  <c r="L105" i="5"/>
  <c r="S105" i="5"/>
  <c r="T105" i="5"/>
  <c r="U105" i="5"/>
  <c r="AN105" i="5"/>
  <c r="AJ105" i="5"/>
  <c r="AO105" i="5"/>
  <c r="AK105" i="5"/>
  <c r="AL105" i="5"/>
  <c r="AM105" i="5"/>
  <c r="BH105" i="5"/>
  <c r="BI105" i="5"/>
  <c r="BJ105" i="5"/>
  <c r="BK105" i="5"/>
  <c r="BL105" i="5"/>
  <c r="BM105" i="5"/>
  <c r="BN105" i="5"/>
  <c r="BO105" i="5"/>
  <c r="BP105" i="5"/>
  <c r="BQ105" i="5"/>
  <c r="BR105" i="5"/>
  <c r="BS105" i="5"/>
  <c r="BT105" i="5"/>
  <c r="BU105" i="5"/>
  <c r="BV105" i="5"/>
  <c r="BW105" i="5"/>
  <c r="BX105" i="5"/>
  <c r="BY105" i="5"/>
  <c r="CA105" i="5"/>
  <c r="CB105" i="5"/>
  <c r="CC105" i="5"/>
  <c r="CD105" i="5"/>
  <c r="CE105" i="5"/>
  <c r="CF105" i="5"/>
  <c r="CG105" i="5"/>
  <c r="CH105" i="5"/>
  <c r="CI105" i="5"/>
  <c r="CJ105" i="5"/>
  <c r="L106" i="5"/>
  <c r="S106" i="5"/>
  <c r="T106" i="5"/>
  <c r="U106" i="5"/>
  <c r="AN106" i="5"/>
  <c r="AJ106" i="5"/>
  <c r="AO106" i="5"/>
  <c r="AK106" i="5"/>
  <c r="AL106" i="5"/>
  <c r="AM106" i="5"/>
  <c r="BH106" i="5"/>
  <c r="BI106" i="5"/>
  <c r="BJ106" i="5"/>
  <c r="BK106" i="5"/>
  <c r="BL106" i="5"/>
  <c r="BM106" i="5"/>
  <c r="BN106" i="5"/>
  <c r="BO106" i="5"/>
  <c r="BP106" i="5"/>
  <c r="BQ106" i="5"/>
  <c r="BR106" i="5"/>
  <c r="BS106" i="5"/>
  <c r="BT106" i="5"/>
  <c r="BU106" i="5"/>
  <c r="BV106" i="5"/>
  <c r="BW106" i="5"/>
  <c r="BX106" i="5"/>
  <c r="BY106" i="5"/>
  <c r="CA106" i="5"/>
  <c r="CB106" i="5"/>
  <c r="CC106" i="5"/>
  <c r="CD106" i="5"/>
  <c r="CE106" i="5"/>
  <c r="CF106" i="5"/>
  <c r="CG106" i="5"/>
  <c r="CH106" i="5"/>
  <c r="CI106" i="5"/>
  <c r="CJ106" i="5"/>
  <c r="L107" i="5"/>
  <c r="S107" i="5"/>
  <c r="T107" i="5"/>
  <c r="U107" i="5"/>
  <c r="AN107" i="5"/>
  <c r="AJ107" i="5"/>
  <c r="AO107" i="5"/>
  <c r="AK107" i="5"/>
  <c r="AL107" i="5"/>
  <c r="AM107" i="5"/>
  <c r="BH107" i="5"/>
  <c r="BI107" i="5"/>
  <c r="BJ107" i="5"/>
  <c r="BK107" i="5"/>
  <c r="BL107" i="5"/>
  <c r="BM107" i="5"/>
  <c r="BN107" i="5"/>
  <c r="BO107" i="5"/>
  <c r="BP107" i="5"/>
  <c r="BQ107" i="5"/>
  <c r="BR107" i="5"/>
  <c r="BS107" i="5"/>
  <c r="BT107" i="5"/>
  <c r="BU107" i="5"/>
  <c r="BV107" i="5"/>
  <c r="BW107" i="5"/>
  <c r="BX107" i="5"/>
  <c r="BY107" i="5"/>
  <c r="CA107" i="5"/>
  <c r="CB107" i="5"/>
  <c r="CC107" i="5"/>
  <c r="CD107" i="5"/>
  <c r="CE107" i="5"/>
  <c r="CF107" i="5"/>
  <c r="CG107" i="5"/>
  <c r="CH107" i="5"/>
  <c r="CI107" i="5"/>
  <c r="CJ107" i="5"/>
  <c r="L108" i="5"/>
  <c r="S108" i="5"/>
  <c r="T108" i="5"/>
  <c r="U108" i="5"/>
  <c r="AN108" i="5"/>
  <c r="AJ108" i="5"/>
  <c r="AO108" i="5"/>
  <c r="AK108" i="5"/>
  <c r="AL108" i="5"/>
  <c r="AM108" i="5"/>
  <c r="BH108" i="5"/>
  <c r="BI108" i="5"/>
  <c r="BJ108" i="5"/>
  <c r="BK108" i="5"/>
  <c r="BL108" i="5"/>
  <c r="BM108" i="5"/>
  <c r="BN108" i="5"/>
  <c r="BO108" i="5"/>
  <c r="BP108" i="5"/>
  <c r="BQ108" i="5"/>
  <c r="BR108" i="5"/>
  <c r="BS108" i="5"/>
  <c r="BT108" i="5"/>
  <c r="BU108" i="5"/>
  <c r="BV108" i="5"/>
  <c r="BW108" i="5"/>
  <c r="BX108" i="5"/>
  <c r="BY108" i="5"/>
  <c r="CA108" i="5"/>
  <c r="CB108" i="5"/>
  <c r="CC108" i="5"/>
  <c r="CD108" i="5"/>
  <c r="CE108" i="5"/>
  <c r="CF108" i="5"/>
  <c r="CG108" i="5"/>
  <c r="CH108" i="5"/>
  <c r="CI108" i="5"/>
  <c r="CJ108" i="5"/>
  <c r="L109" i="5"/>
  <c r="S109" i="5"/>
  <c r="T109" i="5"/>
  <c r="U109" i="5"/>
  <c r="AN109" i="5"/>
  <c r="AJ109" i="5"/>
  <c r="AO109" i="5"/>
  <c r="AK109" i="5"/>
  <c r="AL109" i="5"/>
  <c r="AM109" i="5"/>
  <c r="BH109" i="5"/>
  <c r="BI109" i="5"/>
  <c r="BJ109" i="5"/>
  <c r="BK109" i="5"/>
  <c r="BL109" i="5"/>
  <c r="BM109" i="5"/>
  <c r="BN109" i="5"/>
  <c r="BO109" i="5"/>
  <c r="BP109" i="5"/>
  <c r="BQ109" i="5"/>
  <c r="BR109" i="5"/>
  <c r="BS109" i="5"/>
  <c r="BT109" i="5"/>
  <c r="BU109" i="5"/>
  <c r="BV109" i="5"/>
  <c r="BW109" i="5"/>
  <c r="BX109" i="5"/>
  <c r="BY109" i="5"/>
  <c r="CA109" i="5"/>
  <c r="CB109" i="5"/>
  <c r="CC109" i="5"/>
  <c r="CD109" i="5"/>
  <c r="CE109" i="5"/>
  <c r="CF109" i="5"/>
  <c r="CG109" i="5"/>
  <c r="CH109" i="5"/>
  <c r="CI109" i="5"/>
  <c r="CJ109" i="5"/>
  <c r="L110" i="5"/>
  <c r="S110" i="5"/>
  <c r="T110" i="5"/>
  <c r="U110" i="5"/>
  <c r="AN110" i="5"/>
  <c r="AJ110" i="5"/>
  <c r="AO110" i="5"/>
  <c r="AK110" i="5"/>
  <c r="AL110" i="5"/>
  <c r="AM110" i="5"/>
  <c r="BH110" i="5"/>
  <c r="BI110" i="5"/>
  <c r="BJ110" i="5"/>
  <c r="BK110" i="5"/>
  <c r="BL110" i="5"/>
  <c r="BM110" i="5"/>
  <c r="BN110" i="5"/>
  <c r="BO110" i="5"/>
  <c r="BP110" i="5"/>
  <c r="BQ110" i="5"/>
  <c r="BR110" i="5"/>
  <c r="BS110" i="5"/>
  <c r="BT110" i="5"/>
  <c r="BU110" i="5"/>
  <c r="BV110" i="5"/>
  <c r="BW110" i="5"/>
  <c r="BX110" i="5"/>
  <c r="BY110" i="5"/>
  <c r="CA110" i="5"/>
  <c r="CB110" i="5"/>
  <c r="CC110" i="5"/>
  <c r="CD110" i="5"/>
  <c r="CE110" i="5"/>
  <c r="CF110" i="5"/>
  <c r="CG110" i="5"/>
  <c r="CH110" i="5"/>
  <c r="CI110" i="5"/>
  <c r="CJ110" i="5"/>
  <c r="L111" i="5"/>
  <c r="S111" i="5"/>
  <c r="T111" i="5"/>
  <c r="U111" i="5"/>
  <c r="AN111" i="5"/>
  <c r="AJ111" i="5"/>
  <c r="AO111" i="5"/>
  <c r="AK111" i="5"/>
  <c r="AL111" i="5"/>
  <c r="AM111" i="5"/>
  <c r="BH111" i="5"/>
  <c r="BI111" i="5"/>
  <c r="BJ111" i="5"/>
  <c r="BK111" i="5"/>
  <c r="BL111" i="5"/>
  <c r="BM111" i="5"/>
  <c r="BN111" i="5"/>
  <c r="BO111" i="5"/>
  <c r="BP111" i="5"/>
  <c r="BQ111" i="5"/>
  <c r="BR111" i="5"/>
  <c r="BS111" i="5"/>
  <c r="BT111" i="5"/>
  <c r="BU111" i="5"/>
  <c r="BV111" i="5"/>
  <c r="BW111" i="5"/>
  <c r="BX111" i="5"/>
  <c r="BY111" i="5"/>
  <c r="CA111" i="5"/>
  <c r="CB111" i="5"/>
  <c r="CC111" i="5"/>
  <c r="CD111" i="5"/>
  <c r="CE111" i="5"/>
  <c r="CF111" i="5"/>
  <c r="CG111" i="5"/>
  <c r="CH111" i="5"/>
  <c r="CI111" i="5"/>
  <c r="CJ111" i="5"/>
  <c r="L112" i="5"/>
  <c r="S112" i="5"/>
  <c r="T112" i="5"/>
  <c r="U112" i="5"/>
  <c r="AN112" i="5"/>
  <c r="AJ112" i="5"/>
  <c r="AO112" i="5"/>
  <c r="AK112" i="5"/>
  <c r="AL112" i="5"/>
  <c r="AM112" i="5"/>
  <c r="BH112" i="5"/>
  <c r="BI112" i="5"/>
  <c r="BJ112" i="5"/>
  <c r="BK112" i="5"/>
  <c r="BL112" i="5"/>
  <c r="BM112" i="5"/>
  <c r="BN112" i="5"/>
  <c r="BO112" i="5"/>
  <c r="BP112" i="5"/>
  <c r="BQ112" i="5"/>
  <c r="BR112" i="5"/>
  <c r="BS112" i="5"/>
  <c r="BT112" i="5"/>
  <c r="BU112" i="5"/>
  <c r="BV112" i="5"/>
  <c r="BW112" i="5"/>
  <c r="BX112" i="5"/>
  <c r="BY112" i="5"/>
  <c r="CA112" i="5"/>
  <c r="CB112" i="5"/>
  <c r="CC112" i="5"/>
  <c r="CD112" i="5"/>
  <c r="CE112" i="5"/>
  <c r="CF112" i="5"/>
  <c r="CG112" i="5"/>
  <c r="CH112" i="5"/>
  <c r="CI112" i="5"/>
  <c r="CJ112" i="5"/>
  <c r="L113" i="5"/>
  <c r="S113" i="5"/>
  <c r="T113" i="5"/>
  <c r="U113" i="5"/>
  <c r="AN113" i="5"/>
  <c r="AJ113" i="5"/>
  <c r="AO113" i="5"/>
  <c r="AK113" i="5"/>
  <c r="AL113" i="5"/>
  <c r="AM113" i="5"/>
  <c r="BH113" i="5"/>
  <c r="BI113" i="5"/>
  <c r="BJ113" i="5"/>
  <c r="BK113" i="5"/>
  <c r="BL113" i="5"/>
  <c r="BM113" i="5"/>
  <c r="BN113" i="5"/>
  <c r="BO113" i="5"/>
  <c r="BP113" i="5"/>
  <c r="BQ113" i="5"/>
  <c r="BR113" i="5"/>
  <c r="BS113" i="5"/>
  <c r="BT113" i="5"/>
  <c r="BU113" i="5"/>
  <c r="BV113" i="5"/>
  <c r="BW113" i="5"/>
  <c r="BX113" i="5"/>
  <c r="BY113" i="5"/>
  <c r="CA113" i="5"/>
  <c r="CB113" i="5"/>
  <c r="CC113" i="5"/>
  <c r="CD113" i="5"/>
  <c r="CE113" i="5"/>
  <c r="CF113" i="5"/>
  <c r="CG113" i="5"/>
  <c r="CH113" i="5"/>
  <c r="CI113" i="5"/>
  <c r="CJ113" i="5"/>
  <c r="L114" i="5"/>
  <c r="S114" i="5"/>
  <c r="T114" i="5"/>
  <c r="U114" i="5"/>
  <c r="AN114" i="5"/>
  <c r="AJ114" i="5"/>
  <c r="AO114" i="5"/>
  <c r="AK114" i="5"/>
  <c r="AL114" i="5"/>
  <c r="AM114" i="5"/>
  <c r="BH114" i="5"/>
  <c r="BI114" i="5"/>
  <c r="BJ114" i="5"/>
  <c r="BK114" i="5"/>
  <c r="BL114" i="5"/>
  <c r="BM114" i="5"/>
  <c r="BN114" i="5"/>
  <c r="BO114" i="5"/>
  <c r="BP114" i="5"/>
  <c r="BQ114" i="5"/>
  <c r="BR114" i="5"/>
  <c r="BS114" i="5"/>
  <c r="BT114" i="5"/>
  <c r="BU114" i="5"/>
  <c r="BV114" i="5"/>
  <c r="BW114" i="5"/>
  <c r="BX114" i="5"/>
  <c r="BY114" i="5"/>
  <c r="CA114" i="5"/>
  <c r="CB114" i="5"/>
  <c r="CC114" i="5"/>
  <c r="CD114" i="5"/>
  <c r="CE114" i="5"/>
  <c r="CF114" i="5"/>
  <c r="CG114" i="5"/>
  <c r="CH114" i="5"/>
  <c r="CI114" i="5"/>
  <c r="CJ114" i="5"/>
  <c r="L115" i="5"/>
  <c r="S115" i="5"/>
  <c r="T115" i="5"/>
  <c r="U115" i="5"/>
  <c r="AN115" i="5"/>
  <c r="AJ115" i="5"/>
  <c r="AO115" i="5"/>
  <c r="AK115" i="5"/>
  <c r="AL115" i="5"/>
  <c r="AM115" i="5"/>
  <c r="BH115" i="5"/>
  <c r="BI115" i="5"/>
  <c r="BJ115" i="5"/>
  <c r="BK115" i="5"/>
  <c r="BL115" i="5"/>
  <c r="BM115" i="5"/>
  <c r="BN115" i="5"/>
  <c r="BO115" i="5"/>
  <c r="BP115" i="5"/>
  <c r="BQ115" i="5"/>
  <c r="BR115" i="5"/>
  <c r="BS115" i="5"/>
  <c r="BT115" i="5"/>
  <c r="BU115" i="5"/>
  <c r="BV115" i="5"/>
  <c r="BW115" i="5"/>
  <c r="BX115" i="5"/>
  <c r="BY115" i="5"/>
  <c r="CA115" i="5"/>
  <c r="CB115" i="5"/>
  <c r="CC115" i="5"/>
  <c r="CD115" i="5"/>
  <c r="CE115" i="5"/>
  <c r="CF115" i="5"/>
  <c r="CG115" i="5"/>
  <c r="CH115" i="5"/>
  <c r="CI115" i="5"/>
  <c r="CJ115" i="5"/>
  <c r="L116" i="5"/>
  <c r="S116" i="5"/>
  <c r="T116" i="5"/>
  <c r="U116" i="5"/>
  <c r="AN116" i="5"/>
  <c r="AJ116" i="5"/>
  <c r="AO116" i="5"/>
  <c r="AK116" i="5"/>
  <c r="AL116" i="5"/>
  <c r="AM116" i="5"/>
  <c r="BH116" i="5"/>
  <c r="BI116" i="5"/>
  <c r="BJ116" i="5"/>
  <c r="BK116" i="5"/>
  <c r="BL116" i="5"/>
  <c r="BM116" i="5"/>
  <c r="BN116" i="5"/>
  <c r="BO116" i="5"/>
  <c r="BP116" i="5"/>
  <c r="BQ116" i="5"/>
  <c r="BR116" i="5"/>
  <c r="BS116" i="5"/>
  <c r="BT116" i="5"/>
  <c r="BU116" i="5"/>
  <c r="BV116" i="5"/>
  <c r="BW116" i="5"/>
  <c r="BX116" i="5"/>
  <c r="BY116" i="5"/>
  <c r="CA116" i="5"/>
  <c r="CB116" i="5"/>
  <c r="CC116" i="5"/>
  <c r="CD116" i="5"/>
  <c r="CE116" i="5"/>
  <c r="CF116" i="5"/>
  <c r="CG116" i="5"/>
  <c r="CH116" i="5"/>
  <c r="CI116" i="5"/>
  <c r="CJ116" i="5"/>
  <c r="L117" i="5"/>
  <c r="S117" i="5"/>
  <c r="T117" i="5"/>
  <c r="U117" i="5"/>
  <c r="AJ117" i="5"/>
  <c r="AO117" i="5"/>
  <c r="AN117" i="5"/>
  <c r="AK117" i="5"/>
  <c r="AL117" i="5"/>
  <c r="AM117" i="5"/>
  <c r="BH117" i="5"/>
  <c r="BI117" i="5"/>
  <c r="BJ117" i="5"/>
  <c r="BK117" i="5"/>
  <c r="BL117" i="5"/>
  <c r="BM117" i="5"/>
  <c r="BN117" i="5"/>
  <c r="BO117" i="5"/>
  <c r="BP117" i="5"/>
  <c r="BQ117" i="5"/>
  <c r="BR117" i="5"/>
  <c r="BS117" i="5"/>
  <c r="BT117" i="5"/>
  <c r="BU117" i="5"/>
  <c r="BV117" i="5"/>
  <c r="BW117" i="5"/>
  <c r="BX117" i="5"/>
  <c r="BY117" i="5"/>
  <c r="CA117" i="5"/>
  <c r="CB117" i="5"/>
  <c r="CC117" i="5"/>
  <c r="CD117" i="5"/>
  <c r="CE117" i="5"/>
  <c r="CF117" i="5"/>
  <c r="CG117" i="5"/>
  <c r="CH117" i="5"/>
  <c r="CI117" i="5"/>
  <c r="CJ117" i="5"/>
  <c r="L118" i="5"/>
  <c r="S118" i="5"/>
  <c r="T118" i="5"/>
  <c r="U118" i="5"/>
  <c r="AN118" i="5"/>
  <c r="AJ118" i="5"/>
  <c r="AO118" i="5"/>
  <c r="AK118" i="5"/>
  <c r="AL118" i="5"/>
  <c r="AM118" i="5"/>
  <c r="BH118" i="5"/>
  <c r="BI118" i="5"/>
  <c r="BJ118" i="5"/>
  <c r="BK118" i="5"/>
  <c r="BL118" i="5"/>
  <c r="BM118" i="5"/>
  <c r="BN118" i="5"/>
  <c r="BO118" i="5"/>
  <c r="BP118" i="5"/>
  <c r="BQ118" i="5"/>
  <c r="BR118" i="5"/>
  <c r="BS118" i="5"/>
  <c r="BT118" i="5"/>
  <c r="BU118" i="5"/>
  <c r="BV118" i="5"/>
  <c r="BW118" i="5"/>
  <c r="BX118" i="5"/>
  <c r="BY118" i="5"/>
  <c r="CA118" i="5"/>
  <c r="CB118" i="5"/>
  <c r="CC118" i="5"/>
  <c r="CD118" i="5"/>
  <c r="CE118" i="5"/>
  <c r="CF118" i="5"/>
  <c r="CG118" i="5"/>
  <c r="CH118" i="5"/>
  <c r="CI118" i="5"/>
  <c r="CJ118" i="5"/>
  <c r="L119" i="5"/>
  <c r="S119" i="5"/>
  <c r="T119" i="5"/>
  <c r="U119" i="5"/>
  <c r="AJ119" i="5"/>
  <c r="AO119" i="5"/>
  <c r="AN119" i="5"/>
  <c r="AK119" i="5"/>
  <c r="AL119" i="5"/>
  <c r="AM119" i="5"/>
  <c r="BH119" i="5"/>
  <c r="BI119" i="5"/>
  <c r="BJ119" i="5"/>
  <c r="BK119" i="5"/>
  <c r="BL119" i="5"/>
  <c r="BM119" i="5"/>
  <c r="BN119" i="5"/>
  <c r="BO119" i="5"/>
  <c r="BP119" i="5"/>
  <c r="BQ119" i="5"/>
  <c r="BR119" i="5"/>
  <c r="BS119" i="5"/>
  <c r="BT119" i="5"/>
  <c r="BU119" i="5"/>
  <c r="BV119" i="5"/>
  <c r="BW119" i="5"/>
  <c r="BX119" i="5"/>
  <c r="BY119" i="5"/>
  <c r="CA119" i="5"/>
  <c r="CB119" i="5"/>
  <c r="CC119" i="5"/>
  <c r="CD119" i="5"/>
  <c r="CE119" i="5"/>
  <c r="CF119" i="5"/>
  <c r="CG119" i="5"/>
  <c r="CH119" i="5"/>
  <c r="CI119" i="5"/>
  <c r="CJ119" i="5"/>
  <c r="L120" i="5"/>
  <c r="S120" i="5"/>
  <c r="T120" i="5"/>
  <c r="U120" i="5"/>
  <c r="AJ120" i="5"/>
  <c r="AO120" i="5"/>
  <c r="AN120" i="5"/>
  <c r="AK120" i="5"/>
  <c r="AL120" i="5"/>
  <c r="AM120" i="5"/>
  <c r="BH120" i="5"/>
  <c r="BI120" i="5"/>
  <c r="BJ120" i="5"/>
  <c r="BK120" i="5"/>
  <c r="BL120" i="5"/>
  <c r="BM120" i="5"/>
  <c r="BN120" i="5"/>
  <c r="BO120" i="5"/>
  <c r="BP120" i="5"/>
  <c r="BQ120" i="5"/>
  <c r="BR120" i="5"/>
  <c r="BS120" i="5"/>
  <c r="BT120" i="5"/>
  <c r="BU120" i="5"/>
  <c r="BV120" i="5"/>
  <c r="BW120" i="5"/>
  <c r="BX120" i="5"/>
  <c r="BY120" i="5"/>
  <c r="CA120" i="5"/>
  <c r="CB120" i="5"/>
  <c r="CC120" i="5"/>
  <c r="CD120" i="5"/>
  <c r="CE120" i="5"/>
  <c r="CF120" i="5"/>
  <c r="CG120" i="5"/>
  <c r="CH120" i="5"/>
  <c r="CI120" i="5"/>
  <c r="CJ120" i="5"/>
  <c r="L121" i="5"/>
  <c r="S121" i="5"/>
  <c r="T121" i="5"/>
  <c r="U121" i="5"/>
  <c r="AN121" i="5"/>
  <c r="AJ121" i="5"/>
  <c r="AO121" i="5"/>
  <c r="AK121" i="5"/>
  <c r="AL121" i="5"/>
  <c r="AM121" i="5"/>
  <c r="BH121" i="5"/>
  <c r="BI121" i="5"/>
  <c r="BJ121" i="5"/>
  <c r="BK121" i="5"/>
  <c r="BL121" i="5"/>
  <c r="BM121" i="5"/>
  <c r="BN121" i="5"/>
  <c r="BO121" i="5"/>
  <c r="BP121" i="5"/>
  <c r="BQ121" i="5"/>
  <c r="BR121" i="5"/>
  <c r="BS121" i="5"/>
  <c r="BT121" i="5"/>
  <c r="BU121" i="5"/>
  <c r="BV121" i="5"/>
  <c r="BW121" i="5"/>
  <c r="BX121" i="5"/>
  <c r="BY121" i="5"/>
  <c r="CA121" i="5"/>
  <c r="CB121" i="5"/>
  <c r="CC121" i="5"/>
  <c r="CD121" i="5"/>
  <c r="CE121" i="5"/>
  <c r="CF121" i="5"/>
  <c r="CG121" i="5"/>
  <c r="CH121" i="5"/>
  <c r="CI121" i="5"/>
  <c r="CJ121" i="5"/>
  <c r="L122" i="5"/>
  <c r="S122" i="5"/>
  <c r="T122" i="5"/>
  <c r="U122" i="5"/>
  <c r="AN122" i="5"/>
  <c r="AJ122" i="5"/>
  <c r="AO122" i="5"/>
  <c r="AK122" i="5"/>
  <c r="AL122" i="5"/>
  <c r="AM122" i="5"/>
  <c r="BH122" i="5"/>
  <c r="BI122" i="5"/>
  <c r="BJ122" i="5"/>
  <c r="BK122" i="5"/>
  <c r="BL122" i="5"/>
  <c r="BM122" i="5"/>
  <c r="BN122" i="5"/>
  <c r="BO122" i="5"/>
  <c r="BP122" i="5"/>
  <c r="BQ122" i="5"/>
  <c r="BR122" i="5"/>
  <c r="BS122" i="5"/>
  <c r="BT122" i="5"/>
  <c r="BU122" i="5"/>
  <c r="BV122" i="5"/>
  <c r="BW122" i="5"/>
  <c r="BX122" i="5"/>
  <c r="BY122" i="5"/>
  <c r="CA122" i="5"/>
  <c r="CB122" i="5"/>
  <c r="CC122" i="5"/>
  <c r="CD122" i="5"/>
  <c r="CE122" i="5"/>
  <c r="CF122" i="5"/>
  <c r="CG122" i="5"/>
  <c r="CH122" i="5"/>
  <c r="CI122" i="5"/>
  <c r="CJ122" i="5"/>
  <c r="L123" i="5"/>
  <c r="S123" i="5"/>
  <c r="T123" i="5"/>
  <c r="U123" i="5"/>
  <c r="AN123" i="5"/>
  <c r="AJ123" i="5"/>
  <c r="AO123" i="5"/>
  <c r="AK123" i="5"/>
  <c r="AL123" i="5"/>
  <c r="AM123" i="5"/>
  <c r="BH123" i="5"/>
  <c r="BI123" i="5"/>
  <c r="BJ123" i="5"/>
  <c r="BK123" i="5"/>
  <c r="BL123" i="5"/>
  <c r="BM123" i="5"/>
  <c r="BN123" i="5"/>
  <c r="BO123" i="5"/>
  <c r="BP123" i="5"/>
  <c r="BQ123" i="5"/>
  <c r="BR123" i="5"/>
  <c r="BS123" i="5"/>
  <c r="BT123" i="5"/>
  <c r="BU123" i="5"/>
  <c r="BV123" i="5"/>
  <c r="BW123" i="5"/>
  <c r="BX123" i="5"/>
  <c r="BY123" i="5"/>
  <c r="CA123" i="5"/>
  <c r="CB123" i="5"/>
  <c r="CC123" i="5"/>
  <c r="CD123" i="5"/>
  <c r="CE123" i="5"/>
  <c r="CF123" i="5"/>
  <c r="CG123" i="5"/>
  <c r="CH123" i="5"/>
  <c r="CI123" i="5"/>
  <c r="CJ123" i="5"/>
  <c r="L124" i="5"/>
  <c r="S124" i="5"/>
  <c r="T124" i="5"/>
  <c r="U124" i="5"/>
  <c r="AN124" i="5"/>
  <c r="AJ124" i="5"/>
  <c r="AO124" i="5"/>
  <c r="AK124" i="5"/>
  <c r="AL124" i="5"/>
  <c r="AM124" i="5"/>
  <c r="BH124" i="5"/>
  <c r="BI124" i="5"/>
  <c r="BJ124" i="5"/>
  <c r="BK124" i="5"/>
  <c r="BL124" i="5"/>
  <c r="BM124" i="5"/>
  <c r="BN124" i="5"/>
  <c r="BO124" i="5"/>
  <c r="BP124" i="5"/>
  <c r="BQ124" i="5"/>
  <c r="BR124" i="5"/>
  <c r="BS124" i="5"/>
  <c r="BT124" i="5"/>
  <c r="BU124" i="5"/>
  <c r="BV124" i="5"/>
  <c r="BW124" i="5"/>
  <c r="BX124" i="5"/>
  <c r="BY124" i="5"/>
  <c r="CA124" i="5"/>
  <c r="CB124" i="5"/>
  <c r="CC124" i="5"/>
  <c r="CD124" i="5"/>
  <c r="CE124" i="5"/>
  <c r="CF124" i="5"/>
  <c r="CG124" i="5"/>
  <c r="CH124" i="5"/>
  <c r="CI124" i="5"/>
  <c r="CJ124" i="5"/>
  <c r="L125" i="5"/>
  <c r="S125" i="5"/>
  <c r="T125" i="5"/>
  <c r="U125" i="5"/>
  <c r="AN125" i="5"/>
  <c r="AJ125" i="5"/>
  <c r="AO125" i="5"/>
  <c r="AK125" i="5"/>
  <c r="AL125" i="5"/>
  <c r="AM125" i="5"/>
  <c r="BH125" i="5"/>
  <c r="BI125" i="5"/>
  <c r="BJ125" i="5"/>
  <c r="BK125" i="5"/>
  <c r="BL125" i="5"/>
  <c r="BM125" i="5"/>
  <c r="BN125" i="5"/>
  <c r="BO125" i="5"/>
  <c r="BP125" i="5"/>
  <c r="BQ125" i="5"/>
  <c r="BR125" i="5"/>
  <c r="BS125" i="5"/>
  <c r="BT125" i="5"/>
  <c r="BU125" i="5"/>
  <c r="BV125" i="5"/>
  <c r="BW125" i="5"/>
  <c r="BX125" i="5"/>
  <c r="BY125" i="5"/>
  <c r="CA125" i="5"/>
  <c r="CB125" i="5"/>
  <c r="CC125" i="5"/>
  <c r="CD125" i="5"/>
  <c r="CE125" i="5"/>
  <c r="CF125" i="5"/>
  <c r="CG125" i="5"/>
  <c r="CH125" i="5"/>
  <c r="CI125" i="5"/>
  <c r="CJ125" i="5"/>
  <c r="L126" i="5"/>
  <c r="S126" i="5"/>
  <c r="T126" i="5"/>
  <c r="U126" i="5"/>
  <c r="AN126" i="5"/>
  <c r="AJ126" i="5"/>
  <c r="AO126" i="5"/>
  <c r="AK126" i="5"/>
  <c r="AL126" i="5"/>
  <c r="AM126" i="5"/>
  <c r="BH126" i="5"/>
  <c r="BI126" i="5"/>
  <c r="BJ126" i="5"/>
  <c r="BK126" i="5"/>
  <c r="BL126" i="5"/>
  <c r="BM126" i="5"/>
  <c r="BN126" i="5"/>
  <c r="BO126" i="5"/>
  <c r="BP126" i="5"/>
  <c r="BQ126" i="5"/>
  <c r="BR126" i="5"/>
  <c r="BS126" i="5"/>
  <c r="BT126" i="5"/>
  <c r="BU126" i="5"/>
  <c r="BV126" i="5"/>
  <c r="BW126" i="5"/>
  <c r="BX126" i="5"/>
  <c r="BY126" i="5"/>
  <c r="CA126" i="5"/>
  <c r="CB126" i="5"/>
  <c r="CC126" i="5"/>
  <c r="CD126" i="5"/>
  <c r="CE126" i="5"/>
  <c r="CF126" i="5"/>
  <c r="CG126" i="5"/>
  <c r="CH126" i="5"/>
  <c r="CI126" i="5"/>
  <c r="CJ126" i="5"/>
  <c r="L127" i="5"/>
  <c r="S127" i="5"/>
  <c r="T127" i="5"/>
  <c r="U127" i="5"/>
  <c r="AN127" i="5"/>
  <c r="AJ127" i="5"/>
  <c r="AO127" i="5"/>
  <c r="AK127" i="5"/>
  <c r="AL127" i="5"/>
  <c r="AM127" i="5"/>
  <c r="BH127" i="5"/>
  <c r="BI127" i="5"/>
  <c r="BJ127" i="5"/>
  <c r="BK127" i="5"/>
  <c r="BL127" i="5"/>
  <c r="BM127" i="5"/>
  <c r="BN127" i="5"/>
  <c r="BO127" i="5"/>
  <c r="BP127" i="5"/>
  <c r="BQ127" i="5"/>
  <c r="BR127" i="5"/>
  <c r="BS127" i="5"/>
  <c r="BT127" i="5"/>
  <c r="BU127" i="5"/>
  <c r="BV127" i="5"/>
  <c r="BW127" i="5"/>
  <c r="BX127" i="5"/>
  <c r="BY127" i="5"/>
  <c r="CA127" i="5"/>
  <c r="CB127" i="5"/>
  <c r="CC127" i="5"/>
  <c r="CD127" i="5"/>
  <c r="CE127" i="5"/>
  <c r="CF127" i="5"/>
  <c r="CG127" i="5"/>
  <c r="CH127" i="5"/>
  <c r="CI127" i="5"/>
  <c r="CJ127" i="5"/>
  <c r="L128" i="5"/>
  <c r="S128" i="5"/>
  <c r="T128" i="5"/>
  <c r="U128" i="5"/>
  <c r="AN128" i="5"/>
  <c r="AJ128" i="5"/>
  <c r="AO128" i="5"/>
  <c r="AK128" i="5"/>
  <c r="AL128" i="5"/>
  <c r="AM128" i="5"/>
  <c r="BH128" i="5"/>
  <c r="BI128" i="5"/>
  <c r="BJ128" i="5"/>
  <c r="BK128" i="5"/>
  <c r="BL128" i="5"/>
  <c r="BM128" i="5"/>
  <c r="BN128" i="5"/>
  <c r="BO128" i="5"/>
  <c r="BP128" i="5"/>
  <c r="BQ128" i="5"/>
  <c r="BR128" i="5"/>
  <c r="BS128" i="5"/>
  <c r="BT128" i="5"/>
  <c r="BU128" i="5"/>
  <c r="BV128" i="5"/>
  <c r="BW128" i="5"/>
  <c r="BX128" i="5"/>
  <c r="BY128" i="5"/>
  <c r="CA128" i="5"/>
  <c r="CB128" i="5"/>
  <c r="CC128" i="5"/>
  <c r="CD128" i="5"/>
  <c r="CE128" i="5"/>
  <c r="CF128" i="5"/>
  <c r="CG128" i="5"/>
  <c r="CH128" i="5"/>
  <c r="CI128" i="5"/>
  <c r="CJ128" i="5"/>
  <c r="L129" i="5"/>
  <c r="S129" i="5"/>
  <c r="T129" i="5"/>
  <c r="U129" i="5"/>
  <c r="AN129" i="5"/>
  <c r="AJ129" i="5"/>
  <c r="AO129" i="5"/>
  <c r="AK129" i="5"/>
  <c r="AL129" i="5"/>
  <c r="AM129" i="5"/>
  <c r="BH129" i="5"/>
  <c r="BI129" i="5"/>
  <c r="BJ129" i="5"/>
  <c r="BK129" i="5"/>
  <c r="BL129" i="5"/>
  <c r="BM129" i="5"/>
  <c r="BN129" i="5"/>
  <c r="BO129" i="5"/>
  <c r="BP129" i="5"/>
  <c r="BQ129" i="5"/>
  <c r="BR129" i="5"/>
  <c r="BS129" i="5"/>
  <c r="BT129" i="5"/>
  <c r="BU129" i="5"/>
  <c r="BV129" i="5"/>
  <c r="BW129" i="5"/>
  <c r="BX129" i="5"/>
  <c r="BY129" i="5"/>
  <c r="CA129" i="5"/>
  <c r="CB129" i="5"/>
  <c r="CC129" i="5"/>
  <c r="CD129" i="5"/>
  <c r="CE129" i="5"/>
  <c r="CF129" i="5"/>
  <c r="CG129" i="5"/>
  <c r="CH129" i="5"/>
  <c r="CI129" i="5"/>
  <c r="CJ129" i="5"/>
  <c r="L130" i="5"/>
  <c r="S130" i="5"/>
  <c r="T130" i="5"/>
  <c r="U130" i="5"/>
  <c r="AN130" i="5"/>
  <c r="AJ130" i="5"/>
  <c r="AO130" i="5"/>
  <c r="AK130" i="5"/>
  <c r="AL130" i="5"/>
  <c r="AM130" i="5"/>
  <c r="BH130" i="5"/>
  <c r="BI130" i="5"/>
  <c r="BJ130" i="5"/>
  <c r="BK130" i="5"/>
  <c r="BL130" i="5"/>
  <c r="BM130" i="5"/>
  <c r="BN130" i="5"/>
  <c r="BO130" i="5"/>
  <c r="BP130" i="5"/>
  <c r="BQ130" i="5"/>
  <c r="BR130" i="5"/>
  <c r="BS130" i="5"/>
  <c r="BT130" i="5"/>
  <c r="BU130" i="5"/>
  <c r="BV130" i="5"/>
  <c r="BW130" i="5"/>
  <c r="BX130" i="5"/>
  <c r="BY130" i="5"/>
  <c r="CA130" i="5"/>
  <c r="CB130" i="5"/>
  <c r="CC130" i="5"/>
  <c r="CD130" i="5"/>
  <c r="CE130" i="5"/>
  <c r="CF130" i="5"/>
  <c r="CG130" i="5"/>
  <c r="CH130" i="5"/>
  <c r="CI130" i="5"/>
  <c r="CJ130" i="5"/>
  <c r="L131" i="5"/>
  <c r="S131" i="5"/>
  <c r="T131" i="5"/>
  <c r="U131" i="5"/>
  <c r="AN131" i="5"/>
  <c r="AJ131" i="5"/>
  <c r="AO131" i="5"/>
  <c r="AK131" i="5"/>
  <c r="AL131" i="5"/>
  <c r="AM131" i="5"/>
  <c r="BH131" i="5"/>
  <c r="BI131" i="5"/>
  <c r="BJ131" i="5"/>
  <c r="BK131" i="5"/>
  <c r="BL131" i="5"/>
  <c r="BM131" i="5"/>
  <c r="BN131" i="5"/>
  <c r="BO131" i="5"/>
  <c r="BP131" i="5"/>
  <c r="BQ131" i="5"/>
  <c r="BR131" i="5"/>
  <c r="BS131" i="5"/>
  <c r="BT131" i="5"/>
  <c r="BU131" i="5"/>
  <c r="BV131" i="5"/>
  <c r="BW131" i="5"/>
  <c r="BX131" i="5"/>
  <c r="BY131" i="5"/>
  <c r="CA131" i="5"/>
  <c r="CB131" i="5"/>
  <c r="CC131" i="5"/>
  <c r="CD131" i="5"/>
  <c r="CE131" i="5"/>
  <c r="CF131" i="5"/>
  <c r="CG131" i="5"/>
  <c r="CH131" i="5"/>
  <c r="CI131" i="5"/>
  <c r="CJ131" i="5"/>
  <c r="L132" i="5"/>
  <c r="S132" i="5"/>
  <c r="T132" i="5"/>
  <c r="U132" i="5"/>
  <c r="AJ132" i="5"/>
  <c r="AO132" i="5"/>
  <c r="AN132" i="5"/>
  <c r="AK132" i="5"/>
  <c r="AL132" i="5"/>
  <c r="AM132" i="5"/>
  <c r="BH132" i="5"/>
  <c r="BI132" i="5"/>
  <c r="BJ132" i="5"/>
  <c r="BK132" i="5"/>
  <c r="BL132" i="5"/>
  <c r="BM132" i="5"/>
  <c r="BN132" i="5"/>
  <c r="BO132" i="5"/>
  <c r="BP132" i="5"/>
  <c r="BQ132" i="5"/>
  <c r="BR132" i="5"/>
  <c r="BS132" i="5"/>
  <c r="BT132" i="5"/>
  <c r="BU132" i="5"/>
  <c r="BV132" i="5"/>
  <c r="BW132" i="5"/>
  <c r="BX132" i="5"/>
  <c r="BY132" i="5"/>
  <c r="CA132" i="5"/>
  <c r="CB132" i="5"/>
  <c r="CC132" i="5"/>
  <c r="CD132" i="5"/>
  <c r="CE132" i="5"/>
  <c r="CF132" i="5"/>
  <c r="CG132" i="5"/>
  <c r="CH132" i="5"/>
  <c r="CI132" i="5"/>
  <c r="CJ132" i="5"/>
  <c r="L133" i="5"/>
  <c r="S133" i="5"/>
  <c r="T133" i="5"/>
  <c r="U133" i="5"/>
  <c r="AJ133" i="5"/>
  <c r="AO133" i="5"/>
  <c r="AN133" i="5"/>
  <c r="AK133" i="5"/>
  <c r="AL133" i="5"/>
  <c r="AM133" i="5"/>
  <c r="BH133" i="5"/>
  <c r="BI133" i="5"/>
  <c r="BJ133" i="5"/>
  <c r="BK133" i="5"/>
  <c r="BL133" i="5"/>
  <c r="BM133" i="5"/>
  <c r="BN133" i="5"/>
  <c r="BO133" i="5"/>
  <c r="BP133" i="5"/>
  <c r="BQ133" i="5"/>
  <c r="BR133" i="5"/>
  <c r="BS133" i="5"/>
  <c r="BT133" i="5"/>
  <c r="BU133" i="5"/>
  <c r="BV133" i="5"/>
  <c r="BW133" i="5"/>
  <c r="BX133" i="5"/>
  <c r="BY133" i="5"/>
  <c r="CA133" i="5"/>
  <c r="CB133" i="5"/>
  <c r="CC133" i="5"/>
  <c r="CD133" i="5"/>
  <c r="CE133" i="5"/>
  <c r="CF133" i="5"/>
  <c r="CG133" i="5"/>
  <c r="CH133" i="5"/>
  <c r="CI133" i="5"/>
  <c r="CJ133" i="5"/>
  <c r="L134" i="5"/>
  <c r="S134" i="5"/>
  <c r="T134" i="5"/>
  <c r="U134" i="5"/>
  <c r="AN134" i="5"/>
  <c r="AJ134" i="5"/>
  <c r="AO134" i="5"/>
  <c r="AK134" i="5"/>
  <c r="AL134" i="5"/>
  <c r="AM134" i="5"/>
  <c r="BH134" i="5"/>
  <c r="BI134" i="5"/>
  <c r="BJ134" i="5"/>
  <c r="BK134" i="5"/>
  <c r="BL134" i="5"/>
  <c r="BM134" i="5"/>
  <c r="BN134" i="5"/>
  <c r="BO134" i="5"/>
  <c r="BP134" i="5"/>
  <c r="BQ134" i="5"/>
  <c r="BR134" i="5"/>
  <c r="BS134" i="5"/>
  <c r="BT134" i="5"/>
  <c r="BU134" i="5"/>
  <c r="BV134" i="5"/>
  <c r="BW134" i="5"/>
  <c r="BX134" i="5"/>
  <c r="BY134" i="5"/>
  <c r="CA134" i="5"/>
  <c r="CB134" i="5"/>
  <c r="CC134" i="5"/>
  <c r="CD134" i="5"/>
  <c r="CE134" i="5"/>
  <c r="CF134" i="5"/>
  <c r="CG134" i="5"/>
  <c r="CH134" i="5"/>
  <c r="CI134" i="5"/>
  <c r="CJ134" i="5"/>
  <c r="L135" i="5"/>
  <c r="S135" i="5"/>
  <c r="T135" i="5"/>
  <c r="U135" i="5"/>
  <c r="AN135" i="5"/>
  <c r="AJ135" i="5"/>
  <c r="AO135" i="5"/>
  <c r="AK135" i="5"/>
  <c r="AL135" i="5"/>
  <c r="AM135" i="5"/>
  <c r="BH135" i="5"/>
  <c r="BI135" i="5"/>
  <c r="BJ135" i="5"/>
  <c r="BK135" i="5"/>
  <c r="BL135" i="5"/>
  <c r="BM135" i="5"/>
  <c r="BN135" i="5"/>
  <c r="BO135" i="5"/>
  <c r="BP135" i="5"/>
  <c r="BQ135" i="5"/>
  <c r="BR135" i="5"/>
  <c r="BS135" i="5"/>
  <c r="BT135" i="5"/>
  <c r="BU135" i="5"/>
  <c r="BV135" i="5"/>
  <c r="BW135" i="5"/>
  <c r="BX135" i="5"/>
  <c r="BY135" i="5"/>
  <c r="CA135" i="5"/>
  <c r="CB135" i="5"/>
  <c r="CC135" i="5"/>
  <c r="CD135" i="5"/>
  <c r="CE135" i="5"/>
  <c r="CF135" i="5"/>
  <c r="CG135" i="5"/>
  <c r="CH135" i="5"/>
  <c r="CI135" i="5"/>
  <c r="CJ135" i="5"/>
  <c r="L136" i="5"/>
  <c r="S136" i="5"/>
  <c r="T136" i="5"/>
  <c r="U136" i="5"/>
  <c r="AN136" i="5"/>
  <c r="AJ136" i="5"/>
  <c r="AO136" i="5"/>
  <c r="AK136" i="5"/>
  <c r="AL136" i="5"/>
  <c r="AM136" i="5"/>
  <c r="BH136" i="5"/>
  <c r="BI136" i="5"/>
  <c r="BJ136" i="5"/>
  <c r="BK136" i="5"/>
  <c r="BL136" i="5"/>
  <c r="BM136" i="5"/>
  <c r="BN136" i="5"/>
  <c r="BO136" i="5"/>
  <c r="BP136" i="5"/>
  <c r="BQ136" i="5"/>
  <c r="BR136" i="5"/>
  <c r="BS136" i="5"/>
  <c r="BT136" i="5"/>
  <c r="BU136" i="5"/>
  <c r="BV136" i="5"/>
  <c r="BW136" i="5"/>
  <c r="BX136" i="5"/>
  <c r="BY136" i="5"/>
  <c r="CA136" i="5"/>
  <c r="CB136" i="5"/>
  <c r="CC136" i="5"/>
  <c r="CD136" i="5"/>
  <c r="CE136" i="5"/>
  <c r="CF136" i="5"/>
  <c r="CG136" i="5"/>
  <c r="CH136" i="5"/>
  <c r="CI136" i="5"/>
  <c r="CJ136" i="5"/>
  <c r="L137" i="5"/>
  <c r="S137" i="5"/>
  <c r="T137" i="5"/>
  <c r="U137" i="5"/>
  <c r="AN137" i="5"/>
  <c r="AJ137" i="5"/>
  <c r="AO137" i="5"/>
  <c r="AK137" i="5"/>
  <c r="AL137" i="5"/>
  <c r="AM137" i="5"/>
  <c r="BH137" i="5"/>
  <c r="BI137" i="5"/>
  <c r="BJ137" i="5"/>
  <c r="BK137" i="5"/>
  <c r="BL137" i="5"/>
  <c r="BM137" i="5"/>
  <c r="BN137" i="5"/>
  <c r="BO137" i="5"/>
  <c r="BP137" i="5"/>
  <c r="BQ137" i="5"/>
  <c r="BR137" i="5"/>
  <c r="BS137" i="5"/>
  <c r="BT137" i="5"/>
  <c r="BU137" i="5"/>
  <c r="BV137" i="5"/>
  <c r="BW137" i="5"/>
  <c r="BX137" i="5"/>
  <c r="BY137" i="5"/>
  <c r="CA137" i="5"/>
  <c r="CB137" i="5"/>
  <c r="CC137" i="5"/>
  <c r="CD137" i="5"/>
  <c r="CE137" i="5"/>
  <c r="CF137" i="5"/>
  <c r="CG137" i="5"/>
  <c r="CH137" i="5"/>
  <c r="CI137" i="5"/>
  <c r="CJ137" i="5"/>
  <c r="L138" i="5"/>
  <c r="S138" i="5"/>
  <c r="T138" i="5"/>
  <c r="U138" i="5"/>
  <c r="AN138" i="5"/>
  <c r="AJ138" i="5"/>
  <c r="AO138" i="5"/>
  <c r="AK138" i="5"/>
  <c r="AL138" i="5"/>
  <c r="AM138" i="5"/>
  <c r="BH138" i="5"/>
  <c r="BI138" i="5"/>
  <c r="BJ138" i="5"/>
  <c r="BK138" i="5"/>
  <c r="BL138" i="5"/>
  <c r="BM138" i="5"/>
  <c r="BN138" i="5"/>
  <c r="BO138" i="5"/>
  <c r="BP138" i="5"/>
  <c r="BQ138" i="5"/>
  <c r="BR138" i="5"/>
  <c r="BS138" i="5"/>
  <c r="BT138" i="5"/>
  <c r="BU138" i="5"/>
  <c r="BV138" i="5"/>
  <c r="BW138" i="5"/>
  <c r="BX138" i="5"/>
  <c r="BY138" i="5"/>
  <c r="CA138" i="5"/>
  <c r="CB138" i="5"/>
  <c r="CC138" i="5"/>
  <c r="CD138" i="5"/>
  <c r="CE138" i="5"/>
  <c r="CF138" i="5"/>
  <c r="CG138" i="5"/>
  <c r="CH138" i="5"/>
  <c r="CI138" i="5"/>
  <c r="CJ138" i="5"/>
  <c r="L139" i="5"/>
  <c r="S139" i="5"/>
  <c r="T139" i="5"/>
  <c r="U139" i="5"/>
  <c r="AN139" i="5"/>
  <c r="AJ139" i="5"/>
  <c r="AO139" i="5"/>
  <c r="AK139" i="5"/>
  <c r="AL139" i="5"/>
  <c r="AM139" i="5"/>
  <c r="BH139" i="5"/>
  <c r="BI139" i="5"/>
  <c r="BJ139" i="5"/>
  <c r="BK139" i="5"/>
  <c r="BL139" i="5"/>
  <c r="BM139" i="5"/>
  <c r="BN139" i="5"/>
  <c r="BO139" i="5"/>
  <c r="BP139" i="5"/>
  <c r="BQ139" i="5"/>
  <c r="BR139" i="5"/>
  <c r="BS139" i="5"/>
  <c r="BT139" i="5"/>
  <c r="BU139" i="5"/>
  <c r="BV139" i="5"/>
  <c r="BW139" i="5"/>
  <c r="BX139" i="5"/>
  <c r="BY139" i="5"/>
  <c r="CA139" i="5"/>
  <c r="CB139" i="5"/>
  <c r="CC139" i="5"/>
  <c r="CD139" i="5"/>
  <c r="CE139" i="5"/>
  <c r="CF139" i="5"/>
  <c r="CG139" i="5"/>
  <c r="CH139" i="5"/>
  <c r="CI139" i="5"/>
  <c r="CJ139" i="5"/>
  <c r="L140" i="5"/>
  <c r="S140" i="5"/>
  <c r="T140" i="5"/>
  <c r="U140" i="5"/>
  <c r="AJ140" i="5"/>
  <c r="AO140" i="5"/>
  <c r="AN140" i="5"/>
  <c r="AK140" i="5"/>
  <c r="AL140" i="5"/>
  <c r="AM140" i="5"/>
  <c r="BH140" i="5"/>
  <c r="BI140" i="5"/>
  <c r="BJ140" i="5"/>
  <c r="BK140" i="5"/>
  <c r="BL140" i="5"/>
  <c r="BM140" i="5"/>
  <c r="BN140" i="5"/>
  <c r="BO140" i="5"/>
  <c r="BP140" i="5"/>
  <c r="BQ140" i="5"/>
  <c r="BR140" i="5"/>
  <c r="BS140" i="5"/>
  <c r="BT140" i="5"/>
  <c r="BU140" i="5"/>
  <c r="BV140" i="5"/>
  <c r="BW140" i="5"/>
  <c r="BX140" i="5"/>
  <c r="BY140" i="5"/>
  <c r="CA140" i="5"/>
  <c r="CB140" i="5"/>
  <c r="CC140" i="5"/>
  <c r="CD140" i="5"/>
  <c r="CE140" i="5"/>
  <c r="CF140" i="5"/>
  <c r="CG140" i="5"/>
  <c r="CH140" i="5"/>
  <c r="CI140" i="5"/>
  <c r="CJ140" i="5"/>
  <c r="L141" i="5"/>
  <c r="S141" i="5"/>
  <c r="T141" i="5"/>
  <c r="U141" i="5"/>
  <c r="AN141" i="5"/>
  <c r="AJ141" i="5"/>
  <c r="AO141" i="5"/>
  <c r="AK141" i="5"/>
  <c r="AL141" i="5"/>
  <c r="AM141" i="5"/>
  <c r="BH141" i="5"/>
  <c r="BI141" i="5"/>
  <c r="BJ141" i="5"/>
  <c r="BK141" i="5"/>
  <c r="BL141" i="5"/>
  <c r="BM141" i="5"/>
  <c r="BN141" i="5"/>
  <c r="BO141" i="5"/>
  <c r="BP141" i="5"/>
  <c r="BQ141" i="5"/>
  <c r="BR141" i="5"/>
  <c r="BS141" i="5"/>
  <c r="BT141" i="5"/>
  <c r="BU141" i="5"/>
  <c r="BV141" i="5"/>
  <c r="BW141" i="5"/>
  <c r="BX141" i="5"/>
  <c r="BY141" i="5"/>
  <c r="CA141" i="5"/>
  <c r="CB141" i="5"/>
  <c r="CC141" i="5"/>
  <c r="CD141" i="5"/>
  <c r="CE141" i="5"/>
  <c r="CF141" i="5"/>
  <c r="CG141" i="5"/>
  <c r="CH141" i="5"/>
  <c r="CI141" i="5"/>
  <c r="CJ141" i="5"/>
  <c r="L142" i="5"/>
  <c r="S142" i="5"/>
  <c r="T142" i="5"/>
  <c r="U142" i="5"/>
  <c r="AN142" i="5"/>
  <c r="AJ142" i="5"/>
  <c r="AO142" i="5"/>
  <c r="AK142" i="5"/>
  <c r="AL142" i="5"/>
  <c r="AM142" i="5"/>
  <c r="BH142" i="5"/>
  <c r="BI142" i="5"/>
  <c r="BJ142" i="5"/>
  <c r="BK142" i="5"/>
  <c r="BL142" i="5"/>
  <c r="BM142" i="5"/>
  <c r="BN142" i="5"/>
  <c r="BO142" i="5"/>
  <c r="BP142" i="5"/>
  <c r="BQ142" i="5"/>
  <c r="BR142" i="5"/>
  <c r="BS142" i="5"/>
  <c r="BT142" i="5"/>
  <c r="BU142" i="5"/>
  <c r="BV142" i="5"/>
  <c r="BW142" i="5"/>
  <c r="BX142" i="5"/>
  <c r="BY142" i="5"/>
  <c r="CA142" i="5"/>
  <c r="CB142" i="5"/>
  <c r="CC142" i="5"/>
  <c r="CD142" i="5"/>
  <c r="CE142" i="5"/>
  <c r="CF142" i="5"/>
  <c r="CG142" i="5"/>
  <c r="CH142" i="5"/>
  <c r="CI142" i="5"/>
  <c r="CJ142" i="5"/>
  <c r="L143" i="5"/>
  <c r="S143" i="5"/>
  <c r="T143" i="5"/>
  <c r="U143" i="5"/>
  <c r="AJ143" i="5"/>
  <c r="AO143" i="5"/>
  <c r="AN143" i="5"/>
  <c r="AK143" i="5"/>
  <c r="AL143" i="5"/>
  <c r="AM143" i="5"/>
  <c r="BH143" i="5"/>
  <c r="BI143" i="5"/>
  <c r="BJ143" i="5"/>
  <c r="BK143" i="5"/>
  <c r="BL143" i="5"/>
  <c r="BM143" i="5"/>
  <c r="BN143" i="5"/>
  <c r="BO143" i="5"/>
  <c r="BP143" i="5"/>
  <c r="BQ143" i="5"/>
  <c r="BR143" i="5"/>
  <c r="BS143" i="5"/>
  <c r="BT143" i="5"/>
  <c r="BU143" i="5"/>
  <c r="BV143" i="5"/>
  <c r="BW143" i="5"/>
  <c r="BX143" i="5"/>
  <c r="BY143" i="5"/>
  <c r="CA143" i="5"/>
  <c r="CB143" i="5"/>
  <c r="CC143" i="5"/>
  <c r="CD143" i="5"/>
  <c r="CE143" i="5"/>
  <c r="CF143" i="5"/>
  <c r="CG143" i="5"/>
  <c r="CH143" i="5"/>
  <c r="CI143" i="5"/>
  <c r="CJ143" i="5"/>
  <c r="L144" i="5"/>
  <c r="S144" i="5"/>
  <c r="T144" i="5"/>
  <c r="U144" i="5"/>
  <c r="AN144" i="5"/>
  <c r="AJ144" i="5"/>
  <c r="AO144" i="5"/>
  <c r="AK144" i="5"/>
  <c r="AL144" i="5"/>
  <c r="AM144" i="5"/>
  <c r="BH144" i="5"/>
  <c r="BI144" i="5"/>
  <c r="BJ144" i="5"/>
  <c r="BK144" i="5"/>
  <c r="BL144" i="5"/>
  <c r="BM144" i="5"/>
  <c r="BN144" i="5"/>
  <c r="BO144" i="5"/>
  <c r="BP144" i="5"/>
  <c r="BQ144" i="5"/>
  <c r="BR144" i="5"/>
  <c r="BS144" i="5"/>
  <c r="BT144" i="5"/>
  <c r="BU144" i="5"/>
  <c r="BV144" i="5"/>
  <c r="BW144" i="5"/>
  <c r="BX144" i="5"/>
  <c r="BY144" i="5"/>
  <c r="CA144" i="5"/>
  <c r="CB144" i="5"/>
  <c r="CC144" i="5"/>
  <c r="CD144" i="5"/>
  <c r="CE144" i="5"/>
  <c r="CF144" i="5"/>
  <c r="CG144" i="5"/>
  <c r="CH144" i="5"/>
  <c r="CI144" i="5"/>
  <c r="CJ144" i="5"/>
  <c r="L145" i="5"/>
  <c r="S145" i="5"/>
  <c r="T145" i="5"/>
  <c r="U145" i="5"/>
  <c r="AJ145" i="5"/>
  <c r="AO145" i="5"/>
  <c r="AN145" i="5"/>
  <c r="AK145" i="5"/>
  <c r="AL145" i="5"/>
  <c r="AM145" i="5"/>
  <c r="BH145" i="5"/>
  <c r="BI145" i="5"/>
  <c r="BJ145" i="5"/>
  <c r="BK145" i="5"/>
  <c r="BL145" i="5"/>
  <c r="BM145" i="5"/>
  <c r="BN145" i="5"/>
  <c r="BO145" i="5"/>
  <c r="BP145" i="5"/>
  <c r="BQ145" i="5"/>
  <c r="BR145" i="5"/>
  <c r="BS145" i="5"/>
  <c r="BT145" i="5"/>
  <c r="BU145" i="5"/>
  <c r="BV145" i="5"/>
  <c r="BW145" i="5"/>
  <c r="BX145" i="5"/>
  <c r="BY145" i="5"/>
  <c r="CA145" i="5"/>
  <c r="CB145" i="5"/>
  <c r="CC145" i="5"/>
  <c r="CD145" i="5"/>
  <c r="CE145" i="5"/>
  <c r="CF145" i="5"/>
  <c r="CG145" i="5"/>
  <c r="CH145" i="5"/>
  <c r="CI145" i="5"/>
  <c r="CJ145" i="5"/>
  <c r="L146" i="5"/>
  <c r="S146" i="5"/>
  <c r="T146" i="5"/>
  <c r="U146" i="5"/>
  <c r="AJ146" i="5"/>
  <c r="AO146" i="5"/>
  <c r="AN146" i="5"/>
  <c r="AK146" i="5"/>
  <c r="AL146" i="5"/>
  <c r="AM146" i="5"/>
  <c r="BH146" i="5"/>
  <c r="BI146" i="5"/>
  <c r="BJ146" i="5"/>
  <c r="BK146" i="5"/>
  <c r="BL146" i="5"/>
  <c r="BM146" i="5"/>
  <c r="BN146" i="5"/>
  <c r="BO146" i="5"/>
  <c r="BP146" i="5"/>
  <c r="BQ146" i="5"/>
  <c r="BR146" i="5"/>
  <c r="BS146" i="5"/>
  <c r="BT146" i="5"/>
  <c r="BU146" i="5"/>
  <c r="BV146" i="5"/>
  <c r="BW146" i="5"/>
  <c r="BX146" i="5"/>
  <c r="BY146" i="5"/>
  <c r="CA146" i="5"/>
  <c r="CB146" i="5"/>
  <c r="CC146" i="5"/>
  <c r="CD146" i="5"/>
  <c r="CE146" i="5"/>
  <c r="CF146" i="5"/>
  <c r="CG146" i="5"/>
  <c r="CH146" i="5"/>
  <c r="CI146" i="5"/>
  <c r="CJ146" i="5"/>
  <c r="L147" i="5"/>
  <c r="S147" i="5"/>
  <c r="T147" i="5"/>
  <c r="U147" i="5"/>
  <c r="AN147" i="5"/>
  <c r="AJ147" i="5"/>
  <c r="AO147" i="5"/>
  <c r="AK147" i="5"/>
  <c r="AL147" i="5"/>
  <c r="AM147" i="5"/>
  <c r="BH147" i="5"/>
  <c r="BI147" i="5"/>
  <c r="BJ147" i="5"/>
  <c r="BK147" i="5"/>
  <c r="BL147" i="5"/>
  <c r="BM147" i="5"/>
  <c r="BN147" i="5"/>
  <c r="BO147" i="5"/>
  <c r="BP147" i="5"/>
  <c r="BQ147" i="5"/>
  <c r="BR147" i="5"/>
  <c r="BS147" i="5"/>
  <c r="BT147" i="5"/>
  <c r="BU147" i="5"/>
  <c r="BV147" i="5"/>
  <c r="BW147" i="5"/>
  <c r="BX147" i="5"/>
  <c r="BY147" i="5"/>
  <c r="CA147" i="5"/>
  <c r="CB147" i="5"/>
  <c r="CC147" i="5"/>
  <c r="CD147" i="5"/>
  <c r="CE147" i="5"/>
  <c r="CF147" i="5"/>
  <c r="CG147" i="5"/>
  <c r="CH147" i="5"/>
  <c r="CI147" i="5"/>
  <c r="CJ147" i="5"/>
  <c r="L148" i="5"/>
  <c r="S148" i="5"/>
  <c r="T148" i="5"/>
  <c r="U148" i="5"/>
  <c r="AN148" i="5"/>
  <c r="AJ148" i="5"/>
  <c r="AO148" i="5"/>
  <c r="AK148" i="5"/>
  <c r="AL148" i="5"/>
  <c r="AM148" i="5"/>
  <c r="BH148" i="5"/>
  <c r="BI148" i="5"/>
  <c r="BJ148" i="5"/>
  <c r="BK148" i="5"/>
  <c r="BL148" i="5"/>
  <c r="BM148" i="5"/>
  <c r="BN148" i="5"/>
  <c r="BO148" i="5"/>
  <c r="BP148" i="5"/>
  <c r="BQ148" i="5"/>
  <c r="BR148" i="5"/>
  <c r="BS148" i="5"/>
  <c r="BT148" i="5"/>
  <c r="BU148" i="5"/>
  <c r="BV148" i="5"/>
  <c r="BW148" i="5"/>
  <c r="BX148" i="5"/>
  <c r="BY148" i="5"/>
  <c r="CA148" i="5"/>
  <c r="CB148" i="5"/>
  <c r="CC148" i="5"/>
  <c r="CD148" i="5"/>
  <c r="CE148" i="5"/>
  <c r="CF148" i="5"/>
  <c r="CG148" i="5"/>
  <c r="CH148" i="5"/>
  <c r="CI148" i="5"/>
  <c r="CJ148" i="5"/>
  <c r="L149" i="5"/>
  <c r="S149" i="5"/>
  <c r="T149" i="5"/>
  <c r="U149" i="5"/>
  <c r="AN149" i="5"/>
  <c r="AJ149" i="5"/>
  <c r="AO149" i="5"/>
  <c r="AK149" i="5"/>
  <c r="AL149" i="5"/>
  <c r="AM149" i="5"/>
  <c r="BH149" i="5"/>
  <c r="BI149" i="5"/>
  <c r="BJ149" i="5"/>
  <c r="BK149" i="5"/>
  <c r="BL149" i="5"/>
  <c r="BM149" i="5"/>
  <c r="BN149" i="5"/>
  <c r="BO149" i="5"/>
  <c r="BP149" i="5"/>
  <c r="BQ149" i="5"/>
  <c r="BR149" i="5"/>
  <c r="BS149" i="5"/>
  <c r="BT149" i="5"/>
  <c r="BU149" i="5"/>
  <c r="BV149" i="5"/>
  <c r="BW149" i="5"/>
  <c r="BX149" i="5"/>
  <c r="BY149" i="5"/>
  <c r="CA149" i="5"/>
  <c r="CB149" i="5"/>
  <c r="CC149" i="5"/>
  <c r="CD149" i="5"/>
  <c r="CE149" i="5"/>
  <c r="CF149" i="5"/>
  <c r="CG149" i="5"/>
  <c r="CH149" i="5"/>
  <c r="CI149" i="5"/>
  <c r="CJ149" i="5"/>
  <c r="L150" i="5"/>
  <c r="S150" i="5"/>
  <c r="T150" i="5"/>
  <c r="U150" i="5"/>
  <c r="AN150" i="5"/>
  <c r="AJ150" i="5"/>
  <c r="AO150" i="5"/>
  <c r="AK150" i="5"/>
  <c r="AL150" i="5"/>
  <c r="AM150" i="5"/>
  <c r="BH150" i="5"/>
  <c r="BI150" i="5"/>
  <c r="BJ150" i="5"/>
  <c r="BK150" i="5"/>
  <c r="BL150" i="5"/>
  <c r="BM150" i="5"/>
  <c r="BN150" i="5"/>
  <c r="BO150" i="5"/>
  <c r="BP150" i="5"/>
  <c r="BQ150" i="5"/>
  <c r="BR150" i="5"/>
  <c r="BS150" i="5"/>
  <c r="BT150" i="5"/>
  <c r="BU150" i="5"/>
  <c r="BV150" i="5"/>
  <c r="BW150" i="5"/>
  <c r="BX150" i="5"/>
  <c r="BY150" i="5"/>
  <c r="CA150" i="5"/>
  <c r="CB150" i="5"/>
  <c r="CC150" i="5"/>
  <c r="CD150" i="5"/>
  <c r="CE150" i="5"/>
  <c r="CF150" i="5"/>
  <c r="CG150" i="5"/>
  <c r="CH150" i="5"/>
  <c r="CI150" i="5"/>
  <c r="CJ150" i="5"/>
  <c r="L151" i="5"/>
  <c r="S151" i="5"/>
  <c r="T151" i="5"/>
  <c r="U151" i="5"/>
  <c r="AJ151" i="5"/>
  <c r="AO151" i="5"/>
  <c r="AN151" i="5"/>
  <c r="AK151" i="5"/>
  <c r="AL151" i="5"/>
  <c r="AM151" i="5"/>
  <c r="BH151" i="5"/>
  <c r="BI151" i="5"/>
  <c r="BJ151" i="5"/>
  <c r="BK151" i="5"/>
  <c r="BL151" i="5"/>
  <c r="BM151" i="5"/>
  <c r="BN151" i="5"/>
  <c r="BO151" i="5"/>
  <c r="BP151" i="5"/>
  <c r="BQ151" i="5"/>
  <c r="BR151" i="5"/>
  <c r="BS151" i="5"/>
  <c r="BT151" i="5"/>
  <c r="BU151" i="5"/>
  <c r="BV151" i="5"/>
  <c r="BW151" i="5"/>
  <c r="BX151" i="5"/>
  <c r="BY151" i="5"/>
  <c r="CA151" i="5"/>
  <c r="CB151" i="5"/>
  <c r="CC151" i="5"/>
  <c r="CD151" i="5"/>
  <c r="CE151" i="5"/>
  <c r="CF151" i="5"/>
  <c r="CG151" i="5"/>
  <c r="CH151" i="5"/>
  <c r="CI151" i="5"/>
  <c r="CJ151" i="5"/>
  <c r="L152" i="5"/>
  <c r="S152" i="5"/>
  <c r="T152" i="5"/>
  <c r="U152" i="5"/>
  <c r="AJ152" i="5"/>
  <c r="AO152" i="5"/>
  <c r="AN152" i="5"/>
  <c r="AK152" i="5"/>
  <c r="AL152" i="5"/>
  <c r="AM152" i="5"/>
  <c r="BH152" i="5"/>
  <c r="BI152" i="5"/>
  <c r="BJ152" i="5"/>
  <c r="BK152" i="5"/>
  <c r="BL152" i="5"/>
  <c r="BM152" i="5"/>
  <c r="BN152" i="5"/>
  <c r="BO152" i="5"/>
  <c r="BP152" i="5"/>
  <c r="BQ152" i="5"/>
  <c r="BR152" i="5"/>
  <c r="BS152" i="5"/>
  <c r="BT152" i="5"/>
  <c r="BU152" i="5"/>
  <c r="BV152" i="5"/>
  <c r="BW152" i="5"/>
  <c r="BX152" i="5"/>
  <c r="BY152" i="5"/>
  <c r="CA152" i="5"/>
  <c r="CB152" i="5"/>
  <c r="CC152" i="5"/>
  <c r="CD152" i="5"/>
  <c r="CE152" i="5"/>
  <c r="CF152" i="5"/>
  <c r="CG152" i="5"/>
  <c r="CH152" i="5"/>
  <c r="CI152" i="5"/>
  <c r="CJ152" i="5"/>
  <c r="L153" i="5"/>
  <c r="S153" i="5"/>
  <c r="T153" i="5"/>
  <c r="U153" i="5"/>
  <c r="AN153" i="5"/>
  <c r="AJ153" i="5"/>
  <c r="AO153" i="5"/>
  <c r="AK153" i="5"/>
  <c r="AL153" i="5"/>
  <c r="AM153" i="5"/>
  <c r="BH153" i="5"/>
  <c r="BI153" i="5"/>
  <c r="BJ153" i="5"/>
  <c r="BK153" i="5"/>
  <c r="BL153" i="5"/>
  <c r="BM153" i="5"/>
  <c r="BN153" i="5"/>
  <c r="BO153" i="5"/>
  <c r="BP153" i="5"/>
  <c r="BQ153" i="5"/>
  <c r="BR153" i="5"/>
  <c r="BS153" i="5"/>
  <c r="BT153" i="5"/>
  <c r="BU153" i="5"/>
  <c r="BV153" i="5"/>
  <c r="BW153" i="5"/>
  <c r="BX153" i="5"/>
  <c r="BY153" i="5"/>
  <c r="CA153" i="5"/>
  <c r="CB153" i="5"/>
  <c r="CC153" i="5"/>
  <c r="CD153" i="5"/>
  <c r="CE153" i="5"/>
  <c r="CF153" i="5"/>
  <c r="CG153" i="5"/>
  <c r="CH153" i="5"/>
  <c r="CI153" i="5"/>
  <c r="CJ153" i="5"/>
  <c r="L154" i="5"/>
  <c r="S154" i="5"/>
  <c r="T154" i="5"/>
  <c r="U154" i="5"/>
  <c r="AN154" i="5"/>
  <c r="AJ154" i="5"/>
  <c r="AO154" i="5"/>
  <c r="AK154" i="5"/>
  <c r="AL154" i="5"/>
  <c r="AM154" i="5"/>
  <c r="BH154" i="5"/>
  <c r="BI154" i="5"/>
  <c r="BJ154" i="5"/>
  <c r="BK154" i="5"/>
  <c r="BL154" i="5"/>
  <c r="BM154" i="5"/>
  <c r="BN154" i="5"/>
  <c r="BO154" i="5"/>
  <c r="BP154" i="5"/>
  <c r="BQ154" i="5"/>
  <c r="BR154" i="5"/>
  <c r="BS154" i="5"/>
  <c r="BT154" i="5"/>
  <c r="BU154" i="5"/>
  <c r="BV154" i="5"/>
  <c r="BW154" i="5"/>
  <c r="BX154" i="5"/>
  <c r="BY154" i="5"/>
  <c r="CA154" i="5"/>
  <c r="CB154" i="5"/>
  <c r="CC154" i="5"/>
  <c r="CD154" i="5"/>
  <c r="CE154" i="5"/>
  <c r="CF154" i="5"/>
  <c r="CG154" i="5"/>
  <c r="CH154" i="5"/>
  <c r="CI154" i="5"/>
  <c r="CJ154" i="5"/>
  <c r="L155" i="5"/>
  <c r="S155" i="5"/>
  <c r="T155" i="5"/>
  <c r="U155" i="5"/>
  <c r="AN155" i="5"/>
  <c r="AJ155" i="5"/>
  <c r="AO155" i="5"/>
  <c r="AK155" i="5"/>
  <c r="AL155" i="5"/>
  <c r="AM155" i="5"/>
  <c r="BH155" i="5"/>
  <c r="BI155" i="5"/>
  <c r="BJ155" i="5"/>
  <c r="BK155" i="5"/>
  <c r="BL155" i="5"/>
  <c r="BM155" i="5"/>
  <c r="BN155" i="5"/>
  <c r="BO155" i="5"/>
  <c r="BP155" i="5"/>
  <c r="BQ155" i="5"/>
  <c r="BR155" i="5"/>
  <c r="BS155" i="5"/>
  <c r="BT155" i="5"/>
  <c r="BU155" i="5"/>
  <c r="BV155" i="5"/>
  <c r="BW155" i="5"/>
  <c r="BX155" i="5"/>
  <c r="BY155" i="5"/>
  <c r="CA155" i="5"/>
  <c r="CB155" i="5"/>
  <c r="CC155" i="5"/>
  <c r="CD155" i="5"/>
  <c r="CE155" i="5"/>
  <c r="CF155" i="5"/>
  <c r="CG155" i="5"/>
  <c r="CH155" i="5"/>
  <c r="CI155" i="5"/>
  <c r="CJ155" i="5"/>
  <c r="L156" i="5"/>
  <c r="S156" i="5"/>
  <c r="T156" i="5"/>
  <c r="U156" i="5"/>
  <c r="AJ156" i="5"/>
  <c r="AO156" i="5"/>
  <c r="AN156" i="5"/>
  <c r="AK156" i="5"/>
  <c r="AL156" i="5"/>
  <c r="AM156" i="5"/>
  <c r="BH156" i="5"/>
  <c r="BI156" i="5"/>
  <c r="BJ156" i="5"/>
  <c r="BK156" i="5"/>
  <c r="BL156" i="5"/>
  <c r="BM156" i="5"/>
  <c r="BN156" i="5"/>
  <c r="BO156" i="5"/>
  <c r="BP156" i="5"/>
  <c r="BQ156" i="5"/>
  <c r="BR156" i="5"/>
  <c r="BS156" i="5"/>
  <c r="BT156" i="5"/>
  <c r="BU156" i="5"/>
  <c r="BV156" i="5"/>
  <c r="BW156" i="5"/>
  <c r="BX156" i="5"/>
  <c r="BY156" i="5"/>
  <c r="CA156" i="5"/>
  <c r="CB156" i="5"/>
  <c r="CC156" i="5"/>
  <c r="CD156" i="5"/>
  <c r="CE156" i="5"/>
  <c r="CF156" i="5"/>
  <c r="CG156" i="5"/>
  <c r="CH156" i="5"/>
  <c r="CI156" i="5"/>
  <c r="CJ156" i="5"/>
  <c r="L157" i="5"/>
  <c r="S157" i="5"/>
  <c r="T157" i="5"/>
  <c r="U157" i="5"/>
  <c r="AJ157" i="5"/>
  <c r="AO157" i="5"/>
  <c r="AN157" i="5"/>
  <c r="AK157" i="5"/>
  <c r="AL157" i="5"/>
  <c r="AM157" i="5"/>
  <c r="BH157" i="5"/>
  <c r="BI157" i="5"/>
  <c r="BJ157" i="5"/>
  <c r="BK157" i="5"/>
  <c r="BL157" i="5"/>
  <c r="BM157" i="5"/>
  <c r="BN157" i="5"/>
  <c r="BO157" i="5"/>
  <c r="BP157" i="5"/>
  <c r="BQ157" i="5"/>
  <c r="BR157" i="5"/>
  <c r="BS157" i="5"/>
  <c r="BT157" i="5"/>
  <c r="BU157" i="5"/>
  <c r="BV157" i="5"/>
  <c r="BW157" i="5"/>
  <c r="BX157" i="5"/>
  <c r="BY157" i="5"/>
  <c r="CA157" i="5"/>
  <c r="CB157" i="5"/>
  <c r="CC157" i="5"/>
  <c r="CD157" i="5"/>
  <c r="CE157" i="5"/>
  <c r="CF157" i="5"/>
  <c r="CG157" i="5"/>
  <c r="CH157" i="5"/>
  <c r="CI157" i="5"/>
  <c r="CJ157" i="5"/>
  <c r="L158" i="5"/>
  <c r="S158" i="5"/>
  <c r="T158" i="5"/>
  <c r="U158" i="5"/>
  <c r="AN158" i="5"/>
  <c r="AJ158" i="5"/>
  <c r="AO158" i="5"/>
  <c r="AK158" i="5"/>
  <c r="AL158" i="5"/>
  <c r="AM158" i="5"/>
  <c r="BH158" i="5"/>
  <c r="BI158" i="5"/>
  <c r="BJ158" i="5"/>
  <c r="BK158" i="5"/>
  <c r="BL158" i="5"/>
  <c r="BM158" i="5"/>
  <c r="BN158" i="5"/>
  <c r="BO158" i="5"/>
  <c r="BP158" i="5"/>
  <c r="BQ158" i="5"/>
  <c r="BR158" i="5"/>
  <c r="BS158" i="5"/>
  <c r="BT158" i="5"/>
  <c r="BU158" i="5"/>
  <c r="BV158" i="5"/>
  <c r="BW158" i="5"/>
  <c r="BX158" i="5"/>
  <c r="BY158" i="5"/>
  <c r="CA158" i="5"/>
  <c r="CB158" i="5"/>
  <c r="CC158" i="5"/>
  <c r="CD158" i="5"/>
  <c r="CE158" i="5"/>
  <c r="CF158" i="5"/>
  <c r="CG158" i="5"/>
  <c r="CH158" i="5"/>
  <c r="CI158" i="5"/>
  <c r="CJ158" i="5"/>
  <c r="L159" i="5"/>
  <c r="S159" i="5"/>
  <c r="T159" i="5"/>
  <c r="U159" i="5"/>
  <c r="AN159" i="5"/>
  <c r="AJ159" i="5"/>
  <c r="AO159" i="5"/>
  <c r="AK159" i="5"/>
  <c r="AL159" i="5"/>
  <c r="AM159" i="5"/>
  <c r="BH159" i="5"/>
  <c r="BI159" i="5"/>
  <c r="BJ159" i="5"/>
  <c r="BK159" i="5"/>
  <c r="BL159" i="5"/>
  <c r="BM159" i="5"/>
  <c r="BN159" i="5"/>
  <c r="BO159" i="5"/>
  <c r="BP159" i="5"/>
  <c r="BQ159" i="5"/>
  <c r="BR159" i="5"/>
  <c r="BS159" i="5"/>
  <c r="BT159" i="5"/>
  <c r="BU159" i="5"/>
  <c r="BV159" i="5"/>
  <c r="BW159" i="5"/>
  <c r="BX159" i="5"/>
  <c r="BY159" i="5"/>
  <c r="CA159" i="5"/>
  <c r="CB159" i="5"/>
  <c r="CC159" i="5"/>
  <c r="CD159" i="5"/>
  <c r="CE159" i="5"/>
  <c r="CF159" i="5"/>
  <c r="CG159" i="5"/>
  <c r="CH159" i="5"/>
  <c r="CI159" i="5"/>
  <c r="CJ159" i="5"/>
  <c r="L160" i="5"/>
  <c r="S160" i="5"/>
  <c r="T160" i="5"/>
  <c r="U160" i="5"/>
  <c r="AN160" i="5"/>
  <c r="AJ160" i="5"/>
  <c r="AO160" i="5"/>
  <c r="AK160" i="5"/>
  <c r="AL160" i="5"/>
  <c r="AM160" i="5"/>
  <c r="BH160" i="5"/>
  <c r="BI160" i="5"/>
  <c r="BJ160" i="5"/>
  <c r="BK160" i="5"/>
  <c r="BL160" i="5"/>
  <c r="BM160" i="5"/>
  <c r="BN160" i="5"/>
  <c r="BO160" i="5"/>
  <c r="BP160" i="5"/>
  <c r="BQ160" i="5"/>
  <c r="BR160" i="5"/>
  <c r="BS160" i="5"/>
  <c r="BT160" i="5"/>
  <c r="BU160" i="5"/>
  <c r="BV160" i="5"/>
  <c r="BW160" i="5"/>
  <c r="BX160" i="5"/>
  <c r="BY160" i="5"/>
  <c r="CA160" i="5"/>
  <c r="CB160" i="5"/>
  <c r="CC160" i="5"/>
  <c r="CD160" i="5"/>
  <c r="CE160" i="5"/>
  <c r="CF160" i="5"/>
  <c r="CG160" i="5"/>
  <c r="CH160" i="5"/>
  <c r="CI160" i="5"/>
  <c r="CJ160" i="5"/>
  <c r="L161" i="5"/>
  <c r="S161" i="5"/>
  <c r="T161" i="5"/>
  <c r="U161" i="5"/>
  <c r="AN161" i="5"/>
  <c r="AJ161" i="5"/>
  <c r="AO161" i="5"/>
  <c r="AK161" i="5"/>
  <c r="AL161" i="5"/>
  <c r="AM161" i="5"/>
  <c r="BH161" i="5"/>
  <c r="BI161" i="5"/>
  <c r="BJ161" i="5"/>
  <c r="BK161" i="5"/>
  <c r="BL161" i="5"/>
  <c r="BM161" i="5"/>
  <c r="BN161" i="5"/>
  <c r="BO161" i="5"/>
  <c r="BP161" i="5"/>
  <c r="BQ161" i="5"/>
  <c r="BR161" i="5"/>
  <c r="BS161" i="5"/>
  <c r="BT161" i="5"/>
  <c r="BU161" i="5"/>
  <c r="BV161" i="5"/>
  <c r="BW161" i="5"/>
  <c r="BX161" i="5"/>
  <c r="BY161" i="5"/>
  <c r="CA161" i="5"/>
  <c r="CB161" i="5"/>
  <c r="CC161" i="5"/>
  <c r="CD161" i="5"/>
  <c r="CE161" i="5"/>
  <c r="CF161" i="5"/>
  <c r="CG161" i="5"/>
  <c r="CH161" i="5"/>
  <c r="CI161" i="5"/>
  <c r="CJ161" i="5"/>
  <c r="L162" i="5"/>
  <c r="S162" i="5"/>
  <c r="T162" i="5"/>
  <c r="U162" i="5"/>
  <c r="AJ162" i="5"/>
  <c r="AO162" i="5"/>
  <c r="AN162" i="5"/>
  <c r="AK162" i="5"/>
  <c r="AL162" i="5"/>
  <c r="AM162" i="5"/>
  <c r="BH162" i="5"/>
  <c r="BI162" i="5"/>
  <c r="BJ162" i="5"/>
  <c r="BK162" i="5"/>
  <c r="BL162" i="5"/>
  <c r="BM162" i="5"/>
  <c r="BN162" i="5"/>
  <c r="BO162" i="5"/>
  <c r="BP162" i="5"/>
  <c r="BQ162" i="5"/>
  <c r="BR162" i="5"/>
  <c r="BS162" i="5"/>
  <c r="BT162" i="5"/>
  <c r="BU162" i="5"/>
  <c r="BV162" i="5"/>
  <c r="BW162" i="5"/>
  <c r="BX162" i="5"/>
  <c r="BY162" i="5"/>
  <c r="CA162" i="5"/>
  <c r="CB162" i="5"/>
  <c r="CC162" i="5"/>
  <c r="CD162" i="5"/>
  <c r="CE162" i="5"/>
  <c r="CF162" i="5"/>
  <c r="CG162" i="5"/>
  <c r="CH162" i="5"/>
  <c r="CI162" i="5"/>
  <c r="CJ162" i="5"/>
  <c r="L163" i="5"/>
  <c r="S163" i="5"/>
  <c r="T163" i="5"/>
  <c r="U163" i="5"/>
  <c r="AN163" i="5"/>
  <c r="AJ163" i="5"/>
  <c r="AO163" i="5"/>
  <c r="AK163" i="5"/>
  <c r="AL163" i="5"/>
  <c r="AM163" i="5"/>
  <c r="BH163" i="5"/>
  <c r="BI163" i="5"/>
  <c r="BJ163" i="5"/>
  <c r="BK163" i="5"/>
  <c r="BL163" i="5"/>
  <c r="BM163" i="5"/>
  <c r="BN163" i="5"/>
  <c r="BO163" i="5"/>
  <c r="BP163" i="5"/>
  <c r="BQ163" i="5"/>
  <c r="BR163" i="5"/>
  <c r="BS163" i="5"/>
  <c r="BT163" i="5"/>
  <c r="BU163" i="5"/>
  <c r="BV163" i="5"/>
  <c r="BW163" i="5"/>
  <c r="BX163" i="5"/>
  <c r="BY163" i="5"/>
  <c r="CA163" i="5"/>
  <c r="CB163" i="5"/>
  <c r="CC163" i="5"/>
  <c r="CD163" i="5"/>
  <c r="CE163" i="5"/>
  <c r="CF163" i="5"/>
  <c r="CG163" i="5"/>
  <c r="CH163" i="5"/>
  <c r="CI163" i="5"/>
  <c r="CJ163" i="5"/>
  <c r="L164" i="5"/>
  <c r="S164" i="5"/>
  <c r="T164" i="5"/>
  <c r="U164" i="5"/>
  <c r="AN164" i="5"/>
  <c r="AJ164" i="5"/>
  <c r="AO164" i="5"/>
  <c r="AK164" i="5"/>
  <c r="AL164" i="5"/>
  <c r="AM164" i="5"/>
  <c r="BH164" i="5"/>
  <c r="BI164" i="5"/>
  <c r="BJ164" i="5"/>
  <c r="BK164" i="5"/>
  <c r="BL164" i="5"/>
  <c r="BM164" i="5"/>
  <c r="BN164" i="5"/>
  <c r="BO164" i="5"/>
  <c r="BP164" i="5"/>
  <c r="BQ164" i="5"/>
  <c r="BR164" i="5"/>
  <c r="BS164" i="5"/>
  <c r="BT164" i="5"/>
  <c r="BU164" i="5"/>
  <c r="BV164" i="5"/>
  <c r="BW164" i="5"/>
  <c r="BX164" i="5"/>
  <c r="BY164" i="5"/>
  <c r="CA164" i="5"/>
  <c r="CB164" i="5"/>
  <c r="CC164" i="5"/>
  <c r="CD164" i="5"/>
  <c r="CE164" i="5"/>
  <c r="CF164" i="5"/>
  <c r="CG164" i="5"/>
  <c r="CH164" i="5"/>
  <c r="CI164" i="5"/>
  <c r="CJ164" i="5"/>
  <c r="L165" i="5"/>
  <c r="S165" i="5"/>
  <c r="T165" i="5"/>
  <c r="U165" i="5"/>
  <c r="AN165" i="5"/>
  <c r="AJ165" i="5"/>
  <c r="AO165" i="5"/>
  <c r="AK165" i="5"/>
  <c r="AL165" i="5"/>
  <c r="AM165" i="5"/>
  <c r="BH165" i="5"/>
  <c r="BI165" i="5"/>
  <c r="BJ165" i="5"/>
  <c r="BK165" i="5"/>
  <c r="BL165" i="5"/>
  <c r="BM165" i="5"/>
  <c r="BN165" i="5"/>
  <c r="BO165" i="5"/>
  <c r="BP165" i="5"/>
  <c r="BQ165" i="5"/>
  <c r="BR165" i="5"/>
  <c r="BS165" i="5"/>
  <c r="BT165" i="5"/>
  <c r="BU165" i="5"/>
  <c r="BV165" i="5"/>
  <c r="BW165" i="5"/>
  <c r="BX165" i="5"/>
  <c r="BY165" i="5"/>
  <c r="CA165" i="5"/>
  <c r="CB165" i="5"/>
  <c r="CC165" i="5"/>
  <c r="CD165" i="5"/>
  <c r="CE165" i="5"/>
  <c r="CF165" i="5"/>
  <c r="CG165" i="5"/>
  <c r="CH165" i="5"/>
  <c r="CI165" i="5"/>
  <c r="CJ165" i="5"/>
  <c r="L166" i="5"/>
  <c r="S166" i="5"/>
  <c r="T166" i="5"/>
  <c r="U166" i="5"/>
  <c r="AN166" i="5"/>
  <c r="AJ166" i="5"/>
  <c r="AO166" i="5"/>
  <c r="AK166" i="5"/>
  <c r="AL166" i="5"/>
  <c r="AM166" i="5"/>
  <c r="BH166" i="5"/>
  <c r="BI166" i="5"/>
  <c r="BJ166" i="5"/>
  <c r="BK166" i="5"/>
  <c r="BL166" i="5"/>
  <c r="BM166" i="5"/>
  <c r="BN166" i="5"/>
  <c r="BO166" i="5"/>
  <c r="BP166" i="5"/>
  <c r="BQ166" i="5"/>
  <c r="BR166" i="5"/>
  <c r="BS166" i="5"/>
  <c r="BT166" i="5"/>
  <c r="BU166" i="5"/>
  <c r="BV166" i="5"/>
  <c r="BW166" i="5"/>
  <c r="BX166" i="5"/>
  <c r="BY166" i="5"/>
  <c r="CA166" i="5"/>
  <c r="CB166" i="5"/>
  <c r="CC166" i="5"/>
  <c r="CD166" i="5"/>
  <c r="CE166" i="5"/>
  <c r="CF166" i="5"/>
  <c r="CG166" i="5"/>
  <c r="CH166" i="5"/>
  <c r="CI166" i="5"/>
  <c r="CJ166" i="5"/>
  <c r="L167" i="5"/>
  <c r="S167" i="5"/>
  <c r="T167" i="5"/>
  <c r="U167" i="5"/>
  <c r="AN167" i="5"/>
  <c r="AJ167" i="5"/>
  <c r="AO167" i="5"/>
  <c r="AK167" i="5"/>
  <c r="AL167" i="5"/>
  <c r="AM167" i="5"/>
  <c r="BH167" i="5"/>
  <c r="BI167" i="5"/>
  <c r="BJ167" i="5"/>
  <c r="BK167" i="5"/>
  <c r="BL167" i="5"/>
  <c r="BM167" i="5"/>
  <c r="BN167" i="5"/>
  <c r="BO167" i="5"/>
  <c r="BP167" i="5"/>
  <c r="BQ167" i="5"/>
  <c r="BR167" i="5"/>
  <c r="BS167" i="5"/>
  <c r="BT167" i="5"/>
  <c r="BU167" i="5"/>
  <c r="BV167" i="5"/>
  <c r="BW167" i="5"/>
  <c r="BX167" i="5"/>
  <c r="BY167" i="5"/>
  <c r="CA167" i="5"/>
  <c r="CB167" i="5"/>
  <c r="CC167" i="5"/>
  <c r="CD167" i="5"/>
  <c r="CE167" i="5"/>
  <c r="CF167" i="5"/>
  <c r="CG167" i="5"/>
  <c r="CH167" i="5"/>
  <c r="CI167" i="5"/>
  <c r="CJ167" i="5"/>
  <c r="L168" i="5"/>
  <c r="S168" i="5"/>
  <c r="T168" i="5"/>
  <c r="U168" i="5"/>
  <c r="AJ168" i="5"/>
  <c r="AO168" i="5"/>
  <c r="AN168" i="5"/>
  <c r="AK168" i="5"/>
  <c r="AL168" i="5"/>
  <c r="AM168" i="5"/>
  <c r="BH168" i="5"/>
  <c r="BI168" i="5"/>
  <c r="BJ168" i="5"/>
  <c r="BK168" i="5"/>
  <c r="BL168" i="5"/>
  <c r="BM168" i="5"/>
  <c r="BN168" i="5"/>
  <c r="BO168" i="5"/>
  <c r="BP168" i="5"/>
  <c r="BQ168" i="5"/>
  <c r="BR168" i="5"/>
  <c r="BS168" i="5"/>
  <c r="BT168" i="5"/>
  <c r="BU168" i="5"/>
  <c r="BV168" i="5"/>
  <c r="BW168" i="5"/>
  <c r="BX168" i="5"/>
  <c r="BY168" i="5"/>
  <c r="CA168" i="5"/>
  <c r="CB168" i="5"/>
  <c r="CC168" i="5"/>
  <c r="CD168" i="5"/>
  <c r="CE168" i="5"/>
  <c r="CF168" i="5"/>
  <c r="CG168" i="5"/>
  <c r="CH168" i="5"/>
  <c r="CI168" i="5"/>
  <c r="CJ168" i="5"/>
  <c r="L169" i="5"/>
  <c r="S169" i="5"/>
  <c r="T169" i="5"/>
  <c r="U169" i="5"/>
  <c r="AN169" i="5"/>
  <c r="AJ169" i="5"/>
  <c r="AO169" i="5"/>
  <c r="AK169" i="5"/>
  <c r="AL169" i="5"/>
  <c r="AM169" i="5"/>
  <c r="BH169" i="5"/>
  <c r="BI169" i="5"/>
  <c r="BJ169" i="5"/>
  <c r="BK169" i="5"/>
  <c r="BL169" i="5"/>
  <c r="BM169" i="5"/>
  <c r="BN169" i="5"/>
  <c r="BO169" i="5"/>
  <c r="BP169" i="5"/>
  <c r="BQ169" i="5"/>
  <c r="BR169" i="5"/>
  <c r="BS169" i="5"/>
  <c r="BT169" i="5"/>
  <c r="BU169" i="5"/>
  <c r="BV169" i="5"/>
  <c r="BW169" i="5"/>
  <c r="BX169" i="5"/>
  <c r="BY169" i="5"/>
  <c r="CA169" i="5"/>
  <c r="CB169" i="5"/>
  <c r="CC169" i="5"/>
  <c r="CD169" i="5"/>
  <c r="CE169" i="5"/>
  <c r="CF169" i="5"/>
  <c r="CG169" i="5"/>
  <c r="CH169" i="5"/>
  <c r="CI169" i="5"/>
  <c r="CJ169" i="5"/>
  <c r="L170" i="5"/>
  <c r="S170" i="5"/>
  <c r="T170" i="5"/>
  <c r="U170" i="5"/>
  <c r="AN170" i="5"/>
  <c r="AJ170" i="5"/>
  <c r="AO170" i="5"/>
  <c r="AK170" i="5"/>
  <c r="AL170" i="5"/>
  <c r="AM170" i="5"/>
  <c r="BH170" i="5"/>
  <c r="BI170" i="5"/>
  <c r="BJ170" i="5"/>
  <c r="BK170" i="5"/>
  <c r="BL170" i="5"/>
  <c r="BM170" i="5"/>
  <c r="BN170" i="5"/>
  <c r="BO170" i="5"/>
  <c r="BP170" i="5"/>
  <c r="BQ170" i="5"/>
  <c r="BR170" i="5"/>
  <c r="BS170" i="5"/>
  <c r="BT170" i="5"/>
  <c r="BU170" i="5"/>
  <c r="BV170" i="5"/>
  <c r="BW170" i="5"/>
  <c r="BX170" i="5"/>
  <c r="BY170" i="5"/>
  <c r="CA170" i="5"/>
  <c r="CB170" i="5"/>
  <c r="CC170" i="5"/>
  <c r="CD170" i="5"/>
  <c r="CE170" i="5"/>
  <c r="CF170" i="5"/>
  <c r="CG170" i="5"/>
  <c r="CH170" i="5"/>
  <c r="CI170" i="5"/>
  <c r="CJ170" i="5"/>
  <c r="L171" i="5"/>
  <c r="S171" i="5"/>
  <c r="T171" i="5"/>
  <c r="U171" i="5"/>
  <c r="AJ171" i="5"/>
  <c r="AO171" i="5"/>
  <c r="AN171" i="5"/>
  <c r="AK171" i="5"/>
  <c r="AL171" i="5"/>
  <c r="AM171" i="5"/>
  <c r="BH171" i="5"/>
  <c r="BI171" i="5"/>
  <c r="BJ171" i="5"/>
  <c r="BK171" i="5"/>
  <c r="BL171" i="5"/>
  <c r="BM171" i="5"/>
  <c r="BN171" i="5"/>
  <c r="BO171" i="5"/>
  <c r="BP171" i="5"/>
  <c r="BQ171" i="5"/>
  <c r="BR171" i="5"/>
  <c r="BS171" i="5"/>
  <c r="BT171" i="5"/>
  <c r="BU171" i="5"/>
  <c r="BV171" i="5"/>
  <c r="BW171" i="5"/>
  <c r="BX171" i="5"/>
  <c r="BY171" i="5"/>
  <c r="CA171" i="5"/>
  <c r="CB171" i="5"/>
  <c r="CC171" i="5"/>
  <c r="CD171" i="5"/>
  <c r="CE171" i="5"/>
  <c r="CF171" i="5"/>
  <c r="CG171" i="5"/>
  <c r="CH171" i="5"/>
  <c r="CI171" i="5"/>
  <c r="CJ171" i="5"/>
  <c r="L172" i="5"/>
  <c r="S172" i="5"/>
  <c r="T172" i="5"/>
  <c r="U172" i="5"/>
  <c r="AN172" i="5"/>
  <c r="AJ172" i="5"/>
  <c r="AO172" i="5"/>
  <c r="AK172" i="5"/>
  <c r="AL172" i="5"/>
  <c r="AM172" i="5"/>
  <c r="BH172" i="5"/>
  <c r="BI172" i="5"/>
  <c r="BJ172" i="5"/>
  <c r="BK172" i="5"/>
  <c r="BL172" i="5"/>
  <c r="BM172" i="5"/>
  <c r="BN172" i="5"/>
  <c r="BO172" i="5"/>
  <c r="BP172" i="5"/>
  <c r="BQ172" i="5"/>
  <c r="BR172" i="5"/>
  <c r="BS172" i="5"/>
  <c r="BT172" i="5"/>
  <c r="BU172" i="5"/>
  <c r="BV172" i="5"/>
  <c r="BW172" i="5"/>
  <c r="BX172" i="5"/>
  <c r="BY172" i="5"/>
  <c r="CA172" i="5"/>
  <c r="CB172" i="5"/>
  <c r="CC172" i="5"/>
  <c r="CD172" i="5"/>
  <c r="CE172" i="5"/>
  <c r="CF172" i="5"/>
  <c r="CG172" i="5"/>
  <c r="CH172" i="5"/>
  <c r="CI172" i="5"/>
  <c r="CJ172" i="5"/>
  <c r="L173" i="5"/>
  <c r="S173" i="5"/>
  <c r="T173" i="5"/>
  <c r="U173" i="5"/>
  <c r="AN173" i="5"/>
  <c r="AJ173" i="5"/>
  <c r="AO173" i="5"/>
  <c r="AK173" i="5"/>
  <c r="AL173" i="5"/>
  <c r="AM173" i="5"/>
  <c r="BH173" i="5"/>
  <c r="BI173" i="5"/>
  <c r="BJ173" i="5"/>
  <c r="BK173" i="5"/>
  <c r="BL173" i="5"/>
  <c r="BM173" i="5"/>
  <c r="BN173" i="5"/>
  <c r="BO173" i="5"/>
  <c r="BP173" i="5"/>
  <c r="BQ173" i="5"/>
  <c r="BR173" i="5"/>
  <c r="BS173" i="5"/>
  <c r="BT173" i="5"/>
  <c r="BU173" i="5"/>
  <c r="BV173" i="5"/>
  <c r="BW173" i="5"/>
  <c r="BX173" i="5"/>
  <c r="BY173" i="5"/>
  <c r="CA173" i="5"/>
  <c r="CB173" i="5"/>
  <c r="CC173" i="5"/>
  <c r="CD173" i="5"/>
  <c r="CE173" i="5"/>
  <c r="CF173" i="5"/>
  <c r="CG173" i="5"/>
  <c r="CH173" i="5"/>
  <c r="CI173" i="5"/>
  <c r="CJ173" i="5"/>
  <c r="L174" i="5"/>
  <c r="S174" i="5"/>
  <c r="T174" i="5"/>
  <c r="U174" i="5"/>
  <c r="AJ174" i="5"/>
  <c r="AO174" i="5"/>
  <c r="AN174" i="5"/>
  <c r="AK174" i="5"/>
  <c r="AL174" i="5"/>
  <c r="AM174" i="5"/>
  <c r="BH174" i="5"/>
  <c r="BI174" i="5"/>
  <c r="BJ174" i="5"/>
  <c r="BK174" i="5"/>
  <c r="BL174" i="5"/>
  <c r="BM174" i="5"/>
  <c r="BN174" i="5"/>
  <c r="BO174" i="5"/>
  <c r="BP174" i="5"/>
  <c r="BQ174" i="5"/>
  <c r="BR174" i="5"/>
  <c r="BS174" i="5"/>
  <c r="BT174" i="5"/>
  <c r="BU174" i="5"/>
  <c r="BV174" i="5"/>
  <c r="BW174" i="5"/>
  <c r="BX174" i="5"/>
  <c r="BY174" i="5"/>
  <c r="CA174" i="5"/>
  <c r="CB174" i="5"/>
  <c r="CC174" i="5"/>
  <c r="CD174" i="5"/>
  <c r="CE174" i="5"/>
  <c r="CF174" i="5"/>
  <c r="CG174" i="5"/>
  <c r="CH174" i="5"/>
  <c r="CI174" i="5"/>
  <c r="CJ174" i="5"/>
  <c r="L175" i="5"/>
  <c r="S175" i="5"/>
  <c r="T175" i="5"/>
  <c r="U175" i="5"/>
  <c r="AJ175" i="5"/>
  <c r="AO175" i="5"/>
  <c r="AN175" i="5"/>
  <c r="AK175" i="5"/>
  <c r="AL175" i="5"/>
  <c r="AM175" i="5"/>
  <c r="BH175" i="5"/>
  <c r="BI175" i="5"/>
  <c r="BJ175" i="5"/>
  <c r="BK175" i="5"/>
  <c r="BL175" i="5"/>
  <c r="BM175" i="5"/>
  <c r="BN175" i="5"/>
  <c r="BO175" i="5"/>
  <c r="BP175" i="5"/>
  <c r="BQ175" i="5"/>
  <c r="BR175" i="5"/>
  <c r="BS175" i="5"/>
  <c r="BT175" i="5"/>
  <c r="BU175" i="5"/>
  <c r="BV175" i="5"/>
  <c r="BW175" i="5"/>
  <c r="BX175" i="5"/>
  <c r="BY175" i="5"/>
  <c r="CA175" i="5"/>
  <c r="CB175" i="5"/>
  <c r="CC175" i="5"/>
  <c r="CD175" i="5"/>
  <c r="CE175" i="5"/>
  <c r="CF175" i="5"/>
  <c r="CG175" i="5"/>
  <c r="CH175" i="5"/>
  <c r="CI175" i="5"/>
  <c r="CJ175" i="5"/>
  <c r="L176" i="5"/>
  <c r="S176" i="5"/>
  <c r="T176" i="5"/>
  <c r="U176" i="5"/>
  <c r="AN176" i="5"/>
  <c r="AJ176" i="5"/>
  <c r="AO176" i="5"/>
  <c r="AK176" i="5"/>
  <c r="AL176" i="5"/>
  <c r="AM176" i="5"/>
  <c r="BH176" i="5"/>
  <c r="BI176" i="5"/>
  <c r="BJ176" i="5"/>
  <c r="BK176" i="5"/>
  <c r="BL176" i="5"/>
  <c r="BM176" i="5"/>
  <c r="BN176" i="5"/>
  <c r="BO176" i="5"/>
  <c r="BP176" i="5"/>
  <c r="BQ176" i="5"/>
  <c r="BR176" i="5"/>
  <c r="BS176" i="5"/>
  <c r="BT176" i="5"/>
  <c r="BU176" i="5"/>
  <c r="BV176" i="5"/>
  <c r="BW176" i="5"/>
  <c r="BX176" i="5"/>
  <c r="BY176" i="5"/>
  <c r="CA176" i="5"/>
  <c r="CB176" i="5"/>
  <c r="CC176" i="5"/>
  <c r="CD176" i="5"/>
  <c r="CE176" i="5"/>
  <c r="CF176" i="5"/>
  <c r="CG176" i="5"/>
  <c r="CH176" i="5"/>
  <c r="CI176" i="5"/>
  <c r="CJ176" i="5"/>
  <c r="L177" i="5"/>
  <c r="S177" i="5"/>
  <c r="T177" i="5"/>
  <c r="U177" i="5"/>
  <c r="AJ177" i="5"/>
  <c r="AO177" i="5"/>
  <c r="AN177" i="5"/>
  <c r="AK177" i="5"/>
  <c r="AL177" i="5"/>
  <c r="AM177" i="5"/>
  <c r="BH177" i="5"/>
  <c r="BI177" i="5"/>
  <c r="BJ177" i="5"/>
  <c r="BK177" i="5"/>
  <c r="BL177" i="5"/>
  <c r="BM177" i="5"/>
  <c r="BN177" i="5"/>
  <c r="BO177" i="5"/>
  <c r="BP177" i="5"/>
  <c r="BQ177" i="5"/>
  <c r="BR177" i="5"/>
  <c r="BS177" i="5"/>
  <c r="BT177" i="5"/>
  <c r="BU177" i="5"/>
  <c r="BV177" i="5"/>
  <c r="BW177" i="5"/>
  <c r="BX177" i="5"/>
  <c r="BY177" i="5"/>
  <c r="CA177" i="5"/>
  <c r="CB177" i="5"/>
  <c r="CC177" i="5"/>
  <c r="CD177" i="5"/>
  <c r="CE177" i="5"/>
  <c r="CF177" i="5"/>
  <c r="CG177" i="5"/>
  <c r="CH177" i="5"/>
  <c r="CI177" i="5"/>
  <c r="CJ177" i="5"/>
  <c r="L178" i="5"/>
  <c r="S178" i="5"/>
  <c r="T178" i="5"/>
  <c r="U178" i="5"/>
  <c r="AN178" i="5"/>
  <c r="AJ178" i="5"/>
  <c r="AO178" i="5"/>
  <c r="AK178" i="5"/>
  <c r="AL178" i="5"/>
  <c r="AM178" i="5"/>
  <c r="BH178" i="5"/>
  <c r="BI178" i="5"/>
  <c r="BJ178" i="5"/>
  <c r="BK178" i="5"/>
  <c r="BL178" i="5"/>
  <c r="BM178" i="5"/>
  <c r="BN178" i="5"/>
  <c r="BO178" i="5"/>
  <c r="BP178" i="5"/>
  <c r="BQ178" i="5"/>
  <c r="BR178" i="5"/>
  <c r="BS178" i="5"/>
  <c r="BT178" i="5"/>
  <c r="BU178" i="5"/>
  <c r="BV178" i="5"/>
  <c r="BW178" i="5"/>
  <c r="BX178" i="5"/>
  <c r="BY178" i="5"/>
  <c r="CA178" i="5"/>
  <c r="CB178" i="5"/>
  <c r="CC178" i="5"/>
  <c r="CD178" i="5"/>
  <c r="CE178" i="5"/>
  <c r="CF178" i="5"/>
  <c r="CG178" i="5"/>
  <c r="CH178" i="5"/>
  <c r="CI178" i="5"/>
  <c r="CJ178" i="5"/>
  <c r="L179" i="5"/>
  <c r="S179" i="5"/>
  <c r="T179" i="5"/>
  <c r="U179" i="5"/>
  <c r="AJ179" i="5"/>
  <c r="AO179" i="5"/>
  <c r="AN179" i="5"/>
  <c r="AK179" i="5"/>
  <c r="AL179" i="5"/>
  <c r="AM179" i="5"/>
  <c r="BH179" i="5"/>
  <c r="BI179" i="5"/>
  <c r="BJ179" i="5"/>
  <c r="BK179" i="5"/>
  <c r="BL179" i="5"/>
  <c r="BM179" i="5"/>
  <c r="BN179" i="5"/>
  <c r="BO179" i="5"/>
  <c r="BP179" i="5"/>
  <c r="BQ179" i="5"/>
  <c r="BR179" i="5"/>
  <c r="BS179" i="5"/>
  <c r="BT179" i="5"/>
  <c r="BU179" i="5"/>
  <c r="BV179" i="5"/>
  <c r="BW179" i="5"/>
  <c r="BX179" i="5"/>
  <c r="BY179" i="5"/>
  <c r="CA179" i="5"/>
  <c r="CB179" i="5"/>
  <c r="CC179" i="5"/>
  <c r="CD179" i="5"/>
  <c r="CE179" i="5"/>
  <c r="CF179" i="5"/>
  <c r="CG179" i="5"/>
  <c r="CH179" i="5"/>
  <c r="CI179" i="5"/>
  <c r="CJ179" i="5"/>
  <c r="L180" i="5"/>
  <c r="S180" i="5"/>
  <c r="T180" i="5"/>
  <c r="U180" i="5"/>
  <c r="AN180" i="5"/>
  <c r="AJ180" i="5"/>
  <c r="AO180" i="5"/>
  <c r="AK180" i="5"/>
  <c r="AL180" i="5"/>
  <c r="AM180" i="5"/>
  <c r="BH180" i="5"/>
  <c r="BI180" i="5"/>
  <c r="BJ180" i="5"/>
  <c r="BK180" i="5"/>
  <c r="BL180" i="5"/>
  <c r="BM180" i="5"/>
  <c r="BN180" i="5"/>
  <c r="BO180" i="5"/>
  <c r="BP180" i="5"/>
  <c r="BQ180" i="5"/>
  <c r="BR180" i="5"/>
  <c r="BS180" i="5"/>
  <c r="BT180" i="5"/>
  <c r="BU180" i="5"/>
  <c r="BV180" i="5"/>
  <c r="BW180" i="5"/>
  <c r="BX180" i="5"/>
  <c r="BY180" i="5"/>
  <c r="CA180" i="5"/>
  <c r="CB180" i="5"/>
  <c r="CC180" i="5"/>
  <c r="CD180" i="5"/>
  <c r="CE180" i="5"/>
  <c r="CF180" i="5"/>
  <c r="CG180" i="5"/>
  <c r="CH180" i="5"/>
  <c r="CI180" i="5"/>
  <c r="CJ180" i="5"/>
  <c r="L181" i="5"/>
  <c r="S181" i="5"/>
  <c r="T181" i="5"/>
  <c r="U181" i="5"/>
  <c r="AN181" i="5"/>
  <c r="AJ181" i="5"/>
  <c r="AO181" i="5"/>
  <c r="AK181" i="5"/>
  <c r="AL181" i="5"/>
  <c r="AM181" i="5"/>
  <c r="BH181" i="5"/>
  <c r="BI181" i="5"/>
  <c r="BJ181" i="5"/>
  <c r="BK181" i="5"/>
  <c r="BL181" i="5"/>
  <c r="BM181" i="5"/>
  <c r="BN181" i="5"/>
  <c r="BO181" i="5"/>
  <c r="BP181" i="5"/>
  <c r="BQ181" i="5"/>
  <c r="BR181" i="5"/>
  <c r="BS181" i="5"/>
  <c r="BT181" i="5"/>
  <c r="BU181" i="5"/>
  <c r="BV181" i="5"/>
  <c r="BW181" i="5"/>
  <c r="BX181" i="5"/>
  <c r="BY181" i="5"/>
  <c r="CA181" i="5"/>
  <c r="CB181" i="5"/>
  <c r="CC181" i="5"/>
  <c r="CD181" i="5"/>
  <c r="CE181" i="5"/>
  <c r="CF181" i="5"/>
  <c r="CG181" i="5"/>
  <c r="CH181" i="5"/>
  <c r="CI181" i="5"/>
  <c r="CJ181" i="5"/>
  <c r="L182" i="5"/>
  <c r="S182" i="5"/>
  <c r="T182" i="5"/>
  <c r="U182" i="5"/>
  <c r="AN182" i="5"/>
  <c r="AJ182" i="5"/>
  <c r="AO182" i="5"/>
  <c r="AK182" i="5"/>
  <c r="AL182" i="5"/>
  <c r="AM182" i="5"/>
  <c r="BH182" i="5"/>
  <c r="BI182" i="5"/>
  <c r="BJ182" i="5"/>
  <c r="BK182" i="5"/>
  <c r="BL182" i="5"/>
  <c r="BM182" i="5"/>
  <c r="BN182" i="5"/>
  <c r="BO182" i="5"/>
  <c r="BP182" i="5"/>
  <c r="BQ182" i="5"/>
  <c r="BR182" i="5"/>
  <c r="BS182" i="5"/>
  <c r="BT182" i="5"/>
  <c r="BU182" i="5"/>
  <c r="BV182" i="5"/>
  <c r="BW182" i="5"/>
  <c r="BX182" i="5"/>
  <c r="BY182" i="5"/>
  <c r="CA182" i="5"/>
  <c r="CB182" i="5"/>
  <c r="CC182" i="5"/>
  <c r="CD182" i="5"/>
  <c r="CE182" i="5"/>
  <c r="CF182" i="5"/>
  <c r="CG182" i="5"/>
  <c r="CH182" i="5"/>
  <c r="CI182" i="5"/>
  <c r="CJ182" i="5"/>
  <c r="L183" i="5"/>
  <c r="S183" i="5"/>
  <c r="T183" i="5"/>
  <c r="U183" i="5"/>
  <c r="AN183" i="5"/>
  <c r="AJ183" i="5"/>
  <c r="AO183" i="5"/>
  <c r="AK183" i="5"/>
  <c r="AL183" i="5"/>
  <c r="AM183" i="5"/>
  <c r="BH183" i="5"/>
  <c r="BI183" i="5"/>
  <c r="BJ183" i="5"/>
  <c r="BK183" i="5"/>
  <c r="BL183" i="5"/>
  <c r="BM183" i="5"/>
  <c r="BN183" i="5"/>
  <c r="BO183" i="5"/>
  <c r="BP183" i="5"/>
  <c r="BQ183" i="5"/>
  <c r="BR183" i="5"/>
  <c r="BS183" i="5"/>
  <c r="BT183" i="5"/>
  <c r="BU183" i="5"/>
  <c r="BV183" i="5"/>
  <c r="BW183" i="5"/>
  <c r="BX183" i="5"/>
  <c r="BY183" i="5"/>
  <c r="CA183" i="5"/>
  <c r="CB183" i="5"/>
  <c r="CC183" i="5"/>
  <c r="CD183" i="5"/>
  <c r="CE183" i="5"/>
  <c r="CF183" i="5"/>
  <c r="CG183" i="5"/>
  <c r="CH183" i="5"/>
  <c r="CI183" i="5"/>
  <c r="CJ183" i="5"/>
  <c r="L184" i="5"/>
  <c r="S184" i="5"/>
  <c r="T184" i="5"/>
  <c r="U184" i="5"/>
  <c r="AN184" i="5"/>
  <c r="AJ184" i="5"/>
  <c r="AO184" i="5"/>
  <c r="AK184" i="5"/>
  <c r="AL184" i="5"/>
  <c r="AM184" i="5"/>
  <c r="BH184" i="5"/>
  <c r="BI184" i="5"/>
  <c r="BJ184" i="5"/>
  <c r="BK184" i="5"/>
  <c r="BL184" i="5"/>
  <c r="BM184" i="5"/>
  <c r="BN184" i="5"/>
  <c r="BO184" i="5"/>
  <c r="BP184" i="5"/>
  <c r="BQ184" i="5"/>
  <c r="BR184" i="5"/>
  <c r="BS184" i="5"/>
  <c r="BT184" i="5"/>
  <c r="BU184" i="5"/>
  <c r="BV184" i="5"/>
  <c r="BW184" i="5"/>
  <c r="BX184" i="5"/>
  <c r="BY184" i="5"/>
  <c r="CA184" i="5"/>
  <c r="CB184" i="5"/>
  <c r="CC184" i="5"/>
  <c r="CD184" i="5"/>
  <c r="CE184" i="5"/>
  <c r="CF184" i="5"/>
  <c r="CG184" i="5"/>
  <c r="CH184" i="5"/>
  <c r="CI184" i="5"/>
  <c r="CJ184" i="5"/>
  <c r="L185" i="5"/>
  <c r="S185" i="5"/>
  <c r="T185" i="5"/>
  <c r="U185" i="5"/>
  <c r="AN185" i="5"/>
  <c r="AJ185" i="5"/>
  <c r="AO185" i="5"/>
  <c r="AK185" i="5"/>
  <c r="AL185" i="5"/>
  <c r="AM185" i="5"/>
  <c r="BH185" i="5"/>
  <c r="BI185" i="5"/>
  <c r="BJ185" i="5"/>
  <c r="BK185" i="5"/>
  <c r="BL185" i="5"/>
  <c r="BM185" i="5"/>
  <c r="BN185" i="5"/>
  <c r="BO185" i="5"/>
  <c r="BP185" i="5"/>
  <c r="BQ185" i="5"/>
  <c r="BR185" i="5"/>
  <c r="BS185" i="5"/>
  <c r="BT185" i="5"/>
  <c r="BU185" i="5"/>
  <c r="BV185" i="5"/>
  <c r="BW185" i="5"/>
  <c r="BX185" i="5"/>
  <c r="BY185" i="5"/>
  <c r="CA185" i="5"/>
  <c r="CB185" i="5"/>
  <c r="CC185" i="5"/>
  <c r="CD185" i="5"/>
  <c r="CE185" i="5"/>
  <c r="CF185" i="5"/>
  <c r="CG185" i="5"/>
  <c r="CH185" i="5"/>
  <c r="CI185" i="5"/>
  <c r="CJ185" i="5"/>
  <c r="L186" i="5"/>
  <c r="S186" i="5"/>
  <c r="T186" i="5"/>
  <c r="U186" i="5"/>
  <c r="AN186" i="5"/>
  <c r="AJ186" i="5"/>
  <c r="AO186" i="5"/>
  <c r="AK186" i="5"/>
  <c r="AL186" i="5"/>
  <c r="AM186" i="5"/>
  <c r="BH186" i="5"/>
  <c r="BI186" i="5"/>
  <c r="BJ186" i="5"/>
  <c r="BK186" i="5"/>
  <c r="BL186" i="5"/>
  <c r="BM186" i="5"/>
  <c r="BN186" i="5"/>
  <c r="BO186" i="5"/>
  <c r="BP186" i="5"/>
  <c r="BQ186" i="5"/>
  <c r="BR186" i="5"/>
  <c r="BS186" i="5"/>
  <c r="BT186" i="5"/>
  <c r="BU186" i="5"/>
  <c r="BV186" i="5"/>
  <c r="BW186" i="5"/>
  <c r="BX186" i="5"/>
  <c r="BY186" i="5"/>
  <c r="CA186" i="5"/>
  <c r="CB186" i="5"/>
  <c r="CC186" i="5"/>
  <c r="CD186" i="5"/>
  <c r="CE186" i="5"/>
  <c r="CF186" i="5"/>
  <c r="CG186" i="5"/>
  <c r="CH186" i="5"/>
  <c r="CI186" i="5"/>
  <c r="CJ186" i="5"/>
  <c r="L187" i="5"/>
  <c r="S187" i="5"/>
  <c r="T187" i="5"/>
  <c r="U187" i="5"/>
  <c r="AN187" i="5"/>
  <c r="AJ187" i="5"/>
  <c r="AO187" i="5"/>
  <c r="AK187" i="5"/>
  <c r="AL187" i="5"/>
  <c r="AM187" i="5"/>
  <c r="BH187" i="5"/>
  <c r="BI187" i="5"/>
  <c r="BJ187" i="5"/>
  <c r="BK187" i="5"/>
  <c r="BL187" i="5"/>
  <c r="BM187" i="5"/>
  <c r="BN187" i="5"/>
  <c r="BO187" i="5"/>
  <c r="BP187" i="5"/>
  <c r="BQ187" i="5"/>
  <c r="BR187" i="5"/>
  <c r="BS187" i="5"/>
  <c r="BT187" i="5"/>
  <c r="BU187" i="5"/>
  <c r="BV187" i="5"/>
  <c r="BW187" i="5"/>
  <c r="BX187" i="5"/>
  <c r="BY187" i="5"/>
  <c r="CA187" i="5"/>
  <c r="CB187" i="5"/>
  <c r="CC187" i="5"/>
  <c r="CD187" i="5"/>
  <c r="CE187" i="5"/>
  <c r="CF187" i="5"/>
  <c r="CG187" i="5"/>
  <c r="CH187" i="5"/>
  <c r="CI187" i="5"/>
  <c r="CJ187" i="5"/>
  <c r="L188" i="5"/>
  <c r="S188" i="5"/>
  <c r="T188" i="5"/>
  <c r="U188" i="5"/>
  <c r="AN188" i="5"/>
  <c r="AJ188" i="5"/>
  <c r="AO188" i="5"/>
  <c r="AK188" i="5"/>
  <c r="AL188" i="5"/>
  <c r="AM188" i="5"/>
  <c r="BH188" i="5"/>
  <c r="BI188" i="5"/>
  <c r="BJ188" i="5"/>
  <c r="BK188" i="5"/>
  <c r="BL188" i="5"/>
  <c r="BM188" i="5"/>
  <c r="BN188" i="5"/>
  <c r="BO188" i="5"/>
  <c r="BP188" i="5"/>
  <c r="BQ188" i="5"/>
  <c r="BR188" i="5"/>
  <c r="BS188" i="5"/>
  <c r="BT188" i="5"/>
  <c r="BU188" i="5"/>
  <c r="BV188" i="5"/>
  <c r="BW188" i="5"/>
  <c r="BX188" i="5"/>
  <c r="BY188" i="5"/>
  <c r="CA188" i="5"/>
  <c r="CB188" i="5"/>
  <c r="CC188" i="5"/>
  <c r="CD188" i="5"/>
  <c r="CE188" i="5"/>
  <c r="CF188" i="5"/>
  <c r="CG188" i="5"/>
  <c r="CH188" i="5"/>
  <c r="CI188" i="5"/>
  <c r="CJ188" i="5"/>
  <c r="L189" i="5"/>
  <c r="S189" i="5"/>
  <c r="T189" i="5"/>
  <c r="U189" i="5"/>
  <c r="AN189" i="5"/>
  <c r="AJ189" i="5"/>
  <c r="AO189" i="5"/>
  <c r="AK189" i="5"/>
  <c r="AL189" i="5"/>
  <c r="AM189" i="5"/>
  <c r="BH189" i="5"/>
  <c r="BI189" i="5"/>
  <c r="BJ189" i="5"/>
  <c r="BK189" i="5"/>
  <c r="BL189" i="5"/>
  <c r="BM189" i="5"/>
  <c r="BN189" i="5"/>
  <c r="BO189" i="5"/>
  <c r="BP189" i="5"/>
  <c r="BQ189" i="5"/>
  <c r="BR189" i="5"/>
  <c r="BS189" i="5"/>
  <c r="BT189" i="5"/>
  <c r="BU189" i="5"/>
  <c r="BV189" i="5"/>
  <c r="BW189" i="5"/>
  <c r="BX189" i="5"/>
  <c r="BY189" i="5"/>
  <c r="CA189" i="5"/>
  <c r="CB189" i="5"/>
  <c r="CC189" i="5"/>
  <c r="CD189" i="5"/>
  <c r="CE189" i="5"/>
  <c r="CF189" i="5"/>
  <c r="CG189" i="5"/>
  <c r="CH189" i="5"/>
  <c r="CI189" i="5"/>
  <c r="CJ189" i="5"/>
  <c r="L190" i="5"/>
  <c r="S190" i="5"/>
  <c r="T190" i="5"/>
  <c r="U190" i="5"/>
  <c r="AJ190" i="5"/>
  <c r="AO190" i="5"/>
  <c r="AN190" i="5"/>
  <c r="AK190" i="5"/>
  <c r="AL190" i="5"/>
  <c r="AM190" i="5"/>
  <c r="BH190" i="5"/>
  <c r="BI190" i="5"/>
  <c r="BJ190" i="5"/>
  <c r="BK190" i="5"/>
  <c r="BL190" i="5"/>
  <c r="BM190" i="5"/>
  <c r="BN190" i="5"/>
  <c r="BO190" i="5"/>
  <c r="BP190" i="5"/>
  <c r="BQ190" i="5"/>
  <c r="BR190" i="5"/>
  <c r="BS190" i="5"/>
  <c r="BT190" i="5"/>
  <c r="BU190" i="5"/>
  <c r="BV190" i="5"/>
  <c r="BW190" i="5"/>
  <c r="BX190" i="5"/>
  <c r="BY190" i="5"/>
  <c r="CA190" i="5"/>
  <c r="CB190" i="5"/>
  <c r="CC190" i="5"/>
  <c r="CD190" i="5"/>
  <c r="CE190" i="5"/>
  <c r="CF190" i="5"/>
  <c r="CG190" i="5"/>
  <c r="CH190" i="5"/>
  <c r="CI190" i="5"/>
  <c r="CJ190" i="5"/>
  <c r="L191" i="5"/>
  <c r="S191" i="5"/>
  <c r="T191" i="5"/>
  <c r="U191" i="5"/>
  <c r="AN191" i="5"/>
  <c r="AJ191" i="5"/>
  <c r="AO191" i="5"/>
  <c r="AK191" i="5"/>
  <c r="AL191" i="5"/>
  <c r="AM191" i="5"/>
  <c r="BH191" i="5"/>
  <c r="BI191" i="5"/>
  <c r="BJ191" i="5"/>
  <c r="BK191" i="5"/>
  <c r="BL191" i="5"/>
  <c r="BM191" i="5"/>
  <c r="BN191" i="5"/>
  <c r="BO191" i="5"/>
  <c r="BP191" i="5"/>
  <c r="BQ191" i="5"/>
  <c r="BR191" i="5"/>
  <c r="BS191" i="5"/>
  <c r="BT191" i="5"/>
  <c r="BU191" i="5"/>
  <c r="BV191" i="5"/>
  <c r="BW191" i="5"/>
  <c r="BX191" i="5"/>
  <c r="BY191" i="5"/>
  <c r="CA191" i="5"/>
  <c r="CB191" i="5"/>
  <c r="CC191" i="5"/>
  <c r="CD191" i="5"/>
  <c r="CE191" i="5"/>
  <c r="CF191" i="5"/>
  <c r="CG191" i="5"/>
  <c r="CH191" i="5"/>
  <c r="CI191" i="5"/>
  <c r="CJ191" i="5"/>
  <c r="L192" i="5"/>
  <c r="S192" i="5"/>
  <c r="T192" i="5"/>
  <c r="U192" i="5"/>
  <c r="AN192" i="5"/>
  <c r="AJ192" i="5"/>
  <c r="AO192" i="5"/>
  <c r="AK192" i="5"/>
  <c r="AL192" i="5"/>
  <c r="AM192" i="5"/>
  <c r="BH192" i="5"/>
  <c r="BI192" i="5"/>
  <c r="BJ192" i="5"/>
  <c r="BK192" i="5"/>
  <c r="BL192" i="5"/>
  <c r="BM192" i="5"/>
  <c r="BN192" i="5"/>
  <c r="BO192" i="5"/>
  <c r="BP192" i="5"/>
  <c r="BQ192" i="5"/>
  <c r="BR192" i="5"/>
  <c r="BS192" i="5"/>
  <c r="BT192" i="5"/>
  <c r="BU192" i="5"/>
  <c r="BV192" i="5"/>
  <c r="BW192" i="5"/>
  <c r="BX192" i="5"/>
  <c r="BY192" i="5"/>
  <c r="CA192" i="5"/>
  <c r="CB192" i="5"/>
  <c r="CC192" i="5"/>
  <c r="CD192" i="5"/>
  <c r="CE192" i="5"/>
  <c r="CF192" i="5"/>
  <c r="CG192" i="5"/>
  <c r="CH192" i="5"/>
  <c r="CI192" i="5"/>
  <c r="CJ192" i="5"/>
  <c r="L193" i="5"/>
  <c r="S193" i="5"/>
  <c r="T193" i="5"/>
  <c r="U193" i="5"/>
  <c r="AN193" i="5"/>
  <c r="AJ193" i="5"/>
  <c r="AO193" i="5"/>
  <c r="AK193" i="5"/>
  <c r="AL193" i="5"/>
  <c r="AM193" i="5"/>
  <c r="BH193" i="5"/>
  <c r="BI193" i="5"/>
  <c r="BJ193" i="5"/>
  <c r="BK193" i="5"/>
  <c r="BL193" i="5"/>
  <c r="BM193" i="5"/>
  <c r="BN193" i="5"/>
  <c r="BO193" i="5"/>
  <c r="BP193" i="5"/>
  <c r="BQ193" i="5"/>
  <c r="BR193" i="5"/>
  <c r="BS193" i="5"/>
  <c r="BT193" i="5"/>
  <c r="BU193" i="5"/>
  <c r="BV193" i="5"/>
  <c r="BW193" i="5"/>
  <c r="BX193" i="5"/>
  <c r="BY193" i="5"/>
  <c r="CA193" i="5"/>
  <c r="CB193" i="5"/>
  <c r="CC193" i="5"/>
  <c r="CD193" i="5"/>
  <c r="CE193" i="5"/>
  <c r="CF193" i="5"/>
  <c r="CG193" i="5"/>
  <c r="CH193" i="5"/>
  <c r="CI193" i="5"/>
  <c r="CJ193" i="5"/>
  <c r="L194" i="5"/>
  <c r="S194" i="5"/>
  <c r="T194" i="5"/>
  <c r="U194" i="5"/>
  <c r="AN194" i="5"/>
  <c r="AJ194" i="5"/>
  <c r="AO194" i="5"/>
  <c r="AK194" i="5"/>
  <c r="AL194" i="5"/>
  <c r="AM194" i="5"/>
  <c r="BH194" i="5"/>
  <c r="BI194" i="5"/>
  <c r="BJ194" i="5"/>
  <c r="BK194" i="5"/>
  <c r="BL194" i="5"/>
  <c r="BM194" i="5"/>
  <c r="BN194" i="5"/>
  <c r="BO194" i="5"/>
  <c r="BP194" i="5"/>
  <c r="BQ194" i="5"/>
  <c r="BR194" i="5"/>
  <c r="BS194" i="5"/>
  <c r="BT194" i="5"/>
  <c r="BU194" i="5"/>
  <c r="BV194" i="5"/>
  <c r="BW194" i="5"/>
  <c r="BX194" i="5"/>
  <c r="BY194" i="5"/>
  <c r="CA194" i="5"/>
  <c r="CB194" i="5"/>
  <c r="CC194" i="5"/>
  <c r="CD194" i="5"/>
  <c r="CE194" i="5"/>
  <c r="CF194" i="5"/>
  <c r="CG194" i="5"/>
  <c r="CH194" i="5"/>
  <c r="CI194" i="5"/>
  <c r="CJ194" i="5"/>
  <c r="L195" i="5"/>
  <c r="S195" i="5"/>
  <c r="T195" i="5"/>
  <c r="U195" i="5"/>
  <c r="AJ195" i="5"/>
  <c r="AO195" i="5"/>
  <c r="AN195" i="5"/>
  <c r="AK195" i="5"/>
  <c r="AL195" i="5"/>
  <c r="AM195" i="5"/>
  <c r="BH195" i="5"/>
  <c r="BI195" i="5"/>
  <c r="BJ195" i="5"/>
  <c r="BK195" i="5"/>
  <c r="BL195" i="5"/>
  <c r="BM195" i="5"/>
  <c r="BN195" i="5"/>
  <c r="BO195" i="5"/>
  <c r="BP195" i="5"/>
  <c r="BQ195" i="5"/>
  <c r="BR195" i="5"/>
  <c r="BS195" i="5"/>
  <c r="BT195" i="5"/>
  <c r="BU195" i="5"/>
  <c r="BV195" i="5"/>
  <c r="BW195" i="5"/>
  <c r="BX195" i="5"/>
  <c r="BY195" i="5"/>
  <c r="CA195" i="5"/>
  <c r="CB195" i="5"/>
  <c r="CC195" i="5"/>
  <c r="CD195" i="5"/>
  <c r="CE195" i="5"/>
  <c r="CF195" i="5"/>
  <c r="CG195" i="5"/>
  <c r="CH195" i="5"/>
  <c r="CI195" i="5"/>
  <c r="CJ195" i="5"/>
  <c r="L196" i="5"/>
  <c r="S196" i="5"/>
  <c r="T196" i="5"/>
  <c r="U196" i="5"/>
  <c r="AJ196" i="5"/>
  <c r="AO196" i="5"/>
  <c r="AN196" i="5"/>
  <c r="AK196" i="5"/>
  <c r="AL196" i="5"/>
  <c r="AM196" i="5"/>
  <c r="BH196" i="5"/>
  <c r="BI196" i="5"/>
  <c r="BJ196" i="5"/>
  <c r="BK196" i="5"/>
  <c r="BL196" i="5"/>
  <c r="BM196" i="5"/>
  <c r="BN196" i="5"/>
  <c r="BO196" i="5"/>
  <c r="BP196" i="5"/>
  <c r="BQ196" i="5"/>
  <c r="BR196" i="5"/>
  <c r="BS196" i="5"/>
  <c r="BT196" i="5"/>
  <c r="BU196" i="5"/>
  <c r="BV196" i="5"/>
  <c r="BW196" i="5"/>
  <c r="BX196" i="5"/>
  <c r="BY196" i="5"/>
  <c r="CA196" i="5"/>
  <c r="CB196" i="5"/>
  <c r="CC196" i="5"/>
  <c r="CD196" i="5"/>
  <c r="CE196" i="5"/>
  <c r="CF196" i="5"/>
  <c r="CG196" i="5"/>
  <c r="CH196" i="5"/>
  <c r="CI196" i="5"/>
  <c r="CJ196" i="5"/>
  <c r="L197" i="5"/>
  <c r="S197" i="5"/>
  <c r="T197" i="5"/>
  <c r="U197" i="5"/>
  <c r="AN197" i="5"/>
  <c r="AJ197" i="5"/>
  <c r="AO197" i="5"/>
  <c r="AK197" i="5"/>
  <c r="AL197" i="5"/>
  <c r="AM197" i="5"/>
  <c r="BH197" i="5"/>
  <c r="BI197" i="5"/>
  <c r="BJ197" i="5"/>
  <c r="BK197" i="5"/>
  <c r="BL197" i="5"/>
  <c r="BM197" i="5"/>
  <c r="BN197" i="5"/>
  <c r="BO197" i="5"/>
  <c r="BP197" i="5"/>
  <c r="BQ197" i="5"/>
  <c r="BR197" i="5"/>
  <c r="BS197" i="5"/>
  <c r="BT197" i="5"/>
  <c r="BU197" i="5"/>
  <c r="BV197" i="5"/>
  <c r="BW197" i="5"/>
  <c r="BX197" i="5"/>
  <c r="BY197" i="5"/>
  <c r="CA197" i="5"/>
  <c r="CB197" i="5"/>
  <c r="CC197" i="5"/>
  <c r="CD197" i="5"/>
  <c r="CE197" i="5"/>
  <c r="CF197" i="5"/>
  <c r="CG197" i="5"/>
  <c r="CH197" i="5"/>
  <c r="CI197" i="5"/>
  <c r="CJ197" i="5"/>
  <c r="L198" i="5"/>
  <c r="S198" i="5"/>
  <c r="T198" i="5"/>
  <c r="U198" i="5"/>
  <c r="AN198" i="5"/>
  <c r="AJ198" i="5"/>
  <c r="AO198" i="5"/>
  <c r="AK198" i="5"/>
  <c r="AL198" i="5"/>
  <c r="AM198" i="5"/>
  <c r="BH198" i="5"/>
  <c r="BI198" i="5"/>
  <c r="BJ198" i="5"/>
  <c r="BK198" i="5"/>
  <c r="BL198" i="5"/>
  <c r="BM198" i="5"/>
  <c r="BN198" i="5"/>
  <c r="BO198" i="5"/>
  <c r="BP198" i="5"/>
  <c r="BQ198" i="5"/>
  <c r="BR198" i="5"/>
  <c r="BS198" i="5"/>
  <c r="BT198" i="5"/>
  <c r="BU198" i="5"/>
  <c r="BV198" i="5"/>
  <c r="BW198" i="5"/>
  <c r="BX198" i="5"/>
  <c r="BY198" i="5"/>
  <c r="CA198" i="5"/>
  <c r="CB198" i="5"/>
  <c r="CC198" i="5"/>
  <c r="CD198" i="5"/>
  <c r="CE198" i="5"/>
  <c r="CF198" i="5"/>
  <c r="CG198" i="5"/>
  <c r="CH198" i="5"/>
  <c r="CI198" i="5"/>
  <c r="CJ198" i="5"/>
  <c r="L199" i="5"/>
  <c r="S199" i="5"/>
  <c r="T199" i="5"/>
  <c r="U199" i="5"/>
  <c r="AJ199" i="5"/>
  <c r="AO199" i="5"/>
  <c r="AN199" i="5"/>
  <c r="AK199" i="5"/>
  <c r="AL199" i="5"/>
  <c r="AM199" i="5"/>
  <c r="BH199" i="5"/>
  <c r="BI199" i="5"/>
  <c r="BJ199" i="5"/>
  <c r="BK199" i="5"/>
  <c r="BL199" i="5"/>
  <c r="BM199" i="5"/>
  <c r="BN199" i="5"/>
  <c r="BO199" i="5"/>
  <c r="BP199" i="5"/>
  <c r="BQ199" i="5"/>
  <c r="BR199" i="5"/>
  <c r="BS199" i="5"/>
  <c r="BT199" i="5"/>
  <c r="BU199" i="5"/>
  <c r="BV199" i="5"/>
  <c r="BW199" i="5"/>
  <c r="BX199" i="5"/>
  <c r="BY199" i="5"/>
  <c r="CA199" i="5"/>
  <c r="CB199" i="5"/>
  <c r="CC199" i="5"/>
  <c r="CD199" i="5"/>
  <c r="CE199" i="5"/>
  <c r="CF199" i="5"/>
  <c r="CG199" i="5"/>
  <c r="CH199" i="5"/>
  <c r="CI199" i="5"/>
  <c r="CJ199" i="5"/>
  <c r="L200" i="5"/>
  <c r="S200" i="5"/>
  <c r="T200" i="5"/>
  <c r="U200" i="5"/>
  <c r="AN200" i="5"/>
  <c r="AJ200" i="5"/>
  <c r="AO200" i="5"/>
  <c r="AK200" i="5"/>
  <c r="AL200" i="5"/>
  <c r="AM200" i="5"/>
  <c r="BH200" i="5"/>
  <c r="BI200" i="5"/>
  <c r="BJ200" i="5"/>
  <c r="BK200" i="5"/>
  <c r="BL200" i="5"/>
  <c r="BM200" i="5"/>
  <c r="BN200" i="5"/>
  <c r="BO200" i="5"/>
  <c r="BP200" i="5"/>
  <c r="BQ200" i="5"/>
  <c r="BR200" i="5"/>
  <c r="BS200" i="5"/>
  <c r="BT200" i="5"/>
  <c r="BU200" i="5"/>
  <c r="BV200" i="5"/>
  <c r="BW200" i="5"/>
  <c r="BX200" i="5"/>
  <c r="BY200" i="5"/>
  <c r="CA200" i="5"/>
  <c r="CB200" i="5"/>
  <c r="CC200" i="5"/>
  <c r="CD200" i="5"/>
  <c r="CE200" i="5"/>
  <c r="CF200" i="5"/>
  <c r="CG200" i="5"/>
  <c r="CH200" i="5"/>
  <c r="CI200" i="5"/>
  <c r="CJ200" i="5"/>
  <c r="L201" i="5"/>
  <c r="S201" i="5"/>
  <c r="T201" i="5"/>
  <c r="U201" i="5"/>
  <c r="AN201" i="5"/>
  <c r="AJ201" i="5"/>
  <c r="AO201" i="5"/>
  <c r="AK201" i="5"/>
  <c r="AL201" i="5"/>
  <c r="AM201" i="5"/>
  <c r="BH201" i="5"/>
  <c r="BI201" i="5"/>
  <c r="BJ201" i="5"/>
  <c r="BK201" i="5"/>
  <c r="BL201" i="5"/>
  <c r="BM201" i="5"/>
  <c r="BN201" i="5"/>
  <c r="BO201" i="5"/>
  <c r="BP201" i="5"/>
  <c r="BQ201" i="5"/>
  <c r="BR201" i="5"/>
  <c r="BS201" i="5"/>
  <c r="BT201" i="5"/>
  <c r="BU201" i="5"/>
  <c r="BV201" i="5"/>
  <c r="BW201" i="5"/>
  <c r="BX201" i="5"/>
  <c r="BY201" i="5"/>
  <c r="CA201" i="5"/>
  <c r="CB201" i="5"/>
  <c r="CC201" i="5"/>
  <c r="CD201" i="5"/>
  <c r="CE201" i="5"/>
  <c r="CF201" i="5"/>
  <c r="CG201" i="5"/>
  <c r="CH201" i="5"/>
  <c r="CI201" i="5"/>
  <c r="CJ201" i="5"/>
  <c r="L202" i="5"/>
  <c r="S202" i="5"/>
  <c r="T202" i="5"/>
  <c r="U202" i="5"/>
  <c r="AN202" i="5"/>
  <c r="AJ202" i="5"/>
  <c r="AO202" i="5"/>
  <c r="AK202" i="5"/>
  <c r="AL202" i="5"/>
  <c r="AM202" i="5"/>
  <c r="BH202" i="5"/>
  <c r="BI202" i="5"/>
  <c r="BJ202" i="5"/>
  <c r="BK202" i="5"/>
  <c r="BL202" i="5"/>
  <c r="BM202" i="5"/>
  <c r="BN202" i="5"/>
  <c r="BO202" i="5"/>
  <c r="BP202" i="5"/>
  <c r="BQ202" i="5"/>
  <c r="BR202" i="5"/>
  <c r="BS202" i="5"/>
  <c r="BT202" i="5"/>
  <c r="BU202" i="5"/>
  <c r="BV202" i="5"/>
  <c r="BW202" i="5"/>
  <c r="BX202" i="5"/>
  <c r="BY202" i="5"/>
  <c r="CA202" i="5"/>
  <c r="CB202" i="5"/>
  <c r="CC202" i="5"/>
  <c r="CD202" i="5"/>
  <c r="CE202" i="5"/>
  <c r="CF202" i="5"/>
  <c r="CG202" i="5"/>
  <c r="CH202" i="5"/>
  <c r="CI202" i="5"/>
  <c r="CJ202" i="5"/>
  <c r="L203" i="5"/>
  <c r="S203" i="5"/>
  <c r="T203" i="5"/>
  <c r="U203" i="5"/>
  <c r="AN203" i="5"/>
  <c r="AJ203" i="5"/>
  <c r="AO203" i="5"/>
  <c r="AK203" i="5"/>
  <c r="AL203" i="5"/>
  <c r="AM203" i="5"/>
  <c r="BH203" i="5"/>
  <c r="BI203" i="5"/>
  <c r="BJ203" i="5"/>
  <c r="BK203" i="5"/>
  <c r="BL203" i="5"/>
  <c r="BM203" i="5"/>
  <c r="BN203" i="5"/>
  <c r="BO203" i="5"/>
  <c r="BP203" i="5"/>
  <c r="BQ203" i="5"/>
  <c r="BR203" i="5"/>
  <c r="BS203" i="5"/>
  <c r="BT203" i="5"/>
  <c r="BU203" i="5"/>
  <c r="BV203" i="5"/>
  <c r="BW203" i="5"/>
  <c r="BX203" i="5"/>
  <c r="BY203" i="5"/>
  <c r="CA203" i="5"/>
  <c r="CB203" i="5"/>
  <c r="CC203" i="5"/>
  <c r="CD203" i="5"/>
  <c r="CE203" i="5"/>
  <c r="CF203" i="5"/>
  <c r="CG203" i="5"/>
  <c r="CH203" i="5"/>
  <c r="CI203" i="5"/>
  <c r="CJ203" i="5"/>
  <c r="L204" i="5"/>
  <c r="S204" i="5"/>
  <c r="T204" i="5"/>
  <c r="U204" i="5"/>
  <c r="AN204" i="5"/>
  <c r="AJ204" i="5"/>
  <c r="AO204" i="5"/>
  <c r="AK204" i="5"/>
  <c r="AL204" i="5"/>
  <c r="AM204" i="5"/>
  <c r="BH204" i="5"/>
  <c r="BI204" i="5"/>
  <c r="BJ204" i="5"/>
  <c r="BK204" i="5"/>
  <c r="BL204" i="5"/>
  <c r="BM204" i="5"/>
  <c r="BN204" i="5"/>
  <c r="BO204" i="5"/>
  <c r="BP204" i="5"/>
  <c r="BQ204" i="5"/>
  <c r="BR204" i="5"/>
  <c r="BS204" i="5"/>
  <c r="BT204" i="5"/>
  <c r="BU204" i="5"/>
  <c r="BV204" i="5"/>
  <c r="BW204" i="5"/>
  <c r="BX204" i="5"/>
  <c r="BY204" i="5"/>
  <c r="CA204" i="5"/>
  <c r="CB204" i="5"/>
  <c r="CC204" i="5"/>
  <c r="CD204" i="5"/>
  <c r="CE204" i="5"/>
  <c r="CF204" i="5"/>
  <c r="CG204" i="5"/>
  <c r="CH204" i="5"/>
  <c r="CI204" i="5"/>
  <c r="CJ204" i="5"/>
  <c r="L205" i="5"/>
  <c r="S205" i="5"/>
  <c r="T205" i="5"/>
  <c r="U205" i="5"/>
  <c r="AJ205" i="5"/>
  <c r="AO205" i="5"/>
  <c r="AN205" i="5"/>
  <c r="AK205" i="5"/>
  <c r="AL205" i="5"/>
  <c r="AM205" i="5"/>
  <c r="BH205" i="5"/>
  <c r="BI205" i="5"/>
  <c r="BJ205" i="5"/>
  <c r="BK205" i="5"/>
  <c r="BL205" i="5"/>
  <c r="BM205" i="5"/>
  <c r="BN205" i="5"/>
  <c r="BO205" i="5"/>
  <c r="BP205" i="5"/>
  <c r="BQ205" i="5"/>
  <c r="BR205" i="5"/>
  <c r="BS205" i="5"/>
  <c r="BT205" i="5"/>
  <c r="BU205" i="5"/>
  <c r="BV205" i="5"/>
  <c r="BW205" i="5"/>
  <c r="BX205" i="5"/>
  <c r="BY205" i="5"/>
  <c r="CA205" i="5"/>
  <c r="CB205" i="5"/>
  <c r="CC205" i="5"/>
  <c r="CD205" i="5"/>
  <c r="CE205" i="5"/>
  <c r="CF205" i="5"/>
  <c r="CG205" i="5"/>
  <c r="CH205" i="5"/>
  <c r="CI205" i="5"/>
  <c r="CJ205" i="5"/>
  <c r="L206" i="5"/>
  <c r="S206" i="5"/>
  <c r="T206" i="5"/>
  <c r="U206" i="5"/>
  <c r="AN206" i="5"/>
  <c r="AJ206" i="5"/>
  <c r="AO206" i="5"/>
  <c r="AK206" i="5"/>
  <c r="AL206" i="5"/>
  <c r="AM206" i="5"/>
  <c r="BH206" i="5"/>
  <c r="BI206" i="5"/>
  <c r="BJ206" i="5"/>
  <c r="BK206" i="5"/>
  <c r="BL206" i="5"/>
  <c r="BM206" i="5"/>
  <c r="BN206" i="5"/>
  <c r="BO206" i="5"/>
  <c r="BP206" i="5"/>
  <c r="BQ206" i="5"/>
  <c r="BR206" i="5"/>
  <c r="BS206" i="5"/>
  <c r="BT206" i="5"/>
  <c r="BU206" i="5"/>
  <c r="BV206" i="5"/>
  <c r="BW206" i="5"/>
  <c r="BX206" i="5"/>
  <c r="BY206" i="5"/>
  <c r="CA206" i="5"/>
  <c r="CB206" i="5"/>
  <c r="CC206" i="5"/>
  <c r="CD206" i="5"/>
  <c r="CE206" i="5"/>
  <c r="CF206" i="5"/>
  <c r="CG206" i="5"/>
  <c r="CH206" i="5"/>
  <c r="CI206" i="5"/>
  <c r="CJ206" i="5"/>
  <c r="L207" i="5"/>
  <c r="S207" i="5"/>
  <c r="T207" i="5"/>
  <c r="U207" i="5"/>
  <c r="AN207" i="5"/>
  <c r="AJ207" i="5"/>
  <c r="AO207" i="5"/>
  <c r="AK207" i="5"/>
  <c r="AL207" i="5"/>
  <c r="AM207" i="5"/>
  <c r="BH207" i="5"/>
  <c r="BI207" i="5"/>
  <c r="BJ207" i="5"/>
  <c r="BK207" i="5"/>
  <c r="BL207" i="5"/>
  <c r="BM207" i="5"/>
  <c r="BN207" i="5"/>
  <c r="BO207" i="5"/>
  <c r="BP207" i="5"/>
  <c r="BQ207" i="5"/>
  <c r="BR207" i="5"/>
  <c r="BS207" i="5"/>
  <c r="BT207" i="5"/>
  <c r="BU207" i="5"/>
  <c r="BV207" i="5"/>
  <c r="BW207" i="5"/>
  <c r="BX207" i="5"/>
  <c r="BY207" i="5"/>
  <c r="CA207" i="5"/>
  <c r="CB207" i="5"/>
  <c r="CC207" i="5"/>
  <c r="CD207" i="5"/>
  <c r="CE207" i="5"/>
  <c r="CF207" i="5"/>
  <c r="CG207" i="5"/>
  <c r="CH207" i="5"/>
  <c r="CI207" i="5"/>
  <c r="CJ207" i="5"/>
  <c r="L208" i="5"/>
  <c r="S208" i="5"/>
  <c r="T208" i="5"/>
  <c r="U208" i="5"/>
  <c r="AN208" i="5"/>
  <c r="AJ208" i="5"/>
  <c r="AO208" i="5"/>
  <c r="AK208" i="5"/>
  <c r="AL208" i="5"/>
  <c r="AM208" i="5"/>
  <c r="BH208" i="5"/>
  <c r="BI208" i="5"/>
  <c r="BJ208" i="5"/>
  <c r="BK208" i="5"/>
  <c r="BL208" i="5"/>
  <c r="BM208" i="5"/>
  <c r="BN208" i="5"/>
  <c r="BO208" i="5"/>
  <c r="BP208" i="5"/>
  <c r="BQ208" i="5"/>
  <c r="BR208" i="5"/>
  <c r="BS208" i="5"/>
  <c r="BT208" i="5"/>
  <c r="BU208" i="5"/>
  <c r="BV208" i="5"/>
  <c r="BW208" i="5"/>
  <c r="BX208" i="5"/>
  <c r="BY208" i="5"/>
  <c r="CA208" i="5"/>
  <c r="CB208" i="5"/>
  <c r="CC208" i="5"/>
  <c r="CD208" i="5"/>
  <c r="CE208" i="5"/>
  <c r="CF208" i="5"/>
  <c r="CG208" i="5"/>
  <c r="CH208" i="5"/>
  <c r="CI208" i="5"/>
  <c r="CJ208" i="5"/>
  <c r="L209" i="5"/>
  <c r="S209" i="5"/>
  <c r="T209" i="5"/>
  <c r="U209" i="5"/>
  <c r="AJ209" i="5"/>
  <c r="AO209" i="5"/>
  <c r="AN209" i="5"/>
  <c r="AK209" i="5"/>
  <c r="AL209" i="5"/>
  <c r="AM209" i="5"/>
  <c r="BH209" i="5"/>
  <c r="BI209" i="5"/>
  <c r="BJ209" i="5"/>
  <c r="BK209" i="5"/>
  <c r="BL209" i="5"/>
  <c r="BM209" i="5"/>
  <c r="BN209" i="5"/>
  <c r="BO209" i="5"/>
  <c r="BP209" i="5"/>
  <c r="BQ209" i="5"/>
  <c r="BR209" i="5"/>
  <c r="BS209" i="5"/>
  <c r="BT209" i="5"/>
  <c r="BU209" i="5"/>
  <c r="BV209" i="5"/>
  <c r="BW209" i="5"/>
  <c r="BX209" i="5"/>
  <c r="BY209" i="5"/>
  <c r="CA209" i="5"/>
  <c r="CB209" i="5"/>
  <c r="CC209" i="5"/>
  <c r="CD209" i="5"/>
  <c r="CE209" i="5"/>
  <c r="CF209" i="5"/>
  <c r="CG209" i="5"/>
  <c r="CH209" i="5"/>
  <c r="CI209" i="5"/>
  <c r="CJ209" i="5"/>
  <c r="L210" i="5"/>
  <c r="S210" i="5"/>
  <c r="T210" i="5"/>
  <c r="U210" i="5"/>
  <c r="AN210" i="5"/>
  <c r="AJ210" i="5"/>
  <c r="AO210" i="5"/>
  <c r="AK210" i="5"/>
  <c r="AL210" i="5"/>
  <c r="AM210" i="5"/>
  <c r="BH210" i="5"/>
  <c r="BI210" i="5"/>
  <c r="BJ210" i="5"/>
  <c r="BK210" i="5"/>
  <c r="BL210" i="5"/>
  <c r="BM210" i="5"/>
  <c r="BN210" i="5"/>
  <c r="BO210" i="5"/>
  <c r="BP210" i="5"/>
  <c r="BQ210" i="5"/>
  <c r="BR210" i="5"/>
  <c r="BS210" i="5"/>
  <c r="BT210" i="5"/>
  <c r="BU210" i="5"/>
  <c r="BV210" i="5"/>
  <c r="BW210" i="5"/>
  <c r="BX210" i="5"/>
  <c r="BY210" i="5"/>
  <c r="CA210" i="5"/>
  <c r="CB210" i="5"/>
  <c r="CC210" i="5"/>
  <c r="CD210" i="5"/>
  <c r="CE210" i="5"/>
  <c r="CF210" i="5"/>
  <c r="CG210" i="5"/>
  <c r="CH210" i="5"/>
  <c r="CI210" i="5"/>
  <c r="CJ210" i="5"/>
  <c r="L211" i="5"/>
  <c r="S211" i="5"/>
  <c r="T211" i="5"/>
  <c r="U211" i="5"/>
  <c r="AN211" i="5"/>
  <c r="AJ211" i="5"/>
  <c r="AO211" i="5"/>
  <c r="AK211" i="5"/>
  <c r="AL211" i="5"/>
  <c r="AM211" i="5"/>
  <c r="BH211" i="5"/>
  <c r="BI211" i="5"/>
  <c r="BJ211" i="5"/>
  <c r="BK211" i="5"/>
  <c r="BL211" i="5"/>
  <c r="BM211" i="5"/>
  <c r="BN211" i="5"/>
  <c r="BO211" i="5"/>
  <c r="BP211" i="5"/>
  <c r="BQ211" i="5"/>
  <c r="BR211" i="5"/>
  <c r="BS211" i="5"/>
  <c r="BT211" i="5"/>
  <c r="BU211" i="5"/>
  <c r="BV211" i="5"/>
  <c r="BW211" i="5"/>
  <c r="BX211" i="5"/>
  <c r="BY211" i="5"/>
  <c r="CA211" i="5"/>
  <c r="CB211" i="5"/>
  <c r="CC211" i="5"/>
  <c r="CD211" i="5"/>
  <c r="CE211" i="5"/>
  <c r="CF211" i="5"/>
  <c r="CG211" i="5"/>
  <c r="CH211" i="5"/>
  <c r="CI211" i="5"/>
  <c r="CJ211" i="5"/>
  <c r="L212" i="5"/>
  <c r="S212" i="5"/>
  <c r="T212" i="5"/>
  <c r="U212" i="5"/>
  <c r="AJ212" i="5"/>
  <c r="AO212" i="5"/>
  <c r="AN212" i="5"/>
  <c r="AK212" i="5"/>
  <c r="AL212" i="5"/>
  <c r="AM212" i="5"/>
  <c r="BH212" i="5"/>
  <c r="BI212" i="5"/>
  <c r="BJ212" i="5"/>
  <c r="BK212" i="5"/>
  <c r="BL212" i="5"/>
  <c r="BM212" i="5"/>
  <c r="BN212" i="5"/>
  <c r="BO212" i="5"/>
  <c r="BP212" i="5"/>
  <c r="BQ212" i="5"/>
  <c r="BR212" i="5"/>
  <c r="BS212" i="5"/>
  <c r="BT212" i="5"/>
  <c r="BU212" i="5"/>
  <c r="BV212" i="5"/>
  <c r="BW212" i="5"/>
  <c r="BX212" i="5"/>
  <c r="BY212" i="5"/>
  <c r="CA212" i="5"/>
  <c r="CB212" i="5"/>
  <c r="CC212" i="5"/>
  <c r="CD212" i="5"/>
  <c r="CE212" i="5"/>
  <c r="CF212" i="5"/>
  <c r="CG212" i="5"/>
  <c r="CH212" i="5"/>
  <c r="CI212" i="5"/>
  <c r="CJ212" i="5"/>
  <c r="L213" i="5"/>
  <c r="S213" i="5"/>
  <c r="T213" i="5"/>
  <c r="U213" i="5"/>
  <c r="AN213" i="5"/>
  <c r="AJ213" i="5"/>
  <c r="AO213" i="5"/>
  <c r="AK213" i="5"/>
  <c r="AL213" i="5"/>
  <c r="AM213" i="5"/>
  <c r="BH213" i="5"/>
  <c r="BI213" i="5"/>
  <c r="BJ213" i="5"/>
  <c r="BK213" i="5"/>
  <c r="BL213" i="5"/>
  <c r="BM213" i="5"/>
  <c r="BN213" i="5"/>
  <c r="BO213" i="5"/>
  <c r="BP213" i="5"/>
  <c r="BQ213" i="5"/>
  <c r="BR213" i="5"/>
  <c r="BS213" i="5"/>
  <c r="BT213" i="5"/>
  <c r="BU213" i="5"/>
  <c r="BV213" i="5"/>
  <c r="BW213" i="5"/>
  <c r="BX213" i="5"/>
  <c r="BY213" i="5"/>
  <c r="CA213" i="5"/>
  <c r="CB213" i="5"/>
  <c r="CC213" i="5"/>
  <c r="CD213" i="5"/>
  <c r="CE213" i="5"/>
  <c r="CF213" i="5"/>
  <c r="CG213" i="5"/>
  <c r="CH213" i="5"/>
  <c r="CI213" i="5"/>
  <c r="CJ213" i="5"/>
  <c r="L214" i="5"/>
  <c r="S214" i="5"/>
  <c r="T214" i="5"/>
  <c r="U214" i="5"/>
  <c r="AN214" i="5"/>
  <c r="AJ214" i="5"/>
  <c r="AO214" i="5"/>
  <c r="AK214" i="5"/>
  <c r="AL214" i="5"/>
  <c r="AM214" i="5"/>
  <c r="BH214" i="5"/>
  <c r="BI214" i="5"/>
  <c r="BJ214" i="5"/>
  <c r="BK214" i="5"/>
  <c r="BL214" i="5"/>
  <c r="BM214" i="5"/>
  <c r="BN214" i="5"/>
  <c r="BO214" i="5"/>
  <c r="BP214" i="5"/>
  <c r="BQ214" i="5"/>
  <c r="BR214" i="5"/>
  <c r="BS214" i="5"/>
  <c r="BT214" i="5"/>
  <c r="BU214" i="5"/>
  <c r="BV214" i="5"/>
  <c r="BW214" i="5"/>
  <c r="BX214" i="5"/>
  <c r="BY214" i="5"/>
  <c r="CA214" i="5"/>
  <c r="CB214" i="5"/>
  <c r="CC214" i="5"/>
  <c r="CD214" i="5"/>
  <c r="CE214" i="5"/>
  <c r="CF214" i="5"/>
  <c r="CG214" i="5"/>
  <c r="CH214" i="5"/>
  <c r="CI214" i="5"/>
  <c r="CJ214" i="5"/>
  <c r="L215" i="5"/>
  <c r="S215" i="5"/>
  <c r="T215" i="5"/>
  <c r="U215" i="5"/>
  <c r="AJ215" i="5"/>
  <c r="AO215" i="5"/>
  <c r="AN215" i="5"/>
  <c r="AK215" i="5"/>
  <c r="AL215" i="5"/>
  <c r="AM215" i="5"/>
  <c r="BH215" i="5"/>
  <c r="BI215" i="5"/>
  <c r="BJ215" i="5"/>
  <c r="BK215" i="5"/>
  <c r="BL215" i="5"/>
  <c r="BM215" i="5"/>
  <c r="BN215" i="5"/>
  <c r="BO215" i="5"/>
  <c r="BP215" i="5"/>
  <c r="BQ215" i="5"/>
  <c r="BR215" i="5"/>
  <c r="BS215" i="5"/>
  <c r="BT215" i="5"/>
  <c r="BU215" i="5"/>
  <c r="BV215" i="5"/>
  <c r="BW215" i="5"/>
  <c r="BX215" i="5"/>
  <c r="BY215" i="5"/>
  <c r="CA215" i="5"/>
  <c r="CB215" i="5"/>
  <c r="CC215" i="5"/>
  <c r="CD215" i="5"/>
  <c r="CE215" i="5"/>
  <c r="CF215" i="5"/>
  <c r="CG215" i="5"/>
  <c r="CH215" i="5"/>
  <c r="CI215" i="5"/>
  <c r="CJ215" i="5"/>
  <c r="L216" i="5"/>
  <c r="S216" i="5"/>
  <c r="T216" i="5"/>
  <c r="U216" i="5"/>
  <c r="AN216" i="5"/>
  <c r="AJ216" i="5"/>
  <c r="AO216" i="5"/>
  <c r="AK216" i="5"/>
  <c r="AL216" i="5"/>
  <c r="AM216" i="5"/>
  <c r="BH216" i="5"/>
  <c r="BI216" i="5"/>
  <c r="BJ216" i="5"/>
  <c r="BK216" i="5"/>
  <c r="BL216" i="5"/>
  <c r="BM216" i="5"/>
  <c r="BN216" i="5"/>
  <c r="BO216" i="5"/>
  <c r="BP216" i="5"/>
  <c r="BQ216" i="5"/>
  <c r="BR216" i="5"/>
  <c r="BS216" i="5"/>
  <c r="BT216" i="5"/>
  <c r="BU216" i="5"/>
  <c r="BV216" i="5"/>
  <c r="BW216" i="5"/>
  <c r="BX216" i="5"/>
  <c r="BY216" i="5"/>
  <c r="CA216" i="5"/>
  <c r="CB216" i="5"/>
  <c r="CC216" i="5"/>
  <c r="CD216" i="5"/>
  <c r="CE216" i="5"/>
  <c r="CF216" i="5"/>
  <c r="CG216" i="5"/>
  <c r="CH216" i="5"/>
  <c r="CI216" i="5"/>
  <c r="CJ216" i="5"/>
  <c r="L217" i="5"/>
  <c r="S217" i="5"/>
  <c r="T217" i="5"/>
  <c r="U217" i="5"/>
  <c r="AN217" i="5"/>
  <c r="AJ217" i="5"/>
  <c r="AO217" i="5"/>
  <c r="AK217" i="5"/>
  <c r="AL217" i="5"/>
  <c r="AM217" i="5"/>
  <c r="BH217" i="5"/>
  <c r="BI217" i="5"/>
  <c r="BJ217" i="5"/>
  <c r="BK217" i="5"/>
  <c r="BL217" i="5"/>
  <c r="BM217" i="5"/>
  <c r="BN217" i="5"/>
  <c r="BO217" i="5"/>
  <c r="BP217" i="5"/>
  <c r="BQ217" i="5"/>
  <c r="BR217" i="5"/>
  <c r="BS217" i="5"/>
  <c r="BT217" i="5"/>
  <c r="BU217" i="5"/>
  <c r="BV217" i="5"/>
  <c r="BW217" i="5"/>
  <c r="BX217" i="5"/>
  <c r="BY217" i="5"/>
  <c r="CA217" i="5"/>
  <c r="CB217" i="5"/>
  <c r="CC217" i="5"/>
  <c r="CD217" i="5"/>
  <c r="CE217" i="5"/>
  <c r="CF217" i="5"/>
  <c r="CG217" i="5"/>
  <c r="CH217" i="5"/>
  <c r="CI217" i="5"/>
  <c r="CJ217" i="5"/>
  <c r="L218" i="5"/>
  <c r="S218" i="5"/>
  <c r="T218" i="5"/>
  <c r="U218" i="5"/>
  <c r="AN218" i="5"/>
  <c r="AJ218" i="5"/>
  <c r="AO218" i="5"/>
  <c r="AK218" i="5"/>
  <c r="AL218" i="5"/>
  <c r="AM218" i="5"/>
  <c r="BH218" i="5"/>
  <c r="BI218" i="5"/>
  <c r="BJ218" i="5"/>
  <c r="BK218" i="5"/>
  <c r="BL218" i="5"/>
  <c r="BM218" i="5"/>
  <c r="BN218" i="5"/>
  <c r="BO218" i="5"/>
  <c r="BP218" i="5"/>
  <c r="BQ218" i="5"/>
  <c r="BR218" i="5"/>
  <c r="BS218" i="5"/>
  <c r="BT218" i="5"/>
  <c r="BU218" i="5"/>
  <c r="BV218" i="5"/>
  <c r="BW218" i="5"/>
  <c r="BX218" i="5"/>
  <c r="BY218" i="5"/>
  <c r="CA218" i="5"/>
  <c r="CB218" i="5"/>
  <c r="CC218" i="5"/>
  <c r="CD218" i="5"/>
  <c r="CE218" i="5"/>
  <c r="CF218" i="5"/>
  <c r="CG218" i="5"/>
  <c r="CH218" i="5"/>
  <c r="CI218" i="5"/>
  <c r="CJ218" i="5"/>
  <c r="L219" i="5"/>
  <c r="S219" i="5"/>
  <c r="T219" i="5"/>
  <c r="U219" i="5"/>
  <c r="AJ219" i="5"/>
  <c r="AO219" i="5"/>
  <c r="AN219" i="5"/>
  <c r="AK219" i="5"/>
  <c r="AL219" i="5"/>
  <c r="AM219" i="5"/>
  <c r="BH219" i="5"/>
  <c r="BI219" i="5"/>
  <c r="BJ219" i="5"/>
  <c r="BK219" i="5"/>
  <c r="BL219" i="5"/>
  <c r="BM219" i="5"/>
  <c r="BN219" i="5"/>
  <c r="BO219" i="5"/>
  <c r="BP219" i="5"/>
  <c r="BQ219" i="5"/>
  <c r="BR219" i="5"/>
  <c r="BS219" i="5"/>
  <c r="BT219" i="5"/>
  <c r="BU219" i="5"/>
  <c r="BV219" i="5"/>
  <c r="BW219" i="5"/>
  <c r="BX219" i="5"/>
  <c r="BY219" i="5"/>
  <c r="CA219" i="5"/>
  <c r="CB219" i="5"/>
  <c r="CC219" i="5"/>
  <c r="CD219" i="5"/>
  <c r="CE219" i="5"/>
  <c r="CF219" i="5"/>
  <c r="CG219" i="5"/>
  <c r="CH219" i="5"/>
  <c r="CI219" i="5"/>
  <c r="CJ219" i="5"/>
  <c r="L220" i="5"/>
  <c r="S220" i="5"/>
  <c r="T220" i="5"/>
  <c r="U220" i="5"/>
  <c r="AN220" i="5"/>
  <c r="AJ220" i="5"/>
  <c r="AO220" i="5"/>
  <c r="AK220" i="5"/>
  <c r="AL220" i="5"/>
  <c r="AM220" i="5"/>
  <c r="BH220" i="5"/>
  <c r="BI220" i="5"/>
  <c r="BJ220" i="5"/>
  <c r="BK220" i="5"/>
  <c r="BL220" i="5"/>
  <c r="BM220" i="5"/>
  <c r="BN220" i="5"/>
  <c r="BO220" i="5"/>
  <c r="BP220" i="5"/>
  <c r="BQ220" i="5"/>
  <c r="BR220" i="5"/>
  <c r="BS220" i="5"/>
  <c r="BT220" i="5"/>
  <c r="BU220" i="5"/>
  <c r="BV220" i="5"/>
  <c r="BW220" i="5"/>
  <c r="BX220" i="5"/>
  <c r="BY220" i="5"/>
  <c r="CA220" i="5"/>
  <c r="CB220" i="5"/>
  <c r="CC220" i="5"/>
  <c r="CD220" i="5"/>
  <c r="CE220" i="5"/>
  <c r="CF220" i="5"/>
  <c r="CG220" i="5"/>
  <c r="CH220" i="5"/>
  <c r="CI220" i="5"/>
  <c r="CJ220" i="5"/>
  <c r="L221" i="5"/>
  <c r="S221" i="5"/>
  <c r="T221" i="5"/>
  <c r="U221" i="5"/>
  <c r="AN221" i="5"/>
  <c r="AJ221" i="5"/>
  <c r="AO221" i="5"/>
  <c r="AK221" i="5"/>
  <c r="AL221" i="5"/>
  <c r="AM221" i="5"/>
  <c r="BH221" i="5"/>
  <c r="BI221" i="5"/>
  <c r="BJ221" i="5"/>
  <c r="BK221" i="5"/>
  <c r="BL221" i="5"/>
  <c r="BM221" i="5"/>
  <c r="BN221" i="5"/>
  <c r="BO221" i="5"/>
  <c r="BP221" i="5"/>
  <c r="BQ221" i="5"/>
  <c r="BR221" i="5"/>
  <c r="BS221" i="5"/>
  <c r="BT221" i="5"/>
  <c r="BU221" i="5"/>
  <c r="BV221" i="5"/>
  <c r="BW221" i="5"/>
  <c r="BX221" i="5"/>
  <c r="BY221" i="5"/>
  <c r="CA221" i="5"/>
  <c r="CB221" i="5"/>
  <c r="CC221" i="5"/>
  <c r="CD221" i="5"/>
  <c r="CE221" i="5"/>
  <c r="CF221" i="5"/>
  <c r="CG221" i="5"/>
  <c r="CH221" i="5"/>
  <c r="CI221" i="5"/>
  <c r="CJ221" i="5"/>
  <c r="L222" i="5"/>
  <c r="S222" i="5"/>
  <c r="T222" i="5"/>
  <c r="U222" i="5"/>
  <c r="AJ222" i="5"/>
  <c r="AO222" i="5"/>
  <c r="AN222" i="5"/>
  <c r="AK222" i="5"/>
  <c r="AL222" i="5"/>
  <c r="AM222" i="5"/>
  <c r="BH222" i="5"/>
  <c r="BI222" i="5"/>
  <c r="BJ222" i="5"/>
  <c r="BK222" i="5"/>
  <c r="BL222" i="5"/>
  <c r="BM222" i="5"/>
  <c r="BN222" i="5"/>
  <c r="BO222" i="5"/>
  <c r="BP222" i="5"/>
  <c r="BQ222" i="5"/>
  <c r="BR222" i="5"/>
  <c r="BS222" i="5"/>
  <c r="BT222" i="5"/>
  <c r="BU222" i="5"/>
  <c r="BV222" i="5"/>
  <c r="BW222" i="5"/>
  <c r="BX222" i="5"/>
  <c r="BY222" i="5"/>
  <c r="CA222" i="5"/>
  <c r="CB222" i="5"/>
  <c r="CC222" i="5"/>
  <c r="CD222" i="5"/>
  <c r="CE222" i="5"/>
  <c r="CF222" i="5"/>
  <c r="CG222" i="5"/>
  <c r="CH222" i="5"/>
  <c r="CI222" i="5"/>
  <c r="CJ222" i="5"/>
  <c r="L223" i="5"/>
  <c r="S223" i="5"/>
  <c r="T223" i="5"/>
  <c r="U223" i="5"/>
  <c r="AJ223" i="5"/>
  <c r="AO223" i="5"/>
  <c r="AN223" i="5"/>
  <c r="AK223" i="5"/>
  <c r="AL223" i="5"/>
  <c r="AM223" i="5"/>
  <c r="BH223" i="5"/>
  <c r="BI223" i="5"/>
  <c r="BJ223" i="5"/>
  <c r="BK223" i="5"/>
  <c r="BL223" i="5"/>
  <c r="BM223" i="5"/>
  <c r="BN223" i="5"/>
  <c r="BO223" i="5"/>
  <c r="BP223" i="5"/>
  <c r="BQ223" i="5"/>
  <c r="BR223" i="5"/>
  <c r="BS223" i="5"/>
  <c r="BT223" i="5"/>
  <c r="BU223" i="5"/>
  <c r="BV223" i="5"/>
  <c r="BW223" i="5"/>
  <c r="BX223" i="5"/>
  <c r="BY223" i="5"/>
  <c r="CA223" i="5"/>
  <c r="CB223" i="5"/>
  <c r="CC223" i="5"/>
  <c r="CD223" i="5"/>
  <c r="CE223" i="5"/>
  <c r="CF223" i="5"/>
  <c r="CG223" i="5"/>
  <c r="CH223" i="5"/>
  <c r="CI223" i="5"/>
  <c r="CJ223" i="5"/>
  <c r="L224" i="5"/>
  <c r="S224" i="5"/>
  <c r="T224" i="5"/>
  <c r="U224" i="5"/>
  <c r="AN224" i="5"/>
  <c r="AJ224" i="5"/>
  <c r="AO224" i="5"/>
  <c r="AK224" i="5"/>
  <c r="AL224" i="5"/>
  <c r="AM224" i="5"/>
  <c r="BH224" i="5"/>
  <c r="BI224" i="5"/>
  <c r="BJ224" i="5"/>
  <c r="BK224" i="5"/>
  <c r="BL224" i="5"/>
  <c r="BM224" i="5"/>
  <c r="BN224" i="5"/>
  <c r="BO224" i="5"/>
  <c r="BP224" i="5"/>
  <c r="BQ224" i="5"/>
  <c r="BR224" i="5"/>
  <c r="BS224" i="5"/>
  <c r="BT224" i="5"/>
  <c r="BU224" i="5"/>
  <c r="BV224" i="5"/>
  <c r="BW224" i="5"/>
  <c r="BX224" i="5"/>
  <c r="BY224" i="5"/>
  <c r="CA224" i="5"/>
  <c r="CB224" i="5"/>
  <c r="CC224" i="5"/>
  <c r="CD224" i="5"/>
  <c r="CE224" i="5"/>
  <c r="CF224" i="5"/>
  <c r="CG224" i="5"/>
  <c r="CH224" i="5"/>
  <c r="CI224" i="5"/>
  <c r="CJ224" i="5"/>
  <c r="L225" i="5"/>
  <c r="S225" i="5"/>
  <c r="T225" i="5"/>
  <c r="U225" i="5"/>
  <c r="AN225" i="5"/>
  <c r="AJ225" i="5"/>
  <c r="AO225" i="5"/>
  <c r="AK225" i="5"/>
  <c r="AL225" i="5"/>
  <c r="AM225" i="5"/>
  <c r="BH225" i="5"/>
  <c r="BI225" i="5"/>
  <c r="BJ225" i="5"/>
  <c r="BK225" i="5"/>
  <c r="BL225" i="5"/>
  <c r="BM225" i="5"/>
  <c r="BN225" i="5"/>
  <c r="BO225" i="5"/>
  <c r="BP225" i="5"/>
  <c r="BQ225" i="5"/>
  <c r="BR225" i="5"/>
  <c r="BS225" i="5"/>
  <c r="BT225" i="5"/>
  <c r="BU225" i="5"/>
  <c r="BV225" i="5"/>
  <c r="BW225" i="5"/>
  <c r="BX225" i="5"/>
  <c r="BY225" i="5"/>
  <c r="CA225" i="5"/>
  <c r="CB225" i="5"/>
  <c r="CC225" i="5"/>
  <c r="CD225" i="5"/>
  <c r="CE225" i="5"/>
  <c r="CF225" i="5"/>
  <c r="CG225" i="5"/>
  <c r="CH225" i="5"/>
  <c r="CI225" i="5"/>
  <c r="CJ225" i="5"/>
  <c r="L226" i="5"/>
  <c r="S226" i="5"/>
  <c r="T226" i="5"/>
  <c r="U226" i="5"/>
  <c r="AN226" i="5"/>
  <c r="AJ226" i="5"/>
  <c r="AO226" i="5"/>
  <c r="AK226" i="5"/>
  <c r="AL226" i="5"/>
  <c r="AM226" i="5"/>
  <c r="BH226" i="5"/>
  <c r="BI226" i="5"/>
  <c r="BJ226" i="5"/>
  <c r="BK226" i="5"/>
  <c r="BL226" i="5"/>
  <c r="BM226" i="5"/>
  <c r="BN226" i="5"/>
  <c r="BO226" i="5"/>
  <c r="BP226" i="5"/>
  <c r="BQ226" i="5"/>
  <c r="BR226" i="5"/>
  <c r="BS226" i="5"/>
  <c r="BT226" i="5"/>
  <c r="BU226" i="5"/>
  <c r="BV226" i="5"/>
  <c r="BW226" i="5"/>
  <c r="BX226" i="5"/>
  <c r="BY226" i="5"/>
  <c r="CA226" i="5"/>
  <c r="CB226" i="5"/>
  <c r="CC226" i="5"/>
  <c r="CD226" i="5"/>
  <c r="CE226" i="5"/>
  <c r="CF226" i="5"/>
  <c r="CG226" i="5"/>
  <c r="CH226" i="5"/>
  <c r="CI226" i="5"/>
  <c r="CJ226" i="5"/>
  <c r="L227" i="5"/>
  <c r="S227" i="5"/>
  <c r="T227" i="5"/>
  <c r="U227" i="5"/>
  <c r="AN227" i="5"/>
  <c r="AJ227" i="5"/>
  <c r="AO227" i="5"/>
  <c r="AK227" i="5"/>
  <c r="AL227" i="5"/>
  <c r="AM227" i="5"/>
  <c r="BH227" i="5"/>
  <c r="BI227" i="5"/>
  <c r="BJ227" i="5"/>
  <c r="BK227" i="5"/>
  <c r="BL227" i="5"/>
  <c r="BM227" i="5"/>
  <c r="BN227" i="5"/>
  <c r="BO227" i="5"/>
  <c r="BP227" i="5"/>
  <c r="BQ227" i="5"/>
  <c r="BR227" i="5"/>
  <c r="BS227" i="5"/>
  <c r="BT227" i="5"/>
  <c r="BU227" i="5"/>
  <c r="BV227" i="5"/>
  <c r="BW227" i="5"/>
  <c r="BX227" i="5"/>
  <c r="BY227" i="5"/>
  <c r="CA227" i="5"/>
  <c r="CB227" i="5"/>
  <c r="CC227" i="5"/>
  <c r="CD227" i="5"/>
  <c r="CE227" i="5"/>
  <c r="CF227" i="5"/>
  <c r="CG227" i="5"/>
  <c r="CH227" i="5"/>
  <c r="CI227" i="5"/>
  <c r="CJ227" i="5"/>
  <c r="L228" i="5"/>
  <c r="S228" i="5"/>
  <c r="T228" i="5"/>
  <c r="U228" i="5"/>
  <c r="AJ228" i="5"/>
  <c r="AO228" i="5"/>
  <c r="AN228" i="5"/>
  <c r="AK228" i="5"/>
  <c r="AL228" i="5"/>
  <c r="AM228" i="5"/>
  <c r="BH228" i="5"/>
  <c r="BI228" i="5"/>
  <c r="BJ228" i="5"/>
  <c r="BK228" i="5"/>
  <c r="BL228" i="5"/>
  <c r="BM228" i="5"/>
  <c r="BN228" i="5"/>
  <c r="BO228" i="5"/>
  <c r="BP228" i="5"/>
  <c r="BQ228" i="5"/>
  <c r="BR228" i="5"/>
  <c r="BS228" i="5"/>
  <c r="BT228" i="5"/>
  <c r="BU228" i="5"/>
  <c r="BV228" i="5"/>
  <c r="BW228" i="5"/>
  <c r="BX228" i="5"/>
  <c r="BY228" i="5"/>
  <c r="CA228" i="5"/>
  <c r="CB228" i="5"/>
  <c r="CC228" i="5"/>
  <c r="CD228" i="5"/>
  <c r="CE228" i="5"/>
  <c r="CF228" i="5"/>
  <c r="CG228" i="5"/>
  <c r="CH228" i="5"/>
  <c r="CI228" i="5"/>
  <c r="CJ228" i="5"/>
  <c r="L229" i="5"/>
  <c r="S229" i="5"/>
  <c r="T229" i="5"/>
  <c r="U229" i="5"/>
  <c r="AN229" i="5"/>
  <c r="AJ229" i="5"/>
  <c r="AO229" i="5"/>
  <c r="AK229" i="5"/>
  <c r="AL229" i="5"/>
  <c r="AM229" i="5"/>
  <c r="BH229" i="5"/>
  <c r="BI229" i="5"/>
  <c r="BJ229" i="5"/>
  <c r="BK229" i="5"/>
  <c r="BL229" i="5"/>
  <c r="BM229" i="5"/>
  <c r="BN229" i="5"/>
  <c r="BO229" i="5"/>
  <c r="BP229" i="5"/>
  <c r="BQ229" i="5"/>
  <c r="BR229" i="5"/>
  <c r="BS229" i="5"/>
  <c r="BT229" i="5"/>
  <c r="BU229" i="5"/>
  <c r="BV229" i="5"/>
  <c r="BW229" i="5"/>
  <c r="BX229" i="5"/>
  <c r="BY229" i="5"/>
  <c r="CA229" i="5"/>
  <c r="CB229" i="5"/>
  <c r="CC229" i="5"/>
  <c r="CD229" i="5"/>
  <c r="CE229" i="5"/>
  <c r="CF229" i="5"/>
  <c r="CG229" i="5"/>
  <c r="CH229" i="5"/>
  <c r="CI229" i="5"/>
  <c r="CJ229" i="5"/>
  <c r="L230" i="5"/>
  <c r="S230" i="5"/>
  <c r="T230" i="5"/>
  <c r="U230" i="5"/>
  <c r="AJ230" i="5"/>
  <c r="AO230" i="5"/>
  <c r="AN230" i="5"/>
  <c r="AK230" i="5"/>
  <c r="AL230" i="5"/>
  <c r="AM230" i="5"/>
  <c r="BH230" i="5"/>
  <c r="BI230" i="5"/>
  <c r="BJ230" i="5"/>
  <c r="BK230" i="5"/>
  <c r="BL230" i="5"/>
  <c r="BM230" i="5"/>
  <c r="BN230" i="5"/>
  <c r="BO230" i="5"/>
  <c r="BP230" i="5"/>
  <c r="BQ230" i="5"/>
  <c r="BR230" i="5"/>
  <c r="BS230" i="5"/>
  <c r="BT230" i="5"/>
  <c r="BU230" i="5"/>
  <c r="BV230" i="5"/>
  <c r="BW230" i="5"/>
  <c r="BX230" i="5"/>
  <c r="BY230" i="5"/>
  <c r="CA230" i="5"/>
  <c r="CB230" i="5"/>
  <c r="CC230" i="5"/>
  <c r="CD230" i="5"/>
  <c r="CE230" i="5"/>
  <c r="CF230" i="5"/>
  <c r="CG230" i="5"/>
  <c r="CH230" i="5"/>
  <c r="CI230" i="5"/>
  <c r="CJ230" i="5"/>
  <c r="L231" i="5"/>
  <c r="S231" i="5"/>
  <c r="T231" i="5"/>
  <c r="U231" i="5"/>
  <c r="AN231" i="5"/>
  <c r="AJ231" i="5"/>
  <c r="AO231" i="5"/>
  <c r="AK231" i="5"/>
  <c r="AL231" i="5"/>
  <c r="AM231" i="5"/>
  <c r="BH231" i="5"/>
  <c r="BI231" i="5"/>
  <c r="BJ231" i="5"/>
  <c r="BK231" i="5"/>
  <c r="BL231" i="5"/>
  <c r="BM231" i="5"/>
  <c r="BN231" i="5"/>
  <c r="BO231" i="5"/>
  <c r="BP231" i="5"/>
  <c r="BQ231" i="5"/>
  <c r="BR231" i="5"/>
  <c r="BS231" i="5"/>
  <c r="BT231" i="5"/>
  <c r="BU231" i="5"/>
  <c r="BV231" i="5"/>
  <c r="BW231" i="5"/>
  <c r="BX231" i="5"/>
  <c r="BY231" i="5"/>
  <c r="CA231" i="5"/>
  <c r="CB231" i="5"/>
  <c r="CC231" i="5"/>
  <c r="CD231" i="5"/>
  <c r="CE231" i="5"/>
  <c r="CF231" i="5"/>
  <c r="CG231" i="5"/>
  <c r="CH231" i="5"/>
  <c r="CI231" i="5"/>
  <c r="CJ231" i="5"/>
  <c r="L232" i="5"/>
  <c r="S232" i="5"/>
  <c r="T232" i="5"/>
  <c r="U232" i="5"/>
  <c r="AN232" i="5"/>
  <c r="AJ232" i="5"/>
  <c r="AO232" i="5"/>
  <c r="AK232" i="5"/>
  <c r="AL232" i="5"/>
  <c r="AM232" i="5"/>
  <c r="BH232" i="5"/>
  <c r="BI232" i="5"/>
  <c r="BJ232" i="5"/>
  <c r="BK232" i="5"/>
  <c r="BL232" i="5"/>
  <c r="BM232" i="5"/>
  <c r="BN232" i="5"/>
  <c r="BO232" i="5"/>
  <c r="BP232" i="5"/>
  <c r="BQ232" i="5"/>
  <c r="BR232" i="5"/>
  <c r="BS232" i="5"/>
  <c r="BT232" i="5"/>
  <c r="BU232" i="5"/>
  <c r="BV232" i="5"/>
  <c r="BW232" i="5"/>
  <c r="BX232" i="5"/>
  <c r="BY232" i="5"/>
  <c r="CA232" i="5"/>
  <c r="CB232" i="5"/>
  <c r="CC232" i="5"/>
  <c r="CD232" i="5"/>
  <c r="CE232" i="5"/>
  <c r="CF232" i="5"/>
  <c r="CG232" i="5"/>
  <c r="CH232" i="5"/>
  <c r="CI232" i="5"/>
  <c r="CJ232" i="5"/>
  <c r="L233" i="5"/>
  <c r="S233" i="5"/>
  <c r="T233" i="5"/>
  <c r="U233" i="5"/>
  <c r="AN233" i="5"/>
  <c r="AJ233" i="5"/>
  <c r="AO233" i="5"/>
  <c r="AK233" i="5"/>
  <c r="AL233" i="5"/>
  <c r="AM233" i="5"/>
  <c r="BH233" i="5"/>
  <c r="BI233" i="5"/>
  <c r="BJ233" i="5"/>
  <c r="BK233" i="5"/>
  <c r="BL233" i="5"/>
  <c r="BM233" i="5"/>
  <c r="BN233" i="5"/>
  <c r="BO233" i="5"/>
  <c r="BP233" i="5"/>
  <c r="BQ233" i="5"/>
  <c r="BR233" i="5"/>
  <c r="BS233" i="5"/>
  <c r="BT233" i="5"/>
  <c r="BU233" i="5"/>
  <c r="BV233" i="5"/>
  <c r="BW233" i="5"/>
  <c r="BX233" i="5"/>
  <c r="BY233" i="5"/>
  <c r="CA233" i="5"/>
  <c r="CB233" i="5"/>
  <c r="CC233" i="5"/>
  <c r="CD233" i="5"/>
  <c r="CE233" i="5"/>
  <c r="CF233" i="5"/>
  <c r="CG233" i="5"/>
  <c r="CH233" i="5"/>
  <c r="CI233" i="5"/>
  <c r="CJ233" i="5"/>
  <c r="L234" i="5"/>
  <c r="S234" i="5"/>
  <c r="T234" i="5"/>
  <c r="U234" i="5"/>
  <c r="AN234" i="5"/>
  <c r="AJ234" i="5"/>
  <c r="AO234" i="5"/>
  <c r="AK234" i="5"/>
  <c r="AL234" i="5"/>
  <c r="AM234" i="5"/>
  <c r="BH234" i="5"/>
  <c r="BI234" i="5"/>
  <c r="BJ234" i="5"/>
  <c r="BK234" i="5"/>
  <c r="BL234" i="5"/>
  <c r="BM234" i="5"/>
  <c r="BN234" i="5"/>
  <c r="BO234" i="5"/>
  <c r="BP234" i="5"/>
  <c r="BQ234" i="5"/>
  <c r="BR234" i="5"/>
  <c r="BS234" i="5"/>
  <c r="BT234" i="5"/>
  <c r="BU234" i="5"/>
  <c r="BV234" i="5"/>
  <c r="BW234" i="5"/>
  <c r="BX234" i="5"/>
  <c r="BY234" i="5"/>
  <c r="CA234" i="5"/>
  <c r="CB234" i="5"/>
  <c r="CC234" i="5"/>
  <c r="CD234" i="5"/>
  <c r="CE234" i="5"/>
  <c r="CF234" i="5"/>
  <c r="CG234" i="5"/>
  <c r="CH234" i="5"/>
  <c r="CI234" i="5"/>
  <c r="CJ234" i="5"/>
  <c r="L235" i="5"/>
  <c r="S235" i="5"/>
  <c r="T235" i="5"/>
  <c r="U235" i="5"/>
  <c r="AN235" i="5"/>
  <c r="AJ235" i="5"/>
  <c r="AO235" i="5"/>
  <c r="AK235" i="5"/>
  <c r="AL235" i="5"/>
  <c r="AM235" i="5"/>
  <c r="BH235" i="5"/>
  <c r="BI235" i="5"/>
  <c r="BJ235" i="5"/>
  <c r="BK235" i="5"/>
  <c r="BL235" i="5"/>
  <c r="BM235" i="5"/>
  <c r="BN235" i="5"/>
  <c r="BO235" i="5"/>
  <c r="BP235" i="5"/>
  <c r="BQ235" i="5"/>
  <c r="BR235" i="5"/>
  <c r="BS235" i="5"/>
  <c r="BT235" i="5"/>
  <c r="BU235" i="5"/>
  <c r="BV235" i="5"/>
  <c r="BW235" i="5"/>
  <c r="BX235" i="5"/>
  <c r="BY235" i="5"/>
  <c r="CA235" i="5"/>
  <c r="CB235" i="5"/>
  <c r="CC235" i="5"/>
  <c r="CD235" i="5"/>
  <c r="CE235" i="5"/>
  <c r="CF235" i="5"/>
  <c r="CG235" i="5"/>
  <c r="CH235" i="5"/>
  <c r="CI235" i="5"/>
  <c r="CJ235" i="5"/>
  <c r="L236" i="5"/>
  <c r="S236" i="5"/>
  <c r="T236" i="5"/>
  <c r="U236" i="5"/>
  <c r="AN236" i="5"/>
  <c r="AJ236" i="5"/>
  <c r="AO236" i="5"/>
  <c r="AK236" i="5"/>
  <c r="AL236" i="5"/>
  <c r="AM236" i="5"/>
  <c r="BH236" i="5"/>
  <c r="BI236" i="5"/>
  <c r="BJ236" i="5"/>
  <c r="BK236" i="5"/>
  <c r="BL236" i="5"/>
  <c r="BM236" i="5"/>
  <c r="BN236" i="5"/>
  <c r="BO236" i="5"/>
  <c r="BP236" i="5"/>
  <c r="BQ236" i="5"/>
  <c r="BR236" i="5"/>
  <c r="BS236" i="5"/>
  <c r="BT236" i="5"/>
  <c r="BU236" i="5"/>
  <c r="BV236" i="5"/>
  <c r="BW236" i="5"/>
  <c r="BX236" i="5"/>
  <c r="BY236" i="5"/>
  <c r="CA236" i="5"/>
  <c r="CB236" i="5"/>
  <c r="CC236" i="5"/>
  <c r="CD236" i="5"/>
  <c r="CE236" i="5"/>
  <c r="CF236" i="5"/>
  <c r="CG236" i="5"/>
  <c r="CH236" i="5"/>
  <c r="CI236" i="5"/>
  <c r="CJ236" i="5"/>
  <c r="L237" i="5"/>
  <c r="S237" i="5"/>
  <c r="T237" i="5"/>
  <c r="U237" i="5"/>
  <c r="AN237" i="5"/>
  <c r="AJ237" i="5"/>
  <c r="AO237" i="5"/>
  <c r="AK237" i="5"/>
  <c r="AL237" i="5"/>
  <c r="AM237" i="5"/>
  <c r="BH237" i="5"/>
  <c r="BI237" i="5"/>
  <c r="BJ237" i="5"/>
  <c r="BK237" i="5"/>
  <c r="BL237" i="5"/>
  <c r="BM237" i="5"/>
  <c r="BN237" i="5"/>
  <c r="BO237" i="5"/>
  <c r="BP237" i="5"/>
  <c r="BQ237" i="5"/>
  <c r="BR237" i="5"/>
  <c r="BS237" i="5"/>
  <c r="BT237" i="5"/>
  <c r="BU237" i="5"/>
  <c r="BV237" i="5"/>
  <c r="BW237" i="5"/>
  <c r="BX237" i="5"/>
  <c r="BY237" i="5"/>
  <c r="CA237" i="5"/>
  <c r="CB237" i="5"/>
  <c r="CC237" i="5"/>
  <c r="CD237" i="5"/>
  <c r="CE237" i="5"/>
  <c r="CF237" i="5"/>
  <c r="CG237" i="5"/>
  <c r="CH237" i="5"/>
  <c r="CI237" i="5"/>
  <c r="CJ237" i="5"/>
  <c r="L238" i="5"/>
  <c r="S238" i="5"/>
  <c r="T238" i="5"/>
  <c r="U238" i="5"/>
  <c r="AN238" i="5"/>
  <c r="AJ238" i="5"/>
  <c r="AO238" i="5"/>
  <c r="AK238" i="5"/>
  <c r="AL238" i="5"/>
  <c r="AM238" i="5"/>
  <c r="BH238" i="5"/>
  <c r="BI238" i="5"/>
  <c r="BJ238" i="5"/>
  <c r="BK238" i="5"/>
  <c r="BL238" i="5"/>
  <c r="BM238" i="5"/>
  <c r="BN238" i="5"/>
  <c r="BO238" i="5"/>
  <c r="BP238" i="5"/>
  <c r="BQ238" i="5"/>
  <c r="BR238" i="5"/>
  <c r="BS238" i="5"/>
  <c r="BT238" i="5"/>
  <c r="BU238" i="5"/>
  <c r="BV238" i="5"/>
  <c r="BW238" i="5"/>
  <c r="BX238" i="5"/>
  <c r="BY238" i="5"/>
  <c r="CA238" i="5"/>
  <c r="CB238" i="5"/>
  <c r="CC238" i="5"/>
  <c r="CD238" i="5"/>
  <c r="CE238" i="5"/>
  <c r="CF238" i="5"/>
  <c r="CG238" i="5"/>
  <c r="CH238" i="5"/>
  <c r="CI238" i="5"/>
  <c r="CJ238" i="5"/>
  <c r="L239" i="5"/>
  <c r="S239" i="5"/>
  <c r="T239" i="5"/>
  <c r="U239" i="5"/>
  <c r="AJ239" i="5"/>
  <c r="AO239" i="5"/>
  <c r="AN239" i="5"/>
  <c r="AK239" i="5"/>
  <c r="AL239" i="5"/>
  <c r="AM239" i="5"/>
  <c r="BH239" i="5"/>
  <c r="BI239" i="5"/>
  <c r="BJ239" i="5"/>
  <c r="BK239" i="5"/>
  <c r="BL239" i="5"/>
  <c r="BM239" i="5"/>
  <c r="BN239" i="5"/>
  <c r="BO239" i="5"/>
  <c r="BP239" i="5"/>
  <c r="BQ239" i="5"/>
  <c r="BR239" i="5"/>
  <c r="BS239" i="5"/>
  <c r="BT239" i="5"/>
  <c r="BU239" i="5"/>
  <c r="BV239" i="5"/>
  <c r="BW239" i="5"/>
  <c r="BX239" i="5"/>
  <c r="BY239" i="5"/>
  <c r="CA239" i="5"/>
  <c r="CB239" i="5"/>
  <c r="CC239" i="5"/>
  <c r="CD239" i="5"/>
  <c r="CE239" i="5"/>
  <c r="CF239" i="5"/>
  <c r="CG239" i="5"/>
  <c r="CH239" i="5"/>
  <c r="CI239" i="5"/>
  <c r="CJ239" i="5"/>
  <c r="L240" i="5"/>
  <c r="S240" i="5"/>
  <c r="T240" i="5"/>
  <c r="U240" i="5"/>
  <c r="AN240" i="5"/>
  <c r="AJ240" i="5"/>
  <c r="AO240" i="5"/>
  <c r="AK240" i="5"/>
  <c r="AL240" i="5"/>
  <c r="AM240" i="5"/>
  <c r="BH240" i="5"/>
  <c r="BI240" i="5"/>
  <c r="BJ240" i="5"/>
  <c r="BK240" i="5"/>
  <c r="BL240" i="5"/>
  <c r="BM240" i="5"/>
  <c r="BN240" i="5"/>
  <c r="BO240" i="5"/>
  <c r="BP240" i="5"/>
  <c r="BQ240" i="5"/>
  <c r="BR240" i="5"/>
  <c r="BS240" i="5"/>
  <c r="BT240" i="5"/>
  <c r="BU240" i="5"/>
  <c r="BV240" i="5"/>
  <c r="BW240" i="5"/>
  <c r="BX240" i="5"/>
  <c r="BY240" i="5"/>
  <c r="CA240" i="5"/>
  <c r="CB240" i="5"/>
  <c r="CC240" i="5"/>
  <c r="CD240" i="5"/>
  <c r="CE240" i="5"/>
  <c r="CF240" i="5"/>
  <c r="CG240" i="5"/>
  <c r="CH240" i="5"/>
  <c r="CI240" i="5"/>
  <c r="CJ240" i="5"/>
  <c r="L241" i="5"/>
  <c r="S241" i="5"/>
  <c r="T241" i="5"/>
  <c r="U241" i="5"/>
  <c r="AN241" i="5"/>
  <c r="AJ241" i="5"/>
  <c r="AO241" i="5"/>
  <c r="AK241" i="5"/>
  <c r="AL241" i="5"/>
  <c r="AM241" i="5"/>
  <c r="BH241" i="5"/>
  <c r="BI241" i="5"/>
  <c r="BJ241" i="5"/>
  <c r="BK241" i="5"/>
  <c r="BL241" i="5"/>
  <c r="BM241" i="5"/>
  <c r="BN241" i="5"/>
  <c r="BO241" i="5"/>
  <c r="BP241" i="5"/>
  <c r="BQ241" i="5"/>
  <c r="BR241" i="5"/>
  <c r="BS241" i="5"/>
  <c r="BT241" i="5"/>
  <c r="BU241" i="5"/>
  <c r="BV241" i="5"/>
  <c r="BW241" i="5"/>
  <c r="BX241" i="5"/>
  <c r="BY241" i="5"/>
  <c r="CA241" i="5"/>
  <c r="CB241" i="5"/>
  <c r="CC241" i="5"/>
  <c r="CD241" i="5"/>
  <c r="CE241" i="5"/>
  <c r="CF241" i="5"/>
  <c r="CG241" i="5"/>
  <c r="CH241" i="5"/>
  <c r="CI241" i="5"/>
  <c r="CJ241" i="5"/>
  <c r="L242" i="5"/>
  <c r="S242" i="5"/>
  <c r="T242" i="5"/>
  <c r="U242" i="5"/>
  <c r="AJ242" i="5"/>
  <c r="AO242" i="5"/>
  <c r="AN242" i="5"/>
  <c r="AK242" i="5"/>
  <c r="AL242" i="5"/>
  <c r="AM242" i="5"/>
  <c r="BH242" i="5"/>
  <c r="BI242" i="5"/>
  <c r="BJ242" i="5"/>
  <c r="BK242" i="5"/>
  <c r="BL242" i="5"/>
  <c r="BM242" i="5"/>
  <c r="BN242" i="5"/>
  <c r="BO242" i="5"/>
  <c r="BP242" i="5"/>
  <c r="BQ242" i="5"/>
  <c r="BR242" i="5"/>
  <c r="BS242" i="5"/>
  <c r="BT242" i="5"/>
  <c r="BU242" i="5"/>
  <c r="BV242" i="5"/>
  <c r="BW242" i="5"/>
  <c r="BX242" i="5"/>
  <c r="BY242" i="5"/>
  <c r="CA242" i="5"/>
  <c r="CB242" i="5"/>
  <c r="CC242" i="5"/>
  <c r="CD242" i="5"/>
  <c r="CE242" i="5"/>
  <c r="CF242" i="5"/>
  <c r="CG242" i="5"/>
  <c r="CH242" i="5"/>
  <c r="CI242" i="5"/>
  <c r="CJ242" i="5"/>
  <c r="L243" i="5"/>
  <c r="S243" i="5"/>
  <c r="T243" i="5"/>
  <c r="U243" i="5"/>
  <c r="AN243" i="5"/>
  <c r="AJ243" i="5"/>
  <c r="AO243" i="5"/>
  <c r="AK243" i="5"/>
  <c r="AL243" i="5"/>
  <c r="AM243" i="5"/>
  <c r="BH243" i="5"/>
  <c r="BI243" i="5"/>
  <c r="BJ243" i="5"/>
  <c r="BK243" i="5"/>
  <c r="BL243" i="5"/>
  <c r="BM243" i="5"/>
  <c r="BN243" i="5"/>
  <c r="BO243" i="5"/>
  <c r="BP243" i="5"/>
  <c r="BQ243" i="5"/>
  <c r="BR243" i="5"/>
  <c r="BS243" i="5"/>
  <c r="BT243" i="5"/>
  <c r="BU243" i="5"/>
  <c r="BV243" i="5"/>
  <c r="BW243" i="5"/>
  <c r="BX243" i="5"/>
  <c r="BY243" i="5"/>
  <c r="CA243" i="5"/>
  <c r="CB243" i="5"/>
  <c r="CC243" i="5"/>
  <c r="CD243" i="5"/>
  <c r="CE243" i="5"/>
  <c r="CF243" i="5"/>
  <c r="CG243" i="5"/>
  <c r="CH243" i="5"/>
  <c r="CI243" i="5"/>
  <c r="CJ243" i="5"/>
  <c r="L244" i="5"/>
  <c r="S244" i="5"/>
  <c r="T244" i="5"/>
  <c r="U244" i="5"/>
  <c r="AJ244" i="5"/>
  <c r="AO244" i="5"/>
  <c r="AN244" i="5"/>
  <c r="AK244" i="5"/>
  <c r="AL244" i="5"/>
  <c r="AM244" i="5"/>
  <c r="BH244" i="5"/>
  <c r="BI244" i="5"/>
  <c r="BJ244" i="5"/>
  <c r="BK244" i="5"/>
  <c r="BL244" i="5"/>
  <c r="BM244" i="5"/>
  <c r="BN244" i="5"/>
  <c r="BO244" i="5"/>
  <c r="BP244" i="5"/>
  <c r="BQ244" i="5"/>
  <c r="BR244" i="5"/>
  <c r="BS244" i="5"/>
  <c r="BT244" i="5"/>
  <c r="BU244" i="5"/>
  <c r="BV244" i="5"/>
  <c r="BW244" i="5"/>
  <c r="BX244" i="5"/>
  <c r="BY244" i="5"/>
  <c r="CA244" i="5"/>
  <c r="CB244" i="5"/>
  <c r="CC244" i="5"/>
  <c r="CD244" i="5"/>
  <c r="CE244" i="5"/>
  <c r="CF244" i="5"/>
  <c r="CG244" i="5"/>
  <c r="CH244" i="5"/>
  <c r="CI244" i="5"/>
  <c r="CJ244" i="5"/>
  <c r="S245" i="5"/>
  <c r="T245" i="5"/>
  <c r="U245" i="5"/>
  <c r="AN245" i="5"/>
  <c r="AJ245" i="5"/>
  <c r="AO245" i="5"/>
  <c r="AK245" i="5"/>
  <c r="AL245" i="5"/>
  <c r="AM245" i="5"/>
  <c r="BH245" i="5"/>
  <c r="BI245" i="5"/>
  <c r="BJ245" i="5"/>
  <c r="BK245" i="5"/>
  <c r="BL245" i="5"/>
  <c r="BM245" i="5"/>
  <c r="BN245" i="5"/>
  <c r="BO245" i="5"/>
  <c r="BP245" i="5"/>
  <c r="BQ245" i="5"/>
  <c r="BR245" i="5"/>
  <c r="BS245" i="5"/>
  <c r="BT245" i="5"/>
  <c r="BU245" i="5"/>
  <c r="BV245" i="5"/>
  <c r="BW245" i="5"/>
  <c r="BX245" i="5"/>
  <c r="BY245" i="5"/>
  <c r="CA245" i="5"/>
  <c r="CB245" i="5"/>
  <c r="CC245" i="5"/>
  <c r="CD245" i="5"/>
  <c r="CE245" i="5"/>
  <c r="CF245" i="5"/>
  <c r="CG245" i="5"/>
  <c r="CH245" i="5"/>
  <c r="CI245" i="5"/>
  <c r="CJ245" i="5"/>
  <c r="L246" i="5"/>
  <c r="S246" i="5"/>
  <c r="T246" i="5"/>
  <c r="U246" i="5"/>
  <c r="AN246" i="5"/>
  <c r="AJ246" i="5"/>
  <c r="AO246" i="5"/>
  <c r="AK246" i="5"/>
  <c r="AL246" i="5"/>
  <c r="AM246" i="5"/>
  <c r="BH246" i="5"/>
  <c r="BI246" i="5"/>
  <c r="BJ246" i="5"/>
  <c r="BK246" i="5"/>
  <c r="BL246" i="5"/>
  <c r="BM246" i="5"/>
  <c r="BN246" i="5"/>
  <c r="BO246" i="5"/>
  <c r="BP246" i="5"/>
  <c r="BQ246" i="5"/>
  <c r="BR246" i="5"/>
  <c r="BS246" i="5"/>
  <c r="BT246" i="5"/>
  <c r="BU246" i="5"/>
  <c r="BV246" i="5"/>
  <c r="BW246" i="5"/>
  <c r="BX246" i="5"/>
  <c r="BY246" i="5"/>
  <c r="CA246" i="5"/>
  <c r="CB246" i="5"/>
  <c r="CC246" i="5"/>
  <c r="CD246" i="5"/>
  <c r="CE246" i="5"/>
  <c r="CF246" i="5"/>
  <c r="CG246" i="5"/>
  <c r="CH246" i="5"/>
  <c r="CI246" i="5"/>
  <c r="CJ246" i="5"/>
  <c r="L247" i="5"/>
  <c r="S247" i="5"/>
  <c r="T247" i="5"/>
  <c r="U247" i="5"/>
  <c r="AN247" i="5"/>
  <c r="AJ247" i="5"/>
  <c r="AO247" i="5"/>
  <c r="AK247" i="5"/>
  <c r="AL247" i="5"/>
  <c r="AM247" i="5"/>
  <c r="BH247" i="5"/>
  <c r="BI247" i="5"/>
  <c r="BJ247" i="5"/>
  <c r="BK247" i="5"/>
  <c r="BL247" i="5"/>
  <c r="BM247" i="5"/>
  <c r="BN247" i="5"/>
  <c r="BO247" i="5"/>
  <c r="BP247" i="5"/>
  <c r="BQ247" i="5"/>
  <c r="BR247" i="5"/>
  <c r="BS247" i="5"/>
  <c r="BT247" i="5"/>
  <c r="BU247" i="5"/>
  <c r="BV247" i="5"/>
  <c r="BW247" i="5"/>
  <c r="BX247" i="5"/>
  <c r="BY247" i="5"/>
  <c r="CA247" i="5"/>
  <c r="CB247" i="5"/>
  <c r="CC247" i="5"/>
  <c r="CD247" i="5"/>
  <c r="CE247" i="5"/>
  <c r="CF247" i="5"/>
  <c r="CG247" i="5"/>
  <c r="CH247" i="5"/>
  <c r="CI247" i="5"/>
  <c r="CJ247" i="5"/>
  <c r="L248" i="5"/>
  <c r="S248" i="5"/>
  <c r="T248" i="5"/>
  <c r="U248" i="5"/>
  <c r="AN248" i="5"/>
  <c r="AJ248" i="5"/>
  <c r="AO248" i="5"/>
  <c r="AK248" i="5"/>
  <c r="AL248" i="5"/>
  <c r="AM248" i="5"/>
  <c r="BH248" i="5"/>
  <c r="BI248" i="5"/>
  <c r="BJ248" i="5"/>
  <c r="BK248" i="5"/>
  <c r="BL248" i="5"/>
  <c r="BM248" i="5"/>
  <c r="BN248" i="5"/>
  <c r="BO248" i="5"/>
  <c r="BP248" i="5"/>
  <c r="BQ248" i="5"/>
  <c r="BR248" i="5"/>
  <c r="BS248" i="5"/>
  <c r="BT248" i="5"/>
  <c r="BU248" i="5"/>
  <c r="BV248" i="5"/>
  <c r="BW248" i="5"/>
  <c r="BX248" i="5"/>
  <c r="BY248" i="5"/>
  <c r="CA248" i="5"/>
  <c r="CB248" i="5"/>
  <c r="CC248" i="5"/>
  <c r="CD248" i="5"/>
  <c r="CE248" i="5"/>
  <c r="CF248" i="5"/>
  <c r="CG248" i="5"/>
  <c r="CH248" i="5"/>
  <c r="CI248" i="5"/>
  <c r="CJ248" i="5"/>
  <c r="L249" i="5"/>
  <c r="S249" i="5"/>
  <c r="T249" i="5"/>
  <c r="U249" i="5"/>
  <c r="AN249" i="5"/>
  <c r="AJ249" i="5"/>
  <c r="AO249" i="5"/>
  <c r="AK249" i="5"/>
  <c r="AL249" i="5"/>
  <c r="AM249" i="5"/>
  <c r="BH249" i="5"/>
  <c r="BI249" i="5"/>
  <c r="BJ249" i="5"/>
  <c r="BK249" i="5"/>
  <c r="BL249" i="5"/>
  <c r="BM249" i="5"/>
  <c r="BN249" i="5"/>
  <c r="BO249" i="5"/>
  <c r="BP249" i="5"/>
  <c r="BQ249" i="5"/>
  <c r="BR249" i="5"/>
  <c r="BS249" i="5"/>
  <c r="BT249" i="5"/>
  <c r="BU249" i="5"/>
  <c r="BV249" i="5"/>
  <c r="BW249" i="5"/>
  <c r="BX249" i="5"/>
  <c r="BY249" i="5"/>
  <c r="CA249" i="5"/>
  <c r="CB249" i="5"/>
  <c r="CC249" i="5"/>
  <c r="CD249" i="5"/>
  <c r="CE249" i="5"/>
  <c r="CF249" i="5"/>
  <c r="CG249" i="5"/>
  <c r="CH249" i="5"/>
  <c r="CI249" i="5"/>
  <c r="CJ249" i="5"/>
  <c r="L250" i="5"/>
  <c r="S250" i="5"/>
  <c r="T250" i="5"/>
  <c r="U250" i="5"/>
  <c r="AN250" i="5"/>
  <c r="AJ250" i="5"/>
  <c r="AO250" i="5"/>
  <c r="AK250" i="5"/>
  <c r="AL250" i="5"/>
  <c r="AM250" i="5"/>
  <c r="BH250" i="5"/>
  <c r="BI250" i="5"/>
  <c r="BJ250" i="5"/>
  <c r="BK250" i="5"/>
  <c r="BL250" i="5"/>
  <c r="BM250" i="5"/>
  <c r="BN250" i="5"/>
  <c r="BO250" i="5"/>
  <c r="BP250" i="5"/>
  <c r="BQ250" i="5"/>
  <c r="BR250" i="5"/>
  <c r="BS250" i="5"/>
  <c r="BT250" i="5"/>
  <c r="BU250" i="5"/>
  <c r="BV250" i="5"/>
  <c r="BW250" i="5"/>
  <c r="BX250" i="5"/>
  <c r="BY250" i="5"/>
  <c r="CA250" i="5"/>
  <c r="CB250" i="5"/>
  <c r="CC250" i="5"/>
  <c r="CD250" i="5"/>
  <c r="CE250" i="5"/>
  <c r="CF250" i="5"/>
  <c r="CG250" i="5"/>
  <c r="CH250" i="5"/>
  <c r="CI250" i="5"/>
  <c r="CJ250" i="5"/>
  <c r="L251" i="5"/>
  <c r="S251" i="5"/>
  <c r="T251" i="5"/>
  <c r="U251" i="5"/>
  <c r="AN251" i="5"/>
  <c r="AJ251" i="5"/>
  <c r="AO251" i="5"/>
  <c r="AK251" i="5"/>
  <c r="AL251" i="5"/>
  <c r="AM251" i="5"/>
  <c r="BH251" i="5"/>
  <c r="BI251" i="5"/>
  <c r="BJ251" i="5"/>
  <c r="BK251" i="5"/>
  <c r="BL251" i="5"/>
  <c r="BM251" i="5"/>
  <c r="BN251" i="5"/>
  <c r="BO251" i="5"/>
  <c r="BP251" i="5"/>
  <c r="BQ251" i="5"/>
  <c r="BR251" i="5"/>
  <c r="BS251" i="5"/>
  <c r="BT251" i="5"/>
  <c r="BU251" i="5"/>
  <c r="BV251" i="5"/>
  <c r="BW251" i="5"/>
  <c r="BX251" i="5"/>
  <c r="BY251" i="5"/>
  <c r="CA251" i="5"/>
  <c r="CB251" i="5"/>
  <c r="CC251" i="5"/>
  <c r="CD251" i="5"/>
  <c r="CE251" i="5"/>
  <c r="CF251" i="5"/>
  <c r="CG251" i="5"/>
  <c r="CH251" i="5"/>
  <c r="CI251" i="5"/>
  <c r="CJ251" i="5"/>
  <c r="L252" i="5"/>
  <c r="S252" i="5"/>
  <c r="T252" i="5"/>
  <c r="U252" i="5"/>
  <c r="AN252" i="5"/>
  <c r="AJ252" i="5"/>
  <c r="AO252" i="5"/>
  <c r="AK252" i="5"/>
  <c r="AL252" i="5"/>
  <c r="AM252" i="5"/>
  <c r="BH252" i="5"/>
  <c r="BI252" i="5"/>
  <c r="BJ252" i="5"/>
  <c r="BK252" i="5"/>
  <c r="BL252" i="5"/>
  <c r="BM252" i="5"/>
  <c r="BN252" i="5"/>
  <c r="BO252" i="5"/>
  <c r="BP252" i="5"/>
  <c r="BQ252" i="5"/>
  <c r="BR252" i="5"/>
  <c r="BS252" i="5"/>
  <c r="BT252" i="5"/>
  <c r="BU252" i="5"/>
  <c r="BV252" i="5"/>
  <c r="BW252" i="5"/>
  <c r="BX252" i="5"/>
  <c r="BY252" i="5"/>
  <c r="CA252" i="5"/>
  <c r="CB252" i="5"/>
  <c r="CC252" i="5"/>
  <c r="CD252" i="5"/>
  <c r="CE252" i="5"/>
  <c r="CF252" i="5"/>
  <c r="CG252" i="5"/>
  <c r="CH252" i="5"/>
  <c r="CI252" i="5"/>
  <c r="CJ252" i="5"/>
  <c r="L253" i="5"/>
  <c r="S253" i="5"/>
  <c r="T253" i="5"/>
  <c r="U253" i="5"/>
  <c r="AN253" i="5"/>
  <c r="AJ253" i="5"/>
  <c r="AO253" i="5"/>
  <c r="AK253" i="5"/>
  <c r="AL253" i="5"/>
  <c r="AM253" i="5"/>
  <c r="BH253" i="5"/>
  <c r="BI253" i="5"/>
  <c r="BJ253" i="5"/>
  <c r="BK253" i="5"/>
  <c r="BL253" i="5"/>
  <c r="BM253" i="5"/>
  <c r="BN253" i="5"/>
  <c r="BO253" i="5"/>
  <c r="BP253" i="5"/>
  <c r="BQ253" i="5"/>
  <c r="BR253" i="5"/>
  <c r="BS253" i="5"/>
  <c r="BT253" i="5"/>
  <c r="BU253" i="5"/>
  <c r="BV253" i="5"/>
  <c r="BW253" i="5"/>
  <c r="BX253" i="5"/>
  <c r="BY253" i="5"/>
  <c r="CA253" i="5"/>
  <c r="CB253" i="5"/>
  <c r="CC253" i="5"/>
  <c r="CD253" i="5"/>
  <c r="CE253" i="5"/>
  <c r="CF253" i="5"/>
  <c r="CG253" i="5"/>
  <c r="CH253" i="5"/>
  <c r="CI253" i="5"/>
  <c r="CJ253" i="5"/>
  <c r="L254" i="5"/>
  <c r="S254" i="5"/>
  <c r="T254" i="5"/>
  <c r="U254" i="5"/>
  <c r="AN254" i="5"/>
  <c r="AJ254" i="5"/>
  <c r="AO254" i="5"/>
  <c r="AK254" i="5"/>
  <c r="AL254" i="5"/>
  <c r="AM254" i="5"/>
  <c r="BH254" i="5"/>
  <c r="BI254" i="5"/>
  <c r="BJ254" i="5"/>
  <c r="BK254" i="5"/>
  <c r="BL254" i="5"/>
  <c r="BM254" i="5"/>
  <c r="BN254" i="5"/>
  <c r="BO254" i="5"/>
  <c r="BP254" i="5"/>
  <c r="BQ254" i="5"/>
  <c r="BR254" i="5"/>
  <c r="BS254" i="5"/>
  <c r="BT254" i="5"/>
  <c r="BU254" i="5"/>
  <c r="BV254" i="5"/>
  <c r="BW254" i="5"/>
  <c r="BX254" i="5"/>
  <c r="BY254" i="5"/>
  <c r="CA254" i="5"/>
  <c r="CB254" i="5"/>
  <c r="CC254" i="5"/>
  <c r="CD254" i="5"/>
  <c r="CE254" i="5"/>
  <c r="CF254" i="5"/>
  <c r="CG254" i="5"/>
  <c r="CH254" i="5"/>
  <c r="CI254" i="5"/>
  <c r="CJ254" i="5"/>
  <c r="L255" i="5"/>
  <c r="S255" i="5"/>
  <c r="T255" i="5"/>
  <c r="U255" i="5"/>
  <c r="AN255" i="5"/>
  <c r="AJ255" i="5"/>
  <c r="AO255" i="5"/>
  <c r="AK255" i="5"/>
  <c r="AL255" i="5"/>
  <c r="AM255" i="5"/>
  <c r="BH255" i="5"/>
  <c r="BI255" i="5"/>
  <c r="BJ255" i="5"/>
  <c r="BK255" i="5"/>
  <c r="BL255" i="5"/>
  <c r="BM255" i="5"/>
  <c r="BN255" i="5"/>
  <c r="BO255" i="5"/>
  <c r="BP255" i="5"/>
  <c r="BQ255" i="5"/>
  <c r="BR255" i="5"/>
  <c r="BS255" i="5"/>
  <c r="BT255" i="5"/>
  <c r="BU255" i="5"/>
  <c r="BV255" i="5"/>
  <c r="BW255" i="5"/>
  <c r="BX255" i="5"/>
  <c r="BY255" i="5"/>
  <c r="CA255" i="5"/>
  <c r="CB255" i="5"/>
  <c r="CC255" i="5"/>
  <c r="CD255" i="5"/>
  <c r="CE255" i="5"/>
  <c r="CF255" i="5"/>
  <c r="CG255" i="5"/>
  <c r="CH255" i="5"/>
  <c r="CI255" i="5"/>
  <c r="CJ255" i="5"/>
  <c r="B256" i="5"/>
  <c r="D256" i="5"/>
  <c r="H256" i="5"/>
  <c r="I256" i="5"/>
  <c r="J256" i="5"/>
  <c r="K256" i="5"/>
  <c r="L256" i="5"/>
  <c r="R256" i="5"/>
  <c r="W256" i="5"/>
  <c r="S256" i="5"/>
  <c r="Z256" i="5"/>
  <c r="T256" i="5"/>
  <c r="U256" i="5"/>
  <c r="X256" i="5"/>
  <c r="Y256" i="5"/>
  <c r="AA256" i="5"/>
  <c r="AB256" i="5"/>
  <c r="AC256" i="5"/>
  <c r="AD256" i="5"/>
  <c r="AE256" i="5"/>
  <c r="AF256" i="5"/>
  <c r="AG256" i="5"/>
  <c r="AH256" i="5"/>
  <c r="AI256" i="5"/>
  <c r="AP256" i="5"/>
  <c r="AW256" i="5"/>
  <c r="AN256" i="5"/>
  <c r="AJ256" i="5"/>
  <c r="BB256" i="5"/>
  <c r="AO256" i="5"/>
  <c r="AK256" i="5"/>
  <c r="AQ256" i="5"/>
  <c r="AL256" i="5"/>
  <c r="AT256" i="5"/>
  <c r="AM256" i="5"/>
  <c r="AS256" i="5"/>
  <c r="AV256" i="5"/>
  <c r="AX256" i="5"/>
  <c r="AY256" i="5"/>
  <c r="AZ256" i="5"/>
  <c r="BA256" i="5"/>
  <c r="BC256" i="5"/>
  <c r="BD256" i="5"/>
  <c r="BE256" i="5"/>
  <c r="BF256" i="5"/>
  <c r="BG256" i="5"/>
  <c r="BH256" i="5"/>
  <c r="BI256" i="5"/>
  <c r="BJ256" i="5"/>
  <c r="BK256" i="5"/>
  <c r="BL256" i="5"/>
  <c r="BM256" i="5"/>
  <c r="BN256" i="5"/>
  <c r="BO256" i="5"/>
  <c r="BP256" i="5"/>
  <c r="BQ256" i="5"/>
  <c r="BR256" i="5"/>
  <c r="BS256" i="5"/>
  <c r="BT256" i="5"/>
  <c r="BU256" i="5"/>
  <c r="BV256" i="5"/>
  <c r="BW256" i="5"/>
  <c r="BX256" i="5"/>
  <c r="BY256" i="5"/>
  <c r="CA256" i="5"/>
  <c r="CB256" i="5"/>
  <c r="CC256" i="5"/>
  <c r="CD256" i="5"/>
  <c r="CE256" i="5"/>
  <c r="CF256" i="5"/>
  <c r="CG256" i="5"/>
  <c r="CH256" i="5"/>
  <c r="CI256" i="5"/>
  <c r="CJ256" i="5"/>
  <c r="CK256" i="5"/>
  <c r="CL256" i="5"/>
  <c r="CM256" i="5"/>
  <c r="CN256" i="5"/>
  <c r="CO256" i="5"/>
  <c r="B258" i="5"/>
  <c r="D258" i="5"/>
  <c r="H258" i="5"/>
  <c r="I258" i="5"/>
  <c r="J258" i="5"/>
  <c r="K258" i="5"/>
  <c r="L258" i="5"/>
  <c r="R258" i="5"/>
  <c r="W258" i="5"/>
  <c r="S258" i="5"/>
  <c r="Z258" i="5"/>
  <c r="T258" i="5"/>
  <c r="U258" i="5"/>
  <c r="X258" i="5"/>
  <c r="Y258" i="5"/>
  <c r="AA258" i="5"/>
  <c r="AB258" i="5"/>
  <c r="AC258" i="5"/>
  <c r="AD258" i="5"/>
  <c r="AE258" i="5"/>
  <c r="AF258" i="5"/>
  <c r="AG258" i="5"/>
  <c r="AH258" i="5"/>
  <c r="AI258" i="5"/>
  <c r="AP258" i="5"/>
  <c r="AW258" i="5"/>
  <c r="AN258" i="5"/>
  <c r="AJ258" i="5"/>
  <c r="BB258" i="5"/>
  <c r="AO258" i="5"/>
  <c r="AK258" i="5"/>
  <c r="AQ258" i="5"/>
  <c r="AL258" i="5"/>
  <c r="AT258" i="5"/>
  <c r="AM258" i="5"/>
  <c r="AS258" i="5"/>
  <c r="AV258" i="5"/>
  <c r="AX258" i="5"/>
  <c r="AY258" i="5"/>
  <c r="AZ258" i="5"/>
  <c r="BA258" i="5"/>
  <c r="BC258" i="5"/>
  <c r="BD258" i="5"/>
  <c r="BE258" i="5"/>
  <c r="BF258" i="5"/>
  <c r="BG258" i="5"/>
  <c r="BH258" i="5"/>
  <c r="BI258" i="5"/>
  <c r="BJ258" i="5"/>
  <c r="BK258" i="5"/>
  <c r="BL258" i="5"/>
  <c r="BM258" i="5"/>
  <c r="BN258" i="5"/>
  <c r="BO258" i="5"/>
  <c r="BP258" i="5"/>
  <c r="BQ258" i="5"/>
  <c r="BR258" i="5"/>
  <c r="BS258" i="5"/>
  <c r="BT258" i="5"/>
  <c r="BU258" i="5"/>
  <c r="BV258" i="5"/>
  <c r="BW258" i="5"/>
  <c r="BX258" i="5"/>
  <c r="BY258" i="5"/>
  <c r="CA258" i="5"/>
  <c r="CB258" i="5"/>
  <c r="CC258" i="5"/>
  <c r="CD258" i="5"/>
  <c r="CE258" i="5"/>
  <c r="CF258" i="5"/>
  <c r="CG258" i="5"/>
  <c r="CH258" i="5"/>
  <c r="CI258" i="5"/>
  <c r="CJ258" i="5"/>
  <c r="CK258" i="5"/>
  <c r="CL258" i="5"/>
  <c r="CM258" i="5"/>
  <c r="CN258" i="5"/>
  <c r="CO258" i="5"/>
  <c r="J168" i="3"/>
  <c r="K168" i="3"/>
  <c r="T51" i="10"/>
  <c r="B90" i="10"/>
  <c r="U52" i="10"/>
  <c r="H90" i="10"/>
  <c r="V52" i="10"/>
  <c r="N90" i="10"/>
  <c r="W52" i="10"/>
  <c r="X52" i="10"/>
  <c r="C90" i="10"/>
  <c r="U53" i="10"/>
  <c r="I90" i="10"/>
  <c r="V53" i="10"/>
  <c r="O90" i="10"/>
  <c r="W53" i="10"/>
  <c r="X53" i="10"/>
  <c r="D90" i="10"/>
  <c r="U54" i="10"/>
  <c r="J90" i="10"/>
  <c r="V54" i="10"/>
  <c r="P90" i="10"/>
  <c r="W54" i="10"/>
  <c r="X54" i="10"/>
  <c r="E90" i="10"/>
  <c r="U55" i="10"/>
  <c r="K90" i="10"/>
  <c r="V55" i="10"/>
  <c r="Q90" i="10"/>
  <c r="W55" i="10"/>
  <c r="X55" i="10"/>
  <c r="F90" i="10"/>
  <c r="U56" i="10"/>
  <c r="L90" i="10"/>
  <c r="V56" i="10"/>
  <c r="R90" i="10"/>
  <c r="W56" i="10"/>
  <c r="X56" i="10"/>
  <c r="AH64" i="10"/>
  <c r="AI64" i="10"/>
  <c r="AJ64" i="10"/>
  <c r="AK64" i="10"/>
  <c r="AL64" i="10"/>
  <c r="AM64" i="10"/>
  <c r="AN64" i="10"/>
  <c r="AO64" i="10"/>
  <c r="AK66" i="10"/>
  <c r="AL66" i="10"/>
  <c r="AM66" i="10"/>
  <c r="AN66" i="10"/>
  <c r="AO66" i="10"/>
  <c r="AH70" i="10"/>
  <c r="AI70" i="10"/>
  <c r="AJ70" i="10"/>
  <c r="AK70" i="10"/>
  <c r="AL70" i="10"/>
  <c r="AM70" i="10"/>
  <c r="AN70" i="10"/>
  <c r="AO70" i="10"/>
  <c r="AH71" i="10"/>
  <c r="AI71" i="10"/>
  <c r="AJ71" i="10"/>
  <c r="AK71" i="10"/>
  <c r="AL71" i="10"/>
  <c r="AM71" i="10"/>
  <c r="AN71" i="10"/>
  <c r="AO71" i="10"/>
  <c r="AK72" i="10"/>
  <c r="AL72" i="10"/>
  <c r="AM72" i="10"/>
  <c r="AN72" i="10"/>
  <c r="AO72" i="10"/>
  <c r="AH73" i="10"/>
  <c r="AI73" i="10"/>
  <c r="AJ73" i="10"/>
  <c r="AK73" i="10"/>
  <c r="AL73" i="10"/>
  <c r="AM73" i="10"/>
  <c r="AN73" i="10"/>
  <c r="AO73" i="10"/>
  <c r="AI77" i="10"/>
  <c r="AJ77" i="10"/>
  <c r="AK77" i="10"/>
  <c r="AL77" i="10"/>
  <c r="AM77" i="10"/>
  <c r="AN77" i="10"/>
  <c r="AO77" i="10"/>
  <c r="AI78" i="10"/>
  <c r="AJ78" i="10"/>
  <c r="AK78" i="10"/>
  <c r="AL78" i="10"/>
  <c r="AM78" i="10"/>
  <c r="AN78" i="10"/>
  <c r="AO78" i="10"/>
  <c r="AK79" i="10"/>
  <c r="AL79" i="10"/>
  <c r="AM79" i="10"/>
  <c r="AN79" i="10"/>
  <c r="AO79" i="10"/>
  <c r="AI80" i="10"/>
  <c r="AJ80" i="10"/>
  <c r="AK80" i="10"/>
  <c r="AL80" i="10"/>
  <c r="AM80" i="10"/>
  <c r="AN80" i="10"/>
  <c r="AO80" i="10"/>
  <c r="U119" i="10"/>
  <c r="U122" i="10"/>
  <c r="V119" i="10"/>
  <c r="V122" i="10"/>
  <c r="W119" i="10"/>
  <c r="W122" i="10"/>
  <c r="X119" i="10"/>
  <c r="X122" i="10"/>
  <c r="Y119" i="10"/>
  <c r="Y122" i="10"/>
  <c r="AA119" i="10"/>
  <c r="AA122" i="10"/>
  <c r="AB119" i="10"/>
  <c r="AB122" i="10"/>
  <c r="AC119" i="10"/>
  <c r="AC122" i="10"/>
  <c r="AD119" i="10"/>
  <c r="AD122" i="10"/>
  <c r="AE119" i="10"/>
  <c r="AE122" i="10"/>
</calcChain>
</file>

<file path=xl/sharedStrings.xml><?xml version="1.0" encoding="utf-8"?>
<sst xmlns="http://schemas.openxmlformats.org/spreadsheetml/2006/main" count="15108" uniqueCount="3752">
  <si>
    <t>BLX</t>
  </si>
  <si>
    <t>TCP</t>
  </si>
  <si>
    <t>Ames National Corp.</t>
  </si>
  <si>
    <t>ATLO</t>
  </si>
  <si>
    <t>FMC Corp.</t>
  </si>
  <si>
    <t>FMC</t>
  </si>
  <si>
    <t>2012=2011</t>
  </si>
  <si>
    <t>Completed population of Web Links tab</t>
  </si>
  <si>
    <t>BCR</t>
  </si>
  <si>
    <t>Black Hills Corp.</t>
  </si>
  <si>
    <t>BKH</t>
  </si>
  <si>
    <t>W.W. Grainger Inc.</t>
  </si>
  <si>
    <t>GWW</t>
  </si>
  <si>
    <t>General Mills</t>
  </si>
  <si>
    <t>GIS</t>
  </si>
  <si>
    <t>Kellogg Company</t>
  </si>
  <si>
    <t>Ventas Inc.</t>
  </si>
  <si>
    <t>VTR</t>
  </si>
  <si>
    <t>Novartis AG</t>
  </si>
  <si>
    <t>NVS</t>
  </si>
  <si>
    <t>Allete Inc.</t>
  </si>
  <si>
    <t>ALE</t>
  </si>
  <si>
    <t>Flir Systems Inc.</t>
  </si>
  <si>
    <t>Brookfield Infrastructure Partners LP</t>
  </si>
  <si>
    <t>BIP</t>
  </si>
  <si>
    <t>Mar</t>
  </si>
  <si>
    <t>Hillenbrand Industries</t>
  </si>
  <si>
    <t>NorthWestern Corp.</t>
  </si>
  <si>
    <t>NWE</t>
  </si>
  <si>
    <t>Completed population of Contenders section of DivHistory tab; added summaries</t>
  </si>
  <si>
    <t>Annual Dividend</t>
  </si>
  <si>
    <t>C26</t>
  </si>
  <si>
    <t>National Fuel Gas</t>
  </si>
  <si>
    <t>Accenture plc</t>
  </si>
  <si>
    <t>Costco Wholesale</t>
  </si>
  <si>
    <t>COST</t>
  </si>
  <si>
    <t>Recreational Vehicles</t>
  </si>
  <si>
    <t>A29</t>
  </si>
  <si>
    <t>Aug15</t>
  </si>
  <si>
    <t>Home Properties Inc. (HME) to Challengers</t>
  </si>
  <si>
    <t>FBL Financial Group Inc.</t>
  </si>
  <si>
    <t>FFG</t>
  </si>
  <si>
    <t>actually increases its annual dividend from 30¢ to 40¢ per share, but paid a special (or "extra") dividend of $1 in the first year, then</t>
  </si>
  <si>
    <t>Bank of Hawaii</t>
  </si>
  <si>
    <t>Robbins &amp; Myers Inc.</t>
  </si>
  <si>
    <t>RBN</t>
  </si>
  <si>
    <t>Mar11</t>
  </si>
  <si>
    <t>Martin Midstream Partners LP</t>
  </si>
  <si>
    <t>Worthington Industries Inc.</t>
  </si>
  <si>
    <t>WOR</t>
  </si>
  <si>
    <t>Oracle Corp.</t>
  </si>
  <si>
    <t>ORCL</t>
  </si>
  <si>
    <t>Utilities</t>
  </si>
  <si>
    <t>STBA</t>
  </si>
  <si>
    <t>KIM</t>
  </si>
  <si>
    <t>Cut twice in 2012, Incr. 2013, 2014</t>
  </si>
  <si>
    <t>Added Franklin Resources (annual increases since 1981)</t>
  </si>
  <si>
    <t>&amp;</t>
  </si>
  <si>
    <t>T</t>
  </si>
  <si>
    <t>Calumet Specialty Products Partners LP</t>
  </si>
  <si>
    <t>CLMT</t>
  </si>
  <si>
    <t>Jul11</t>
  </si>
  <si>
    <t>No. of Companies</t>
  </si>
  <si>
    <t>Anheuser-Busch InBev SA/NV</t>
  </si>
  <si>
    <t>Moved Nu Skin Enterprises Inc. from Challengers to Contenders (10 years)</t>
  </si>
  <si>
    <t>Universal Health Realty Trust</t>
  </si>
  <si>
    <t>Added Average Price and Comparison to Last Year at bottom</t>
  </si>
  <si>
    <t>Bank of New York Mellon Corp.</t>
  </si>
  <si>
    <t>BK</t>
  </si>
  <si>
    <t>First Citizens Banc Corp.</t>
  </si>
  <si>
    <t>FCZA</t>
  </si>
  <si>
    <t>Western Gas Partners LP</t>
  </si>
  <si>
    <t>WES</t>
  </si>
  <si>
    <t>Valspar Corp.</t>
  </si>
  <si>
    <t>VAL</t>
  </si>
  <si>
    <t>2009=2008, Cut in 2012</t>
  </si>
  <si>
    <t>Consumer Products</t>
  </si>
  <si>
    <t>Completed DivHistory population; inserted columns for 5- and 10-year % change</t>
  </si>
  <si>
    <t>©2007-2015 All Rights Reserved. This listing is intended for personal, non-commercial use only.</t>
  </si>
  <si>
    <t>Changed Walgreen Company (WAG) to Walgreens Boots Alliance Inc. (WBA)</t>
  </si>
  <si>
    <t>PennantPark Investment Corp.</t>
  </si>
  <si>
    <t>PNNT</t>
  </si>
  <si>
    <t>CMLP</t>
  </si>
  <si>
    <t>Kaydon Corp.</t>
  </si>
  <si>
    <t>KDN</t>
  </si>
  <si>
    <t>EXLP</t>
  </si>
  <si>
    <t>CMS</t>
  </si>
  <si>
    <t>NGLS</t>
  </si>
  <si>
    <t>Corrected Aaron's Inc. streak from 7 to 9 years per company/Yahoo info</t>
  </si>
  <si>
    <t>Changed notation on Rohm and Haas (Acquisition by Dow Chemical in question)</t>
  </si>
  <si>
    <t>ROE</t>
  </si>
  <si>
    <t>COR</t>
  </si>
  <si>
    <t>KMP</t>
  </si>
  <si>
    <t>TJX Companies Inc.</t>
  </si>
  <si>
    <t>TJX</t>
  </si>
  <si>
    <t>Combined Source(s) into one column (PR=Press Release; WS=Web Site; IR=IR Response)</t>
  </si>
  <si>
    <t>Moved Microchip Technology from Challengers to Contenders (10 years)</t>
  </si>
  <si>
    <t>General Growth Properties Inc.</t>
  </si>
  <si>
    <t>GGP</t>
  </si>
  <si>
    <t>Added Canadian Natural Resources to Contenders tab (10 years)</t>
  </si>
  <si>
    <t>Shire plc</t>
  </si>
  <si>
    <t>MarkWest Energy Partners LP</t>
  </si>
  <si>
    <t>is a calculation of the acceleration or deceleration of the 5-year vs. the 10-year DGR</t>
  </si>
  <si>
    <t>Merck &amp; Company</t>
  </si>
  <si>
    <t>MRK</t>
  </si>
  <si>
    <t>2015 Pmt=4 years</t>
  </si>
  <si>
    <t>AMP</t>
  </si>
  <si>
    <t>BAC</t>
  </si>
  <si>
    <t>CMA</t>
  </si>
  <si>
    <t>Becton Dickinson &amp; Co.</t>
  </si>
  <si>
    <t>Monthly Div</t>
  </si>
  <si>
    <t>Glacier Bancorp</t>
  </si>
  <si>
    <t>DAKT</t>
  </si>
  <si>
    <t>Debt/</t>
  </si>
  <si>
    <t>Equity</t>
  </si>
  <si>
    <t>Direct Investment Plans, but many have recently added fees, so potential participants should carefully check the features before</t>
  </si>
  <si>
    <t>IDEX Corp.</t>
  </si>
  <si>
    <t>Marshall &amp; Ilsley</t>
  </si>
  <si>
    <t>MI</t>
  </si>
  <si>
    <t>SunTrust Banks Inc.</t>
  </si>
  <si>
    <t>SNV</t>
  </si>
  <si>
    <t>(Increase in 2014)</t>
  </si>
  <si>
    <t>(Increases in 2013, 2014)</t>
  </si>
  <si>
    <t>Adjusted Supplemental Data on Changes tab to move currency deletions from Cuts to Other</t>
  </si>
  <si>
    <t>Corrected Atmos Energy streak from 25 to 29 years per Annual Report</t>
  </si>
  <si>
    <t>CIZN</t>
  </si>
  <si>
    <t>Marriott International Inc.</t>
  </si>
  <si>
    <t>Southwest Gas Corp.</t>
  </si>
  <si>
    <t>Bob Evans Farms</t>
  </si>
  <si>
    <t>Added Appendix B to Notes tab listing "Frozen Angels"</t>
  </si>
  <si>
    <t>FY15=FY14</t>
  </si>
  <si>
    <t>Relabeled Payout % Ratio as EPS % Payout</t>
  </si>
  <si>
    <t>EPS%</t>
  </si>
  <si>
    <t>Applied Materials Inc.</t>
  </si>
  <si>
    <t>AMAT</t>
  </si>
  <si>
    <t>company itself. Some notable sub-groups include:</t>
  </si>
  <si>
    <t>5 minus PEG (up to 5)</t>
  </si>
  <si>
    <t>5 minus P/S (up to 5)</t>
  </si>
  <si>
    <t>Min</t>
  </si>
  <si>
    <t>Total Point Range:</t>
  </si>
  <si>
    <t>RGLD</t>
  </si>
  <si>
    <t>Nike Inc.</t>
  </si>
  <si>
    <t>NKE</t>
  </si>
  <si>
    <t>Harley-Davidson Inc.</t>
  </si>
  <si>
    <t>HOG</t>
  </si>
  <si>
    <t>Douglas Dynamics Inc.</t>
  </si>
  <si>
    <t>PLOW</t>
  </si>
  <si>
    <t>WPP plc</t>
  </si>
  <si>
    <t>Anthem Inc.</t>
  </si>
  <si>
    <t>ANTM</t>
  </si>
  <si>
    <t>Rogers Communications Inc.</t>
  </si>
  <si>
    <t>RCI</t>
  </si>
  <si>
    <t>LSBK</t>
  </si>
  <si>
    <t>NB&amp;T Financial Group Inc.</t>
  </si>
  <si>
    <t>NBTF</t>
  </si>
  <si>
    <t>Moved Dividend History to Champions and Contenders tabs; deleted DivHistory tab</t>
  </si>
  <si>
    <t>PNY</t>
  </si>
  <si>
    <t>Questar Corp.</t>
  </si>
  <si>
    <t>STR</t>
  </si>
  <si>
    <t>Abbreviations:</t>
  </si>
  <si>
    <t>Growth</t>
  </si>
  <si>
    <t>% Inc</t>
  </si>
  <si>
    <t>Moved Bunge Limited from Challengers to Contenders (10 years)</t>
  </si>
  <si>
    <t>Kimco Realty Corp.</t>
  </si>
  <si>
    <t>Post Properties Inc.</t>
  </si>
  <si>
    <t>PPS</t>
  </si>
  <si>
    <t>Confid.</t>
  </si>
  <si>
    <t>Food-Wholesale</t>
  </si>
  <si>
    <t>Apparel</t>
  </si>
  <si>
    <t>Rent-A-Center Inc.</t>
  </si>
  <si>
    <t>SA,@,Belgium</t>
  </si>
  <si>
    <t>MyNo</t>
  </si>
  <si>
    <t>Hopefully, it can continue to be updated on a monthly basis there. Please post comments/questions on its U.S. DRIPs board or</t>
  </si>
  <si>
    <t>Moved FedEx Corp. from Challengers to Contenders (10 years)</t>
  </si>
  <si>
    <t>A.O. Smith Corp.</t>
  </si>
  <si>
    <t>AOS</t>
  </si>
  <si>
    <t>Stryker Corp.</t>
  </si>
  <si>
    <t>SYK</t>
  </si>
  <si>
    <t>Tanger Factory Outlet Centers</t>
  </si>
  <si>
    <t>SKT</t>
  </si>
  <si>
    <t>Changed General Dynamics streak from 17 to 19 years per Yahoo data</t>
  </si>
  <si>
    <t>Reset Range Names and Print Ranges to include relocated columns</t>
  </si>
  <si>
    <t>Reinstated; Fiscal Year Streak OK</t>
  </si>
  <si>
    <t>EMC Insurance Group Inc.</t>
  </si>
  <si>
    <t>ExxonMobil Corp.</t>
  </si>
  <si>
    <t>50-day</t>
  </si>
  <si>
    <t>200-day</t>
  </si>
  <si>
    <t>MMA</t>
  </si>
  <si>
    <t>TRMK</t>
  </si>
  <si>
    <t>State Auto Financial</t>
  </si>
  <si>
    <t>LCNB Corp.</t>
  </si>
  <si>
    <t>DFT</t>
  </si>
  <si>
    <t>C21</t>
  </si>
  <si>
    <t>WR</t>
  </si>
  <si>
    <t>Auburn National Bancorp</t>
  </si>
  <si>
    <t>AUBN</t>
  </si>
  <si>
    <t>Avista Corp.</t>
  </si>
  <si>
    <t>AVA</t>
  </si>
  <si>
    <t>Payout Ratio (if not over 100% or negative)</t>
  </si>
  <si>
    <t>Intel Corp.</t>
  </si>
  <si>
    <t>Jun15</t>
  </si>
  <si>
    <t>Marathon Petroleum Corp.</t>
  </si>
  <si>
    <t>AAN</t>
  </si>
  <si>
    <t>ARLP</t>
  </si>
  <si>
    <t>Westar Energy</t>
  </si>
  <si>
    <t>Corrected Eagle Financial Services streak from 7 to 24 years per company info</t>
  </si>
  <si>
    <t>TESSCO Technologies Inc.</t>
  </si>
  <si>
    <t>Unilever NV</t>
  </si>
  <si>
    <t>UN</t>
  </si>
  <si>
    <t>May11</t>
  </si>
  <si>
    <t>Delivery &amp; Freight</t>
  </si>
  <si>
    <t>TRI</t>
  </si>
  <si>
    <t>KNX</t>
  </si>
  <si>
    <t>Energen Corp.</t>
  </si>
  <si>
    <t>EGN</t>
  </si>
  <si>
    <t>WGL</t>
  </si>
  <si>
    <t>BOH</t>
  </si>
  <si>
    <t>Main Street Capital Corp. (MAIN) to Challengers</t>
  </si>
  <si>
    <t>2014=2013, 2015 Cut</t>
  </si>
  <si>
    <t>LNT</t>
  </si>
  <si>
    <t>Cut again '10, Incr. '12, '13, '14</t>
  </si>
  <si>
    <t>MarketAxess Holdings Inc.</t>
  </si>
  <si>
    <t>acq. by Enterprise Prod LP</t>
  </si>
  <si>
    <t>Nov12</t>
  </si>
  <si>
    <t>Bank of Nova Scotia</t>
  </si>
  <si>
    <t>BNS</t>
  </si>
  <si>
    <t>International Flavors &amp; Fragrances</t>
  </si>
  <si>
    <t>IFF</t>
  </si>
  <si>
    <t>Cincinnati Financial</t>
  </si>
  <si>
    <t>Buckle Inc.</t>
  </si>
  <si>
    <t>Expanded notations on Deletions section of Changes tab</t>
  </si>
  <si>
    <t>PSBQ</t>
  </si>
  <si>
    <t>Cut in 2014</t>
  </si>
  <si>
    <t>MKS Instruments Inc.</t>
  </si>
  <si>
    <t>MKSI</t>
  </si>
  <si>
    <t>are companies that typically increase their quarterly payout by a fraction of a penny, often as little as one-</t>
  </si>
  <si>
    <t>A14</t>
  </si>
  <si>
    <t>A31</t>
  </si>
  <si>
    <t>B16</t>
  </si>
  <si>
    <t>Lexmark International Inc.</t>
  </si>
  <si>
    <t>Abbott Laboratories</t>
  </si>
  <si>
    <t>ABT</t>
  </si>
  <si>
    <t>Mar15</t>
  </si>
  <si>
    <t>dividends per share for the next five years is also shown, and that total is translated into a percentage "payback," based on the</t>
  </si>
  <si>
    <t>Time Warner Cable Inc.</t>
  </si>
  <si>
    <t>Malaga Financial Corp.</t>
  </si>
  <si>
    <t>MLGF</t>
  </si>
  <si>
    <t>A06</t>
  </si>
  <si>
    <t>American Science and Engineering Inc.</t>
  </si>
  <si>
    <t>ASEI</t>
  </si>
  <si>
    <t>Brinker International</t>
  </si>
  <si>
    <t>EAT</t>
  </si>
  <si>
    <t>Champions</t>
  </si>
  <si>
    <t>MidWest One Financial Group Inc.</t>
  </si>
  <si>
    <t>MOFG</t>
  </si>
  <si>
    <t>Added subtitle to include U.S.-traded American Depository Receipts (ADRs)</t>
  </si>
  <si>
    <t>Harleysville Savings</t>
  </si>
  <si>
    <t>HARL</t>
  </si>
  <si>
    <t>Jan12</t>
  </si>
  <si>
    <t>Moved Travelers Co's from Contenders to Challengers (2004 div cut re: merger)</t>
  </si>
  <si>
    <t>2010=2009</t>
  </si>
  <si>
    <t>2009=2008</t>
  </si>
  <si>
    <t>these columns show the percentage the current price varies from the 50- and 200-day Moving Average</t>
  </si>
  <si>
    <t>Ingredion Inc. *</t>
  </si>
  <si>
    <t>INGR</t>
  </si>
  <si>
    <t>Seq</t>
  </si>
  <si>
    <t>Adjusted column widths and formatting for printing purposes</t>
  </si>
  <si>
    <t>5 minus P/B (up to 5)</t>
  </si>
  <si>
    <t>This Year EPS Est Percentage Increase vs. TTM EPS</t>
  </si>
  <si>
    <t>Up to 10% Increase divided by 2</t>
  </si>
  <si>
    <t>National Research Corp. (NRCI) changed to National Research B (NRCIB)</t>
  </si>
  <si>
    <t>Acquired by Medtronic</t>
  </si>
  <si>
    <t>Changed Medtronic Inc. to Medtronic plc following Covidien acquisition</t>
  </si>
  <si>
    <t>Medtronic plc</t>
  </si>
  <si>
    <t>Fastenal Company</t>
  </si>
  <si>
    <t>FAST</t>
  </si>
  <si>
    <t>Cardinal Financial Corp.</t>
  </si>
  <si>
    <t>CFNL</t>
  </si>
  <si>
    <t>DHR</t>
  </si>
  <si>
    <t>Prospect Capital Corp.</t>
  </si>
  <si>
    <t>PSEC</t>
  </si>
  <si>
    <t>at a ratio of 6-for-5 or higher, or if a stock dividend of 5% or less was paid. In some cases, a firm states that it is "maintaining"</t>
  </si>
  <si>
    <t>MicroFinancial Inc.</t>
  </si>
  <si>
    <t>MFI</t>
  </si>
  <si>
    <t>Seagate Technology plc</t>
  </si>
  <si>
    <t>STX</t>
  </si>
  <si>
    <t>Promotions:</t>
  </si>
  <si>
    <t>UNS Energy Corp.</t>
  </si>
  <si>
    <t>Infosys Technologies Ltd.</t>
  </si>
  <si>
    <t>CTL</t>
  </si>
  <si>
    <t>Adjusted Questar current dividend and history for QEP spin-off</t>
  </si>
  <si>
    <t>TPP</t>
  </si>
  <si>
    <t>Acquired by Lakeland Bancorp</t>
  </si>
  <si>
    <t>UVV</t>
  </si>
  <si>
    <t>C.R. Bard Inc.</t>
  </si>
  <si>
    <t>Sturm Ruger &amp; Company Inc.</t>
  </si>
  <si>
    <t>Updated name S.Y. Bancorp to Stock Yards Bancorp Inc. (SYBT)</t>
  </si>
  <si>
    <t>Stock Yards Bancorp Inc.</t>
  </si>
  <si>
    <t>dividend for at least 34 straight years. Many thanks to Publisher Vita Nelson, who has made Moneypaper's DRIP database info</t>
  </si>
  <si>
    <t>Increase in 2012, 2013, 2014, '15</t>
  </si>
  <si>
    <t>more than on industry; those that do business in several may be designated as 'conglomerates."</t>
  </si>
  <si>
    <t>MCK</t>
  </si>
  <si>
    <t>PB</t>
  </si>
  <si>
    <t>Integrys Energy Group</t>
  </si>
  <si>
    <t>SSI</t>
  </si>
  <si>
    <t>CEO</t>
  </si>
  <si>
    <t>acq. by Chesapeake Utilities</t>
  </si>
  <si>
    <t>Cut again '09, incr. '11, '12, '13, '14</t>
  </si>
  <si>
    <t>KW</t>
  </si>
  <si>
    <t>Added combined Champions/Contenders/Challengers averages to Challengers tab</t>
  </si>
  <si>
    <t>CCC Projections:</t>
  </si>
  <si>
    <t>(Number of Companies)</t>
  </si>
  <si>
    <t>Sep13</t>
  </si>
  <si>
    <t>Oct13</t>
  </si>
  <si>
    <t>lists all companies in sequence, from longest (#1) to shortest, from Champions to Challengers.</t>
  </si>
  <si>
    <t>Div. Suspended in 2012</t>
  </si>
  <si>
    <t>Added purple color to Near-Challengers due to pending currency-rate effect on pay dates</t>
  </si>
  <si>
    <t>American Financial Group Inc.</t>
  </si>
  <si>
    <t>AFG</t>
  </si>
  <si>
    <t>Div. Suspended in 2013</t>
  </si>
  <si>
    <t>Unilever plc</t>
  </si>
  <si>
    <t>UL</t>
  </si>
  <si>
    <t>AlsoUBPat90%</t>
  </si>
  <si>
    <t>Cablevision Systems Corp.</t>
  </si>
  <si>
    <t>CVC</t>
  </si>
  <si>
    <t>Revised columns AG-AJ to show % current price vs. 52-week High/Low and 50, 200-day MMA</t>
  </si>
  <si>
    <t>MGRC</t>
  </si>
  <si>
    <t>A</t>
  </si>
  <si>
    <t>Meredith Corp.</t>
  </si>
  <si>
    <t>MDP</t>
  </si>
  <si>
    <t>Amgen Inc.</t>
  </si>
  <si>
    <t>Copied Technical Data columns to extreme right and deleted old columns</t>
  </si>
  <si>
    <t>Old Republic International</t>
  </si>
  <si>
    <t>Riverview Financial Corp.</t>
  </si>
  <si>
    <t>RIVE</t>
  </si>
  <si>
    <t>Susp '10, +/- '11, cut '12, +'13</t>
  </si>
  <si>
    <t>Housewares</t>
  </si>
  <si>
    <t>Newell Rubbermaid Inc. (NWL) to Challengers</t>
  </si>
  <si>
    <t>Copa Holdings SA (CPA) from Challengers</t>
  </si>
  <si>
    <t>Changed Estimated Next Year and Next 5 Year % Change from formulas to values</t>
  </si>
  <si>
    <t>Cambridge Bancorp</t>
  </si>
  <si>
    <t>CATC</t>
  </si>
  <si>
    <t>Owens &amp; Minor Inc.</t>
  </si>
  <si>
    <t>Annual</t>
  </si>
  <si>
    <t>Dividend</t>
  </si>
  <si>
    <t>EPR Properties</t>
  </si>
  <si>
    <t>EPR</t>
  </si>
  <si>
    <t>Ticker Symbol</t>
  </si>
  <si>
    <t>DPS</t>
  </si>
  <si>
    <t>Reinstated-2013&gt;2012 (cut/incr)</t>
  </si>
  <si>
    <t>Added column for 5-year DEG (Dividend-to-Earnings Growth) ratio, added item to Notes</t>
  </si>
  <si>
    <t>Telecomm Equipment</t>
  </si>
  <si>
    <t>Railroad</t>
  </si>
  <si>
    <t>Electronics</t>
  </si>
  <si>
    <t>Farm Equipment</t>
  </si>
  <si>
    <t>Iron Mountain Inc.</t>
  </si>
  <si>
    <t>IRM</t>
  </si>
  <si>
    <t>Minden Bancorp Inc.</t>
  </si>
  <si>
    <t>MDNB</t>
  </si>
  <si>
    <t>MYBF</t>
  </si>
  <si>
    <t>Acquired by Carlyle Groep et al.</t>
  </si>
  <si>
    <t>SA,ADR-UK,@</t>
  </si>
  <si>
    <t>CME Group Inc.</t>
  </si>
  <si>
    <t>CME</t>
  </si>
  <si>
    <t>Completed population of 2012 Dividends Paid columns</t>
  </si>
  <si>
    <t>Added link to www.dripinvesting.org (Tools page) at top of heading</t>
  </si>
  <si>
    <t>Atmos Energy</t>
  </si>
  <si>
    <t>ATO</t>
  </si>
  <si>
    <t>Wendy's Company</t>
  </si>
  <si>
    <t>WEN</t>
  </si>
  <si>
    <t>StanCorp Financial Group</t>
  </si>
  <si>
    <t>SFG</t>
  </si>
  <si>
    <t>Prosperity Bancshares</t>
  </si>
  <si>
    <t>Chubb Corp.</t>
  </si>
  <si>
    <t>CB</t>
  </si>
  <si>
    <t>Harleysville National</t>
  </si>
  <si>
    <t>Anheuser-Busch</t>
  </si>
  <si>
    <t>BUD</t>
  </si>
  <si>
    <t>FirstMerit Corp.</t>
  </si>
  <si>
    <t>FMER</t>
  </si>
  <si>
    <t>Lakeland Bancorp Inc.</t>
  </si>
  <si>
    <t>LBAI</t>
  </si>
  <si>
    <t>NOV</t>
  </si>
  <si>
    <t>Added column for 2012 vs. 2011 Dividends Paid and extended range of Simple Average</t>
  </si>
  <si>
    <t>TransAtlantic Holdings</t>
  </si>
  <si>
    <t>Dividend Growth Rate 10-year (if numeric)</t>
  </si>
  <si>
    <t>DGR</t>
  </si>
  <si>
    <t>David Fish</t>
  </si>
  <si>
    <t>http://www.tessellation.com/david_fish/</t>
  </si>
  <si>
    <t>Note added to Rohm &amp; Haas (agreed to be acquired by Dow Chemical)</t>
  </si>
  <si>
    <t>To merge w/MWV</t>
  </si>
  <si>
    <t>To merge w/PRE</t>
  </si>
  <si>
    <t>To merge w/AXS</t>
  </si>
  <si>
    <t>are companies that have dividend growth streaks, in U.S. dollar terms, and trade on a U.S. Exchange</t>
  </si>
  <si>
    <t>ACE</t>
  </si>
  <si>
    <t>Delta Natural Gas</t>
  </si>
  <si>
    <t>DGAS</t>
  </si>
  <si>
    <t>Corrected Gentex Corp. (deleted 2010) streak from 6 to 7 years; Angel=10 of 11</t>
  </si>
  <si>
    <t>Corrected Willis Group (deleted 2010) streak from 6 to 7 years; Angel=9 of 11</t>
  </si>
  <si>
    <t>Edison International</t>
  </si>
  <si>
    <t>Jul14</t>
  </si>
  <si>
    <t>DFG</t>
  </si>
  <si>
    <t>Dec15</t>
  </si>
  <si>
    <t>above.) Other investors may set a lower yield threshold than 4%, often in conjunction with age and years remaining to invest. The</t>
  </si>
  <si>
    <t>Medical Devices</t>
  </si>
  <si>
    <t>A18</t>
  </si>
  <si>
    <t>Added Fundamental Data Section to Champions, Contenders; Inserted Formulas</t>
  </si>
  <si>
    <t>BlackRock Inc.</t>
  </si>
  <si>
    <t>BLK</t>
  </si>
  <si>
    <t>OXY</t>
  </si>
  <si>
    <t>Corrected Carpenter Technology (deleted 2010) streak from 5 to 6 years</t>
  </si>
  <si>
    <t>2010=2009; Acq. By KMP</t>
  </si>
  <si>
    <t>(500 minus Seq) divided by 100</t>
  </si>
  <si>
    <t>Ethan Allen Interiors Inc.</t>
  </si>
  <si>
    <t>ETH</t>
  </si>
  <si>
    <t>Added descriptions of Mean, Standard Deviation, and Tweed Factor to Notes tab</t>
  </si>
  <si>
    <t>Oct09</t>
  </si>
  <si>
    <t>Sep09</t>
  </si>
  <si>
    <t>Bank of the Ozarks Inc.</t>
  </si>
  <si>
    <t>OZRK</t>
  </si>
  <si>
    <t>American Electric Power Co.</t>
  </si>
  <si>
    <t>AEP</t>
  </si>
  <si>
    <t>Revised Market Cap format in Fundamental Data sections and added average</t>
  </si>
  <si>
    <t>Assa Abloy AB</t>
  </si>
  <si>
    <t>ASAZY</t>
  </si>
  <si>
    <t>Security Hardware</t>
  </si>
  <si>
    <t>Annual,Sweden</t>
  </si>
  <si>
    <t>Numbers in Blue directly from FinViz.com</t>
  </si>
  <si>
    <t>LPL Financial Holdings Inc.</t>
  </si>
  <si>
    <t>LPLA</t>
  </si>
  <si>
    <t>St. Jude Medical Inc. (STJ) to Challengers</t>
  </si>
  <si>
    <t>Corrections Corp of America</t>
  </si>
  <si>
    <t>CXW</t>
  </si>
  <si>
    <t>WesBanco Inc. (WSBC) to Challengers</t>
  </si>
  <si>
    <t>Changed Shenandoah Telecommunications from 10 years to 14 per website</t>
  </si>
  <si>
    <t>Vector Group Ltd.</t>
  </si>
  <si>
    <t>VGR</t>
  </si>
  <si>
    <t>Factset Research System Inc.</t>
  </si>
  <si>
    <t>FDS</t>
  </si>
  <si>
    <t>TC Pipelines LP</t>
  </si>
  <si>
    <t>J.M. Smucker Co.</t>
  </si>
  <si>
    <t>SJM</t>
  </si>
  <si>
    <t>CenterPoint Energy</t>
  </si>
  <si>
    <t>Duke Energy Corp.</t>
  </si>
  <si>
    <t>Joy Global Inc.</t>
  </si>
  <si>
    <t>JOYG</t>
  </si>
  <si>
    <t>Discover Financial Services</t>
  </si>
  <si>
    <t>First Financial Corp.</t>
  </si>
  <si>
    <t>THFF</t>
  </si>
  <si>
    <t>Increases in 2013, 2014</t>
  </si>
  <si>
    <t>Corrected Martin Midstream (del. 2010) streak from 6 to 7 years; Angel=10 of 11</t>
  </si>
  <si>
    <t>Alliance Holdings GP LP</t>
  </si>
  <si>
    <t>AHGP</t>
  </si>
  <si>
    <t>Maxim Integrated Products</t>
  </si>
  <si>
    <t>Annual Div.</t>
  </si>
  <si>
    <t>2010=2009, incr. '14</t>
  </si>
  <si>
    <t>are limited by regulators, they may not declare substantial dividend increases. Although they typically offer relatively high yields,</t>
  </si>
  <si>
    <t>Modified Mean (Simple Average) and Standard Deviation to include 2011 Change</t>
  </si>
  <si>
    <t>ENSG</t>
  </si>
  <si>
    <t>Quarterly Rate</t>
  </si>
  <si>
    <t>Div=Annual</t>
  </si>
  <si>
    <t>Note</t>
  </si>
  <si>
    <t>n/a</t>
  </si>
  <si>
    <t>@ADR-Israel</t>
  </si>
  <si>
    <t>C27</t>
  </si>
  <si>
    <t>B19</t>
  </si>
  <si>
    <t>May15</t>
  </si>
  <si>
    <t>STEI</t>
  </si>
  <si>
    <t>Occidental Petroleum</t>
  </si>
  <si>
    <t>Comerica Inc.</t>
  </si>
  <si>
    <t>EnergySouth Inc.</t>
  </si>
  <si>
    <t>Wrigley (Wm. Jr.) Co.</t>
  </si>
  <si>
    <t>WWY</t>
  </si>
  <si>
    <t>ENSI</t>
  </si>
  <si>
    <t>National Semiconductor</t>
  </si>
  <si>
    <t>Subsequent</t>
  </si>
  <si>
    <t>DFZ</t>
  </si>
  <si>
    <t>Acquired by M&amp;T Bank</t>
  </si>
  <si>
    <t>2010=2009,now JOY, incr. '14</t>
  </si>
  <si>
    <t>JOY</t>
  </si>
  <si>
    <t>2010=2009, incr. 2012, 2013, '14</t>
  </si>
  <si>
    <t>Increase in 2014</t>
  </si>
  <si>
    <t>Molson Coors Brewing Co.</t>
  </si>
  <si>
    <t>2010=2009, incr. '11</t>
  </si>
  <si>
    <t>2009=2008, incr. '12, '13, '14</t>
  </si>
  <si>
    <t>'12 Reorg., incr. '13, '14</t>
  </si>
  <si>
    <t>Only 4 yrs bef. freeze, now OSGB</t>
  </si>
  <si>
    <t>Incr. '10, '11, '12; Cut '13, incr. '14</t>
  </si>
  <si>
    <t>'12='11, incr. '13, '14='13</t>
  </si>
  <si>
    <t>Cut again in 2011, incr. 14 twice</t>
  </si>
  <si>
    <t>Added Annual Dividend column to Fundamental Data sections, now used for Payout Ratio</t>
  </si>
  <si>
    <t>Electronics-Wholesale</t>
  </si>
  <si>
    <t>NorthStar Realty Finance Corp.</t>
  </si>
  <si>
    <t>Regency Energy Partners LP</t>
  </si>
  <si>
    <t>RGP</t>
  </si>
  <si>
    <t>2013, 2014</t>
  </si>
  <si>
    <t>Utility-Water</t>
  </si>
  <si>
    <t>Banking</t>
  </si>
  <si>
    <t>Increases in 2011, 2012, 2013, '14</t>
  </si>
  <si>
    <t>Innophos Holdings Inc.</t>
  </si>
  <si>
    <t>IPHS</t>
  </si>
  <si>
    <t>Changed note for alternate source from Google to Yahoo</t>
  </si>
  <si>
    <t>SL Green Realty Corp.</t>
  </si>
  <si>
    <t>SLG</t>
  </si>
  <si>
    <t>Alexandria Real Estate Equities Inc.</t>
  </si>
  <si>
    <t>REIT-Office</t>
  </si>
  <si>
    <t>GPI</t>
  </si>
  <si>
    <t>Pacific Continental Corp.</t>
  </si>
  <si>
    <t>PCBK</t>
  </si>
  <si>
    <t>Corrected Buckle Inc. (deleted 2010) streak from 6 to 7 years</t>
  </si>
  <si>
    <t>Added PartnerRe Limited to Contenders tab (17 years)</t>
  </si>
  <si>
    <t>Dec14</t>
  </si>
  <si>
    <t>Changed Pentair Inc. to Pentair Ltd. and notated as ADR-Switzerland</t>
  </si>
  <si>
    <t>Kinder Morgan Energy Partners</t>
  </si>
  <si>
    <t>Feb12</t>
  </si>
  <si>
    <t>ARE</t>
  </si>
  <si>
    <t>Moved Cass Information Systems from Challengers to Contenders (10 years)</t>
  </si>
  <si>
    <t>IMASF</t>
  </si>
  <si>
    <t>Alliance Financial Corp.</t>
  </si>
  <si>
    <t>ALNC</t>
  </si>
  <si>
    <t>G&amp;K Services Inc.</t>
  </si>
  <si>
    <t>Education Realty Trust Inc.</t>
  </si>
  <si>
    <t>EDR</t>
  </si>
  <si>
    <t>Public Service Enterprise Group</t>
  </si>
  <si>
    <t>PEG</t>
  </si>
  <si>
    <t>Eagle Financial Services</t>
  </si>
  <si>
    <t>EFSI</t>
  </si>
  <si>
    <t>PII</t>
  </si>
  <si>
    <t>Points for one, ten, one hundred billion</t>
  </si>
  <si>
    <t>2009=2008, cut '10, Inc. '12-'14</t>
  </si>
  <si>
    <t>(including Near-Challengers)</t>
  </si>
  <si>
    <t>WesBanco Inc.</t>
  </si>
  <si>
    <t>Beverages-Non-alcoholic</t>
  </si>
  <si>
    <t>Kinross Gold Corp.</t>
  </si>
  <si>
    <t>Cut again in 2009, incr. In 2015</t>
  </si>
  <si>
    <t>Corning Inc.</t>
  </si>
  <si>
    <t>GLW</t>
  </si>
  <si>
    <t>HWKN</t>
  </si>
  <si>
    <t>Mar09</t>
  </si>
  <si>
    <t>Feb09</t>
  </si>
  <si>
    <t>Casey's General Stores Inc.</t>
  </si>
  <si>
    <t>CASY</t>
  </si>
  <si>
    <t>Moved Landmark Bancorp from Challengers to Contenders (10 years)</t>
  </si>
  <si>
    <t>Retail-Clothing</t>
  </si>
  <si>
    <t>Retail-Electronic</t>
  </si>
  <si>
    <t>HNZ</t>
  </si>
  <si>
    <t>Acquired by Berkshire Hathaway+</t>
  </si>
  <si>
    <t>KWR</t>
  </si>
  <si>
    <t>Entertainment</t>
  </si>
  <si>
    <t>A21</t>
  </si>
  <si>
    <t>Culp Inc.</t>
  </si>
  <si>
    <t>Corrected Peoples United Financial streak from 18 to 19 years per company info</t>
  </si>
  <si>
    <t>Corrected Foot Locker (deleted 2010) streak from 5 to 7 years; Angel=10 of 11</t>
  </si>
  <si>
    <t>Escalade Inc.</t>
  </si>
  <si>
    <t>2010=2009, incr. in '12, '13, '14</t>
  </si>
  <si>
    <t>CPKF</t>
  </si>
  <si>
    <t>JB Hunt Transport Services Inc.</t>
  </si>
  <si>
    <t>Oil &amp; Gas Services</t>
  </si>
  <si>
    <t>C13</t>
  </si>
  <si>
    <t>C19</t>
  </si>
  <si>
    <t>DPL</t>
  </si>
  <si>
    <t>Hasbro Inc.</t>
  </si>
  <si>
    <t>Feb15</t>
  </si>
  <si>
    <t>TWC</t>
  </si>
  <si>
    <t>Corrected Noble Energy (deleted 2010) streak from 6 to 7 years; Angel=10 of 11</t>
  </si>
  <si>
    <t>Universal Corp.</t>
  </si>
  <si>
    <t>Added Bowl America Class A (div. increased for 37 straight years)</t>
  </si>
  <si>
    <t>Teppco Partners</t>
  </si>
  <si>
    <t>Added Quick Summary (page 2 of 3) to Summary tab</t>
  </si>
  <si>
    <t>Added columns for 2012 Dividends Paid and marker for 2013 accelerated dividends</t>
  </si>
  <si>
    <t>State Street Corp.</t>
  </si>
  <si>
    <t>KLA-Tencor Corp.</t>
  </si>
  <si>
    <t>KLAC</t>
  </si>
  <si>
    <t>Apr15</t>
  </si>
  <si>
    <t>ALTE</t>
  </si>
  <si>
    <t>Deere &amp; Company</t>
  </si>
  <si>
    <t>Automatic Data Proc.</t>
  </si>
  <si>
    <t>ADP</t>
  </si>
  <si>
    <t>MGE Energy Inc.</t>
  </si>
  <si>
    <t>MGEE</t>
  </si>
  <si>
    <t>PG</t>
  </si>
  <si>
    <t>Bristol-Myers Squibb Co.</t>
  </si>
  <si>
    <t>BMY</t>
  </si>
  <si>
    <t>Dec12</t>
  </si>
  <si>
    <t>BRC</t>
  </si>
  <si>
    <t>Hawkins Inc.</t>
  </si>
  <si>
    <t>MOLX</t>
  </si>
  <si>
    <t>Progress Energy</t>
  </si>
  <si>
    <t>PGN</t>
  </si>
  <si>
    <t>C20</t>
  </si>
  <si>
    <t>Teche Holding Co.</t>
  </si>
  <si>
    <t>RF Industries Ltd.</t>
  </si>
  <si>
    <t>RFIL</t>
  </si>
  <si>
    <t>MMLP</t>
  </si>
  <si>
    <t>York Water Company</t>
  </si>
  <si>
    <t>Added Martin Marietta Materials to Contenders tab (16 years)</t>
  </si>
  <si>
    <t>Corrected Illinois Tool Works streak from 49 to 38 years per Annual Report info</t>
  </si>
  <si>
    <t>Sunoco LP</t>
  </si>
  <si>
    <t>SUN</t>
  </si>
  <si>
    <t>ITT Corp.</t>
  </si>
  <si>
    <t>Techne Corp.</t>
  </si>
  <si>
    <t>TECH</t>
  </si>
  <si>
    <t>New Jersey Resources</t>
  </si>
  <si>
    <t>NJR</t>
  </si>
  <si>
    <t>CCC Seq</t>
  </si>
  <si>
    <t>ARTNA</t>
  </si>
  <si>
    <t>AVP</t>
  </si>
  <si>
    <t>Badger Meter Inc.</t>
  </si>
  <si>
    <t>BMI</t>
  </si>
  <si>
    <t>Northrop Grumman</t>
  </si>
  <si>
    <t>NOC</t>
  </si>
  <si>
    <t>GATX Corp.</t>
  </si>
  <si>
    <t>GMT</t>
  </si>
  <si>
    <t>the combination of a stock's dividend yield and dividend growth rate (DGR) to its price/earnings ratio. Although this is somewhat</t>
  </si>
  <si>
    <t>Knapp, Robert Allan Schwartz, Norman Tweed, Chuck Carnevale, Five Plus Investor, David Crosetti, and others (a growing list!)</t>
  </si>
  <si>
    <t>TSCO</t>
  </si>
  <si>
    <t>Urstadt Biddle Properties</t>
  </si>
  <si>
    <t>UBA</t>
  </si>
  <si>
    <t>PEG=P/E divided by 5-yr future growth rate; FCF=Free Cash Flow, ROE=Return On Equity, TY=This Year; NY=Next Year</t>
  </si>
  <si>
    <t>SJW</t>
  </si>
  <si>
    <t>SAFM</t>
  </si>
  <si>
    <t>Buckeye GP Holdings LP</t>
  </si>
  <si>
    <t>BGH</t>
  </si>
  <si>
    <t>Duplicated Champions heading design to Contenders tab and added all other columns</t>
  </si>
  <si>
    <t>No trade 3 Months; Reinstated '13</t>
  </si>
  <si>
    <t>Community Trust Banc.</t>
  </si>
  <si>
    <t>CTBI</t>
  </si>
  <si>
    <t>McKesson Corp.</t>
  </si>
  <si>
    <t>Cut after '12 Spec.; incr '13, '14, '15</t>
  </si>
  <si>
    <t>rate of 10¢/share and finish the year by paying 10¢/share, but a 5% stock dividend adjusts the first figure to 9.6¢/share.</t>
  </si>
  <si>
    <t>Special Dividends</t>
  </si>
  <si>
    <t>acq. by Buckeye Partners LP</t>
  </si>
  <si>
    <t>Retail-Dept. Stores</t>
  </si>
  <si>
    <t>Kohl's Corp. (KSS) to Challengers</t>
  </si>
  <si>
    <t>RecDateStreak</t>
  </si>
  <si>
    <t>Acquired by Kinder Morgan Inc.</t>
  </si>
  <si>
    <t>RCII</t>
  </si>
  <si>
    <t>Adjusted L-3 Communications dividends prior to 7/18/12 spin-off of Engility Holdings</t>
  </si>
  <si>
    <t>Hershey Company</t>
  </si>
  <si>
    <t>GBCI</t>
  </si>
  <si>
    <t>GNTX</t>
  </si>
  <si>
    <t>Added Dividend History to Challengers tab; began population</t>
  </si>
  <si>
    <t>Chatham Lodging Trust</t>
  </si>
  <si>
    <t>CLDT</t>
  </si>
  <si>
    <t>YORW</t>
  </si>
  <si>
    <t>PRGO</t>
  </si>
  <si>
    <t>Shenandoah Telecommunications</t>
  </si>
  <si>
    <t>A20</t>
  </si>
  <si>
    <t>MHLD</t>
  </si>
  <si>
    <t>B24</t>
  </si>
  <si>
    <t>C09</t>
  </si>
  <si>
    <t>B20</t>
  </si>
  <si>
    <t>American Midstream Partners LP</t>
  </si>
  <si>
    <t>AMID</t>
  </si>
  <si>
    <t>Auto Dealerships</t>
  </si>
  <si>
    <t>% from 52-week low/high</t>
  </si>
  <si>
    <t>FMCB</t>
  </si>
  <si>
    <t>FRFC</t>
  </si>
  <si>
    <t>EV Energy Partners LP (EVEP) from Challengers</t>
  </si>
  <si>
    <t>GATX Corp. (GMT) to Challengers</t>
  </si>
  <si>
    <t>Adj/Stk+merger</t>
  </si>
  <si>
    <t>Williams Partners LP old</t>
  </si>
  <si>
    <t>Acquired by Access Midstream LP</t>
  </si>
  <si>
    <t>Williams Partners LP old (WPZ) from Contenders</t>
  </si>
  <si>
    <t>Access Midstream Partners LP (ACMP) renamed Williams Partners LP (WPZ) new</t>
  </si>
  <si>
    <t>Williams Partners LP new</t>
  </si>
  <si>
    <t>Corrected Computer Services Inc. streak from 25 to 42 years per press release</t>
  </si>
  <si>
    <t>Revised Summary tab to include Challengers historical data, updated formatting</t>
  </si>
  <si>
    <t>EMCF</t>
  </si>
  <si>
    <t>Allstate Corp.</t>
  </si>
  <si>
    <t>ALL</t>
  </si>
  <si>
    <t>Bryn Mawr Bank Corp.</t>
  </si>
  <si>
    <t>BMTC</t>
  </si>
  <si>
    <t>Moved Raven Industries from Contenders to Champions (25 years)</t>
  </si>
  <si>
    <t>Beckman Coulter</t>
  </si>
  <si>
    <t>Ecolab Inc.</t>
  </si>
  <si>
    <t>SRCE</t>
  </si>
  <si>
    <t>NNN</t>
  </si>
  <si>
    <t>PAYX</t>
  </si>
  <si>
    <t>includes indications of streaks that are based on a company's Fiscal Year, rather than the Calendar</t>
  </si>
  <si>
    <t>Steelcase Inc.</t>
  </si>
  <si>
    <t>SCS</t>
  </si>
  <si>
    <t>BCE</t>
  </si>
  <si>
    <t>Added column to calculate Free Cash Flow (FCF) Payout Ratio</t>
  </si>
  <si>
    <t>of an "apples-to-oranges" comparison, it builds in a margin of safety when determining a stock's fair value. The Tweed Factor is</t>
  </si>
  <si>
    <t>2010=2009, incr. '11, '12, '13, '14</t>
  </si>
  <si>
    <t>Scientific Instruments</t>
  </si>
  <si>
    <t>Automotive</t>
  </si>
  <si>
    <t>Corrected stats, Angels to eliminate GATX Corp., which was incorrectrly added</t>
  </si>
  <si>
    <t>A27</t>
  </si>
  <si>
    <t># Column on right excludes amount normally paid in following year but accelerated; included next year (column on left)</t>
  </si>
  <si>
    <t>Updated explanations for new and relocated columns on Notes tab</t>
  </si>
  <si>
    <t>PFE</t>
  </si>
  <si>
    <t>CNS</t>
  </si>
  <si>
    <t>Holly Corp. (now HFC)</t>
  </si>
  <si>
    <t>2010=2009, incr. '11-'14</t>
  </si>
  <si>
    <t>B&amp;G Foods Inc.</t>
  </si>
  <si>
    <t>Amcol International Corp.</t>
  </si>
  <si>
    <t>ACO</t>
  </si>
  <si>
    <t>A05</t>
  </si>
  <si>
    <t>Added Acceleration/Deceleration Ratio and Averages to DivHistory tab</t>
  </si>
  <si>
    <t>Landauer Inc.</t>
  </si>
  <si>
    <t>Transmontaigne Partners LP</t>
  </si>
  <si>
    <t>Oct12</t>
  </si>
  <si>
    <t>Martin Marietta Materials</t>
  </si>
  <si>
    <t>MLM</t>
  </si>
  <si>
    <t>Nov08</t>
  </si>
  <si>
    <t>Oct08</t>
  </si>
  <si>
    <t>Sep08</t>
  </si>
  <si>
    <t>Also CMCSK</t>
  </si>
  <si>
    <t>INFY</t>
  </si>
  <si>
    <t>Updated Number of Analysts per Yahoo Analysts Estimates pages</t>
  </si>
  <si>
    <t>Percentage Increase by Year</t>
  </si>
  <si>
    <t>PCTEL Inc.</t>
  </si>
  <si>
    <t>PCTI</t>
  </si>
  <si>
    <t>Grocery Stores</t>
  </si>
  <si>
    <t>DFS</t>
  </si>
  <si>
    <t>RGR</t>
  </si>
  <si>
    <t>Ex-Div</t>
  </si>
  <si>
    <t>Record</t>
  </si>
  <si>
    <t>DeVry Education Group Inc.</t>
  </si>
  <si>
    <t>Changed G&amp;K Services Inc. symbol from GKSR to GK</t>
  </si>
  <si>
    <t>M&amp;A</t>
  </si>
  <si>
    <t>Empresa Nacional de Electricidad SA</t>
  </si>
  <si>
    <t>EOC</t>
  </si>
  <si>
    <t>NAUH</t>
  </si>
  <si>
    <t>Caterpillar Inc.</t>
  </si>
  <si>
    <t>Furniture/Bldg. Prod.</t>
  </si>
  <si>
    <t>Restaurants</t>
  </si>
  <si>
    <t>2013=2012, Incr. in 2014, 2015</t>
  </si>
  <si>
    <t>Changed 5- and 10-year % Change to Average % Change on DivHistory tab</t>
  </si>
  <si>
    <t>Corrected Questar Corp. dividend amounts per latest increase, web site info</t>
  </si>
  <si>
    <t>1st Source Corp.</t>
  </si>
  <si>
    <t>Cut again in 2013</t>
  </si>
  <si>
    <t>HUB-B</t>
  </si>
  <si>
    <t>Xylem Inc. (XYL) to Challengers</t>
  </si>
  <si>
    <t>Dunkin' Brands Group Inc.</t>
  </si>
  <si>
    <t>DNKN</t>
  </si>
  <si>
    <t>Champions (25+ years)</t>
  </si>
  <si>
    <t>Extra Space Storage Inc.</t>
  </si>
  <si>
    <t>Seaspan Corp.</t>
  </si>
  <si>
    <t>SSW</t>
  </si>
  <si>
    <t>MSA</t>
  </si>
  <si>
    <t>shows the estimated annual EPS Growth for the next five years</t>
  </si>
  <si>
    <t>Cintas Corp.</t>
  </si>
  <si>
    <t>CTAS</t>
  </si>
  <si>
    <t>Clarcor Inc.</t>
  </si>
  <si>
    <t>CLC</t>
  </si>
  <si>
    <t>AmeriGas Partners LP</t>
  </si>
  <si>
    <t>APU</t>
  </si>
  <si>
    <t>Technical Data</t>
  </si>
  <si>
    <t>ABB Limited</t>
  </si>
  <si>
    <t>Most recent increase dates older than one year are highlighted in Red.</t>
  </si>
  <si>
    <t>FYE</t>
  </si>
  <si>
    <t>Month</t>
  </si>
  <si>
    <t>use. The initial goal was to identify companies that had increased their dividend in at least 25 consecutive years. But that</t>
  </si>
  <si>
    <t>Corrected Teleflex Inc. note; not being acquired; DRIP fees changed to Yes</t>
  </si>
  <si>
    <t>A09</t>
  </si>
  <si>
    <t>A08</t>
  </si>
  <si>
    <t>Corrected Texas Pacific Land Trust streak from 7 to 9 years per press release</t>
  </si>
  <si>
    <t>NVE</t>
  </si>
  <si>
    <t>Acquired by Berkshire Hathaway</t>
  </si>
  <si>
    <t>Moved Eagle Financial Services from Contenders to Champions (25 years)</t>
  </si>
  <si>
    <t>City Holding Co.</t>
  </si>
  <si>
    <t>CHCO</t>
  </si>
  <si>
    <t>Lowe's Companies</t>
  </si>
  <si>
    <t>LOW</t>
  </si>
  <si>
    <t>Coca-Cola Company</t>
  </si>
  <si>
    <t>KO</t>
  </si>
  <si>
    <t>2010=2009; now KRFT/MDLZ</t>
  </si>
  <si>
    <t>2011=2010, incr. '12, '13</t>
  </si>
  <si>
    <t>UNM</t>
  </si>
  <si>
    <t>MSM</t>
  </si>
  <si>
    <t>Moved Auburn National Bancorp from Challengers to Contenders (10 years)</t>
  </si>
  <si>
    <t>Novo Nordisk A/S</t>
  </si>
  <si>
    <t>NVO</t>
  </si>
  <si>
    <t>First Capital Inc.</t>
  </si>
  <si>
    <t>Wells Fargo &amp; Co.</t>
  </si>
  <si>
    <t>Added Imperial Oil Ltd. to Contenders tab (18 years)</t>
  </si>
  <si>
    <t>PartnerRe Limited</t>
  </si>
  <si>
    <t>PRE</t>
  </si>
  <si>
    <t>Split into Hill-Rom/Hillenbrand Inc.</t>
  </si>
  <si>
    <t>CPK</t>
  </si>
  <si>
    <t>2010=2009, Being Acq'd by WEC</t>
  </si>
  <si>
    <t>Moved Flowers Foods from Challengers to Contenders (10 years)</t>
  </si>
  <si>
    <t>Added ACE Limited to Contenders tab (18 years)</t>
  </si>
  <si>
    <t>CNSWF</t>
  </si>
  <si>
    <t>MKTX</t>
  </si>
  <si>
    <t>JuOc</t>
  </si>
  <si>
    <t>Month:</t>
  </si>
  <si>
    <t>REIT-Shopping Centers</t>
  </si>
  <si>
    <t>AMGN</t>
  </si>
  <si>
    <t>Juniata Valley Financial</t>
  </si>
  <si>
    <t>JUVF</t>
  </si>
  <si>
    <t>Dominion Resources</t>
  </si>
  <si>
    <t>D</t>
  </si>
  <si>
    <t>SWX</t>
  </si>
  <si>
    <t>BR</t>
  </si>
  <si>
    <t>EPHC</t>
  </si>
  <si>
    <t>GES</t>
  </si>
  <si>
    <t>Completed population of additional columns, formulas on Contenders tab</t>
  </si>
  <si>
    <t>Ensco plc (ESV) from Challengers</t>
  </si>
  <si>
    <t>might cause some sources to drop a company from a listing such as this one. For example, if a firm</t>
  </si>
  <si>
    <t>Corrected McGraw-Hill most recent increase to eliminate erroneous 8/30 raise</t>
  </si>
  <si>
    <t>PVR Partners LP</t>
  </si>
  <si>
    <t>SJR</t>
  </si>
  <si>
    <t>Sunoco Logistics Partners LP</t>
  </si>
  <si>
    <t>Debt/Equity</t>
  </si>
  <si>
    <t>Funeral Products</t>
  </si>
  <si>
    <t>General Electric</t>
  </si>
  <si>
    <t>MMC</t>
  </si>
  <si>
    <t>BCPC</t>
  </si>
  <si>
    <t>John Wiley &amp; Sons Inc.</t>
  </si>
  <si>
    <t>Standard Deviation</t>
  </si>
  <si>
    <t>Also Class B</t>
  </si>
  <si>
    <t>MAR</t>
  </si>
  <si>
    <t>FNV</t>
  </si>
  <si>
    <t>Added Summary/average lines for all prior months to Champions tab</t>
  </si>
  <si>
    <t>Average Streak Ended:</t>
  </si>
  <si>
    <t>Added Southside Bancshares to Contenders tab (16 years)</t>
  </si>
  <si>
    <t>2014=Year 5</t>
  </si>
  <si>
    <t>Educational Services</t>
  </si>
  <si>
    <t>Moved NACCO Industries from Contenders tab to Champions list (25 years)</t>
  </si>
  <si>
    <t>Valmont Industries</t>
  </si>
  <si>
    <t>VMI</t>
  </si>
  <si>
    <t>2013, 2014, 2015</t>
  </si>
  <si>
    <t>2013, (2014)</t>
  </si>
  <si>
    <t>Updated Frozen Angels (Appendix C) to eliminate companies with subsequent freezes</t>
  </si>
  <si>
    <t>Corrected First Financial Corp. streak from 25 to 26 years per press release</t>
  </si>
  <si>
    <t>Advertising</t>
  </si>
  <si>
    <t>Cheviot Financial Corp.</t>
  </si>
  <si>
    <t>ConocoPhillips</t>
  </si>
  <si>
    <t>COP</t>
  </si>
  <si>
    <t>PG&amp;E Corp.</t>
  </si>
  <si>
    <t>MRQ P/Book</t>
  </si>
  <si>
    <t>FY2012=2011, incr. In '13, '14</t>
  </si>
  <si>
    <t>Most Recent Increase (percentage)</t>
  </si>
  <si>
    <t>FLIR</t>
  </si>
  <si>
    <t>Lodging</t>
  </si>
  <si>
    <t>Flexsteel Industries Inc.</t>
  </si>
  <si>
    <t>US Physical Therapy Inc.</t>
  </si>
  <si>
    <t>USPH</t>
  </si>
  <si>
    <t>2010=2009, incr. in '11, '12, '13, '14</t>
  </si>
  <si>
    <t>Suburban Propane Partners LP</t>
  </si>
  <si>
    <t>SPH</t>
  </si>
  <si>
    <t>REIT-Lodging</t>
  </si>
  <si>
    <t>Added First Financial Bankshares to Contenders tab (23 years)</t>
  </si>
  <si>
    <t>Added Confidence Factor and new Appendix A to Notes with Scoring System</t>
  </si>
  <si>
    <t>Corrected Nike Inc. streak from 11 to 12 years (return to January pay schedule)</t>
  </si>
  <si>
    <t>Ingersoll-Rand plc (IR) to Challengers</t>
  </si>
  <si>
    <t>Building Materials</t>
  </si>
  <si>
    <t>Texas Roadhouse Inc.</t>
  </si>
  <si>
    <t>TXRH</t>
  </si>
  <si>
    <t>Ave. No. of Years</t>
  </si>
  <si>
    <t>Average Price</t>
  </si>
  <si>
    <t>Quick Summary:</t>
  </si>
  <si>
    <t>Additions:</t>
  </si>
  <si>
    <t>Otter Tail Corp.</t>
  </si>
  <si>
    <t>Trustmark Corp.</t>
  </si>
  <si>
    <t>OTTR</t>
  </si>
  <si>
    <t>B28</t>
  </si>
  <si>
    <t>TESS</t>
  </si>
  <si>
    <t>Moved Eagle Financial Services from Challengers to Contenders (24 years)</t>
  </si>
  <si>
    <t>Guess? Inc.</t>
  </si>
  <si>
    <t>OCR</t>
  </si>
  <si>
    <t>Highlighted in Red yields above 10%</t>
  </si>
  <si>
    <t>Charles Schwab Corp.</t>
  </si>
  <si>
    <t>WILN</t>
  </si>
  <si>
    <t>F.N.B. Corp.</t>
  </si>
  <si>
    <t>FNB</t>
  </si>
  <si>
    <t>Greif Inc. B</t>
  </si>
  <si>
    <t>Price/Sales Ratio</t>
  </si>
  <si>
    <t>Updated Notes for changes to EPS estimated growth columns</t>
  </si>
  <si>
    <t>Added Progress Energy to Contenders tab (21 years)</t>
  </si>
  <si>
    <t>Harsco Corp.</t>
  </si>
  <si>
    <t>HSC</t>
  </si>
  <si>
    <t>Ceco Environmental Corp.</t>
  </si>
  <si>
    <t>CECE</t>
  </si>
  <si>
    <t>SCL</t>
  </si>
  <si>
    <t>Weyco Group Inc.</t>
  </si>
  <si>
    <t>Lear Corp.</t>
  </si>
  <si>
    <t>LEA</t>
  </si>
  <si>
    <t>BF-B</t>
  </si>
  <si>
    <t>B29</t>
  </si>
  <si>
    <t>SMG</t>
  </si>
  <si>
    <t>Comparison with Previous Months (NOT adjusted for additions, deletions, etc.)</t>
  </si>
  <si>
    <t>Drugs</t>
  </si>
  <si>
    <t>Frederick County Bancorp Inc.</t>
  </si>
  <si>
    <t>MSC Industrial Direct Co. Inc.</t>
  </si>
  <si>
    <t>May12</t>
  </si>
  <si>
    <t>Unum Group</t>
  </si>
  <si>
    <t>Whole Foods Market Inc.</t>
  </si>
  <si>
    <t>HEICO Corp.</t>
  </si>
  <si>
    <t>HEI</t>
  </si>
  <si>
    <t>available to the general public. Also, thanks to "Seeking Alpha" Contributors Dividends4Life, Dividend Growth Investor, David Van</t>
  </si>
  <si>
    <t>as of the date shown, which was the last trading day of the month.</t>
  </si>
  <si>
    <t>PNR</t>
  </si>
  <si>
    <t>2010=2009, Increase in 2015</t>
  </si>
  <si>
    <t>Westamerica Bancorp</t>
  </si>
  <si>
    <t>WABC</t>
  </si>
  <si>
    <t>Increase in 2013 (Paid Dec '12)</t>
  </si>
  <si>
    <t>ConAgra Foods Inc.</t>
  </si>
  <si>
    <t>Added All CCC tab to combine companies (values only)</t>
  </si>
  <si>
    <t>Added Notation to Teppco Partners (being acq'd by Enterprise Products Partners)</t>
  </si>
  <si>
    <t>Community Bank System</t>
  </si>
  <si>
    <t>CBU</t>
  </si>
  <si>
    <t>"Permanent" Deletions - so far</t>
  </si>
  <si>
    <t>Freeze</t>
  </si>
  <si>
    <t>Theme Parks</t>
  </si>
  <si>
    <t>a dividend rate following a stock dividend, but that, in fact, is an increase. So, for example, a company may start the year paying a</t>
  </si>
  <si>
    <t>2014=2013, Increase in 2015</t>
  </si>
  <si>
    <t>is the "modified" average of the individual year's increases over the prior year. The averages include</t>
  </si>
  <si>
    <t>A25</t>
  </si>
  <si>
    <t>B18</t>
  </si>
  <si>
    <t>Added Expeditors International, Matthews International to Contenders (15 yrs each)</t>
  </si>
  <si>
    <t>Div-Annual</t>
  </si>
  <si>
    <t>C24</t>
  </si>
  <si>
    <t>B02</t>
  </si>
  <si>
    <t>Jun</t>
  </si>
  <si>
    <t>A10</t>
  </si>
  <si>
    <t>ApOc</t>
  </si>
  <si>
    <t>NGL Energy Partners LP</t>
  </si>
  <si>
    <t>NGL</t>
  </si>
  <si>
    <t>Towers Watson &amp; Co.</t>
  </si>
  <si>
    <t>TW</t>
  </si>
  <si>
    <t>is the information associated with the most recent increase, not necessarily the most recent dividend</t>
  </si>
  <si>
    <t>BBEP</t>
  </si>
  <si>
    <t>Canadian;US$</t>
  </si>
  <si>
    <t>Added "US$" notation to foreign ADRs that pay dividends in US$</t>
  </si>
  <si>
    <t>Removed notations for Feb13 Pd 2012</t>
  </si>
  <si>
    <t>LCNB</t>
  </si>
  <si>
    <t>MTB</t>
  </si>
  <si>
    <t>Rohm and Haas</t>
  </si>
  <si>
    <t>NewMarket Corp.</t>
  </si>
  <si>
    <t>NEU</t>
  </si>
  <si>
    <t>Teekay Offshore Partners LP</t>
  </si>
  <si>
    <t>TOO</t>
  </si>
  <si>
    <t>California Water Service</t>
  </si>
  <si>
    <t>CWT</t>
  </si>
  <si>
    <t>Federal Realty Inv. Trust</t>
  </si>
  <si>
    <t>Modified Challenger/Contender A/D formulas to insert "n/a" (instead of manually)</t>
  </si>
  <si>
    <t>Universal Forest Products Inc.</t>
  </si>
  <si>
    <t>Acquired by Valeant Pharma.</t>
  </si>
  <si>
    <t>Tupperware Brands Corp.</t>
  </si>
  <si>
    <t>TUP</t>
  </si>
  <si>
    <t>MXIM</t>
  </si>
  <si>
    <t>Cummins Inc.</t>
  </si>
  <si>
    <t>LFUS</t>
  </si>
  <si>
    <t>FL</t>
  </si>
  <si>
    <t>C18</t>
  </si>
  <si>
    <t>ITT</t>
  </si>
  <si>
    <t>BKE</t>
  </si>
  <si>
    <t>Qtly</t>
  </si>
  <si>
    <t>Sch</t>
  </si>
  <si>
    <t>C30</t>
  </si>
  <si>
    <t>BMRC</t>
  </si>
  <si>
    <t>Westlake Chemical Corp.</t>
  </si>
  <si>
    <t>Randgold Resources Ltd.</t>
  </si>
  <si>
    <t>GOLD</t>
  </si>
  <si>
    <t>Q3 Div</t>
  </si>
  <si>
    <t>West Bancorp Inc.</t>
  </si>
  <si>
    <t>WTBA</t>
  </si>
  <si>
    <t>VLGEA</t>
  </si>
  <si>
    <t>Village Super Market Inc.</t>
  </si>
  <si>
    <t>J&amp;J Snack Foods Corp.</t>
  </si>
  <si>
    <t>MSEX</t>
  </si>
  <si>
    <t>AWK</t>
  </si>
  <si>
    <t>RAIT Financial Trust</t>
  </si>
  <si>
    <t>RAS</t>
  </si>
  <si>
    <t>REIT-Data Centers</t>
  </si>
  <si>
    <t>NextEra Energy</t>
  </si>
  <si>
    <t>incr. '11-'13,Acq'd by RGP</t>
  </si>
  <si>
    <t>Corrected Choice Hotels International (deleted 2010) streak from 5 to 6 years</t>
  </si>
  <si>
    <t>Modified EPS%Payout, +/-%Graham, and P/E formulas to insert "n/a" (instead of manually)</t>
  </si>
  <si>
    <t>Graham</t>
  </si>
  <si>
    <t>+/-% vs.</t>
  </si>
  <si>
    <t>CBRL</t>
  </si>
  <si>
    <t>TNC</t>
  </si>
  <si>
    <t>VF Corp.</t>
  </si>
  <si>
    <t>AmerisourceBergen Corp.</t>
  </si>
  <si>
    <t>ABC</t>
  </si>
  <si>
    <t>ONEOK Partners LP</t>
  </si>
  <si>
    <t>OKS</t>
  </si>
  <si>
    <t>Chesapeake Financial Shares</t>
  </si>
  <si>
    <t>Genesis Energy LP</t>
  </si>
  <si>
    <t>+/-% vs. Graham</t>
  </si>
  <si>
    <t>Allied World Assurance Co. Holdings Ltd.</t>
  </si>
  <si>
    <t>Acquired by Texas Instruments</t>
  </si>
  <si>
    <t>DV</t>
  </si>
  <si>
    <t>Changed Hubbell Inc. listing to HUB.B from HUB-A per FinViz listing</t>
  </si>
  <si>
    <t>Sweden,US$</t>
  </si>
  <si>
    <t>Singapore,US$</t>
  </si>
  <si>
    <t>Panama</t>
  </si>
  <si>
    <t>Monthly</t>
  </si>
  <si>
    <t>Canada</t>
  </si>
  <si>
    <t>Record Date Streak</t>
  </si>
  <si>
    <t>Removed notations for multiple increases in 2014 (&amp;) and 2015=Year # (for 2014 file)</t>
  </si>
  <si>
    <t>2015</t>
  </si>
  <si>
    <t>Estimated Dividends to be Paid in Year:</t>
  </si>
  <si>
    <t>Genuine Parts Co.</t>
  </si>
  <si>
    <t>Moved Span America Medical Systems from Challengers to Contenders (11 years)</t>
  </si>
  <si>
    <t>*Estimates Based on Near-Challengers Ex-Dividend Anniversaries (except foreign ADRs)</t>
  </si>
  <si>
    <t>Changed W.P. Carey &amp; Co. LLC to W.P. Carey Inc. and designated as REIT</t>
  </si>
  <si>
    <t>JJSF</t>
  </si>
  <si>
    <t>Teekay Corp.</t>
  </si>
  <si>
    <t>TK</t>
  </si>
  <si>
    <t>Retail-Home Products</t>
  </si>
  <si>
    <t>Retail-Jewelry</t>
  </si>
  <si>
    <t>Retail-Wholesale</t>
  </si>
  <si>
    <t>Stewart Enterprises Inc.</t>
  </si>
  <si>
    <t>Added Notation to Florida Public Utilities (being acquired by Chesapeake Utilities)</t>
  </si>
  <si>
    <t>FRT</t>
  </si>
  <si>
    <t>Property Management</t>
  </si>
  <si>
    <t>Kennedy-Wilson Holdings Inc. (KW) to Challengers</t>
  </si>
  <si>
    <t>GEL</t>
  </si>
  <si>
    <t>Broadridge Financial Solutions Inc.</t>
  </si>
  <si>
    <t>CMS Energy Corp.</t>
  </si>
  <si>
    <t>Citizens Financial Services</t>
  </si>
  <si>
    <t>CZFS</t>
  </si>
  <si>
    <t>2011=2010, Incr. '13, '14</t>
  </si>
  <si>
    <t>Added scatter pattern to CCC Aging for recession years (2008, 2009)</t>
  </si>
  <si>
    <t>Updated formula for Regular Dividends Paid over 16 years (1999-2014, inclusive)</t>
  </si>
  <si>
    <t>16 Yrs Reg Dividends</t>
  </si>
  <si>
    <t>ADT Corp.</t>
  </si>
  <si>
    <t>ADT</t>
  </si>
  <si>
    <t>Altria Group</t>
  </si>
  <si>
    <t>X</t>
  </si>
  <si>
    <t>PGR</t>
  </si>
  <si>
    <t>La-Z-Boy Inc.</t>
  </si>
  <si>
    <t>LZB</t>
  </si>
  <si>
    <t>National Presto Industries</t>
  </si>
  <si>
    <t>NPK</t>
  </si>
  <si>
    <t>Changed name of DeVry Inc. to DeVry Education Group Inc.</t>
  </si>
  <si>
    <t>(Prior Listing was 15-24 years)</t>
  </si>
  <si>
    <t>add a Comment to one of my articles on the Seeking Alpha website:</t>
  </si>
  <si>
    <t>http://seekingalpha.com/author/david-fish/articles</t>
  </si>
  <si>
    <t>Best Buy Corp.</t>
  </si>
  <si>
    <t>BBY</t>
  </si>
  <si>
    <t>Tiffany &amp; Company</t>
  </si>
  <si>
    <t>TIF</t>
  </si>
  <si>
    <t>Endurance Specialty Holdings Ltd.</t>
  </si>
  <si>
    <t>Sep15</t>
  </si>
  <si>
    <t>Percent of Total</t>
  </si>
  <si>
    <t>Number of Companies</t>
  </si>
  <si>
    <t>Adj. No. of Companies</t>
  </si>
  <si>
    <t>PacWest Bancorp</t>
  </si>
  <si>
    <t>PACW</t>
  </si>
  <si>
    <t>Cut in '11, '12; Incr. In '13, '14</t>
  </si>
  <si>
    <t>Number of Years Dividend Increased</t>
  </si>
  <si>
    <t>Divided by 10</t>
  </si>
  <si>
    <t>Corrected CSS Industries (deleted 2010) streak from 6 to 7 years</t>
  </si>
  <si>
    <t>HCI Group Inc.</t>
  </si>
  <si>
    <t>HCI</t>
  </si>
  <si>
    <t>GCI</t>
  </si>
  <si>
    <t>GE</t>
  </si>
  <si>
    <t>more positive the Tweed Factor is, the better, as it expresses the excess of the dividend data over price level.</t>
  </si>
  <si>
    <t>Listed below are companies that have increased their dividends for four years and may join the Challengers listing</t>
  </si>
  <si>
    <t>Cantel Medical Corp.</t>
  </si>
  <si>
    <t>Modified formulas for Payout Ratio, Graham, P/E to show "n/a" when appropriate</t>
  </si>
  <si>
    <t>Primerica Inc.</t>
  </si>
  <si>
    <t>Changed name CenturyTel to CenturyLink following merger with Embarq</t>
  </si>
  <si>
    <t>Federated Investors Inc.</t>
  </si>
  <si>
    <t>FII</t>
  </si>
  <si>
    <t>Adjusted Northrop Grumman dividends prior to 3/31/11 spin-off of Huntington Ingalls</t>
  </si>
  <si>
    <t>May14</t>
  </si>
  <si>
    <t>Jun14</t>
  </si>
  <si>
    <t>Note added to EnergySouth Inc. (agreed to be acquired by Sempra Energy)</t>
  </si>
  <si>
    <t>Perrigo Company plc</t>
  </si>
  <si>
    <t>Talisman Energy Inc.</t>
  </si>
  <si>
    <t>PL</t>
  </si>
  <si>
    <t>Lakeland Financial</t>
  </si>
  <si>
    <t>LKFN</t>
  </si>
  <si>
    <t>2008=2007, cut in 2009</t>
  </si>
  <si>
    <t>CSS</t>
  </si>
  <si>
    <t>RNR</t>
  </si>
  <si>
    <t>Acquired by Tokio Marine Holdings</t>
  </si>
  <si>
    <t>Increases 2011-2014</t>
  </si>
  <si>
    <t>Susquehanna Bancshares Inc.</t>
  </si>
  <si>
    <t>Six Flags Entertainment Corp.</t>
  </si>
  <si>
    <t>SIX</t>
  </si>
  <si>
    <t>2011</t>
  </si>
  <si>
    <t>2014</t>
  </si>
  <si>
    <t>Number of Companies at December 31:</t>
  </si>
  <si>
    <t>Added calculations of average Old/New dividend rates and Annual Dividend</t>
  </si>
  <si>
    <t>Dividend Growth Rate 5-year (if numeric)</t>
  </si>
  <si>
    <t>HSBC Holdings plc</t>
  </si>
  <si>
    <t>HSBC</t>
  </si>
  <si>
    <t>Reinstated Molex Inc. to Challengers as Fiscal Year (June) Streak Intact</t>
  </si>
  <si>
    <t>VFC</t>
  </si>
  <si>
    <t>Prior to June 2009, no pricing or div. rate included</t>
  </si>
  <si>
    <t>Willis Group Holdings plc</t>
  </si>
  <si>
    <t>WSH</t>
  </si>
  <si>
    <t>PVR</t>
  </si>
  <si>
    <t>BHP Billiton plc</t>
  </si>
  <si>
    <t>BBL</t>
  </si>
  <si>
    <t>Macerich Company</t>
  </si>
  <si>
    <t>MAC</t>
  </si>
  <si>
    <t>Added Tompkins Financial to Contenders tab (24 years)</t>
  </si>
  <si>
    <t>$2 Special-4/23</t>
  </si>
  <si>
    <t>Corrected T. Rowe Price streak from 28 to 29 years per press release</t>
  </si>
  <si>
    <t>2010=2009, Cut in '12, Incr. '13, '14</t>
  </si>
  <si>
    <t>Appendix C - "Frozen Angels"</t>
  </si>
  <si>
    <t>Corrected MGE Energy streak from 37 to 38 years per press release</t>
  </si>
  <si>
    <t>Cut again in 2014</t>
  </si>
  <si>
    <t>CNA Financial Corp.</t>
  </si>
  <si>
    <t>CNA</t>
  </si>
  <si>
    <t>Corrected Hingham Institution for Savings streak from 17 to 18 years per research</t>
  </si>
  <si>
    <t>Covidien plc</t>
  </si>
  <si>
    <t>Yield percentages of 2% or less are highlighted in Red.</t>
  </si>
  <si>
    <t>Moved Teche Holding Co. from Challengers to Contenders (10 years)</t>
  </si>
  <si>
    <t>Ryder System</t>
  </si>
  <si>
    <t>R</t>
  </si>
  <si>
    <t>Added Erie Indemnity Company to Contenders tab (20 years)</t>
  </si>
  <si>
    <t>Lorillard Inc.</t>
  </si>
  <si>
    <t>LO</t>
  </si>
  <si>
    <t>Raytheon Company</t>
  </si>
  <si>
    <t>RTN</t>
  </si>
  <si>
    <t>LARK</t>
  </si>
  <si>
    <t>ESALY</t>
  </si>
  <si>
    <t>NSRGY</t>
  </si>
  <si>
    <t>Nestle S.A.</t>
  </si>
  <si>
    <t>Ann,ADR-Switz.</t>
  </si>
  <si>
    <t>Eisai Company Ltd.</t>
  </si>
  <si>
    <t>Cut again in 2009, Incr. In 2014</t>
  </si>
  <si>
    <t>Tower Group Inc.</t>
  </si>
  <si>
    <t>Oct10</t>
  </si>
  <si>
    <t>Added 2010 column to Dividend History on Champions/Contenders tabs; began population</t>
  </si>
  <si>
    <t>#</t>
  </si>
  <si>
    <t>Senior Housing Properties Trust</t>
  </si>
  <si>
    <t>SNH</t>
  </si>
  <si>
    <t>Wyndham Worldwide Corp.</t>
  </si>
  <si>
    <t>Gorman-Rupp Company</t>
  </si>
  <si>
    <t>Omega Healthcare Investors</t>
  </si>
  <si>
    <t>OHI</t>
  </si>
  <si>
    <t>Companies in Red were mistakenly added, later eliminated from statistics</t>
  </si>
  <si>
    <t>Only 4 years before 2010 freeze</t>
  </si>
  <si>
    <t>Excl. Incorrectly Added</t>
  </si>
  <si>
    <t>McGraw Hill Financial Inc.</t>
  </si>
  <si>
    <t>Added CCC Aging to Summary tab to show Streak lengths by year at December 31</t>
  </si>
  <si>
    <t>Philip Morris International</t>
  </si>
  <si>
    <t>PM</t>
  </si>
  <si>
    <t>LyondellBasell Industries NV</t>
  </si>
  <si>
    <t>LYB</t>
  </si>
  <si>
    <t>Netherlands,US$</t>
  </si>
  <si>
    <t>Fastenal reinstated as 2013 payments (after 1Q cut) exceeded 2012 payments</t>
  </si>
  <si>
    <t>Valero Energy Corp.</t>
  </si>
  <si>
    <t>VLO</t>
  </si>
  <si>
    <t>Polaris Industries</t>
  </si>
  <si>
    <t>Feb11</t>
  </si>
  <si>
    <t>REIT-Retail Stores</t>
  </si>
  <si>
    <t>REIT-Outlet Stores</t>
  </si>
  <si>
    <t>Invesco Limited</t>
  </si>
  <si>
    <t>Annual,Switz.</t>
  </si>
  <si>
    <t>Intuit Inc.</t>
  </si>
  <si>
    <t>INTU</t>
  </si>
  <si>
    <t>Whirlpool Corp.</t>
  </si>
  <si>
    <t>WHR</t>
  </si>
  <si>
    <t>Note removed from Myers Industries (takeover by GS Capital cancelled)</t>
  </si>
  <si>
    <t>Added Contenders section to DivHistory tab and began population</t>
  </si>
  <si>
    <t>Added Brown-Forman Class B (div. increased for 25th straight year)</t>
  </si>
  <si>
    <t>ETN</t>
  </si>
  <si>
    <t>DUK</t>
  </si>
  <si>
    <t>Percentage increases of 2% or less are highlighted in Red.</t>
  </si>
  <si>
    <t>Jan13</t>
  </si>
  <si>
    <t>Hillenbrand Inc.</t>
  </si>
  <si>
    <t>HI</t>
  </si>
  <si>
    <t>Targa Resources Corp.</t>
  </si>
  <si>
    <t>TRGP</t>
  </si>
  <si>
    <t>being retained. Caution: This 'Rule" is intended to be used in conjunction with measures of quality, such as high marks for safety</t>
  </si>
  <si>
    <t>Lincoln Electric Holdings</t>
  </si>
  <si>
    <t>NuStar GP Holdings LLC</t>
  </si>
  <si>
    <t>NSH</t>
  </si>
  <si>
    <t>FY Streak</t>
  </si>
  <si>
    <t>CCFNB Bancorp Inc.</t>
  </si>
  <si>
    <t>CCFN</t>
  </si>
  <si>
    <t>Dividend Growth Rate 1-year</t>
  </si>
  <si>
    <t>Rollins Inc.</t>
  </si>
  <si>
    <t>CLMS</t>
  </si>
  <si>
    <t>Republic Bancorp KY</t>
  </si>
  <si>
    <t>RBCAA</t>
  </si>
  <si>
    <t>WPC</t>
  </si>
  <si>
    <t>Independent Bancorp MA</t>
  </si>
  <si>
    <t>Deleted (temporary) Appendix D to Notes tab for Special Dividends paid</t>
  </si>
  <si>
    <t>General Dynamics</t>
  </si>
  <si>
    <t>GD</t>
  </si>
  <si>
    <t>Jack Henry &amp; Associates</t>
  </si>
  <si>
    <t>JKHY</t>
  </si>
  <si>
    <t>Enventis Corp.</t>
  </si>
  <si>
    <t>Corrected name Eventis Corp. to Enventis Corp. (formerly Hickory Tech)</t>
  </si>
  <si>
    <t>Quest Diagnostics Inc.</t>
  </si>
  <si>
    <t>DGX</t>
  </si>
  <si>
    <t>shows the market value in millions of dollars of all outstanding shares at the current price</t>
  </si>
  <si>
    <t>5/10 A/D</t>
  </si>
  <si>
    <t>OGE Energy Corp.</t>
  </si>
  <si>
    <t>OGE</t>
  </si>
  <si>
    <t>Old National Bancorp</t>
  </si>
  <si>
    <t>ASBC</t>
  </si>
  <si>
    <t>Notes</t>
  </si>
  <si>
    <t>A30</t>
  </si>
  <si>
    <t>C01</t>
  </si>
  <si>
    <t>B26</t>
  </si>
  <si>
    <t>Only 4 years before 2015 cut</t>
  </si>
  <si>
    <t>Associated Banc-Corp</t>
  </si>
  <si>
    <t>2010=2009, increase in 2012</t>
  </si>
  <si>
    <t>www.dripinvesting.org, where I hope to post this spreadsheet and a related PDF file (for those who can't use the spreadsheet).</t>
  </si>
  <si>
    <t>Norwood Financial</t>
  </si>
  <si>
    <t>NWFL</t>
  </si>
  <si>
    <t>Waste Management</t>
  </si>
  <si>
    <t>WPPGY</t>
  </si>
  <si>
    <t>LaSalle Hotel Properties</t>
  </si>
  <si>
    <t>LHO</t>
  </si>
  <si>
    <t>Marlin Business Services Corp.</t>
  </si>
  <si>
    <t>MRLN</t>
  </si>
  <si>
    <t>Companies no longer traded</t>
  </si>
  <si>
    <t>Avalonbay Communities Inc.</t>
  </si>
  <si>
    <t>AVB</t>
  </si>
  <si>
    <t>Moved McCormick &amp; Co. from Contenders to Champions (25 years)</t>
  </si>
  <si>
    <t>Teekay LNG Partners LP</t>
  </si>
  <si>
    <t>TGP</t>
  </si>
  <si>
    <t>Kraft Foods</t>
  </si>
  <si>
    <t>KFT</t>
  </si>
  <si>
    <t>Prior to July 2010, prev. div. rate, % increase not included</t>
  </si>
  <si>
    <t>Also MKCV</t>
  </si>
  <si>
    <t>RAI</t>
  </si>
  <si>
    <t>Sanderson Farms Inc.</t>
  </si>
  <si>
    <t>25-29 years</t>
  </si>
  <si>
    <t>Oil&amp;Gas Equipment</t>
  </si>
  <si>
    <t>Marsh &amp; McLennan Companies Inc.</t>
  </si>
  <si>
    <t>KR</t>
  </si>
  <si>
    <t>Company Name</t>
  </si>
  <si>
    <t>Telecommunications</t>
  </si>
  <si>
    <t>10-yr</t>
  </si>
  <si>
    <t>TY%</t>
  </si>
  <si>
    <t>Moved Sunoco Logistics Partners LP from Challengers to Contenders (10 years)</t>
  </si>
  <si>
    <t>NP</t>
  </si>
  <si>
    <t>Switz.,US$,&amp;</t>
  </si>
  <si>
    <t>STJ</t>
  </si>
  <si>
    <t>Nevsun Resources Ltd.</t>
  </si>
  <si>
    <t>NSU</t>
  </si>
  <si>
    <t>NSM</t>
  </si>
  <si>
    <t>MOCON Inc.</t>
  </si>
  <si>
    <t>MOCO</t>
  </si>
  <si>
    <t>A12</t>
  </si>
  <si>
    <t>Bassett Furniture Industries Inc.</t>
  </si>
  <si>
    <t>BSET</t>
  </si>
  <si>
    <t>William Penn Bancorp Inc.</t>
  </si>
  <si>
    <t>WMPN</t>
  </si>
  <si>
    <t>2012=2011, Being Acqd by Repsol</t>
  </si>
  <si>
    <t>RKT</t>
  </si>
  <si>
    <t>B05</t>
  </si>
  <si>
    <t>Axis Capital Holdings Ltd.</t>
  </si>
  <si>
    <t>AXS</t>
  </si>
  <si>
    <t>AVX Corp.</t>
  </si>
  <si>
    <t>AVX</t>
  </si>
  <si>
    <t>Inergy Holdings LP</t>
  </si>
  <si>
    <t>Paychex Inc.</t>
  </si>
  <si>
    <t>Ingersoll-Rand plc</t>
  </si>
  <si>
    <t>IR</t>
  </si>
  <si>
    <t>Heartland Payment Systems Inc.</t>
  </si>
  <si>
    <t>HPY</t>
  </si>
  <si>
    <t>FY14=FY13</t>
  </si>
  <si>
    <t>S&amp;T Bancorp</t>
  </si>
  <si>
    <t>Kimco Realty</t>
  </si>
  <si>
    <t>Deletions, followed by Increases</t>
  </si>
  <si>
    <t>B03</t>
  </si>
  <si>
    <t>CARBO Ceramics</t>
  </si>
  <si>
    <t>CRR</t>
  </si>
  <si>
    <t>Norway,Annual</t>
  </si>
  <si>
    <t>Rock-Tenn Company</t>
  </si>
  <si>
    <t>Changed Date text to Green for companies expected to announce increase in next 30 days</t>
  </si>
  <si>
    <t>BCE Inc.</t>
  </si>
  <si>
    <t>Chico's FAS Inc.</t>
  </si>
  <si>
    <t>CHS</t>
  </si>
  <si>
    <t>Note: This worksheet does not include the formulas in the Champions, Contenders, and Challengers worksheets</t>
  </si>
  <si>
    <t>Tractor Supply Company</t>
  </si>
  <si>
    <t>is the identity under which a company is incorporated.</t>
  </si>
  <si>
    <t>CAG</t>
  </si>
  <si>
    <t>these columns show the percentage that the current price varies from the 52-week range of the stock</t>
  </si>
  <si>
    <t>% from 50-, 200-day MMA</t>
  </si>
  <si>
    <t>FMAO</t>
  </si>
  <si>
    <t>KKPNY</t>
  </si>
  <si>
    <t>All CCC Companies</t>
  </si>
  <si>
    <t>Q2 Div</t>
  </si>
  <si>
    <t>Inserted Fundamental Data column for Premium/Discount to Graham Number</t>
  </si>
  <si>
    <t>Fifth Third Bancorp</t>
  </si>
  <si>
    <t>KeyCorp</t>
  </si>
  <si>
    <t>FITB</t>
  </si>
  <si>
    <t>KEY</t>
  </si>
  <si>
    <t>shows the percentage change of this year's earnings estimate compared with last year's EPS</t>
  </si>
  <si>
    <t>Aircastle Limited</t>
  </si>
  <si>
    <t>AYR</t>
  </si>
  <si>
    <t>Retail Opportunity Investments Corp.</t>
  </si>
  <si>
    <t>ROIC</t>
  </si>
  <si>
    <t>HFC</t>
  </si>
  <si>
    <t>Flowers Foods</t>
  </si>
  <si>
    <t>Regal Beloit Corp.</t>
  </si>
  <si>
    <t>RBC</t>
  </si>
  <si>
    <t>Snap-on Inc.</t>
  </si>
  <si>
    <t>Sigma-Aldrich Corp.</t>
  </si>
  <si>
    <t>Honat Bancorp Inc.</t>
  </si>
  <si>
    <t>Wayne Savings Bancshares Inc.</t>
  </si>
  <si>
    <t>WAYN</t>
  </si>
  <si>
    <t>3-yr</t>
  </si>
  <si>
    <t>5/10</t>
  </si>
  <si>
    <t>Cleaning Products</t>
  </si>
  <si>
    <t>THG</t>
  </si>
  <si>
    <t>Diageo plc</t>
  </si>
  <si>
    <t>DEO</t>
  </si>
  <si>
    <t>PPL Corp.</t>
  </si>
  <si>
    <t>PPL</t>
  </si>
  <si>
    <t>Deletions by Streak Length:</t>
  </si>
  <si>
    <t>Publishing</t>
  </si>
  <si>
    <t>Chemical-Specialty</t>
  </si>
  <si>
    <t>B21</t>
  </si>
  <si>
    <t>McDonald's Corp.</t>
  </si>
  <si>
    <t>MCD</t>
  </si>
  <si>
    <t>Healthcare Services Group Inc.</t>
  </si>
  <si>
    <t>Ralph Lauren Corp.</t>
  </si>
  <si>
    <t>RL</t>
  </si>
  <si>
    <t>EMR</t>
  </si>
  <si>
    <t>GPC</t>
  </si>
  <si>
    <t>Mesa Laboratories Inc.</t>
  </si>
  <si>
    <t>MLAB</t>
  </si>
  <si>
    <t>Sysco Corp.</t>
  </si>
  <si>
    <t>SYY</t>
  </si>
  <si>
    <t>WGL Holdings Inc.</t>
  </si>
  <si>
    <t>Added Appendix to Notes tab listing companies with 4-year streaks</t>
  </si>
  <si>
    <t>Moved Donaldson Company from Contenders to Champions (25 years)</t>
  </si>
  <si>
    <t>BDX</t>
  </si>
  <si>
    <t>Year and 5-year Earnings Per Share Estimates. (If either is "n/a," then a 3% dividend growth rate is used; if either is negative, then</t>
  </si>
  <si>
    <t>W.P. Carey Inc.</t>
  </si>
  <si>
    <t>REIT-Prop. Mgmt.</t>
  </si>
  <si>
    <t>2008=2007, acq. by First Niagara</t>
  </si>
  <si>
    <t>Changed Yield calculation to use Annual Dividend (from New Rate)</t>
  </si>
  <si>
    <t>Viacom Inc. B</t>
  </si>
  <si>
    <t>VIAB</t>
  </si>
  <si>
    <t>2012, 2013, 2014</t>
  </si>
  <si>
    <t>Vanguard Natural Resources LLC (VNR) from Challengers</t>
  </si>
  <si>
    <t>DSW Inc.</t>
  </si>
  <si>
    <t>DSW</t>
  </si>
  <si>
    <t>DSW Inc. (DSW) to Challengers</t>
  </si>
  <si>
    <t>enrolling. DR=Dividend Reinvestment; SP=Stock Purchase. Information about DRIPs can be found at www.directinvesting.com.</t>
  </si>
  <si>
    <t>COV</t>
  </si>
  <si>
    <t>Personal Products</t>
  </si>
  <si>
    <t>Business Equipment</t>
  </si>
  <si>
    <t>Machinery</t>
  </si>
  <si>
    <t>Contenders</t>
  </si>
  <si>
    <t>Sep10</t>
  </si>
  <si>
    <t>End of</t>
  </si>
  <si>
    <t>EV Energy Partners LP</t>
  </si>
  <si>
    <t>EVEP</t>
  </si>
  <si>
    <t>MHFI</t>
  </si>
  <si>
    <t>TAL International Group Inc.</t>
  </si>
  <si>
    <t>TAL</t>
  </si>
  <si>
    <t>LXK</t>
  </si>
  <si>
    <t>is the primary business that the company operates. Keep in mind that some companies operate in</t>
  </si>
  <si>
    <t>DRIP Fees</t>
  </si>
  <si>
    <t>Deleted DRIP w/SPP column as unnecessary (Y/N implied by DRIP Fees columns)</t>
  </si>
  <si>
    <t>average)</t>
  </si>
  <si>
    <t>Past 5-year DEG</t>
  </si>
  <si>
    <t>Family Dollar Stores (FDO) from Champions</t>
  </si>
  <si>
    <t>Acquired by Dollar Tree Stores</t>
  </si>
  <si>
    <t>30-34 years</t>
  </si>
  <si>
    <t>35-39 years</t>
  </si>
  <si>
    <t>40-44 years</t>
  </si>
  <si>
    <t>Mattel Inc.</t>
  </si>
  <si>
    <t>Apr08</t>
  </si>
  <si>
    <t>Mar08</t>
  </si>
  <si>
    <t>Feb08</t>
  </si>
  <si>
    <t>(Dividend-to-Earnings Growth Ratio) shows the relationship between the Dividend Growth Rate (per</t>
  </si>
  <si>
    <t>Johnson Controls</t>
  </si>
  <si>
    <t>Jan</t>
  </si>
  <si>
    <t>TY% Growth</t>
  </si>
  <si>
    <t>Banco Latinoamericano De Comercio Exterior SA</t>
  </si>
  <si>
    <t>RecDate Streak</t>
  </si>
  <si>
    <t>Moved all companies with streaks of 10-14 years to Contenders tab and filled columns</t>
  </si>
  <si>
    <t>Steel &amp; Iron</t>
  </si>
  <si>
    <t>Beverages/Snack Food</t>
  </si>
  <si>
    <t>Utility-Electric/Gas</t>
  </si>
  <si>
    <t>BWP</t>
  </si>
  <si>
    <t>Added columns for 2011 Dividends Paid and 2011 vs. 2010 Percent Change</t>
  </si>
  <si>
    <t>BA</t>
  </si>
  <si>
    <t>BGS</t>
  </si>
  <si>
    <t>2014 Pmt=4 years</t>
  </si>
  <si>
    <t>CL</t>
  </si>
  <si>
    <t>Illinois Tool Works</t>
  </si>
  <si>
    <t>Est. Payback</t>
  </si>
  <si>
    <t>$</t>
  </si>
  <si>
    <t>TC Pipelines LP symbol changed from TCLP to TCP</t>
  </si>
  <si>
    <t>Listed below are companies that had increased their dividends for at least 5 years before paying the same amount</t>
  </si>
  <si>
    <t>Wesbanco Inc.</t>
  </si>
  <si>
    <t>PEBO</t>
  </si>
  <si>
    <t>WSBC</t>
  </si>
  <si>
    <t>Mo.</t>
  </si>
  <si>
    <t>C28</t>
  </si>
  <si>
    <t>Adj./Spin-off</t>
  </si>
  <si>
    <t>General Electric Co.</t>
  </si>
  <si>
    <t>RecDStreak,'14=Yr10</t>
  </si>
  <si>
    <t>Marketing Alliance Inc.</t>
  </si>
  <si>
    <t>Royal Caribbean Cruises Ltd.</t>
  </si>
  <si>
    <t>RCL</t>
  </si>
  <si>
    <t>ApNv</t>
  </si>
  <si>
    <t>Packaging/Containers</t>
  </si>
  <si>
    <t>WM</t>
  </si>
  <si>
    <t>As you can see, the dividend was increased only in years 2 and 4, but the company paid higher TOTAL dividends each year. To</t>
  </si>
  <si>
    <t>Finish Line Inc. (The)</t>
  </si>
  <si>
    <t>Added Multiple Increases This Year (&amp;) to Notes columns</t>
  </si>
  <si>
    <t>Changed Sector designation for PetMed Express to Consumer Discretionary</t>
  </si>
  <si>
    <t>2013=2012</t>
  </si>
  <si>
    <t>ROL</t>
  </si>
  <si>
    <t>National Instruments Corp.</t>
  </si>
  <si>
    <t>NATI</t>
  </si>
  <si>
    <t>2011=2010, incr. In 2014</t>
  </si>
  <si>
    <t>(See Appendix A below)</t>
  </si>
  <si>
    <t>RY</t>
  </si>
  <si>
    <t>Schlumberger Limited</t>
  </si>
  <si>
    <t>SLB</t>
  </si>
  <si>
    <t>Old</t>
  </si>
  <si>
    <t>New</t>
  </si>
  <si>
    <t>Retail-Rental</t>
  </si>
  <si>
    <t>1-yr</t>
  </si>
  <si>
    <t>Challengers</t>
  </si>
  <si>
    <t>Scripps Networks Interactive Inc.</t>
  </si>
  <si>
    <t>SNI</t>
  </si>
  <si>
    <t>Completed population of additional columns, formulas on Challengers tab</t>
  </si>
  <si>
    <t>A11</t>
  </si>
  <si>
    <t>MyNv</t>
  </si>
  <si>
    <t>JlDe</t>
  </si>
  <si>
    <t>Comcast Corp.</t>
  </si>
  <si>
    <t>National Interstate Corp.</t>
  </si>
  <si>
    <t>NATL</t>
  </si>
  <si>
    <t>Nippon Telegraph &amp; Telephone</t>
  </si>
  <si>
    <t>NTT</t>
  </si>
  <si>
    <t>Corrected 1st Source streak from 21 to 24 years per press release</t>
  </si>
  <si>
    <t>indicates the dividend yield of the latest dividend rate on an annualized basis.</t>
  </si>
  <si>
    <t>Cisco Systems Inc.</t>
  </si>
  <si>
    <t>CSCO</t>
  </si>
  <si>
    <t>Corporate Executive Board Co.</t>
  </si>
  <si>
    <t>CEB</t>
  </si>
  <si>
    <t>VSE Corp.</t>
  </si>
  <si>
    <t>VSEC</t>
  </si>
  <si>
    <t>Nu Skin Enterprises Inc.</t>
  </si>
  <si>
    <t>NUS</t>
  </si>
  <si>
    <t>Hormel Foods Corp.</t>
  </si>
  <si>
    <t>C15</t>
  </si>
  <si>
    <t>C31</t>
  </si>
  <si>
    <t>Changed file name format to reflect specific date of update (yymmdd)</t>
  </si>
  <si>
    <t>Color-coded data cells from FinViz (Blue) and Google (Brown)</t>
  </si>
  <si>
    <t>Moved Southern Company from Challengers to Contenders (10 years)</t>
  </si>
  <si>
    <t>acq. by Enterprise Prod. Partners</t>
  </si>
  <si>
    <t>Change from</t>
  </si>
  <si>
    <t>Prior Year:</t>
  </si>
  <si>
    <t>Agriculture</t>
  </si>
  <si>
    <t>Ritchie Brothers Auctioneers Inc.</t>
  </si>
  <si>
    <t>Xilinx Inc.</t>
  </si>
  <si>
    <t>XLNX</t>
  </si>
  <si>
    <t>Sherwin-Williams Co.</t>
  </si>
  <si>
    <t>SHW</t>
  </si>
  <si>
    <t>Broadcom Corp.</t>
  </si>
  <si>
    <t>BRCM</t>
  </si>
  <si>
    <t>Penske Automotive Group Inc.</t>
  </si>
  <si>
    <t>PAG</t>
  </si>
  <si>
    <t>General Formula</t>
  </si>
  <si>
    <t>Corrected McDonald's streak from 37 to 38 years to include 1976 as Year 1</t>
  </si>
  <si>
    <t>Materials</t>
  </si>
  <si>
    <t>Energy</t>
  </si>
  <si>
    <t>Contenders (10-24 years)</t>
  </si>
  <si>
    <t>Added UMB Financial Corp. to Contenders tab (19 years)</t>
  </si>
  <si>
    <t>Pall Corp.</t>
  </si>
  <si>
    <t>PLL</t>
  </si>
  <si>
    <t>Machinery/Consumer</t>
  </si>
  <si>
    <t>Solera Holdings Inc.</t>
  </si>
  <si>
    <t>SLH</t>
  </si>
  <si>
    <t>UG</t>
  </si>
  <si>
    <t>Targa Resources Partners LP</t>
  </si>
  <si>
    <t>WASH</t>
  </si>
  <si>
    <t>MEOH</t>
  </si>
  <si>
    <t>Douglas Emmett Inc.</t>
  </si>
  <si>
    <t>DEI</t>
  </si>
  <si>
    <t>Added column explanations to Notes tab</t>
  </si>
  <si>
    <t>NRIM</t>
  </si>
  <si>
    <t>ENH</t>
  </si>
  <si>
    <t>FIX</t>
  </si>
  <si>
    <t>Added new column for Sector designations and adjusted printing width</t>
  </si>
  <si>
    <t>Acquired by Sempra Energy</t>
  </si>
  <si>
    <t>acq. by InBev; ADR '09, Incr.'10-'13</t>
  </si>
  <si>
    <t>Greif Inc. A</t>
  </si>
  <si>
    <t>R.G.Barry Corp.</t>
  </si>
  <si>
    <t>WSFS Financial Corp.</t>
  </si>
  <si>
    <t>WSFS</t>
  </si>
  <si>
    <t>Hudson City Bancorp</t>
  </si>
  <si>
    <t>HCBK</t>
  </si>
  <si>
    <t>Changed Dividend Growth Rate calculations from 2011 to 2012 Dividends Paid</t>
  </si>
  <si>
    <t>on a per-share basis, from 1999 to the most recently completed calendar year</t>
  </si>
  <si>
    <t>Summarizes total dividends paid since 1999 (inclusive)</t>
  </si>
  <si>
    <t>Added column for '14 vs. '13 Dividends, extended range of Simple Average, Standard Deviation</t>
  </si>
  <si>
    <t>Corrected Landmark Bancorp dividend history to reflect all 5% stock dividends</t>
  </si>
  <si>
    <t>its predecessor companies have increased annual dividends paid." In addition to not taking into account records of predecessor</t>
  </si>
  <si>
    <t>May09</t>
  </si>
  <si>
    <t>Apr09</t>
  </si>
  <si>
    <t>SWY</t>
  </si>
  <si>
    <t>EastGroup Properties</t>
  </si>
  <si>
    <t>Morningstar Inc.</t>
  </si>
  <si>
    <t>MORN</t>
  </si>
  <si>
    <t>Aetna Inc.</t>
  </si>
  <si>
    <t>AET</t>
  </si>
  <si>
    <t>Reset Dividend Growth Rate columns to use 2011 instead of 2010</t>
  </si>
  <si>
    <t>PRI</t>
  </si>
  <si>
    <t>to be declared. Note that Ex-Dividend Dates are always two trading days prior to the Record Date.</t>
  </si>
  <si>
    <t>Retail-Discount</t>
  </si>
  <si>
    <t>Weingarten Realty Investors (WRI) to Challengers</t>
  </si>
  <si>
    <t>Lear Corp. (LEA) to Challengers</t>
  </si>
  <si>
    <t>Added notations for additional streak year (by default) for overdue companies in Red</t>
  </si>
  <si>
    <t>Cedar Fair LP</t>
  </si>
  <si>
    <t>A15</t>
  </si>
  <si>
    <t>B01</t>
  </si>
  <si>
    <t>B11</t>
  </si>
  <si>
    <t>B12</t>
  </si>
  <si>
    <t>B15</t>
  </si>
  <si>
    <t>C08</t>
  </si>
  <si>
    <t>C11</t>
  </si>
  <si>
    <t>B10</t>
  </si>
  <si>
    <t>B14</t>
  </si>
  <si>
    <t>B17</t>
  </si>
  <si>
    <t>B06</t>
  </si>
  <si>
    <t>Enterprise GP Holdings LP</t>
  </si>
  <si>
    <t>Simmons First National Corp.</t>
  </si>
  <si>
    <t>SFNC</t>
  </si>
  <si>
    <t>Federal Agricultural Mortgage Corp.</t>
  </si>
  <si>
    <t>AGM</t>
  </si>
  <si>
    <t>shows the price/earnings ratio divided by 5-year estimates growth rate</t>
  </si>
  <si>
    <t>TTM P/Sales</t>
  </si>
  <si>
    <t>is the stock symbol under which the company's shares are traded.</t>
  </si>
  <si>
    <t>Added Fiscal Year Ending month column to Fundamental Data sections and populated</t>
  </si>
  <si>
    <t>No. Yrs</t>
  </si>
  <si>
    <t>Black Box Corp.</t>
  </si>
  <si>
    <t>BBOX</t>
  </si>
  <si>
    <t>PCG</t>
  </si>
  <si>
    <t>Qualcomm Inc.</t>
  </si>
  <si>
    <t>Texas Roadhouse Inc. (TXRH) to Challengers</t>
  </si>
  <si>
    <t>Strayer Education Inc.</t>
  </si>
  <si>
    <t>STRA</t>
  </si>
  <si>
    <t>Modified Column Headings and Created Range-Names for easier sorting</t>
  </si>
  <si>
    <t>No. of</t>
  </si>
  <si>
    <t>Companies</t>
  </si>
  <si>
    <t>Humana Inc.</t>
  </si>
  <si>
    <t>HUM</t>
  </si>
  <si>
    <t>Paper Products</t>
  </si>
  <si>
    <t>Added columns for Mean (simple average) and Standard Deviation</t>
  </si>
  <si>
    <t>EGAS</t>
  </si>
  <si>
    <t>Orrstown Financial Services</t>
  </si>
  <si>
    <t>ORRF</t>
  </si>
  <si>
    <t>Union Pacific</t>
  </si>
  <si>
    <t>UNP</t>
  </si>
  <si>
    <t>A03</t>
  </si>
  <si>
    <t>Added National Healthcare Corp. back to Challengers; was deleted in error</t>
  </si>
  <si>
    <t>NewAlliance Bancshares</t>
  </si>
  <si>
    <t>NAL</t>
  </si>
  <si>
    <t>National American University Holdings Inc.</t>
  </si>
  <si>
    <t>Healthcare Facilities</t>
  </si>
  <si>
    <t>Moved NuStar Energy LP from Challengers to Contenders (10 years)</t>
  </si>
  <si>
    <t>A/D*</t>
  </si>
  <si>
    <t>Block (H&amp;R) Inc.</t>
  </si>
  <si>
    <t>Sporting Goods</t>
  </si>
  <si>
    <t>(see Notes tab)</t>
  </si>
  <si>
    <t>Vectren Corp.</t>
  </si>
  <si>
    <t>VVC</t>
  </si>
  <si>
    <t>TAP</t>
  </si>
  <si>
    <t>Molson Coors Brewing Co. B</t>
  </si>
  <si>
    <t>Aug12</t>
  </si>
  <si>
    <t>Tesoro Logistics LP</t>
  </si>
  <si>
    <t>Added 1- and 3-year DGR (Dividend Growth Rate) to all Dividend History sections</t>
  </si>
  <si>
    <t>Y</t>
  </si>
  <si>
    <t>Air Products &amp; Chem.</t>
  </si>
  <si>
    <t>APD</t>
  </si>
  <si>
    <t>AT&amp;T Inc.</t>
  </si>
  <si>
    <t>Bank of South Carolina Corp.</t>
  </si>
  <si>
    <t>BKSC</t>
  </si>
  <si>
    <t>Added Community Trust Bancorp (div. increased for 28 straight years)</t>
  </si>
  <si>
    <t>A04</t>
  </si>
  <si>
    <t>International Bancshares Corp.</t>
  </si>
  <si>
    <t>IBOC</t>
  </si>
  <si>
    <t>Molex Inc.</t>
  </si>
  <si>
    <t>Telephone &amp; Data Sys.</t>
  </si>
  <si>
    <t>TDS</t>
  </si>
  <si>
    <t>Deletions:</t>
  </si>
  <si>
    <t>WST</t>
  </si>
  <si>
    <t>Incr. in 2011, 2012, 2013, 2014</t>
  </si>
  <si>
    <t>Access National Corp.</t>
  </si>
  <si>
    <t>ANCX</t>
  </si>
  <si>
    <t>Stage Stores Inc.</t>
  </si>
  <si>
    <t>WLK</t>
  </si>
  <si>
    <t>Artesian Resources</t>
  </si>
  <si>
    <t>Activision Blizzard Inc.</t>
  </si>
  <si>
    <t>ATVI</t>
  </si>
  <si>
    <t>Nordson Corp.</t>
  </si>
  <si>
    <t>NDSN</t>
  </si>
  <si>
    <t>Conn. Water Service</t>
  </si>
  <si>
    <t>CTWS</t>
  </si>
  <si>
    <t>AFLAC Inc.</t>
  </si>
  <si>
    <t>AFL</t>
  </si>
  <si>
    <t>Biotechnology</t>
  </si>
  <si>
    <t>(Challengers first populated)</t>
  </si>
  <si>
    <t>Modified CCC Projection on Summary tab for currency-rate "cuts" in additions/deletions</t>
  </si>
  <si>
    <t>Sandy Spring Bancorp Inc.</t>
  </si>
  <si>
    <t>SASR</t>
  </si>
  <si>
    <t>Dates in Green (centered) indicate increase (by Ex-Div. Date) expected in next 2 months</t>
  </si>
  <si>
    <t>TE Connectivity Ltd.</t>
  </si>
  <si>
    <t>TEL</t>
  </si>
  <si>
    <t>Mid-America Apartment Communities Inc.</t>
  </si>
  <si>
    <t>MAA</t>
  </si>
  <si>
    <t>Tools/Security Products</t>
  </si>
  <si>
    <t>Colony Financial Inc.</t>
  </si>
  <si>
    <t>CLNY</t>
  </si>
  <si>
    <t>CBL &amp; Associates PropertiesInc.</t>
  </si>
  <si>
    <t>Amounts in Red indicate no increase during year</t>
  </si>
  <si>
    <t>a 1% dividend growth rate is used; if either is greater than 10%, then a 10% dividend growth rate is used. The total estimated</t>
  </si>
  <si>
    <t>Data Sources/Discrepancies</t>
  </si>
  <si>
    <t>Jun11</t>
  </si>
  <si>
    <t>United Financial Bancorp</t>
  </si>
  <si>
    <t>UBNK</t>
  </si>
  <si>
    <t>2010=2009, incr. in 2014, 2015</t>
  </si>
  <si>
    <t>2014, 2015</t>
  </si>
  <si>
    <t>Corrected Shire plc deletion from 2013 cut (not cut) to 2014 Abbvie acquisition</t>
  </si>
  <si>
    <t>QNTO</t>
  </si>
  <si>
    <t>Added combined Champions/Contenders averages to Contenders tab</t>
  </si>
  <si>
    <t>CubeSmart</t>
  </si>
  <si>
    <t>Funeral Services</t>
  </si>
  <si>
    <t>Service Corp International (SCI) to Challengers</t>
  </si>
  <si>
    <t>Acaquired by Dai-ichi Life</t>
  </si>
  <si>
    <t>Protective Life Corp. (PL) from Challengers</t>
  </si>
  <si>
    <t>Acquired by Cerberus et al</t>
  </si>
  <si>
    <t>Safeway Inc. (SWY) from Contenders</t>
  </si>
  <si>
    <t>Added columns for DRIP fees on dividend reinvestment (DR) and/or stock purchase (SP)</t>
  </si>
  <si>
    <t>EMCOR Group Inc.</t>
  </si>
  <si>
    <t>Diebold Inc.</t>
  </si>
  <si>
    <t>DBD</t>
  </si>
  <si>
    <t>National Research Inc.</t>
  </si>
  <si>
    <t>NRCI</t>
  </si>
  <si>
    <t>Williams-Sonoma Inc.</t>
  </si>
  <si>
    <t>WSM</t>
  </si>
  <si>
    <t>Moved Contenders tab to left behind DivHistory tab</t>
  </si>
  <si>
    <t>SHEN</t>
  </si>
  <si>
    <t>Added Charts to Summary tab, arranged for printing</t>
  </si>
  <si>
    <t>&amp;=MultiIncThisYr</t>
  </si>
  <si>
    <t>Cut again in 2009, incr. '13, '14</t>
  </si>
  <si>
    <t>Added Enbridge Inc. and RenaissanceRe Holdings to Contenders tab (15 years)</t>
  </si>
  <si>
    <t>Mercury General Corp.</t>
  </si>
  <si>
    <t>MCY</t>
  </si>
  <si>
    <t>straight years. Unless it is clear that a streak is shorter, the number of years shown will coincide with statement(s) by the</t>
  </si>
  <si>
    <t>RBA</t>
  </si>
  <si>
    <t>Jul12</t>
  </si>
  <si>
    <t>2012=2011, incr. in 2013, 2014</t>
  </si>
  <si>
    <t>NRGP</t>
  </si>
  <si>
    <t>EPS=Earnings Per Share; P/E=Price/Earnings Per Share; TTM=Trailing Twelve Months; MRQ=Most Recent Quarter,</t>
  </si>
  <si>
    <t>British American Tobacco plc</t>
  </si>
  <si>
    <t>Added Industry column to Contenders tab and populated</t>
  </si>
  <si>
    <t>PPDI</t>
  </si>
  <si>
    <t>2010=2009, Incr. '11, '12, '13, '14</t>
  </si>
  <si>
    <t>'12='11, Acqd by Weiss family</t>
  </si>
  <si>
    <t>2009=2008, incr. '10, '11, '14</t>
  </si>
  <si>
    <t>Incr. '12, '13 (4Q'sPdDec12), '14</t>
  </si>
  <si>
    <t>Spun off XLS and XYL; incr. '13, '14</t>
  </si>
  <si>
    <t>Merged with Inergy LP; new CMLP</t>
  </si>
  <si>
    <t>Includes Later Adjustments</t>
  </si>
  <si>
    <t>Changed Vanguard Natural Resources to Monthly per press release</t>
  </si>
  <si>
    <t>Berm,US$,'14=Yr 8</t>
  </si>
  <si>
    <t>2014=Year 22</t>
  </si>
  <si>
    <t>Core-Mark Holding Company</t>
  </si>
  <si>
    <t>CORE</t>
  </si>
  <si>
    <t>Price</t>
  </si>
  <si>
    <t>Yield</t>
  </si>
  <si>
    <t>Choice Hotels International</t>
  </si>
  <si>
    <t>CHH</t>
  </si>
  <si>
    <t>BancorpSouth Inc.</t>
  </si>
  <si>
    <t>Inserted column for Estimated 5-year Annual EPS Growth to Fundamental Data sectio</t>
  </si>
  <si>
    <t>NBL</t>
  </si>
  <si>
    <t>Note added to Anheuser-Busch (agreed to be acquired by InBev)</t>
  </si>
  <si>
    <t>PETS</t>
  </si>
  <si>
    <t>Added DRIP Fees columns to Challengers tab and populated</t>
  </si>
  <si>
    <t>NWL</t>
  </si>
  <si>
    <t>PNC Financial Services Inc.</t>
  </si>
  <si>
    <t>out of last</t>
  </si>
  <si>
    <t>Increases in:</t>
  </si>
  <si>
    <t>CHRW</t>
  </si>
  <si>
    <t>Retail-Home Improv.</t>
  </si>
  <si>
    <t>TXN</t>
  </si>
  <si>
    <t>West Pharmaceutical Services</t>
  </si>
  <si>
    <t>United Bankshares</t>
  </si>
  <si>
    <t>Danaher Corp.</t>
  </si>
  <si>
    <t>JCI</t>
  </si>
  <si>
    <t>Service Corp International</t>
  </si>
  <si>
    <t>SCI</t>
  </si>
  <si>
    <t>(rather than quarterly); Companies that are based outside the United States; and other company-specific information.</t>
  </si>
  <si>
    <t>HCN</t>
  </si>
  <si>
    <t>Corrected Valspar streak from 30 to 33 years per press release</t>
  </si>
  <si>
    <t>Completed additional population of Challengers tab per online research</t>
  </si>
  <si>
    <t>W&amp;T Offshore Inc.</t>
  </si>
  <si>
    <t>WTI</t>
  </si>
  <si>
    <t>HPQ</t>
  </si>
  <si>
    <t>Medicis Pharmaceutical Corp.</t>
  </si>
  <si>
    <t>Preferred Apartment Communities Inc.</t>
  </si>
  <si>
    <t>Baxter International Inc.</t>
  </si>
  <si>
    <t>PetMed Express Inc.</t>
  </si>
  <si>
    <t>Aug10</t>
  </si>
  <si>
    <t>Jul10</t>
  </si>
  <si>
    <t>Jun10</t>
  </si>
  <si>
    <t>May10</t>
  </si>
  <si>
    <t>Apr10</t>
  </si>
  <si>
    <t>calculates the premium or discount that the current price represents, compared with the "Graham</t>
  </si>
  <si>
    <t>American Equity Investment Life Holding Co.</t>
  </si>
  <si>
    <t>AEL</t>
  </si>
  <si>
    <t>NFBK</t>
  </si>
  <si>
    <t>High Country Bancorp Inc.</t>
  </si>
  <si>
    <t>Fidelity National Information Services Inc.</t>
  </si>
  <si>
    <t>FIS</t>
  </si>
  <si>
    <t>$5 Special-2/27</t>
  </si>
  <si>
    <t>Ledyard Financial Group Inc.</t>
  </si>
  <si>
    <t>LFGP</t>
  </si>
  <si>
    <t>Provident Financial Services Inc.</t>
  </si>
  <si>
    <t>PFS</t>
  </si>
  <si>
    <t>Monthly Div.</t>
  </si>
  <si>
    <t>QNB Corp. (QNBC) to Challengers</t>
  </si>
  <si>
    <t>PennyMac Mortgage Investment Trust</t>
  </si>
  <si>
    <t>PMT</t>
  </si>
  <si>
    <t>Methanex Corp.</t>
  </si>
  <si>
    <t>Corrected Honat Bancorp dividend history and current rates for 7/16 split (6-for-1)</t>
  </si>
  <si>
    <t>JaJu</t>
  </si>
  <si>
    <t>Changed name of Mine Safety Appliances to MSA Safety Inc.</t>
  </si>
  <si>
    <t>MSA Safety Inc.</t>
  </si>
  <si>
    <t>number," which is an estimation of "fair value" or what Benjamin Graham said would be the most an investor should pay for a</t>
  </si>
  <si>
    <t>NE</t>
  </si>
  <si>
    <t>Chesapeake Energy Corp.</t>
  </si>
  <si>
    <t>CHK</t>
  </si>
  <si>
    <t>Noble Energy Inc.</t>
  </si>
  <si>
    <t>GMLP</t>
  </si>
  <si>
    <t>Golar LNG Partners LP</t>
  </si>
  <si>
    <t>Food Processing</t>
  </si>
  <si>
    <t>Drugs/Consumer Prod.</t>
  </si>
  <si>
    <t>Food/Consumer Prod.</t>
  </si>
  <si>
    <t>2009=2008, incr. in 2011-2014</t>
  </si>
  <si>
    <t>showing how erratic (high number) or "smooth" (low number) that the annual increases have been.</t>
  </si>
  <si>
    <t>Tweed Factor</t>
  </si>
  <si>
    <t>Semi-Annual Div</t>
  </si>
  <si>
    <t>Aug13</t>
  </si>
  <si>
    <t>Corrected Telefonica S.A. from 5 to 8 years (and 2005 dividend amount)</t>
  </si>
  <si>
    <t>CINF</t>
  </si>
  <si>
    <t>LANC</t>
  </si>
  <si>
    <t>HRL</t>
  </si>
  <si>
    <t>Reorg&gt;A/B shares</t>
  </si>
  <si>
    <t>Pharmaceutical Product Development Inc.</t>
  </si>
  <si>
    <t>Scripps Networks Interactive Inc. (SNI) to Challengers</t>
  </si>
  <si>
    <t>Burnham Holdings Inc.</t>
  </si>
  <si>
    <t>BURCA</t>
  </si>
  <si>
    <t>Corrected Thomasville Bancshares streak from 9 to 13 years per research</t>
  </si>
  <si>
    <t>Sent e-mails to IR Depts. at all unconfirmed companies requesting confirmation/correction</t>
  </si>
  <si>
    <t>HNI</t>
  </si>
  <si>
    <t>NTRS</t>
  </si>
  <si>
    <t>Prudential Financial Inc.</t>
  </si>
  <si>
    <t>Updated Deletions table on Changes tab and Frozen Angels for subsequent actions</t>
  </si>
  <si>
    <t>Added column for 2013 Dividends Paid and initially populated at current rates</t>
  </si>
  <si>
    <t>Farmers &amp; Merchants Bancorp</t>
  </si>
  <si>
    <t>HBNC</t>
  </si>
  <si>
    <t>National CineMedia Inc.</t>
  </si>
  <si>
    <t>NCMI</t>
  </si>
  <si>
    <t>IVZ</t>
  </si>
  <si>
    <t>2010=2009, incr. '12, '13, '14, '15</t>
  </si>
  <si>
    <t>Former Challenger</t>
  </si>
  <si>
    <t>REIT-Hotel/Motel</t>
  </si>
  <si>
    <t>First Robinson Financial Corp.</t>
  </si>
  <si>
    <t>Cut again in '08, incr. '11 - '14</t>
  </si>
  <si>
    <t>Cut again in 2009, incr. '11 - '14</t>
  </si>
  <si>
    <t>Corrected Pool Corp. (deleted 2010) streak from 5 to 6 years; Angel=9 of 10</t>
  </si>
  <si>
    <t>Corrected United Community Bancorp (deleted 2012) streak from 5 to 6 years</t>
  </si>
  <si>
    <t>Added LCNB Corp. to Contenders tab (23 years)</t>
  </si>
  <si>
    <t>Daktronics Inc.</t>
  </si>
  <si>
    <t>'99-'14</t>
  </si>
  <si>
    <t>16 yrs</t>
  </si>
  <si>
    <t>TRNO</t>
  </si>
  <si>
    <t>Global Partners LP</t>
  </si>
  <si>
    <t>GLP</t>
  </si>
  <si>
    <t>Rental/Leasing Services</t>
  </si>
  <si>
    <t>Lithia Motors Inc.</t>
  </si>
  <si>
    <t>LAD</t>
  </si>
  <si>
    <t>Corrected Teekay Corp. (deleted 2010) streak from 6 to 7 years</t>
  </si>
  <si>
    <t>SPTN</t>
  </si>
  <si>
    <t>Armanino Foods of Distinction Inc.</t>
  </si>
  <si>
    <t>Applied Industrial Technologies Inc.</t>
  </si>
  <si>
    <t>AIT</t>
  </si>
  <si>
    <t>FY13=FY12, Increase FY14</t>
  </si>
  <si>
    <t>2014 (Fiscal Year)</t>
  </si>
  <si>
    <t>Target Corp.</t>
  </si>
  <si>
    <t>TGT</t>
  </si>
  <si>
    <t>Corrected Accenture plc streak from 6 to 7 years per research</t>
  </si>
  <si>
    <t>SRE</t>
  </si>
  <si>
    <t>BRO</t>
  </si>
  <si>
    <t>Cardinal Health Inc.</t>
  </si>
  <si>
    <t>CAH</t>
  </si>
  <si>
    <t>Corrected Enterprise Bancorp streak from 8 to 18 years per company website</t>
  </si>
  <si>
    <t>Sensient Technologies Corp.</t>
  </si>
  <si>
    <t>SXT</t>
  </si>
  <si>
    <t>Dates in Red (right-aligned) indicate last increase more than a year ago (Ex-Div Date)</t>
  </si>
  <si>
    <t>Oil-Dri Corp. of America</t>
  </si>
  <si>
    <t>ODC</t>
  </si>
  <si>
    <t>@ADR-Canada</t>
  </si>
  <si>
    <t>=Streaks began in recession year. For more information, see the</t>
  </si>
  <si>
    <t>http://en.wikipedia.org/wiki/List_of_recessions_in_the_United_States</t>
  </si>
  <si>
    <t>=No Data</t>
  </si>
  <si>
    <t>Expanded CCC Aging to include streaks up to 64 years and adjusted sub-total, total cells</t>
  </si>
  <si>
    <t>Oxford Industries Inc.</t>
  </si>
  <si>
    <t>OXM</t>
  </si>
  <si>
    <t>International Paper Co.</t>
  </si>
  <si>
    <t>IP</t>
  </si>
  <si>
    <t>Ametek Inc.</t>
  </si>
  <si>
    <t>Acq by AbbVie cancelled</t>
  </si>
  <si>
    <t>Reinstated Shire plc to Contenders due to cancellation of AbbVie acquisition</t>
  </si>
  <si>
    <t>SA,UK,@</t>
  </si>
  <si>
    <t>Cut After NatGas unit sale</t>
  </si>
  <si>
    <t>Input 2014 number of companies by streak length data in CCC Aging (on Summary tab)</t>
  </si>
  <si>
    <t>Dynex Capital Inc.</t>
  </si>
  <si>
    <t>Corrected (reversed) TECO Energy erroneous increase entered for May/June 2013</t>
  </si>
  <si>
    <t>(and American Depository Receipts)</t>
  </si>
  <si>
    <t>Standex International Inc.</t>
  </si>
  <si>
    <t>SXI</t>
  </si>
  <si>
    <t>Regions Financial</t>
  </si>
  <si>
    <t>RF</t>
  </si>
  <si>
    <t>Synovus Financial</t>
  </si>
  <si>
    <t>Supplemental Statistics:</t>
  </si>
  <si>
    <t>Beta</t>
  </si>
  <si>
    <t>Added detail to Industry columns, esp. MLPs, REITs, Retail, Technology</t>
  </si>
  <si>
    <t>Inmarsat plc</t>
  </si>
  <si>
    <t>BMR</t>
  </si>
  <si>
    <t>Harley-Davidson Inc. (HOG) to Challengers</t>
  </si>
  <si>
    <t>2013=2012, Incr. 2015</t>
  </si>
  <si>
    <t>Assured Guaranty Ltd.</t>
  </si>
  <si>
    <t>AGO</t>
  </si>
  <si>
    <t>CFI</t>
  </si>
  <si>
    <t>Mining/Oil&amp;Gas</t>
  </si>
  <si>
    <t>Changed Dividends Paid from 4 to 3 decimals and adjusted column-widths from 5.5 to 5</t>
  </si>
  <si>
    <t>Added Unisource Energy Corp. to Contenders tab (11 years)</t>
  </si>
  <si>
    <t>Removed notations for multiple increases in 2012 (&amp;) and Jan13 Pd 2012</t>
  </si>
  <si>
    <t>Horace Mann Educators Corp.</t>
  </si>
  <si>
    <t>HMN</t>
  </si>
  <si>
    <t>Enrollment Service, which facilitates DRIP enrollment. This is not meant as a sales pitch!</t>
  </si>
  <si>
    <t>PNM Resources Inc.</t>
  </si>
  <si>
    <t>PNM</t>
  </si>
  <si>
    <t>Energy Transfer Equity LP</t>
  </si>
  <si>
    <t>ETE</t>
  </si>
  <si>
    <t>Acquired by CECO Environmental</t>
  </si>
  <si>
    <t>Replaced FinViz Sector names with GICS (Global Industry Classification Standard)</t>
  </si>
  <si>
    <t>Northeast Indiana Bancorp</t>
  </si>
  <si>
    <t>NIDB</t>
  </si>
  <si>
    <t xml:space="preserve">following website: </t>
  </si>
  <si>
    <t>(Next Five Years) Dividends based on growth from latest completed year of dividends paid, using Next</t>
  </si>
  <si>
    <t>Equifax Inc.</t>
  </si>
  <si>
    <t>EFX</t>
  </si>
  <si>
    <t>Great Plains Energy Inc.</t>
  </si>
  <si>
    <t>GXP</t>
  </si>
  <si>
    <t>Acq by Mill Road Capital</t>
  </si>
  <si>
    <t>TLM</t>
  </si>
  <si>
    <t>(This space reserved for the future)</t>
  </si>
  <si>
    <t>Deleted Web Links tab due to limited usefulness; saved 30k per file</t>
  </si>
  <si>
    <t>Consumer Staples</t>
  </si>
  <si>
    <t>Health Care</t>
  </si>
  <si>
    <t>Triangle Capital Corp.</t>
  </si>
  <si>
    <t>TCAP</t>
  </si>
  <si>
    <t>Albany International Corp.</t>
  </si>
  <si>
    <t>AIN</t>
  </si>
  <si>
    <t>2010=2009, Incr. In '13, '14, '15</t>
  </si>
  <si>
    <t>CMN</t>
  </si>
  <si>
    <t>JWN</t>
  </si>
  <si>
    <t>WCN</t>
  </si>
  <si>
    <t>WBS</t>
  </si>
  <si>
    <t>Kohlberg Kravis Roberts &amp; Co. LP</t>
  </si>
  <si>
    <t>Private Equity</t>
  </si>
  <si>
    <t>Increases in 2012, 2013, 2014</t>
  </si>
  <si>
    <t>Tredegar Corp.</t>
  </si>
  <si>
    <t>TG</t>
  </si>
  <si>
    <t>REIT-Industrial</t>
  </si>
  <si>
    <t>REIT-Residential</t>
  </si>
  <si>
    <t>Technology-Hardware</t>
  </si>
  <si>
    <t>Technology-Software</t>
  </si>
  <si>
    <t>Mean</t>
  </si>
  <si>
    <t>(simple</t>
  </si>
  <si>
    <t>C03</t>
  </si>
  <si>
    <t>C14</t>
  </si>
  <si>
    <t>Yrs</t>
  </si>
  <si>
    <t>Bar Harbor Bankshares</t>
  </si>
  <si>
    <t>BHB</t>
  </si>
  <si>
    <t>STFC</t>
  </si>
  <si>
    <t>Acquired by Burger King</t>
  </si>
  <si>
    <t>Simon Property Group Inc.</t>
  </si>
  <si>
    <t>SPG</t>
  </si>
  <si>
    <t>Moved Novartis AG from Challengers to Contenders (10 years)</t>
  </si>
  <si>
    <t>Emerson Electric</t>
  </si>
  <si>
    <t>Evercore Partners Inc.</t>
  </si>
  <si>
    <t>AMNF</t>
  </si>
  <si>
    <t>B25</t>
  </si>
  <si>
    <t>Barclays plc</t>
  </si>
  <si>
    <t>BCS</t>
  </si>
  <si>
    <t>WFM</t>
  </si>
  <si>
    <t>Enterprise Bancorp Inc.</t>
  </si>
  <si>
    <t>Consolidated Tomoka Land Co.</t>
  </si>
  <si>
    <t>CTO</t>
  </si>
  <si>
    <t>Semi-annual</t>
  </si>
  <si>
    <t>Thomson Reuters Corp.</t>
  </si>
  <si>
    <t>Oct15</t>
  </si>
  <si>
    <t>Inergy LP</t>
  </si>
  <si>
    <t>NRGY</t>
  </si>
  <si>
    <t>Medallion Financial Corp.</t>
  </si>
  <si>
    <t>TAXI</t>
  </si>
  <si>
    <t>Most recent Increases expected to be replaced in the next 1-2 months are highlighted in Green.</t>
  </si>
  <si>
    <t>El Paso Electric Co.</t>
  </si>
  <si>
    <t>EE</t>
  </si>
  <si>
    <t>CMP</t>
  </si>
  <si>
    <t>SCANA Corp.</t>
  </si>
  <si>
    <t>SCG</t>
  </si>
  <si>
    <t>Chevron Corp.</t>
  </si>
  <si>
    <t>CCC Aging:</t>
  </si>
  <si>
    <t>Totals:</t>
  </si>
  <si>
    <t>CCC Totals:</t>
  </si>
  <si>
    <t>WL</t>
  </si>
  <si>
    <t>STT</t>
  </si>
  <si>
    <t>B23</t>
  </si>
  <si>
    <t>Acme United Corp.</t>
  </si>
  <si>
    <t>ACU</t>
  </si>
  <si>
    <t>Jan11</t>
  </si>
  <si>
    <t>Sabra Health Care REIT Inc.</t>
  </si>
  <si>
    <t>SBRA</t>
  </si>
  <si>
    <t>East West Bancorp</t>
  </si>
  <si>
    <t>EWBC</t>
  </si>
  <si>
    <t>First Defiance Financial Corp.</t>
  </si>
  <si>
    <t>FDEF</t>
  </si>
  <si>
    <t>Northfield Bancorp Inc.</t>
  </si>
  <si>
    <t>Winmark Corp.</t>
  </si>
  <si>
    <t>WINA</t>
  </si>
  <si>
    <t>MLP-Cemetaries</t>
  </si>
  <si>
    <t>Education</t>
  </si>
  <si>
    <t>Family Dollar Stores</t>
  </si>
  <si>
    <t>FDO</t>
  </si>
  <si>
    <t>Helmerich &amp; Payne Inc.</t>
  </si>
  <si>
    <t>HP</t>
  </si>
  <si>
    <t>International Business Machines</t>
  </si>
  <si>
    <t>IBM</t>
  </si>
  <si>
    <t>Dividend Information</t>
  </si>
  <si>
    <t>Nov11</t>
  </si>
  <si>
    <t>Analog Devices Inc.</t>
  </si>
  <si>
    <t>ADI</t>
  </si>
  <si>
    <t>ESV</t>
  </si>
  <si>
    <t>Replaced Source(s) column with Quarterly Schedule on Champions, Contenders tabs</t>
  </si>
  <si>
    <t>United Community Bancorp</t>
  </si>
  <si>
    <t>UCBA</t>
  </si>
  <si>
    <t>Cracker Barrel Old Country</t>
  </si>
  <si>
    <t>Moved Maxim Integrated Products from Challengers to Contenders (10 years)</t>
  </si>
  <si>
    <t>Aqua America Inc.</t>
  </si>
  <si>
    <t>WTR</t>
  </si>
  <si>
    <t>Added Supplemental Statistics below Deletion table on Changes tab</t>
  </si>
  <si>
    <t>Medical Instruments</t>
  </si>
  <si>
    <t>Packaging</t>
  </si>
  <si>
    <t>Apr12</t>
  </si>
  <si>
    <t>MRH</t>
  </si>
  <si>
    <t>JBHT</t>
  </si>
  <si>
    <t>Weyerhaeuser Company</t>
  </si>
  <si>
    <t>WY</t>
  </si>
  <si>
    <t>*A/D=Acceleration/Deceleration (5-year average increase divided by 10-year average increase)</t>
  </si>
  <si>
    <t>Tim Hortons Inc.</t>
  </si>
  <si>
    <t>THI</t>
  </si>
  <si>
    <t>A17</t>
  </si>
  <si>
    <t>Microchip Technology Inc.</t>
  </si>
  <si>
    <t>MCHP</t>
  </si>
  <si>
    <t>B04</t>
  </si>
  <si>
    <t>CAE Inc.</t>
  </si>
  <si>
    <t>CAE</t>
  </si>
  <si>
    <t>Northwest Natural Gas</t>
  </si>
  <si>
    <t>NWN</t>
  </si>
  <si>
    <t>Praxair Inc.</t>
  </si>
  <si>
    <t>acq. by Danaher Corp.</t>
  </si>
  <si>
    <t>PX</t>
  </si>
  <si>
    <t>Realty Income Corp.</t>
  </si>
  <si>
    <t>O</t>
  </si>
  <si>
    <t>Roper Industries Inc.</t>
  </si>
  <si>
    <t>ROP</t>
  </si>
  <si>
    <t>LECO</t>
  </si>
  <si>
    <t>Added Fundamental Data Section to Challengers; Inserted Formulas</t>
  </si>
  <si>
    <t>Former Champion</t>
  </si>
  <si>
    <t>Corrected Altria Group streak from 45 to 44 years per press release</t>
  </si>
  <si>
    <t>Copa Holdings SA</t>
  </si>
  <si>
    <t>CPA</t>
  </si>
  <si>
    <t>Principal Financial Group Inc.</t>
  </si>
  <si>
    <t>PFG</t>
  </si>
  <si>
    <t>Bunge Limited</t>
  </si>
  <si>
    <t>BG</t>
  </si>
  <si>
    <t>H.J. Heinz Co.</t>
  </si>
  <si>
    <t>Disclaimer: Although all figures are thought to be correct, no guarantee is expressed or implied.</t>
  </si>
  <si>
    <t>EGP</t>
  </si>
  <si>
    <t>Muncy Bank Financial Inc.</t>
  </si>
  <si>
    <t>American Assets Trust Inc.</t>
  </si>
  <si>
    <t>AAT</t>
  </si>
  <si>
    <t>Semi-Annual</t>
  </si>
  <si>
    <t>reader Jacob Geller, who brought attention to RPM International's claim to be one of 70 companies to have increased its</t>
  </si>
  <si>
    <t>Utility-Electric</t>
  </si>
  <si>
    <t>BT Group plc</t>
  </si>
  <si>
    <t>BT</t>
  </si>
  <si>
    <t>Telenor ASA</t>
  </si>
  <si>
    <t>SYBT</t>
  </si>
  <si>
    <t>ROH</t>
  </si>
  <si>
    <t>Added Changes tab for company-specific actions</t>
  </si>
  <si>
    <t>Adj/Spin-off</t>
  </si>
  <si>
    <t>Added purple color to deletions table for "cuts" due to currency exchange rates</t>
  </si>
  <si>
    <t>Huntington Bancshares Inc.</t>
  </si>
  <si>
    <t>HBAN</t>
  </si>
  <si>
    <t>Enbridge Inc.</t>
  </si>
  <si>
    <t>Imperial Oil Ltd.</t>
  </si>
  <si>
    <t>IMO</t>
  </si>
  <si>
    <t>Added Met-Pro Corp. to Contenders tab (10 years)</t>
  </si>
  <si>
    <t>Changed BWL-A and GRF-B to BWL.A and GEF.B per Google listing</t>
  </si>
  <si>
    <t>Brady Corp.</t>
  </si>
  <si>
    <t>Monarch Financial Holdings Inc.</t>
  </si>
  <si>
    <t>MNRK</t>
  </si>
  <si>
    <t>Magna International Inc.</t>
  </si>
  <si>
    <t>MGA</t>
  </si>
  <si>
    <t>Williams Companies</t>
  </si>
  <si>
    <t>WMB</t>
  </si>
  <si>
    <t>Xcel Energy</t>
  </si>
  <si>
    <t>XEL</t>
  </si>
  <si>
    <t>Neenah Paper Inc.</t>
  </si>
  <si>
    <t>Added F.N.B. Corp. (div. increased for 37 straight years; "Alternator" company)</t>
  </si>
  <si>
    <t>McGrath Rentcorp</t>
  </si>
  <si>
    <t>TFX</t>
  </si>
  <si>
    <t>UBSI</t>
  </si>
  <si>
    <t>compares a stock's volatility with that of the overall market (S&amp;P 500=1.00)</t>
  </si>
  <si>
    <t>The Moneypaper, The Moneypaper Guide to Direct Investment Plans</t>
  </si>
  <si>
    <t>Reynolds American Inc.</t>
  </si>
  <si>
    <t>Deviation</t>
  </si>
  <si>
    <t>Cimarex Energy Co.</t>
  </si>
  <si>
    <t>XEC</t>
  </si>
  <si>
    <t>HSN Inc.</t>
  </si>
  <si>
    <t>HSNI</t>
  </si>
  <si>
    <t>Alliant Energy Corp.</t>
  </si>
  <si>
    <t>share of the company's stock. Since he believed that a reasonable price/earnings ratio was 15 and a reasonable price/book</t>
  </si>
  <si>
    <t>Added DRIP Fee Notations to Contenders tab</t>
  </si>
  <si>
    <t>HollyFrontier Corp.</t>
  </si>
  <si>
    <t>C05</t>
  </si>
  <si>
    <t>Acquired by Koch Industries</t>
  </si>
  <si>
    <t>Paccar Inc.</t>
  </si>
  <si>
    <t>PCAR</t>
  </si>
  <si>
    <t>SA,@ADR-UK</t>
  </si>
  <si>
    <t>Admiral Group plc</t>
  </si>
  <si>
    <t>AMIGY</t>
  </si>
  <si>
    <t>N</t>
  </si>
  <si>
    <t>Dec10</t>
  </si>
  <si>
    <t>Applied Conditional Formatting to Yield and MR% Increase columns (Red if &lt;2%)</t>
  </si>
  <si>
    <t>Lazard Limited</t>
  </si>
  <si>
    <t>Murphy Oil Corp.</t>
  </si>
  <si>
    <t>MUR</t>
  </si>
  <si>
    <t>UMB Financial Corp.</t>
  </si>
  <si>
    <t>UMBF</t>
  </si>
  <si>
    <t>Syngenta AG</t>
  </si>
  <si>
    <t>SYT</t>
  </si>
  <si>
    <t>Corporate Office Properties Trust</t>
  </si>
  <si>
    <t>Franklin Resources</t>
  </si>
  <si>
    <t>BEN</t>
  </si>
  <si>
    <t>LTC</t>
  </si>
  <si>
    <t>Utility-Elec/Gas</t>
  </si>
  <si>
    <t>American Greetings</t>
  </si>
  <si>
    <t>AM</t>
  </si>
  <si>
    <t>Andersons Inc. (The)</t>
  </si>
  <si>
    <t>End-of-month update at:</t>
  </si>
  <si>
    <t>Enterprise Products Partners LP</t>
  </si>
  <si>
    <t>EPD</t>
  </si>
  <si>
    <t>Changed name of UniSource Energy Corp. (UNS) to UNS Energy Corp. (UNS)</t>
  </si>
  <si>
    <t>Updated Note tab for recent changes, additions</t>
  </si>
  <si>
    <t>Revisions</t>
  </si>
  <si>
    <t>Calamos Asset Management Inc.</t>
  </si>
  <si>
    <t>MasterCard Inc.</t>
  </si>
  <si>
    <t>MA</t>
  </si>
  <si>
    <t>Barnes Group Inc.</t>
  </si>
  <si>
    <t>Peoples Bancorp OH</t>
  </si>
  <si>
    <t>2011, 2012, 2013, '14</t>
  </si>
  <si>
    <t>2014 Pmt=4 years; Former Challenger</t>
  </si>
  <si>
    <t>AVGO</t>
  </si>
  <si>
    <t>CR</t>
  </si>
  <si>
    <t>K</t>
  </si>
  <si>
    <t>Div</t>
  </si>
  <si>
    <t>NuStar Energy LP</t>
  </si>
  <si>
    <t>NS</t>
  </si>
  <si>
    <t>A24</t>
  </si>
  <si>
    <t>share) and the Earnings (per share) Growth Rate over the past 5 years. Correlates (+/-) with change in EPS % Payout ratio.</t>
  </si>
  <si>
    <t>Added Polaris Industries to Contenders tab (15 years)</t>
  </si>
  <si>
    <t>BWL.A</t>
  </si>
  <si>
    <t>GEF.B</t>
  </si>
  <si>
    <t>Coca-Cola Enterprises Inc.</t>
  </si>
  <si>
    <t>Western Union Company</t>
  </si>
  <si>
    <t>WU</t>
  </si>
  <si>
    <t>Legg Mason Inc.</t>
  </si>
  <si>
    <t>WaterFurnace Renewable Energy Inc.</t>
  </si>
  <si>
    <t>WFIFF</t>
  </si>
  <si>
    <t>Celanese Corp.</t>
  </si>
  <si>
    <t>CE</t>
  </si>
  <si>
    <t>Added Citizens Financial Services to Contenders tab (12 years)</t>
  </si>
  <si>
    <t>Crestwood Midstream Partners LP</t>
  </si>
  <si>
    <t>Citizens Holding Co.</t>
  </si>
  <si>
    <t>Royal Dutch Shell plc A</t>
  </si>
  <si>
    <t>STRATTEC Security Corp.</t>
  </si>
  <si>
    <t>STRT</t>
  </si>
  <si>
    <t>Sonoco Products Co.</t>
  </si>
  <si>
    <t>SON</t>
  </si>
  <si>
    <t>j2 Global Inc.</t>
  </si>
  <si>
    <t>JCOM</t>
  </si>
  <si>
    <t>Alterra Capital Holdings Ltd.</t>
  </si>
  <si>
    <t>Health Care Services</t>
  </si>
  <si>
    <t>KMB</t>
  </si>
  <si>
    <t>Q1 Div</t>
  </si>
  <si>
    <t>Applied Conditional Formatting to Premium/Discount to Graham Number (Green if &lt;0%)</t>
  </si>
  <si>
    <t>STI</t>
  </si>
  <si>
    <t>Pfizer Inc.</t>
  </si>
  <si>
    <t>FNB Bancorp</t>
  </si>
  <si>
    <t>FNBG</t>
  </si>
  <si>
    <t>(100 minus payout ratio) divided by 10</t>
  </si>
  <si>
    <t>Price/Earnings Ratio (if not over 100% or negative)</t>
  </si>
  <si>
    <t>Max</t>
  </si>
  <si>
    <t>Berm&gt;Switz;div skip; incr.'12-'14</t>
  </si>
  <si>
    <t>Newell Rubbermaid Inc.</t>
  </si>
  <si>
    <t>=Recession Year</t>
  </si>
  <si>
    <t>BioMed Realty Trust Inc.</t>
  </si>
  <si>
    <t>Erie Indemnity Company</t>
  </si>
  <si>
    <t>ERIE</t>
  </si>
  <si>
    <t>NSTAR</t>
  </si>
  <si>
    <t>NST</t>
  </si>
  <si>
    <t>Retail-Drugstores</t>
  </si>
  <si>
    <t>2013=2012, incr. 2014, 2015</t>
  </si>
  <si>
    <t>Adjusted Southern Co. streak fromn 13 to 14 years, re: 2001 Mirant spin-off ratio</t>
  </si>
  <si>
    <t>Added 'plc' to Perrigo Company and labeled as ADR-Ireland</t>
  </si>
  <si>
    <t>Brown &amp; Brown Inc.</t>
  </si>
  <si>
    <t>Washington Trust Bancorp</t>
  </si>
  <si>
    <t>Disclosure:</t>
  </si>
  <si>
    <t>Moved Brady Corp. from Contenders to Champions (25 years)</t>
  </si>
  <si>
    <t>Campbell Soup Co.</t>
  </si>
  <si>
    <t>CPB</t>
  </si>
  <si>
    <t>Est 5-yr Growth</t>
  </si>
  <si>
    <t>Thomasville Bancshares Inc.</t>
  </si>
  <si>
    <t>THVB</t>
  </si>
  <si>
    <t>Vail Resorts Inc.</t>
  </si>
  <si>
    <t>MTN</t>
  </si>
  <si>
    <t>STE</t>
  </si>
  <si>
    <t>RDS-A</t>
  </si>
  <si>
    <t>Jan09</t>
  </si>
  <si>
    <t>Dec08</t>
  </si>
  <si>
    <t>2010=2009, acq. by Duke Energy</t>
  </si>
  <si>
    <t>Boardwalk Pipeline Partners LP</t>
  </si>
  <si>
    <t>ENLK</t>
  </si>
  <si>
    <t>KKR</t>
  </si>
  <si>
    <t>Jun13</t>
  </si>
  <si>
    <t>Kennedy-Wilson Holdings Inc.</t>
  </si>
  <si>
    <t>U.S. Bancorp</t>
  </si>
  <si>
    <t>Aug11</t>
  </si>
  <si>
    <t>C12</t>
  </si>
  <si>
    <t>C10</t>
  </si>
  <si>
    <t>B13</t>
  </si>
  <si>
    <t>"Cut" due to currency exchange</t>
  </si>
  <si>
    <t>---</t>
  </si>
  <si>
    <t>PetSmart Inc.</t>
  </si>
  <si>
    <t>FUL</t>
  </si>
  <si>
    <t>Added Franklin Electric (17 years) and Urstadt Biddle Properties (16)</t>
  </si>
  <si>
    <t>Corrected Clarcor Inc. streak from 48 to 30 years per press release/website</t>
  </si>
  <si>
    <t>AWR</t>
  </si>
  <si>
    <t>Added Tweed Factor column to Champions, Contenders, and Challengers tabs</t>
  </si>
  <si>
    <t>Mean (simple average)</t>
  </si>
  <si>
    <t>Financial Institutions Inc.</t>
  </si>
  <si>
    <t>FISI</t>
  </si>
  <si>
    <t>Changed FPL Group (FPL) to NextEra Energy (NEE) on Contenders tab</t>
  </si>
  <si>
    <t>ACE Limited</t>
  </si>
  <si>
    <t>Utility-Gas</t>
  </si>
  <si>
    <t>VIVO</t>
  </si>
  <si>
    <t>MySe</t>
  </si>
  <si>
    <t>Added Harsco Corp. to Contenders tab (16 years)</t>
  </si>
  <si>
    <t>United Technologies</t>
  </si>
  <si>
    <t>UTX</t>
  </si>
  <si>
    <t>Added United Technologies to Contenders tab (16 years)</t>
  </si>
  <si>
    <t>Teva Pharmaceutical Industries</t>
  </si>
  <si>
    <t>Forrester Research Inc.</t>
  </si>
  <si>
    <t>FORR</t>
  </si>
  <si>
    <t>Internet Services</t>
  </si>
  <si>
    <t>j2 Global Inc. (JCOM) to Challengers</t>
  </si>
  <si>
    <t>were differences between the length of the streak shown by outside sources and what was stated in company literature. Usually,</t>
  </si>
  <si>
    <t>UNS</t>
  </si>
  <si>
    <t>Lyons Bancorp Inc.</t>
  </si>
  <si>
    <t>Signet Jewelers Limited</t>
  </si>
  <si>
    <t>SIG</t>
  </si>
  <si>
    <t>LYBC</t>
  </si>
  <si>
    <t>Walt Disney Company</t>
  </si>
  <si>
    <t>DIS</t>
  </si>
  <si>
    <t>ROK</t>
  </si>
  <si>
    <t>Apr13</t>
  </si>
  <si>
    <t>Union Bankshares Corp.</t>
  </si>
  <si>
    <t>UBSH</t>
  </si>
  <si>
    <t>Diamondrock Hospitality Co.</t>
  </si>
  <si>
    <t>DRH</t>
  </si>
  <si>
    <t>Peoples Ltd.</t>
  </si>
  <si>
    <t>PPLL</t>
  </si>
  <si>
    <t>India,Ann. Div.</t>
  </si>
  <si>
    <t>FeSe</t>
  </si>
  <si>
    <t>Franklin Electric Co.</t>
  </si>
  <si>
    <t>FELE</t>
  </si>
  <si>
    <t>Set up portfolio on Google for (12) companies not recognized by FinViz</t>
  </si>
  <si>
    <t>Constellation Software Inc.</t>
  </si>
  <si>
    <t>Moved Royal Gold Inc. from Challengers to Contenders (10 years)</t>
  </si>
  <si>
    <t>C.H. Robinson Worldwide</t>
  </si>
  <si>
    <t>Column Headings</t>
  </si>
  <si>
    <t>TransAlta Corp.</t>
  </si>
  <si>
    <t>TAC</t>
  </si>
  <si>
    <t>Historical Data Available</t>
  </si>
  <si>
    <t>Corrected Health Care REIT streak from 7 to 11 years per 1/22/07 press release</t>
  </si>
  <si>
    <t>Bowl America Class A</t>
  </si>
  <si>
    <t>Hickory Tech Corp. (HTCO) was renamed Eventis Corp. (ENVE)</t>
  </si>
  <si>
    <t>ENVE</t>
  </si>
  <si>
    <t>Delphi Financial Group</t>
  </si>
  <si>
    <t>Cass Information Systems Inc.</t>
  </si>
  <si>
    <t>CASS</t>
  </si>
  <si>
    <t>APOG</t>
  </si>
  <si>
    <t>A26</t>
  </si>
  <si>
    <t>Spun off AbbVie, incr. '14, '15</t>
  </si>
  <si>
    <t>DNB</t>
  </si>
  <si>
    <t>Altera Corp.</t>
  </si>
  <si>
    <t>Parker-Hannifin Corp.</t>
  </si>
  <si>
    <t>PH</t>
  </si>
  <si>
    <t>ESS</t>
  </si>
  <si>
    <t>Added Industry column and averages for yield and dividend increase percentage</t>
  </si>
  <si>
    <t>MPC</t>
  </si>
  <si>
    <t>shows the proportion of capitalization provided by debt in relation to shareholder equity</t>
  </si>
  <si>
    <t>Chowder Rule</t>
  </si>
  <si>
    <t>PSB Holdings Inc.</t>
  </si>
  <si>
    <t>Koninklijke KPN N.V.</t>
  </si>
  <si>
    <t>BancFirst Corp. OK</t>
  </si>
  <si>
    <t>Lake Shore Bancorp Inc.</t>
  </si>
  <si>
    <t>EMCI</t>
  </si>
  <si>
    <t>MYE</t>
  </si>
  <si>
    <t>Fox Chase Bancorp Inc.</t>
  </si>
  <si>
    <t>FXCB</t>
  </si>
  <si>
    <t>National Healthcare Corp.</t>
  </si>
  <si>
    <t>is the major part of the economy within which the company operates. Each sector is composed of</t>
  </si>
  <si>
    <t>Plains All American Pipeline LP</t>
  </si>
  <si>
    <t>PAA</t>
  </si>
  <si>
    <t>Updated Frozen Angels for default year of increases in 2012 (no incr. but higher than 2011)</t>
  </si>
  <si>
    <t>Eaton Corp. plc</t>
  </si>
  <si>
    <t>Pitney Bowes Inc.</t>
  </si>
  <si>
    <t>PBI</t>
  </si>
  <si>
    <t>Corrected United Technologies streak from 18 to 19 years per research</t>
  </si>
  <si>
    <t>2011=2010, cut in 2013</t>
  </si>
  <si>
    <t>National Retail Properties</t>
  </si>
  <si>
    <t>Telefonica S.A.</t>
  </si>
  <si>
    <t>TEF</t>
  </si>
  <si>
    <t>Symetra Financial Corp.</t>
  </si>
  <si>
    <t>SYA</t>
  </si>
  <si>
    <t>Added companies with 15-19 years to Contenders tab (with date of last increase)</t>
  </si>
  <si>
    <t>Completed population of 2011 Dividends Paid column</t>
  </si>
  <si>
    <t>EXR</t>
  </si>
  <si>
    <t>EIX</t>
  </si>
  <si>
    <t>Containerships</t>
  </si>
  <si>
    <t>Marshall Isl., US$,EstDates</t>
  </si>
  <si>
    <t>Seaspan Corp. (SSW) to Challengers</t>
  </si>
  <si>
    <t>Courier Corp.</t>
  </si>
  <si>
    <t>Prior to Nov. 2010, prev. div. rate, % increase not included</t>
  </si>
  <si>
    <t>(Initial Listing was 5-14 years)</t>
  </si>
  <si>
    <t>MMA=Moving Market Average</t>
  </si>
  <si>
    <t>52-wk</t>
  </si>
  <si>
    <t>Primoris Services Corp.</t>
  </si>
  <si>
    <t>PRIM</t>
  </si>
  <si>
    <t>Cut '08, '09, incr. '11, '12, '13, '14</t>
  </si>
  <si>
    <t>Mead Johnson Nutrition Co.</t>
  </si>
  <si>
    <t>Nordstrom Inc.</t>
  </si>
  <si>
    <t>Recreation</t>
  </si>
  <si>
    <t>XOM</t>
  </si>
  <si>
    <t>ORI</t>
  </si>
  <si>
    <t>Added more column dexcriptions to main Notes section</t>
  </si>
  <si>
    <t>Mar13</t>
  </si>
  <si>
    <t>Holly Energy Partners LP</t>
  </si>
  <si>
    <t>HEP</t>
  </si>
  <si>
    <t>NA</t>
  </si>
  <si>
    <t>Birner Dental Management</t>
  </si>
  <si>
    <t>Duplicated Champions heading design to Challengers tab and added all other columns</t>
  </si>
  <si>
    <t>VMC</t>
  </si>
  <si>
    <t>Avery Dennison</t>
  </si>
  <si>
    <t>AVY</t>
  </si>
  <si>
    <t>Kansas City Southern</t>
  </si>
  <si>
    <t>KSU</t>
  </si>
  <si>
    <t>Amdocs Limited</t>
  </si>
  <si>
    <t>DOX</t>
  </si>
  <si>
    <t>Channel Isles,US$</t>
  </si>
  <si>
    <t>MainSource Financial Group Inc.</t>
  </si>
  <si>
    <t>MSFG</t>
  </si>
  <si>
    <t>3/2 Split-3/10</t>
  </si>
  <si>
    <t>Investors Bancorp</t>
  </si>
  <si>
    <t>ISBC</t>
  </si>
  <si>
    <t>CPSI</t>
  </si>
  <si>
    <t>Computer Programs &amp; Systems Inc.</t>
  </si>
  <si>
    <t>First American Financial Corp.</t>
  </si>
  <si>
    <t>IEX</t>
  </si>
  <si>
    <t>RGC Resources Inc.</t>
  </si>
  <si>
    <t>RGCO</t>
  </si>
  <si>
    <t>Arrow Financial Corp.</t>
  </si>
  <si>
    <t>AROW</t>
  </si>
  <si>
    <t>Avon Products Inc.</t>
  </si>
  <si>
    <t>Added column for Past 5 years' EPS Growth percentage</t>
  </si>
  <si>
    <t>Ticker</t>
  </si>
  <si>
    <t>CCC</t>
  </si>
  <si>
    <t>Div.</t>
  </si>
  <si>
    <t>Tesoro Corp.</t>
  </si>
  <si>
    <t>TSO</t>
  </si>
  <si>
    <t>RS</t>
  </si>
  <si>
    <t>Acquired by Bank of Montreal</t>
  </si>
  <si>
    <t>Energy Transfer Partners L P</t>
  </si>
  <si>
    <t>ETP</t>
  </si>
  <si>
    <t>2014=Year 23</t>
  </si>
  <si>
    <t>Appendix A - Confidence Factor Scoring System</t>
  </si>
  <si>
    <t>L-3 Communications Holdings Inc.</t>
  </si>
  <si>
    <t>LLL</t>
  </si>
  <si>
    <t>ALB</t>
  </si>
  <si>
    <t>Energy Transfer Partners LP</t>
  </si>
  <si>
    <t>Co-manager,</t>
  </si>
  <si>
    <t>Contenders/Challengers</t>
  </si>
  <si>
    <t>National Bankshares</t>
  </si>
  <si>
    <t>NKSH</t>
  </si>
  <si>
    <t>Home Properties Inc.</t>
  </si>
  <si>
    <t>HME</t>
  </si>
  <si>
    <t>L Brands Inc.</t>
  </si>
  <si>
    <t>LB</t>
  </si>
  <si>
    <t>QCOM</t>
  </si>
  <si>
    <t>vs.</t>
  </si>
  <si>
    <t>Incr.'12,Acquired by Minerals Tech.</t>
  </si>
  <si>
    <t>SA,@,Ire,US$</t>
  </si>
  <si>
    <t>Bermuda,US$</t>
  </si>
  <si>
    <t>ADR-Neth,US$</t>
  </si>
  <si>
    <t>TTM EPS</t>
  </si>
  <si>
    <t>Western Digital Corp.</t>
  </si>
  <si>
    <t>WDC</t>
  </si>
  <si>
    <t>Cortland Bancorp</t>
  </si>
  <si>
    <t>CLDB</t>
  </si>
  <si>
    <t>Medical/Safety Equip.</t>
  </si>
  <si>
    <t>Beverages-Alcoholic</t>
  </si>
  <si>
    <t>Also Class A</t>
  </si>
  <si>
    <t>Additions and other company-specific changes</t>
  </si>
  <si>
    <t>Macy's Inc.</t>
  </si>
  <si>
    <t>M</t>
  </si>
  <si>
    <t>Insperity Inc.</t>
  </si>
  <si>
    <t>NSP</t>
  </si>
  <si>
    <t>PPG Industries Inc.</t>
  </si>
  <si>
    <t>PPG</t>
  </si>
  <si>
    <t>Graco Inc.</t>
  </si>
  <si>
    <t>GGG</t>
  </si>
  <si>
    <t>Darden Restaurants</t>
  </si>
  <si>
    <t>DRI</t>
  </si>
  <si>
    <t>Southside Bancshares</t>
  </si>
  <si>
    <t>Starwood Hotels &amp; Resorts Worldwide Inc.</t>
  </si>
  <si>
    <t>HOT</t>
  </si>
  <si>
    <t>Spin-off-mid'15</t>
  </si>
  <si>
    <t>Textainer Group Holdings Ltd.</t>
  </si>
  <si>
    <t>TGH</t>
  </si>
  <si>
    <t>CCE</t>
  </si>
  <si>
    <t>Filled new data columns with temporary data and added formula for FCF Payout Ratio</t>
  </si>
  <si>
    <t>Sector</t>
  </si>
  <si>
    <t>&amp;=Multiple Increases This Year</t>
  </si>
  <si>
    <t>Excel Trust Inc.</t>
  </si>
  <si>
    <t>EXL</t>
  </si>
  <si>
    <t>TECO Energy Inc.</t>
  </si>
  <si>
    <t>TE</t>
  </si>
  <si>
    <t>Tennant Company</t>
  </si>
  <si>
    <t>ManpowerGroup Inc.</t>
  </si>
  <si>
    <t>MAN</t>
  </si>
  <si>
    <t>Assurant Inc.</t>
  </si>
  <si>
    <t>Reinstated; deleted in error</t>
  </si>
  <si>
    <t>Duncan Energy Partners LP</t>
  </si>
  <si>
    <t>DEP</t>
  </si>
  <si>
    <t>Date</t>
  </si>
  <si>
    <t>Deleted</t>
  </si>
  <si>
    <t>Cut</t>
  </si>
  <si>
    <t>Unch</t>
  </si>
  <si>
    <t>Merg</t>
  </si>
  <si>
    <t>Acq</t>
  </si>
  <si>
    <t>Jul</t>
  </si>
  <si>
    <t>Corrected Rockwell Collins (deleted 2010) streak from 5 to 6 years; Angel=7 of 9</t>
  </si>
  <si>
    <t>STWD</t>
  </si>
  <si>
    <t>B27</t>
  </si>
  <si>
    <t>Marathon Oil Corp.</t>
  </si>
  <si>
    <t>MRO</t>
  </si>
  <si>
    <t>RPC Inc.</t>
  </si>
  <si>
    <t>RES</t>
  </si>
  <si>
    <t>Dow Chemical Company</t>
  </si>
  <si>
    <t>DOW</t>
  </si>
  <si>
    <t>First Commonwealth Financial Corp.</t>
  </si>
  <si>
    <t>FCF</t>
  </si>
  <si>
    <t>Changed 5- and 10-year DGRs to compare 2010 dividend to 2005 and 2000 dividends</t>
  </si>
  <si>
    <t>dividend and share price growth may be limited.</t>
  </si>
  <si>
    <t>Corrected Cardinal Health streak from 23 to 16 years per research</t>
  </si>
  <si>
    <t>Corrected J.M. Smucker streak from 13 to 15 years per research</t>
  </si>
  <si>
    <t>People's United Financial</t>
  </si>
  <si>
    <t>Blueknight Energy Partners LP</t>
  </si>
  <si>
    <t>BKEP</t>
  </si>
  <si>
    <t>2/1 Split-3/3</t>
  </si>
  <si>
    <t>Rose Rock Midstream LP</t>
  </si>
  <si>
    <t>RRMS</t>
  </si>
  <si>
    <t>Suspended 2009, Incr. '12, '13, '14</t>
  </si>
  <si>
    <t>Stock Purchase Plan</t>
  </si>
  <si>
    <t>Confidence Factor</t>
  </si>
  <si>
    <t>APTS</t>
  </si>
  <si>
    <t>Set up portfolios on FinViz to replace data from Yahoo Finance</t>
  </si>
  <si>
    <t>UFS</t>
  </si>
  <si>
    <t>DTE Energy Company</t>
  </si>
  <si>
    <t>DTE</t>
  </si>
  <si>
    <t>Acquired by National Oilwell Varco</t>
  </si>
  <si>
    <t>* Despite increase, yearly total was lower than prior year</t>
  </si>
  <si>
    <t>Chesapeake Utilities</t>
  </si>
  <si>
    <t>Added Note column to Challengers tab</t>
  </si>
  <si>
    <t>Coca-Cola FEMSA S.A.B. de C.V.</t>
  </si>
  <si>
    <t>KOF</t>
  </si>
  <si>
    <t>Weingarten Realty Investors</t>
  </si>
  <si>
    <t>WRI</t>
  </si>
  <si>
    <t>SpartanNash Company</t>
  </si>
  <si>
    <t>Year; upcoming splits, spin-offs, or acquisitions (by another company); Monthly, Annual, or Semi-annual dividend schedule</t>
  </si>
  <si>
    <t>Tyco International Ltd.</t>
  </si>
  <si>
    <t>TYC</t>
  </si>
  <si>
    <t>Security Services</t>
  </si>
  <si>
    <t>Began additional population of Challengers tab per online research</t>
  </si>
  <si>
    <t>LDR</t>
  </si>
  <si>
    <t>Independent Bank Corp. MA</t>
  </si>
  <si>
    <t>INDB</t>
  </si>
  <si>
    <t>"The Alternators"</t>
  </si>
  <si>
    <t>(Brown=Yahoo Finance)</t>
  </si>
  <si>
    <t>Garmin Ltd.</t>
  </si>
  <si>
    <t>GRMN</t>
  </si>
  <si>
    <t>Garmin Ltd. (GRMN) to Challengers</t>
  </si>
  <si>
    <t>Added column for 2013 vs. 2012 Dividends Paid and extended range of Simple Average</t>
  </si>
  <si>
    <t>Columbia Sportswear Co.</t>
  </si>
  <si>
    <t>Moved NTT DoCoMo Inc. from Challengers to Contenders (10 years)</t>
  </si>
  <si>
    <t>Stepan Company</t>
  </si>
  <si>
    <t>5-9 Straight Years Higher Dividends</t>
  </si>
  <si>
    <t>FINL</t>
  </si>
  <si>
    <t>Communications Systems Inc.</t>
  </si>
  <si>
    <t>JCS</t>
  </si>
  <si>
    <t>Atrion Corp.</t>
  </si>
  <si>
    <t>CBOE Holdings Inc.</t>
  </si>
  <si>
    <t>Consumer Discretionary</t>
  </si>
  <si>
    <t>Information Tech</t>
  </si>
  <si>
    <t>MDU</t>
  </si>
  <si>
    <t>TRH</t>
  </si>
  <si>
    <t>BEC</t>
  </si>
  <si>
    <t>ECL</t>
  </si>
  <si>
    <t>Pentair Ltd.</t>
  </si>
  <si>
    <t>Xylem Inc.</t>
  </si>
  <si>
    <t>XYL</t>
  </si>
  <si>
    <t>CSL</t>
  </si>
  <si>
    <t>Clorox Company</t>
  </si>
  <si>
    <t>CLX</t>
  </si>
  <si>
    <t>ABB</t>
  </si>
  <si>
    <t>Moved Computer Services Inc. from Challengers to Contenders (22 years)</t>
  </si>
  <si>
    <t>Changed Questar Corp. to Questar Resources and added notation re: QEP Spin-off</t>
  </si>
  <si>
    <t>RGA</t>
  </si>
  <si>
    <t>REIT-Healthcare</t>
  </si>
  <si>
    <t>AMTD</t>
  </si>
  <si>
    <t>Added People's United Financial to Contenders tab (16 years)</t>
  </si>
  <si>
    <t>Webster Financial Corp.</t>
  </si>
  <si>
    <t>EME</t>
  </si>
  <si>
    <t>Corr. First Financial streak from 24 (previous) to 24 (current) years per news release</t>
  </si>
  <si>
    <t>Computer Services Inc.</t>
  </si>
  <si>
    <t>Sep11</t>
  </si>
  <si>
    <t>Shire plc symbol changed from SHPGY to SHPG</t>
  </si>
  <si>
    <t>SUSQ</t>
  </si>
  <si>
    <t>Macquarie Infrastructure Company LLC</t>
  </si>
  <si>
    <t>MIC</t>
  </si>
  <si>
    <t>Moved Watsco Inc. from Challengers to Contenders (10 years)</t>
  </si>
  <si>
    <t>FCBI</t>
  </si>
  <si>
    <t>Corrected Landauer Inc. streak from 10 to 9 years (pre-deletion) per Annual Report</t>
  </si>
  <si>
    <t>Corrected stats to eliminate Overseas Shipholding, which was incorrectrly added</t>
  </si>
  <si>
    <t>SXL</t>
  </si>
  <si>
    <t>Ameriprise Financial Inc.</t>
  </si>
  <si>
    <t>their dividend for 10-24 straight years and (under the Challengers tab) companies that have increased their dividend for 5-9</t>
  </si>
  <si>
    <t>"The Foreigners"</t>
  </si>
  <si>
    <t>acq. by Enterprise Products LP</t>
  </si>
  <si>
    <t>Barrett Business Services Inc.</t>
  </si>
  <si>
    <t>BBSI</t>
  </si>
  <si>
    <t>2014=2013, Incr. In 2015</t>
  </si>
  <si>
    <t>I'd like to thank Motley Fool poster Bruce Doe, whose listing was the starting point for this compilation. Also, thanks to Moneypaper</t>
  </si>
  <si>
    <t>Lindsay Corp.</t>
  </si>
  <si>
    <t>LNN</t>
  </si>
  <si>
    <t>Airgas Inc.</t>
  </si>
  <si>
    <t>ARG</t>
  </si>
  <si>
    <t>2014=Year 9</t>
  </si>
  <si>
    <t>Moved HCP Inc. from Contenders to Champions (26 years)</t>
  </si>
  <si>
    <t>Jan10</t>
  </si>
  <si>
    <t>Dec09</t>
  </si>
  <si>
    <t>Nov09</t>
  </si>
  <si>
    <t>CNOOC Ltd.</t>
  </si>
  <si>
    <t>Confectioners</t>
  </si>
  <si>
    <t>Columbia Banking System Inc.</t>
  </si>
  <si>
    <t>COLB</t>
  </si>
  <si>
    <t>Media</t>
  </si>
  <si>
    <t>GEF</t>
  </si>
  <si>
    <t>Expeditors International</t>
  </si>
  <si>
    <t>EXPD</t>
  </si>
  <si>
    <t>PBCT</t>
  </si>
  <si>
    <t>Universal Forest Products</t>
  </si>
  <si>
    <t>Carlisle Companies</t>
  </si>
  <si>
    <t>in back-to-back years (a dividend "freeze"), but have since resumed increases. Years in parentheses indicate that no</t>
  </si>
  <si>
    <t>Average % Yield</t>
  </si>
  <si>
    <t>Replaced 5- and 10-year Average Annual Dividend Increase with CAGR on DivHistory tab</t>
  </si>
  <si>
    <t>Albemarle Corp.</t>
  </si>
  <si>
    <t>Increases</t>
  </si>
  <si>
    <t>STAG Industrial Inc.</t>
  </si>
  <si>
    <t>STAG</t>
  </si>
  <si>
    <t>Price/Book Value (if numerical)</t>
  </si>
  <si>
    <t>Quaker Chemical Corp.</t>
  </si>
  <si>
    <t>Added Unilever NV and Unilever plc to Contenders tab (10 years)</t>
  </si>
  <si>
    <t>EOG Resources Inc.</t>
  </si>
  <si>
    <t>EOG</t>
  </si>
  <si>
    <t>ENB</t>
  </si>
  <si>
    <t>BTI</t>
  </si>
  <si>
    <t>HNBC</t>
  </si>
  <si>
    <t>Atlantic Tele Network Inc.</t>
  </si>
  <si>
    <t>ATNI</t>
  </si>
  <si>
    <t>Magellan Midstream Partners LP</t>
  </si>
  <si>
    <t>MMP</t>
  </si>
  <si>
    <t>Monsanto Company</t>
  </si>
  <si>
    <t>Inserted Sequence column next to No./Years on Champions, Conteners, Challengers tabs</t>
  </si>
  <si>
    <t>MLP-Natural Gas</t>
  </si>
  <si>
    <t>Sequence Number within CCC companies</t>
  </si>
  <si>
    <t>5-year Total</t>
  </si>
  <si>
    <t>Corrected Universal Health Realty Trust streak from 24 to 26 years per research</t>
  </si>
  <si>
    <t>MktCap</t>
  </si>
  <si>
    <t>($Mil)</t>
  </si>
  <si>
    <t>HOMB</t>
  </si>
  <si>
    <t>Northern Trust</t>
  </si>
  <si>
    <t>P/Book</t>
  </si>
  <si>
    <t>MRQ</t>
  </si>
  <si>
    <t>Kroger Company</t>
  </si>
  <si>
    <t>Incr. in 2010*, '11, '12, '13, '14</t>
  </si>
  <si>
    <t>Disclaimer: Past Performance is No Guarantee of Future Results.</t>
  </si>
  <si>
    <t>NFG</t>
  </si>
  <si>
    <t>Meridian Bioscience Inc.</t>
  </si>
  <si>
    <t>Added Challengers tab for streaks of up to 14 years</t>
  </si>
  <si>
    <t>Acquired by NBT Bancorp</t>
  </si>
  <si>
    <t>Acquired by NIBE Industrier AB</t>
  </si>
  <si>
    <t>CVS Health Corp.</t>
  </si>
  <si>
    <t>Changed name of CVS Caremark to CVS Health Corp. (CVS)</t>
  </si>
  <si>
    <t>ADR-Berm,US$</t>
  </si>
  <si>
    <t>SA,Aus,@,US$</t>
  </si>
  <si>
    <t>SA,UK,@,US$</t>
  </si>
  <si>
    <t>ADR-Ire,US$</t>
  </si>
  <si>
    <t>Canada,US$</t>
  </si>
  <si>
    <t>part of the "Tweed Model," which also requires (per Mr. Tweed) a 4% yield and a "reasonable" payout ratio. (See Payout % Ratio</t>
  </si>
  <si>
    <t>Robert Half International Inc.</t>
  </si>
  <si>
    <t>RHI</t>
  </si>
  <si>
    <t>Honeywell International</t>
  </si>
  <si>
    <t>HON</t>
  </si>
  <si>
    <t>Increase in 2013</t>
  </si>
  <si>
    <t>MR = Most Recent</t>
  </si>
  <si>
    <t>Heritage Financial Corp.</t>
  </si>
  <si>
    <t>HFWA</t>
  </si>
  <si>
    <t>Bank of America</t>
  </si>
  <si>
    <t>Industrials</t>
  </si>
  <si>
    <t>SwitzUS$EstDates</t>
  </si>
  <si>
    <t>Brown-Forman Class B</t>
  </si>
  <si>
    <t>Safeway Inc.</t>
  </si>
  <si>
    <t>Health Care REIT Inc.</t>
  </si>
  <si>
    <t>Prior to August 2010, streaks of 10-14 years included</t>
  </si>
  <si>
    <t>Added horizontal lines every five companies to improve readability</t>
  </si>
  <si>
    <t>Industry</t>
  </si>
  <si>
    <t>Conglomerate</t>
  </si>
  <si>
    <t>Monro Muffler Brake Inc.</t>
  </si>
  <si>
    <t>MNRO</t>
  </si>
  <si>
    <t>TLLP</t>
  </si>
  <si>
    <t>McCormick &amp; Co.</t>
  </si>
  <si>
    <t>MKC</t>
  </si>
  <si>
    <t>Moody's Corp.</t>
  </si>
  <si>
    <t>Scotts Miracle-Gro Company</t>
  </si>
  <si>
    <t>#Unchanged in consecutive years</t>
  </si>
  <si>
    <t>Div #</t>
  </si>
  <si>
    <t>Archer Daniels Midland</t>
  </si>
  <si>
    <t>ADM</t>
  </si>
  <si>
    <t>Consolidated Edison</t>
  </si>
  <si>
    <t>ED</t>
  </si>
  <si>
    <t>Smith &amp; Nephew plc</t>
  </si>
  <si>
    <t>SNN</t>
  </si>
  <si>
    <t>Steris Corp.</t>
  </si>
  <si>
    <t>Harman International Industries Inc.</t>
  </si>
  <si>
    <t>HAR</t>
  </si>
  <si>
    <t>American Water Works</t>
  </si>
  <si>
    <t>Home Health Care</t>
  </si>
  <si>
    <t>First Interstate Bancsystem Inc.</t>
  </si>
  <si>
    <t>FIBK</t>
  </si>
  <si>
    <t>BOBE</t>
  </si>
  <si>
    <t>Gentex Corp.</t>
  </si>
  <si>
    <t>Landmark Bancorp Inc.</t>
  </si>
  <si>
    <t>Hubbell Inc. B</t>
  </si>
  <si>
    <t>State Bank Financial Corp.</t>
  </si>
  <si>
    <t>STBZ</t>
  </si>
  <si>
    <t>A22</t>
  </si>
  <si>
    <t>Cisco Systems Inc. (CSCO) to Challengers</t>
  </si>
  <si>
    <t>China Petroleum &amp; Chemical Corp.</t>
  </si>
  <si>
    <t>SNP</t>
  </si>
  <si>
    <t>TEG</t>
  </si>
  <si>
    <t>PolyOne Corp.</t>
  </si>
  <si>
    <t>POL</t>
  </si>
  <si>
    <t>National Oilwell Varco Inc.</t>
  </si>
  <si>
    <t>Ames National Corp. (ATLO) to Challengers</t>
  </si>
  <si>
    <t>Heartland Payment Systems Inc. (HPY) to Challengers</t>
  </si>
  <si>
    <t>Public Service Enterprise Group Inc.</t>
  </si>
  <si>
    <t>2011=2010, incr. '12, '13, '14, '15</t>
  </si>
  <si>
    <t>Canadian Natural Resources Ltd.</t>
  </si>
  <si>
    <t>CNQ</t>
  </si>
  <si>
    <t>United Bancshares Inc.</t>
  </si>
  <si>
    <t>UBOH</t>
  </si>
  <si>
    <t>LegacyTexas Financial Group Inc.</t>
  </si>
  <si>
    <t>LTXB</t>
  </si>
  <si>
    <t>Breitburn Energy Partners LP</t>
  </si>
  <si>
    <t>Deletions by Year:</t>
  </si>
  <si>
    <t>Gannett Company</t>
  </si>
  <si>
    <t>DX</t>
  </si>
  <si>
    <t>Wal-Mart Stores Inc.</t>
  </si>
  <si>
    <t>WMT</t>
  </si>
  <si>
    <t>De-registering?</t>
  </si>
  <si>
    <t>Semi-Ann. Div.</t>
  </si>
  <si>
    <t>(see Appendix C on Notes tab)</t>
  </si>
  <si>
    <t>Added Ohio Valley Banc Corp. to Contenders tab (15 years)</t>
  </si>
  <si>
    <t>ONEOK Inc.</t>
  </si>
  <si>
    <t>OKE</t>
  </si>
  <si>
    <t>Matthews International</t>
  </si>
  <si>
    <t>MATW</t>
  </si>
  <si>
    <t>American States Water</t>
  </si>
  <si>
    <t>WEYS</t>
  </si>
  <si>
    <t>U.S. Dividend Champions</t>
  </si>
  <si>
    <t>EPS</t>
  </si>
  <si>
    <t>P/E</t>
  </si>
  <si>
    <t>TTM</t>
  </si>
  <si>
    <t>Being Acquired by AB SKF</t>
  </si>
  <si>
    <t>CSX</t>
  </si>
  <si>
    <t>Named after "Seeking Alpha" member Chowder, this is a method of identifying candidates for purchase</t>
  </si>
  <si>
    <t>B30</t>
  </si>
  <si>
    <t>Financials</t>
  </si>
  <si>
    <t>Corr. Amer. Eq. Invest. streak from 9 (previous) to 9 (current) years per research</t>
  </si>
  <si>
    <t>SEI Investments Company</t>
  </si>
  <si>
    <t>SEIC</t>
  </si>
  <si>
    <t>Motorola Solutions Inc.</t>
  </si>
  <si>
    <t>MSI</t>
  </si>
  <si>
    <t>Chowder</t>
  </si>
  <si>
    <t>Rule</t>
  </si>
  <si>
    <t>Special Formulas</t>
  </si>
  <si>
    <t>Eaton Vance Corp.</t>
  </si>
  <si>
    <t>EV</t>
  </si>
  <si>
    <t>Aug09</t>
  </si>
  <si>
    <t>Jul09</t>
  </si>
  <si>
    <t>Jun09</t>
  </si>
  <si>
    <t>Added Orrstown Finmancial Services to Contenders tab (10 years)</t>
  </si>
  <si>
    <t>Watsco Inc.</t>
  </si>
  <si>
    <t>Domtar Corp.</t>
  </si>
  <si>
    <t>MCO</t>
  </si>
  <si>
    <t>Essex Property Trust</t>
  </si>
  <si>
    <t>DR</t>
  </si>
  <si>
    <t>SP</t>
  </si>
  <si>
    <t>No.</t>
  </si>
  <si>
    <t>-</t>
  </si>
  <si>
    <t>shows the Number of Analysts covering the company</t>
  </si>
  <si>
    <t>Shaw Communications Inc.</t>
  </si>
  <si>
    <t>2014=2013</t>
  </si>
  <si>
    <t>Lexington Realty Trust</t>
  </si>
  <si>
    <t>LXP</t>
  </si>
  <si>
    <t>REIT-Diversified</t>
  </si>
  <si>
    <t>the company's claim is shown, when it appears reasonable. For example, one source showed that Vectren had increased its</t>
  </si>
  <si>
    <t>Reinsurance Group of America Inc.</t>
  </si>
  <si>
    <t>Lincoln National</t>
  </si>
  <si>
    <t>LNC</t>
  </si>
  <si>
    <t>Wolverine World Wide</t>
  </si>
  <si>
    <t>First Financial Bankshares</t>
  </si>
  <si>
    <t>FFIN</t>
  </si>
  <si>
    <t>WWW</t>
  </si>
  <si>
    <t>Littelfuse Inc.</t>
  </si>
  <si>
    <t>Oct14</t>
  </si>
  <si>
    <t>Nov14</t>
  </si>
  <si>
    <t>Added Annualized Rate (@) to Notes columns, filled in ADR countries</t>
  </si>
  <si>
    <t>REIT-Retail</t>
  </si>
  <si>
    <t>Aaron's Inc.</t>
  </si>
  <si>
    <t>As shown below, I am employed by The Moneypaper Inc., which operates that web site and is affiliated with Temper</t>
  </si>
  <si>
    <t>COH</t>
  </si>
  <si>
    <t>Added Holly Corp. and Universal Forest Products to Contenders (16 years each)</t>
  </si>
  <si>
    <t>Aug14</t>
  </si>
  <si>
    <t>Sep14</t>
  </si>
  <si>
    <t>McGraw-Hill Companies (MHP) changed to McGraw Hill Financial Inc. (MHFI)</t>
  </si>
  <si>
    <t>NMM</t>
  </si>
  <si>
    <t>LAZ</t>
  </si>
  <si>
    <t>Bemis Company</t>
  </si>
  <si>
    <t>BMS</t>
  </si>
  <si>
    <t>SA,@</t>
  </si>
  <si>
    <t>Royal Gold Inc.</t>
  </si>
  <si>
    <t>Added Average Price and Comparison to Last Month at bottom</t>
  </si>
  <si>
    <t>Provident Financial Holdings Inc.</t>
  </si>
  <si>
    <t>PROV</t>
  </si>
  <si>
    <t>Interface Inc.</t>
  </si>
  <si>
    <t>TILE</t>
  </si>
  <si>
    <t>Carpeting</t>
  </si>
  <si>
    <t>B22</t>
  </si>
  <si>
    <t>UFPI</t>
  </si>
  <si>
    <t>Adjusted Confidence Factor formula for This Year Est EPS % (from $ amount/TTM EPS)</t>
  </si>
  <si>
    <t>UHT</t>
  </si>
  <si>
    <t>Changed This Year Est EPS from $ amount to percentage and 2 decimals to 1</t>
  </si>
  <si>
    <t>5-yr</t>
  </si>
  <si>
    <t>Added Count and Average lines to deletion table on Changes tab</t>
  </si>
  <si>
    <t>Inserted column for Number of Analysts to Fundamental Data section</t>
  </si>
  <si>
    <t>Westwood Holdings Group Inc.</t>
  </si>
  <si>
    <t>WHG</t>
  </si>
  <si>
    <t>Frisch's Restaurants Inc.</t>
  </si>
  <si>
    <t>FRS</t>
  </si>
  <si>
    <t>Suncor Energy Inc.</t>
  </si>
  <si>
    <t>SU</t>
  </si>
  <si>
    <t>Sempra Energy</t>
  </si>
  <si>
    <t>Corrected Charles Schwab Corp. (deleted 2010) streak from 6 to 7 years</t>
  </si>
  <si>
    <t>(based on Earnings Estimates, if available)</t>
  </si>
  <si>
    <t>Cuts in '09, '10, Incr. in '11, cut '12</t>
  </si>
  <si>
    <t>Prior to May 2009, informal list of 27 companies or less</t>
  </si>
  <si>
    <t>Walgreens Boots Alliance Inc.</t>
  </si>
  <si>
    <t>WBA</t>
  </si>
  <si>
    <t>Nov15</t>
  </si>
  <si>
    <t>Boeing Company</t>
  </si>
  <si>
    <t>Waste Connections Inc.</t>
  </si>
  <si>
    <t>Mercantile Bank Corp.</t>
  </si>
  <si>
    <t>MBWM</t>
  </si>
  <si>
    <t>NRG</t>
  </si>
  <si>
    <t>NRG Energy Inc.</t>
  </si>
  <si>
    <t>Retail-Grocery</t>
  </si>
  <si>
    <t>Retail-Apparel</t>
  </si>
  <si>
    <t>Technology-Services</t>
  </si>
  <si>
    <t>Dec</t>
  </si>
  <si>
    <t>JnDe</t>
  </si>
  <si>
    <t>Mo</t>
  </si>
  <si>
    <t>JaJl</t>
  </si>
  <si>
    <t>Transportation</t>
  </si>
  <si>
    <t>Auto Parts</t>
  </si>
  <si>
    <t>Added Duke Energy to Challengers tab; 6 years adj. For 2007 Spectra Energy spin-off</t>
  </si>
  <si>
    <t>CNP</t>
  </si>
  <si>
    <t>NV Energy Inc.</t>
  </si>
  <si>
    <t>Color-coded subsequent increases in Deletion table on Changes tab</t>
  </si>
  <si>
    <t>C02</t>
  </si>
  <si>
    <t>Apr</t>
  </si>
  <si>
    <t>MrSp</t>
  </si>
  <si>
    <t>CMCSA</t>
  </si>
  <si>
    <t>Previous copies of the Dividend Champions spreadsheets have been made available for downloading, thanks to Seeking Alpha</t>
  </si>
  <si>
    <t>dividend for 31 straight years, but the company stated that its latest increase marked "the 48th consecutive year that Vectren and</t>
  </si>
  <si>
    <t>Microsoft Corp.</t>
  </si>
  <si>
    <t>MSFT</t>
  </si>
  <si>
    <t>ITW</t>
  </si>
  <si>
    <t>Prosperity Bancshares symbol changed from PRSP to PB</t>
  </si>
  <si>
    <t>DDR Corp.</t>
  </si>
  <si>
    <t>DDR</t>
  </si>
  <si>
    <t>Corrected Flowserve dividend history and current rates per 6/21 split (3-for-1)</t>
  </si>
  <si>
    <t>Jul13</t>
  </si>
  <si>
    <t>Corrected Novo Nordisk dividend history from 2003 per Fidelity data</t>
  </si>
  <si>
    <t>Jan08</t>
  </si>
  <si>
    <t>Dec07</t>
  </si>
  <si>
    <t>BOK Financial Corp.</t>
  </si>
  <si>
    <t>BOKF</t>
  </si>
  <si>
    <t>Somerset Hills Bancorp</t>
  </si>
  <si>
    <t>SOMH</t>
  </si>
  <si>
    <t>Cut again 2012/13, spun NRGM</t>
  </si>
  <si>
    <t>TELUS Corp.</t>
  </si>
  <si>
    <t>TU</t>
  </si>
  <si>
    <t>WPZ</t>
  </si>
  <si>
    <t>EnLink Midstream Partners LP</t>
  </si>
  <si>
    <t>Challengers (5-9 years)</t>
  </si>
  <si>
    <t>This listing was inspired by the efforts of several individuals and is intended to be freely distributed for individual, non-commercial</t>
  </si>
  <si>
    <t>Cohen &amp; Steers Inc.</t>
  </si>
  <si>
    <t>Terreno Realty Corp.</t>
  </si>
  <si>
    <t>Added Pink shading to CCC Aging for streaks started during recession years and wikipedia link</t>
  </si>
  <si>
    <t>Office Supplies</t>
  </si>
  <si>
    <t>Mining</t>
  </si>
  <si>
    <t>Chemical Financial</t>
  </si>
  <si>
    <t>CHFC</t>
  </si>
  <si>
    <t>MLP-Energy/Timber</t>
  </si>
  <si>
    <t>Ann,ADR-Den.</t>
  </si>
  <si>
    <t>C06</t>
  </si>
  <si>
    <t>A02</t>
  </si>
  <si>
    <t>C25</t>
  </si>
  <si>
    <t>CBSH</t>
  </si>
  <si>
    <t>Lancaster Colony Corp.</t>
  </si>
  <si>
    <t>(Per Yahoo July 2014)</t>
  </si>
  <si>
    <t>Added Harleysville Savings to Contenders tab (22 years)</t>
  </si>
  <si>
    <t>2014=Year 12</t>
  </si>
  <si>
    <t>2014=Year 10</t>
  </si>
  <si>
    <t>2014=Year 7</t>
  </si>
  <si>
    <t>Host Hotels &amp; Resorts</t>
  </si>
  <si>
    <t>HST</t>
  </si>
  <si>
    <t>C23</t>
  </si>
  <si>
    <t>Balchem Inc.</t>
  </si>
  <si>
    <t>Standard</t>
  </si>
  <si>
    <t>Confectioner</t>
  </si>
  <si>
    <t>do so in mid-year, so that the total paid (per share) is higher every year. An example follows:</t>
  </si>
  <si>
    <t>MAT</t>
  </si>
  <si>
    <t>45-49 years</t>
  </si>
  <si>
    <t>50 years or more</t>
  </si>
  <si>
    <t>CBL</t>
  </si>
  <si>
    <t>Corrected Chubb Corp. streak from 49 to 32 years per press release</t>
  </si>
  <si>
    <t>Semi-ann. Div</t>
  </si>
  <si>
    <t>OMI</t>
  </si>
  <si>
    <t>Acquired by IberiaBank</t>
  </si>
  <si>
    <t>* Formerly Corn Products International (CPO)</t>
  </si>
  <si>
    <t>Altria Group Inc.</t>
  </si>
  <si>
    <t>MO</t>
  </si>
  <si>
    <t>Champions/Contenders</t>
  </si>
  <si>
    <t>AptarGroup Inc.</t>
  </si>
  <si>
    <t>ATR</t>
  </si>
  <si>
    <t>PKG</t>
  </si>
  <si>
    <t>Packaging Corp of America</t>
  </si>
  <si>
    <t>Packaging Corp of America (PKG) to Challengers</t>
  </si>
  <si>
    <t>LeMaitre Vascular Inc. (LMAT) to Challengers</t>
  </si>
  <si>
    <t>Interval Leisure Group Inc.</t>
  </si>
  <si>
    <t>IILG</t>
  </si>
  <si>
    <t>Southern Company</t>
  </si>
  <si>
    <t>SO</t>
  </si>
  <si>
    <t>Corrected Harleysville National (HNBC) info (no increase since late 2006)</t>
  </si>
  <si>
    <t>Harleysville Group</t>
  </si>
  <si>
    <t>Donaldson Company</t>
  </si>
  <si>
    <t>WAFD</t>
  </si>
  <si>
    <t>Washington Federal Inc.</t>
  </si>
  <si>
    <t>(through Sept.) Populated Challengers tab and added new companies</t>
  </si>
  <si>
    <t>Royal Dutch Shell plc B</t>
  </si>
  <si>
    <t>First Keystone Corp.</t>
  </si>
  <si>
    <t>FKYS</t>
  </si>
  <si>
    <t>Moved Nippon Telephone &amp; Telegraph from Challengers to Contenders (10 years)</t>
  </si>
  <si>
    <t>Standard Motor Products Inc.</t>
  </si>
  <si>
    <t>SMP</t>
  </si>
  <si>
    <t>Pardee Resource Company Inc.</t>
  </si>
  <si>
    <t>PDER</t>
  </si>
  <si>
    <t>Moved Tompkins Financial from Contenders to Champions (25 years)</t>
  </si>
  <si>
    <t>numerous sub-groups, referred to as Industries.</t>
  </si>
  <si>
    <t>PEG Ratio</t>
  </si>
  <si>
    <t>Added (temporary) Appendix D to Notes tab for Special Dividends paid</t>
  </si>
  <si>
    <t>**Based on Overdue (Near deletion), Currency-related reductions, and Pending Acquisitions, then average monthly rate</t>
  </si>
  <si>
    <t>2014 Pmt=4 years,Monthly</t>
  </si>
  <si>
    <t>@ADR-UK</t>
  </si>
  <si>
    <t>Hanover Insurance Group (The)</t>
  </si>
  <si>
    <t>Lockheed Martin</t>
  </si>
  <si>
    <t>PSA</t>
  </si>
  <si>
    <t>May13</t>
  </si>
  <si>
    <t>Territorial Bancorp</t>
  </si>
  <si>
    <t>TBNK</t>
  </si>
  <si>
    <t>"The Penny-Pinchers"</t>
  </si>
  <si>
    <t>EPS % Payout</t>
  </si>
  <si>
    <t>MWE</t>
  </si>
  <si>
    <t>Dr Pepper Snapple Group</t>
  </si>
  <si>
    <t>No-fee=2 points; Fees=1; No plan=0</t>
  </si>
  <si>
    <t>Camden Property Trust</t>
  </si>
  <si>
    <t>CPT</t>
  </si>
  <si>
    <t>shows the percentage dividend increase compared with the dividend paid in the previous year.</t>
  </si>
  <si>
    <t>(mulitple columns)</t>
  </si>
  <si>
    <t>DEG</t>
  </si>
  <si>
    <t>Ensco plc</t>
  </si>
  <si>
    <t>A16</t>
  </si>
  <si>
    <t>Modified Challenger 3-, 5-, and 10-year DGR formulas to insert "n/a" (instead of manually)</t>
  </si>
  <si>
    <t>The MP 63 Fund (symbol: DRIPX)</t>
  </si>
  <si>
    <t>Corrected Bowl America A streak from 39 to 40 years as a Fiscal Year streak</t>
  </si>
  <si>
    <t>PEP</t>
  </si>
  <si>
    <t>PM Spin-off; Reinstated 3/6/10</t>
  </si>
  <si>
    <t>Valley National Bancorp</t>
  </si>
  <si>
    <t>VLY</t>
  </si>
  <si>
    <t>Payout</t>
  </si>
  <si>
    <t>Ratio</t>
  </si>
  <si>
    <t>M&amp;T Bank Corp.</t>
  </si>
  <si>
    <t>Increase divided by 2, up to 5 points</t>
  </si>
  <si>
    <t>Drugs-Animal</t>
  </si>
  <si>
    <t>2014=Year 6</t>
  </si>
  <si>
    <t>shows the price divided by the most recent quarter's book value per share</t>
  </si>
  <si>
    <t>MktCap ($Mil)</t>
  </si>
  <si>
    <t>based on a combination of yield and (5-year) dividend growth rate. When the sum of these elements is above 12%, the company</t>
  </si>
  <si>
    <t>SJW Corp.</t>
  </si>
  <si>
    <t>Ashford Hospitality Trust</t>
  </si>
  <si>
    <t>AHT</t>
  </si>
  <si>
    <t>% Increase by Year</t>
  </si>
  <si>
    <t>Spectra Energy Partners LP</t>
  </si>
  <si>
    <t>SEP</t>
  </si>
  <si>
    <t>TEVA</t>
  </si>
  <si>
    <t>Dividends Paid by Year</t>
  </si>
  <si>
    <t>Digital Realty Trust</t>
  </si>
  <si>
    <t>DLR</t>
  </si>
  <si>
    <t>Horizon Bancorp</t>
  </si>
  <si>
    <t>Northrim BanCorp Inc.</t>
  </si>
  <si>
    <t>ANDE</t>
  </si>
  <si>
    <t>Oil&amp;Gas Services GP</t>
  </si>
  <si>
    <t>Home Bancshares Inc.</t>
  </si>
  <si>
    <t>Oil&amp;Gas Services</t>
  </si>
  <si>
    <t>Completed population of 2010 dividend column on Champions/Contenders tabs</t>
  </si>
  <si>
    <t>TWGP</t>
  </si>
  <si>
    <t>Farmers and Merchants Bancorp</t>
  </si>
  <si>
    <t>Alfa Laval AB</t>
  </si>
  <si>
    <t>ALFVY</t>
  </si>
  <si>
    <t>Sweden,Annual</t>
  </si>
  <si>
    <t>BAH</t>
  </si>
  <si>
    <t>Booz Allen Hamilton Holding Corp.</t>
  </si>
  <si>
    <t>(Formerly WellPoint)</t>
  </si>
  <si>
    <t>20-24 years</t>
  </si>
  <si>
    <t>KGC</t>
  </si>
  <si>
    <t>SA@</t>
  </si>
  <si>
    <t>Avago Technologies Ltd.</t>
  </si>
  <si>
    <t>LeMaitre Vascular Inc.</t>
  </si>
  <si>
    <t>LMAT</t>
  </si>
  <si>
    <t>Johnson Controls Inc.</t>
  </si>
  <si>
    <t>(DGR=Dividend Growth Rate)</t>
  </si>
  <si>
    <t>Added columns for P/FCF, ROE, Debt/Equity, and Insider Ownership %</t>
  </si>
  <si>
    <t>Park National Corp.</t>
  </si>
  <si>
    <t>PRK</t>
  </si>
  <si>
    <t>cut twice '11; Incr. '13, '14</t>
  </si>
  <si>
    <t>Changed Hingham Institution for Savings to exclude "regular" Special dividends</t>
  </si>
  <si>
    <t>Adjusted Hingham Institution for Savings streak from 21 to 7 years</t>
  </si>
  <si>
    <t>Moved Champions, Contenders Summary stats to new tab to avoid printing overlap</t>
  </si>
  <si>
    <t>Home Depot Inc.</t>
  </si>
  <si>
    <t>HD</t>
  </si>
  <si>
    <t>Alliance Resource Partners LP</t>
  </si>
  <si>
    <t>and financial stability, as specified by organizations such as Value Line or Morningstar.</t>
  </si>
  <si>
    <t>as ADRs (American Depository Receipts).</t>
  </si>
  <si>
    <t>MRX</t>
  </si>
  <si>
    <t>Est 5-yr</t>
  </si>
  <si>
    <t>NY%</t>
  </si>
  <si>
    <t>Changed Dividend Growth Rate calculations from 2012 to 2013 Dividends Paid</t>
  </si>
  <si>
    <t>Paints</t>
  </si>
  <si>
    <t>discount percentage, compared with the Graham number.</t>
  </si>
  <si>
    <t>TTM P/E</t>
  </si>
  <si>
    <t>DCP Midstream Partners LP</t>
  </si>
  <si>
    <t>author Robert Allan Schwartz at the following Internet address (URL):</t>
  </si>
  <si>
    <t>Nucor Corp.</t>
  </si>
  <si>
    <t>NUE</t>
  </si>
  <si>
    <t>Removed columns for FCF % Payout Ratio and P/FCF due to questionable/missing data</t>
  </si>
  <si>
    <t>Corrected Thomasville Bancshares streak from 15 to 13 years per press release</t>
  </si>
  <si>
    <t>(excluding Special/Extra Dividends)</t>
  </si>
  <si>
    <t>represents the number of consecutive years of higher dividends.</t>
  </si>
  <si>
    <t>Noble Corp.</t>
  </si>
  <si>
    <t>Removed notations for multiple increases in 2013 (&amp;) and 2014=Year # (in 2013 file)</t>
  </si>
  <si>
    <t>Added Summary/average line to Contenders tab</t>
  </si>
  <si>
    <t>Only 3 years before 2009 freeze</t>
  </si>
  <si>
    <t>Orange County Bancorp Inc.</t>
  </si>
  <si>
    <t>Oct11</t>
  </si>
  <si>
    <t>2011=2010</t>
  </si>
  <si>
    <t>Corrected Marketing Alliance Inc. streak from 10 to 13 years per website history</t>
  </si>
  <si>
    <t>DuPont Fabros Technology Inc.</t>
  </si>
  <si>
    <t>American Tower Corp.</t>
  </si>
  <si>
    <t>AMT</t>
  </si>
  <si>
    <t>shows the percentage change of next year's earnings estimate compared with this year's estimate</t>
  </si>
  <si>
    <t>SNA</t>
  </si>
  <si>
    <t>Most Recent Dividend Increase Information</t>
  </si>
  <si>
    <t>shows the price divided by the trailing twelve months' sales</t>
  </si>
  <si>
    <t>shows earnings per share for the most recently reported trailing twelve months</t>
  </si>
  <si>
    <t>GNC Holdings Inc.</t>
  </si>
  <si>
    <t>GNC</t>
  </si>
  <si>
    <t>presents an attractive entry point (8% for utilities). When the figure is above 8%, an existing holding is still considered worthy of</t>
  </si>
  <si>
    <t>shows the price/earnings ratio using trailing twelve months earnings divided into current price</t>
  </si>
  <si>
    <t>Acknowledements/Updates</t>
  </si>
  <si>
    <t>Wisconsin Energy</t>
  </si>
  <si>
    <t>WEC</t>
  </si>
  <si>
    <t>CVS</t>
  </si>
  <si>
    <t>RLJ Lodging Trust</t>
  </si>
  <si>
    <t>RLJ</t>
  </si>
  <si>
    <t>Bank of Utica</t>
  </si>
  <si>
    <t>BKUT</t>
  </si>
  <si>
    <t>calculations would pre-date the companies' current streaks of increases.</t>
  </si>
  <si>
    <t>Buckeye Partners LP</t>
  </si>
  <si>
    <t>BPL</t>
  </si>
  <si>
    <t>WSO</t>
  </si>
  <si>
    <t>Las Vegas Sands Corp.</t>
  </si>
  <si>
    <t>LVS</t>
  </si>
  <si>
    <t>CBS</t>
  </si>
  <si>
    <t>CBS Corp. (Class B)</t>
  </si>
  <si>
    <t>Excludes Incorrect Additions</t>
  </si>
  <si>
    <t>Oceaneering International Inc.</t>
  </si>
  <si>
    <t>OII</t>
  </si>
  <si>
    <t>Q4 Div</t>
  </si>
  <si>
    <t>Total</t>
  </si>
  <si>
    <t>Averages:</t>
  </si>
  <si>
    <t>Year 1</t>
  </si>
  <si>
    <t>Year 2</t>
  </si>
  <si>
    <t>Year 3</t>
  </si>
  <si>
    <t>Year4</t>
  </si>
  <si>
    <t>Year 5</t>
  </si>
  <si>
    <t>Time Warner Inc.</t>
  </si>
  <si>
    <t>TWX</t>
  </si>
  <si>
    <t>WYN</t>
  </si>
  <si>
    <t>it could appear that it had reduced its payout from $1.30 to 40¢ per share, thus ending its streak. However, I don't think that such a</t>
  </si>
  <si>
    <t>definition was broadened to include additional companies that had paid higher dividends (without necessarily having</t>
  </si>
  <si>
    <t>China Mobile Limited</t>
  </si>
  <si>
    <t>CHL</t>
  </si>
  <si>
    <t>10-14 years</t>
  </si>
  <si>
    <t>15-19 years</t>
  </si>
  <si>
    <t>IRET</t>
  </si>
  <si>
    <t>RPM</t>
  </si>
  <si>
    <t>St. Jude Medical Inc.</t>
  </si>
  <si>
    <t>TSH</t>
  </si>
  <si>
    <t>Verizon Communications</t>
  </si>
  <si>
    <t>VZ</t>
  </si>
  <si>
    <t>Consolidated Water Co.</t>
  </si>
  <si>
    <t>CWCO</t>
  </si>
  <si>
    <t>TTC</t>
  </si>
  <si>
    <t>Changed Appendix A and B to B and C, respectively</t>
  </si>
  <si>
    <t>CME Group Inc. (CME) to Challengers</t>
  </si>
  <si>
    <t>2/1 Split-3/27</t>
  </si>
  <si>
    <t>AmTrust Financial Services Inc.</t>
  </si>
  <si>
    <t>AFSI</t>
  </si>
  <si>
    <t>Core Laboratories NV</t>
  </si>
  <si>
    <t>CLB</t>
  </si>
  <si>
    <t>Oil&amp;Gas Equip/Svcs</t>
  </si>
  <si>
    <t>for their valuable info and assistance. And finally, thanks to George L. Smyth for running the non-profit message boards at</t>
  </si>
  <si>
    <t>Kingstone Companies Inc.</t>
  </si>
  <si>
    <t>Est Dates</t>
  </si>
  <si>
    <t>in the next 12 months, with the Ex-Dividend Date of their most recent increase:</t>
  </si>
  <si>
    <t>Comfort Systems USA Inc.</t>
  </si>
  <si>
    <t>AWH</t>
  </si>
  <si>
    <t>BAX</t>
  </si>
  <si>
    <t>EnLink Midstream LLC</t>
  </si>
  <si>
    <t>ENLC</t>
  </si>
  <si>
    <t>WD-40 Company</t>
  </si>
  <si>
    <t>WDFC</t>
  </si>
  <si>
    <t>B08</t>
  </si>
  <si>
    <t>Default printing changed from Portrait to Landscape</t>
  </si>
  <si>
    <t>FY12=FY11</t>
  </si>
  <si>
    <t>Acquired by Alleghany Corp.</t>
  </si>
  <si>
    <t>Note added to Wrigley (agreed to be acquired by Mars Inc.)</t>
  </si>
  <si>
    <t>Group 1 Automotive Inc.</t>
  </si>
  <si>
    <t>Moved Revisions tab to left behind Contenders tab</t>
  </si>
  <si>
    <t>Changed notation in cells X1 to indicate that data is from FinViz.com</t>
  </si>
  <si>
    <t>RLI Corp.</t>
  </si>
  <si>
    <t>RLI</t>
  </si>
  <si>
    <t>companies, some sources appear to curtail streaks because of a lack of clear data as much as 25 years ago. Other issues:</t>
  </si>
  <si>
    <t>Rounding errors</t>
  </si>
  <si>
    <t>Hingham Institution for Savings</t>
  </si>
  <si>
    <t>HIFS</t>
  </si>
  <si>
    <t>Past 5yr</t>
  </si>
  <si>
    <t>Added Investors Real Estate Trust (39 years) to Champions, DivHistory tabs</t>
  </si>
  <si>
    <t>shows the annual EPS Growth for the past five years</t>
  </si>
  <si>
    <t>Acquired by Fortis</t>
  </si>
  <si>
    <t>Bank of Marin Bancorp</t>
  </si>
  <si>
    <t>Silgan Holdings Inc.</t>
  </si>
  <si>
    <t>SLGN</t>
  </si>
  <si>
    <t>Getty Realty Corp.</t>
  </si>
  <si>
    <t>25 or more Straight Years Higher Dividends</t>
  </si>
  <si>
    <t>Dividend Growth Rate 3-year (if numeric)</t>
  </si>
  <si>
    <t>CNB Financial Corp.</t>
  </si>
  <si>
    <t>CCNE</t>
  </si>
  <si>
    <t>United Bancorp Inc.</t>
  </si>
  <si>
    <t>UBCP</t>
  </si>
  <si>
    <t>Champions,Contenders</t>
  </si>
  <si>
    <t>and Challengers</t>
  </si>
  <si>
    <t>AJG</t>
  </si>
  <si>
    <t>ProAssurance Corp.</t>
  </si>
  <si>
    <t>PRA</t>
  </si>
  <si>
    <t>Ingredion Inc.</t>
  </si>
  <si>
    <t>Donegal Group Inc. A</t>
  </si>
  <si>
    <t>Market Capitalization</t>
  </si>
  <si>
    <t>Changed Clarcor streak from 26 to 45 years per company website</t>
  </si>
  <si>
    <t>MyOc</t>
  </si>
  <si>
    <t>FLXS</t>
  </si>
  <si>
    <t>Added CCC (Number of Companies) Projection to Summary tab</t>
  </si>
  <si>
    <t>MOV</t>
  </si>
  <si>
    <t>Challengers:</t>
  </si>
  <si>
    <t>Contenders:</t>
  </si>
  <si>
    <t>Houston Wire &amp; Cable Co.,</t>
  </si>
  <si>
    <t>HWCC</t>
  </si>
  <si>
    <t>PNC</t>
  </si>
  <si>
    <t>Moved Shenandoah Telecommunications from Challengers to Contenders (10 years)</t>
  </si>
  <si>
    <t>Utah Medical Products Inc.</t>
  </si>
  <si>
    <t>UTMD</t>
  </si>
  <si>
    <t>First of Long Island Corp.</t>
  </si>
  <si>
    <t>FLIC</t>
  </si>
  <si>
    <t>Removed Update Date from main headings; Date at top of Price column coincides with posting</t>
  </si>
  <si>
    <t>Stanley Black &amp; Decker</t>
  </si>
  <si>
    <t>Added column for 2014 Dividends Paid and initially populated at current rates</t>
  </si>
  <si>
    <t>Changed Dividend Growth Rate calculations from 2013 to 2014 Dividends Paid</t>
  </si>
  <si>
    <t>Began re-population of 2014 Dividends Paid column with actual amounts</t>
  </si>
  <si>
    <t>Completed population of 2014 Dividends Paid column with actual figures</t>
  </si>
  <si>
    <t>Wilmington Trust</t>
  </si>
  <si>
    <t>SBUX</t>
  </si>
  <si>
    <t>Adjusted Murphy Oil dividends and history for Murphy USA spin-off</t>
  </si>
  <si>
    <t>Moved Thomson Reuters Corp. from Challengers to Contenders (18 years)</t>
  </si>
  <si>
    <t>Ross Stores Inc.</t>
  </si>
  <si>
    <t>ROST</t>
  </si>
  <si>
    <t>book value per share). Book value per share is derived by dividing the Price/Book Value ratio in column AA into the current price</t>
  </si>
  <si>
    <t>Pool Corp.</t>
  </si>
  <si>
    <t>POOL</t>
  </si>
  <si>
    <t>CSS Industries Inc.</t>
  </si>
  <si>
    <t>Starwood Property Trust Inc.</t>
  </si>
  <si>
    <t>% of Total</t>
  </si>
  <si>
    <t>AGL Resources</t>
  </si>
  <si>
    <t>DPL Inc.</t>
  </si>
  <si>
    <t>Appendix B - Near-Challengers</t>
  </si>
  <si>
    <t>CSVI</t>
  </si>
  <si>
    <t>NTT DoCoMo Inc.</t>
  </si>
  <si>
    <t>DCM</t>
  </si>
  <si>
    <t>CAT</t>
  </si>
  <si>
    <t>Corrected supplemental info for Shire from 9-yr 2013 cut to 11-yr 2014 acquisition</t>
  </si>
  <si>
    <t>some companies whose average has been "modified" to exclude divisions by zero or negative actions (reductions) since those</t>
  </si>
  <si>
    <t>Royal Bank of Canada</t>
  </si>
  <si>
    <t>Added Tab for Contenders - companies nearing eligibility</t>
  </si>
  <si>
    <t>Moved Novo Nordisk A/S from Challengers to Contenders (10 years)</t>
  </si>
  <si>
    <t>http://dripinvesting.org/Tools/Tools.htm</t>
  </si>
  <si>
    <t>Tootsie Roll Industries</t>
  </si>
  <si>
    <t>TR</t>
  </si>
  <si>
    <t>Increases in 2011, 2012</t>
  </si>
  <si>
    <t>B09</t>
  </si>
  <si>
    <t>Epoch Holding Co.</t>
  </si>
  <si>
    <t>Acquired by TD Bank</t>
  </si>
  <si>
    <t>2010=2009, increase in 2011</t>
  </si>
  <si>
    <t>CUBE</t>
  </si>
  <si>
    <t>Waddell &amp; Reed Financial Inc.</t>
  </si>
  <si>
    <t>WDR</t>
  </si>
  <si>
    <t>Travelers Companies</t>
  </si>
  <si>
    <t>TRV</t>
  </si>
  <si>
    <t>UGI Corp.</t>
  </si>
  <si>
    <t>UGI</t>
  </si>
  <si>
    <t>Merged with Canopius Holdings</t>
  </si>
  <si>
    <t>Nov13</t>
  </si>
  <si>
    <t>Dec13</t>
  </si>
  <si>
    <t>Jan14</t>
  </si>
  <si>
    <t>Added combined Contenders/Challengers averages to Challengers tab</t>
  </si>
  <si>
    <t>Companies in Purple "cut" dividend due to currency exchange rate changes</t>
  </si>
  <si>
    <t>Wesco Financial Corp.</t>
  </si>
  <si>
    <t>WSC</t>
  </si>
  <si>
    <t>Investors Real Estate Trust</t>
  </si>
  <si>
    <t>CMI</t>
  </si>
  <si>
    <t>EPE</t>
  </si>
  <si>
    <t>AES Corp.</t>
  </si>
  <si>
    <t>AES</t>
  </si>
  <si>
    <t>PEG (P/E divided by Growth Rate) Ratio (if numerical)</t>
  </si>
  <si>
    <t>Kohl's Corp.</t>
  </si>
  <si>
    <t>KSS</t>
  </si>
  <si>
    <t>Dun &amp; Bradstreet Corp.</t>
  </si>
  <si>
    <t>FULT</t>
  </si>
  <si>
    <t>USB</t>
  </si>
  <si>
    <t>WFC</t>
  </si>
  <si>
    <t>Added New Jersey Resources to Contenders tab (15 years)</t>
  </si>
  <si>
    <t>(or Dividend Growth Rate) is the compound annual growth rate of the dividend for the periods shown</t>
  </si>
  <si>
    <t>MJN</t>
  </si>
  <si>
    <t>Oil&amp;Gas</t>
  </si>
  <si>
    <t>Industrial Goods</t>
  </si>
  <si>
    <t>Modified Contender 10-year DGR formulas to insert "n/a" (instead of manually)</t>
  </si>
  <si>
    <t>Myers Industries</t>
  </si>
  <si>
    <t>Kinder Morgan Inc.</t>
  </si>
  <si>
    <t>KMI</t>
  </si>
  <si>
    <t>Corrected Sonoco Products streak from 29 to 30 years per press release</t>
  </si>
  <si>
    <t>Being Acquired</t>
  </si>
  <si>
    <t>HCP</t>
  </si>
  <si>
    <t>Equity LifeStyle Properties</t>
  </si>
  <si>
    <t>ELS</t>
  </si>
  <si>
    <t>Arthur J. Gallagher &amp; Co.</t>
  </si>
  <si>
    <t>Former Contender</t>
  </si>
  <si>
    <t>2010=2009, incr. in '12, '13, '14,'15</t>
  </si>
  <si>
    <t>2012, 2013, 2014, '15</t>
  </si>
  <si>
    <t>Next Year EPS Est Percentage Increase vs. TY EPS Est</t>
  </si>
  <si>
    <t>Omnicom Group Inc.</t>
  </si>
  <si>
    <t>OMC</t>
  </si>
  <si>
    <t>Deleted Next Year Est EPS amount column; Inserted Beta column</t>
  </si>
  <si>
    <t>NRF</t>
  </si>
  <si>
    <t>TELNY</t>
  </si>
  <si>
    <t>RegDivs</t>
  </si>
  <si>
    <t>May</t>
  </si>
  <si>
    <t>Demoted United Financial Bancorp to Near Challenger per website history</t>
  </si>
  <si>
    <t>2010=2009, Incr. '12, '13, '14</t>
  </si>
  <si>
    <t>Texas Pacific Land Trust</t>
  </si>
  <si>
    <t>TPL</t>
  </si>
  <si>
    <t>Real Estate Develop.</t>
  </si>
  <si>
    <t>HRB</t>
  </si>
  <si>
    <t>HOC</t>
  </si>
  <si>
    <t>Franco-Nevada Corp.</t>
  </si>
  <si>
    <t>Hewlett-Packard Company</t>
  </si>
  <si>
    <t>Current Price as % from:</t>
  </si>
  <si>
    <t>=Added this month</t>
  </si>
  <si>
    <t>Added "New" designation for companies added to Near-Challengers in current month</t>
  </si>
  <si>
    <t>Arch Coal Inc.</t>
  </si>
  <si>
    <t>ACI</t>
  </si>
  <si>
    <t>QNB Corp.</t>
  </si>
  <si>
    <t>A01</t>
  </si>
  <si>
    <t>2015 Challenger</t>
  </si>
  <si>
    <t>HCBC</t>
  </si>
  <si>
    <t>OCBI</t>
  </si>
  <si>
    <t>HONT</t>
  </si>
  <si>
    <t>Est 5-year EPS Percentage Increase</t>
  </si>
  <si>
    <t>Number of Analysts</t>
  </si>
  <si>
    <t>Number Divided by 10</t>
  </si>
  <si>
    <t>Companies will also be removed when they return to Challenger status (5 years of higher dividends).</t>
  </si>
  <si>
    <t>B</t>
  </si>
  <si>
    <t>Dentsply International Inc.</t>
  </si>
  <si>
    <t>XRAY</t>
  </si>
  <si>
    <t>FY2012=2011</t>
  </si>
  <si>
    <t>Quarterly Schedule</t>
  </si>
  <si>
    <t>Nov10</t>
  </si>
  <si>
    <t>Jul15</t>
  </si>
  <si>
    <t>C04</t>
  </si>
  <si>
    <t>ATRI</t>
  </si>
  <si>
    <t>Landstar System Inc.</t>
  </si>
  <si>
    <t>LSTR</t>
  </si>
  <si>
    <t>Corrected Western Union streak from 4 to 5 years; added to Challengers</t>
  </si>
  <si>
    <t>Natural Resource Partners LP</t>
  </si>
  <si>
    <t>NRP</t>
  </si>
  <si>
    <t>Deletions</t>
  </si>
  <si>
    <t>Copano Energy LLC</t>
  </si>
  <si>
    <t>CPNO</t>
  </si>
  <si>
    <t>Apogee Enterprises Inc.</t>
  </si>
  <si>
    <t>Met-Pro Corp.</t>
  </si>
  <si>
    <t>MPR</t>
  </si>
  <si>
    <t>Resources Connection Inc.</t>
  </si>
  <si>
    <t>RECN</t>
  </si>
  <si>
    <t>ADR-Switz,US$</t>
  </si>
  <si>
    <t>Irregular,@</t>
  </si>
  <si>
    <t>BDMS</t>
  </si>
  <si>
    <t>Astro-Med Inc.</t>
  </si>
  <si>
    <t>ALOT</t>
  </si>
  <si>
    <t>TMP</t>
  </si>
  <si>
    <t>Dividend Growth Model</t>
  </si>
  <si>
    <t>Autoliv Inc.</t>
  </si>
  <si>
    <t>ALV</t>
  </si>
  <si>
    <t>Linear Technology Corp.</t>
  </si>
  <si>
    <t>LLTC</t>
  </si>
  <si>
    <t>2012=2011, increase in 2014</t>
  </si>
  <si>
    <t>2011=2010, Incr. in 2013, 2014</t>
  </si>
  <si>
    <t>Populated Sector column with designatyions from FinViz (and Yahoo)</t>
  </si>
  <si>
    <t>Completed population of Challengers' Dividend History and calculations</t>
  </si>
  <si>
    <t>Entered (IR) in Blue to indicate that no response was received.</t>
  </si>
  <si>
    <t>Listed below are items used to gauge confidence in continuation of dividend-increase streaks, with formulas and point ranges.</t>
  </si>
  <si>
    <t>Item</t>
  </si>
  <si>
    <t>Hill-Rom Holdings Inc.</t>
  </si>
  <si>
    <t>HRC</t>
  </si>
  <si>
    <t>P/Sales</t>
  </si>
  <si>
    <t>Chemicals</t>
  </si>
  <si>
    <t>JlNv</t>
  </si>
  <si>
    <t>5-9 years</t>
  </si>
  <si>
    <t>2011, 2012, 2013,2014</t>
  </si>
  <si>
    <t>First Financial Bankshares Inc.</t>
  </si>
  <si>
    <t>are companies that appear to follow a pattern of increasing their dividend only in alternating years, but</t>
  </si>
  <si>
    <t>HB</t>
  </si>
  <si>
    <t>Estee Lauder Companies Inc.</t>
  </si>
  <si>
    <t>EL</t>
  </si>
  <si>
    <t>BDC-Financial Services</t>
  </si>
  <si>
    <t>Jun12</t>
  </si>
  <si>
    <t>OFC</t>
  </si>
  <si>
    <t>United Parcel Service Inc.</t>
  </si>
  <si>
    <t>UPS</t>
  </si>
  <si>
    <t>United-Guardian Inc.</t>
  </si>
  <si>
    <t>JuDe</t>
  </si>
  <si>
    <t>to invest additional cash on a voluntary, periodic basis. The vast majority of these companies offer these plans, also known as</t>
  </si>
  <si>
    <t>Moved Valmont Industries from Challengers to Contenders (10 years)</t>
  </si>
  <si>
    <t>Apartment Investment &amp; Management Co.</t>
  </si>
  <si>
    <t>AIV</t>
  </si>
  <si>
    <t>HCSG</t>
  </si>
  <si>
    <t># of Years</t>
  </si>
  <si>
    <t>Added DivHistory tab; began population</t>
  </si>
  <si>
    <t>JW-A</t>
  </si>
  <si>
    <t>MLP-Oil&amp;Gas Services</t>
  </si>
  <si>
    <t>MLP-LNG Transport.</t>
  </si>
  <si>
    <t>company should be penalized for making an extra payout, so these special dividends are generally factored out for this listing.</t>
  </si>
  <si>
    <t>LMT</t>
  </si>
  <si>
    <t>Texas Instruments</t>
  </si>
  <si>
    <t>MLP-Oil&amp;Gas Pipelines</t>
  </si>
  <si>
    <t>MLP-Pipelines/Services</t>
  </si>
  <si>
    <t>SIAL</t>
  </si>
  <si>
    <t>Ave. MR % Increase</t>
  </si>
  <si>
    <t>H.B. Fuller Company</t>
  </si>
  <si>
    <t>Cleco Corp.</t>
  </si>
  <si>
    <t>CNL</t>
  </si>
  <si>
    <t>Johnson &amp; Johnson</t>
  </si>
  <si>
    <t>JNJ</t>
  </si>
  <si>
    <t>A19</t>
  </si>
  <si>
    <t>increased the quarterly rate in every calendar year. Also included (under the Contenders tab) are companies that have increased</t>
  </si>
  <si>
    <t>highlight these companies, the dates are indicated in Red (and right-aligned to stand out when printing.)</t>
  </si>
  <si>
    <t>Teleflex Inc.</t>
  </si>
  <si>
    <t>(multiple columns)</t>
  </si>
  <si>
    <t>Financial Services</t>
  </si>
  <si>
    <t>Industrial Equipment</t>
  </si>
  <si>
    <t>Ford Motor Company</t>
  </si>
  <si>
    <t>F</t>
  </si>
  <si>
    <t>NC</t>
  </si>
  <si>
    <t>Raven Industries</t>
  </si>
  <si>
    <t>RAVN</t>
  </si>
  <si>
    <t>T. Rowe Price Group</t>
  </si>
  <si>
    <t>TROW</t>
  </si>
  <si>
    <t>'14=Yr6,Bg Acqd</t>
  </si>
  <si>
    <t>Eagle Bancorp Montana Inc.</t>
  </si>
  <si>
    <t>EBMT</t>
  </si>
  <si>
    <t>Allstate Corp. (ALL) to Challengers</t>
  </si>
  <si>
    <t>Globe Specialty Metals Inc.</t>
  </si>
  <si>
    <t>GSM</t>
  </si>
  <si>
    <t>Washington REIT</t>
  </si>
  <si>
    <t>WRE</t>
  </si>
  <si>
    <t>Acquired by Nationwide Mutual</t>
  </si>
  <si>
    <t>Reliance Steel &amp; Aluminum Co.</t>
  </si>
  <si>
    <t>may not always result in accurate adjustment of prior dividends. This is especially true if the split were</t>
  </si>
  <si>
    <t>Patterson Companies Inc.</t>
  </si>
  <si>
    <t>Acquired by Consolidated Comm.</t>
  </si>
  <si>
    <t>Prior to August 2010, streaks of 10-14 years not included</t>
  </si>
  <si>
    <t>10-24 Straight Years Higher Dividends</t>
  </si>
  <si>
    <t>Feb14</t>
  </si>
  <si>
    <t>Mar14</t>
  </si>
  <si>
    <t>Exec. Editor,</t>
  </si>
  <si>
    <t>Feb13</t>
  </si>
  <si>
    <t>Oil &amp; Gas</t>
  </si>
  <si>
    <t>Orchids Paper Products Co.</t>
  </si>
  <si>
    <t>TIS</t>
  </si>
  <si>
    <t>Changed Gorman-Rupp streak from 35 to 37 years (during 2009) per press release</t>
  </si>
  <si>
    <t>Mean (Simple Average)</t>
  </si>
  <si>
    <t>Knight Transportation Inc.</t>
  </si>
  <si>
    <t>Eversource Energy</t>
  </si>
  <si>
    <t>ES</t>
  </si>
  <si>
    <t>(was Northeast Util)</t>
  </si>
  <si>
    <t>Changed Northeast Utilities (NU) to Eversource Energy (ES)</t>
  </si>
  <si>
    <t>Steel/Aluminum</t>
  </si>
  <si>
    <t>Reliance Steel &amp; Aluminum Co. (RS) to Challengers</t>
  </si>
  <si>
    <t>Companies in Blue cut dividend, then resumed increases</t>
  </si>
  <si>
    <t>DE</t>
  </si>
  <si>
    <t>FedEx Corp.</t>
  </si>
  <si>
    <t>FDX</t>
  </si>
  <si>
    <t>Janus Capital Group Inc.</t>
  </si>
  <si>
    <t>JNS</t>
  </si>
  <si>
    <t>Sinclair Broadcast Group Inc.</t>
  </si>
  <si>
    <t>SBGI</t>
  </si>
  <si>
    <t>Retail-Specialty</t>
  </si>
  <si>
    <t>International Speedway Corp.</t>
  </si>
  <si>
    <t>Bristow Group Inc.</t>
  </si>
  <si>
    <t>BRS</t>
  </si>
  <si>
    <t>JPMorgan Chase &amp; Co.</t>
  </si>
  <si>
    <t>JPM</t>
  </si>
  <si>
    <t>ABM Industries Inc.</t>
  </si>
  <si>
    <t>ABM</t>
  </si>
  <si>
    <t>Procter &amp; Gamble Co.</t>
  </si>
  <si>
    <t>3M Company</t>
  </si>
  <si>
    <t>MMM</t>
  </si>
  <si>
    <t>Renamed CAGR to DGR (Dividend Growth Rate) on DivHistory tab</t>
  </si>
  <si>
    <t>GAMCO Investors Inc.</t>
  </si>
  <si>
    <t>GBL</t>
  </si>
  <si>
    <t>RPM International Inc.</t>
  </si>
  <si>
    <t>Acquired by Northeast Utilities</t>
  </si>
  <si>
    <t>Acquired by Mars Inc.</t>
  </si>
  <si>
    <t>ISCA</t>
  </si>
  <si>
    <t>Emclaire Financial Corp.</t>
  </si>
  <si>
    <t>Piedmont Natural Gas</t>
  </si>
  <si>
    <t>DPM</t>
  </si>
  <si>
    <t>Donegal Group Inc. B</t>
  </si>
  <si>
    <t>DGICB</t>
  </si>
  <si>
    <t>Flowserve Corp.</t>
  </si>
  <si>
    <t>FLS</t>
  </si>
  <si>
    <t>EVR</t>
  </si>
  <si>
    <t>Miller Industries Inc.</t>
  </si>
  <si>
    <t>MLR</t>
  </si>
  <si>
    <t>AIZ</t>
  </si>
  <si>
    <t>CHEV</t>
  </si>
  <si>
    <t>Portland General Electric Co.</t>
  </si>
  <si>
    <t>POR</t>
  </si>
  <si>
    <t>A23</t>
  </si>
  <si>
    <t>Chemed Corp.</t>
  </si>
  <si>
    <t>CHE</t>
  </si>
  <si>
    <t>Lincoln National Corp.</t>
  </si>
  <si>
    <t>Northwest Bancshares Inc.</t>
  </si>
  <si>
    <t>NWBI</t>
  </si>
  <si>
    <t>Protective Life Corp.</t>
  </si>
  <si>
    <t>Apr11</t>
  </si>
  <si>
    <t>Coach Inc.</t>
  </si>
  <si>
    <t>Moved W.R. Berkley from Challengers to Contenders (10 years)</t>
  </si>
  <si>
    <t>Added BancorpSouth Inc. (div. increased for 25 straight years)</t>
  </si>
  <si>
    <t>Annual,FY Streak</t>
  </si>
  <si>
    <t>Dates in Purple (left/centered) indicate delayed determination related to currency exchange rates (for amount paid)</t>
  </si>
  <si>
    <t>FLO</t>
  </si>
  <si>
    <t>2010=2009, increase in 2013</t>
  </si>
  <si>
    <t>Expanded range of green dates to 1-2 months ahead (by ex-dividend date), including Appendix</t>
  </si>
  <si>
    <t>Sep12</t>
  </si>
  <si>
    <t>Adj/Stk Div</t>
  </si>
  <si>
    <t>LTC Properties Inc.</t>
  </si>
  <si>
    <t>SDRL</t>
  </si>
  <si>
    <t>SeaDrill Limited</t>
  </si>
  <si>
    <t>(Prior to Contenders, Challengers)</t>
  </si>
  <si>
    <t>COLM</t>
  </si>
  <si>
    <t>Pardee Resource Company Inc. (PDER) from Challenger to Contender</t>
  </si>
  <si>
    <t>Added Hingham Institution for Savings to Contenders tab (15 years)</t>
  </si>
  <si>
    <t>Acquired by Markel Corp.</t>
  </si>
  <si>
    <t>Acquired By Berkshire Hathaway</t>
  </si>
  <si>
    <t>an adjusted payout of .012275, increased to .012325, could appear unchanged if both were rounded to .0123 by the data provider.</t>
  </si>
  <si>
    <t>Splits/Stock Dividends</t>
  </si>
  <si>
    <t>TLP</t>
  </si>
  <si>
    <t>DGICA</t>
  </si>
  <si>
    <t>Price and Yield columns added</t>
  </si>
  <si>
    <t>CRRC</t>
  </si>
  <si>
    <t>Cullen/Frost Bankers</t>
  </si>
  <si>
    <t>CFR</t>
  </si>
  <si>
    <t>Legacy Reserves LP</t>
  </si>
  <si>
    <t>LGCY</t>
  </si>
  <si>
    <t>Republic Services Inc.</t>
  </si>
  <si>
    <t>RSG</t>
  </si>
  <si>
    <t>Foot Locker Inc.</t>
  </si>
  <si>
    <t>Rockwell Collins Inc.</t>
  </si>
  <si>
    <t>COL</t>
  </si>
  <si>
    <t>Gap Inc.</t>
  </si>
  <si>
    <t>GPS</t>
  </si>
  <si>
    <t>Compass Minerals International</t>
  </si>
  <si>
    <t>Oil&amp;Gas Equip/Srvce</t>
  </si>
  <si>
    <t>value ratio would be 1.5, the formula for the "Graham number" is the square root of (22.5 times the earnings per share times the</t>
  </si>
  <si>
    <t>Pay</t>
  </si>
  <si>
    <t>Dividend Dates</t>
  </si>
  <si>
    <t>%</t>
  </si>
  <si>
    <t>Inc.</t>
  </si>
  <si>
    <t>NHC</t>
  </si>
  <si>
    <t>Moved Norfolk Southern from Challengers to Contenders (10 years)</t>
  </si>
  <si>
    <t>Added Lincoln Electric Holdings to Contenders tab (15 years)</t>
  </si>
  <si>
    <t>&lt;</t>
  </si>
  <si>
    <t>v</t>
  </si>
  <si>
    <t>Movado Group Inc.</t>
  </si>
  <si>
    <t>FY,4/1 split-3/19</t>
  </si>
  <si>
    <t>Mercadolibre Inc.</t>
  </si>
  <si>
    <t>MELI</t>
  </si>
  <si>
    <t>Argentina,US$</t>
  </si>
  <si>
    <t>StoneMor Partners LP</t>
  </si>
  <si>
    <t>STON</t>
  </si>
  <si>
    <t>Visa Inc.</t>
  </si>
  <si>
    <t>V</t>
  </si>
  <si>
    <t>Navios Maritime Partners LP</t>
  </si>
  <si>
    <t>Ashland Inc.</t>
  </si>
  <si>
    <t>ASH</t>
  </si>
  <si>
    <t>projects the "new" (current) rate to a full-year amount</t>
  </si>
  <si>
    <t>PDCO</t>
  </si>
  <si>
    <t>Business Services</t>
  </si>
  <si>
    <t>Insurance</t>
  </si>
  <si>
    <t>Tobacco</t>
  </si>
  <si>
    <t>acquired by Inergy LP</t>
  </si>
  <si>
    <t>Pennsylvania REIT</t>
  </si>
  <si>
    <t>PEI</t>
  </si>
  <si>
    <t>Footwear</t>
  </si>
  <si>
    <t>@=AnnualizedRate</t>
  </si>
  <si>
    <t>REIT-Technology</t>
  </si>
  <si>
    <t>Leggett &amp; Platt Inc.</t>
  </si>
  <si>
    <t>LEG</t>
  </si>
  <si>
    <t>5 or more straight years of higher dividends</t>
  </si>
  <si>
    <t>Acquired by Dow Chemical</t>
  </si>
  <si>
    <t>Began population of 2012 Dividends Paid column with current annual rate, to be replaced</t>
  </si>
  <si>
    <t>Added National Health Investors to Contenders tab (10 years)</t>
  </si>
  <si>
    <t>C17</t>
  </si>
  <si>
    <t>MLP-Propane</t>
  </si>
  <si>
    <t>MLP-Coal</t>
  </si>
  <si>
    <t>Tweed</t>
  </si>
  <si>
    <t>Factor</t>
  </si>
  <si>
    <t>current share price.</t>
  </si>
  <si>
    <t>Mar10</t>
  </si>
  <si>
    <t>Feb10</t>
  </si>
  <si>
    <t>Compressco Partners LP</t>
  </si>
  <si>
    <t>GSJK</t>
  </si>
  <si>
    <t>TD Ameritrade Holding Corp.</t>
  </si>
  <si>
    <t>NACCO Industries</t>
  </si>
  <si>
    <t>MDU Resources</t>
  </si>
  <si>
    <t>Griffon Corp.</t>
  </si>
  <si>
    <t>GFF</t>
  </si>
  <si>
    <t>can make it appear that a company did not raise its dividend, especially in the distant past. For example,</t>
  </si>
  <si>
    <t>HAS</t>
  </si>
  <si>
    <t>Infinity Property &amp; Casualty</t>
  </si>
  <si>
    <t>IPCC</t>
  </si>
  <si>
    <t>Montpelier Re Holdings Ltd.</t>
  </si>
  <si>
    <t>Jones Lang Lasalle</t>
  </si>
  <si>
    <t>JLL</t>
  </si>
  <si>
    <t>Public Storage</t>
  </si>
  <si>
    <t>Inside</t>
  </si>
  <si>
    <t>Own.</t>
  </si>
  <si>
    <t>Maiden Holdings Ltd.</t>
  </si>
  <si>
    <t>PRU</t>
  </si>
  <si>
    <t>Overseas Shipholding Group Inc.</t>
  </si>
  <si>
    <t>OSG</t>
  </si>
  <si>
    <t>Chemicals-Diversified</t>
  </si>
  <si>
    <t>Gildan Activewear Inc.</t>
  </si>
  <si>
    <t>GIL</t>
  </si>
  <si>
    <t>expresses the degree by which the individual year's increases vary from the Mean, or simple average,</t>
  </si>
  <si>
    <t>ACN</t>
  </si>
  <si>
    <t>Ohio Valley Banc Corp.</t>
  </si>
  <si>
    <t>OVBC</t>
  </si>
  <si>
    <t>BANF</t>
  </si>
  <si>
    <t>Canadian National Railway</t>
  </si>
  <si>
    <t>CNI</t>
  </si>
  <si>
    <t>Past Performance is No Guarantee of Future Results</t>
  </si>
  <si>
    <t>Main Street Capital Corp.</t>
  </si>
  <si>
    <t>MAIN</t>
  </si>
  <si>
    <t>Wi-Lan Inc.</t>
  </si>
  <si>
    <t>NY% Growth</t>
  </si>
  <si>
    <t>Oritani Financial Corp.</t>
  </si>
  <si>
    <t>ORIT</t>
  </si>
  <si>
    <t>GK</t>
  </si>
  <si>
    <t>Div. Suspended</t>
  </si>
  <si>
    <t>Added Chowder Rule column and formulas, with conditional formatting</t>
  </si>
  <si>
    <t>JMP Group Inc.</t>
  </si>
  <si>
    <t>JMP</t>
  </si>
  <si>
    <t>Crawford &amp; Company</t>
  </si>
  <si>
    <t>CRD-A</t>
  </si>
  <si>
    <t>Heritage Financial Group</t>
  </si>
  <si>
    <t>HBOS</t>
  </si>
  <si>
    <t>Gas Natural Inc.</t>
  </si>
  <si>
    <t>NPBC</t>
  </si>
  <si>
    <t>ONB</t>
  </si>
  <si>
    <t>Legg Mason</t>
  </si>
  <si>
    <t>BB&amp;T Corp.</t>
  </si>
  <si>
    <t>UDR Inc.</t>
  </si>
  <si>
    <t>LM</t>
  </si>
  <si>
    <t>BBT</t>
  </si>
  <si>
    <t>UDR</t>
  </si>
  <si>
    <t>Vulcan Materials</t>
  </si>
  <si>
    <t>Honeywell International Inc.</t>
  </si>
  <si>
    <t>Staffing Services</t>
  </si>
  <si>
    <t>PepsiCo Inc.</t>
  </si>
  <si>
    <t>BXS</t>
  </si>
  <si>
    <t>Corrected Wal-Mart Stores streak from 40 to 41 years per press release</t>
  </si>
  <si>
    <t>Reinstated 12/3/09-YE Increase</t>
  </si>
  <si>
    <t>UnitedHealth Group Inc.</t>
  </si>
  <si>
    <t>UNH</t>
  </si>
  <si>
    <t>2011=2010, incr. in '12, '13, '14</t>
  </si>
  <si>
    <t>GAS</t>
  </si>
  <si>
    <t>AGL Resources symbol changed from AGL to GAS</t>
  </si>
  <si>
    <t>Ensign Group Inc.</t>
  </si>
  <si>
    <t>2010=2009, incr. In '12, '13,'14</t>
  </si>
  <si>
    <t>Colgate-Palmolive Co.</t>
  </si>
  <si>
    <t>Spectra Energy Corp.</t>
  </si>
  <si>
    <t>SE</t>
  </si>
  <si>
    <t>Acquired by AES Corp.</t>
  </si>
  <si>
    <t>2009=2008, Incr. in '12, '13, '14</t>
  </si>
  <si>
    <t>Campus Crest Communities Inc.</t>
  </si>
  <si>
    <t>CCG</t>
  </si>
  <si>
    <t>Cenovus Energy Inc.</t>
  </si>
  <si>
    <t>CVE</t>
  </si>
  <si>
    <t>Harris Corp.</t>
  </si>
  <si>
    <t>HRS</t>
  </si>
  <si>
    <t>Mar12</t>
  </si>
  <si>
    <t>FCAP</t>
  </si>
  <si>
    <t>Added Average % Change vs. Prior Year to bottom of each Dividend History</t>
  </si>
  <si>
    <t>CoreSite Realty Corp.</t>
  </si>
  <si>
    <t>Trinity Industries Inc.</t>
  </si>
  <si>
    <t>TRN</t>
  </si>
  <si>
    <t>W.R. Berkley Corp.</t>
  </si>
  <si>
    <t>WRB</t>
  </si>
  <si>
    <t>CenturyLink Inc.</t>
  </si>
  <si>
    <t>MON</t>
  </si>
  <si>
    <t>$3 Special-3/6</t>
  </si>
  <si>
    <t>L Brands Inc. (LB) to Challengers</t>
  </si>
  <si>
    <t>Flir Systems Inc. (FLIR) to Challengers</t>
  </si>
  <si>
    <t>REIT-Health Care</t>
  </si>
  <si>
    <t>REIT-Apartment</t>
  </si>
  <si>
    <t>Excludes Reinstatements</t>
  </si>
  <si>
    <t>Added Web Links tab for companies' Yahoo! Summary page, IR Page, DRIP Prospectus</t>
  </si>
  <si>
    <t>United Bankshares Inc.</t>
  </si>
  <si>
    <t>CBOE</t>
  </si>
  <si>
    <t>Jan15</t>
  </si>
  <si>
    <t>shows the trailing twelve months' rate of return on shareholder equity</t>
  </si>
  <si>
    <t>Inside Ownwership</t>
  </si>
  <si>
    <t>Companies will be removed for subsequent freezes.</t>
  </si>
  <si>
    <t>C22</t>
  </si>
  <si>
    <t>Rubber &amp; Plastics</t>
  </si>
  <si>
    <t>quarter cent, or one cent per share on an annual basis. Generally, these are utilities with impressive streaks. But since profits</t>
  </si>
  <si>
    <t>indicates whether a company offers a Dividend Reinvestment Plan (DRIP) that also allows enrollees</t>
  </si>
  <si>
    <t>Tools &amp; Accesories</t>
  </si>
  <si>
    <t>Omnicare Inc.</t>
  </si>
  <si>
    <t>EBTC</t>
  </si>
  <si>
    <t>NEE</t>
  </si>
  <si>
    <t>Enbridge Energy Partners LP</t>
  </si>
  <si>
    <t>EEP</t>
  </si>
  <si>
    <t>Sotherly Hotels Inc.</t>
  </si>
  <si>
    <t>SOHO</t>
  </si>
  <si>
    <t>Toro Company</t>
  </si>
  <si>
    <t>Devon Energy Corp.</t>
  </si>
  <si>
    <t>DVN</t>
  </si>
  <si>
    <t>Icahn Enterprises LP</t>
  </si>
  <si>
    <t>IEP</t>
  </si>
  <si>
    <t>Added International Business Machines to Contenders tab (15 years)</t>
  </si>
  <si>
    <t>South Jersey Industries</t>
  </si>
  <si>
    <t>SJI</t>
  </si>
  <si>
    <t>Averages for</t>
  </si>
  <si>
    <t>Eli Lilly &amp; Company</t>
  </si>
  <si>
    <t>LLY</t>
  </si>
  <si>
    <t>SWK</t>
  </si>
  <si>
    <t>Commerce Bancshares</t>
  </si>
  <si>
    <t>Rockwell Automation Inc.</t>
  </si>
  <si>
    <t>Crane Company</t>
  </si>
  <si>
    <t>HGIC</t>
  </si>
  <si>
    <t>DCI</t>
  </si>
  <si>
    <t>FAF</t>
  </si>
  <si>
    <t>Acquired by Service Corp. Int'l</t>
  </si>
  <si>
    <t>Added Dividend Growth Model columns and inserted description on Notes tab</t>
  </si>
  <si>
    <t>HDFC Bank Limited</t>
  </si>
  <si>
    <t>HDB</t>
  </si>
  <si>
    <t>July</t>
  </si>
  <si>
    <t>Companies in Green froze dividend, then resumed increases (See Appendix C on Notes tab)</t>
  </si>
  <si>
    <t>Corrected Ingredion (deleted 2010) streak from 5 to 6 years; Angel=9 of 10</t>
  </si>
  <si>
    <t>CF Industries Holdings Inc.</t>
  </si>
  <si>
    <t>CF</t>
  </si>
  <si>
    <t>increase was declared, but total paid is higher than previous year.</t>
  </si>
  <si>
    <t>Dividends by Year</t>
  </si>
  <si>
    <t>Eastman Chemical Co.</t>
  </si>
  <si>
    <t>EMN</t>
  </si>
  <si>
    <t>AME</t>
  </si>
  <si>
    <t>MR%</t>
  </si>
  <si>
    <t>Other</t>
  </si>
  <si>
    <t>Progressive Corp.</t>
  </si>
  <si>
    <t>Medical Equipment</t>
  </si>
  <si>
    <t>Applied Conditional Formatting to DGR columns (Red if &lt;2%)</t>
  </si>
  <si>
    <t>2013</t>
  </si>
  <si>
    <t>2012</t>
  </si>
  <si>
    <t>Added columns for Percentage Increase by Year (excludes decreases, division by zero)</t>
  </si>
  <si>
    <t>LG</t>
  </si>
  <si>
    <t>Laclede Group Inc.</t>
  </si>
  <si>
    <t>Span-America Medical Systems</t>
  </si>
  <si>
    <t>SPAN</t>
  </si>
  <si>
    <t>SA=Semi-Annual</t>
  </si>
  <si>
    <t>Commercial Bancshares Inc.</t>
  </si>
  <si>
    <t>CMOH</t>
  </si>
  <si>
    <t>Exterran Partners LP</t>
  </si>
  <si>
    <t>Washington Federal</t>
  </si>
  <si>
    <t>WFSL</t>
  </si>
  <si>
    <t>Added Infosys Technologies Ltd. to Contenders tab (14 years)</t>
  </si>
  <si>
    <t>Astrazeneca plc</t>
  </si>
  <si>
    <t>AZN</t>
  </si>
  <si>
    <t>KINS</t>
  </si>
  <si>
    <t>Beginning</t>
  </si>
  <si>
    <t>Ending</t>
  </si>
  <si>
    <t>Additions *</t>
  </si>
  <si>
    <t>Wabtec Corp.</t>
  </si>
  <si>
    <t>WAB</t>
  </si>
  <si>
    <t>Pope Resources LP</t>
  </si>
  <si>
    <t>POPE</t>
  </si>
  <si>
    <t>B07</t>
  </si>
  <si>
    <t>Corrected Microsoft streak from 8 to 10 years (as Fiscal Year streak) per research</t>
  </si>
  <si>
    <t>C16</t>
  </si>
  <si>
    <t>Utility-Natural Gas</t>
  </si>
  <si>
    <t>Torchmark Corp.</t>
  </si>
  <si>
    <t>TMK</t>
  </si>
  <si>
    <t>Yum! Brands Inc.</t>
  </si>
  <si>
    <t>YUM</t>
  </si>
  <si>
    <t>BHP Billiton Ltd.</t>
  </si>
  <si>
    <t>BHP</t>
  </si>
  <si>
    <t>Corrected Texas Pacific Land Trust streak from 9 to 10 years ('12 accelerated='13)</t>
  </si>
  <si>
    <t>Thor Industries Inc.</t>
  </si>
  <si>
    <t>THO</t>
  </si>
  <si>
    <t>Starbucks Corp.</t>
  </si>
  <si>
    <t>CSX Corp.</t>
  </si>
  <si>
    <t>South State Corp.</t>
  </si>
  <si>
    <t>SSB</t>
  </si>
  <si>
    <t>Foot Locker Inc. (FL) to Challengers</t>
  </si>
  <si>
    <t>Monotype Imaging Holdings Inc.</t>
  </si>
  <si>
    <t>TYPE</t>
  </si>
  <si>
    <t>Storage Services</t>
  </si>
  <si>
    <t>Macquarie Infrastructure Company LLC (MIC) to Challengers</t>
  </si>
  <si>
    <t>Emclaire Financial Corp. (EMCF) to Challengers</t>
  </si>
  <si>
    <t>acquired by First Niagara</t>
  </si>
  <si>
    <t>Tompkins Financial Corp.</t>
  </si>
  <si>
    <t>ITC Holdings Corp.</t>
  </si>
  <si>
    <t>ITC</t>
  </si>
  <si>
    <t>Company</t>
  </si>
  <si>
    <t>Symbol</t>
  </si>
  <si>
    <t>Covanta Holding Corp.</t>
  </si>
  <si>
    <t>CVA</t>
  </si>
  <si>
    <t>Kimberly-Clark Corp.</t>
  </si>
  <si>
    <t>Quaint Oak Bancorp Inc.</t>
  </si>
  <si>
    <t>Cut after '10 Special; incr. '12</t>
  </si>
  <si>
    <t>GTY</t>
  </si>
  <si>
    <t>HCC Insurance Holdings</t>
  </si>
  <si>
    <t>HCC</t>
  </si>
  <si>
    <t>Increases in 2010*, 2011-2014</t>
  </si>
  <si>
    <t>Began re-population of 2013 Dividends Paid column (adjusted for '13 to '12 acceleration)</t>
  </si>
  <si>
    <t>Completed population of 2013 Dividends Paid column with actual (adjusted) figures</t>
  </si>
  <si>
    <t>Past 5yr Growth</t>
  </si>
  <si>
    <t>SCHW</t>
  </si>
  <si>
    <t>Norfolk Southern</t>
  </si>
  <si>
    <t>NSC</t>
  </si>
  <si>
    <t>Named after "Seeking Alpha" author Norman Tweed, this is a "quick-and-dirty" method of comparing</t>
  </si>
  <si>
    <t>Hi-Crush Partners LP</t>
  </si>
  <si>
    <t>HCLP</t>
  </si>
  <si>
    <t>BAE Systems plc</t>
  </si>
  <si>
    <t>BAESY</t>
  </si>
  <si>
    <t>Revised headings and updated formulas for Dividend Growth Model columns</t>
  </si>
  <si>
    <t>Ecology &amp; Environment Inc.</t>
  </si>
  <si>
    <t>EEI</t>
  </si>
  <si>
    <t>C07</t>
  </si>
  <si>
    <t>Safety Insurance Group Inc.</t>
  </si>
  <si>
    <t>SAFT</t>
  </si>
  <si>
    <t>Myers Industries Inc.</t>
  </si>
  <si>
    <t>Rubber and Plastics</t>
  </si>
  <si>
    <t>2014 Challenger</t>
  </si>
  <si>
    <t>Dover Corp.</t>
  </si>
  <si>
    <t>DOV</t>
  </si>
  <si>
    <t>Dec11</t>
  </si>
  <si>
    <t>El Paso Pipeline Partners LP</t>
  </si>
  <si>
    <t>EPB</t>
  </si>
  <si>
    <t>Deletions **</t>
  </si>
  <si>
    <t>Apr14</t>
  </si>
  <si>
    <t>Fulton Financial</t>
  </si>
  <si>
    <t>Masco Corp.</t>
  </si>
  <si>
    <t>MAS</t>
  </si>
  <si>
    <t>Ireland.US$</t>
  </si>
  <si>
    <t>Supervalu Inc.</t>
  </si>
  <si>
    <t>SVU</t>
  </si>
  <si>
    <t>in Streak</t>
  </si>
  <si>
    <t>2010</t>
  </si>
  <si>
    <t>SBSI</t>
  </si>
  <si>
    <t>Aerospace/Defense</t>
  </si>
  <si>
    <t>ESCA</t>
  </si>
  <si>
    <t>HSY</t>
  </si>
  <si>
    <t>ADR-Ireland,US$</t>
  </si>
  <si>
    <t>calculates the annual dividend as a percentage of trailing twelve months Earnings Per Share</t>
  </si>
  <si>
    <t>TTM ROE</t>
  </si>
  <si>
    <t>National Health Investors</t>
  </si>
  <si>
    <t>NHI</t>
  </si>
  <si>
    <t>CVX</t>
  </si>
  <si>
    <t>HCP Inc.</t>
  </si>
  <si>
    <t>Added column for Regular Dividends Paid over 15 years (1999-2013, inclusive), plus Note</t>
  </si>
  <si>
    <t>INTC</t>
  </si>
  <si>
    <t>Added Industry column to Challengers tab and populated</t>
  </si>
  <si>
    <t>GRC</t>
  </si>
  <si>
    <t>Middlesex Water Co.</t>
  </si>
  <si>
    <t>Vanguard Natural Resources LLC</t>
  </si>
  <si>
    <t>VNR</t>
  </si>
  <si>
    <t>RDS-B</t>
  </si>
  <si>
    <t>Corrected H.J. Heinz streak from 7 to 8 years per company/Yahoo info</t>
  </si>
  <si>
    <t>FUN</t>
  </si>
  <si>
    <t>Susquehanna Bancshares</t>
  </si>
  <si>
    <t>SHPG</t>
  </si>
  <si>
    <t>Added Price, Annual Dividend, and Yield columns to Contenders tab</t>
  </si>
  <si>
    <t>Florida Public Utilities</t>
  </si>
  <si>
    <t>FPU</t>
  </si>
  <si>
    <t>As mentioned above, the dividend streaks are generally specified by the companies themselves. In some cases, however, there</t>
  </si>
  <si>
    <t>A07</t>
  </si>
  <si>
    <t>RenaissanceRe Holdings</t>
  </si>
  <si>
    <t>in column H. The actual Graham number is not shown, but is divided into the current price in order to produce a premium or</t>
  </si>
  <si>
    <t>MAAL</t>
  </si>
  <si>
    <t>Codorus Valley Bancorp Inc.</t>
  </si>
  <si>
    <t>CVLY</t>
  </si>
  <si>
    <t>HNI Corp.</t>
  </si>
  <si>
    <t>Dividend Reinvestment Plan</t>
  </si>
  <si>
    <t>Fundamental Data</t>
  </si>
  <si>
    <t>High</t>
  </si>
  <si>
    <t>Low</t>
  </si>
  <si>
    <t>Corrected PSB Holdings streak from 9 (w/increase) to 20 years per press release</t>
  </si>
  <si>
    <t>ALTR</t>
  </si>
  <si>
    <t>Lennox International Inc.</t>
  </si>
  <si>
    <t>LII</t>
  </si>
  <si>
    <t>PETM</t>
  </si>
  <si>
    <t>A. Schulman Inc.</t>
  </si>
  <si>
    <t>SHLM</t>
  </si>
  <si>
    <t>Carpenter Technology Corp.</t>
  </si>
  <si>
    <t>CRS</t>
  </si>
  <si>
    <t>Added Albemarle (16 years) and Buckeye Partners (15) to Contenders tab</t>
  </si>
  <si>
    <t>QNBC</t>
  </si>
  <si>
    <t>2009=2008, Incr. in '14, '15</t>
  </si>
  <si>
    <t>shows estimated Pay Dates, where A=Jan/Apr/Jul/Oct, B=Feb/May/Aug/Nov, C=Mar/Jun/Sep/Dec.</t>
  </si>
  <si>
    <t>MDT</t>
  </si>
  <si>
    <t>shows the percentage of shares outstanding that is owned by founders, executives, and directors</t>
  </si>
  <si>
    <t>Chesapeake Lodging Trust</t>
  </si>
  <si>
    <t>CHSP</t>
  </si>
  <si>
    <t>National Penn Bancshares</t>
  </si>
  <si>
    <t>Church &amp; Dwight</t>
  </si>
  <si>
    <t>CHD</t>
  </si>
  <si>
    <t>Name</t>
  </si>
  <si>
    <t>Aug08</t>
  </si>
  <si>
    <t>Jul08</t>
  </si>
  <si>
    <t>Jun08</t>
  </si>
  <si>
    <t>May08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</si>
</sst>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0.0000"/>
    <numFmt numFmtId="165" formatCode="0.0"/>
    <numFmt numFmtId="166" formatCode="0.000"/>
    <numFmt numFmtId="170" formatCode="0.0_);[Red]\(0.0\)"/>
    <numFmt numFmtId="171" formatCode="0.000_);[Red]\(0.000\)"/>
    <numFmt numFmtId="172" formatCode="0.00_);[Red]\(0.00\)"/>
    <numFmt numFmtId="173" formatCode="#,##0;[Red]#,##0"/>
    <numFmt numFmtId="176" formatCode="0.0_);\(0.0\)"/>
    <numFmt numFmtId="177" formatCode="0_);[Red]\(0\)"/>
  </numFmts>
  <fonts count="58" x14ac:knownFonts="1">
    <font>
      <sz val="10"/>
      <name val="Arial"/>
    </font>
    <font>
      <sz val="10"/>
      <color indexed="48"/>
      <name val="Arial"/>
      <family val="2"/>
    </font>
    <font>
      <sz val="10"/>
      <name val="Arial"/>
      <family val="2"/>
    </font>
    <font>
      <b/>
      <i/>
      <u/>
      <sz val="10"/>
      <name val="Arial"/>
      <family val="2"/>
    </font>
    <font>
      <sz val="8"/>
      <name val="Arial"/>
      <family val="2"/>
    </font>
    <font>
      <b/>
      <i/>
      <u/>
      <sz val="9"/>
      <name val="Arial"/>
      <family val="2"/>
    </font>
    <font>
      <sz val="9"/>
      <name val="Arial"/>
      <family val="2"/>
    </font>
    <font>
      <i/>
      <u/>
      <sz val="9"/>
      <name val="Arial"/>
      <family val="2"/>
    </font>
    <font>
      <i/>
      <sz val="9"/>
      <name val="Arial"/>
      <family val="2"/>
    </font>
    <font>
      <u/>
      <sz val="10"/>
      <color indexed="12"/>
      <name val="Arial"/>
    </font>
    <font>
      <sz val="7"/>
      <color indexed="17"/>
      <name val="Arial"/>
      <family val="2"/>
    </font>
    <font>
      <sz val="7"/>
      <color indexed="10"/>
      <name val="Arial"/>
      <family val="2"/>
    </font>
    <font>
      <b/>
      <sz val="8"/>
      <name val="Arial"/>
      <family val="2"/>
    </font>
    <font>
      <b/>
      <sz val="9"/>
      <name val="Arial"/>
      <family val="2"/>
    </font>
    <font>
      <sz val="9"/>
      <color indexed="48"/>
      <name val="Arial"/>
      <family val="2"/>
    </font>
    <font>
      <sz val="9"/>
      <color indexed="10"/>
      <name val="Arial"/>
      <family val="2"/>
    </font>
    <font>
      <i/>
      <sz val="8"/>
      <color indexed="17"/>
      <name val="Arial"/>
      <family val="2"/>
    </font>
    <font>
      <i/>
      <sz val="8"/>
      <color indexed="10"/>
      <name val="Arial"/>
      <family val="2"/>
    </font>
    <font>
      <i/>
      <sz val="7"/>
      <name val="Arial"/>
      <family val="2"/>
    </font>
    <font>
      <sz val="9"/>
      <color indexed="17"/>
      <name val="Arial"/>
      <family val="2"/>
    </font>
    <font>
      <sz val="7"/>
      <name val="Arial"/>
      <family val="2"/>
    </font>
    <font>
      <sz val="9"/>
      <color indexed="12"/>
      <name val="Arial"/>
      <family val="2"/>
    </font>
    <font>
      <sz val="7"/>
      <color indexed="48"/>
      <name val="Arial"/>
      <family val="2"/>
    </font>
    <font>
      <sz val="10"/>
      <color indexed="12"/>
      <name val="Arial"/>
      <family val="2"/>
    </font>
    <font>
      <u/>
      <sz val="9"/>
      <name val="Arial"/>
      <family val="2"/>
    </font>
    <font>
      <sz val="9"/>
      <color indexed="61"/>
      <name val="Arial"/>
      <family val="2"/>
    </font>
    <font>
      <i/>
      <sz val="8"/>
      <name val="Arial"/>
      <family val="2"/>
    </font>
    <font>
      <sz val="8"/>
      <color indexed="17"/>
      <name val="Arial"/>
      <family val="2"/>
    </font>
    <font>
      <sz val="8"/>
      <color indexed="14"/>
      <name val="Arial"/>
      <family val="2"/>
    </font>
    <font>
      <sz val="7"/>
      <color indexed="14"/>
      <name val="Arial"/>
      <family val="2"/>
    </font>
    <font>
      <b/>
      <i/>
      <u/>
      <sz val="10"/>
      <color indexed="17"/>
      <name val="Arial"/>
      <family val="2"/>
    </font>
    <font>
      <b/>
      <i/>
      <u/>
      <sz val="10"/>
      <color indexed="21"/>
      <name val="Arial"/>
      <family val="2"/>
    </font>
    <font>
      <b/>
      <i/>
      <u/>
      <sz val="10"/>
      <color indexed="53"/>
      <name val="Arial"/>
      <family val="2"/>
    </font>
    <font>
      <sz val="8"/>
      <color indexed="12"/>
      <name val="Arial"/>
      <family val="2"/>
    </font>
    <font>
      <b/>
      <u/>
      <sz val="9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i/>
      <sz val="9"/>
      <color indexed="10"/>
      <name val="Arial"/>
      <family val="2"/>
    </font>
    <font>
      <sz val="5"/>
      <name val="Arial"/>
      <family val="2"/>
    </font>
    <font>
      <b/>
      <i/>
      <sz val="7"/>
      <color indexed="10"/>
      <name val="Arial"/>
      <family val="2"/>
    </font>
    <font>
      <sz val="8"/>
      <color indexed="10"/>
      <name val="Arial"/>
      <family val="2"/>
    </font>
    <font>
      <sz val="8"/>
      <color indexed="48"/>
      <name val="Arial"/>
      <family val="2"/>
    </font>
    <font>
      <sz val="9"/>
      <color indexed="60"/>
      <name val="Arial"/>
      <family val="2"/>
    </font>
    <font>
      <sz val="8"/>
      <color indexed="60"/>
      <name val="Arial"/>
      <family val="2"/>
    </font>
    <font>
      <i/>
      <sz val="9"/>
      <color indexed="17"/>
      <name val="Arial"/>
      <family val="2"/>
    </font>
    <font>
      <i/>
      <sz val="9"/>
      <color indexed="48"/>
      <name val="Arial"/>
      <family val="2"/>
    </font>
    <font>
      <b/>
      <i/>
      <u/>
      <sz val="10"/>
      <color indexed="40"/>
      <name val="Arial"/>
      <family val="2"/>
    </font>
    <font>
      <u/>
      <sz val="8"/>
      <name val="Arial"/>
      <family val="2"/>
    </font>
    <font>
      <sz val="7"/>
      <color indexed="12"/>
      <name val="Arial"/>
      <family val="2"/>
    </font>
    <font>
      <b/>
      <sz val="10"/>
      <name val="Arial"/>
      <family val="2"/>
    </font>
    <font>
      <sz val="7"/>
      <color indexed="61"/>
      <name val="Arial"/>
      <family val="2"/>
    </font>
    <font>
      <sz val="7"/>
      <color indexed="60"/>
      <name val="Arial"/>
      <family val="2"/>
    </font>
    <font>
      <sz val="8"/>
      <color indexed="61"/>
      <name val="Arial"/>
      <family val="2"/>
    </font>
    <font>
      <sz val="6"/>
      <name val="Arial"/>
      <family val="2"/>
    </font>
    <font>
      <i/>
      <sz val="9"/>
      <color indexed="46"/>
      <name val="Arial"/>
      <family val="2"/>
    </font>
    <font>
      <sz val="9"/>
      <color indexed="46"/>
      <name val="Arial"/>
      <family val="2"/>
    </font>
    <font>
      <sz val="7"/>
      <color indexed="46"/>
      <name val="Arial"/>
      <family val="2"/>
    </font>
    <font>
      <u/>
      <sz val="8"/>
      <color indexed="12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5"/>
        <bgColor indexed="64"/>
      </patternFill>
    </fill>
    <fill>
      <patternFill patternType="gray0625">
        <bgColor indexed="45"/>
      </patternFill>
    </fill>
    <fill>
      <patternFill patternType="gray0625">
        <bgColor indexed="22"/>
      </patternFill>
    </fill>
    <fill>
      <patternFill patternType="gray0625"/>
    </fill>
  </fills>
  <borders count="16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>
      <alignment vertical="top"/>
      <protection locked="0"/>
    </xf>
  </cellStyleXfs>
  <cellXfs count="1211">
    <xf numFmtId="0" fontId="0" fillId="0" borderId="0" xfId="0"/>
    <xf numFmtId="0" fontId="2" fillId="0" borderId="1" xfId="0" applyFont="1" applyBorder="1"/>
    <xf numFmtId="0" fontId="2" fillId="0" borderId="0" xfId="0" applyFont="1" applyBorder="1"/>
    <xf numFmtId="0" fontId="2" fillId="0" borderId="2" xfId="0" applyFont="1" applyBorder="1"/>
    <xf numFmtId="0" fontId="4" fillId="0" borderId="0" xfId="0" quotePrefix="1" applyFont="1" applyBorder="1"/>
    <xf numFmtId="0" fontId="5" fillId="0" borderId="0" xfId="0" applyFont="1"/>
    <xf numFmtId="0" fontId="6" fillId="0" borderId="0" xfId="0" applyFont="1"/>
    <xf numFmtId="0" fontId="6" fillId="0" borderId="0" xfId="0" applyFont="1" applyBorder="1"/>
    <xf numFmtId="0" fontId="6" fillId="0" borderId="0" xfId="0" applyFont="1" applyAlignment="1">
      <alignment horizontal="center"/>
    </xf>
    <xf numFmtId="0" fontId="6" fillId="0" borderId="3" xfId="0" applyFont="1" applyBorder="1"/>
    <xf numFmtId="14" fontId="0" fillId="0" borderId="0" xfId="0" applyNumberFormat="1"/>
    <xf numFmtId="14" fontId="2" fillId="0" borderId="4" xfId="0" applyNumberFormat="1" applyFont="1" applyBorder="1"/>
    <xf numFmtId="0" fontId="0" fillId="0" borderId="0" xfId="0" quotePrefix="1" applyAlignment="1">
      <alignment horizontal="left"/>
    </xf>
    <xf numFmtId="0" fontId="4" fillId="0" borderId="5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6" fillId="0" borderId="6" xfId="0" applyFont="1" applyBorder="1"/>
    <xf numFmtId="0" fontId="6" fillId="0" borderId="7" xfId="0" applyFont="1" applyBorder="1"/>
    <xf numFmtId="0" fontId="6" fillId="0" borderId="0" xfId="0" applyFont="1" applyBorder="1" applyAlignment="1">
      <alignment horizontal="center"/>
    </xf>
    <xf numFmtId="2" fontId="6" fillId="0" borderId="7" xfId="0" applyNumberFormat="1" applyFont="1" applyBorder="1"/>
    <xf numFmtId="14" fontId="6" fillId="0" borderId="3" xfId="0" applyNumberFormat="1" applyFont="1" applyBorder="1" applyAlignment="1">
      <alignment horizontal="left"/>
    </xf>
    <xf numFmtId="14" fontId="6" fillId="0" borderId="7" xfId="0" applyNumberFormat="1" applyFont="1" applyBorder="1" applyAlignment="1">
      <alignment horizontal="left"/>
    </xf>
    <xf numFmtId="14" fontId="6" fillId="0" borderId="4" xfId="0" applyNumberFormat="1" applyFont="1" applyBorder="1" applyAlignment="1">
      <alignment horizontal="left"/>
    </xf>
    <xf numFmtId="0" fontId="6" fillId="0" borderId="4" xfId="0" applyFont="1" applyBorder="1"/>
    <xf numFmtId="0" fontId="6" fillId="0" borderId="8" xfId="0" applyFont="1" applyBorder="1"/>
    <xf numFmtId="0" fontId="6" fillId="0" borderId="9" xfId="0" applyFont="1" applyBorder="1"/>
    <xf numFmtId="2" fontId="6" fillId="0" borderId="9" xfId="0" applyNumberFormat="1" applyFont="1" applyBorder="1"/>
    <xf numFmtId="14" fontId="6" fillId="0" borderId="0" xfId="0" applyNumberFormat="1" applyFont="1" applyBorder="1" applyAlignment="1">
      <alignment horizontal="left"/>
    </xf>
    <xf numFmtId="14" fontId="6" fillId="0" borderId="9" xfId="0" applyNumberFormat="1" applyFont="1" applyBorder="1" applyAlignment="1">
      <alignment horizontal="left"/>
    </xf>
    <xf numFmtId="14" fontId="6" fillId="0" borderId="10" xfId="0" applyNumberFormat="1" applyFont="1" applyBorder="1" applyAlignment="1">
      <alignment horizontal="left"/>
    </xf>
    <xf numFmtId="0" fontId="6" fillId="0" borderId="10" xfId="0" applyFont="1" applyBorder="1"/>
    <xf numFmtId="0" fontId="6" fillId="0" borderId="5" xfId="0" applyFont="1" applyBorder="1"/>
    <xf numFmtId="0" fontId="6" fillId="0" borderId="2" xfId="0" applyFont="1" applyBorder="1"/>
    <xf numFmtId="0" fontId="6" fillId="0" borderId="11" xfId="0" applyFont="1" applyBorder="1"/>
    <xf numFmtId="2" fontId="6" fillId="0" borderId="11" xfId="0" applyNumberFormat="1" applyFont="1" applyBorder="1"/>
    <xf numFmtId="14" fontId="6" fillId="0" borderId="1" xfId="0" applyNumberFormat="1" applyFont="1" applyBorder="1" applyAlignment="1">
      <alignment horizontal="left"/>
    </xf>
    <xf numFmtId="0" fontId="6" fillId="0" borderId="1" xfId="0" applyFont="1" applyBorder="1"/>
    <xf numFmtId="0" fontId="6" fillId="0" borderId="6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14" fontId="6" fillId="0" borderId="2" xfId="0" applyNumberFormat="1" applyFont="1" applyBorder="1" applyAlignment="1">
      <alignment horizontal="left"/>
    </xf>
    <xf numFmtId="14" fontId="6" fillId="0" borderId="11" xfId="0" applyNumberFormat="1" applyFont="1" applyBorder="1" applyAlignment="1">
      <alignment horizontal="left"/>
    </xf>
    <xf numFmtId="2" fontId="15" fillId="0" borderId="9" xfId="0" applyNumberFormat="1" applyFont="1" applyBorder="1"/>
    <xf numFmtId="2" fontId="6" fillId="0" borderId="0" xfId="0" applyNumberFormat="1" applyFont="1" applyBorder="1" applyAlignment="1">
      <alignment horizontal="right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0" xfId="0" quotePrefix="1" applyFont="1" applyBorder="1" applyAlignment="1">
      <alignment horizontal="center"/>
    </xf>
    <xf numFmtId="0" fontId="6" fillId="0" borderId="4" xfId="0" quotePrefix="1" applyFont="1" applyBorder="1" applyAlignment="1">
      <alignment horizontal="center"/>
    </xf>
    <xf numFmtId="0" fontId="6" fillId="0" borderId="14" xfId="0" applyFont="1" applyBorder="1"/>
    <xf numFmtId="0" fontId="6" fillId="0" borderId="13" xfId="0" applyFont="1" applyBorder="1"/>
    <xf numFmtId="0" fontId="6" fillId="0" borderId="7" xfId="0" quotePrefix="1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" xfId="0" applyFont="1" applyBorder="1" applyAlignment="1">
      <alignment horizontal="left"/>
    </xf>
    <xf numFmtId="0" fontId="6" fillId="0" borderId="8" xfId="0" quotePrefix="1" applyFont="1" applyBorder="1" applyAlignment="1">
      <alignment horizontal="center"/>
    </xf>
    <xf numFmtId="2" fontId="6" fillId="0" borderId="0" xfId="0" applyNumberFormat="1" applyFont="1" applyBorder="1"/>
    <xf numFmtId="0" fontId="6" fillId="0" borderId="5" xfId="0" quotePrefix="1" applyFont="1" applyBorder="1" applyAlignment="1">
      <alignment horizontal="right"/>
    </xf>
    <xf numFmtId="2" fontId="6" fillId="0" borderId="2" xfId="0" applyNumberFormat="1" applyFont="1" applyBorder="1"/>
    <xf numFmtId="14" fontId="15" fillId="0" borderId="0" xfId="0" applyNumberFormat="1" applyFont="1" applyBorder="1" applyAlignment="1">
      <alignment horizontal="right"/>
    </xf>
    <xf numFmtId="14" fontId="15" fillId="0" borderId="9" xfId="0" applyNumberFormat="1" applyFont="1" applyBorder="1" applyAlignment="1">
      <alignment horizontal="right"/>
    </xf>
    <xf numFmtId="14" fontId="15" fillId="0" borderId="10" xfId="0" applyNumberFormat="1" applyFont="1" applyBorder="1" applyAlignment="1">
      <alignment horizontal="right"/>
    </xf>
    <xf numFmtId="0" fontId="4" fillId="0" borderId="1" xfId="0" applyFont="1" applyBorder="1" applyAlignment="1">
      <alignment horizontal="center"/>
    </xf>
    <xf numFmtId="0" fontId="6" fillId="0" borderId="5" xfId="0" quotePrefix="1" applyFont="1" applyBorder="1" applyAlignment="1">
      <alignment horizontal="center"/>
    </xf>
    <xf numFmtId="0" fontId="6" fillId="0" borderId="1" xfId="0" quotePrefix="1" applyFont="1" applyBorder="1" applyAlignment="1">
      <alignment horizontal="center"/>
    </xf>
    <xf numFmtId="165" fontId="6" fillId="0" borderId="11" xfId="0" applyNumberFormat="1" applyFont="1" applyBorder="1"/>
    <xf numFmtId="14" fontId="2" fillId="0" borderId="0" xfId="0" applyNumberFormat="1" applyFont="1"/>
    <xf numFmtId="0" fontId="2" fillId="0" borderId="0" xfId="0" applyFont="1" applyAlignment="1">
      <alignment horizontal="left"/>
    </xf>
    <xf numFmtId="0" fontId="2" fillId="0" borderId="0" xfId="0" quotePrefix="1" applyFont="1" applyAlignment="1">
      <alignment horizontal="left"/>
    </xf>
    <xf numFmtId="0" fontId="6" fillId="0" borderId="14" xfId="0" applyFont="1" applyBorder="1" applyAlignment="1">
      <alignment horizontal="center"/>
    </xf>
    <xf numFmtId="0" fontId="3" fillId="0" borderId="12" xfId="0" applyFont="1" applyBorder="1"/>
    <xf numFmtId="0" fontId="2" fillId="0" borderId="14" xfId="0" applyFont="1" applyBorder="1"/>
    <xf numFmtId="0" fontId="9" fillId="0" borderId="14" xfId="1" applyBorder="1" applyAlignment="1" applyProtection="1"/>
    <xf numFmtId="0" fontId="4" fillId="0" borderId="14" xfId="0" quotePrefix="1" applyFont="1" applyBorder="1"/>
    <xf numFmtId="0" fontId="8" fillId="0" borderId="14" xfId="0" quotePrefix="1" applyFont="1" applyBorder="1" applyAlignment="1">
      <alignment horizontal="right"/>
    </xf>
    <xf numFmtId="0" fontId="6" fillId="0" borderId="0" xfId="0" quotePrefix="1" applyFont="1" applyAlignment="1">
      <alignment horizontal="left"/>
    </xf>
    <xf numFmtId="0" fontId="6" fillId="0" borderId="6" xfId="0" quotePrefix="1" applyFont="1" applyBorder="1" applyAlignment="1">
      <alignment horizontal="center"/>
    </xf>
    <xf numFmtId="165" fontId="6" fillId="0" borderId="15" xfId="0" applyNumberFormat="1" applyFont="1" applyBorder="1"/>
    <xf numFmtId="2" fontId="6" fillId="0" borderId="15" xfId="0" applyNumberFormat="1" applyFont="1" applyBorder="1"/>
    <xf numFmtId="2" fontId="6" fillId="0" borderId="14" xfId="0" applyNumberFormat="1" applyFont="1" applyBorder="1"/>
    <xf numFmtId="0" fontId="6" fillId="0" borderId="0" xfId="0" applyFont="1" applyAlignment="1">
      <alignment horizontal="left"/>
    </xf>
    <xf numFmtId="2" fontId="6" fillId="0" borderId="10" xfId="0" quotePrefix="1" applyNumberFormat="1" applyFont="1" applyBorder="1" applyAlignment="1">
      <alignment horizontal="right"/>
    </xf>
    <xf numFmtId="2" fontId="6" fillId="0" borderId="1" xfId="0" quotePrefix="1" applyNumberFormat="1" applyFont="1" applyBorder="1" applyAlignment="1">
      <alignment horizontal="right"/>
    </xf>
    <xf numFmtId="0" fontId="6" fillId="0" borderId="8" xfId="0" applyFont="1" applyBorder="1" applyAlignment="1">
      <alignment horizontal="left"/>
    </xf>
    <xf numFmtId="0" fontId="6" fillId="0" borderId="8" xfId="0" quotePrefix="1" applyFont="1" applyBorder="1" applyAlignment="1">
      <alignment horizontal="left"/>
    </xf>
    <xf numFmtId="0" fontId="3" fillId="0" borderId="0" xfId="0" applyFont="1"/>
    <xf numFmtId="0" fontId="18" fillId="0" borderId="8" xfId="0" quotePrefix="1" applyFont="1" applyBorder="1" applyAlignment="1">
      <alignment horizontal="left"/>
    </xf>
    <xf numFmtId="0" fontId="0" fillId="0" borderId="13" xfId="0" applyBorder="1"/>
    <xf numFmtId="0" fontId="0" fillId="0" borderId="0" xfId="0" applyAlignment="1">
      <alignment horizontal="left"/>
    </xf>
    <xf numFmtId="0" fontId="6" fillId="0" borderId="9" xfId="0" quotePrefix="1" applyFont="1" applyBorder="1" applyAlignment="1">
      <alignment horizontal="left"/>
    </xf>
    <xf numFmtId="14" fontId="6" fillId="0" borderId="9" xfId="0" quotePrefix="1" applyNumberFormat="1" applyFont="1" applyBorder="1" applyAlignment="1">
      <alignment horizontal="left"/>
    </xf>
    <xf numFmtId="14" fontId="6" fillId="0" borderId="0" xfId="0" quotePrefix="1" applyNumberFormat="1" applyFont="1" applyBorder="1" applyAlignment="1">
      <alignment horizontal="left"/>
    </xf>
    <xf numFmtId="164" fontId="6" fillId="0" borderId="10" xfId="0" quotePrefix="1" applyNumberFormat="1" applyFont="1" applyBorder="1" applyAlignment="1">
      <alignment horizontal="right"/>
    </xf>
    <xf numFmtId="164" fontId="6" fillId="0" borderId="1" xfId="0" quotePrefix="1" applyNumberFormat="1" applyFont="1" applyBorder="1" applyAlignment="1">
      <alignment horizontal="right"/>
    </xf>
    <xf numFmtId="2" fontId="6" fillId="0" borderId="4" xfId="0" quotePrefix="1" applyNumberFormat="1" applyFont="1" applyBorder="1" applyAlignment="1">
      <alignment horizontal="right"/>
    </xf>
    <xf numFmtId="164" fontId="6" fillId="0" borderId="4" xfId="0" quotePrefix="1" applyNumberFormat="1" applyFont="1" applyBorder="1" applyAlignment="1">
      <alignment horizontal="right"/>
    </xf>
    <xf numFmtId="0" fontId="6" fillId="0" borderId="10" xfId="0" quotePrefix="1" applyFont="1" applyBorder="1" applyAlignment="1">
      <alignment horizontal="left"/>
    </xf>
    <xf numFmtId="0" fontId="20" fillId="0" borderId="8" xfId="0" quotePrefix="1" applyFont="1" applyBorder="1" applyAlignment="1">
      <alignment horizontal="left"/>
    </xf>
    <xf numFmtId="0" fontId="20" fillId="0" borderId="0" xfId="0" applyFont="1" applyBorder="1"/>
    <xf numFmtId="0" fontId="6" fillId="0" borderId="14" xfId="0" applyFont="1" applyBorder="1" applyAlignment="1"/>
    <xf numFmtId="0" fontId="6" fillId="0" borderId="5" xfId="0" applyFont="1" applyBorder="1" applyAlignment="1">
      <alignment horizontal="left"/>
    </xf>
    <xf numFmtId="14" fontId="6" fillId="0" borderId="0" xfId="0" applyNumberFormat="1" applyFont="1"/>
    <xf numFmtId="2" fontId="6" fillId="0" borderId="9" xfId="0" quotePrefix="1" applyNumberFormat="1" applyFont="1" applyBorder="1" applyAlignment="1">
      <alignment horizontal="right"/>
    </xf>
    <xf numFmtId="14" fontId="6" fillId="0" borderId="6" xfId="0" applyNumberFormat="1" applyFont="1" applyBorder="1" applyAlignment="1">
      <alignment horizontal="left"/>
    </xf>
    <xf numFmtId="164" fontId="6" fillId="0" borderId="10" xfId="0" applyNumberFormat="1" applyFont="1" applyBorder="1"/>
    <xf numFmtId="0" fontId="6" fillId="0" borderId="1" xfId="0" quotePrefix="1" applyFont="1" applyBorder="1" applyAlignment="1">
      <alignment horizontal="left"/>
    </xf>
    <xf numFmtId="1" fontId="6" fillId="0" borderId="11" xfId="0" applyNumberFormat="1" applyFont="1" applyBorder="1"/>
    <xf numFmtId="0" fontId="6" fillId="0" borderId="9" xfId="0" applyFont="1" applyBorder="1" applyAlignment="1">
      <alignment horizontal="left"/>
    </xf>
    <xf numFmtId="14" fontId="6" fillId="0" borderId="0" xfId="0" applyNumberFormat="1" applyFont="1" applyBorder="1"/>
    <xf numFmtId="164" fontId="6" fillId="0" borderId="7" xfId="0" quotePrefix="1" applyNumberFormat="1" applyFont="1" applyBorder="1" applyAlignment="1">
      <alignment horizontal="right"/>
    </xf>
    <xf numFmtId="164" fontId="6" fillId="0" borderId="11" xfId="0" quotePrefix="1" applyNumberFormat="1" applyFont="1" applyBorder="1" applyAlignment="1">
      <alignment horizontal="right"/>
    </xf>
    <xf numFmtId="164" fontId="6" fillId="0" borderId="9" xfId="0" quotePrefix="1" applyNumberFormat="1" applyFont="1" applyBorder="1" applyAlignment="1">
      <alignment horizontal="right"/>
    </xf>
    <xf numFmtId="0" fontId="12" fillId="0" borderId="5" xfId="0" quotePrefix="1" applyFont="1" applyBorder="1" applyAlignment="1">
      <alignment horizontal="center"/>
    </xf>
    <xf numFmtId="0" fontId="1" fillId="0" borderId="0" xfId="0" applyFont="1" applyBorder="1"/>
    <xf numFmtId="0" fontId="13" fillId="0" borderId="7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13" fillId="0" borderId="11" xfId="0" applyFont="1" applyBorder="1" applyAlignment="1">
      <alignment horizontal="center"/>
    </xf>
    <xf numFmtId="0" fontId="13" fillId="0" borderId="8" xfId="0" applyFont="1" applyBorder="1" applyAlignment="1">
      <alignment horizontal="center"/>
    </xf>
    <xf numFmtId="0" fontId="6" fillId="0" borderId="7" xfId="0" applyFont="1" applyBorder="1" applyAlignment="1">
      <alignment horizontal="right"/>
    </xf>
    <xf numFmtId="0" fontId="6" fillId="0" borderId="9" xfId="0" applyFont="1" applyBorder="1" applyAlignment="1">
      <alignment horizontal="right"/>
    </xf>
    <xf numFmtId="0" fontId="1" fillId="0" borderId="2" xfId="0" applyFont="1" applyBorder="1"/>
    <xf numFmtId="0" fontId="6" fillId="0" borderId="0" xfId="0" quotePrefix="1" applyFont="1" applyBorder="1" applyAlignment="1">
      <alignment horizontal="left"/>
    </xf>
    <xf numFmtId="0" fontId="6" fillId="0" borderId="0" xfId="0" applyFont="1" applyBorder="1" applyAlignment="1">
      <alignment horizontal="left"/>
    </xf>
    <xf numFmtId="164" fontId="6" fillId="0" borderId="11" xfId="0" applyNumberFormat="1" applyFont="1" applyBorder="1"/>
    <xf numFmtId="164" fontId="6" fillId="0" borderId="9" xfId="0" applyNumberFormat="1" applyFont="1" applyBorder="1"/>
    <xf numFmtId="164" fontId="6" fillId="0" borderId="7" xfId="0" applyNumberFormat="1" applyFont="1" applyBorder="1"/>
    <xf numFmtId="0" fontId="6" fillId="0" borderId="7" xfId="0" quotePrefix="1" applyFont="1" applyBorder="1" applyAlignment="1">
      <alignment horizontal="left"/>
    </xf>
    <xf numFmtId="0" fontId="6" fillId="0" borderId="6" xfId="0" quotePrefix="1" applyFont="1" applyBorder="1" applyAlignment="1">
      <alignment horizontal="left"/>
    </xf>
    <xf numFmtId="0" fontId="6" fillId="0" borderId="7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13" fillId="0" borderId="11" xfId="0" quotePrefix="1" applyFont="1" applyBorder="1" applyAlignment="1">
      <alignment horizontal="center"/>
    </xf>
    <xf numFmtId="0" fontId="13" fillId="0" borderId="0" xfId="0" applyFont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5" xfId="0" applyFont="1" applyBorder="1" applyAlignment="1">
      <alignment horizontal="center"/>
    </xf>
    <xf numFmtId="14" fontId="6" fillId="0" borderId="6" xfId="0" applyNumberFormat="1" applyFont="1" applyBorder="1"/>
    <xf numFmtId="14" fontId="6" fillId="0" borderId="8" xfId="0" applyNumberFormat="1" applyFont="1" applyBorder="1"/>
    <xf numFmtId="14" fontId="6" fillId="0" borderId="5" xfId="0" applyNumberFormat="1" applyFont="1" applyBorder="1"/>
    <xf numFmtId="0" fontId="6" fillId="0" borderId="9" xfId="0" applyFont="1" applyBorder="1" applyAlignment="1">
      <alignment horizontal="center"/>
    </xf>
    <xf numFmtId="14" fontId="6" fillId="0" borderId="8" xfId="0" applyNumberFormat="1" applyFont="1" applyBorder="1" applyAlignment="1">
      <alignment horizontal="left"/>
    </xf>
    <xf numFmtId="0" fontId="7" fillId="0" borderId="0" xfId="0" quotePrefix="1" applyFont="1" applyBorder="1" applyAlignment="1">
      <alignment horizontal="left"/>
    </xf>
    <xf numFmtId="0" fontId="4" fillId="0" borderId="5" xfId="0" quotePrefix="1" applyFont="1" applyBorder="1" applyAlignment="1">
      <alignment horizontal="left"/>
    </xf>
    <xf numFmtId="0" fontId="4" fillId="0" borderId="8" xfId="0" quotePrefix="1" applyFont="1" applyBorder="1" applyAlignment="1">
      <alignment horizontal="left"/>
    </xf>
    <xf numFmtId="0" fontId="1" fillId="0" borderId="3" xfId="0" applyFont="1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10" xfId="0" applyBorder="1"/>
    <xf numFmtId="2" fontId="21" fillId="0" borderId="0" xfId="0" applyNumberFormat="1" applyFont="1" applyBorder="1" applyAlignment="1">
      <alignment horizontal="right"/>
    </xf>
    <xf numFmtId="2" fontId="21" fillId="0" borderId="2" xfId="0" applyNumberFormat="1" applyFont="1" applyBorder="1" applyAlignment="1">
      <alignment horizontal="right"/>
    </xf>
    <xf numFmtId="0" fontId="21" fillId="0" borderId="2" xfId="0" applyFont="1" applyBorder="1" applyAlignment="1">
      <alignment horizontal="center"/>
    </xf>
    <xf numFmtId="0" fontId="21" fillId="0" borderId="6" xfId="0" applyFont="1" applyBorder="1" applyAlignment="1">
      <alignment horizontal="center"/>
    </xf>
    <xf numFmtId="0" fontId="21" fillId="0" borderId="3" xfId="0" applyFont="1" applyBorder="1" applyAlignment="1">
      <alignment horizontal="center"/>
    </xf>
    <xf numFmtId="0" fontId="21" fillId="0" borderId="5" xfId="0" applyFont="1" applyBorder="1" applyAlignment="1">
      <alignment horizontal="center"/>
    </xf>
    <xf numFmtId="2" fontId="21" fillId="0" borderId="8" xfId="0" applyNumberFormat="1" applyFont="1" applyBorder="1" applyAlignment="1">
      <alignment horizontal="right"/>
    </xf>
    <xf numFmtId="2" fontId="21" fillId="0" borderId="10" xfId="0" applyNumberFormat="1" applyFont="1" applyBorder="1" applyAlignment="1">
      <alignment horizontal="right"/>
    </xf>
    <xf numFmtId="2" fontId="21" fillId="0" borderId="5" xfId="0" applyNumberFormat="1" applyFont="1" applyBorder="1" applyAlignment="1">
      <alignment horizontal="right"/>
    </xf>
    <xf numFmtId="2" fontId="21" fillId="0" borderId="1" xfId="0" applyNumberFormat="1" applyFont="1" applyBorder="1" applyAlignment="1">
      <alignment horizontal="right"/>
    </xf>
    <xf numFmtId="0" fontId="21" fillId="0" borderId="7" xfId="0" applyFont="1" applyBorder="1" applyAlignment="1">
      <alignment horizontal="center"/>
    </xf>
    <xf numFmtId="0" fontId="21" fillId="0" borderId="11" xfId="0" applyFont="1" applyBorder="1" applyAlignment="1">
      <alignment horizontal="center"/>
    </xf>
    <xf numFmtId="2" fontId="21" fillId="0" borderId="9" xfId="0" applyNumberFormat="1" applyFont="1" applyBorder="1" applyAlignment="1">
      <alignment horizontal="right"/>
    </xf>
    <xf numFmtId="2" fontId="21" fillId="0" borderId="11" xfId="0" applyNumberFormat="1" applyFont="1" applyBorder="1" applyAlignment="1">
      <alignment horizontal="right"/>
    </xf>
    <xf numFmtId="0" fontId="20" fillId="0" borderId="8" xfId="0" applyFont="1" applyBorder="1"/>
    <xf numFmtId="0" fontId="22" fillId="0" borderId="0" xfId="0" applyFont="1" applyBorder="1"/>
    <xf numFmtId="0" fontId="20" fillId="0" borderId="10" xfId="0" applyFont="1" applyBorder="1"/>
    <xf numFmtId="0" fontId="22" fillId="0" borderId="0" xfId="0" quotePrefix="1" applyFont="1" applyBorder="1" applyAlignment="1">
      <alignment horizontal="left"/>
    </xf>
    <xf numFmtId="0" fontId="20" fillId="0" borderId="0" xfId="0" applyFont="1" applyBorder="1" applyAlignment="1">
      <alignment horizontal="right"/>
    </xf>
    <xf numFmtId="0" fontId="21" fillId="0" borderId="4" xfId="0" applyFont="1" applyBorder="1" applyAlignment="1">
      <alignment horizontal="center"/>
    </xf>
    <xf numFmtId="2" fontId="21" fillId="0" borderId="7" xfId="0" applyNumberFormat="1" applyFont="1" applyBorder="1" applyAlignment="1">
      <alignment horizontal="right"/>
    </xf>
    <xf numFmtId="2" fontId="21" fillId="0" borderId="6" xfId="0" applyNumberFormat="1" applyFont="1" applyBorder="1" applyAlignment="1">
      <alignment horizontal="right"/>
    </xf>
    <xf numFmtId="2" fontId="21" fillId="0" borderId="3" xfId="0" applyNumberFormat="1" applyFont="1" applyBorder="1" applyAlignment="1">
      <alignment horizontal="right"/>
    </xf>
    <xf numFmtId="2" fontId="21" fillId="0" borderId="4" xfId="0" applyNumberFormat="1" applyFont="1" applyBorder="1" applyAlignment="1">
      <alignment horizontal="right"/>
    </xf>
    <xf numFmtId="1" fontId="6" fillId="0" borderId="15" xfId="0" applyNumberFormat="1" applyFont="1" applyBorder="1"/>
    <xf numFmtId="2" fontId="23" fillId="0" borderId="0" xfId="0" applyNumberFormat="1" applyFont="1" applyBorder="1" applyAlignment="1">
      <alignment horizontal="right"/>
    </xf>
    <xf numFmtId="2" fontId="23" fillId="0" borderId="8" xfId="0" applyNumberFormat="1" applyFont="1" applyBorder="1" applyAlignment="1">
      <alignment horizontal="right"/>
    </xf>
    <xf numFmtId="0" fontId="21" fillId="0" borderId="2" xfId="0" quotePrefix="1" applyFont="1" applyBorder="1" applyAlignment="1">
      <alignment horizontal="center"/>
    </xf>
    <xf numFmtId="0" fontId="21" fillId="0" borderId="1" xfId="0" quotePrefix="1" applyFont="1" applyBorder="1" applyAlignment="1">
      <alignment horizontal="center"/>
    </xf>
    <xf numFmtId="2" fontId="21" fillId="0" borderId="10" xfId="0" quotePrefix="1" applyNumberFormat="1" applyFont="1" applyBorder="1" applyAlignment="1">
      <alignment horizontal="right"/>
    </xf>
    <xf numFmtId="2" fontId="21" fillId="0" borderId="10" xfId="0" applyNumberFormat="1" applyFont="1" applyBorder="1"/>
    <xf numFmtId="2" fontId="21" fillId="0" borderId="4" xfId="0" applyNumberFormat="1" applyFont="1" applyBorder="1"/>
    <xf numFmtId="2" fontId="21" fillId="0" borderId="0" xfId="0" applyNumberFormat="1" applyFont="1" applyBorder="1"/>
    <xf numFmtId="2" fontId="21" fillId="0" borderId="0" xfId="0" quotePrefix="1" applyNumberFormat="1" applyFont="1" applyBorder="1" applyAlignment="1">
      <alignment horizontal="right"/>
    </xf>
    <xf numFmtId="2" fontId="21" fillId="0" borderId="7" xfId="0" applyNumberFormat="1" applyFont="1" applyBorder="1"/>
    <xf numFmtId="2" fontId="21" fillId="0" borderId="9" xfId="0" applyNumberFormat="1" applyFont="1" applyBorder="1"/>
    <xf numFmtId="2" fontId="21" fillId="0" borderId="11" xfId="0" applyNumberFormat="1" applyFont="1" applyBorder="1"/>
    <xf numFmtId="0" fontId="6" fillId="0" borderId="11" xfId="0" applyFont="1" applyBorder="1" applyAlignment="1">
      <alignment horizontal="left"/>
    </xf>
    <xf numFmtId="165" fontId="6" fillId="0" borderId="13" xfId="0" applyNumberFormat="1" applyFont="1" applyBorder="1"/>
    <xf numFmtId="165" fontId="6" fillId="0" borderId="0" xfId="0" applyNumberFormat="1" applyFont="1" applyBorder="1"/>
    <xf numFmtId="0" fontId="6" fillId="0" borderId="15" xfId="0" applyFont="1" applyBorder="1"/>
    <xf numFmtId="0" fontId="3" fillId="0" borderId="15" xfId="0" applyFont="1" applyBorder="1" applyAlignment="1">
      <alignment horizontal="left"/>
    </xf>
    <xf numFmtId="2" fontId="6" fillId="0" borderId="1" xfId="0" applyNumberFormat="1" applyFont="1" applyBorder="1"/>
    <xf numFmtId="2" fontId="6" fillId="0" borderId="5" xfId="0" applyNumberFormat="1" applyFont="1" applyBorder="1"/>
    <xf numFmtId="0" fontId="6" fillId="0" borderId="5" xfId="0" quotePrefix="1" applyFont="1" applyBorder="1" applyAlignment="1">
      <alignment horizontal="left"/>
    </xf>
    <xf numFmtId="0" fontId="6" fillId="0" borderId="4" xfId="0" quotePrefix="1" applyFont="1" applyBorder="1" applyAlignment="1">
      <alignment horizontal="left"/>
    </xf>
    <xf numFmtId="14" fontId="6" fillId="0" borderId="10" xfId="0" quotePrefix="1" applyNumberFormat="1" applyFont="1" applyBorder="1" applyAlignment="1">
      <alignment horizontal="left"/>
    </xf>
    <xf numFmtId="0" fontId="6" fillId="0" borderId="6" xfId="0" applyFont="1" applyBorder="1" applyAlignment="1">
      <alignment horizontal="left"/>
    </xf>
    <xf numFmtId="0" fontId="6" fillId="0" borderId="11" xfId="0" quotePrefix="1" applyFont="1" applyBorder="1" applyAlignment="1">
      <alignment horizontal="left"/>
    </xf>
    <xf numFmtId="0" fontId="15" fillId="0" borderId="9" xfId="0" quotePrefix="1" applyFont="1" applyBorder="1" applyAlignment="1">
      <alignment horizontal="left"/>
    </xf>
    <xf numFmtId="0" fontId="13" fillId="0" borderId="10" xfId="0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5" fillId="0" borderId="9" xfId="0" applyFont="1" applyBorder="1"/>
    <xf numFmtId="164" fontId="6" fillId="0" borderId="4" xfId="0" applyNumberFormat="1" applyFont="1" applyBorder="1"/>
    <xf numFmtId="164" fontId="6" fillId="0" borderId="1" xfId="0" applyNumberFormat="1" applyFont="1" applyBorder="1"/>
    <xf numFmtId="164" fontId="6" fillId="0" borderId="6" xfId="0" applyNumberFormat="1" applyFont="1" applyBorder="1"/>
    <xf numFmtId="164" fontId="6" fillId="0" borderId="8" xfId="0" applyNumberFormat="1" applyFont="1" applyBorder="1"/>
    <xf numFmtId="164" fontId="6" fillId="0" borderId="5" xfId="0" applyNumberFormat="1" applyFont="1" applyBorder="1"/>
    <xf numFmtId="0" fontId="3" fillId="0" borderId="8" xfId="0" applyFont="1" applyBorder="1" applyAlignment="1">
      <alignment horizontal="left"/>
    </xf>
    <xf numFmtId="0" fontId="21" fillId="0" borderId="13" xfId="0" applyFont="1" applyBorder="1"/>
    <xf numFmtId="0" fontId="21" fillId="0" borderId="10" xfId="0" applyFont="1" applyBorder="1"/>
    <xf numFmtId="0" fontId="21" fillId="0" borderId="1" xfId="0" applyFont="1" applyBorder="1"/>
    <xf numFmtId="0" fontId="2" fillId="0" borderId="3" xfId="0" applyFont="1" applyBorder="1" applyAlignment="1">
      <alignment horizontal="right"/>
    </xf>
    <xf numFmtId="0" fontId="2" fillId="0" borderId="3" xfId="0" applyFont="1" applyBorder="1"/>
    <xf numFmtId="14" fontId="2" fillId="0" borderId="3" xfId="0" applyNumberFormat="1" applyFont="1" applyBorder="1"/>
    <xf numFmtId="14" fontId="15" fillId="0" borderId="8" xfId="0" applyNumberFormat="1" applyFont="1" applyBorder="1" applyAlignment="1">
      <alignment horizontal="right"/>
    </xf>
    <xf numFmtId="14" fontId="6" fillId="0" borderId="5" xfId="0" applyNumberFormat="1" applyFont="1" applyBorder="1" applyAlignment="1">
      <alignment horizontal="left"/>
    </xf>
    <xf numFmtId="0" fontId="13" fillId="0" borderId="4" xfId="0" applyFont="1" applyBorder="1" applyAlignment="1">
      <alignment horizontal="center"/>
    </xf>
    <xf numFmtId="0" fontId="6" fillId="0" borderId="10" xfId="0" applyFont="1" applyBorder="1" applyAlignment="1">
      <alignment horizontal="left"/>
    </xf>
    <xf numFmtId="2" fontId="6" fillId="0" borderId="10" xfId="0" applyNumberFormat="1" applyFont="1" applyBorder="1"/>
    <xf numFmtId="2" fontId="23" fillId="0" borderId="9" xfId="0" applyNumberFormat="1" applyFont="1" applyBorder="1" applyAlignment="1">
      <alignment horizontal="right"/>
    </xf>
    <xf numFmtId="2" fontId="23" fillId="0" borderId="10" xfId="0" applyNumberFormat="1" applyFont="1" applyBorder="1" applyAlignment="1">
      <alignment horizontal="right"/>
    </xf>
    <xf numFmtId="165" fontId="6" fillId="0" borderId="8" xfId="0" applyNumberFormat="1" applyFont="1" applyBorder="1"/>
    <xf numFmtId="0" fontId="8" fillId="0" borderId="5" xfId="0" applyFont="1" applyBorder="1"/>
    <xf numFmtId="0" fontId="14" fillId="0" borderId="2" xfId="0" applyFont="1" applyBorder="1"/>
    <xf numFmtId="2" fontId="6" fillId="0" borderId="8" xfId="0" applyNumberFormat="1" applyFont="1" applyBorder="1"/>
    <xf numFmtId="2" fontId="6" fillId="0" borderId="6" xfId="0" applyNumberFormat="1" applyFont="1" applyBorder="1"/>
    <xf numFmtId="2" fontId="6" fillId="0" borderId="7" xfId="0" applyNumberFormat="1" applyFont="1" applyBorder="1" applyAlignment="1">
      <alignment horizontal="right"/>
    </xf>
    <xf numFmtId="2" fontId="6" fillId="0" borderId="9" xfId="0" applyNumberFormat="1" applyFont="1" applyBorder="1" applyAlignment="1">
      <alignment horizontal="right"/>
    </xf>
    <xf numFmtId="2" fontId="4" fillId="0" borderId="9" xfId="0" applyNumberFormat="1" applyFont="1" applyBorder="1" applyAlignment="1">
      <alignment horizontal="right"/>
    </xf>
    <xf numFmtId="2" fontId="6" fillId="0" borderId="11" xfId="0" applyNumberFormat="1" applyFont="1" applyBorder="1" applyAlignment="1">
      <alignment horizontal="right"/>
    </xf>
    <xf numFmtId="14" fontId="6" fillId="0" borderId="7" xfId="0" quotePrefix="1" applyNumberFormat="1" applyFont="1" applyBorder="1" applyAlignment="1">
      <alignment horizontal="left"/>
    </xf>
    <xf numFmtId="2" fontId="6" fillId="0" borderId="8" xfId="0" applyNumberFormat="1" applyFont="1" applyBorder="1" applyAlignment="1">
      <alignment horizontal="right"/>
    </xf>
    <xf numFmtId="0" fontId="6" fillId="0" borderId="11" xfId="0" quotePrefix="1" applyFont="1" applyBorder="1" applyAlignment="1">
      <alignment horizontal="center"/>
    </xf>
    <xf numFmtId="170" fontId="6" fillId="0" borderId="0" xfId="0" applyNumberFormat="1" applyFont="1" applyBorder="1" applyAlignment="1">
      <alignment horizontal="right"/>
    </xf>
    <xf numFmtId="170" fontId="6" fillId="0" borderId="4" xfId="0" applyNumberFormat="1" applyFont="1" applyBorder="1" applyAlignment="1">
      <alignment horizontal="right"/>
    </xf>
    <xf numFmtId="170" fontId="6" fillId="0" borderId="10" xfId="0" applyNumberFormat="1" applyFont="1" applyBorder="1" applyAlignment="1">
      <alignment horizontal="right"/>
    </xf>
    <xf numFmtId="170" fontId="6" fillId="0" borderId="1" xfId="0" applyNumberFormat="1" applyFont="1" applyBorder="1" applyAlignment="1">
      <alignment horizontal="right"/>
    </xf>
    <xf numFmtId="0" fontId="9" fillId="0" borderId="0" xfId="1" applyBorder="1" applyAlignment="1" applyProtection="1"/>
    <xf numFmtId="0" fontId="4" fillId="0" borderId="3" xfId="0" quotePrefix="1" applyFont="1" applyBorder="1"/>
    <xf numFmtId="0" fontId="12" fillId="0" borderId="8" xfId="0" applyFont="1" applyBorder="1" applyAlignment="1">
      <alignment horizontal="center"/>
    </xf>
    <xf numFmtId="0" fontId="4" fillId="0" borderId="8" xfId="0" applyFont="1" applyBorder="1" applyAlignment="1">
      <alignment horizontal="left"/>
    </xf>
    <xf numFmtId="0" fontId="4" fillId="0" borderId="10" xfId="0" applyFont="1" applyBorder="1" applyAlignment="1">
      <alignment horizontal="center"/>
    </xf>
    <xf numFmtId="0" fontId="2" fillId="0" borderId="6" xfId="0" applyFont="1" applyBorder="1"/>
    <xf numFmtId="0" fontId="4" fillId="0" borderId="4" xfId="0" quotePrefix="1" applyFont="1" applyBorder="1"/>
    <xf numFmtId="0" fontId="2" fillId="0" borderId="8" xfId="0" applyFont="1" applyBorder="1"/>
    <xf numFmtId="0" fontId="4" fillId="0" borderId="10" xfId="0" quotePrefix="1" applyFont="1" applyBorder="1"/>
    <xf numFmtId="0" fontId="2" fillId="0" borderId="5" xfId="0" applyFont="1" applyBorder="1"/>
    <xf numFmtId="0" fontId="10" fillId="0" borderId="6" xfId="0" quotePrefix="1" applyFont="1" applyBorder="1" applyAlignment="1">
      <alignment horizontal="left"/>
    </xf>
    <xf numFmtId="0" fontId="11" fillId="0" borderId="5" xfId="0" quotePrefix="1" applyFont="1" applyBorder="1" applyAlignment="1">
      <alignment horizontal="left"/>
    </xf>
    <xf numFmtId="0" fontId="8" fillId="0" borderId="12" xfId="0" quotePrefix="1" applyFont="1" applyBorder="1" applyAlignment="1">
      <alignment horizontal="right"/>
    </xf>
    <xf numFmtId="0" fontId="2" fillId="0" borderId="4" xfId="0" applyFont="1" applyBorder="1"/>
    <xf numFmtId="0" fontId="2" fillId="0" borderId="10" xfId="0" applyFont="1" applyBorder="1"/>
    <xf numFmtId="0" fontId="3" fillId="0" borderId="6" xfId="0" applyFont="1" applyBorder="1" applyAlignment="1">
      <alignment horizontal="left"/>
    </xf>
    <xf numFmtId="0" fontId="3" fillId="0" borderId="3" xfId="0" applyFont="1" applyBorder="1" applyAlignment="1">
      <alignment horizontal="left"/>
    </xf>
    <xf numFmtId="0" fontId="26" fillId="0" borderId="8" xfId="0" quotePrefix="1" applyFont="1" applyBorder="1" applyAlignment="1">
      <alignment horizontal="left"/>
    </xf>
    <xf numFmtId="0" fontId="26" fillId="0" borderId="0" xfId="0" quotePrefix="1" applyFont="1" applyBorder="1" applyAlignment="1">
      <alignment horizontal="left"/>
    </xf>
    <xf numFmtId="0" fontId="4" fillId="0" borderId="0" xfId="0" quotePrefix="1" applyFont="1" applyBorder="1" applyAlignment="1">
      <alignment horizontal="left"/>
    </xf>
    <xf numFmtId="0" fontId="16" fillId="0" borderId="0" xfId="0" applyFont="1" applyBorder="1"/>
    <xf numFmtId="0" fontId="27" fillId="0" borderId="0" xfId="0" quotePrefix="1" applyFont="1" applyBorder="1" applyAlignment="1">
      <alignment horizontal="left"/>
    </xf>
    <xf numFmtId="0" fontId="0" fillId="0" borderId="2" xfId="0" quotePrefix="1" applyBorder="1" applyAlignment="1">
      <alignment horizontal="left"/>
    </xf>
    <xf numFmtId="0" fontId="17" fillId="0" borderId="2" xfId="0" applyFont="1" applyBorder="1"/>
    <xf numFmtId="0" fontId="0" fillId="0" borderId="2" xfId="0" applyBorder="1"/>
    <xf numFmtId="0" fontId="0" fillId="0" borderId="1" xfId="0" applyBorder="1"/>
    <xf numFmtId="1" fontId="6" fillId="0" borderId="9" xfId="0" applyNumberFormat="1" applyFont="1" applyBorder="1" applyAlignment="1">
      <alignment horizontal="center"/>
    </xf>
    <xf numFmtId="1" fontId="6" fillId="0" borderId="11" xfId="0" applyNumberFormat="1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" fontId="6" fillId="0" borderId="7" xfId="0" applyNumberFormat="1" applyFont="1" applyBorder="1" applyAlignment="1">
      <alignment horizontal="center"/>
    </xf>
    <xf numFmtId="14" fontId="6" fillId="0" borderId="2" xfId="0" quotePrefix="1" applyNumberFormat="1" applyFont="1" applyBorder="1" applyAlignment="1">
      <alignment horizontal="left"/>
    </xf>
    <xf numFmtId="14" fontId="6" fillId="0" borderId="3" xfId="0" quotePrefix="1" applyNumberFormat="1" applyFont="1" applyBorder="1" applyAlignment="1">
      <alignment horizontal="left"/>
    </xf>
    <xf numFmtId="14" fontId="6" fillId="0" borderId="11" xfId="0" quotePrefix="1" applyNumberFormat="1" applyFont="1" applyBorder="1" applyAlignment="1">
      <alignment horizontal="left"/>
    </xf>
    <xf numFmtId="0" fontId="20" fillId="0" borderId="10" xfId="0" quotePrefix="1" applyFont="1" applyBorder="1" applyAlignment="1">
      <alignment horizontal="left"/>
    </xf>
    <xf numFmtId="2" fontId="21" fillId="0" borderId="3" xfId="0" applyNumberFormat="1" applyFont="1" applyBorder="1"/>
    <xf numFmtId="14" fontId="6" fillId="0" borderId="1" xfId="0" quotePrefix="1" applyNumberFormat="1" applyFont="1" applyBorder="1" applyAlignment="1">
      <alignment horizontal="left"/>
    </xf>
    <xf numFmtId="0" fontId="30" fillId="0" borderId="12" xfId="0" applyFont="1" applyBorder="1" applyAlignment="1">
      <alignment horizontal="left"/>
    </xf>
    <xf numFmtId="0" fontId="31" fillId="0" borderId="12" xfId="0" applyFont="1" applyBorder="1" applyAlignment="1">
      <alignment horizontal="left"/>
    </xf>
    <xf numFmtId="0" fontId="32" fillId="0" borderId="12" xfId="0" applyFont="1" applyBorder="1" applyAlignment="1">
      <alignment horizontal="left"/>
    </xf>
    <xf numFmtId="14" fontId="6" fillId="0" borderId="4" xfId="0" quotePrefix="1" applyNumberFormat="1" applyFont="1" applyBorder="1" applyAlignment="1">
      <alignment horizontal="left"/>
    </xf>
    <xf numFmtId="0" fontId="6" fillId="0" borderId="12" xfId="0" quotePrefix="1" applyFont="1" applyBorder="1" applyAlignment="1">
      <alignment horizontal="right"/>
    </xf>
    <xf numFmtId="2" fontId="6" fillId="0" borderId="12" xfId="0" applyNumberFormat="1" applyFont="1" applyBorder="1"/>
    <xf numFmtId="2" fontId="6" fillId="0" borderId="13" xfId="0" applyNumberFormat="1" applyFont="1" applyBorder="1"/>
    <xf numFmtId="0" fontId="6" fillId="0" borderId="14" xfId="0" quotePrefix="1" applyFont="1" applyBorder="1" applyAlignment="1">
      <alignment horizontal="left"/>
    </xf>
    <xf numFmtId="164" fontId="6" fillId="0" borderId="15" xfId="0" applyNumberFormat="1" applyFont="1" applyBorder="1"/>
    <xf numFmtId="0" fontId="3" fillId="0" borderId="14" xfId="0" applyFont="1" applyBorder="1"/>
    <xf numFmtId="0" fontId="8" fillId="0" borderId="2" xfId="0" applyFont="1" applyBorder="1"/>
    <xf numFmtId="0" fontId="6" fillId="0" borderId="8" xfId="0" quotePrefix="1" applyFont="1" applyBorder="1"/>
    <xf numFmtId="0" fontId="4" fillId="0" borderId="7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5" fillId="0" borderId="6" xfId="0" applyFont="1" applyBorder="1" applyAlignment="1">
      <alignment horizontal="left"/>
    </xf>
    <xf numFmtId="0" fontId="7" fillId="0" borderId="0" xfId="0" quotePrefix="1" applyFont="1" applyBorder="1" applyAlignment="1">
      <alignment horizontal="right"/>
    </xf>
    <xf numFmtId="0" fontId="7" fillId="0" borderId="0" xfId="0" applyFont="1" applyBorder="1" applyAlignment="1">
      <alignment horizontal="right"/>
    </xf>
    <xf numFmtId="0" fontId="15" fillId="0" borderId="0" xfId="0" quotePrefix="1" applyFont="1" applyBorder="1" applyAlignment="1">
      <alignment horizontal="left"/>
    </xf>
    <xf numFmtId="0" fontId="5" fillId="0" borderId="8" xfId="0" applyFont="1" applyBorder="1"/>
    <xf numFmtId="0" fontId="8" fillId="0" borderId="0" xfId="0" applyFont="1" applyBorder="1" applyAlignment="1">
      <alignment horizontal="right"/>
    </xf>
    <xf numFmtId="0" fontId="15" fillId="0" borderId="8" xfId="0" quotePrefix="1" applyFont="1" applyBorder="1" applyAlignment="1">
      <alignment horizontal="left"/>
    </xf>
    <xf numFmtId="0" fontId="19" fillId="0" borderId="8" xfId="0" quotePrefix="1" applyFont="1" applyBorder="1" applyAlignment="1">
      <alignment horizontal="left"/>
    </xf>
    <xf numFmtId="0" fontId="5" fillId="0" borderId="6" xfId="0" applyFont="1" applyBorder="1"/>
    <xf numFmtId="0" fontId="6" fillId="0" borderId="12" xfId="0" quotePrefix="1" applyFont="1" applyBorder="1" applyAlignment="1">
      <alignment horizontal="left"/>
    </xf>
    <xf numFmtId="14" fontId="12" fillId="0" borderId="6" xfId="0" applyNumberFormat="1" applyFont="1" applyBorder="1" applyAlignment="1">
      <alignment horizontal="center"/>
    </xf>
    <xf numFmtId="165" fontId="6" fillId="0" borderId="2" xfId="0" applyNumberFormat="1" applyFont="1" applyBorder="1"/>
    <xf numFmtId="0" fontId="3" fillId="0" borderId="6" xfId="0" applyFont="1" applyBorder="1"/>
    <xf numFmtId="2" fontId="4" fillId="0" borderId="10" xfId="0" applyNumberFormat="1" applyFont="1" applyBorder="1" applyAlignment="1">
      <alignment horizontal="right"/>
    </xf>
    <xf numFmtId="170" fontId="6" fillId="0" borderId="0" xfId="0" applyNumberFormat="1" applyFont="1"/>
    <xf numFmtId="170" fontId="6" fillId="0" borderId="14" xfId="0" applyNumberFormat="1" applyFont="1" applyBorder="1"/>
    <xf numFmtId="170" fontId="6" fillId="0" borderId="15" xfId="0" applyNumberFormat="1" applyFont="1" applyBorder="1"/>
    <xf numFmtId="170" fontId="6" fillId="0" borderId="13" xfId="0" applyNumberFormat="1" applyFont="1" applyBorder="1"/>
    <xf numFmtId="165" fontId="4" fillId="0" borderId="0" xfId="0" applyNumberFormat="1" applyFont="1" applyBorder="1"/>
    <xf numFmtId="0" fontId="4" fillId="0" borderId="9" xfId="0" quotePrefix="1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0" xfId="0" applyFont="1"/>
    <xf numFmtId="0" fontId="4" fillId="0" borderId="8" xfId="0" applyFont="1" applyBorder="1"/>
    <xf numFmtId="0" fontId="4" fillId="0" borderId="0" xfId="0" quotePrefix="1" applyFont="1" applyBorder="1" applyAlignment="1">
      <alignment horizontal="right"/>
    </xf>
    <xf numFmtId="0" fontId="4" fillId="0" borderId="5" xfId="0" applyFont="1" applyBorder="1"/>
    <xf numFmtId="14" fontId="4" fillId="0" borderId="14" xfId="0" applyNumberFormat="1" applyFont="1" applyBorder="1"/>
    <xf numFmtId="0" fontId="4" fillId="0" borderId="13" xfId="0" applyFont="1" applyBorder="1" applyAlignment="1">
      <alignment horizontal="center"/>
    </xf>
    <xf numFmtId="0" fontId="4" fillId="0" borderId="8" xfId="0" applyFont="1" applyBorder="1" applyAlignment="1">
      <alignment horizontal="right"/>
    </xf>
    <xf numFmtId="0" fontId="4" fillId="0" borderId="9" xfId="0" applyFont="1" applyBorder="1" applyAlignment="1">
      <alignment horizontal="right"/>
    </xf>
    <xf numFmtId="0" fontId="4" fillId="0" borderId="10" xfId="0" applyFont="1" applyBorder="1" applyAlignment="1">
      <alignment horizontal="right"/>
    </xf>
    <xf numFmtId="165" fontId="4" fillId="0" borderId="8" xfId="0" applyNumberFormat="1" applyFont="1" applyBorder="1" applyAlignment="1">
      <alignment horizontal="right"/>
    </xf>
    <xf numFmtId="165" fontId="4" fillId="0" borderId="9" xfId="0" applyNumberFormat="1" applyFont="1" applyBorder="1" applyAlignment="1">
      <alignment horizontal="right"/>
    </xf>
    <xf numFmtId="165" fontId="4" fillId="0" borderId="10" xfId="0" applyNumberFormat="1" applyFont="1" applyBorder="1" applyAlignment="1">
      <alignment horizontal="right"/>
    </xf>
    <xf numFmtId="2" fontId="4" fillId="0" borderId="8" xfId="0" applyNumberFormat="1" applyFont="1" applyBorder="1" applyAlignment="1">
      <alignment horizontal="right"/>
    </xf>
    <xf numFmtId="2" fontId="4" fillId="0" borderId="5" xfId="0" applyNumberFormat="1" applyFont="1" applyBorder="1" applyAlignment="1">
      <alignment horizontal="right"/>
    </xf>
    <xf numFmtId="2" fontId="4" fillId="0" borderId="11" xfId="0" applyNumberFormat="1" applyFont="1" applyBorder="1" applyAlignment="1">
      <alignment horizontal="right"/>
    </xf>
    <xf numFmtId="2" fontId="4" fillId="0" borderId="1" xfId="0" applyNumberFormat="1" applyFont="1" applyBorder="1" applyAlignment="1">
      <alignment horizontal="right"/>
    </xf>
    <xf numFmtId="0" fontId="4" fillId="0" borderId="14" xfId="0" applyFont="1" applyBorder="1"/>
    <xf numFmtId="0" fontId="4" fillId="0" borderId="13" xfId="0" applyFont="1" applyBorder="1"/>
    <xf numFmtId="0" fontId="20" fillId="0" borderId="12" xfId="0" quotePrefix="1" applyFont="1" applyBorder="1" applyAlignment="1">
      <alignment horizontal="left"/>
    </xf>
    <xf numFmtId="1" fontId="6" fillId="0" borderId="3" xfId="0" applyNumberFormat="1" applyFont="1" applyBorder="1" applyAlignment="1">
      <alignment horizontal="center"/>
    </xf>
    <xf numFmtId="14" fontId="19" fillId="0" borderId="9" xfId="0" applyNumberFormat="1" applyFont="1" applyBorder="1" applyAlignment="1">
      <alignment horizontal="center"/>
    </xf>
    <xf numFmtId="14" fontId="19" fillId="0" borderId="10" xfId="0" applyNumberFormat="1" applyFont="1" applyBorder="1" applyAlignment="1">
      <alignment horizontal="center"/>
    </xf>
    <xf numFmtId="14" fontId="19" fillId="0" borderId="0" xfId="0" applyNumberFormat="1" applyFont="1" applyBorder="1" applyAlignment="1">
      <alignment horizontal="center"/>
    </xf>
    <xf numFmtId="0" fontId="6" fillId="0" borderId="12" xfId="0" quotePrefix="1" applyFont="1" applyBorder="1" applyAlignment="1">
      <alignment horizontal="center"/>
    </xf>
    <xf numFmtId="177" fontId="20" fillId="0" borderId="1" xfId="0" applyNumberFormat="1" applyFont="1" applyBorder="1"/>
    <xf numFmtId="177" fontId="20" fillId="0" borderId="14" xfId="0" applyNumberFormat="1" applyFont="1" applyBorder="1"/>
    <xf numFmtId="177" fontId="20" fillId="0" borderId="0" xfId="0" applyNumberFormat="1" applyFont="1"/>
    <xf numFmtId="177" fontId="20" fillId="0" borderId="15" xfId="0" applyNumberFormat="1" applyFont="1" applyBorder="1"/>
    <xf numFmtId="177" fontId="20" fillId="0" borderId="13" xfId="0" applyNumberFormat="1" applyFont="1" applyBorder="1"/>
    <xf numFmtId="2" fontId="21" fillId="0" borderId="9" xfId="0" quotePrefix="1" applyNumberFormat="1" applyFont="1" applyBorder="1" applyAlignment="1">
      <alignment horizontal="right"/>
    </xf>
    <xf numFmtId="0" fontId="3" fillId="0" borderId="12" xfId="0" quotePrefix="1" applyFont="1" applyBorder="1" applyAlignment="1">
      <alignment horizontal="left"/>
    </xf>
    <xf numFmtId="0" fontId="4" fillId="0" borderId="4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70" fontId="4" fillId="0" borderId="0" xfId="0" applyNumberFormat="1" applyFont="1" applyBorder="1" applyAlignment="1">
      <alignment horizontal="right"/>
    </xf>
    <xf numFmtId="0" fontId="13" fillId="0" borderId="14" xfId="0" applyFont="1" applyBorder="1" applyAlignment="1">
      <alignment horizontal="center"/>
    </xf>
    <xf numFmtId="14" fontId="6" fillId="0" borderId="14" xfId="0" applyNumberFormat="1" applyFont="1" applyBorder="1"/>
    <xf numFmtId="165" fontId="13" fillId="0" borderId="2" xfId="0" applyNumberFormat="1" applyFont="1" applyBorder="1" applyAlignment="1">
      <alignment horizontal="center"/>
    </xf>
    <xf numFmtId="14" fontId="13" fillId="0" borderId="2" xfId="0" applyNumberFormat="1" applyFont="1" applyBorder="1" applyAlignment="1">
      <alignment horizontal="center"/>
    </xf>
    <xf numFmtId="170" fontId="4" fillId="0" borderId="0" xfId="0" applyNumberFormat="1" applyFont="1" applyAlignment="1">
      <alignment horizontal="right"/>
    </xf>
    <xf numFmtId="170" fontId="4" fillId="0" borderId="9" xfId="0" applyNumberFormat="1" applyFont="1" applyBorder="1" applyAlignment="1">
      <alignment horizontal="right"/>
    </xf>
    <xf numFmtId="170" fontId="4" fillId="0" borderId="11" xfId="0" applyNumberFormat="1" applyFont="1" applyBorder="1" applyAlignment="1">
      <alignment horizontal="right"/>
    </xf>
    <xf numFmtId="170" fontId="4" fillId="0" borderId="7" xfId="0" applyNumberFormat="1" applyFont="1" applyBorder="1" applyAlignment="1">
      <alignment horizontal="right"/>
    </xf>
    <xf numFmtId="0" fontId="13" fillId="0" borderId="2" xfId="0" applyFont="1" applyBorder="1" applyAlignment="1">
      <alignment horizontal="center"/>
    </xf>
    <xf numFmtId="14" fontId="6" fillId="0" borderId="2" xfId="0" applyNumberFormat="1" applyFont="1" applyBorder="1"/>
    <xf numFmtId="165" fontId="6" fillId="0" borderId="2" xfId="0" applyNumberFormat="1" applyFont="1" applyBorder="1" applyAlignment="1">
      <alignment horizontal="center"/>
    </xf>
    <xf numFmtId="0" fontId="6" fillId="0" borderId="13" xfId="0" quotePrefix="1" applyFont="1" applyBorder="1" applyAlignment="1">
      <alignment horizontal="left"/>
    </xf>
    <xf numFmtId="0" fontId="15" fillId="0" borderId="13" xfId="0" quotePrefix="1" applyFont="1" applyBorder="1" applyAlignment="1">
      <alignment horizontal="left"/>
    </xf>
    <xf numFmtId="0" fontId="13" fillId="0" borderId="0" xfId="0" applyFont="1" applyBorder="1" applyAlignment="1">
      <alignment horizontal="center"/>
    </xf>
    <xf numFmtId="0" fontId="5" fillId="0" borderId="0" xfId="0" quotePrefix="1" applyFont="1" applyAlignment="1">
      <alignment horizontal="left"/>
    </xf>
    <xf numFmtId="0" fontId="13" fillId="0" borderId="3" xfId="0" applyFont="1" applyBorder="1" applyAlignment="1">
      <alignment horizontal="center"/>
    </xf>
    <xf numFmtId="0" fontId="34" fillId="0" borderId="3" xfId="0" quotePrefix="1" applyFont="1" applyBorder="1" applyAlignment="1">
      <alignment horizontal="center"/>
    </xf>
    <xf numFmtId="0" fontId="13" fillId="0" borderId="2" xfId="0" quotePrefix="1" applyFont="1" applyBorder="1" applyAlignment="1">
      <alignment horizontal="center"/>
    </xf>
    <xf numFmtId="0" fontId="13" fillId="0" borderId="6" xfId="0" quotePrefix="1" applyFont="1" applyBorder="1" applyAlignment="1">
      <alignment horizontal="center"/>
    </xf>
    <xf numFmtId="0" fontId="13" fillId="0" borderId="5" xfId="0" quotePrefix="1" applyFont="1" applyBorder="1" applyAlignment="1">
      <alignment horizontal="center"/>
    </xf>
    <xf numFmtId="0" fontId="13" fillId="0" borderId="1" xfId="0" quotePrefix="1" applyFont="1" applyBorder="1" applyAlignment="1">
      <alignment horizontal="center"/>
    </xf>
    <xf numFmtId="0" fontId="13" fillId="0" borderId="10" xfId="0" quotePrefix="1" applyFont="1" applyBorder="1" applyAlignment="1">
      <alignment horizontal="center"/>
    </xf>
    <xf numFmtId="14" fontId="6" fillId="0" borderId="9" xfId="0" applyNumberFormat="1" applyFont="1" applyBorder="1"/>
    <xf numFmtId="14" fontId="6" fillId="0" borderId="11" xfId="0" applyNumberFormat="1" applyFont="1" applyBorder="1"/>
    <xf numFmtId="14" fontId="6" fillId="0" borderId="3" xfId="0" applyNumberFormat="1" applyFont="1" applyBorder="1"/>
    <xf numFmtId="0" fontId="13" fillId="0" borderId="4" xfId="0" quotePrefix="1" applyFont="1" applyBorder="1" applyAlignment="1">
      <alignment horizontal="center"/>
    </xf>
    <xf numFmtId="14" fontId="6" fillId="0" borderId="7" xfId="0" applyNumberFormat="1" applyFont="1" applyBorder="1"/>
    <xf numFmtId="0" fontId="9" fillId="0" borderId="3" xfId="1" applyBorder="1" applyAlignment="1" applyProtection="1"/>
    <xf numFmtId="0" fontId="5" fillId="0" borderId="6" xfId="0" quotePrefix="1" applyFont="1" applyBorder="1" applyAlignment="1">
      <alignment horizontal="left"/>
    </xf>
    <xf numFmtId="0" fontId="9" fillId="0" borderId="2" xfId="1" quotePrefix="1" applyBorder="1" applyAlignment="1" applyProtection="1">
      <alignment horizontal="left"/>
    </xf>
    <xf numFmtId="0" fontId="6" fillId="0" borderId="4" xfId="0" applyFont="1" applyBorder="1" applyAlignment="1">
      <alignment horizontal="left"/>
    </xf>
    <xf numFmtId="164" fontId="25" fillId="0" borderId="9" xfId="0" applyNumberFormat="1" applyFont="1" applyBorder="1"/>
    <xf numFmtId="165" fontId="4" fillId="0" borderId="0" xfId="0" applyNumberFormat="1" applyFont="1"/>
    <xf numFmtId="0" fontId="35" fillId="0" borderId="0" xfId="0" quotePrefix="1" applyFont="1" applyBorder="1" applyAlignment="1">
      <alignment horizontal="right"/>
    </xf>
    <xf numFmtId="0" fontId="13" fillId="0" borderId="0" xfId="0" applyFont="1" applyBorder="1"/>
    <xf numFmtId="0" fontId="35" fillId="0" borderId="0" xfId="0" applyFont="1" applyBorder="1" applyAlignment="1">
      <alignment horizontal="right"/>
    </xf>
    <xf numFmtId="0" fontId="36" fillId="0" borderId="0" xfId="0" quotePrefix="1" applyFont="1" applyBorder="1" applyAlignment="1">
      <alignment horizontal="right"/>
    </xf>
    <xf numFmtId="0" fontId="34" fillId="0" borderId="8" xfId="0" quotePrefix="1" applyFont="1" applyBorder="1" applyAlignment="1">
      <alignment horizontal="left"/>
    </xf>
    <xf numFmtId="2" fontId="6" fillId="0" borderId="0" xfId="0" applyNumberFormat="1" applyFont="1"/>
    <xf numFmtId="0" fontId="4" fillId="0" borderId="7" xfId="0" quotePrefix="1" applyFont="1" applyBorder="1" applyAlignment="1">
      <alignment horizontal="center"/>
    </xf>
    <xf numFmtId="0" fontId="24" fillId="0" borderId="8" xfId="0" applyFont="1" applyBorder="1"/>
    <xf numFmtId="0" fontId="24" fillId="0" borderId="0" xfId="0" applyFont="1" applyBorder="1"/>
    <xf numFmtId="0" fontId="24" fillId="0" borderId="0" xfId="0" applyFont="1" applyBorder="1" applyAlignment="1">
      <alignment horizontal="center"/>
    </xf>
    <xf numFmtId="0" fontId="24" fillId="0" borderId="10" xfId="0" applyFont="1" applyBorder="1" applyAlignment="1">
      <alignment horizontal="center"/>
    </xf>
    <xf numFmtId="2" fontId="6" fillId="0" borderId="0" xfId="0" quotePrefix="1" applyNumberFormat="1" applyFont="1" applyBorder="1" applyAlignment="1"/>
    <xf numFmtId="0" fontId="3" fillId="0" borderId="3" xfId="0" applyFont="1" applyBorder="1"/>
    <xf numFmtId="0" fontId="0" fillId="0" borderId="5" xfId="0" applyBorder="1"/>
    <xf numFmtId="0" fontId="27" fillId="0" borderId="11" xfId="0" applyFont="1" applyBorder="1" applyAlignment="1">
      <alignment horizontal="center"/>
    </xf>
    <xf numFmtId="0" fontId="26" fillId="0" borderId="5" xfId="0" quotePrefix="1" applyFont="1" applyBorder="1" applyAlignment="1">
      <alignment horizontal="left"/>
    </xf>
    <xf numFmtId="0" fontId="27" fillId="0" borderId="1" xfId="0" applyFont="1" applyBorder="1" applyAlignment="1">
      <alignment horizontal="center"/>
    </xf>
    <xf numFmtId="0" fontId="6" fillId="0" borderId="15" xfId="0" quotePrefix="1" applyFont="1" applyBorder="1" applyAlignment="1">
      <alignment horizontal="center"/>
    </xf>
    <xf numFmtId="165" fontId="4" fillId="0" borderId="3" xfId="0" applyNumberFormat="1" applyFont="1" applyBorder="1"/>
    <xf numFmtId="165" fontId="4" fillId="0" borderId="2" xfId="0" applyNumberFormat="1" applyFont="1" applyBorder="1"/>
    <xf numFmtId="165" fontId="4" fillId="0" borderId="14" xfId="0" applyNumberFormat="1" applyFont="1" applyBorder="1"/>
    <xf numFmtId="165" fontId="4" fillId="0" borderId="7" xfId="0" applyNumberFormat="1" applyFont="1" applyBorder="1"/>
    <xf numFmtId="165" fontId="4" fillId="0" borderId="9" xfId="0" applyNumberFormat="1" applyFont="1" applyBorder="1"/>
    <xf numFmtId="165" fontId="4" fillId="0" borderId="11" xfId="0" applyNumberFormat="1" applyFont="1" applyBorder="1"/>
    <xf numFmtId="165" fontId="4" fillId="0" borderId="15" xfId="0" applyNumberFormat="1" applyFont="1" applyBorder="1"/>
    <xf numFmtId="0" fontId="4" fillId="0" borderId="8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0" xfId="0" quotePrefix="1" applyFont="1" applyBorder="1" applyAlignment="1">
      <alignment horizontal="center"/>
    </xf>
    <xf numFmtId="165" fontId="4" fillId="0" borderId="8" xfId="0" applyNumberFormat="1" applyFont="1" applyBorder="1"/>
    <xf numFmtId="165" fontId="4" fillId="0" borderId="10" xfId="0" applyNumberFormat="1" applyFont="1" applyBorder="1"/>
    <xf numFmtId="165" fontId="4" fillId="0" borderId="6" xfId="0" applyNumberFormat="1" applyFont="1" applyBorder="1"/>
    <xf numFmtId="165" fontId="4" fillId="0" borderId="4" xfId="0" applyNumberFormat="1" applyFont="1" applyBorder="1"/>
    <xf numFmtId="165" fontId="4" fillId="0" borderId="5" xfId="0" applyNumberFormat="1" applyFont="1" applyBorder="1"/>
    <xf numFmtId="165" fontId="4" fillId="0" borderId="1" xfId="0" applyNumberFormat="1" applyFont="1" applyBorder="1"/>
    <xf numFmtId="165" fontId="4" fillId="0" borderId="12" xfId="0" applyNumberFormat="1" applyFont="1" applyBorder="1"/>
    <xf numFmtId="165" fontId="4" fillId="0" borderId="13" xfId="0" applyNumberFormat="1" applyFont="1" applyBorder="1"/>
    <xf numFmtId="0" fontId="4" fillId="0" borderId="6" xfId="0" quotePrefix="1" applyFont="1" applyBorder="1" applyAlignment="1">
      <alignment horizontal="left"/>
    </xf>
    <xf numFmtId="0" fontId="4" fillId="0" borderId="14" xfId="0" quotePrefix="1" applyFont="1" applyBorder="1" applyAlignment="1"/>
    <xf numFmtId="0" fontId="4" fillId="0" borderId="14" xfId="0" applyFont="1" applyBorder="1" applyAlignment="1">
      <alignment horizontal="center"/>
    </xf>
    <xf numFmtId="2" fontId="4" fillId="0" borderId="0" xfId="0" applyNumberFormat="1" applyFont="1"/>
    <xf numFmtId="2" fontId="4" fillId="0" borderId="8" xfId="0" applyNumberFormat="1" applyFont="1" applyBorder="1"/>
    <xf numFmtId="2" fontId="4" fillId="0" borderId="3" xfId="0" applyNumberFormat="1" applyFont="1" applyBorder="1"/>
    <xf numFmtId="2" fontId="4" fillId="0" borderId="6" xfId="0" applyNumberFormat="1" applyFont="1" applyBorder="1"/>
    <xf numFmtId="2" fontId="4" fillId="0" borderId="0" xfId="0" applyNumberFormat="1" applyFont="1" applyBorder="1"/>
    <xf numFmtId="2" fontId="4" fillId="0" borderId="2" xfId="0" applyNumberFormat="1" applyFont="1" applyBorder="1"/>
    <xf numFmtId="2" fontId="4" fillId="0" borderId="5" xfId="0" applyNumberFormat="1" applyFont="1" applyBorder="1"/>
    <xf numFmtId="2" fontId="4" fillId="0" borderId="14" xfId="0" applyNumberFormat="1" applyFont="1" applyBorder="1"/>
    <xf numFmtId="2" fontId="4" fillId="0" borderId="12" xfId="0" applyNumberFormat="1" applyFont="1" applyBorder="1"/>
    <xf numFmtId="0" fontId="4" fillId="0" borderId="12" xfId="0" quotePrefix="1" applyFont="1" applyBorder="1" applyAlignment="1">
      <alignment horizontal="center"/>
    </xf>
    <xf numFmtId="0" fontId="4" fillId="0" borderId="13" xfId="0" quotePrefix="1" applyFont="1" applyBorder="1" applyAlignment="1">
      <alignment horizontal="center"/>
    </xf>
    <xf numFmtId="0" fontId="39" fillId="0" borderId="8" xfId="0" applyFont="1" applyBorder="1"/>
    <xf numFmtId="0" fontId="20" fillId="0" borderId="14" xfId="0" quotePrefix="1" applyFont="1" applyBorder="1" applyAlignment="1">
      <alignment horizontal="left"/>
    </xf>
    <xf numFmtId="0" fontId="25" fillId="0" borderId="9" xfId="0" applyFont="1" applyBorder="1" applyAlignment="1">
      <alignment horizontal="left"/>
    </xf>
    <xf numFmtId="164" fontId="6" fillId="0" borderId="0" xfId="0" quotePrefix="1" applyNumberFormat="1" applyFont="1" applyBorder="1" applyAlignment="1">
      <alignment horizontal="right"/>
    </xf>
    <xf numFmtId="0" fontId="15" fillId="0" borderId="7" xfId="0" quotePrefix="1" applyFont="1" applyBorder="1" applyAlignment="1">
      <alignment horizontal="left"/>
    </xf>
    <xf numFmtId="0" fontId="21" fillId="0" borderId="3" xfId="0" quotePrefix="1" applyFont="1" applyBorder="1" applyAlignment="1">
      <alignment horizontal="left"/>
    </xf>
    <xf numFmtId="170" fontId="21" fillId="0" borderId="8" xfId="0" applyNumberFormat="1" applyFont="1" applyBorder="1" applyAlignment="1">
      <alignment horizontal="right"/>
    </xf>
    <xf numFmtId="170" fontId="21" fillId="0" borderId="6" xfId="0" applyNumberFormat="1" applyFont="1" applyBorder="1" applyAlignment="1">
      <alignment horizontal="right"/>
    </xf>
    <xf numFmtId="170" fontId="21" fillId="0" borderId="5" xfId="0" applyNumberFormat="1" applyFont="1" applyBorder="1" applyAlignment="1">
      <alignment horizontal="right"/>
    </xf>
    <xf numFmtId="170" fontId="23" fillId="0" borderId="8" xfId="0" applyNumberFormat="1" applyFont="1" applyBorder="1" applyAlignment="1">
      <alignment horizontal="right"/>
    </xf>
    <xf numFmtId="170" fontId="6" fillId="0" borderId="5" xfId="0" applyNumberFormat="1" applyFont="1" applyBorder="1"/>
    <xf numFmtId="0" fontId="14" fillId="0" borderId="4" xfId="0" quotePrefix="1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14" fillId="0" borderId="1" xfId="0" applyFont="1" applyBorder="1" applyAlignment="1">
      <alignment horizontal="center"/>
    </xf>
    <xf numFmtId="170" fontId="14" fillId="0" borderId="10" xfId="0" applyNumberFormat="1" applyFont="1" applyBorder="1" applyAlignment="1">
      <alignment horizontal="right"/>
    </xf>
    <xf numFmtId="170" fontId="14" fillId="0" borderId="4" xfId="0" applyNumberFormat="1" applyFont="1" applyBorder="1" applyAlignment="1">
      <alignment horizontal="right"/>
    </xf>
    <xf numFmtId="170" fontId="14" fillId="0" borderId="7" xfId="0" applyNumberFormat="1" applyFont="1" applyBorder="1" applyAlignment="1">
      <alignment horizontal="right"/>
    </xf>
    <xf numFmtId="170" fontId="14" fillId="0" borderId="9" xfId="0" applyNumberFormat="1" applyFont="1" applyBorder="1" applyAlignment="1">
      <alignment horizontal="right"/>
    </xf>
    <xf numFmtId="170" fontId="14" fillId="0" borderId="1" xfId="0" applyNumberFormat="1" applyFont="1" applyBorder="1" applyAlignment="1">
      <alignment horizontal="right"/>
    </xf>
    <xf numFmtId="170" fontId="14" fillId="0" borderId="11" xfId="0" applyNumberFormat="1" applyFont="1" applyBorder="1" applyAlignment="1">
      <alignment horizontal="right"/>
    </xf>
    <xf numFmtId="170" fontId="14" fillId="0" borderId="3" xfId="0" applyNumberFormat="1" applyFont="1" applyBorder="1" applyAlignment="1">
      <alignment horizontal="right"/>
    </xf>
    <xf numFmtId="0" fontId="14" fillId="0" borderId="7" xfId="0" applyFont="1" applyBorder="1" applyAlignment="1">
      <alignment horizontal="center"/>
    </xf>
    <xf numFmtId="0" fontId="41" fillId="0" borderId="3" xfId="0" quotePrefix="1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4" xfId="0" applyFont="1" applyBorder="1" applyAlignment="1">
      <alignment horizontal="center"/>
    </xf>
    <xf numFmtId="0" fontId="14" fillId="0" borderId="11" xfId="0" quotePrefix="1" applyFont="1" applyBorder="1" applyAlignment="1">
      <alignment horizontal="center"/>
    </xf>
    <xf numFmtId="0" fontId="14" fillId="0" borderId="11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41" fillId="0" borderId="1" xfId="0" applyFont="1" applyBorder="1" applyAlignment="1">
      <alignment horizontal="center"/>
    </xf>
    <xf numFmtId="3" fontId="14" fillId="0" borderId="9" xfId="0" applyNumberFormat="1" applyFont="1" applyBorder="1" applyAlignment="1">
      <alignment horizontal="right"/>
    </xf>
    <xf numFmtId="172" fontId="14" fillId="0" borderId="9" xfId="0" applyNumberFormat="1" applyFont="1" applyBorder="1" applyAlignment="1">
      <alignment horizontal="right"/>
    </xf>
    <xf numFmtId="170" fontId="41" fillId="0" borderId="0" xfId="0" applyNumberFormat="1" applyFont="1" applyBorder="1" applyAlignment="1">
      <alignment horizontal="right"/>
    </xf>
    <xf numFmtId="170" fontId="41" fillId="0" borderId="8" xfId="0" applyNumberFormat="1" applyFont="1" applyBorder="1"/>
    <xf numFmtId="170" fontId="41" fillId="0" borderId="10" xfId="0" applyNumberFormat="1" applyFont="1" applyBorder="1"/>
    <xf numFmtId="3" fontId="14" fillId="0" borderId="7" xfId="0" applyNumberFormat="1" applyFont="1" applyBorder="1" applyAlignment="1">
      <alignment horizontal="right"/>
    </xf>
    <xf numFmtId="172" fontId="14" fillId="0" borderId="7" xfId="0" applyNumberFormat="1" applyFont="1" applyBorder="1" applyAlignment="1">
      <alignment horizontal="right"/>
    </xf>
    <xf numFmtId="170" fontId="41" fillId="0" borderId="3" xfId="0" applyNumberFormat="1" applyFont="1" applyBorder="1" applyAlignment="1">
      <alignment horizontal="right"/>
    </xf>
    <xf numFmtId="170" fontId="41" fillId="0" borderId="6" xfId="0" applyNumberFormat="1" applyFont="1" applyBorder="1"/>
    <xf numFmtId="170" fontId="41" fillId="0" borderId="4" xfId="0" applyNumberFormat="1" applyFont="1" applyBorder="1"/>
    <xf numFmtId="0" fontId="14" fillId="0" borderId="9" xfId="0" applyFont="1" applyBorder="1" applyAlignment="1">
      <alignment horizontal="right"/>
    </xf>
    <xf numFmtId="3" fontId="14" fillId="0" borderId="11" xfId="0" applyNumberFormat="1" applyFont="1" applyBorder="1" applyAlignment="1">
      <alignment horizontal="right"/>
    </xf>
    <xf numFmtId="172" fontId="14" fillId="0" borderId="11" xfId="0" applyNumberFormat="1" applyFont="1" applyBorder="1" applyAlignment="1">
      <alignment horizontal="right"/>
    </xf>
    <xf numFmtId="170" fontId="41" fillId="0" borderId="2" xfId="0" applyNumberFormat="1" applyFont="1" applyBorder="1" applyAlignment="1">
      <alignment horizontal="right"/>
    </xf>
    <xf numFmtId="170" fontId="41" fillId="0" borderId="5" xfId="0" applyNumberFormat="1" applyFont="1" applyBorder="1"/>
    <xf numFmtId="170" fontId="41" fillId="0" borderId="1" xfId="0" applyNumberFormat="1" applyFont="1" applyBorder="1"/>
    <xf numFmtId="3" fontId="1" fillId="0" borderId="9" xfId="0" applyNumberFormat="1" applyFont="1" applyBorder="1" applyAlignment="1">
      <alignment horizontal="right"/>
    </xf>
    <xf numFmtId="172" fontId="1" fillId="0" borderId="9" xfId="0" applyNumberFormat="1" applyFont="1" applyBorder="1" applyAlignment="1">
      <alignment horizontal="right"/>
    </xf>
    <xf numFmtId="170" fontId="14" fillId="0" borderId="0" xfId="0" applyNumberFormat="1" applyFont="1" applyBorder="1" applyAlignment="1">
      <alignment horizontal="right"/>
    </xf>
    <xf numFmtId="170" fontId="14" fillId="0" borderId="2" xfId="0" applyNumberFormat="1" applyFont="1" applyBorder="1" applyAlignment="1">
      <alignment horizontal="right"/>
    </xf>
    <xf numFmtId="170" fontId="41" fillId="0" borderId="1" xfId="0" applyNumberFormat="1" applyFont="1" applyBorder="1" applyAlignment="1">
      <alignment horizontal="right"/>
    </xf>
    <xf numFmtId="0" fontId="42" fillId="0" borderId="3" xfId="0" quotePrefix="1" applyFont="1" applyBorder="1" applyAlignment="1">
      <alignment horizontal="left"/>
    </xf>
    <xf numFmtId="2" fontId="42" fillId="0" borderId="9" xfId="0" applyNumberFormat="1" applyFont="1" applyBorder="1" applyAlignment="1">
      <alignment horizontal="right"/>
    </xf>
    <xf numFmtId="2" fontId="42" fillId="0" borderId="8" xfId="0" applyNumberFormat="1" applyFont="1" applyBorder="1" applyAlignment="1">
      <alignment horizontal="right"/>
    </xf>
    <xf numFmtId="2" fontId="42" fillId="0" borderId="0" xfId="0" applyNumberFormat="1" applyFont="1" applyBorder="1" applyAlignment="1">
      <alignment horizontal="right"/>
    </xf>
    <xf numFmtId="2" fontId="42" fillId="0" borderId="10" xfId="0" applyNumberFormat="1" applyFont="1" applyBorder="1" applyAlignment="1">
      <alignment horizontal="right"/>
    </xf>
    <xf numFmtId="170" fontId="42" fillId="0" borderId="10" xfId="0" applyNumberFormat="1" applyFont="1" applyBorder="1" applyAlignment="1">
      <alignment horizontal="right"/>
    </xf>
    <xf numFmtId="172" fontId="42" fillId="0" borderId="9" xfId="0" applyNumberFormat="1" applyFont="1" applyBorder="1" applyAlignment="1">
      <alignment horizontal="right"/>
    </xf>
    <xf numFmtId="170" fontId="42" fillId="0" borderId="8" xfId="0" applyNumberFormat="1" applyFont="1" applyBorder="1" applyAlignment="1">
      <alignment horizontal="right"/>
    </xf>
    <xf numFmtId="2" fontId="42" fillId="0" borderId="10" xfId="0" applyNumberFormat="1" applyFont="1" applyBorder="1"/>
    <xf numFmtId="170" fontId="4" fillId="0" borderId="8" xfId="0" applyNumberFormat="1" applyFont="1" applyBorder="1" applyAlignment="1">
      <alignment horizontal="right"/>
    </xf>
    <xf numFmtId="170" fontId="4" fillId="0" borderId="5" xfId="0" applyNumberFormat="1" applyFont="1" applyBorder="1" applyAlignment="1">
      <alignment horizontal="right"/>
    </xf>
    <xf numFmtId="170" fontId="4" fillId="0" borderId="12" xfId="0" applyNumberFormat="1" applyFont="1" applyBorder="1" applyAlignment="1">
      <alignment horizontal="right"/>
    </xf>
    <xf numFmtId="170" fontId="33" fillId="0" borderId="8" xfId="0" applyNumberFormat="1" applyFont="1" applyBorder="1" applyAlignment="1">
      <alignment horizontal="right"/>
    </xf>
    <xf numFmtId="170" fontId="43" fillId="0" borderId="8" xfId="0" applyNumberFormat="1" applyFont="1" applyBorder="1" applyAlignment="1">
      <alignment horizontal="center"/>
    </xf>
    <xf numFmtId="14" fontId="6" fillId="0" borderId="0" xfId="0" applyNumberFormat="1" applyFont="1" applyAlignment="1">
      <alignment horizontal="left"/>
    </xf>
    <xf numFmtId="1" fontId="6" fillId="0" borderId="10" xfId="0" applyNumberFormat="1" applyFont="1" applyBorder="1" applyAlignment="1">
      <alignment horizontal="center"/>
    </xf>
    <xf numFmtId="1" fontId="6" fillId="0" borderId="1" xfId="0" applyNumberFormat="1" applyFont="1" applyBorder="1" applyAlignment="1">
      <alignment horizontal="center"/>
    </xf>
    <xf numFmtId="2" fontId="42" fillId="0" borderId="9" xfId="0" applyNumberFormat="1" applyFont="1" applyBorder="1"/>
    <xf numFmtId="2" fontId="4" fillId="0" borderId="4" xfId="0" applyNumberFormat="1" applyFont="1" applyBorder="1"/>
    <xf numFmtId="2" fontId="4" fillId="0" borderId="10" xfId="0" applyNumberFormat="1" applyFont="1" applyBorder="1"/>
    <xf numFmtId="2" fontId="4" fillId="0" borderId="1" xfId="0" applyNumberFormat="1" applyFont="1" applyBorder="1"/>
    <xf numFmtId="2" fontId="21" fillId="0" borderId="1" xfId="0" applyNumberFormat="1" applyFont="1" applyBorder="1"/>
    <xf numFmtId="14" fontId="15" fillId="0" borderId="0" xfId="0" applyNumberFormat="1" applyFont="1" applyAlignment="1">
      <alignment horizontal="right"/>
    </xf>
    <xf numFmtId="2" fontId="6" fillId="0" borderId="3" xfId="0" quotePrefix="1" applyNumberFormat="1" applyFont="1" applyBorder="1" applyAlignment="1">
      <alignment horizontal="right"/>
    </xf>
    <xf numFmtId="14" fontId="19" fillId="0" borderId="8" xfId="0" applyNumberFormat="1" applyFont="1" applyBorder="1" applyAlignment="1">
      <alignment horizontal="center"/>
    </xf>
    <xf numFmtId="170" fontId="43" fillId="0" borderId="0" xfId="0" applyNumberFormat="1" applyFont="1" applyBorder="1" applyAlignment="1">
      <alignment horizontal="right"/>
    </xf>
    <xf numFmtId="0" fontId="6" fillId="0" borderId="2" xfId="0" applyFont="1" applyBorder="1" applyAlignment="1">
      <alignment horizontal="left"/>
    </xf>
    <xf numFmtId="0" fontId="8" fillId="0" borderId="0" xfId="0" quotePrefix="1" applyFont="1" applyAlignment="1">
      <alignment horizontal="left"/>
    </xf>
    <xf numFmtId="0" fontId="0" fillId="0" borderId="3" xfId="0" quotePrefix="1" applyBorder="1" applyAlignment="1">
      <alignment horizontal="left"/>
    </xf>
    <xf numFmtId="2" fontId="42" fillId="0" borderId="2" xfId="0" applyNumberFormat="1" applyFont="1" applyBorder="1" applyAlignment="1">
      <alignment horizontal="right"/>
    </xf>
    <xf numFmtId="0" fontId="14" fillId="0" borderId="7" xfId="0" applyFont="1" applyBorder="1"/>
    <xf numFmtId="170" fontId="41" fillId="0" borderId="10" xfId="0" applyNumberFormat="1" applyFont="1" applyBorder="1" applyAlignment="1">
      <alignment horizontal="right"/>
    </xf>
    <xf numFmtId="0" fontId="20" fillId="0" borderId="0" xfId="0" quotePrefix="1" applyFont="1" applyBorder="1" applyAlignment="1">
      <alignment horizontal="left"/>
    </xf>
    <xf numFmtId="0" fontId="44" fillId="0" borderId="0" xfId="0" applyFont="1" applyBorder="1" applyAlignment="1">
      <alignment horizontal="left"/>
    </xf>
    <xf numFmtId="0" fontId="45" fillId="0" borderId="0" xfId="0" applyFont="1" applyBorder="1" applyAlignment="1">
      <alignment horizontal="left"/>
    </xf>
    <xf numFmtId="0" fontId="19" fillId="0" borderId="6" xfId="0" applyFont="1" applyBorder="1"/>
    <xf numFmtId="0" fontId="19" fillId="0" borderId="7" xfId="0" applyFont="1" applyBorder="1"/>
    <xf numFmtId="0" fontId="19" fillId="0" borderId="8" xfId="0" applyFont="1" applyBorder="1"/>
    <xf numFmtId="0" fontId="19" fillId="0" borderId="9" xfId="0" applyFont="1" applyBorder="1"/>
    <xf numFmtId="0" fontId="14" fillId="0" borderId="8" xfId="0" applyFont="1" applyBorder="1"/>
    <xf numFmtId="0" fontId="14" fillId="0" borderId="9" xfId="0" applyFont="1" applyBorder="1"/>
    <xf numFmtId="0" fontId="14" fillId="0" borderId="6" xfId="0" applyFont="1" applyBorder="1"/>
    <xf numFmtId="0" fontId="14" fillId="0" borderId="5" xfId="0" applyFont="1" applyBorder="1"/>
    <xf numFmtId="0" fontId="14" fillId="0" borderId="11" xfId="0" applyFont="1" applyBorder="1"/>
    <xf numFmtId="0" fontId="19" fillId="0" borderId="5" xfId="0" applyFont="1" applyBorder="1"/>
    <xf numFmtId="0" fontId="19" fillId="0" borderId="11" xfId="0" applyFont="1" applyBorder="1"/>
    <xf numFmtId="170" fontId="42" fillId="0" borderId="9" xfId="0" applyNumberFormat="1" applyFont="1" applyBorder="1" applyAlignment="1">
      <alignment horizontal="right"/>
    </xf>
    <xf numFmtId="0" fontId="6" fillId="0" borderId="1" xfId="0" applyFont="1" applyBorder="1" applyAlignment="1">
      <alignment horizontal="left"/>
    </xf>
    <xf numFmtId="170" fontId="41" fillId="0" borderId="8" xfId="0" applyNumberFormat="1" applyFont="1" applyBorder="1" applyAlignment="1">
      <alignment horizontal="right"/>
    </xf>
    <xf numFmtId="170" fontId="43" fillId="0" borderId="8" xfId="0" applyNumberFormat="1" applyFont="1" applyBorder="1" applyAlignment="1">
      <alignment horizontal="right"/>
    </xf>
    <xf numFmtId="170" fontId="43" fillId="0" borderId="10" xfId="0" applyNumberFormat="1" applyFont="1" applyBorder="1" applyAlignment="1">
      <alignment horizontal="right"/>
    </xf>
    <xf numFmtId="170" fontId="41" fillId="0" borderId="5" xfId="0" applyNumberFormat="1" applyFont="1" applyBorder="1" applyAlignment="1">
      <alignment horizontal="right"/>
    </xf>
    <xf numFmtId="170" fontId="41" fillId="0" borderId="6" xfId="0" applyNumberFormat="1" applyFont="1" applyBorder="1" applyAlignment="1">
      <alignment horizontal="right"/>
    </xf>
    <xf numFmtId="170" fontId="41" fillId="0" borderId="4" xfId="0" applyNumberFormat="1" applyFont="1" applyBorder="1" applyAlignment="1">
      <alignment horizontal="right"/>
    </xf>
    <xf numFmtId="2" fontId="33" fillId="0" borderId="8" xfId="0" applyNumberFormat="1" applyFont="1" applyBorder="1" applyAlignment="1">
      <alignment horizontal="right"/>
    </xf>
    <xf numFmtId="0" fontId="15" fillId="0" borderId="11" xfId="0" quotePrefix="1" applyFont="1" applyBorder="1" applyAlignment="1">
      <alignment horizontal="left"/>
    </xf>
    <xf numFmtId="2" fontId="6" fillId="0" borderId="0" xfId="0" quotePrefix="1" applyNumberFormat="1" applyFont="1" applyBorder="1" applyAlignment="1">
      <alignment horizontal="right"/>
    </xf>
    <xf numFmtId="0" fontId="4" fillId="0" borderId="7" xfId="0" quotePrefix="1" applyFont="1" applyBorder="1" applyAlignment="1">
      <alignment horizontal="left"/>
    </xf>
    <xf numFmtId="172" fontId="14" fillId="0" borderId="9" xfId="0" quotePrefix="1" applyNumberFormat="1" applyFont="1" applyBorder="1" applyAlignment="1">
      <alignment horizontal="right"/>
    </xf>
    <xf numFmtId="0" fontId="46" fillId="0" borderId="12" xfId="0" applyFont="1" applyBorder="1" applyAlignment="1">
      <alignment horizontal="left"/>
    </xf>
    <xf numFmtId="2" fontId="6" fillId="0" borderId="11" xfId="0" quotePrefix="1" applyNumberFormat="1" applyFont="1" applyBorder="1" applyAlignment="1">
      <alignment horizontal="right"/>
    </xf>
    <xf numFmtId="0" fontId="4" fillId="0" borderId="7" xfId="0" applyFont="1" applyBorder="1"/>
    <xf numFmtId="0" fontId="40" fillId="0" borderId="9" xfId="0" quotePrefix="1" applyFont="1" applyBorder="1" applyAlignment="1">
      <alignment horizontal="left"/>
    </xf>
    <xf numFmtId="14" fontId="4" fillId="0" borderId="0" xfId="0" applyNumberFormat="1" applyFont="1" applyBorder="1"/>
    <xf numFmtId="0" fontId="4" fillId="0" borderId="0" xfId="0" applyFont="1" applyBorder="1"/>
    <xf numFmtId="0" fontId="4" fillId="0" borderId="0" xfId="0" applyFont="1" applyBorder="1" applyAlignment="1">
      <alignment horizontal="right"/>
    </xf>
    <xf numFmtId="165" fontId="4" fillId="0" borderId="0" xfId="0" applyNumberFormat="1" applyFont="1" applyBorder="1" applyAlignment="1">
      <alignment horizontal="right"/>
    </xf>
    <xf numFmtId="2" fontId="4" fillId="0" borderId="0" xfId="0" applyNumberFormat="1" applyFont="1" applyBorder="1" applyAlignment="1">
      <alignment horizontal="right"/>
    </xf>
    <xf numFmtId="0" fontId="4" fillId="0" borderId="11" xfId="0" applyFont="1" applyBorder="1" applyAlignment="1">
      <alignment horizontal="left"/>
    </xf>
    <xf numFmtId="2" fontId="4" fillId="0" borderId="0" xfId="0" quotePrefix="1" applyNumberFormat="1" applyFont="1" applyBorder="1" applyAlignment="1">
      <alignment horizontal="left"/>
    </xf>
    <xf numFmtId="2" fontId="4" fillId="0" borderId="14" xfId="0" applyNumberFormat="1" applyFont="1" applyBorder="1" applyAlignment="1">
      <alignment horizontal="center"/>
    </xf>
    <xf numFmtId="2" fontId="4" fillId="0" borderId="13" xfId="0" quotePrefix="1" applyNumberFormat="1" applyFont="1" applyBorder="1" applyAlignment="1">
      <alignment horizontal="center"/>
    </xf>
    <xf numFmtId="1" fontId="4" fillId="2" borderId="7" xfId="0" applyNumberFormat="1" applyFont="1" applyFill="1" applyBorder="1"/>
    <xf numFmtId="165" fontId="4" fillId="2" borderId="15" xfId="0" applyNumberFormat="1" applyFont="1" applyFill="1" applyBorder="1"/>
    <xf numFmtId="2" fontId="4" fillId="2" borderId="15" xfId="0" applyNumberFormat="1" applyFont="1" applyFill="1" applyBorder="1"/>
    <xf numFmtId="1" fontId="4" fillId="0" borderId="7" xfId="0" applyNumberFormat="1" applyFont="1" applyBorder="1"/>
    <xf numFmtId="2" fontId="4" fillId="0" borderId="15" xfId="0" applyNumberFormat="1" applyFont="1" applyBorder="1"/>
    <xf numFmtId="2" fontId="4" fillId="0" borderId="7" xfId="0" applyNumberFormat="1" applyFont="1" applyBorder="1"/>
    <xf numFmtId="1" fontId="4" fillId="0" borderId="15" xfId="0" applyNumberFormat="1" applyFont="1" applyBorder="1"/>
    <xf numFmtId="0" fontId="47" fillId="0" borderId="0" xfId="0" quotePrefix="1" applyFont="1" applyBorder="1" applyAlignment="1">
      <alignment horizontal="right"/>
    </xf>
    <xf numFmtId="49" fontId="4" fillId="0" borderId="0" xfId="0" quotePrefix="1" applyNumberFormat="1" applyFont="1" applyBorder="1" applyAlignment="1">
      <alignment horizontal="left"/>
    </xf>
    <xf numFmtId="1" fontId="4" fillId="2" borderId="15" xfId="0" applyNumberFormat="1" applyFont="1" applyFill="1" applyBorder="1"/>
    <xf numFmtId="1" fontId="4" fillId="2" borderId="6" xfId="0" applyNumberFormat="1" applyFont="1" applyFill="1" applyBorder="1"/>
    <xf numFmtId="2" fontId="4" fillId="0" borderId="0" xfId="0" applyNumberFormat="1" applyFont="1" applyFill="1" applyBorder="1" applyAlignment="1">
      <alignment horizontal="right"/>
    </xf>
    <xf numFmtId="2" fontId="4" fillId="2" borderId="3" xfId="0" applyNumberFormat="1" applyFont="1" applyFill="1" applyBorder="1"/>
    <xf numFmtId="2" fontId="4" fillId="2" borderId="7" xfId="0" applyNumberFormat="1" applyFont="1" applyFill="1" applyBorder="1"/>
    <xf numFmtId="1" fontId="4" fillId="2" borderId="12" xfId="0" applyNumberFormat="1" applyFont="1" applyFill="1" applyBorder="1"/>
    <xf numFmtId="2" fontId="4" fillId="2" borderId="14" xfId="0" applyNumberFormat="1" applyFont="1" applyFill="1" applyBorder="1"/>
    <xf numFmtId="1" fontId="4" fillId="2" borderId="8" xfId="0" applyNumberFormat="1" applyFont="1" applyFill="1" applyBorder="1"/>
    <xf numFmtId="2" fontId="4" fillId="2" borderId="0" xfId="0" applyNumberFormat="1" applyFont="1" applyFill="1" applyBorder="1"/>
    <xf numFmtId="2" fontId="4" fillId="2" borderId="9" xfId="0" applyNumberFormat="1" applyFont="1" applyFill="1" applyBorder="1"/>
    <xf numFmtId="1" fontId="4" fillId="0" borderId="12" xfId="0" applyNumberFormat="1" applyFont="1" applyBorder="1"/>
    <xf numFmtId="1" fontId="4" fillId="0" borderId="8" xfId="0" applyNumberFormat="1" applyFont="1" applyBorder="1"/>
    <xf numFmtId="2" fontId="4" fillId="0" borderId="9" xfId="0" applyNumberFormat="1" applyFont="1" applyBorder="1"/>
    <xf numFmtId="0" fontId="4" fillId="0" borderId="15" xfId="0" applyFont="1" applyBorder="1"/>
    <xf numFmtId="0" fontId="4" fillId="0" borderId="6" xfId="0" applyFont="1" applyBorder="1"/>
    <xf numFmtId="0" fontId="4" fillId="0" borderId="12" xfId="0" applyFont="1" applyBorder="1"/>
    <xf numFmtId="2" fontId="4" fillId="0" borderId="11" xfId="0" applyNumberFormat="1" applyFont="1" applyBorder="1"/>
    <xf numFmtId="0" fontId="4" fillId="2" borderId="15" xfId="0" applyFont="1" applyFill="1" applyBorder="1"/>
    <xf numFmtId="0" fontId="4" fillId="2" borderId="12" xfId="0" applyFont="1" applyFill="1" applyBorder="1"/>
    <xf numFmtId="2" fontId="4" fillId="2" borderId="13" xfId="0" applyNumberFormat="1" applyFont="1" applyFill="1" applyBorder="1"/>
    <xf numFmtId="0" fontId="4" fillId="0" borderId="15" xfId="0" applyFont="1" applyFill="1" applyBorder="1"/>
    <xf numFmtId="165" fontId="4" fillId="0" borderId="15" xfId="0" applyNumberFormat="1" applyFont="1" applyFill="1" applyBorder="1"/>
    <xf numFmtId="2" fontId="4" fillId="0" borderId="15" xfId="0" applyNumberFormat="1" applyFont="1" applyFill="1" applyBorder="1"/>
    <xf numFmtId="2" fontId="4" fillId="0" borderId="0" xfId="0" applyNumberFormat="1" applyFont="1" applyFill="1" applyBorder="1"/>
    <xf numFmtId="0" fontId="4" fillId="0" borderId="12" xfId="0" applyFont="1" applyFill="1" applyBorder="1"/>
    <xf numFmtId="2" fontId="4" fillId="0" borderId="14" xfId="0" applyNumberFormat="1" applyFont="1" applyFill="1" applyBorder="1"/>
    <xf numFmtId="2" fontId="4" fillId="0" borderId="13" xfId="0" applyNumberFormat="1" applyFont="1" applyFill="1" applyBorder="1"/>
    <xf numFmtId="0" fontId="4" fillId="0" borderId="0" xfId="0" applyFont="1" applyFill="1" applyBorder="1"/>
    <xf numFmtId="165" fontId="4" fillId="0" borderId="0" xfId="0" applyNumberFormat="1" applyFont="1" applyFill="1" applyBorder="1"/>
    <xf numFmtId="165" fontId="4" fillId="2" borderId="7" xfId="0" applyNumberFormat="1" applyFont="1" applyFill="1" applyBorder="1"/>
    <xf numFmtId="165" fontId="4" fillId="2" borderId="9" xfId="0" applyNumberFormat="1" applyFont="1" applyFill="1" applyBorder="1"/>
    <xf numFmtId="2" fontId="4" fillId="0" borderId="13" xfId="0" applyNumberFormat="1" applyFont="1" applyBorder="1"/>
    <xf numFmtId="1" fontId="4" fillId="0" borderId="6" xfId="0" applyNumberFormat="1" applyFont="1" applyBorder="1"/>
    <xf numFmtId="1" fontId="4" fillId="0" borderId="5" xfId="0" applyNumberFormat="1" applyFont="1" applyBorder="1"/>
    <xf numFmtId="2" fontId="4" fillId="2" borderId="4" xfId="0" applyNumberFormat="1" applyFont="1" applyFill="1" applyBorder="1"/>
    <xf numFmtId="49" fontId="4" fillId="2" borderId="15" xfId="0" applyNumberFormat="1" applyFont="1" applyFill="1" applyBorder="1" applyAlignment="1">
      <alignment horizontal="center"/>
    </xf>
    <xf numFmtId="49" fontId="4" fillId="0" borderId="15" xfId="0" applyNumberFormat="1" applyFont="1" applyBorder="1" applyAlignment="1">
      <alignment horizontal="center"/>
    </xf>
    <xf numFmtId="49" fontId="4" fillId="0" borderId="7" xfId="0" applyNumberFormat="1" applyFont="1" applyBorder="1" applyAlignment="1">
      <alignment horizontal="center"/>
    </xf>
    <xf numFmtId="49" fontId="4" fillId="0" borderId="15" xfId="0" applyNumberFormat="1" applyFont="1" applyFill="1" applyBorder="1" applyAlignment="1">
      <alignment horizontal="center"/>
    </xf>
    <xf numFmtId="1" fontId="4" fillId="0" borderId="8" xfId="0" applyNumberFormat="1" applyFont="1" applyBorder="1" applyAlignment="1">
      <alignment horizontal="right"/>
    </xf>
    <xf numFmtId="1" fontId="4" fillId="0" borderId="9" xfId="0" applyNumberFormat="1" applyFont="1" applyBorder="1" applyAlignment="1">
      <alignment horizontal="right"/>
    </xf>
    <xf numFmtId="1" fontId="4" fillId="0" borderId="10" xfId="0" applyNumberFormat="1" applyFont="1" applyBorder="1" applyAlignment="1">
      <alignment horizontal="right"/>
    </xf>
    <xf numFmtId="0" fontId="20" fillId="0" borderId="12" xfId="0" applyFont="1" applyBorder="1" applyAlignment="1">
      <alignment horizontal="center"/>
    </xf>
    <xf numFmtId="0" fontId="20" fillId="0" borderId="15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5" fillId="0" borderId="0" xfId="0" applyFont="1" applyBorder="1"/>
    <xf numFmtId="0" fontId="47" fillId="0" borderId="0" xfId="0" applyFont="1" applyBorder="1" applyAlignment="1">
      <alignment horizontal="right"/>
    </xf>
    <xf numFmtId="0" fontId="47" fillId="0" borderId="0" xfId="0" quotePrefix="1" applyFont="1" applyBorder="1" applyAlignment="1">
      <alignment horizontal="left"/>
    </xf>
    <xf numFmtId="0" fontId="5" fillId="0" borderId="0" xfId="0" quotePrefix="1" applyFont="1" applyBorder="1" applyAlignment="1">
      <alignment horizontal="left"/>
    </xf>
    <xf numFmtId="0" fontId="0" fillId="0" borderId="0" xfId="0" quotePrefix="1" applyBorder="1" applyAlignment="1">
      <alignment horizontal="left"/>
    </xf>
    <xf numFmtId="2" fontId="4" fillId="3" borderId="0" xfId="0" applyNumberFormat="1" applyFont="1" applyFill="1" applyBorder="1" applyAlignment="1">
      <alignment horizontal="right"/>
    </xf>
    <xf numFmtId="49" fontId="4" fillId="2" borderId="7" xfId="0" applyNumberFormat="1" applyFont="1" applyFill="1" applyBorder="1" applyAlignment="1">
      <alignment horizontal="center"/>
    </xf>
    <xf numFmtId="0" fontId="4" fillId="0" borderId="12" xfId="0" applyFont="1" applyBorder="1" applyAlignment="1">
      <alignment horizontal="center"/>
    </xf>
    <xf numFmtId="170" fontId="6" fillId="0" borderId="1" xfId="0" applyNumberFormat="1" applyFont="1" applyBorder="1"/>
    <xf numFmtId="172" fontId="6" fillId="0" borderId="2" xfId="0" applyNumberFormat="1" applyFont="1" applyBorder="1"/>
    <xf numFmtId="170" fontId="4" fillId="0" borderId="5" xfId="0" applyNumberFormat="1" applyFont="1" applyBorder="1"/>
    <xf numFmtId="170" fontId="4" fillId="0" borderId="1" xfId="0" applyNumberFormat="1" applyFont="1" applyBorder="1"/>
    <xf numFmtId="172" fontId="6" fillId="0" borderId="0" xfId="0" applyNumberFormat="1" applyFont="1"/>
    <xf numFmtId="170" fontId="4" fillId="0" borderId="0" xfId="0" applyNumberFormat="1" applyFont="1"/>
    <xf numFmtId="3" fontId="6" fillId="0" borderId="15" xfId="0" applyNumberFormat="1" applyFont="1" applyBorder="1"/>
    <xf numFmtId="172" fontId="6" fillId="0" borderId="14" xfId="0" applyNumberFormat="1" applyFont="1" applyBorder="1"/>
    <xf numFmtId="170" fontId="4" fillId="0" borderId="14" xfId="0" applyNumberFormat="1" applyFont="1" applyBorder="1"/>
    <xf numFmtId="170" fontId="4" fillId="0" borderId="12" xfId="0" applyNumberFormat="1" applyFont="1" applyBorder="1"/>
    <xf numFmtId="170" fontId="4" fillId="0" borderId="13" xfId="0" applyNumberFormat="1" applyFont="1" applyBorder="1"/>
    <xf numFmtId="3" fontId="6" fillId="0" borderId="12" xfId="0" applyNumberFormat="1" applyFont="1" applyBorder="1"/>
    <xf numFmtId="172" fontId="6" fillId="0" borderId="12" xfId="0" applyNumberFormat="1" applyFont="1" applyBorder="1"/>
    <xf numFmtId="3" fontId="6" fillId="0" borderId="14" xfId="0" applyNumberFormat="1" applyFont="1" applyBorder="1"/>
    <xf numFmtId="0" fontId="14" fillId="0" borderId="11" xfId="0" applyFont="1" applyBorder="1" applyAlignment="1">
      <alignment horizontal="right"/>
    </xf>
    <xf numFmtId="0" fontId="15" fillId="0" borderId="9" xfId="0" applyFont="1" applyBorder="1" applyAlignment="1">
      <alignment horizontal="left"/>
    </xf>
    <xf numFmtId="0" fontId="19" fillId="0" borderId="9" xfId="0" quotePrefix="1" applyFont="1" applyBorder="1" applyAlignment="1">
      <alignment horizontal="left"/>
    </xf>
    <xf numFmtId="164" fontId="0" fillId="0" borderId="0" xfId="0" applyNumberFormat="1"/>
    <xf numFmtId="0" fontId="49" fillId="0" borderId="0" xfId="0" applyFont="1" applyAlignment="1">
      <alignment horizontal="center"/>
    </xf>
    <xf numFmtId="171" fontId="6" fillId="0" borderId="12" xfId="0" applyNumberFormat="1" applyFont="1" applyBorder="1" applyAlignment="1">
      <alignment horizontal="right"/>
    </xf>
    <xf numFmtId="165" fontId="6" fillId="0" borderId="0" xfId="0" applyNumberFormat="1" applyFont="1" applyBorder="1" applyAlignment="1">
      <alignment horizontal="right"/>
    </xf>
    <xf numFmtId="165" fontId="6" fillId="0" borderId="6" xfId="0" applyNumberFormat="1" applyFont="1" applyBorder="1" applyAlignment="1">
      <alignment horizontal="right"/>
    </xf>
    <xf numFmtId="165" fontId="6" fillId="0" borderId="3" xfId="0" applyNumberFormat="1" applyFont="1" applyBorder="1" applyAlignment="1">
      <alignment horizontal="right"/>
    </xf>
    <xf numFmtId="165" fontId="6" fillId="0" borderId="8" xfId="0" applyNumberFormat="1" applyFont="1" applyBorder="1" applyAlignment="1">
      <alignment horizontal="right"/>
    </xf>
    <xf numFmtId="165" fontId="6" fillId="0" borderId="5" xfId="0" applyNumberFormat="1" applyFont="1" applyBorder="1" applyAlignment="1">
      <alignment horizontal="right"/>
    </xf>
    <xf numFmtId="165" fontId="6" fillId="0" borderId="2" xfId="0" applyNumberFormat="1" applyFont="1" applyBorder="1" applyAlignment="1">
      <alignment horizontal="right"/>
    </xf>
    <xf numFmtId="165" fontId="6" fillId="0" borderId="4" xfId="0" applyNumberFormat="1" applyFont="1" applyBorder="1" applyAlignment="1">
      <alignment horizontal="right"/>
    </xf>
    <xf numFmtId="165" fontId="6" fillId="0" borderId="10" xfId="0" applyNumberFormat="1" applyFont="1" applyBorder="1" applyAlignment="1">
      <alignment horizontal="right"/>
    </xf>
    <xf numFmtId="165" fontId="6" fillId="0" borderId="1" xfId="0" applyNumberFormat="1" applyFont="1" applyBorder="1" applyAlignment="1">
      <alignment horizontal="right"/>
    </xf>
    <xf numFmtId="170" fontId="4" fillId="0" borderId="14" xfId="0" applyNumberFormat="1" applyFont="1" applyBorder="1" applyAlignment="1">
      <alignment horizontal="right"/>
    </xf>
    <xf numFmtId="2" fontId="33" fillId="0" borderId="0" xfId="0" applyNumberFormat="1" applyFont="1" applyBorder="1" applyAlignment="1">
      <alignment horizontal="right"/>
    </xf>
    <xf numFmtId="0" fontId="6" fillId="0" borderId="9" xfId="0" quotePrefix="1" applyFont="1" applyBorder="1"/>
    <xf numFmtId="0" fontId="42" fillId="0" borderId="9" xfId="0" applyFont="1" applyBorder="1" applyAlignment="1">
      <alignment horizontal="right"/>
    </xf>
    <xf numFmtId="170" fontId="43" fillId="0" borderId="10" xfId="0" applyNumberFormat="1" applyFont="1" applyBorder="1" applyAlignment="1"/>
    <xf numFmtId="0" fontId="14" fillId="0" borderId="0" xfId="0" applyFont="1" applyBorder="1"/>
    <xf numFmtId="0" fontId="19" fillId="0" borderId="9" xfId="0" applyFont="1" applyBorder="1" applyAlignment="1">
      <alignment horizontal="left"/>
    </xf>
    <xf numFmtId="176" fontId="6" fillId="0" borderId="0" xfId="0" applyNumberFormat="1" applyFont="1" applyBorder="1" applyAlignment="1">
      <alignment horizontal="right"/>
    </xf>
    <xf numFmtId="164" fontId="6" fillId="0" borderId="0" xfId="0" applyNumberFormat="1" applyFont="1"/>
    <xf numFmtId="2" fontId="6" fillId="0" borderId="15" xfId="0" quotePrefix="1" applyNumberFormat="1" applyFont="1" applyBorder="1" applyAlignment="1">
      <alignment horizontal="right"/>
    </xf>
    <xf numFmtId="0" fontId="0" fillId="0" borderId="8" xfId="0" applyBorder="1"/>
    <xf numFmtId="0" fontId="20" fillId="0" borderId="9" xfId="0" applyFont="1" applyBorder="1" applyAlignment="1">
      <alignment horizontal="center"/>
    </xf>
    <xf numFmtId="0" fontId="14" fillId="0" borderId="7" xfId="0" quotePrefix="1" applyFont="1" applyBorder="1" applyAlignment="1">
      <alignment horizontal="center"/>
    </xf>
    <xf numFmtId="165" fontId="14" fillId="0" borderId="8" xfId="0" applyNumberFormat="1" applyFont="1" applyBorder="1" applyAlignment="1">
      <alignment horizontal="right"/>
    </xf>
    <xf numFmtId="165" fontId="6" fillId="0" borderId="1" xfId="0" applyNumberFormat="1" applyFont="1" applyBorder="1"/>
    <xf numFmtId="165" fontId="14" fillId="0" borderId="0" xfId="0" applyNumberFormat="1" applyFont="1" applyBorder="1" applyAlignment="1">
      <alignment horizontal="right"/>
    </xf>
    <xf numFmtId="2" fontId="14" fillId="0" borderId="0" xfId="0" applyNumberFormat="1" applyFont="1" applyBorder="1" applyAlignment="1">
      <alignment horizontal="right"/>
    </xf>
    <xf numFmtId="165" fontId="6" fillId="0" borderId="0" xfId="0" applyNumberFormat="1" applyFont="1"/>
    <xf numFmtId="0" fontId="4" fillId="0" borderId="0" xfId="0" quotePrefix="1" applyFont="1" applyBorder="1" applyAlignment="1">
      <alignment horizontal="center"/>
    </xf>
    <xf numFmtId="0" fontId="20" fillId="0" borderId="8" xfId="0" applyFont="1" applyBorder="1" applyAlignment="1">
      <alignment horizontal="center"/>
    </xf>
    <xf numFmtId="0" fontId="4" fillId="0" borderId="3" xfId="0" applyFont="1" applyBorder="1"/>
    <xf numFmtId="0" fontId="37" fillId="0" borderId="0" xfId="0" applyFont="1" applyBorder="1" applyAlignment="1">
      <alignment horizontal="left"/>
    </xf>
    <xf numFmtId="0" fontId="6" fillId="0" borderId="0" xfId="0" applyFont="1" applyBorder="1" applyAlignment="1">
      <alignment horizontal="right"/>
    </xf>
    <xf numFmtId="0" fontId="9" fillId="0" borderId="2" xfId="1" applyBorder="1" applyAlignment="1" applyProtection="1"/>
    <xf numFmtId="0" fontId="4" fillId="0" borderId="15" xfId="0" quotePrefix="1" applyFont="1" applyBorder="1" applyAlignment="1">
      <alignment horizontal="left"/>
    </xf>
    <xf numFmtId="0" fontId="4" fillId="0" borderId="3" xfId="0" quotePrefix="1" applyFont="1" applyBorder="1" applyAlignment="1">
      <alignment horizontal="left"/>
    </xf>
    <xf numFmtId="0" fontId="4" fillId="0" borderId="12" xfId="0" quotePrefix="1" applyFont="1" applyBorder="1" applyAlignment="1">
      <alignment horizontal="left"/>
    </xf>
    <xf numFmtId="0" fontId="26" fillId="0" borderId="3" xfId="0" quotePrefix="1" applyFont="1" applyBorder="1" applyAlignment="1">
      <alignment horizontal="left"/>
    </xf>
    <xf numFmtId="0" fontId="4" fillId="0" borderId="4" xfId="0" applyFont="1" applyBorder="1"/>
    <xf numFmtId="0" fontId="4" fillId="0" borderId="10" xfId="0" applyFont="1" applyBorder="1"/>
    <xf numFmtId="2" fontId="20" fillId="0" borderId="0" xfId="0" applyNumberFormat="1" applyFont="1" applyBorder="1"/>
    <xf numFmtId="0" fontId="4" fillId="0" borderId="6" xfId="0" applyFont="1" applyBorder="1" applyAlignment="1">
      <alignment horizontal="center"/>
    </xf>
    <xf numFmtId="2" fontId="6" fillId="0" borderId="5" xfId="0" applyNumberFormat="1" applyFont="1" applyBorder="1" applyAlignment="1">
      <alignment horizontal="right"/>
    </xf>
    <xf numFmtId="176" fontId="6" fillId="0" borderId="2" xfId="0" applyNumberFormat="1" applyFont="1" applyBorder="1" applyAlignment="1">
      <alignment horizontal="right"/>
    </xf>
    <xf numFmtId="0" fontId="6" fillId="0" borderId="3" xfId="0" quotePrefix="1" applyFont="1" applyBorder="1" applyAlignment="1">
      <alignment horizontal="center"/>
    </xf>
    <xf numFmtId="2" fontId="6" fillId="0" borderId="6" xfId="0" applyNumberFormat="1" applyFont="1" applyBorder="1" applyAlignment="1">
      <alignment horizontal="right"/>
    </xf>
    <xf numFmtId="176" fontId="6" fillId="0" borderId="3" xfId="0" applyNumberFormat="1" applyFont="1" applyBorder="1" applyAlignment="1">
      <alignment horizontal="right"/>
    </xf>
    <xf numFmtId="1" fontId="6" fillId="0" borderId="4" xfId="0" applyNumberFormat="1" applyFont="1" applyBorder="1" applyAlignment="1">
      <alignment horizontal="center"/>
    </xf>
    <xf numFmtId="165" fontId="14" fillId="0" borderId="6" xfId="0" applyNumberFormat="1" applyFont="1" applyBorder="1" applyAlignment="1">
      <alignment horizontal="right"/>
    </xf>
    <xf numFmtId="165" fontId="14" fillId="0" borderId="5" xfId="0" applyNumberFormat="1" applyFont="1" applyBorder="1" applyAlignment="1">
      <alignment horizontal="right"/>
    </xf>
    <xf numFmtId="176" fontId="6" fillId="0" borderId="10" xfId="0" applyNumberFormat="1" applyFont="1" applyBorder="1" applyAlignment="1">
      <alignment horizontal="right"/>
    </xf>
    <xf numFmtId="176" fontId="6" fillId="0" borderId="1" xfId="0" applyNumberFormat="1" applyFont="1" applyBorder="1" applyAlignment="1">
      <alignment horizontal="right"/>
    </xf>
    <xf numFmtId="170" fontId="4" fillId="0" borderId="6" xfId="0" applyNumberFormat="1" applyFont="1" applyBorder="1" applyAlignment="1">
      <alignment horizontal="right"/>
    </xf>
    <xf numFmtId="170" fontId="20" fillId="0" borderId="8" xfId="0" applyNumberFormat="1" applyFont="1" applyBorder="1" applyAlignment="1">
      <alignment horizontal="right"/>
    </xf>
    <xf numFmtId="176" fontId="6" fillId="0" borderId="4" xfId="0" applyNumberFormat="1" applyFont="1" applyBorder="1" applyAlignment="1">
      <alignment horizontal="right"/>
    </xf>
    <xf numFmtId="176" fontId="6" fillId="0" borderId="14" xfId="0" applyNumberFormat="1" applyFont="1" applyBorder="1" applyAlignment="1">
      <alignment horizontal="right"/>
    </xf>
    <xf numFmtId="171" fontId="6" fillId="0" borderId="2" xfId="0" applyNumberFormat="1" applyFont="1" applyBorder="1" applyAlignment="1">
      <alignment horizontal="right"/>
    </xf>
    <xf numFmtId="2" fontId="42" fillId="0" borderId="0" xfId="0" applyNumberFormat="1" applyFont="1" applyBorder="1"/>
    <xf numFmtId="171" fontId="6" fillId="0" borderId="0" xfId="0" applyNumberFormat="1" applyFont="1" applyBorder="1" applyAlignment="1">
      <alignment horizontal="right"/>
    </xf>
    <xf numFmtId="0" fontId="4" fillId="0" borderId="4" xfId="0" quotePrefix="1" applyFont="1" applyBorder="1" applyAlignment="1">
      <alignment horizontal="center"/>
    </xf>
    <xf numFmtId="165" fontId="4" fillId="2" borderId="11" xfId="0" applyNumberFormat="1" applyFont="1" applyFill="1" applyBorder="1"/>
    <xf numFmtId="2" fontId="4" fillId="2" borderId="2" xfId="0" applyNumberFormat="1" applyFont="1" applyFill="1" applyBorder="1"/>
    <xf numFmtId="2" fontId="4" fillId="2" borderId="11" xfId="0" applyNumberFormat="1" applyFont="1" applyFill="1" applyBorder="1"/>
    <xf numFmtId="2" fontId="4" fillId="2" borderId="1" xfId="0" applyNumberFormat="1" applyFont="1" applyFill="1" applyBorder="1"/>
    <xf numFmtId="0" fontId="13" fillId="0" borderId="12" xfId="0" applyFont="1" applyBorder="1" applyAlignment="1">
      <alignment horizontal="center"/>
    </xf>
    <xf numFmtId="0" fontId="13" fillId="0" borderId="15" xfId="0" applyFont="1" applyBorder="1" applyAlignment="1">
      <alignment horizontal="center"/>
    </xf>
    <xf numFmtId="0" fontId="13" fillId="0" borderId="13" xfId="0" applyFont="1" applyBorder="1" applyAlignment="1">
      <alignment horizontal="center"/>
    </xf>
    <xf numFmtId="165" fontId="6" fillId="0" borderId="8" xfId="0" applyNumberFormat="1" applyFont="1" applyBorder="1" applyAlignment="1">
      <alignment horizontal="center"/>
    </xf>
    <xf numFmtId="165" fontId="6" fillId="0" borderId="15" xfId="0" applyNumberFormat="1" applyFont="1" applyBorder="1" applyAlignment="1">
      <alignment horizontal="center"/>
    </xf>
    <xf numFmtId="14" fontId="6" fillId="0" borderId="12" xfId="0" quotePrefix="1" applyNumberFormat="1" applyFont="1" applyBorder="1" applyAlignment="1">
      <alignment horizontal="center"/>
    </xf>
    <xf numFmtId="0" fontId="35" fillId="0" borderId="12" xfId="0" applyFont="1" applyBorder="1" applyAlignment="1">
      <alignment horizontal="left"/>
    </xf>
    <xf numFmtId="0" fontId="14" fillId="0" borderId="8" xfId="0" applyFont="1" applyBorder="1" applyAlignment="1">
      <alignment horizontal="center"/>
    </xf>
    <xf numFmtId="0" fontId="19" fillId="0" borderId="9" xfId="0" applyFont="1" applyBorder="1" applyAlignment="1">
      <alignment horizontal="center"/>
    </xf>
    <xf numFmtId="0" fontId="35" fillId="0" borderId="12" xfId="0" quotePrefix="1" applyFont="1" applyBorder="1" applyAlignment="1">
      <alignment horizontal="left"/>
    </xf>
    <xf numFmtId="0" fontId="6" fillId="0" borderId="6" xfId="0" quotePrefix="1" applyFont="1" applyBorder="1" applyAlignment="1">
      <alignment horizontal="right"/>
    </xf>
    <xf numFmtId="0" fontId="6" fillId="0" borderId="8" xfId="0" quotePrefix="1" applyFont="1" applyBorder="1" applyAlignment="1">
      <alignment horizontal="right"/>
    </xf>
    <xf numFmtId="14" fontId="6" fillId="0" borderId="14" xfId="0" quotePrefix="1" applyNumberFormat="1" applyFont="1" applyBorder="1" applyAlignment="1">
      <alignment horizontal="center"/>
    </xf>
    <xf numFmtId="165" fontId="6" fillId="0" borderId="14" xfId="0" applyNumberFormat="1" applyFont="1" applyBorder="1" applyAlignment="1">
      <alignment horizontal="center"/>
    </xf>
    <xf numFmtId="165" fontId="6" fillId="0" borderId="0" xfId="0" applyNumberFormat="1" applyFont="1" applyBorder="1" applyAlignment="1">
      <alignment horizontal="center"/>
    </xf>
    <xf numFmtId="0" fontId="6" fillId="0" borderId="8" xfId="0" applyFont="1" applyBorder="1" applyAlignment="1">
      <alignment horizontal="right"/>
    </xf>
    <xf numFmtId="165" fontId="42" fillId="0" borderId="8" xfId="0" applyNumberFormat="1" applyFont="1" applyBorder="1" applyAlignment="1">
      <alignment horizontal="right"/>
    </xf>
    <xf numFmtId="0" fontId="6" fillId="0" borderId="0" xfId="0" applyFont="1" applyAlignment="1"/>
    <xf numFmtId="0" fontId="21" fillId="0" borderId="1" xfId="0" applyFont="1" applyBorder="1" applyAlignment="1">
      <alignment horizontal="center"/>
    </xf>
    <xf numFmtId="2" fontId="33" fillId="0" borderId="10" xfId="0" applyNumberFormat="1" applyFont="1" applyBorder="1" applyAlignment="1">
      <alignment horizontal="right"/>
    </xf>
    <xf numFmtId="1" fontId="4" fillId="2" borderId="5" xfId="0" applyNumberFormat="1" applyFont="1" applyFill="1" applyBorder="1"/>
    <xf numFmtId="0" fontId="4" fillId="0" borderId="0" xfId="0" applyFont="1" applyFill="1"/>
    <xf numFmtId="0" fontId="15" fillId="0" borderId="0" xfId="0" applyFont="1" applyAlignment="1">
      <alignment horizontal="left"/>
    </xf>
    <xf numFmtId="170" fontId="48" fillId="0" borderId="8" xfId="0" applyNumberFormat="1" applyFont="1" applyBorder="1" applyAlignment="1">
      <alignment horizontal="right"/>
    </xf>
    <xf numFmtId="176" fontId="4" fillId="0" borderId="10" xfId="0" applyNumberFormat="1" applyFont="1" applyBorder="1" applyAlignment="1">
      <alignment horizontal="right"/>
    </xf>
    <xf numFmtId="0" fontId="0" fillId="0" borderId="0" xfId="0" applyBorder="1" applyAlignment="1">
      <alignment horizontal="left"/>
    </xf>
    <xf numFmtId="0" fontId="19" fillId="0" borderId="10" xfId="0" applyFont="1" applyBorder="1"/>
    <xf numFmtId="0" fontId="10" fillId="0" borderId="0" xfId="0" quotePrefix="1" applyFont="1" applyBorder="1" applyAlignment="1">
      <alignment horizontal="left"/>
    </xf>
    <xf numFmtId="165" fontId="25" fillId="0" borderId="8" xfId="0" applyNumberFormat="1" applyFont="1" applyBorder="1" applyAlignment="1">
      <alignment horizontal="right"/>
    </xf>
    <xf numFmtId="177" fontId="50" fillId="0" borderId="9" xfId="0" applyNumberFormat="1" applyFont="1" applyBorder="1" applyAlignment="1">
      <alignment horizontal="right"/>
    </xf>
    <xf numFmtId="177" fontId="50" fillId="0" borderId="7" xfId="0" applyNumberFormat="1" applyFont="1" applyBorder="1" applyAlignment="1">
      <alignment horizontal="right"/>
    </xf>
    <xf numFmtId="177" fontId="50" fillId="0" borderId="11" xfId="0" applyNumberFormat="1" applyFont="1" applyBorder="1" applyAlignment="1">
      <alignment horizontal="right"/>
    </xf>
    <xf numFmtId="177" fontId="50" fillId="0" borderId="10" xfId="0" applyNumberFormat="1" applyFont="1" applyBorder="1" applyAlignment="1">
      <alignment horizontal="right"/>
    </xf>
    <xf numFmtId="177" fontId="50" fillId="0" borderId="4" xfId="0" applyNumberFormat="1" applyFont="1" applyBorder="1" applyAlignment="1">
      <alignment horizontal="right"/>
    </xf>
    <xf numFmtId="177" fontId="50" fillId="0" borderId="1" xfId="0" applyNumberFormat="1" applyFont="1" applyBorder="1" applyAlignment="1">
      <alignment horizontal="right"/>
    </xf>
    <xf numFmtId="0" fontId="14" fillId="0" borderId="7" xfId="0" applyFont="1" applyBorder="1" applyAlignment="1">
      <alignment horizontal="right"/>
    </xf>
    <xf numFmtId="0" fontId="25" fillId="0" borderId="0" xfId="0" quotePrefix="1" applyFont="1" applyBorder="1" applyAlignment="1">
      <alignment horizontal="left"/>
    </xf>
    <xf numFmtId="0" fontId="15" fillId="0" borderId="10" xfId="0" applyFont="1" applyBorder="1" applyAlignment="1">
      <alignment horizontal="center"/>
    </xf>
    <xf numFmtId="0" fontId="15" fillId="0" borderId="10" xfId="0" quotePrefix="1" applyFont="1" applyBorder="1" applyAlignment="1">
      <alignment horizontal="left"/>
    </xf>
    <xf numFmtId="0" fontId="11" fillId="0" borderId="0" xfId="0" quotePrefix="1" applyFont="1" applyBorder="1" applyAlignment="1">
      <alignment horizontal="left"/>
    </xf>
    <xf numFmtId="170" fontId="42" fillId="0" borderId="0" xfId="0" applyNumberFormat="1" applyFont="1" applyBorder="1" applyAlignment="1">
      <alignment horizontal="right"/>
    </xf>
    <xf numFmtId="3" fontId="42" fillId="0" borderId="9" xfId="0" applyNumberFormat="1" applyFont="1" applyBorder="1" applyAlignment="1">
      <alignment horizontal="right"/>
    </xf>
    <xf numFmtId="3" fontId="14" fillId="0" borderId="9" xfId="0" quotePrefix="1" applyNumberFormat="1" applyFont="1" applyBorder="1" applyAlignment="1">
      <alignment horizontal="right"/>
    </xf>
    <xf numFmtId="165" fontId="14" fillId="0" borderId="3" xfId="0" applyNumberFormat="1" applyFont="1" applyBorder="1" applyAlignment="1">
      <alignment horizontal="right"/>
    </xf>
    <xf numFmtId="165" fontId="14" fillId="0" borderId="2" xfId="0" applyNumberFormat="1" applyFont="1" applyBorder="1" applyAlignment="1">
      <alignment horizontal="right"/>
    </xf>
    <xf numFmtId="165" fontId="42" fillId="0" borderId="0" xfId="0" applyNumberFormat="1" applyFont="1" applyBorder="1" applyAlignment="1">
      <alignment horizontal="right"/>
    </xf>
    <xf numFmtId="173" fontId="6" fillId="0" borderId="11" xfId="0" applyNumberFormat="1" applyFont="1" applyBorder="1"/>
    <xf numFmtId="170" fontId="6" fillId="0" borderId="11" xfId="0" applyNumberFormat="1" applyFont="1" applyBorder="1"/>
    <xf numFmtId="0" fontId="14" fillId="0" borderId="3" xfId="0" quotePrefix="1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8" fillId="0" borderId="5" xfId="0" quotePrefix="1" applyFont="1" applyBorder="1" applyAlignment="1">
      <alignment horizontal="left"/>
    </xf>
    <xf numFmtId="2" fontId="4" fillId="0" borderId="14" xfId="0" applyNumberFormat="1" applyFont="1" applyBorder="1" applyAlignment="1">
      <alignment horizontal="right"/>
    </xf>
    <xf numFmtId="2" fontId="4" fillId="0" borderId="13" xfId="0" applyNumberFormat="1" applyFont="1" applyBorder="1" applyAlignment="1">
      <alignment horizontal="right"/>
    </xf>
    <xf numFmtId="14" fontId="19" fillId="0" borderId="0" xfId="0" applyNumberFormat="1" applyFont="1" applyAlignment="1">
      <alignment horizontal="center"/>
    </xf>
    <xf numFmtId="170" fontId="6" fillId="0" borderId="2" xfId="0" applyNumberFormat="1" applyFont="1" applyBorder="1"/>
    <xf numFmtId="3" fontId="6" fillId="0" borderId="11" xfId="0" applyNumberFormat="1" applyFont="1" applyBorder="1"/>
    <xf numFmtId="177" fontId="20" fillId="0" borderId="11" xfId="0" applyNumberFormat="1" applyFont="1" applyBorder="1"/>
    <xf numFmtId="172" fontId="6" fillId="0" borderId="11" xfId="0" applyNumberFormat="1" applyFont="1" applyBorder="1"/>
    <xf numFmtId="170" fontId="4" fillId="0" borderId="2" xfId="0" applyNumberFormat="1" applyFont="1" applyBorder="1"/>
    <xf numFmtId="0" fontId="15" fillId="0" borderId="13" xfId="0" applyFont="1" applyBorder="1" applyAlignment="1">
      <alignment horizontal="left"/>
    </xf>
    <xf numFmtId="0" fontId="44" fillId="0" borderId="12" xfId="0" applyFont="1" applyBorder="1" applyAlignment="1">
      <alignment horizontal="center"/>
    </xf>
    <xf numFmtId="14" fontId="6" fillId="0" borderId="13" xfId="0" applyNumberFormat="1" applyFont="1" applyBorder="1" applyAlignment="1">
      <alignment horizontal="left"/>
    </xf>
    <xf numFmtId="0" fontId="0" fillId="0" borderId="0" xfId="0" applyNumberFormat="1"/>
    <xf numFmtId="0" fontId="0" fillId="0" borderId="3" xfId="0" applyBorder="1" applyAlignment="1">
      <alignment horizontal="left"/>
    </xf>
    <xf numFmtId="0" fontId="0" fillId="0" borderId="2" xfId="0" applyBorder="1" applyAlignment="1">
      <alignment horizontal="left"/>
    </xf>
    <xf numFmtId="0" fontId="44" fillId="0" borderId="0" xfId="0" applyFont="1" applyBorder="1" applyAlignment="1">
      <alignment horizontal="center"/>
    </xf>
    <xf numFmtId="0" fontId="15" fillId="0" borderId="8" xfId="0" applyFont="1" applyBorder="1" applyAlignment="1">
      <alignment horizontal="center"/>
    </xf>
    <xf numFmtId="0" fontId="25" fillId="0" borderId="9" xfId="0" quotePrefix="1" applyFont="1" applyBorder="1" applyAlignment="1">
      <alignment horizontal="left"/>
    </xf>
    <xf numFmtId="2" fontId="21" fillId="0" borderId="2" xfId="0" applyNumberFormat="1" applyFont="1" applyBorder="1"/>
    <xf numFmtId="0" fontId="11" fillId="0" borderId="9" xfId="0" quotePrefix="1" applyFont="1" applyBorder="1" applyAlignment="1">
      <alignment horizontal="left"/>
    </xf>
    <xf numFmtId="2" fontId="6" fillId="0" borderId="7" xfId="0" quotePrefix="1" applyNumberFormat="1" applyFont="1" applyBorder="1" applyAlignment="1">
      <alignment horizontal="right"/>
    </xf>
    <xf numFmtId="0" fontId="14" fillId="0" borderId="8" xfId="0" applyFont="1" applyBorder="1" applyAlignment="1">
      <alignment horizontal="left"/>
    </xf>
    <xf numFmtId="0" fontId="15" fillId="0" borderId="0" xfId="0" quotePrefix="1" applyFont="1" applyAlignment="1">
      <alignment horizontal="left"/>
    </xf>
    <xf numFmtId="2" fontId="14" fillId="0" borderId="8" xfId="0" applyNumberFormat="1" applyFont="1" applyBorder="1" applyAlignment="1">
      <alignment horizontal="right"/>
    </xf>
    <xf numFmtId="2" fontId="14" fillId="0" borderId="6" xfId="0" applyNumberFormat="1" applyFont="1" applyBorder="1" applyAlignment="1">
      <alignment horizontal="right"/>
    </xf>
    <xf numFmtId="2" fontId="14" fillId="0" borderId="5" xfId="0" applyNumberFormat="1" applyFont="1" applyBorder="1" applyAlignment="1">
      <alignment horizontal="right"/>
    </xf>
    <xf numFmtId="2" fontId="41" fillId="0" borderId="8" xfId="0" applyNumberFormat="1" applyFont="1" applyBorder="1" applyAlignment="1">
      <alignment horizontal="right"/>
    </xf>
    <xf numFmtId="2" fontId="6" fillId="0" borderId="12" xfId="0" applyNumberFormat="1" applyFont="1" applyBorder="1" applyAlignment="1">
      <alignment horizontal="right"/>
    </xf>
    <xf numFmtId="2" fontId="6" fillId="0" borderId="15" xfId="0" applyNumberFormat="1" applyFont="1" applyBorder="1" applyAlignment="1">
      <alignment horizontal="right"/>
    </xf>
    <xf numFmtId="176" fontId="6" fillId="0" borderId="13" xfId="0" applyNumberFormat="1" applyFont="1" applyBorder="1" applyAlignment="1">
      <alignment horizontal="right"/>
    </xf>
    <xf numFmtId="0" fontId="19" fillId="0" borderId="0" xfId="0" applyFont="1" applyAlignment="1">
      <alignment horizontal="left"/>
    </xf>
    <xf numFmtId="0" fontId="19" fillId="0" borderId="7" xfId="0" quotePrefix="1" applyFont="1" applyBorder="1" applyAlignment="1">
      <alignment horizontal="left"/>
    </xf>
    <xf numFmtId="0" fontId="15" fillId="0" borderId="7" xfId="0" applyFont="1" applyBorder="1"/>
    <xf numFmtId="0" fontId="6" fillId="0" borderId="3" xfId="0" quotePrefix="1" applyFont="1" applyBorder="1" applyAlignment="1">
      <alignment horizontal="left"/>
    </xf>
    <xf numFmtId="0" fontId="6" fillId="0" borderId="8" xfId="0" quotePrefix="1" applyNumberFormat="1" applyFont="1" applyBorder="1" applyAlignment="1">
      <alignment horizontal="right"/>
    </xf>
    <xf numFmtId="0" fontId="6" fillId="0" borderId="8" xfId="0" applyNumberFormat="1" applyFont="1" applyBorder="1" applyAlignment="1">
      <alignment horizontal="left"/>
    </xf>
    <xf numFmtId="1" fontId="6" fillId="0" borderId="0" xfId="0" applyNumberFormat="1" applyFont="1" applyBorder="1"/>
    <xf numFmtId="0" fontId="6" fillId="0" borderId="0" xfId="0" applyNumberFormat="1" applyFont="1" applyBorder="1"/>
    <xf numFmtId="0" fontId="6" fillId="0" borderId="10" xfId="0" applyNumberFormat="1" applyFont="1" applyBorder="1"/>
    <xf numFmtId="0" fontId="6" fillId="0" borderId="8" xfId="0" quotePrefix="1" applyNumberFormat="1" applyFont="1" applyBorder="1" applyAlignment="1">
      <alignment horizontal="left"/>
    </xf>
    <xf numFmtId="0" fontId="6" fillId="0" borderId="5" xfId="0" quotePrefix="1" applyNumberFormat="1" applyFont="1" applyBorder="1" applyAlignment="1">
      <alignment horizontal="left"/>
    </xf>
    <xf numFmtId="0" fontId="6" fillId="0" borderId="2" xfId="0" applyNumberFormat="1" applyFont="1" applyBorder="1"/>
    <xf numFmtId="0" fontId="15" fillId="0" borderId="9" xfId="0" applyFont="1" applyBorder="1" applyAlignment="1">
      <alignment horizontal="center"/>
    </xf>
    <xf numFmtId="165" fontId="6" fillId="0" borderId="4" xfId="0" applyNumberFormat="1" applyFont="1" applyBorder="1"/>
    <xf numFmtId="165" fontId="6" fillId="0" borderId="10" xfId="0" applyNumberFormat="1" applyFont="1" applyBorder="1"/>
    <xf numFmtId="0" fontId="35" fillId="0" borderId="3" xfId="0" applyFont="1" applyBorder="1" applyAlignment="1">
      <alignment horizontal="right"/>
    </xf>
    <xf numFmtId="0" fontId="35" fillId="0" borderId="2" xfId="0" quotePrefix="1" applyFont="1" applyBorder="1" applyAlignment="1">
      <alignment horizontal="right"/>
    </xf>
    <xf numFmtId="0" fontId="53" fillId="0" borderId="15" xfId="0" quotePrefix="1" applyFont="1" applyBorder="1" applyAlignment="1">
      <alignment horizontal="left"/>
    </xf>
    <xf numFmtId="0" fontId="6" fillId="0" borderId="2" xfId="0" quotePrefix="1" applyFont="1" applyBorder="1" applyAlignment="1">
      <alignment horizontal="left"/>
    </xf>
    <xf numFmtId="0" fontId="37" fillId="0" borderId="2" xfId="0" applyFont="1" applyBorder="1" applyAlignment="1">
      <alignment horizontal="left"/>
    </xf>
    <xf numFmtId="171" fontId="6" fillId="0" borderId="3" xfId="0" applyNumberFormat="1" applyFont="1" applyBorder="1" applyAlignment="1">
      <alignment horizontal="right"/>
    </xf>
    <xf numFmtId="166" fontId="6" fillId="0" borderId="7" xfId="0" applyNumberFormat="1" applyFont="1" applyBorder="1" applyAlignment="1">
      <alignment horizontal="right"/>
    </xf>
    <xf numFmtId="166" fontId="6" fillId="0" borderId="9" xfId="0" applyNumberFormat="1" applyFont="1" applyBorder="1" applyAlignment="1">
      <alignment horizontal="right"/>
    </xf>
    <xf numFmtId="166" fontId="6" fillId="0" borderId="11" xfId="0" applyNumberFormat="1" applyFont="1" applyBorder="1" applyAlignment="1">
      <alignment horizontal="right"/>
    </xf>
    <xf numFmtId="0" fontId="6" fillId="0" borderId="9" xfId="0" quotePrefix="1" applyFont="1" applyBorder="1" applyAlignment="1">
      <alignment horizontal="center"/>
    </xf>
    <xf numFmtId="166" fontId="6" fillId="0" borderId="0" xfId="0" applyNumberFormat="1" applyFont="1" applyBorder="1" applyAlignment="1">
      <alignment horizontal="right"/>
    </xf>
    <xf numFmtId="0" fontId="6" fillId="0" borderId="0" xfId="0" applyFont="1" applyBorder="1" applyAlignment="1"/>
    <xf numFmtId="166" fontId="15" fillId="0" borderId="4" xfId="0" applyNumberFormat="1" applyFont="1" applyBorder="1" applyAlignment="1">
      <alignment horizontal="right"/>
    </xf>
    <xf numFmtId="166" fontId="27" fillId="0" borderId="4" xfId="0" applyNumberFormat="1" applyFont="1" applyBorder="1" applyAlignment="1">
      <alignment horizontal="right"/>
    </xf>
    <xf numFmtId="166" fontId="6" fillId="0" borderId="4" xfId="0" applyNumberFormat="1" applyFont="1" applyBorder="1" applyAlignment="1">
      <alignment horizontal="right"/>
    </xf>
    <xf numFmtId="166" fontId="15" fillId="0" borderId="7" xfId="0" applyNumberFormat="1" applyFont="1" applyBorder="1" applyAlignment="1">
      <alignment horizontal="right"/>
    </xf>
    <xf numFmtId="166" fontId="6" fillId="0" borderId="7" xfId="0" applyNumberFormat="1" applyFont="1" applyBorder="1"/>
    <xf numFmtId="166" fontId="6" fillId="0" borderId="3" xfId="0" applyNumberFormat="1" applyFont="1" applyBorder="1"/>
    <xf numFmtId="166" fontId="15" fillId="0" borderId="3" xfId="0" applyNumberFormat="1" applyFont="1" applyBorder="1"/>
    <xf numFmtId="166" fontId="6" fillId="0" borderId="10" xfId="0" applyNumberFormat="1" applyFont="1" applyBorder="1" applyAlignment="1">
      <alignment horizontal="right"/>
    </xf>
    <xf numFmtId="166" fontId="27" fillId="0" borderId="10" xfId="0" applyNumberFormat="1" applyFont="1" applyBorder="1" applyAlignment="1">
      <alignment horizontal="right"/>
    </xf>
    <xf numFmtId="166" fontId="6" fillId="0" borderId="9" xfId="0" applyNumberFormat="1" applyFont="1" applyBorder="1"/>
    <xf numFmtId="166" fontId="6" fillId="0" borderId="0" xfId="0" applyNumberFormat="1" applyFont="1" applyBorder="1"/>
    <xf numFmtId="166" fontId="15" fillId="0" borderId="0" xfId="0" applyNumberFormat="1" applyFont="1" applyBorder="1"/>
    <xf numFmtId="166" fontId="15" fillId="0" borderId="10" xfId="0" applyNumberFormat="1" applyFont="1" applyBorder="1" applyAlignment="1">
      <alignment horizontal="right"/>
    </xf>
    <xf numFmtId="166" fontId="6" fillId="0" borderId="1" xfId="0" applyNumberFormat="1" applyFont="1" applyBorder="1" applyAlignment="1">
      <alignment horizontal="right"/>
    </xf>
    <xf numFmtId="166" fontId="27" fillId="0" borderId="1" xfId="0" applyNumberFormat="1" applyFont="1" applyBorder="1" applyAlignment="1">
      <alignment horizontal="right"/>
    </xf>
    <xf numFmtId="166" fontId="6" fillId="0" borderId="11" xfId="0" applyNumberFormat="1" applyFont="1" applyBorder="1"/>
    <xf numFmtId="166" fontId="6" fillId="0" borderId="2" xfId="0" applyNumberFormat="1" applyFont="1" applyBorder="1"/>
    <xf numFmtId="166" fontId="15" fillId="0" borderId="9" xfId="0" applyNumberFormat="1" applyFont="1" applyBorder="1"/>
    <xf numFmtId="166" fontId="15" fillId="0" borderId="9" xfId="0" applyNumberFormat="1" applyFont="1" applyBorder="1" applyAlignment="1">
      <alignment horizontal="right"/>
    </xf>
    <xf numFmtId="166" fontId="15" fillId="0" borderId="2" xfId="0" applyNumberFormat="1" applyFont="1" applyBorder="1"/>
    <xf numFmtId="166" fontId="6" fillId="0" borderId="8" xfId="0" applyNumberFormat="1" applyFont="1" applyBorder="1"/>
    <xf numFmtId="166" fontId="6" fillId="0" borderId="3" xfId="0" applyNumberFormat="1" applyFont="1" applyBorder="1" applyAlignment="1">
      <alignment horizontal="right"/>
    </xf>
    <xf numFmtId="166" fontId="6" fillId="0" borderId="6" xfId="0" applyNumberFormat="1" applyFont="1" applyBorder="1" applyAlignment="1">
      <alignment horizontal="right"/>
    </xf>
    <xf numFmtId="166" fontId="27" fillId="0" borderId="7" xfId="0" applyNumberFormat="1" applyFont="1" applyBorder="1" applyAlignment="1">
      <alignment horizontal="right"/>
    </xf>
    <xf numFmtId="166" fontId="27" fillId="0" borderId="9" xfId="0" applyNumberFormat="1" applyFont="1" applyBorder="1" applyAlignment="1">
      <alignment horizontal="right"/>
    </xf>
    <xf numFmtId="166" fontId="6" fillId="0" borderId="6" xfId="0" applyNumberFormat="1" applyFont="1" applyBorder="1"/>
    <xf numFmtId="166" fontId="15" fillId="0" borderId="8" xfId="0" applyNumberFormat="1" applyFont="1" applyBorder="1"/>
    <xf numFmtId="166" fontId="6" fillId="0" borderId="5" xfId="0" applyNumberFormat="1" applyFont="1" applyBorder="1"/>
    <xf numFmtId="166" fontId="15" fillId="0" borderId="5" xfId="0" applyNumberFormat="1" applyFont="1" applyBorder="1"/>
    <xf numFmtId="166" fontId="15" fillId="0" borderId="6" xfId="0" applyNumberFormat="1" applyFont="1" applyBorder="1"/>
    <xf numFmtId="166" fontId="15" fillId="0" borderId="1" xfId="0" applyNumberFormat="1" applyFont="1" applyBorder="1" applyAlignment="1">
      <alignment horizontal="right"/>
    </xf>
    <xf numFmtId="166" fontId="4" fillId="0" borderId="10" xfId="0" applyNumberFormat="1" applyFont="1" applyBorder="1" applyAlignment="1">
      <alignment horizontal="right"/>
    </xf>
    <xf numFmtId="166" fontId="6" fillId="0" borderId="8" xfId="0" applyNumberFormat="1" applyFont="1" applyBorder="1" applyAlignment="1">
      <alignment horizontal="right"/>
    </xf>
    <xf numFmtId="166" fontId="6" fillId="0" borderId="0" xfId="0" applyNumberFormat="1" applyFont="1"/>
    <xf numFmtId="166" fontId="4" fillId="0" borderId="0" xfId="0" applyNumberFormat="1" applyFont="1" applyBorder="1" applyAlignment="1">
      <alignment horizontal="right"/>
    </xf>
    <xf numFmtId="166" fontId="4" fillId="0" borderId="0" xfId="0" applyNumberFormat="1" applyFont="1"/>
    <xf numFmtId="166" fontId="6" fillId="0" borderId="15" xfId="0" applyNumberFormat="1" applyFont="1" applyBorder="1"/>
    <xf numFmtId="166" fontId="4" fillId="0" borderId="13" xfId="0" applyNumberFormat="1" applyFont="1" applyBorder="1" applyAlignment="1">
      <alignment horizontal="right"/>
    </xf>
    <xf numFmtId="166" fontId="4" fillId="0" borderId="14" xfId="0" applyNumberFormat="1" applyFont="1" applyBorder="1" applyAlignment="1">
      <alignment horizontal="right"/>
    </xf>
    <xf numFmtId="166" fontId="6" fillId="0" borderId="12" xfId="0" applyNumberFormat="1" applyFont="1" applyBorder="1"/>
    <xf numFmtId="166" fontId="6" fillId="0" borderId="14" xfId="0" applyNumberFormat="1" applyFont="1" applyBorder="1"/>
    <xf numFmtId="166" fontId="6" fillId="0" borderId="13" xfId="0" applyNumberFormat="1" applyFont="1" applyBorder="1"/>
    <xf numFmtId="166" fontId="6" fillId="0" borderId="15" xfId="0" applyNumberFormat="1" applyFont="1" applyBorder="1" applyAlignment="1">
      <alignment horizontal="right"/>
    </xf>
    <xf numFmtId="171" fontId="6" fillId="0" borderId="14" xfId="0" applyNumberFormat="1" applyFont="1" applyBorder="1" applyAlignment="1">
      <alignment horizontal="right"/>
    </xf>
    <xf numFmtId="170" fontId="4" fillId="0" borderId="15" xfId="0" applyNumberFormat="1" applyFont="1" applyBorder="1" applyAlignment="1">
      <alignment horizontal="right"/>
    </xf>
    <xf numFmtId="166" fontId="27" fillId="0" borderId="15" xfId="0" applyNumberFormat="1" applyFont="1" applyBorder="1" applyAlignment="1">
      <alignment horizontal="right"/>
    </xf>
    <xf numFmtId="0" fontId="19" fillId="0" borderId="11" xfId="0" quotePrefix="1" applyFont="1" applyBorder="1" applyAlignment="1">
      <alignment horizontal="left"/>
    </xf>
    <xf numFmtId="16" fontId="6" fillId="0" borderId="0" xfId="0" quotePrefix="1" applyNumberFormat="1" applyFont="1" applyBorder="1" applyAlignment="1">
      <alignment horizontal="center"/>
    </xf>
    <xf numFmtId="16" fontId="6" fillId="0" borderId="10" xfId="0" quotePrefix="1" applyNumberFormat="1" applyFont="1" applyBorder="1" applyAlignment="1">
      <alignment horizontal="center"/>
    </xf>
    <xf numFmtId="0" fontId="6" fillId="0" borderId="1" xfId="0" applyNumberFormat="1" applyFont="1" applyBorder="1"/>
    <xf numFmtId="165" fontId="20" fillId="0" borderId="8" xfId="0" applyNumberFormat="1" applyFont="1" applyBorder="1"/>
    <xf numFmtId="165" fontId="20" fillId="0" borderId="10" xfId="0" applyNumberFormat="1" applyFont="1" applyBorder="1"/>
    <xf numFmtId="0" fontId="6" fillId="0" borderId="7" xfId="0" applyFont="1" applyBorder="1" applyAlignment="1">
      <alignment horizontal="left"/>
    </xf>
    <xf numFmtId="0" fontId="15" fillId="0" borderId="11" xfId="0" applyFont="1" applyBorder="1" applyAlignment="1">
      <alignment horizontal="left"/>
    </xf>
    <xf numFmtId="0" fontId="4" fillId="0" borderId="15" xfId="0" applyFont="1" applyBorder="1" applyAlignment="1">
      <alignment horizontal="center"/>
    </xf>
    <xf numFmtId="1" fontId="4" fillId="0" borderId="5" xfId="0" applyNumberFormat="1" applyFont="1" applyFill="1" applyBorder="1"/>
    <xf numFmtId="165" fontId="4" fillId="0" borderId="11" xfId="0" applyNumberFormat="1" applyFont="1" applyFill="1" applyBorder="1"/>
    <xf numFmtId="2" fontId="4" fillId="0" borderId="2" xfId="0" applyNumberFormat="1" applyFont="1" applyFill="1" applyBorder="1"/>
    <xf numFmtId="2" fontId="4" fillId="0" borderId="11" xfId="0" applyNumberFormat="1" applyFont="1" applyFill="1" applyBorder="1"/>
    <xf numFmtId="2" fontId="4" fillId="0" borderId="1" xfId="0" applyNumberFormat="1" applyFont="1" applyFill="1" applyBorder="1"/>
    <xf numFmtId="166" fontId="4" fillId="0" borderId="9" xfId="0" applyNumberFormat="1" applyFont="1" applyBorder="1" applyAlignment="1">
      <alignment horizontal="right"/>
    </xf>
    <xf numFmtId="165" fontId="20" fillId="0" borderId="0" xfId="0" applyNumberFormat="1" applyFont="1" applyBorder="1"/>
    <xf numFmtId="165" fontId="41" fillId="0" borderId="8" xfId="0" applyNumberFormat="1" applyFont="1" applyBorder="1" applyAlignment="1">
      <alignment horizontal="right"/>
    </xf>
    <xf numFmtId="0" fontId="4" fillId="0" borderId="9" xfId="0" applyFont="1" applyBorder="1" applyAlignment="1">
      <alignment horizontal="left"/>
    </xf>
    <xf numFmtId="0" fontId="4" fillId="0" borderId="11" xfId="0" quotePrefix="1" applyFont="1" applyBorder="1" applyAlignment="1">
      <alignment horizontal="center"/>
    </xf>
    <xf numFmtId="0" fontId="4" fillId="0" borderId="1" xfId="0" quotePrefix="1" applyFont="1" applyBorder="1" applyAlignment="1">
      <alignment horizontal="center"/>
    </xf>
    <xf numFmtId="0" fontId="20" fillId="0" borderId="10" xfId="0" applyFont="1" applyBorder="1" applyAlignment="1">
      <alignment horizontal="center"/>
    </xf>
    <xf numFmtId="0" fontId="4" fillId="0" borderId="9" xfId="0" quotePrefix="1" applyFont="1" applyBorder="1" applyAlignment="1">
      <alignment horizontal="left"/>
    </xf>
    <xf numFmtId="170" fontId="22" fillId="0" borderId="9" xfId="0" applyNumberFormat="1" applyFont="1" applyBorder="1" applyAlignment="1">
      <alignment horizontal="right"/>
    </xf>
    <xf numFmtId="14" fontId="15" fillId="0" borderId="7" xfId="0" applyNumberFormat="1" applyFont="1" applyBorder="1" applyAlignment="1">
      <alignment horizontal="right"/>
    </xf>
    <xf numFmtId="164" fontId="25" fillId="0" borderId="11" xfId="0" applyNumberFormat="1" applyFont="1" applyBorder="1"/>
    <xf numFmtId="14" fontId="19" fillId="0" borderId="3" xfId="0" applyNumberFormat="1" applyFont="1" applyBorder="1" applyAlignment="1">
      <alignment horizontal="center"/>
    </xf>
    <xf numFmtId="14" fontId="19" fillId="0" borderId="7" xfId="0" applyNumberFormat="1" applyFont="1" applyBorder="1" applyAlignment="1">
      <alignment horizontal="center"/>
    </xf>
    <xf numFmtId="14" fontId="19" fillId="0" borderId="4" xfId="0" applyNumberFormat="1" applyFont="1" applyBorder="1" applyAlignment="1">
      <alignment horizontal="center"/>
    </xf>
    <xf numFmtId="14" fontId="19" fillId="0" borderId="6" xfId="0" applyNumberFormat="1" applyFont="1" applyBorder="1" applyAlignment="1">
      <alignment horizontal="center"/>
    </xf>
    <xf numFmtId="2" fontId="33" fillId="0" borderId="3" xfId="0" applyNumberFormat="1" applyFont="1" applyBorder="1" applyAlignment="1">
      <alignment horizontal="right"/>
    </xf>
    <xf numFmtId="14" fontId="15" fillId="0" borderId="4" xfId="0" applyNumberFormat="1" applyFont="1" applyBorder="1" applyAlignment="1">
      <alignment horizontal="right"/>
    </xf>
    <xf numFmtId="2" fontId="42" fillId="0" borderId="11" xfId="0" applyNumberFormat="1" applyFont="1" applyBorder="1" applyAlignment="1">
      <alignment horizontal="right"/>
    </xf>
    <xf numFmtId="2" fontId="42" fillId="0" borderId="5" xfId="0" applyNumberFormat="1" applyFont="1" applyBorder="1" applyAlignment="1">
      <alignment horizontal="right"/>
    </xf>
    <xf numFmtId="2" fontId="42" fillId="0" borderId="1" xfId="0" applyNumberFormat="1" applyFont="1" applyBorder="1" applyAlignment="1">
      <alignment horizontal="right"/>
    </xf>
    <xf numFmtId="170" fontId="42" fillId="0" borderId="5" xfId="0" applyNumberFormat="1" applyFont="1" applyBorder="1" applyAlignment="1">
      <alignment horizontal="right"/>
    </xf>
    <xf numFmtId="170" fontId="42" fillId="0" borderId="11" xfId="0" applyNumberFormat="1" applyFont="1" applyBorder="1" applyAlignment="1">
      <alignment horizontal="right"/>
    </xf>
    <xf numFmtId="172" fontId="42" fillId="0" borderId="11" xfId="0" applyNumberFormat="1" applyFont="1" applyBorder="1" applyAlignment="1">
      <alignment horizontal="right"/>
    </xf>
    <xf numFmtId="170" fontId="43" fillId="0" borderId="2" xfId="0" applyNumberFormat="1" applyFont="1" applyBorder="1" applyAlignment="1">
      <alignment horizontal="right"/>
    </xf>
    <xf numFmtId="14" fontId="19" fillId="0" borderId="2" xfId="0" applyNumberFormat="1" applyFont="1" applyBorder="1" applyAlignment="1">
      <alignment horizontal="center"/>
    </xf>
    <xf numFmtId="14" fontId="19" fillId="0" borderId="11" xfId="0" applyNumberFormat="1" applyFont="1" applyBorder="1" applyAlignment="1">
      <alignment horizontal="center"/>
    </xf>
    <xf numFmtId="14" fontId="19" fillId="0" borderId="1" xfId="0" applyNumberFormat="1" applyFont="1" applyBorder="1" applyAlignment="1">
      <alignment horizontal="center"/>
    </xf>
    <xf numFmtId="14" fontId="15" fillId="0" borderId="6" xfId="0" applyNumberFormat="1" applyFont="1" applyBorder="1" applyAlignment="1">
      <alignment horizontal="right"/>
    </xf>
    <xf numFmtId="0" fontId="27" fillId="0" borderId="9" xfId="0" applyFont="1" applyBorder="1" applyAlignment="1">
      <alignment horizontal="left"/>
    </xf>
    <xf numFmtId="14" fontId="19" fillId="0" borderId="5" xfId="0" applyNumberFormat="1" applyFont="1" applyBorder="1" applyAlignment="1">
      <alignment horizontal="center"/>
    </xf>
    <xf numFmtId="170" fontId="43" fillId="0" borderId="5" xfId="0" applyNumberFormat="1" applyFont="1" applyBorder="1" applyAlignment="1">
      <alignment horizontal="right"/>
    </xf>
    <xf numFmtId="170" fontId="43" fillId="0" borderId="1" xfId="0" applyNumberFormat="1" applyFont="1" applyBorder="1" applyAlignment="1">
      <alignment horizontal="right"/>
    </xf>
    <xf numFmtId="0" fontId="15" fillId="0" borderId="7" xfId="0" applyFont="1" applyBorder="1" applyAlignment="1">
      <alignment horizontal="left"/>
    </xf>
    <xf numFmtId="0" fontId="3" fillId="0" borderId="6" xfId="0" quotePrefix="1" applyFont="1" applyBorder="1" applyAlignment="1">
      <alignment horizontal="left"/>
    </xf>
    <xf numFmtId="0" fontId="4" fillId="0" borderId="3" xfId="0" applyFont="1" applyBorder="1" applyAlignment="1">
      <alignment horizontal="center"/>
    </xf>
    <xf numFmtId="0" fontId="4" fillId="0" borderId="14" xfId="0" quotePrefix="1" applyFont="1" applyBorder="1" applyAlignment="1">
      <alignment horizontal="center"/>
    </xf>
    <xf numFmtId="0" fontId="54" fillId="0" borderId="0" xfId="0" applyFont="1" applyBorder="1" applyAlignment="1">
      <alignment horizontal="left"/>
    </xf>
    <xf numFmtId="0" fontId="55" fillId="0" borderId="9" xfId="0" applyFont="1" applyBorder="1"/>
    <xf numFmtId="0" fontId="55" fillId="0" borderId="8" xfId="0" applyFont="1" applyBorder="1"/>
    <xf numFmtId="16" fontId="6" fillId="0" borderId="0" xfId="0" applyNumberFormat="1" applyFont="1" applyAlignment="1">
      <alignment horizontal="left"/>
    </xf>
    <xf numFmtId="0" fontId="56" fillId="0" borderId="0" xfId="0" quotePrefix="1" applyFont="1" applyBorder="1" applyAlignment="1">
      <alignment horizontal="left"/>
    </xf>
    <xf numFmtId="2" fontId="48" fillId="0" borderId="10" xfId="0" applyNumberFormat="1" applyFont="1" applyBorder="1" applyAlignment="1">
      <alignment horizontal="right"/>
    </xf>
    <xf numFmtId="0" fontId="55" fillId="0" borderId="9" xfId="0" quotePrefix="1" applyFont="1" applyBorder="1" applyAlignment="1">
      <alignment horizontal="center"/>
    </xf>
    <xf numFmtId="2" fontId="42" fillId="0" borderId="7" xfId="0" applyNumberFormat="1" applyFont="1" applyBorder="1" applyAlignment="1">
      <alignment horizontal="right"/>
    </xf>
    <xf numFmtId="2" fontId="42" fillId="0" borderId="3" xfId="0" applyNumberFormat="1" applyFont="1" applyBorder="1" applyAlignment="1">
      <alignment horizontal="right"/>
    </xf>
    <xf numFmtId="2" fontId="42" fillId="0" borderId="6" xfId="0" applyNumberFormat="1" applyFont="1" applyBorder="1" applyAlignment="1">
      <alignment horizontal="right"/>
    </xf>
    <xf numFmtId="2" fontId="42" fillId="0" borderId="4" xfId="0" applyNumberFormat="1" applyFont="1" applyBorder="1" applyAlignment="1">
      <alignment horizontal="right"/>
    </xf>
    <xf numFmtId="170" fontId="42" fillId="0" borderId="6" xfId="0" applyNumberFormat="1" applyFont="1" applyBorder="1" applyAlignment="1">
      <alignment horizontal="right"/>
    </xf>
    <xf numFmtId="170" fontId="42" fillId="0" borderId="7" xfId="0" applyNumberFormat="1" applyFont="1" applyBorder="1" applyAlignment="1">
      <alignment horizontal="right"/>
    </xf>
    <xf numFmtId="170" fontId="42" fillId="0" borderId="4" xfId="0" applyNumberFormat="1" applyFont="1" applyBorder="1" applyAlignment="1">
      <alignment horizontal="right"/>
    </xf>
    <xf numFmtId="3" fontId="42" fillId="0" borderId="7" xfId="0" applyNumberFormat="1" applyFont="1" applyBorder="1" applyAlignment="1">
      <alignment horizontal="right"/>
    </xf>
    <xf numFmtId="172" fontId="42" fillId="0" borderId="7" xfId="0" applyNumberFormat="1" applyFont="1" applyBorder="1" applyAlignment="1">
      <alignment horizontal="right"/>
    </xf>
    <xf numFmtId="170" fontId="43" fillId="0" borderId="3" xfId="0" applyNumberFormat="1" applyFont="1" applyBorder="1" applyAlignment="1">
      <alignment horizontal="right"/>
    </xf>
    <xf numFmtId="0" fontId="52" fillId="0" borderId="9" xfId="0" quotePrefix="1" applyFont="1" applyBorder="1" applyAlignment="1">
      <alignment horizontal="left"/>
    </xf>
    <xf numFmtId="0" fontId="4" fillId="0" borderId="0" xfId="0" quotePrefix="1" applyFont="1" applyAlignment="1">
      <alignment horizontal="center"/>
    </xf>
    <xf numFmtId="0" fontId="4" fillId="0" borderId="7" xfId="0" quotePrefix="1" applyFont="1" applyBorder="1" applyAlignment="1"/>
    <xf numFmtId="0" fontId="4" fillId="0" borderId="7" xfId="0" applyFont="1" applyBorder="1" applyAlignment="1"/>
    <xf numFmtId="0" fontId="4" fillId="0" borderId="15" xfId="0" applyFont="1" applyBorder="1" applyAlignment="1"/>
    <xf numFmtId="0" fontId="4" fillId="2" borderId="15" xfId="0" quotePrefix="1" applyFont="1" applyFill="1" applyBorder="1" applyAlignment="1"/>
    <xf numFmtId="0" fontId="4" fillId="2" borderId="11" xfId="0" quotePrefix="1" applyFont="1" applyFill="1" applyBorder="1" applyAlignment="1"/>
    <xf numFmtId="1" fontId="4" fillId="2" borderId="11" xfId="0" applyNumberFormat="1" applyFont="1" applyFill="1" applyBorder="1" applyAlignment="1"/>
    <xf numFmtId="0" fontId="4" fillId="0" borderId="0" xfId="0" quotePrefix="1" applyFont="1" applyAlignment="1">
      <alignment horizontal="left"/>
    </xf>
    <xf numFmtId="0" fontId="7" fillId="0" borderId="0" xfId="0" applyFont="1" applyAlignment="1">
      <alignment horizontal="left"/>
    </xf>
    <xf numFmtId="0" fontId="4" fillId="0" borderId="6" xfId="0" quotePrefix="1" applyFont="1" applyBorder="1" applyAlignment="1">
      <alignment horizontal="center"/>
    </xf>
    <xf numFmtId="0" fontId="4" fillId="0" borderId="5" xfId="0" quotePrefix="1" applyFont="1" applyBorder="1" applyAlignment="1">
      <alignment horizontal="center"/>
    </xf>
    <xf numFmtId="0" fontId="4" fillId="0" borderId="15" xfId="0" quotePrefix="1" applyFont="1" applyBorder="1" applyAlignment="1">
      <alignment horizontal="center"/>
    </xf>
    <xf numFmtId="0" fontId="4" fillId="0" borderId="9" xfId="0" applyFont="1" applyBorder="1"/>
    <xf numFmtId="0" fontId="4" fillId="0" borderId="11" xfId="0" applyFont="1" applyBorder="1"/>
    <xf numFmtId="0" fontId="4" fillId="0" borderId="1" xfId="0" applyFont="1" applyBorder="1"/>
    <xf numFmtId="0" fontId="6" fillId="0" borderId="15" xfId="0" quotePrefix="1" applyFont="1" applyBorder="1" applyAlignment="1">
      <alignment horizontal="left"/>
    </xf>
    <xf numFmtId="0" fontId="26" fillId="0" borderId="0" xfId="0" quotePrefix="1" applyFont="1" applyAlignment="1">
      <alignment horizontal="left"/>
    </xf>
    <xf numFmtId="0" fontId="4" fillId="2" borderId="0" xfId="0" applyFont="1" applyFill="1" applyBorder="1" applyAlignment="1">
      <alignment horizontal="center"/>
    </xf>
    <xf numFmtId="0" fontId="4" fillId="2" borderId="0" xfId="0" applyFont="1" applyFill="1" applyBorder="1"/>
    <xf numFmtId="0" fontId="4" fillId="2" borderId="0" xfId="0" quotePrefix="1" applyFont="1" applyFill="1" applyBorder="1" applyAlignment="1">
      <alignment horizontal="center"/>
    </xf>
    <xf numFmtId="0" fontId="4" fillId="2" borderId="8" xfId="0" applyFont="1" applyFill="1" applyBorder="1"/>
    <xf numFmtId="0" fontId="4" fillId="2" borderId="9" xfId="0" applyFont="1" applyFill="1" applyBorder="1"/>
    <xf numFmtId="0" fontId="4" fillId="2" borderId="6" xfId="0" applyFont="1" applyFill="1" applyBorder="1"/>
    <xf numFmtId="2" fontId="6" fillId="0" borderId="3" xfId="0" applyNumberFormat="1" applyFont="1" applyBorder="1"/>
    <xf numFmtId="0" fontId="19" fillId="0" borderId="0" xfId="0" quotePrefix="1" applyFont="1" applyAlignment="1">
      <alignment horizontal="left"/>
    </xf>
    <xf numFmtId="0" fontId="19" fillId="0" borderId="8" xfId="0" applyFont="1" applyBorder="1" applyAlignment="1">
      <alignment horizontal="left"/>
    </xf>
    <xf numFmtId="0" fontId="14" fillId="0" borderId="10" xfId="0" applyFont="1" applyBorder="1"/>
    <xf numFmtId="164" fontId="6" fillId="0" borderId="10" xfId="0" applyNumberFormat="1" applyFont="1" applyBorder="1" applyAlignment="1">
      <alignment horizontal="right"/>
    </xf>
    <xf numFmtId="164" fontId="25" fillId="0" borderId="10" xfId="0" quotePrefix="1" applyNumberFormat="1" applyFont="1" applyBorder="1" applyAlignment="1">
      <alignment horizontal="right"/>
    </xf>
    <xf numFmtId="0" fontId="27" fillId="0" borderId="9" xfId="0" quotePrefix="1" applyFont="1" applyBorder="1" applyAlignment="1">
      <alignment horizontal="left"/>
    </xf>
    <xf numFmtId="170" fontId="42" fillId="0" borderId="2" xfId="0" applyNumberFormat="1" applyFont="1" applyBorder="1" applyAlignment="1">
      <alignment horizontal="right"/>
    </xf>
    <xf numFmtId="165" fontId="42" fillId="0" borderId="2" xfId="0" applyNumberFormat="1" applyFont="1" applyBorder="1" applyAlignment="1">
      <alignment horizontal="right"/>
    </xf>
    <xf numFmtId="0" fontId="19" fillId="0" borderId="10" xfId="0" quotePrefix="1" applyFont="1" applyBorder="1" applyAlignment="1">
      <alignment horizontal="left"/>
    </xf>
    <xf numFmtId="0" fontId="4" fillId="4" borderId="0" xfId="0" applyFont="1" applyFill="1"/>
    <xf numFmtId="0" fontId="4" fillId="4" borderId="10" xfId="0" applyFont="1" applyFill="1" applyBorder="1"/>
    <xf numFmtId="0" fontId="4" fillId="4" borderId="1" xfId="0" applyFont="1" applyFill="1" applyBorder="1"/>
    <xf numFmtId="0" fontId="4" fillId="4" borderId="11" xfId="0" applyFont="1" applyFill="1" applyBorder="1"/>
    <xf numFmtId="0" fontId="4" fillId="4" borderId="9" xfId="0" applyFont="1" applyFill="1" applyBorder="1"/>
    <xf numFmtId="0" fontId="4" fillId="4" borderId="8" xfId="0" applyFont="1" applyFill="1" applyBorder="1"/>
    <xf numFmtId="0" fontId="4" fillId="4" borderId="7" xfId="0" applyFont="1" applyFill="1" applyBorder="1"/>
    <xf numFmtId="0" fontId="4" fillId="4" borderId="5" xfId="0" applyFont="1" applyFill="1" applyBorder="1"/>
    <xf numFmtId="0" fontId="4" fillId="4" borderId="6" xfId="0" applyFont="1" applyFill="1" applyBorder="1"/>
    <xf numFmtId="0" fontId="4" fillId="4" borderId="4" xfId="0" applyFont="1" applyFill="1" applyBorder="1"/>
    <xf numFmtId="0" fontId="57" fillId="0" borderId="0" xfId="1" applyFont="1" applyAlignment="1" applyProtection="1"/>
    <xf numFmtId="0" fontId="4" fillId="2" borderId="10" xfId="0" applyFont="1" applyFill="1" applyBorder="1"/>
    <xf numFmtId="0" fontId="4" fillId="2" borderId="0" xfId="0" applyFont="1" applyFill="1"/>
    <xf numFmtId="0" fontId="25" fillId="0" borderId="9" xfId="0" applyFont="1" applyBorder="1"/>
    <xf numFmtId="3" fontId="42" fillId="0" borderId="11" xfId="0" applyNumberFormat="1" applyFont="1" applyBorder="1" applyAlignment="1">
      <alignment horizontal="right"/>
    </xf>
    <xf numFmtId="166" fontId="6" fillId="0" borderId="9" xfId="0" quotePrefix="1" applyNumberFormat="1" applyFont="1" applyBorder="1" applyAlignment="1"/>
    <xf numFmtId="2" fontId="21" fillId="0" borderId="7" xfId="0" quotePrefix="1" applyNumberFormat="1" applyFont="1" applyBorder="1" applyAlignment="1">
      <alignment horizontal="right"/>
    </xf>
    <xf numFmtId="170" fontId="33" fillId="0" borderId="6" xfId="0" applyNumberFormat="1" applyFont="1" applyBorder="1" applyAlignment="1">
      <alignment horizontal="right"/>
    </xf>
    <xf numFmtId="165" fontId="41" fillId="0" borderId="6" xfId="0" applyNumberFormat="1" applyFont="1" applyBorder="1" applyAlignment="1">
      <alignment horizontal="right"/>
    </xf>
    <xf numFmtId="0" fontId="10" fillId="0" borderId="9" xfId="0" quotePrefix="1" applyFont="1" applyBorder="1" applyAlignment="1">
      <alignment horizontal="left"/>
    </xf>
    <xf numFmtId="0" fontId="4" fillId="5" borderId="8" xfId="0" applyFont="1" applyFill="1" applyBorder="1"/>
    <xf numFmtId="0" fontId="4" fillId="6" borderId="8" xfId="0" applyFont="1" applyFill="1" applyBorder="1"/>
    <xf numFmtId="0" fontId="4" fillId="6" borderId="6" xfId="0" applyFont="1" applyFill="1" applyBorder="1"/>
    <xf numFmtId="0" fontId="4" fillId="5" borderId="5" xfId="0" applyFont="1" applyFill="1" applyBorder="1"/>
    <xf numFmtId="0" fontId="4" fillId="7" borderId="5" xfId="0" applyFont="1" applyFill="1" applyBorder="1"/>
    <xf numFmtId="0" fontId="4" fillId="7" borderId="6" xfId="0" applyFont="1" applyFill="1" applyBorder="1"/>
    <xf numFmtId="0" fontId="4" fillId="7" borderId="8" xfId="0" applyFont="1" applyFill="1" applyBorder="1"/>
    <xf numFmtId="0" fontId="4" fillId="5" borderId="6" xfId="0" applyFont="1" applyFill="1" applyBorder="1"/>
    <xf numFmtId="0" fontId="4" fillId="7" borderId="7" xfId="0" applyFont="1" applyFill="1" applyBorder="1"/>
    <xf numFmtId="0" fontId="4" fillId="7" borderId="0" xfId="0" applyFont="1" applyFill="1" applyBorder="1"/>
    <xf numFmtId="0" fontId="4" fillId="7" borderId="9" xfId="0" applyFont="1" applyFill="1" applyBorder="1"/>
    <xf numFmtId="0" fontId="4" fillId="7" borderId="11" xfId="0" applyFont="1" applyFill="1" applyBorder="1"/>
    <xf numFmtId="0" fontId="4" fillId="5" borderId="0" xfId="0" applyFont="1" applyFill="1" applyBorder="1"/>
    <xf numFmtId="0" fontId="4" fillId="5" borderId="7" xfId="0" applyFont="1" applyFill="1" applyBorder="1"/>
    <xf numFmtId="0" fontId="4" fillId="7" borderId="0" xfId="0" applyFont="1" applyFill="1"/>
    <xf numFmtId="0" fontId="55" fillId="0" borderId="7" xfId="0" applyFont="1" applyBorder="1"/>
    <xf numFmtId="165" fontId="42" fillId="0" borderId="6" xfId="0" applyNumberFormat="1" applyFont="1" applyBorder="1" applyAlignment="1">
      <alignment horizontal="right"/>
    </xf>
    <xf numFmtId="2" fontId="42" fillId="0" borderId="7" xfId="0" applyNumberFormat="1" applyFont="1" applyBorder="1"/>
    <xf numFmtId="164" fontId="6" fillId="0" borderId="9" xfId="0" applyNumberFormat="1" applyFont="1" applyBorder="1" applyAlignment="1">
      <alignment horizontal="right"/>
    </xf>
    <xf numFmtId="165" fontId="41" fillId="0" borderId="0" xfId="0" applyNumberFormat="1" applyFont="1" applyBorder="1" applyAlignment="1">
      <alignment horizontal="right"/>
    </xf>
    <xf numFmtId="2" fontId="42" fillId="0" borderId="11" xfId="0" applyNumberFormat="1" applyFont="1" applyBorder="1"/>
    <xf numFmtId="2" fontId="25" fillId="0" borderId="9" xfId="0" applyNumberFormat="1" applyFont="1" applyBorder="1"/>
    <xf numFmtId="171" fontId="4" fillId="0" borderId="0" xfId="0" applyNumberFormat="1" applyFont="1" applyBorder="1" applyAlignment="1">
      <alignment horizontal="right"/>
    </xf>
    <xf numFmtId="0" fontId="25" fillId="0" borderId="7" xfId="0" applyFont="1" applyBorder="1" applyAlignment="1">
      <alignment horizontal="left"/>
    </xf>
    <xf numFmtId="165" fontId="6" fillId="0" borderId="12" xfId="0" applyNumberFormat="1" applyFont="1" applyBorder="1" applyAlignment="1">
      <alignment horizontal="right"/>
    </xf>
    <xf numFmtId="165" fontId="6" fillId="0" borderId="14" xfId="0" applyNumberFormat="1" applyFont="1" applyBorder="1" applyAlignment="1">
      <alignment horizontal="right"/>
    </xf>
    <xf numFmtId="165" fontId="6" fillId="0" borderId="13" xfId="0" applyNumberFormat="1" applyFont="1" applyBorder="1" applyAlignment="1">
      <alignment horizontal="right"/>
    </xf>
    <xf numFmtId="165" fontId="6" fillId="0" borderId="14" xfId="0" applyNumberFormat="1" applyFont="1" applyBorder="1"/>
    <xf numFmtId="170" fontId="6" fillId="0" borderId="13" xfId="0" applyNumberFormat="1" applyFont="1" applyBorder="1" applyAlignment="1">
      <alignment horizontal="right"/>
    </xf>
    <xf numFmtId="170" fontId="6" fillId="0" borderId="15" xfId="0" applyNumberFormat="1" applyFont="1" applyBorder="1" applyAlignment="1">
      <alignment horizontal="right"/>
    </xf>
    <xf numFmtId="171" fontId="20" fillId="0" borderId="0" xfId="0" applyNumberFormat="1" applyFont="1" applyBorder="1" applyAlignment="1">
      <alignment horizontal="right"/>
    </xf>
    <xf numFmtId="166" fontId="15" fillId="0" borderId="11" xfId="0" applyNumberFormat="1" applyFont="1" applyBorder="1" applyAlignment="1">
      <alignment horizontal="right"/>
    </xf>
    <xf numFmtId="166" fontId="4" fillId="0" borderId="9" xfId="0" applyNumberFormat="1" applyFont="1" applyBorder="1"/>
    <xf numFmtId="2" fontId="25" fillId="0" borderId="9" xfId="0" applyNumberFormat="1" applyFont="1" applyBorder="1" applyAlignment="1">
      <alignment horizontal="right"/>
    </xf>
    <xf numFmtId="2" fontId="25" fillId="0" borderId="0" xfId="0" applyNumberFormat="1" applyFont="1" applyBorder="1" applyAlignment="1">
      <alignment horizontal="right"/>
    </xf>
    <xf numFmtId="2" fontId="25" fillId="0" borderId="8" xfId="0" applyNumberFormat="1" applyFont="1" applyBorder="1" applyAlignment="1">
      <alignment horizontal="right"/>
    </xf>
    <xf numFmtId="166" fontId="6" fillId="0" borderId="10" xfId="0" applyNumberFormat="1" applyFont="1" applyBorder="1"/>
    <xf numFmtId="170" fontId="41" fillId="0" borderId="9" xfId="0" applyNumberFormat="1" applyFont="1" applyBorder="1" applyAlignment="1">
      <alignment horizontal="right"/>
    </xf>
    <xf numFmtId="170" fontId="4" fillId="0" borderId="10" xfId="0" applyNumberFormat="1" applyFont="1" applyBorder="1" applyAlignment="1">
      <alignment horizontal="right"/>
    </xf>
    <xf numFmtId="0" fontId="10" fillId="0" borderId="9" xfId="0" applyFont="1" applyBorder="1" applyAlignment="1">
      <alignment horizontal="left"/>
    </xf>
    <xf numFmtId="0" fontId="25" fillId="0" borderId="11" xfId="0" applyFont="1" applyBorder="1" applyAlignment="1">
      <alignment horizontal="left"/>
    </xf>
    <xf numFmtId="2" fontId="42" fillId="0" borderId="3" xfId="0" applyNumberFormat="1" applyFont="1" applyBorder="1"/>
    <xf numFmtId="0" fontId="14" fillId="0" borderId="6" xfId="0" applyFont="1" applyBorder="1" applyAlignment="1">
      <alignment horizontal="left"/>
    </xf>
    <xf numFmtId="0" fontId="19" fillId="0" borderId="5" xfId="0" applyFont="1" applyBorder="1" applyAlignment="1">
      <alignment horizontal="left"/>
    </xf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0" fillId="0" borderId="15" xfId="0" applyBorder="1"/>
    <xf numFmtId="0" fontId="4" fillId="0" borderId="8" xfId="0" quotePrefix="1" applyFont="1" applyBorder="1" applyAlignment="1">
      <alignment horizontal="center"/>
    </xf>
    <xf numFmtId="0" fontId="0" fillId="4" borderId="9" xfId="0" applyFill="1" applyBorder="1"/>
    <xf numFmtId="0" fontId="0" fillId="4" borderId="7" xfId="0" applyFill="1" applyBorder="1"/>
    <xf numFmtId="0" fontId="0" fillId="4" borderId="11" xfId="0" applyFill="1" applyBorder="1"/>
    <xf numFmtId="0" fontId="0" fillId="2" borderId="7" xfId="0" applyFill="1" applyBorder="1"/>
    <xf numFmtId="170" fontId="42" fillId="0" borderId="1" xfId="0" applyNumberFormat="1" applyFont="1" applyBorder="1" applyAlignment="1">
      <alignment horizontal="right"/>
    </xf>
    <xf numFmtId="0" fontId="40" fillId="0" borderId="9" xfId="0" applyFont="1" applyBorder="1" applyAlignment="1">
      <alignment horizontal="left"/>
    </xf>
    <xf numFmtId="170" fontId="22" fillId="0" borderId="10" xfId="0" applyNumberFormat="1" applyFont="1" applyBorder="1" applyAlignment="1">
      <alignment horizontal="right"/>
    </xf>
    <xf numFmtId="0" fontId="27" fillId="0" borderId="7" xfId="0" quotePrefix="1" applyFont="1" applyBorder="1" applyAlignment="1">
      <alignment horizontal="left"/>
    </xf>
    <xf numFmtId="165" fontId="42" fillId="0" borderId="5" xfId="0" applyNumberFormat="1" applyFont="1" applyBorder="1" applyAlignment="1">
      <alignment horizontal="right"/>
    </xf>
    <xf numFmtId="2" fontId="33" fillId="0" borderId="1" xfId="0" applyNumberFormat="1" applyFont="1" applyBorder="1" applyAlignment="1">
      <alignment horizontal="right"/>
    </xf>
    <xf numFmtId="14" fontId="15" fillId="0" borderId="5" xfId="0" applyNumberFormat="1" applyFont="1" applyBorder="1" applyAlignment="1">
      <alignment horizontal="right"/>
    </xf>
    <xf numFmtId="14" fontId="15" fillId="0" borderId="1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2" fontId="21" fillId="0" borderId="4" xfId="0" quotePrefix="1" applyNumberFormat="1" applyFont="1" applyBorder="1" applyAlignment="1">
      <alignment horizontal="right"/>
    </xf>
    <xf numFmtId="164" fontId="6" fillId="0" borderId="8" xfId="0" quotePrefix="1" applyNumberFormat="1" applyFont="1" applyBorder="1" applyAlignment="1">
      <alignment horizontal="right"/>
    </xf>
    <xf numFmtId="14" fontId="19" fillId="0" borderId="7" xfId="0" quotePrefix="1" applyNumberFormat="1" applyFont="1" applyBorder="1" applyAlignment="1">
      <alignment horizontal="center"/>
    </xf>
    <xf numFmtId="170" fontId="43" fillId="0" borderId="6" xfId="0" applyNumberFormat="1" applyFont="1" applyBorder="1" applyAlignment="1">
      <alignment horizontal="right"/>
    </xf>
    <xf numFmtId="170" fontId="43" fillId="0" borderId="4" xfId="0" applyNumberFormat="1" applyFont="1" applyBorder="1" applyAlignment="1">
      <alignment horizontal="right"/>
    </xf>
    <xf numFmtId="0" fontId="40" fillId="0" borderId="7" xfId="0" quotePrefix="1" applyFont="1" applyBorder="1" applyAlignment="1">
      <alignment horizontal="left"/>
    </xf>
    <xf numFmtId="0" fontId="27" fillId="0" borderId="7" xfId="0" applyFont="1" applyBorder="1" applyAlignment="1">
      <alignment horizontal="left"/>
    </xf>
    <xf numFmtId="0" fontId="14" fillId="0" borderId="9" xfId="0" quotePrefix="1" applyFont="1" applyBorder="1" applyAlignment="1">
      <alignment horizontal="left"/>
    </xf>
    <xf numFmtId="0" fontId="19" fillId="0" borderId="0" xfId="0" applyFont="1" applyBorder="1"/>
    <xf numFmtId="0" fontId="19" fillId="0" borderId="1" xfId="0" quotePrefix="1" applyFont="1" applyBorder="1" applyAlignment="1">
      <alignment horizontal="left"/>
    </xf>
    <xf numFmtId="0" fontId="15" fillId="0" borderId="10" xfId="0" applyFont="1" applyBorder="1"/>
    <xf numFmtId="170" fontId="42" fillId="0" borderId="3" xfId="0" applyNumberFormat="1" applyFont="1" applyBorder="1" applyAlignment="1">
      <alignment horizontal="right"/>
    </xf>
    <xf numFmtId="165" fontId="42" fillId="0" borderId="3" xfId="0" applyNumberFormat="1" applyFont="1" applyBorder="1" applyAlignment="1">
      <alignment horizontal="right"/>
    </xf>
    <xf numFmtId="14" fontId="6" fillId="0" borderId="8" xfId="0" quotePrefix="1" applyNumberFormat="1" applyFont="1" applyBorder="1" applyAlignment="1">
      <alignment horizontal="left"/>
    </xf>
    <xf numFmtId="2" fontId="15" fillId="0" borderId="11" xfId="0" applyNumberFormat="1" applyFont="1" applyBorder="1"/>
    <xf numFmtId="0" fontId="27" fillId="0" borderId="11" xfId="0" quotePrefix="1" applyFont="1" applyBorder="1" applyAlignment="1">
      <alignment horizontal="left"/>
    </xf>
    <xf numFmtId="170" fontId="21" fillId="0" borderId="10" xfId="0" applyNumberFormat="1" applyFont="1" applyBorder="1" applyAlignment="1">
      <alignment horizontal="right"/>
    </xf>
    <xf numFmtId="170" fontId="21" fillId="0" borderId="9" xfId="0" applyNumberFormat="1" applyFont="1" applyBorder="1" applyAlignment="1">
      <alignment horizontal="right"/>
    </xf>
    <xf numFmtId="177" fontId="51" fillId="0" borderId="9" xfId="0" applyNumberFormat="1" applyFont="1" applyBorder="1" applyAlignment="1">
      <alignment horizontal="right"/>
    </xf>
    <xf numFmtId="3" fontId="21" fillId="0" borderId="9" xfId="0" applyNumberFormat="1" applyFont="1" applyBorder="1" applyAlignment="1">
      <alignment horizontal="right"/>
    </xf>
    <xf numFmtId="165" fontId="21" fillId="0" borderId="8" xfId="0" applyNumberFormat="1" applyFont="1" applyBorder="1" applyAlignment="1">
      <alignment horizontal="right"/>
    </xf>
    <xf numFmtId="2" fontId="41" fillId="0" borderId="6" xfId="0" applyNumberFormat="1" applyFont="1" applyBorder="1" applyAlignment="1">
      <alignment horizontal="right"/>
    </xf>
    <xf numFmtId="2" fontId="33" fillId="0" borderId="4" xfId="0" applyNumberFormat="1" applyFont="1" applyBorder="1" applyAlignment="1">
      <alignment horizontal="right"/>
    </xf>
    <xf numFmtId="170" fontId="20" fillId="0" borderId="6" xfId="0" applyNumberFormat="1" applyFont="1" applyBorder="1" applyAlignment="1">
      <alignment horizontal="right"/>
    </xf>
    <xf numFmtId="166" fontId="4" fillId="0" borderId="1" xfId="0" applyNumberFormat="1" applyFont="1" applyBorder="1" applyAlignment="1">
      <alignment horizontal="right"/>
    </xf>
    <xf numFmtId="0" fontId="27" fillId="0" borderId="11" xfId="0" applyFont="1" applyBorder="1"/>
    <xf numFmtId="166" fontId="4" fillId="0" borderId="4" xfId="0" applyNumberFormat="1" applyFont="1" applyBorder="1" applyAlignment="1">
      <alignment horizontal="right"/>
    </xf>
    <xf numFmtId="0" fontId="19" fillId="0" borderId="11" xfId="0" applyFont="1" applyBorder="1" applyAlignment="1">
      <alignment horizontal="left"/>
    </xf>
    <xf numFmtId="0" fontId="15" fillId="0" borderId="11" xfId="0" applyFont="1" applyBorder="1"/>
    <xf numFmtId="166" fontId="6" fillId="0" borderId="9" xfId="0" quotePrefix="1" applyNumberFormat="1" applyFont="1" applyBorder="1" applyAlignment="1">
      <alignment horizontal="right"/>
    </xf>
    <xf numFmtId="0" fontId="55" fillId="0" borderId="8" xfId="0" quotePrefix="1" applyFont="1" applyBorder="1" applyAlignment="1">
      <alignment horizontal="left"/>
    </xf>
    <xf numFmtId="0" fontId="14" fillId="0" borderId="4" xfId="0" applyFont="1" applyBorder="1"/>
    <xf numFmtId="0" fontId="15" fillId="0" borderId="7" xfId="0" applyFont="1" applyBorder="1" applyAlignment="1">
      <alignment horizontal="center"/>
    </xf>
    <xf numFmtId="0" fontId="15" fillId="0" borderId="4" xfId="0" applyFont="1" applyBorder="1"/>
    <xf numFmtId="165" fontId="4" fillId="0" borderId="3" xfId="0" applyNumberFormat="1" applyFont="1" applyBorder="1" applyAlignment="1">
      <alignment horizontal="right"/>
    </xf>
    <xf numFmtId="0" fontId="19" fillId="0" borderId="4" xfId="0" quotePrefix="1" applyFont="1" applyBorder="1" applyAlignment="1">
      <alignment horizontal="left"/>
    </xf>
    <xf numFmtId="0" fontId="10" fillId="0" borderId="9" xfId="0" applyFont="1" applyBorder="1"/>
    <xf numFmtId="0" fontId="4" fillId="0" borderId="7" xfId="0" applyFont="1" applyBorder="1" applyAlignment="1">
      <alignment horizontal="left"/>
    </xf>
    <xf numFmtId="2" fontId="23" fillId="0" borderId="7" xfId="0" applyNumberFormat="1" applyFont="1" applyBorder="1" applyAlignment="1">
      <alignment horizontal="right"/>
    </xf>
    <xf numFmtId="2" fontId="23" fillId="0" borderId="6" xfId="0" applyNumberFormat="1" applyFont="1" applyBorder="1" applyAlignment="1">
      <alignment horizontal="right"/>
    </xf>
    <xf numFmtId="2" fontId="23" fillId="0" borderId="3" xfId="0" applyNumberFormat="1" applyFont="1" applyBorder="1" applyAlignment="1">
      <alignment horizontal="right"/>
    </xf>
    <xf numFmtId="2" fontId="23" fillId="0" borderId="4" xfId="0" applyNumberFormat="1" applyFont="1" applyBorder="1" applyAlignment="1">
      <alignment horizontal="right"/>
    </xf>
    <xf numFmtId="170" fontId="23" fillId="0" borderId="6" xfId="0" applyNumberFormat="1" applyFont="1" applyBorder="1" applyAlignment="1">
      <alignment horizontal="right"/>
    </xf>
    <xf numFmtId="3" fontId="1" fillId="0" borderId="7" xfId="0" applyNumberFormat="1" applyFont="1" applyBorder="1" applyAlignment="1">
      <alignment horizontal="right"/>
    </xf>
    <xf numFmtId="172" fontId="1" fillId="0" borderId="7" xfId="0" applyNumberFormat="1" applyFont="1" applyBorder="1" applyAlignment="1">
      <alignment horizontal="right"/>
    </xf>
    <xf numFmtId="0" fontId="19" fillId="0" borderId="2" xfId="0" applyFont="1" applyBorder="1"/>
    <xf numFmtId="0" fontId="15" fillId="0" borderId="1" xfId="0" quotePrefix="1" applyFont="1" applyBorder="1" applyAlignment="1">
      <alignment horizontal="left"/>
    </xf>
    <xf numFmtId="165" fontId="20" fillId="0" borderId="6" xfId="0" applyNumberFormat="1" applyFont="1" applyBorder="1"/>
    <xf numFmtId="14" fontId="15" fillId="0" borderId="3" xfId="0" applyNumberFormat="1" applyFont="1" applyBorder="1" applyAlignment="1">
      <alignment horizontal="right"/>
    </xf>
    <xf numFmtId="0" fontId="29" fillId="0" borderId="9" xfId="0" quotePrefix="1" applyFont="1" applyBorder="1" applyAlignment="1">
      <alignment horizontal="left"/>
    </xf>
    <xf numFmtId="3" fontId="14" fillId="0" borderId="11" xfId="0" quotePrefix="1" applyNumberFormat="1" applyFont="1" applyBorder="1" applyAlignment="1">
      <alignment horizontal="right"/>
    </xf>
    <xf numFmtId="172" fontId="14" fillId="0" borderId="11" xfId="0" quotePrefix="1" applyNumberFormat="1" applyFont="1" applyBorder="1" applyAlignment="1">
      <alignment horizontal="right"/>
    </xf>
    <xf numFmtId="0" fontId="55" fillId="0" borderId="6" xfId="0" applyFont="1" applyBorder="1"/>
    <xf numFmtId="0" fontId="55" fillId="0" borderId="6" xfId="0" applyFont="1" applyBorder="1" applyAlignment="1">
      <alignment horizontal="left"/>
    </xf>
    <xf numFmtId="0" fontId="15" fillId="0" borderId="6" xfId="0" applyFont="1" applyBorder="1"/>
    <xf numFmtId="0" fontId="14" fillId="0" borderId="11" xfId="0" applyFont="1" applyBorder="1" applyAlignment="1">
      <alignment horizontal="left"/>
    </xf>
    <xf numFmtId="0" fontId="15" fillId="0" borderId="0" xfId="0" applyFont="1" applyBorder="1"/>
    <xf numFmtId="0" fontId="19" fillId="0" borderId="4" xfId="0" applyFont="1" applyBorder="1"/>
    <xf numFmtId="0" fontId="19" fillId="0" borderId="3" xfId="0" applyFont="1" applyBorder="1"/>
    <xf numFmtId="0" fontId="15" fillId="0" borderId="6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5" fillId="0" borderId="4" xfId="0" applyFont="1" applyBorder="1" applyAlignment="1">
      <alignment horizontal="left"/>
    </xf>
    <xf numFmtId="0" fontId="15" fillId="0" borderId="4" xfId="0" quotePrefix="1" applyFont="1" applyBorder="1" applyAlignment="1">
      <alignment horizontal="left"/>
    </xf>
    <xf numFmtId="170" fontId="25" fillId="0" borderId="10" xfId="0" applyNumberFormat="1" applyFont="1" applyBorder="1" applyAlignment="1">
      <alignment horizontal="right"/>
    </xf>
    <xf numFmtId="3" fontId="25" fillId="0" borderId="9" xfId="0" applyNumberFormat="1" applyFont="1" applyBorder="1" applyAlignment="1">
      <alignment horizontal="right"/>
    </xf>
    <xf numFmtId="2" fontId="25" fillId="0" borderId="10" xfId="0" applyNumberFormat="1" applyFont="1" applyBorder="1" applyAlignment="1">
      <alignment horizontal="right"/>
    </xf>
    <xf numFmtId="170" fontId="25" fillId="0" borderId="8" xfId="0" applyNumberFormat="1" applyFont="1" applyBorder="1" applyAlignment="1">
      <alignment horizontal="right"/>
    </xf>
    <xf numFmtId="170" fontId="25" fillId="0" borderId="9" xfId="0" applyNumberFormat="1" applyFont="1" applyBorder="1" applyAlignment="1">
      <alignment horizontal="right"/>
    </xf>
    <xf numFmtId="0" fontId="10" fillId="0" borderId="11" xfId="0" applyFont="1" applyBorder="1" applyAlignment="1">
      <alignment horizontal="left"/>
    </xf>
    <xf numFmtId="176" fontId="4" fillId="0" borderId="0" xfId="0" applyNumberFormat="1" applyFont="1" applyBorder="1" applyAlignment="1">
      <alignment horizontal="right"/>
    </xf>
    <xf numFmtId="2" fontId="22" fillId="0" borderId="8" xfId="0" applyNumberFormat="1" applyFont="1" applyBorder="1" applyAlignment="1">
      <alignment horizontal="right"/>
    </xf>
    <xf numFmtId="164" fontId="25" fillId="0" borderId="7" xfId="0" applyNumberFormat="1" applyFont="1" applyBorder="1"/>
    <xf numFmtId="2" fontId="15" fillId="0" borderId="10" xfId="0" quotePrefix="1" applyNumberFormat="1" applyFont="1" applyBorder="1" applyAlignment="1">
      <alignment horizontal="right"/>
    </xf>
    <xf numFmtId="14" fontId="15" fillId="0" borderId="2" xfId="0" applyNumberFormat="1" applyFont="1" applyBorder="1" applyAlignment="1">
      <alignment horizontal="right"/>
    </xf>
    <xf numFmtId="0" fontId="11" fillId="0" borderId="7" xfId="0" quotePrefix="1" applyFont="1" applyBorder="1" applyAlignment="1">
      <alignment horizontal="left"/>
    </xf>
    <xf numFmtId="2" fontId="33" fillId="0" borderId="2" xfId="0" applyNumberFormat="1" applyFont="1" applyBorder="1" applyAlignment="1">
      <alignment horizontal="right"/>
    </xf>
    <xf numFmtId="170" fontId="43" fillId="0" borderId="6" xfId="0" applyNumberFormat="1" applyFont="1" applyBorder="1" applyAlignment="1"/>
    <xf numFmtId="170" fontId="43" fillId="0" borderId="4" xfId="0" applyNumberFormat="1" applyFont="1" applyBorder="1" applyAlignment="1"/>
    <xf numFmtId="0" fontId="6" fillId="0" borderId="9" xfId="0" applyFont="1" applyBorder="1" applyAlignment="1"/>
    <xf numFmtId="2" fontId="21" fillId="0" borderId="2" xfId="0" quotePrefix="1" applyNumberFormat="1" applyFont="1" applyBorder="1" applyAlignment="1">
      <alignment horizontal="right"/>
    </xf>
    <xf numFmtId="2" fontId="21" fillId="0" borderId="3" xfId="0" quotePrefix="1" applyNumberFormat="1" applyFont="1" applyBorder="1" applyAlignment="1">
      <alignment horizontal="right"/>
    </xf>
    <xf numFmtId="164" fontId="25" fillId="0" borderId="0" xfId="0" applyNumberFormat="1" applyFont="1" applyBorder="1"/>
    <xf numFmtId="2" fontId="15" fillId="0" borderId="11" xfId="0" quotePrefix="1" applyNumberFormat="1" applyFont="1" applyBorder="1" applyAlignment="1">
      <alignment horizontal="right"/>
    </xf>
    <xf numFmtId="2" fontId="6" fillId="0" borderId="4" xfId="0" applyNumberFormat="1" applyFont="1" applyBorder="1"/>
    <xf numFmtId="0" fontId="14" fillId="0" borderId="7" xfId="0" quotePrefix="1" applyFont="1" applyBorder="1" applyAlignment="1">
      <alignment horizontal="left"/>
    </xf>
    <xf numFmtId="0" fontId="28" fillId="0" borderId="7" xfId="0" quotePrefix="1" applyFont="1" applyBorder="1" applyAlignment="1">
      <alignment horizontal="left"/>
    </xf>
    <xf numFmtId="0" fontId="25" fillId="0" borderId="7" xfId="0" applyFont="1" applyBorder="1"/>
    <xf numFmtId="176" fontId="4" fillId="0" borderId="4" xfId="0" applyNumberFormat="1" applyFont="1" applyBorder="1" applyAlignment="1">
      <alignment horizontal="right"/>
    </xf>
    <xf numFmtId="2" fontId="33" fillId="0" borderId="5" xfId="0" applyNumberFormat="1" applyFont="1" applyBorder="1" applyAlignment="1">
      <alignment horizontal="right"/>
    </xf>
    <xf numFmtId="2" fontId="42" fillId="0" borderId="4" xfId="0" applyNumberFormat="1" applyFont="1" applyBorder="1"/>
    <xf numFmtId="2" fontId="42" fillId="0" borderId="1" xfId="0" applyNumberFormat="1" applyFont="1" applyBorder="1"/>
    <xf numFmtId="164" fontId="25" fillId="0" borderId="10" xfId="0" applyNumberFormat="1" applyFont="1" applyBorder="1"/>
    <xf numFmtId="164" fontId="6" fillId="0" borderId="3" xfId="0" applyNumberFormat="1" applyFont="1" applyBorder="1"/>
    <xf numFmtId="0" fontId="25" fillId="0" borderId="7" xfId="0" quotePrefix="1" applyFont="1" applyBorder="1" applyAlignment="1">
      <alignment horizontal="left"/>
    </xf>
    <xf numFmtId="0" fontId="40" fillId="0" borderId="7" xfId="0" applyFont="1" applyBorder="1" applyAlignment="1">
      <alignment horizontal="left"/>
    </xf>
    <xf numFmtId="176" fontId="4" fillId="0" borderId="3" xfId="0" applyNumberFormat="1" applyFont="1" applyBorder="1" applyAlignment="1">
      <alignment horizontal="right"/>
    </xf>
    <xf numFmtId="166" fontId="4" fillId="0" borderId="11" xfId="0" applyNumberFormat="1" applyFont="1" applyBorder="1" applyAlignment="1">
      <alignment horizontal="right"/>
    </xf>
    <xf numFmtId="164" fontId="25" fillId="0" borderId="4" xfId="0" applyNumberFormat="1" applyFont="1" applyBorder="1" applyAlignment="1">
      <alignment horizontal="right"/>
    </xf>
    <xf numFmtId="164" fontId="25" fillId="0" borderId="8" xfId="0" quotePrefix="1" applyNumberFormat="1" applyFont="1" applyBorder="1" applyAlignment="1">
      <alignment horizontal="right"/>
    </xf>
    <xf numFmtId="164" fontId="6" fillId="0" borderId="4" xfId="0" applyNumberFormat="1" applyFont="1" applyBorder="1" applyAlignment="1">
      <alignment horizontal="right"/>
    </xf>
    <xf numFmtId="14" fontId="19" fillId="0" borderId="4" xfId="0" quotePrefix="1" applyNumberFormat="1" applyFont="1" applyBorder="1" applyAlignment="1">
      <alignment horizontal="center"/>
    </xf>
    <xf numFmtId="0" fontId="20" fillId="0" borderId="9" xfId="0" quotePrefix="1" applyFont="1" applyBorder="1" applyAlignment="1">
      <alignment horizontal="left"/>
    </xf>
    <xf numFmtId="2" fontId="33" fillId="0" borderId="6" xfId="0" applyNumberFormat="1" applyFont="1" applyBorder="1" applyAlignment="1">
      <alignment horizontal="right"/>
    </xf>
    <xf numFmtId="170" fontId="33" fillId="0" borderId="5" xfId="0" applyNumberFormat="1" applyFont="1" applyBorder="1" applyAlignment="1">
      <alignment horizontal="right"/>
    </xf>
    <xf numFmtId="165" fontId="4" fillId="0" borderId="5" xfId="0" applyNumberFormat="1" applyFont="1" applyBorder="1" applyAlignment="1">
      <alignment horizontal="right"/>
    </xf>
    <xf numFmtId="166" fontId="4" fillId="0" borderId="11" xfId="0" applyNumberFormat="1" applyFont="1" applyBorder="1"/>
    <xf numFmtId="166" fontId="4" fillId="0" borderId="2" xfId="0" applyNumberFormat="1" applyFont="1" applyBorder="1"/>
    <xf numFmtId="165" fontId="38" fillId="0" borderId="3" xfId="0" applyNumberFormat="1" applyFont="1" applyBorder="1"/>
    <xf numFmtId="165" fontId="20" fillId="0" borderId="4" xfId="0" applyNumberFormat="1" applyFont="1" applyBorder="1"/>
    <xf numFmtId="170" fontId="20" fillId="0" borderId="5" xfId="0" applyNumberFormat="1" applyFont="1" applyBorder="1" applyAlignment="1">
      <alignment horizontal="right"/>
    </xf>
    <xf numFmtId="170" fontId="43" fillId="0" borderId="8" xfId="0" applyNumberFormat="1" applyFont="1" applyBorder="1"/>
    <xf numFmtId="170" fontId="43" fillId="0" borderId="10" xfId="0" applyNumberFormat="1" applyFont="1" applyBorder="1"/>
    <xf numFmtId="2" fontId="25" fillId="0" borderId="7" xfId="0" applyNumberFormat="1" applyFont="1" applyBorder="1"/>
    <xf numFmtId="165" fontId="41" fillId="0" borderId="5" xfId="0" applyNumberFormat="1" applyFont="1" applyBorder="1" applyAlignment="1">
      <alignment horizontal="right"/>
    </xf>
    <xf numFmtId="171" fontId="4" fillId="0" borderId="2" xfId="0" applyNumberFormat="1" applyFont="1" applyBorder="1" applyAlignment="1">
      <alignment horizontal="right"/>
    </xf>
    <xf numFmtId="171" fontId="4" fillId="0" borderId="3" xfId="0" applyNumberFormat="1" applyFont="1" applyBorder="1" applyAlignment="1">
      <alignment horizontal="right"/>
    </xf>
    <xf numFmtId="2" fontId="25" fillId="0" borderId="10" xfId="0" applyNumberFormat="1" applyFont="1" applyBorder="1"/>
    <xf numFmtId="0" fontId="11" fillId="0" borderId="11" xfId="0" quotePrefix="1" applyFont="1" applyBorder="1" applyAlignment="1">
      <alignment horizontal="left"/>
    </xf>
    <xf numFmtId="0" fontId="19" fillId="0" borderId="7" xfId="0" applyFont="1" applyBorder="1" applyAlignment="1">
      <alignment horizontal="left"/>
    </xf>
    <xf numFmtId="0" fontId="4" fillId="0" borderId="11" xfId="0" quotePrefix="1" applyFont="1" applyBorder="1" applyAlignment="1">
      <alignment horizontal="left"/>
    </xf>
    <xf numFmtId="0" fontId="11" fillId="0" borderId="11" xfId="0" applyFont="1" applyBorder="1" applyAlignment="1">
      <alignment horizontal="left"/>
    </xf>
    <xf numFmtId="170" fontId="25" fillId="0" borderId="0" xfId="0" applyNumberFormat="1" applyFont="1" applyBorder="1" applyAlignment="1">
      <alignment horizontal="right"/>
    </xf>
    <xf numFmtId="170" fontId="4" fillId="0" borderId="4" xfId="0" applyNumberFormat="1" applyFont="1" applyBorder="1" applyAlignment="1">
      <alignment horizontal="right"/>
    </xf>
    <xf numFmtId="0" fontId="6" fillId="0" borderId="11" xfId="0" applyFont="1" applyBorder="1" applyAlignment="1"/>
    <xf numFmtId="0" fontId="6" fillId="0" borderId="7" xfId="0" applyFont="1" applyBorder="1" applyAlignment="1"/>
    <xf numFmtId="0" fontId="6" fillId="0" borderId="1" xfId="0" applyFont="1" applyBorder="1" applyAlignment="1"/>
    <xf numFmtId="0" fontId="6" fillId="0" borderId="2" xfId="0" quotePrefix="1" applyFont="1" applyBorder="1" applyAlignment="1">
      <alignment horizontal="center"/>
    </xf>
    <xf numFmtId="0" fontId="6" fillId="0" borderId="0" xfId="0" quotePrefix="1" applyFont="1" applyBorder="1" applyAlignment="1">
      <alignment horizontal="center"/>
    </xf>
    <xf numFmtId="2" fontId="42" fillId="0" borderId="2" xfId="0" applyNumberFormat="1" applyFont="1" applyBorder="1"/>
    <xf numFmtId="2" fontId="21" fillId="0" borderId="6" xfId="0" applyNumberFormat="1" applyFont="1" applyBorder="1"/>
    <xf numFmtId="2" fontId="21" fillId="0" borderId="5" xfId="0" applyNumberFormat="1" applyFont="1" applyBorder="1"/>
    <xf numFmtId="2" fontId="21" fillId="0" borderId="8" xfId="0" applyNumberFormat="1" applyFont="1" applyBorder="1"/>
    <xf numFmtId="2" fontId="21" fillId="0" borderId="8" xfId="0" quotePrefix="1" applyNumberFormat="1" applyFont="1" applyBorder="1" applyAlignment="1">
      <alignment horizontal="right"/>
    </xf>
    <xf numFmtId="164" fontId="25" fillId="0" borderId="7" xfId="0" applyNumberFormat="1" applyFont="1" applyBorder="1" applyAlignment="1">
      <alignment horizontal="right"/>
    </xf>
    <xf numFmtId="164" fontId="25" fillId="0" borderId="8" xfId="0" applyNumberFormat="1" applyFont="1" applyBorder="1"/>
    <xf numFmtId="164" fontId="25" fillId="0" borderId="11" xfId="0" quotePrefix="1" applyNumberFormat="1" applyFont="1" applyBorder="1" applyAlignment="1">
      <alignment horizontal="right"/>
    </xf>
    <xf numFmtId="164" fontId="25" fillId="0" borderId="4" xfId="0" applyNumberFormat="1" applyFont="1" applyBorder="1"/>
    <xf numFmtId="164" fontId="6" fillId="0" borderId="0" xfId="0" applyNumberFormat="1" applyFont="1" applyBorder="1"/>
    <xf numFmtId="164" fontId="6" fillId="0" borderId="7" xfId="0" applyNumberFormat="1" applyFont="1" applyBorder="1" applyAlignment="1">
      <alignment horizontal="right"/>
    </xf>
    <xf numFmtId="2" fontId="15" fillId="0" borderId="1" xfId="0" applyNumberFormat="1" applyFont="1" applyBorder="1"/>
    <xf numFmtId="2" fontId="15" fillId="0" borderId="10" xfId="0" applyNumberFormat="1" applyFont="1" applyBorder="1"/>
    <xf numFmtId="14" fontId="6" fillId="0" borderId="5" xfId="0" quotePrefix="1" applyNumberFormat="1" applyFont="1" applyBorder="1" applyAlignment="1">
      <alignment horizontal="left"/>
    </xf>
    <xf numFmtId="14" fontId="19" fillId="0" borderId="9" xfId="0" quotePrefix="1" applyNumberFormat="1" applyFont="1" applyBorder="1" applyAlignment="1">
      <alignment horizontal="center"/>
    </xf>
    <xf numFmtId="14" fontId="19" fillId="0" borderId="10" xfId="0" quotePrefix="1" applyNumberFormat="1" applyFont="1" applyBorder="1" applyAlignment="1">
      <alignment horizontal="center"/>
    </xf>
    <xf numFmtId="0" fontId="28" fillId="0" borderId="11" xfId="0" quotePrefix="1" applyFont="1" applyBorder="1" applyAlignment="1">
      <alignment horizontal="left"/>
    </xf>
    <xf numFmtId="0" fontId="40" fillId="0" borderId="11" xfId="0" applyFont="1" applyBorder="1" applyAlignment="1">
      <alignment horizontal="left"/>
    </xf>
    <xf numFmtId="0" fontId="10" fillId="0" borderId="7" xfId="0" applyFont="1" applyBorder="1"/>
    <xf numFmtId="0" fontId="52" fillId="0" borderId="11" xfId="0" quotePrefix="1" applyFont="1" applyBorder="1" applyAlignment="1">
      <alignment horizontal="left"/>
    </xf>
    <xf numFmtId="0" fontId="25" fillId="0" borderId="11" xfId="0" applyFont="1" applyBorder="1"/>
    <xf numFmtId="0" fontId="11" fillId="0" borderId="9" xfId="0" applyFont="1" applyBorder="1" applyAlignment="1">
      <alignment horizontal="left"/>
    </xf>
    <xf numFmtId="0" fontId="25" fillId="0" borderId="11" xfId="0" quotePrefix="1" applyFont="1" applyBorder="1" applyAlignment="1">
      <alignment horizontal="left"/>
    </xf>
    <xf numFmtId="0" fontId="27" fillId="0" borderId="9" xfId="0" applyFont="1" applyBorder="1"/>
    <xf numFmtId="0" fontId="10" fillId="0" borderId="7" xfId="0" applyFont="1" applyBorder="1" applyAlignment="1">
      <alignment horizontal="left"/>
    </xf>
    <xf numFmtId="2" fontId="4" fillId="0" borderId="6" xfId="0" applyNumberFormat="1" applyFont="1" applyBorder="1" applyAlignment="1">
      <alignment horizontal="right"/>
    </xf>
    <xf numFmtId="176" fontId="4" fillId="0" borderId="1" xfId="0" applyNumberFormat="1" applyFont="1" applyBorder="1" applyAlignment="1">
      <alignment horizontal="right"/>
    </xf>
    <xf numFmtId="2" fontId="4" fillId="0" borderId="7" xfId="0" applyNumberFormat="1" applyFont="1" applyBorder="1" applyAlignment="1">
      <alignment horizontal="right"/>
    </xf>
    <xf numFmtId="2" fontId="23" fillId="0" borderId="11" xfId="0" applyNumberFormat="1" applyFont="1" applyBorder="1" applyAlignment="1">
      <alignment horizontal="right"/>
    </xf>
    <xf numFmtId="2" fontId="23" fillId="0" borderId="2" xfId="0" applyNumberFormat="1" applyFont="1" applyBorder="1" applyAlignment="1">
      <alignment horizontal="right"/>
    </xf>
    <xf numFmtId="2" fontId="23" fillId="0" borderId="5" xfId="0" applyNumberFormat="1" applyFont="1" applyBorder="1" applyAlignment="1">
      <alignment horizontal="right"/>
    </xf>
    <xf numFmtId="170" fontId="23" fillId="0" borderId="5" xfId="0" applyNumberFormat="1" applyFont="1" applyBorder="1" applyAlignment="1">
      <alignment horizontal="right"/>
    </xf>
    <xf numFmtId="0" fontId="42" fillId="0" borderId="7" xfId="0" applyFont="1" applyBorder="1" applyAlignment="1">
      <alignment horizontal="right"/>
    </xf>
    <xf numFmtId="3" fontId="1" fillId="0" borderId="11" xfId="0" applyNumberFormat="1" applyFont="1" applyBorder="1" applyAlignment="1">
      <alignment horizontal="right"/>
    </xf>
    <xf numFmtId="165" fontId="41" fillId="0" borderId="3" xfId="0" applyNumberFormat="1" applyFont="1" applyBorder="1" applyAlignment="1">
      <alignment horizontal="right"/>
    </xf>
    <xf numFmtId="165" fontId="41" fillId="0" borderId="2" xfId="0" applyNumberFormat="1" applyFont="1" applyBorder="1" applyAlignment="1">
      <alignment horizontal="right"/>
    </xf>
    <xf numFmtId="2" fontId="22" fillId="0" borderId="6" xfId="0" applyNumberFormat="1" applyFont="1" applyBorder="1" applyAlignment="1">
      <alignment horizontal="right"/>
    </xf>
    <xf numFmtId="2" fontId="41" fillId="0" borderId="5" xfId="0" applyNumberFormat="1" applyFont="1" applyBorder="1" applyAlignment="1">
      <alignment horizontal="right"/>
    </xf>
    <xf numFmtId="165" fontId="4" fillId="0" borderId="2" xfId="0" applyNumberFormat="1" applyFont="1" applyBorder="1" applyAlignment="1">
      <alignment horizontal="right"/>
    </xf>
    <xf numFmtId="166" fontId="6" fillId="0" borderId="11" xfId="0" quotePrefix="1" applyNumberFormat="1" applyFont="1" applyBorder="1" applyAlignment="1"/>
    <xf numFmtId="166" fontId="15" fillId="0" borderId="7" xfId="0" applyNumberFormat="1" applyFont="1" applyBorder="1"/>
    <xf numFmtId="166" fontId="15" fillId="0" borderId="11" xfId="0" applyNumberFormat="1" applyFont="1" applyBorder="1"/>
    <xf numFmtId="166" fontId="4" fillId="0" borderId="0" xfId="0" applyNumberFormat="1" applyFont="1" applyBorder="1"/>
    <xf numFmtId="165" fontId="20" fillId="0" borderId="5" xfId="0" applyNumberFormat="1" applyFont="1" applyBorder="1"/>
    <xf numFmtId="172" fontId="1" fillId="0" borderId="11" xfId="0" applyNumberFormat="1" applyFont="1" applyBorder="1" applyAlignment="1">
      <alignment horizontal="right"/>
    </xf>
    <xf numFmtId="170" fontId="43" fillId="0" borderId="8" xfId="0" applyNumberFormat="1" applyFont="1" applyBorder="1" applyAlignment="1"/>
    <xf numFmtId="170" fontId="43" fillId="0" borderId="5" xfId="0" applyNumberFormat="1" applyFont="1" applyBorder="1"/>
    <xf numFmtId="170" fontId="43" fillId="0" borderId="1" xfId="0" applyNumberFormat="1" applyFont="1" applyBorder="1"/>
    <xf numFmtId="2" fontId="4" fillId="0" borderId="1" xfId="0" quotePrefix="1" applyNumberFormat="1" applyFont="1" applyBorder="1" applyAlignment="1">
      <alignment horizontal="right"/>
    </xf>
    <xf numFmtId="0" fontId="20" fillId="0" borderId="11" xfId="0" applyFont="1" applyBorder="1" applyAlignment="1">
      <alignment horizontal="center"/>
    </xf>
    <xf numFmtId="0" fontId="20" fillId="0" borderId="12" xfId="0" applyFont="1" applyBorder="1"/>
    <xf numFmtId="0" fontId="20" fillId="0" borderId="14" xfId="0" applyFont="1" applyBorder="1"/>
    <xf numFmtId="0" fontId="20" fillId="0" borderId="13" xfId="0" applyFont="1" applyBorder="1"/>
  </cellXfs>
  <cellStyles count="2">
    <cellStyle name="Hyperlink" xfId="1" builtinId="8"/>
    <cellStyle name="Normal" xfId="0" builtinId="0"/>
  </cellStyles>
  <dxfs count="16"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Average Price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Champions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Summary!#REF!</c:f>
              <c:numCache>
                <c:formatCode>@</c:formatCode>
                <c:ptCount val="1"/>
                <c:pt idx="0">
                  <c:v>1.0</c:v>
                </c:pt>
              </c:numCache>
            </c:numRef>
          </c:cat>
          <c:val>
            <c:numRef>
              <c:f>Summary!$D$5:$D$90</c:f>
              <c:numCache>
                <c:formatCode>0.00</c:formatCode>
                <c:ptCount val="86"/>
                <c:pt idx="0">
                  <c:v>44.54</c:v>
                </c:pt>
                <c:pt idx="1">
                  <c:v>43.72</c:v>
                </c:pt>
                <c:pt idx="2">
                  <c:v>44.41</c:v>
                </c:pt>
                <c:pt idx="3">
                  <c:v>45.89</c:v>
                </c:pt>
                <c:pt idx="4">
                  <c:v>46.49</c:v>
                </c:pt>
                <c:pt idx="5">
                  <c:v>42.8</c:v>
                </c:pt>
                <c:pt idx="6">
                  <c:v>43.96</c:v>
                </c:pt>
                <c:pt idx="7">
                  <c:v>44.88</c:v>
                </c:pt>
                <c:pt idx="8">
                  <c:v>43.72</c:v>
                </c:pt>
                <c:pt idx="9">
                  <c:v>37.58</c:v>
                </c:pt>
                <c:pt idx="10">
                  <c:v>35.58</c:v>
                </c:pt>
                <c:pt idx="11">
                  <c:v>35.71</c:v>
                </c:pt>
                <c:pt idx="12">
                  <c:v>32.75</c:v>
                </c:pt>
                <c:pt idx="13">
                  <c:v>29.8</c:v>
                </c:pt>
                <c:pt idx="14">
                  <c:v>32.3</c:v>
                </c:pt>
                <c:pt idx="15">
                  <c:v>35.82</c:v>
                </c:pt>
                <c:pt idx="16">
                  <c:v>36.52</c:v>
                </c:pt>
                <c:pt idx="17">
                  <c:v>36.8</c:v>
                </c:pt>
                <c:pt idx="18">
                  <c:v>39.5</c:v>
                </c:pt>
                <c:pt idx="19">
                  <c:v>40.63</c:v>
                </c:pt>
                <c:pt idx="20">
                  <c:v>42.64</c:v>
                </c:pt>
                <c:pt idx="21">
                  <c:v>43.46</c:v>
                </c:pt>
                <c:pt idx="22">
                  <c:v>45.14</c:v>
                </c:pt>
                <c:pt idx="23">
                  <c:v>45.79</c:v>
                </c:pt>
                <c:pt idx="24">
                  <c:v>44.87</c:v>
                </c:pt>
                <c:pt idx="25">
                  <c:v>46.06</c:v>
                </c:pt>
                <c:pt idx="26">
                  <c:v>48.1</c:v>
                </c:pt>
                <c:pt idx="27">
                  <c:v>49.53</c:v>
                </c:pt>
                <c:pt idx="28">
                  <c:v>46.36</c:v>
                </c:pt>
                <c:pt idx="29">
                  <c:v>44.27</c:v>
                </c:pt>
                <c:pt idx="30">
                  <c:v>46.83209999999998</c:v>
                </c:pt>
                <c:pt idx="31">
                  <c:v>44.630099009901</c:v>
                </c:pt>
                <c:pt idx="32">
                  <c:v>48.0671287128713</c:v>
                </c:pt>
                <c:pt idx="33">
                  <c:v>49.49577319587628</c:v>
                </c:pt>
                <c:pt idx="34">
                  <c:v>49.52714285714288</c:v>
                </c:pt>
                <c:pt idx="35">
                  <c:v>51.98918367346939</c:v>
                </c:pt>
                <c:pt idx="36">
                  <c:v>51.85464646464648</c:v>
                </c:pt>
                <c:pt idx="37">
                  <c:v>53.66838383838381</c:v>
                </c:pt>
                <c:pt idx="38">
                  <c:v>54.1245</c:v>
                </c:pt>
                <c:pt idx="39">
                  <c:v>54.8516</c:v>
                </c:pt>
                <c:pt idx="40">
                  <c:v>54.38574257425741</c:v>
                </c:pt>
                <c:pt idx="41">
                  <c:v>50.42359999999998</c:v>
                </c:pt>
                <c:pt idx="42">
                  <c:v>49.0023</c:v>
                </c:pt>
                <c:pt idx="43">
                  <c:v>47.5640594059406</c:v>
                </c:pt>
                <c:pt idx="44">
                  <c:v>44.37663366336633</c:v>
                </c:pt>
                <c:pt idx="45">
                  <c:v>48.8026213592233</c:v>
                </c:pt>
                <c:pt idx="46">
                  <c:v>49.73725490196077</c:v>
                </c:pt>
                <c:pt idx="47">
                  <c:v>49.9794117647059</c:v>
                </c:pt>
                <c:pt idx="48">
                  <c:v>51.38627450980392</c:v>
                </c:pt>
                <c:pt idx="49">
                  <c:v>52.57893203883494</c:v>
                </c:pt>
                <c:pt idx="50">
                  <c:v>53.34961165048543</c:v>
                </c:pt>
                <c:pt idx="51">
                  <c:v>53.88019047619047</c:v>
                </c:pt>
                <c:pt idx="52">
                  <c:v>51.785</c:v>
                </c:pt>
                <c:pt idx="53">
                  <c:v>53.03780952380953</c:v>
                </c:pt>
                <c:pt idx="54">
                  <c:v>53.1967619047619</c:v>
                </c:pt>
                <c:pt idx="55">
                  <c:v>53.23733333333332</c:v>
                </c:pt>
                <c:pt idx="56">
                  <c:v>54.73276190476191</c:v>
                </c:pt>
                <c:pt idx="57">
                  <c:v>53.26180952380951</c:v>
                </c:pt>
                <c:pt idx="58">
                  <c:v>53.89150943396227</c:v>
                </c:pt>
                <c:pt idx="59">
                  <c:v>53.48419047619045</c:v>
                </c:pt>
                <c:pt idx="60">
                  <c:v>56.35</c:v>
                </c:pt>
                <c:pt idx="61">
                  <c:v>57.24857142857143</c:v>
                </c:pt>
                <c:pt idx="62">
                  <c:v>59.15952380952382</c:v>
                </c:pt>
                <c:pt idx="63">
                  <c:v>60.57403846153846</c:v>
                </c:pt>
                <c:pt idx="64">
                  <c:v>60.58269230769232</c:v>
                </c:pt>
                <c:pt idx="65">
                  <c:v>59.72451923076921</c:v>
                </c:pt>
                <c:pt idx="66">
                  <c:v>61.93590476190475</c:v>
                </c:pt>
                <c:pt idx="67">
                  <c:v>59.01857142857142</c:v>
                </c:pt>
                <c:pt idx="68">
                  <c:v>61.41095238095239</c:v>
                </c:pt>
                <c:pt idx="69">
                  <c:v>64.09057142857142</c:v>
                </c:pt>
                <c:pt idx="70">
                  <c:v>65.14419047619051</c:v>
                </c:pt>
                <c:pt idx="71">
                  <c:v>64.41800000000003</c:v>
                </c:pt>
                <c:pt idx="72">
                  <c:v>61.15866666666667</c:v>
                </c:pt>
                <c:pt idx="73">
                  <c:v>63.60495238095237</c:v>
                </c:pt>
                <c:pt idx="74">
                  <c:v>64.11961904761908</c:v>
                </c:pt>
                <c:pt idx="75">
                  <c:v>64.3012380952381</c:v>
                </c:pt>
                <c:pt idx="76">
                  <c:v>64.79584905660379</c:v>
                </c:pt>
                <c:pt idx="77">
                  <c:v>66.14235849056601</c:v>
                </c:pt>
                <c:pt idx="78">
                  <c:v>62.95336448598131</c:v>
                </c:pt>
                <c:pt idx="79">
                  <c:v>65.28037383177568</c:v>
                </c:pt>
                <c:pt idx="80">
                  <c:v>63.64093457943922</c:v>
                </c:pt>
                <c:pt idx="81">
                  <c:v>67.28428571428571</c:v>
                </c:pt>
                <c:pt idx="82">
                  <c:v>68.37638095238096</c:v>
                </c:pt>
                <c:pt idx="83">
                  <c:v>69.58292452830185</c:v>
                </c:pt>
                <c:pt idx="84">
                  <c:v>67.493679245283</c:v>
                </c:pt>
                <c:pt idx="85">
                  <c:v>69.74114285714284</c:v>
                </c:pt>
              </c:numCache>
            </c:numRef>
          </c:val>
          <c:smooth val="0"/>
        </c:ser>
        <c:ser>
          <c:idx val="1"/>
          <c:order val="1"/>
          <c:tx>
            <c:v>Contenders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Summary!#REF!</c:f>
              <c:numCache>
                <c:formatCode>@</c:formatCode>
                <c:ptCount val="1"/>
                <c:pt idx="0">
                  <c:v>1.0</c:v>
                </c:pt>
              </c:numCache>
            </c:numRef>
          </c:cat>
          <c:val>
            <c:numRef>
              <c:f>Summary!$J$5:$J$90</c:f>
              <c:numCache>
                <c:formatCode>General</c:formatCode>
                <c:ptCount val="86"/>
                <c:pt idx="17" formatCode="0.00">
                  <c:v>31.68</c:v>
                </c:pt>
                <c:pt idx="18" formatCode="0.00">
                  <c:v>33.76</c:v>
                </c:pt>
                <c:pt idx="19" formatCode="0.00">
                  <c:v>34.49</c:v>
                </c:pt>
                <c:pt idx="20" formatCode="0.00">
                  <c:v>35.51</c:v>
                </c:pt>
                <c:pt idx="21" formatCode="0.00">
                  <c:v>34.8</c:v>
                </c:pt>
                <c:pt idx="22" formatCode="0.00">
                  <c:v>36.44</c:v>
                </c:pt>
                <c:pt idx="23" formatCode="0.00">
                  <c:v>37.24</c:v>
                </c:pt>
                <c:pt idx="24" formatCode="0.00">
                  <c:v>36.52</c:v>
                </c:pt>
                <c:pt idx="25" formatCode="0.00">
                  <c:v>37.24</c:v>
                </c:pt>
                <c:pt idx="26" formatCode="0.00">
                  <c:v>40.34</c:v>
                </c:pt>
                <c:pt idx="27" formatCode="0.00">
                  <c:v>43.21</c:v>
                </c:pt>
                <c:pt idx="28" formatCode="0.00">
                  <c:v>40.28</c:v>
                </c:pt>
                <c:pt idx="29" formatCode="0.00">
                  <c:v>38.62</c:v>
                </c:pt>
                <c:pt idx="30" formatCode="0.00">
                  <c:v>41.67</c:v>
                </c:pt>
                <c:pt idx="31">
                  <c:v>38.12</c:v>
                </c:pt>
                <c:pt idx="32" formatCode="0.00">
                  <c:v>41.63954545454547</c:v>
                </c:pt>
                <c:pt idx="33" formatCode="0.00">
                  <c:v>42.8332824427481</c:v>
                </c:pt>
                <c:pt idx="34" formatCode="0.00">
                  <c:v>43.56460317460316</c:v>
                </c:pt>
                <c:pt idx="35" formatCode="0.00">
                  <c:v>45.84116279069765</c:v>
                </c:pt>
                <c:pt idx="36" formatCode="0.00">
                  <c:v>45.96955555555554</c:v>
                </c:pt>
                <c:pt idx="37" formatCode="0.00">
                  <c:v>46.96460992907804</c:v>
                </c:pt>
                <c:pt idx="38" formatCode="0.00">
                  <c:v>48.33549295774647</c:v>
                </c:pt>
                <c:pt idx="39" formatCode="0.00">
                  <c:v>50.31145833333333</c:v>
                </c:pt>
                <c:pt idx="40" formatCode="0.00">
                  <c:v>49.32346938775513</c:v>
                </c:pt>
                <c:pt idx="41" formatCode="0.00">
                  <c:v>48.2258108108108</c:v>
                </c:pt>
                <c:pt idx="42" formatCode="0.00">
                  <c:v>46.48340136054424</c:v>
                </c:pt>
                <c:pt idx="43" formatCode="0.00">
                  <c:v>44.5542857142857</c:v>
                </c:pt>
                <c:pt idx="44" formatCode="0.00">
                  <c:v>40.47351351351353</c:v>
                </c:pt>
                <c:pt idx="45" formatCode="0.00">
                  <c:v>45.98465277777776</c:v>
                </c:pt>
                <c:pt idx="46" formatCode="0.00">
                  <c:v>46.81310344827584</c:v>
                </c:pt>
                <c:pt idx="47" formatCode="0.00">
                  <c:v>46.20369863013698</c:v>
                </c:pt>
                <c:pt idx="48" formatCode="0.00">
                  <c:v>47.2953289473684</c:v>
                </c:pt>
                <c:pt idx="49" formatCode="0.00">
                  <c:v>47.80621118012422</c:v>
                </c:pt>
                <c:pt idx="50" formatCode="0.00">
                  <c:v>48.31096385542166</c:v>
                </c:pt>
                <c:pt idx="51" formatCode="0.00">
                  <c:v>47.99836363636362</c:v>
                </c:pt>
                <c:pt idx="52" formatCode="0.00">
                  <c:v>45.88234939759037</c:v>
                </c:pt>
                <c:pt idx="53" formatCode="0.00">
                  <c:v>47.89191860465117</c:v>
                </c:pt>
                <c:pt idx="54" formatCode="0.00">
                  <c:v>48.02528735632182</c:v>
                </c:pt>
                <c:pt idx="55" formatCode="0.00">
                  <c:v>49.3555681818182</c:v>
                </c:pt>
                <c:pt idx="56" formatCode="0.00">
                  <c:v>50.2297191011236</c:v>
                </c:pt>
                <c:pt idx="57" formatCode="0.00">
                  <c:v>49.88207182320446</c:v>
                </c:pt>
                <c:pt idx="58" formatCode="0.00">
                  <c:v>50.59772222222224</c:v>
                </c:pt>
                <c:pt idx="59" formatCode="0.00">
                  <c:v>50.88819672131147</c:v>
                </c:pt>
                <c:pt idx="60" formatCode="0.00">
                  <c:v>56.29</c:v>
                </c:pt>
                <c:pt idx="61" formatCode="0.00">
                  <c:v>56.91070351758794</c:v>
                </c:pt>
                <c:pt idx="62" formatCode="0.00">
                  <c:v>58.42467661691543</c:v>
                </c:pt>
                <c:pt idx="63" formatCode="0.00">
                  <c:v>58.79226600985221</c:v>
                </c:pt>
                <c:pt idx="64" formatCode="0.00">
                  <c:v>58.61797101449271</c:v>
                </c:pt>
                <c:pt idx="65" formatCode="0.00">
                  <c:v>57.53966507177029</c:v>
                </c:pt>
                <c:pt idx="66" formatCode="0.00">
                  <c:v>59.17163461538463</c:v>
                </c:pt>
                <c:pt idx="67" formatCode="0.00">
                  <c:v>57.98636363636365</c:v>
                </c:pt>
                <c:pt idx="68" formatCode="0.00">
                  <c:v>59.83695238095242</c:v>
                </c:pt>
                <c:pt idx="69" formatCode="0.00">
                  <c:v>62.34449760765547</c:v>
                </c:pt>
                <c:pt idx="70" formatCode="0.00">
                  <c:v>63.89450236966821</c:v>
                </c:pt>
                <c:pt idx="71" formatCode="0.00">
                  <c:v>65.13552380952385</c:v>
                </c:pt>
                <c:pt idx="72" formatCode="0.00">
                  <c:v>62.38150234741784</c:v>
                </c:pt>
                <c:pt idx="73" formatCode="0.00">
                  <c:v>64.1366818181818</c:v>
                </c:pt>
                <c:pt idx="74" formatCode="0.00">
                  <c:v>64.4234684684685</c:v>
                </c:pt>
                <c:pt idx="75" formatCode="0.00">
                  <c:v>64.06170305676858</c:v>
                </c:pt>
                <c:pt idx="76" formatCode="0.00">
                  <c:v>64.71329004329004</c:v>
                </c:pt>
                <c:pt idx="77" formatCode="0.00">
                  <c:v>65.78878787878783</c:v>
                </c:pt>
                <c:pt idx="78" formatCode="0.00">
                  <c:v>63.56110169491522</c:v>
                </c:pt>
                <c:pt idx="79" formatCode="0.00">
                  <c:v>65.23359832635984</c:v>
                </c:pt>
                <c:pt idx="80" formatCode="0.00">
                  <c:v>63.6461087866109</c:v>
                </c:pt>
                <c:pt idx="81" formatCode="0.00">
                  <c:v>68.06881632653058</c:v>
                </c:pt>
                <c:pt idx="82" formatCode="0.00">
                  <c:v>68.20402439024385</c:v>
                </c:pt>
                <c:pt idx="83" formatCode="0.00">
                  <c:v>68.71044715447154</c:v>
                </c:pt>
                <c:pt idx="84" formatCode="0.00">
                  <c:v>67.09587999999999</c:v>
                </c:pt>
                <c:pt idx="85" formatCode="0.00">
                  <c:v>70.40481927710843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8263064"/>
        <c:axId val="2108269384"/>
      </c:lineChart>
      <c:catAx>
        <c:axId val="2108263064"/>
        <c:scaling>
          <c:orientation val="minMax"/>
        </c:scaling>
        <c:delete val="0"/>
        <c:axPos val="b"/>
        <c:numFmt formatCode="@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826938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2108269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8263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Average Yield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Champions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Summary!#REF!</c:f>
              <c:numCache>
                <c:formatCode>@</c:formatCode>
                <c:ptCount val="1"/>
                <c:pt idx="0">
                  <c:v>1.0</c:v>
                </c:pt>
              </c:numCache>
            </c:numRef>
          </c:cat>
          <c:val>
            <c:numRef>
              <c:f>Summary!$E$5:$E$90</c:f>
              <c:numCache>
                <c:formatCode>0.00</c:formatCode>
                <c:ptCount val="86"/>
                <c:pt idx="0">
                  <c:v>2.97</c:v>
                </c:pt>
                <c:pt idx="1">
                  <c:v>3.13</c:v>
                </c:pt>
                <c:pt idx="2">
                  <c:v>3.09</c:v>
                </c:pt>
                <c:pt idx="3">
                  <c:v>3.02</c:v>
                </c:pt>
                <c:pt idx="4">
                  <c:v>3.06</c:v>
                </c:pt>
                <c:pt idx="5">
                  <c:v>3.53</c:v>
                </c:pt>
                <c:pt idx="6">
                  <c:v>3.32</c:v>
                </c:pt>
                <c:pt idx="7">
                  <c:v>3.23</c:v>
                </c:pt>
                <c:pt idx="8">
                  <c:v>3.17</c:v>
                </c:pt>
                <c:pt idx="9">
                  <c:v>3.68</c:v>
                </c:pt>
                <c:pt idx="10">
                  <c:v>3.94</c:v>
                </c:pt>
                <c:pt idx="11">
                  <c:v>3.92</c:v>
                </c:pt>
                <c:pt idx="12">
                  <c:v>4.57</c:v>
                </c:pt>
                <c:pt idx="13">
                  <c:v>4.93</c:v>
                </c:pt>
                <c:pt idx="14">
                  <c:v>4.36</c:v>
                </c:pt>
                <c:pt idx="15">
                  <c:v>3.79</c:v>
                </c:pt>
                <c:pt idx="16">
                  <c:v>3.66</c:v>
                </c:pt>
                <c:pt idx="17">
                  <c:v>3.64</c:v>
                </c:pt>
                <c:pt idx="18">
                  <c:v>3.39</c:v>
                </c:pt>
                <c:pt idx="19">
                  <c:v>3.3</c:v>
                </c:pt>
                <c:pt idx="20">
                  <c:v>3.22</c:v>
                </c:pt>
                <c:pt idx="21">
                  <c:v>3.21</c:v>
                </c:pt>
                <c:pt idx="22">
                  <c:v>3.11</c:v>
                </c:pt>
                <c:pt idx="23">
                  <c:v>3.05</c:v>
                </c:pt>
                <c:pt idx="24">
                  <c:v>3.14</c:v>
                </c:pt>
                <c:pt idx="25">
                  <c:v>3.1</c:v>
                </c:pt>
                <c:pt idx="26">
                  <c:v>2.98</c:v>
                </c:pt>
                <c:pt idx="27">
                  <c:v>2.9</c:v>
                </c:pt>
                <c:pt idx="28">
                  <c:v>3.13</c:v>
                </c:pt>
                <c:pt idx="29">
                  <c:v>3.26</c:v>
                </c:pt>
                <c:pt idx="30">
                  <c:v>3.075317850054865</c:v>
                </c:pt>
                <c:pt idx="31">
                  <c:v>3.327728756841016</c:v>
                </c:pt>
                <c:pt idx="32">
                  <c:v>3.055991406802248</c:v>
                </c:pt>
                <c:pt idx="33">
                  <c:v>2.94430330325086</c:v>
                </c:pt>
                <c:pt idx="34">
                  <c:v>2.972102998888293</c:v>
                </c:pt>
                <c:pt idx="35">
                  <c:v>2.857210045790525</c:v>
                </c:pt>
                <c:pt idx="36">
                  <c:v>2.916560073058497</c:v>
                </c:pt>
                <c:pt idx="37">
                  <c:v>2.849976162819787</c:v>
                </c:pt>
                <c:pt idx="38">
                  <c:v>2.823861880699795</c:v>
                </c:pt>
                <c:pt idx="39">
                  <c:v>2.789492037985953</c:v>
                </c:pt>
                <c:pt idx="40">
                  <c:v>2.80298896887273</c:v>
                </c:pt>
                <c:pt idx="41">
                  <c:v>2.889295265074119</c:v>
                </c:pt>
                <c:pt idx="42">
                  <c:v>2.963297350566998</c:v>
                </c:pt>
                <c:pt idx="43">
                  <c:v>3.057952572254968</c:v>
                </c:pt>
                <c:pt idx="44">
                  <c:v>3.26182952421285</c:v>
                </c:pt>
                <c:pt idx="45">
                  <c:v>3.022146800257974</c:v>
                </c:pt>
                <c:pt idx="46">
                  <c:v>2.965638011957328</c:v>
                </c:pt>
                <c:pt idx="47">
                  <c:v>2.936078619141076</c:v>
                </c:pt>
                <c:pt idx="48">
                  <c:v>2.886673392318223</c:v>
                </c:pt>
                <c:pt idx="49">
                  <c:v>2.860730022711469</c:v>
                </c:pt>
                <c:pt idx="50">
                  <c:v>2.826585883655243</c:v>
                </c:pt>
                <c:pt idx="51">
                  <c:v>2.862884069164964</c:v>
                </c:pt>
                <c:pt idx="52">
                  <c:v>2.988531322449442</c:v>
                </c:pt>
                <c:pt idx="53">
                  <c:v>2.970917217654459</c:v>
                </c:pt>
                <c:pt idx="54">
                  <c:v>2.953861439772921</c:v>
                </c:pt>
                <c:pt idx="55">
                  <c:v>2.945408753308461</c:v>
                </c:pt>
                <c:pt idx="56">
                  <c:v>2.860781384282872</c:v>
                </c:pt>
                <c:pt idx="57">
                  <c:v>2.894149466585927</c:v>
                </c:pt>
                <c:pt idx="58">
                  <c:v>2.9360208613895</c:v>
                </c:pt>
                <c:pt idx="59">
                  <c:v>2.930707730253724</c:v>
                </c:pt>
                <c:pt idx="60">
                  <c:v>2.77</c:v>
                </c:pt>
                <c:pt idx="61">
                  <c:v>2.769959338416099</c:v>
                </c:pt>
                <c:pt idx="62">
                  <c:v>2.674921903657775</c:v>
                </c:pt>
                <c:pt idx="63">
                  <c:v>2.583686368045746</c:v>
                </c:pt>
                <c:pt idx="64">
                  <c:v>2.613696323899838</c:v>
                </c:pt>
                <c:pt idx="65">
                  <c:v>2.665203412911262</c:v>
                </c:pt>
                <c:pt idx="66">
                  <c:v>2.523983100986879</c:v>
                </c:pt>
                <c:pt idx="67">
                  <c:v>2.679322881982254</c:v>
                </c:pt>
                <c:pt idx="68">
                  <c:v>2.586172792420454</c:v>
                </c:pt>
                <c:pt idx="69">
                  <c:v>2.504424594768896</c:v>
                </c:pt>
                <c:pt idx="70">
                  <c:v>2.497105505678075</c:v>
                </c:pt>
                <c:pt idx="71">
                  <c:v>2.486117554557163</c:v>
                </c:pt>
                <c:pt idx="72">
                  <c:v>2.596158728067277</c:v>
                </c:pt>
                <c:pt idx="73">
                  <c:v>2.546538817148134</c:v>
                </c:pt>
                <c:pt idx="74">
                  <c:v>2.511503120535648</c:v>
                </c:pt>
                <c:pt idx="75">
                  <c:v>2.523826040243789</c:v>
                </c:pt>
                <c:pt idx="76">
                  <c:v>2.5317331660122</c:v>
                </c:pt>
                <c:pt idx="77">
                  <c:v>2.484370377984021</c:v>
                </c:pt>
                <c:pt idx="78">
                  <c:v>2.637165056724745</c:v>
                </c:pt>
                <c:pt idx="79">
                  <c:v>2.554627511206088</c:v>
                </c:pt>
                <c:pt idx="80">
                  <c:v>2.652063756999217</c:v>
                </c:pt>
                <c:pt idx="81">
                  <c:v>2.523051241076722</c:v>
                </c:pt>
                <c:pt idx="82">
                  <c:v>2.527966161084859</c:v>
                </c:pt>
                <c:pt idx="83">
                  <c:v>2.498518195093981</c:v>
                </c:pt>
                <c:pt idx="84">
                  <c:v>2.58445769792132</c:v>
                </c:pt>
                <c:pt idx="85">
                  <c:v>2.553636727174316</c:v>
                </c:pt>
              </c:numCache>
            </c:numRef>
          </c:val>
          <c:smooth val="0"/>
        </c:ser>
        <c:ser>
          <c:idx val="1"/>
          <c:order val="1"/>
          <c:tx>
            <c:v>Contenders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Summary!#REF!</c:f>
              <c:numCache>
                <c:formatCode>@</c:formatCode>
                <c:ptCount val="1"/>
                <c:pt idx="0">
                  <c:v>1.0</c:v>
                </c:pt>
              </c:numCache>
            </c:numRef>
          </c:cat>
          <c:val>
            <c:numRef>
              <c:f>Summary!$K$5:$K$90</c:f>
              <c:numCache>
                <c:formatCode>General</c:formatCode>
                <c:ptCount val="86"/>
                <c:pt idx="17" formatCode="0.00">
                  <c:v>3.8</c:v>
                </c:pt>
                <c:pt idx="18" formatCode="0.00">
                  <c:v>3.5</c:v>
                </c:pt>
                <c:pt idx="19" formatCode="0.00">
                  <c:v>3.45</c:v>
                </c:pt>
                <c:pt idx="20" formatCode="0.00">
                  <c:v>3.44</c:v>
                </c:pt>
                <c:pt idx="21" formatCode="0.00">
                  <c:v>3.5</c:v>
                </c:pt>
                <c:pt idx="22" formatCode="0.00">
                  <c:v>3.43</c:v>
                </c:pt>
                <c:pt idx="23" formatCode="0.00">
                  <c:v>3.33</c:v>
                </c:pt>
                <c:pt idx="24" formatCode="0.00">
                  <c:v>3.39</c:v>
                </c:pt>
                <c:pt idx="25" formatCode="0.00">
                  <c:v>3.35</c:v>
                </c:pt>
                <c:pt idx="26" formatCode="0.00">
                  <c:v>3.06</c:v>
                </c:pt>
                <c:pt idx="27" formatCode="0.00">
                  <c:v>2.95</c:v>
                </c:pt>
                <c:pt idx="28" formatCode="0.00">
                  <c:v>3.14</c:v>
                </c:pt>
                <c:pt idx="29" formatCode="0.00">
                  <c:v>3.28</c:v>
                </c:pt>
                <c:pt idx="30" formatCode="0.00">
                  <c:v>2.98</c:v>
                </c:pt>
                <c:pt idx="31">
                  <c:v>3.37</c:v>
                </c:pt>
                <c:pt idx="32" formatCode="0.00">
                  <c:v>3.195790994980655</c:v>
                </c:pt>
                <c:pt idx="33" formatCode="0.00">
                  <c:v>3.11957025310261</c:v>
                </c:pt>
                <c:pt idx="34" formatCode="0.00">
                  <c:v>3.05280732972373</c:v>
                </c:pt>
                <c:pt idx="35" formatCode="0.00">
                  <c:v>2.895618224918565</c:v>
                </c:pt>
                <c:pt idx="36" formatCode="0.00">
                  <c:v>2.930252354073223</c:v>
                </c:pt>
                <c:pt idx="37" formatCode="0.00">
                  <c:v>2.949089791894435</c:v>
                </c:pt>
                <c:pt idx="38" formatCode="0.00">
                  <c:v>2.945091789392279</c:v>
                </c:pt>
                <c:pt idx="39" formatCode="0.00">
                  <c:v>2.882595121055744</c:v>
                </c:pt>
                <c:pt idx="40" formatCode="0.00">
                  <c:v>2.925327365695468</c:v>
                </c:pt>
                <c:pt idx="41" formatCode="0.00">
                  <c:v>2.966461081439295</c:v>
                </c:pt>
                <c:pt idx="42" formatCode="0.00">
                  <c:v>3.107001666278822</c:v>
                </c:pt>
                <c:pt idx="43" formatCode="0.00">
                  <c:v>3.213314044713308</c:v>
                </c:pt>
                <c:pt idx="44" formatCode="0.00">
                  <c:v>3.412081496139658</c:v>
                </c:pt>
                <c:pt idx="45" formatCode="0.00">
                  <c:v>3.161190246559941</c:v>
                </c:pt>
                <c:pt idx="46" formatCode="0.00">
                  <c:v>3.136889680888502</c:v>
                </c:pt>
                <c:pt idx="47" formatCode="0.00">
                  <c:v>3.095065732009133</c:v>
                </c:pt>
                <c:pt idx="48" formatCode="0.00">
                  <c:v>3.084608428730947</c:v>
                </c:pt>
                <c:pt idx="49" formatCode="0.00">
                  <c:v>3.117911977003186</c:v>
                </c:pt>
                <c:pt idx="50" formatCode="0.00">
                  <c:v>3.096421775685538</c:v>
                </c:pt>
                <c:pt idx="51" formatCode="0.00">
                  <c:v>3.015524984102687</c:v>
                </c:pt>
                <c:pt idx="52" formatCode="0.00">
                  <c:v>3.190671808278886</c:v>
                </c:pt>
                <c:pt idx="53" formatCode="0.00">
                  <c:v>3.10468934346585</c:v>
                </c:pt>
                <c:pt idx="54" formatCode="0.00">
                  <c:v>3.069567265112433</c:v>
                </c:pt>
                <c:pt idx="55" formatCode="0.00">
                  <c:v>3.060659826149312</c:v>
                </c:pt>
                <c:pt idx="56" formatCode="0.00">
                  <c:v>3.04704798602168</c:v>
                </c:pt>
                <c:pt idx="57" formatCode="0.00">
                  <c:v>3.073219998835879</c:v>
                </c:pt>
                <c:pt idx="58" formatCode="0.00">
                  <c:v>3.01138190057874</c:v>
                </c:pt>
                <c:pt idx="59" formatCode="0.00">
                  <c:v>3.01628734883794</c:v>
                </c:pt>
                <c:pt idx="60" formatCode="0.00">
                  <c:v>2.89</c:v>
                </c:pt>
                <c:pt idx="61" formatCode="0.00">
                  <c:v>2.923089302315293</c:v>
                </c:pt>
                <c:pt idx="62" formatCode="0.00">
                  <c:v>2.839668690177938</c:v>
                </c:pt>
                <c:pt idx="63" formatCode="0.00">
                  <c:v>2.811721392687897</c:v>
                </c:pt>
                <c:pt idx="64" formatCode="0.00">
                  <c:v>2.838571880855647</c:v>
                </c:pt>
                <c:pt idx="65" formatCode="0.00">
                  <c:v>2.853072144342844</c:v>
                </c:pt>
                <c:pt idx="66" formatCode="0.00">
                  <c:v>2.776783242582978</c:v>
                </c:pt>
                <c:pt idx="67" formatCode="0.00">
                  <c:v>2.834857888885574</c:v>
                </c:pt>
                <c:pt idx="68" formatCode="0.00">
                  <c:v>2.784814120909421</c:v>
                </c:pt>
                <c:pt idx="69" formatCode="0.00">
                  <c:v>2.641982449119851</c:v>
                </c:pt>
                <c:pt idx="70" formatCode="0.00">
                  <c:v>2.610560511554481</c:v>
                </c:pt>
                <c:pt idx="71" formatCode="0.00">
                  <c:v>2.592407560154566</c:v>
                </c:pt>
                <c:pt idx="72" formatCode="0.00">
                  <c:v>2.704195559752475</c:v>
                </c:pt>
                <c:pt idx="73" formatCode="0.00">
                  <c:v>2.686302657760895</c:v>
                </c:pt>
                <c:pt idx="74" formatCode="0.00">
                  <c:v>2.654006633324724</c:v>
                </c:pt>
                <c:pt idx="75" formatCode="0.00">
                  <c:v>2.687565689053932</c:v>
                </c:pt>
                <c:pt idx="76" formatCode="0.00">
                  <c:v>2.674906743993712</c:v>
                </c:pt>
                <c:pt idx="77" formatCode="0.00">
                  <c:v>2.635362744948132</c:v>
                </c:pt>
                <c:pt idx="78" formatCode="0.00">
                  <c:v>2.755274570965577</c:v>
                </c:pt>
                <c:pt idx="79" formatCode="0.00">
                  <c:v>2.669773220700708</c:v>
                </c:pt>
                <c:pt idx="80" formatCode="0.00">
                  <c:v>2.757541798213958</c:v>
                </c:pt>
                <c:pt idx="81" formatCode="0.00">
                  <c:v>2.650077433763458</c:v>
                </c:pt>
                <c:pt idx="82" formatCode="0.00">
                  <c:v>2.645758109614507</c:v>
                </c:pt>
                <c:pt idx="83" formatCode="0.00">
                  <c:v>2.642631326570759</c:v>
                </c:pt>
                <c:pt idx="84" formatCode="0.00">
                  <c:v>2.745586826674698</c:v>
                </c:pt>
                <c:pt idx="85" formatCode="0.00">
                  <c:v>2.697395472148865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5657896"/>
        <c:axId val="2105653880"/>
      </c:lineChart>
      <c:catAx>
        <c:axId val="2105657896"/>
        <c:scaling>
          <c:orientation val="minMax"/>
        </c:scaling>
        <c:delete val="0"/>
        <c:axPos val="b"/>
        <c:numFmt formatCode="@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565388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2105653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56578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Average % Increase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Champions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Summary!#REF!</c:f>
              <c:numCache>
                <c:formatCode>@</c:formatCode>
                <c:ptCount val="1"/>
                <c:pt idx="0">
                  <c:v>1.0</c:v>
                </c:pt>
              </c:numCache>
            </c:numRef>
          </c:cat>
          <c:val>
            <c:numRef>
              <c:f>Summary!$F$4:$F$90</c:f>
              <c:numCache>
                <c:formatCode>0.00</c:formatCode>
                <c:ptCount val="87"/>
                <c:pt idx="0">
                  <c:v>10.23</c:v>
                </c:pt>
                <c:pt idx="1">
                  <c:v>10.21</c:v>
                </c:pt>
                <c:pt idx="2" formatCode="General">
                  <c:v>10.15</c:v>
                </c:pt>
                <c:pt idx="3">
                  <c:v>10.06</c:v>
                </c:pt>
                <c:pt idx="4">
                  <c:v>9.92</c:v>
                </c:pt>
                <c:pt idx="5">
                  <c:v>9.18</c:v>
                </c:pt>
                <c:pt idx="6">
                  <c:v>10.52</c:v>
                </c:pt>
                <c:pt idx="7">
                  <c:v>10.67</c:v>
                </c:pt>
                <c:pt idx="8">
                  <c:v>10.85</c:v>
                </c:pt>
                <c:pt idx="9">
                  <c:v>10.5</c:v>
                </c:pt>
                <c:pt idx="10">
                  <c:v>10.36</c:v>
                </c:pt>
                <c:pt idx="11">
                  <c:v>9.91</c:v>
                </c:pt>
                <c:pt idx="12">
                  <c:v>9.59</c:v>
                </c:pt>
                <c:pt idx="13">
                  <c:v>9.3</c:v>
                </c:pt>
                <c:pt idx="14">
                  <c:v>8.77</c:v>
                </c:pt>
                <c:pt idx="15">
                  <c:v>8.74</c:v>
                </c:pt>
                <c:pt idx="16">
                  <c:v>8.630000000000001</c:v>
                </c:pt>
                <c:pt idx="17">
                  <c:v>8.68</c:v>
                </c:pt>
                <c:pt idx="18">
                  <c:v>8.35</c:v>
                </c:pt>
                <c:pt idx="19">
                  <c:v>8.37</c:v>
                </c:pt>
                <c:pt idx="20">
                  <c:v>7.79</c:v>
                </c:pt>
                <c:pt idx="21">
                  <c:v>7.49</c:v>
                </c:pt>
                <c:pt idx="22">
                  <c:v>7.6</c:v>
                </c:pt>
                <c:pt idx="23">
                  <c:v>7.18</c:v>
                </c:pt>
                <c:pt idx="24">
                  <c:v>7.05</c:v>
                </c:pt>
                <c:pt idx="25">
                  <c:v>7.11</c:v>
                </c:pt>
                <c:pt idx="26">
                  <c:v>5.1</c:v>
                </c:pt>
                <c:pt idx="27">
                  <c:v>5.15</c:v>
                </c:pt>
                <c:pt idx="28">
                  <c:v>5.19</c:v>
                </c:pt>
                <c:pt idx="29">
                  <c:v>5.16</c:v>
                </c:pt>
                <c:pt idx="30">
                  <c:v>5.37</c:v>
                </c:pt>
                <c:pt idx="31">
                  <c:v>5.389054270991211</c:v>
                </c:pt>
                <c:pt idx="32">
                  <c:v>5.419417837208096</c:v>
                </c:pt>
                <c:pt idx="33">
                  <c:v>5.43175323222207</c:v>
                </c:pt>
                <c:pt idx="34">
                  <c:v>5.707766361552191</c:v>
                </c:pt>
                <c:pt idx="35">
                  <c:v>5.98028898205798</c:v>
                </c:pt>
                <c:pt idx="36">
                  <c:v>6.044847951092414</c:v>
                </c:pt>
                <c:pt idx="37">
                  <c:v>5.954483640431096</c:v>
                </c:pt>
                <c:pt idx="38">
                  <c:v>6.086564743016098</c:v>
                </c:pt>
                <c:pt idx="39">
                  <c:v>6.37330439277648</c:v>
                </c:pt>
                <c:pt idx="40">
                  <c:v>6.55843496102364</c:v>
                </c:pt>
                <c:pt idx="41">
                  <c:v>6.63412264486063</c:v>
                </c:pt>
                <c:pt idx="42">
                  <c:v>6.570884424312751</c:v>
                </c:pt>
                <c:pt idx="43">
                  <c:v>6.630209077354232</c:v>
                </c:pt>
                <c:pt idx="44">
                  <c:v>6.69696769019803</c:v>
                </c:pt>
                <c:pt idx="45">
                  <c:v>6.802006744122857</c:v>
                </c:pt>
                <c:pt idx="46">
                  <c:v>6.955095908447895</c:v>
                </c:pt>
                <c:pt idx="47">
                  <c:v>7.243653460549137</c:v>
                </c:pt>
                <c:pt idx="48">
                  <c:v>7.242047477093938</c:v>
                </c:pt>
                <c:pt idx="49">
                  <c:v>7.08619097857417</c:v>
                </c:pt>
                <c:pt idx="50">
                  <c:v>7.117632615405745</c:v>
                </c:pt>
                <c:pt idx="51">
                  <c:v>6.888510382919577</c:v>
                </c:pt>
                <c:pt idx="52">
                  <c:v>7.210050097014942</c:v>
                </c:pt>
                <c:pt idx="53">
                  <c:v>7.26911266036443</c:v>
                </c:pt>
                <c:pt idx="54">
                  <c:v>7.119126490819982</c:v>
                </c:pt>
                <c:pt idx="55">
                  <c:v>7.331256821379672</c:v>
                </c:pt>
                <c:pt idx="56">
                  <c:v>7.422773006211924</c:v>
                </c:pt>
                <c:pt idx="57">
                  <c:v>7.314465972425777</c:v>
                </c:pt>
                <c:pt idx="58">
                  <c:v>7.587754761720467</c:v>
                </c:pt>
                <c:pt idx="59">
                  <c:v>7.734761460378747</c:v>
                </c:pt>
                <c:pt idx="60">
                  <c:v>7.751604099309084</c:v>
                </c:pt>
                <c:pt idx="61">
                  <c:v>7.82</c:v>
                </c:pt>
                <c:pt idx="62">
                  <c:v>8.307580053156748</c:v>
                </c:pt>
                <c:pt idx="63">
                  <c:v>8.364252568444863</c:v>
                </c:pt>
                <c:pt idx="64">
                  <c:v>8.292882437544402</c:v>
                </c:pt>
                <c:pt idx="65">
                  <c:v>8.306612397014244</c:v>
                </c:pt>
                <c:pt idx="66">
                  <c:v>9.074301268467423</c:v>
                </c:pt>
                <c:pt idx="67">
                  <c:v>8.84</c:v>
                </c:pt>
                <c:pt idx="68">
                  <c:v>8.909646339171505</c:v>
                </c:pt>
                <c:pt idx="69">
                  <c:v>8.820802949587513</c:v>
                </c:pt>
                <c:pt idx="70">
                  <c:v>8.90891005335801</c:v>
                </c:pt>
                <c:pt idx="71">
                  <c:v>9.000816606935767</c:v>
                </c:pt>
                <c:pt idx="72">
                  <c:v>8.680741876552078</c:v>
                </c:pt>
                <c:pt idx="73">
                  <c:v>8.699341900453007</c:v>
                </c:pt>
                <c:pt idx="74">
                  <c:v>8.441350116926593</c:v>
                </c:pt>
                <c:pt idx="75">
                  <c:v>8.470858593591001</c:v>
                </c:pt>
                <c:pt idx="76">
                  <c:v>8.574026129705458</c:v>
                </c:pt>
                <c:pt idx="77">
                  <c:v>8.167899816879664</c:v>
                </c:pt>
                <c:pt idx="78">
                  <c:v>8.018681842941454</c:v>
                </c:pt>
                <c:pt idx="79">
                  <c:v>8.153312143984692</c:v>
                </c:pt>
                <c:pt idx="80">
                  <c:v>8.17189878256066</c:v>
                </c:pt>
                <c:pt idx="81">
                  <c:v>8.136398294746438</c:v>
                </c:pt>
                <c:pt idx="82">
                  <c:v>8.391284271029665</c:v>
                </c:pt>
                <c:pt idx="83">
                  <c:v>8.518488904225907</c:v>
                </c:pt>
                <c:pt idx="84">
                  <c:v>8.246716104274988</c:v>
                </c:pt>
                <c:pt idx="85">
                  <c:v>8.268108840562149</c:v>
                </c:pt>
                <c:pt idx="86">
                  <c:v>8.294617995570031</c:v>
                </c:pt>
              </c:numCache>
            </c:numRef>
          </c:val>
          <c:smooth val="0"/>
        </c:ser>
        <c:ser>
          <c:idx val="1"/>
          <c:order val="1"/>
          <c:tx>
            <c:v>Contenders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Summary!#REF!</c:f>
              <c:numCache>
                <c:formatCode>@</c:formatCode>
                <c:ptCount val="1"/>
                <c:pt idx="0">
                  <c:v>1.0</c:v>
                </c:pt>
              </c:numCache>
            </c:numRef>
          </c:cat>
          <c:val>
            <c:numRef>
              <c:f>Summary!$L$4:$L$90</c:f>
              <c:numCache>
                <c:formatCode>General</c:formatCode>
                <c:ptCount val="87"/>
                <c:pt idx="31" formatCode="0.00">
                  <c:v>6.71</c:v>
                </c:pt>
                <c:pt idx="32">
                  <c:v>6.36</c:v>
                </c:pt>
                <c:pt idx="33" formatCode="0.00">
                  <c:v>6.655239105045774</c:v>
                </c:pt>
                <c:pt idx="34" formatCode="0.00">
                  <c:v>6.43606398823726</c:v>
                </c:pt>
                <c:pt idx="35" formatCode="0.00">
                  <c:v>6.394460097729215</c:v>
                </c:pt>
                <c:pt idx="36" formatCode="0.00">
                  <c:v>6.633599128804257</c:v>
                </c:pt>
                <c:pt idx="37" formatCode="0.00">
                  <c:v>6.876574819791603</c:v>
                </c:pt>
                <c:pt idx="38" formatCode="0.00">
                  <c:v>7.601791006764124</c:v>
                </c:pt>
                <c:pt idx="39" formatCode="0.00">
                  <c:v>8.3292039618436</c:v>
                </c:pt>
                <c:pt idx="40" formatCode="0.00">
                  <c:v>8.070477433882494</c:v>
                </c:pt>
                <c:pt idx="41" formatCode="0.00">
                  <c:v>8.125226164323474</c:v>
                </c:pt>
                <c:pt idx="42" formatCode="0.00">
                  <c:v>7.977250117085277</c:v>
                </c:pt>
                <c:pt idx="43" formatCode="0.00">
                  <c:v>8.02269879380919</c:v>
                </c:pt>
                <c:pt idx="44" formatCode="0.00">
                  <c:v>8.05040134244439</c:v>
                </c:pt>
                <c:pt idx="45" formatCode="0.00">
                  <c:v>7.949426354963162</c:v>
                </c:pt>
                <c:pt idx="46" formatCode="0.00">
                  <c:v>7.922974363582425</c:v>
                </c:pt>
                <c:pt idx="47" formatCode="0.00">
                  <c:v>7.971615103992557</c:v>
                </c:pt>
                <c:pt idx="48" formatCode="0.00">
                  <c:v>8.471457059311958</c:v>
                </c:pt>
                <c:pt idx="49" formatCode="0.00">
                  <c:v>8.671472362275745</c:v>
                </c:pt>
                <c:pt idx="50" formatCode="0.00">
                  <c:v>8.56094636857172</c:v>
                </c:pt>
                <c:pt idx="51" formatCode="0.00">
                  <c:v>8.796502825221153</c:v>
                </c:pt>
                <c:pt idx="52" formatCode="0.00">
                  <c:v>9.246043647948522</c:v>
                </c:pt>
                <c:pt idx="53" formatCode="0.00">
                  <c:v>9.183259055174453</c:v>
                </c:pt>
                <c:pt idx="54" formatCode="0.00">
                  <c:v>8.61970763619957</c:v>
                </c:pt>
                <c:pt idx="55" formatCode="0.00">
                  <c:v>8.72585082118169</c:v>
                </c:pt>
                <c:pt idx="56" formatCode="0.00">
                  <c:v>8.558557017909084</c:v>
                </c:pt>
                <c:pt idx="57" formatCode="0.00">
                  <c:v>8.728781647395788</c:v>
                </c:pt>
                <c:pt idx="58" formatCode="0.00">
                  <c:v>8.385386189462096</c:v>
                </c:pt>
                <c:pt idx="59" formatCode="0.00">
                  <c:v>8.589312626758572</c:v>
                </c:pt>
                <c:pt idx="60" formatCode="0.00">
                  <c:v>8.58119068205534</c:v>
                </c:pt>
                <c:pt idx="61" formatCode="0.00">
                  <c:v>8.62</c:v>
                </c:pt>
                <c:pt idx="62" formatCode="0.00">
                  <c:v>8.42490704995329</c:v>
                </c:pt>
                <c:pt idx="63" formatCode="0.00">
                  <c:v>8.61994306025311</c:v>
                </c:pt>
                <c:pt idx="64" formatCode="0.00">
                  <c:v>8.85753966109437</c:v>
                </c:pt>
                <c:pt idx="65" formatCode="0.00">
                  <c:v>8.833371223246345</c:v>
                </c:pt>
                <c:pt idx="66" formatCode="0.00">
                  <c:v>8.786599032129437</c:v>
                </c:pt>
                <c:pt idx="67" formatCode="0.00">
                  <c:v>8.663770700008433</c:v>
                </c:pt>
                <c:pt idx="68" formatCode="0.00">
                  <c:v>8.562411636771315</c:v>
                </c:pt>
                <c:pt idx="69" formatCode="0.00">
                  <c:v>8.541833295679456</c:v>
                </c:pt>
                <c:pt idx="70" formatCode="0.00">
                  <c:v>8.614638693787956</c:v>
                </c:pt>
                <c:pt idx="71" formatCode="0.00">
                  <c:v>8.741995170385785</c:v>
                </c:pt>
                <c:pt idx="72" formatCode="0.00">
                  <c:v>8.89258785063813</c:v>
                </c:pt>
                <c:pt idx="73" formatCode="0.00">
                  <c:v>8.434254087166003</c:v>
                </c:pt>
                <c:pt idx="74" formatCode="0.00">
                  <c:v>8.282405855968866</c:v>
                </c:pt>
                <c:pt idx="75" formatCode="0.00">
                  <c:v>8.117496529559865</c:v>
                </c:pt>
                <c:pt idx="76" formatCode="0.00">
                  <c:v>8.36203002911211</c:v>
                </c:pt>
                <c:pt idx="77" formatCode="0.00">
                  <c:v>8.430490953895608</c:v>
                </c:pt>
                <c:pt idx="78" formatCode="0.00">
                  <c:v>8.63866867253007</c:v>
                </c:pt>
                <c:pt idx="79" formatCode="0.00">
                  <c:v>8.22106191089893</c:v>
                </c:pt>
                <c:pt idx="80" formatCode="0.00">
                  <c:v>8.351727705810852</c:v>
                </c:pt>
                <c:pt idx="81" formatCode="0.00">
                  <c:v>8.467564407452377</c:v>
                </c:pt>
                <c:pt idx="82" formatCode="0.00">
                  <c:v>8.848787679390746</c:v>
                </c:pt>
                <c:pt idx="83" formatCode="0.00">
                  <c:v>8.932109464424531</c:v>
                </c:pt>
                <c:pt idx="84" formatCode="0.00">
                  <c:v>8.609612030734625</c:v>
                </c:pt>
                <c:pt idx="85" formatCode="0.00">
                  <c:v>8.428886751528775</c:v>
                </c:pt>
                <c:pt idx="86" formatCode="0.00">
                  <c:v>8.376358148952011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5618104"/>
        <c:axId val="2105614088"/>
      </c:lineChart>
      <c:catAx>
        <c:axId val="2105618104"/>
        <c:scaling>
          <c:orientation val="minMax"/>
        </c:scaling>
        <c:delete val="0"/>
        <c:axPos val="b"/>
        <c:numFmt formatCode="@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561408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2105614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56181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Number of Companies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Champions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Summary!#REF!</c:f>
              <c:numCache>
                <c:formatCode>@</c:formatCode>
                <c:ptCount val="1"/>
                <c:pt idx="0">
                  <c:v>1.0</c:v>
                </c:pt>
              </c:numCache>
            </c:numRef>
          </c:cat>
          <c:val>
            <c:numRef>
              <c:f>Summary!$B$4:$B$90</c:f>
              <c:numCache>
                <c:formatCode>0</c:formatCode>
                <c:ptCount val="87"/>
                <c:pt idx="0">
                  <c:v>139.0</c:v>
                </c:pt>
                <c:pt idx="1">
                  <c:v>136.0</c:v>
                </c:pt>
                <c:pt idx="2">
                  <c:v>136.0</c:v>
                </c:pt>
                <c:pt idx="3">
                  <c:v>135.0</c:v>
                </c:pt>
                <c:pt idx="4">
                  <c:v>135.0</c:v>
                </c:pt>
                <c:pt idx="5">
                  <c:v>135.0</c:v>
                </c:pt>
                <c:pt idx="6">
                  <c:v>133.0</c:v>
                </c:pt>
                <c:pt idx="7">
                  <c:v>132.0</c:v>
                </c:pt>
                <c:pt idx="8">
                  <c:v>132.0</c:v>
                </c:pt>
                <c:pt idx="9">
                  <c:v>131.0</c:v>
                </c:pt>
                <c:pt idx="10">
                  <c:v>126.0</c:v>
                </c:pt>
                <c:pt idx="11">
                  <c:v>128.0</c:v>
                </c:pt>
                <c:pt idx="12">
                  <c:v>128.0</c:v>
                </c:pt>
                <c:pt idx="13">
                  <c:v>125.0</c:v>
                </c:pt>
                <c:pt idx="14">
                  <c:v>120.0</c:v>
                </c:pt>
                <c:pt idx="15">
                  <c:v>116.0</c:v>
                </c:pt>
                <c:pt idx="16">
                  <c:v>112.0</c:v>
                </c:pt>
                <c:pt idx="17">
                  <c:v>109.0</c:v>
                </c:pt>
                <c:pt idx="18">
                  <c:v>109.0</c:v>
                </c:pt>
                <c:pt idx="19">
                  <c:v>109.0</c:v>
                </c:pt>
                <c:pt idx="20">
                  <c:v>107.0</c:v>
                </c:pt>
                <c:pt idx="21">
                  <c:v>104.0</c:v>
                </c:pt>
                <c:pt idx="22">
                  <c:v>98.0</c:v>
                </c:pt>
                <c:pt idx="23">
                  <c:v>97.0</c:v>
                </c:pt>
                <c:pt idx="24">
                  <c:v>98.0</c:v>
                </c:pt>
                <c:pt idx="25">
                  <c:v>98.0</c:v>
                </c:pt>
                <c:pt idx="26">
                  <c:v>98.0</c:v>
                </c:pt>
                <c:pt idx="27">
                  <c:v>99.0</c:v>
                </c:pt>
                <c:pt idx="28">
                  <c:v>99.0</c:v>
                </c:pt>
                <c:pt idx="29">
                  <c:v>100.0</c:v>
                </c:pt>
                <c:pt idx="30">
                  <c:v>100.0</c:v>
                </c:pt>
                <c:pt idx="31" formatCode="General">
                  <c:v>100.0</c:v>
                </c:pt>
                <c:pt idx="32" formatCode="General">
                  <c:v>101.0</c:v>
                </c:pt>
                <c:pt idx="33" formatCode="General">
                  <c:v>101.0</c:v>
                </c:pt>
                <c:pt idx="34" formatCode="General">
                  <c:v>97.0</c:v>
                </c:pt>
                <c:pt idx="35" formatCode="General">
                  <c:v>98.0</c:v>
                </c:pt>
                <c:pt idx="36" formatCode="General">
                  <c:v>98.0</c:v>
                </c:pt>
                <c:pt idx="37" formatCode="General">
                  <c:v>99.0</c:v>
                </c:pt>
                <c:pt idx="38" formatCode="General">
                  <c:v>99.0</c:v>
                </c:pt>
                <c:pt idx="39" formatCode="General">
                  <c:v>100.0</c:v>
                </c:pt>
                <c:pt idx="40" formatCode="General">
                  <c:v>100.0</c:v>
                </c:pt>
                <c:pt idx="41" formatCode="General">
                  <c:v>101.0</c:v>
                </c:pt>
                <c:pt idx="42" formatCode="General">
                  <c:v>100.0</c:v>
                </c:pt>
                <c:pt idx="43" formatCode="General">
                  <c:v>100.0</c:v>
                </c:pt>
                <c:pt idx="44" formatCode="General">
                  <c:v>101.0</c:v>
                </c:pt>
                <c:pt idx="45" formatCode="General">
                  <c:v>101.0</c:v>
                </c:pt>
                <c:pt idx="46" formatCode="General">
                  <c:v>103.0</c:v>
                </c:pt>
                <c:pt idx="47" formatCode="General">
                  <c:v>102.0</c:v>
                </c:pt>
                <c:pt idx="48" formatCode="General">
                  <c:v>102.0</c:v>
                </c:pt>
                <c:pt idx="49" formatCode="General">
                  <c:v>102.0</c:v>
                </c:pt>
                <c:pt idx="50" formatCode="General">
                  <c:v>103.0</c:v>
                </c:pt>
                <c:pt idx="51" formatCode="General">
                  <c:v>103.0</c:v>
                </c:pt>
                <c:pt idx="52" formatCode="General">
                  <c:v>105.0</c:v>
                </c:pt>
                <c:pt idx="53" formatCode="General">
                  <c:v>104.0</c:v>
                </c:pt>
                <c:pt idx="54" formatCode="General">
                  <c:v>105.0</c:v>
                </c:pt>
                <c:pt idx="55" formatCode="General">
                  <c:v>105.0</c:v>
                </c:pt>
                <c:pt idx="56" formatCode="General">
                  <c:v>105.0</c:v>
                </c:pt>
                <c:pt idx="57" formatCode="General">
                  <c:v>105.0</c:v>
                </c:pt>
                <c:pt idx="58" formatCode="General">
                  <c:v>105.0</c:v>
                </c:pt>
                <c:pt idx="59" formatCode="General">
                  <c:v>106.0</c:v>
                </c:pt>
                <c:pt idx="60" formatCode="General">
                  <c:v>105.0</c:v>
                </c:pt>
                <c:pt idx="61" formatCode="General">
                  <c:v>105.0</c:v>
                </c:pt>
                <c:pt idx="62" formatCode="General">
                  <c:v>105.0</c:v>
                </c:pt>
                <c:pt idx="63" formatCode="General">
                  <c:v>105.0</c:v>
                </c:pt>
                <c:pt idx="64" formatCode="General">
                  <c:v>104.0</c:v>
                </c:pt>
                <c:pt idx="65" formatCode="General">
                  <c:v>104.0</c:v>
                </c:pt>
                <c:pt idx="66" formatCode="General">
                  <c:v>104.0</c:v>
                </c:pt>
                <c:pt idx="67" formatCode="General">
                  <c:v>105.0</c:v>
                </c:pt>
                <c:pt idx="68" formatCode="General">
                  <c:v>105.0</c:v>
                </c:pt>
                <c:pt idx="69" formatCode="General">
                  <c:v>105.0</c:v>
                </c:pt>
                <c:pt idx="70" formatCode="General">
                  <c:v>105.0</c:v>
                </c:pt>
                <c:pt idx="71" formatCode="General">
                  <c:v>105.0</c:v>
                </c:pt>
                <c:pt idx="72" formatCode="General">
                  <c:v>105.0</c:v>
                </c:pt>
                <c:pt idx="73" formatCode="General">
                  <c:v>105.0</c:v>
                </c:pt>
                <c:pt idx="74" formatCode="General">
                  <c:v>105.0</c:v>
                </c:pt>
                <c:pt idx="75" formatCode="General">
                  <c:v>105.0</c:v>
                </c:pt>
                <c:pt idx="76" formatCode="General">
                  <c:v>105.0</c:v>
                </c:pt>
                <c:pt idx="77" formatCode="General">
                  <c:v>106.0</c:v>
                </c:pt>
                <c:pt idx="78" formatCode="General">
                  <c:v>106.0</c:v>
                </c:pt>
                <c:pt idx="79" formatCode="General">
                  <c:v>107.0</c:v>
                </c:pt>
                <c:pt idx="80" formatCode="General">
                  <c:v>107.0</c:v>
                </c:pt>
                <c:pt idx="81" formatCode="General">
                  <c:v>107.0</c:v>
                </c:pt>
                <c:pt idx="82" formatCode="General">
                  <c:v>105.0</c:v>
                </c:pt>
                <c:pt idx="83" formatCode="General">
                  <c:v>105.0</c:v>
                </c:pt>
                <c:pt idx="84" formatCode="General">
                  <c:v>106.0</c:v>
                </c:pt>
                <c:pt idx="85" formatCode="General">
                  <c:v>106.0</c:v>
                </c:pt>
                <c:pt idx="86">
                  <c:v>105.0</c:v>
                </c:pt>
              </c:numCache>
            </c:numRef>
          </c:val>
          <c:smooth val="0"/>
        </c:ser>
        <c:ser>
          <c:idx val="1"/>
          <c:order val="1"/>
          <c:tx>
            <c:v>Contenders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Summary!#REF!</c:f>
              <c:numCache>
                <c:formatCode>@</c:formatCode>
                <c:ptCount val="1"/>
                <c:pt idx="0">
                  <c:v>1.0</c:v>
                </c:pt>
              </c:numCache>
            </c:numRef>
          </c:cat>
          <c:val>
            <c:numRef>
              <c:f>Summary!$H$4:$H$90</c:f>
              <c:numCache>
                <c:formatCode>General</c:formatCode>
                <c:ptCount val="87"/>
                <c:pt idx="9">
                  <c:v>3.0</c:v>
                </c:pt>
                <c:pt idx="10">
                  <c:v>3.0</c:v>
                </c:pt>
                <c:pt idx="11">
                  <c:v>25.0</c:v>
                </c:pt>
                <c:pt idx="12">
                  <c:v>25.0</c:v>
                </c:pt>
                <c:pt idx="13">
                  <c:v>28.0</c:v>
                </c:pt>
                <c:pt idx="14">
                  <c:v>29.0</c:v>
                </c:pt>
                <c:pt idx="15" formatCode="0">
                  <c:v>27.0</c:v>
                </c:pt>
                <c:pt idx="16" formatCode="0">
                  <c:v>27.0</c:v>
                </c:pt>
                <c:pt idx="17" formatCode="0">
                  <c:v>70.0</c:v>
                </c:pt>
                <c:pt idx="18" formatCode="0">
                  <c:v>69.0</c:v>
                </c:pt>
                <c:pt idx="19" formatCode="0">
                  <c:v>70.0</c:v>
                </c:pt>
                <c:pt idx="20" formatCode="0">
                  <c:v>70.0</c:v>
                </c:pt>
                <c:pt idx="21" formatCode="0">
                  <c:v>67.0</c:v>
                </c:pt>
                <c:pt idx="22" formatCode="0">
                  <c:v>65.0</c:v>
                </c:pt>
                <c:pt idx="23" formatCode="0">
                  <c:v>61.0</c:v>
                </c:pt>
                <c:pt idx="24" formatCode="0">
                  <c:v>62.0</c:v>
                </c:pt>
                <c:pt idx="25" formatCode="0">
                  <c:v>65.0</c:v>
                </c:pt>
                <c:pt idx="26" formatCode="0">
                  <c:v>65.0</c:v>
                </c:pt>
                <c:pt idx="27" formatCode="0">
                  <c:v>81.0</c:v>
                </c:pt>
                <c:pt idx="28" formatCode="0">
                  <c:v>82.0</c:v>
                </c:pt>
                <c:pt idx="29" formatCode="0">
                  <c:v>82.0</c:v>
                </c:pt>
                <c:pt idx="30" formatCode="0">
                  <c:v>82.0</c:v>
                </c:pt>
                <c:pt idx="31">
                  <c:v>85.0</c:v>
                </c:pt>
                <c:pt idx="32">
                  <c:v>139.0</c:v>
                </c:pt>
                <c:pt idx="33">
                  <c:v>132.0</c:v>
                </c:pt>
                <c:pt idx="34">
                  <c:v>131.0</c:v>
                </c:pt>
                <c:pt idx="35">
                  <c:v>126.0</c:v>
                </c:pt>
                <c:pt idx="36">
                  <c:v>129.0</c:v>
                </c:pt>
                <c:pt idx="37">
                  <c:v>135.0</c:v>
                </c:pt>
                <c:pt idx="38">
                  <c:v>141.0</c:v>
                </c:pt>
                <c:pt idx="39">
                  <c:v>142.0</c:v>
                </c:pt>
                <c:pt idx="40">
                  <c:v>144.0</c:v>
                </c:pt>
                <c:pt idx="41">
                  <c:v>147.0</c:v>
                </c:pt>
                <c:pt idx="42">
                  <c:v>148.0</c:v>
                </c:pt>
                <c:pt idx="43">
                  <c:v>147.0</c:v>
                </c:pt>
                <c:pt idx="44">
                  <c:v>147.0</c:v>
                </c:pt>
                <c:pt idx="45">
                  <c:v>148.0</c:v>
                </c:pt>
                <c:pt idx="46">
                  <c:v>144.0</c:v>
                </c:pt>
                <c:pt idx="47">
                  <c:v>145.0</c:v>
                </c:pt>
                <c:pt idx="48">
                  <c:v>146.0</c:v>
                </c:pt>
                <c:pt idx="49">
                  <c:v>152.0</c:v>
                </c:pt>
                <c:pt idx="50">
                  <c:v>161.0</c:v>
                </c:pt>
                <c:pt idx="51">
                  <c:v>166.0</c:v>
                </c:pt>
                <c:pt idx="52">
                  <c:v>165.0</c:v>
                </c:pt>
                <c:pt idx="53">
                  <c:v>166.0</c:v>
                </c:pt>
                <c:pt idx="54">
                  <c:v>172.0</c:v>
                </c:pt>
                <c:pt idx="55">
                  <c:v>174.0</c:v>
                </c:pt>
                <c:pt idx="56">
                  <c:v>176.0</c:v>
                </c:pt>
                <c:pt idx="57">
                  <c:v>178.0</c:v>
                </c:pt>
                <c:pt idx="58">
                  <c:v>181.0</c:v>
                </c:pt>
                <c:pt idx="59">
                  <c:v>180.0</c:v>
                </c:pt>
                <c:pt idx="60">
                  <c:v>183.0</c:v>
                </c:pt>
                <c:pt idx="61">
                  <c:v>189.0</c:v>
                </c:pt>
                <c:pt idx="62">
                  <c:v>199.0</c:v>
                </c:pt>
                <c:pt idx="63">
                  <c:v>201.0</c:v>
                </c:pt>
                <c:pt idx="64">
                  <c:v>203.0</c:v>
                </c:pt>
                <c:pt idx="65">
                  <c:v>207.0</c:v>
                </c:pt>
                <c:pt idx="66">
                  <c:v>209.0</c:v>
                </c:pt>
                <c:pt idx="67">
                  <c:v>208.0</c:v>
                </c:pt>
                <c:pt idx="68">
                  <c:v>209.0</c:v>
                </c:pt>
                <c:pt idx="69">
                  <c:v>210.0</c:v>
                </c:pt>
                <c:pt idx="70">
                  <c:v>209.0</c:v>
                </c:pt>
                <c:pt idx="71">
                  <c:v>211.0</c:v>
                </c:pt>
                <c:pt idx="72">
                  <c:v>210.0</c:v>
                </c:pt>
                <c:pt idx="73">
                  <c:v>213.0</c:v>
                </c:pt>
                <c:pt idx="74">
                  <c:v>220.0</c:v>
                </c:pt>
                <c:pt idx="75">
                  <c:v>222.0</c:v>
                </c:pt>
                <c:pt idx="76">
                  <c:v>229.0</c:v>
                </c:pt>
                <c:pt idx="77">
                  <c:v>231.0</c:v>
                </c:pt>
                <c:pt idx="78">
                  <c:v>231.0</c:v>
                </c:pt>
                <c:pt idx="79">
                  <c:v>236.0</c:v>
                </c:pt>
                <c:pt idx="80">
                  <c:v>239.0</c:v>
                </c:pt>
                <c:pt idx="81">
                  <c:v>239.0</c:v>
                </c:pt>
                <c:pt idx="82">
                  <c:v>245.0</c:v>
                </c:pt>
                <c:pt idx="83">
                  <c:v>246.0</c:v>
                </c:pt>
                <c:pt idx="84">
                  <c:v>246.0</c:v>
                </c:pt>
                <c:pt idx="85">
                  <c:v>250.0</c:v>
                </c:pt>
                <c:pt idx="86" formatCode="0">
                  <c:v>249.0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5578168"/>
        <c:axId val="2105574152"/>
      </c:lineChart>
      <c:catAx>
        <c:axId val="2105578168"/>
        <c:scaling>
          <c:orientation val="minMax"/>
        </c:scaling>
        <c:delete val="0"/>
        <c:axPos val="b"/>
        <c:numFmt formatCode="@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557415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2105574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5578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Average Price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Champions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Summary!#REF!</c:f>
              <c:numCache>
                <c:formatCode>@</c:formatCode>
                <c:ptCount val="1"/>
                <c:pt idx="0">
                  <c:v>1.0</c:v>
                </c:pt>
              </c:numCache>
            </c:numRef>
          </c:cat>
          <c:val>
            <c:numRef>
              <c:f>Summary!$D$5:$D$90</c:f>
              <c:numCache>
                <c:formatCode>0.00</c:formatCode>
                <c:ptCount val="86"/>
                <c:pt idx="0">
                  <c:v>44.54</c:v>
                </c:pt>
                <c:pt idx="1">
                  <c:v>43.72</c:v>
                </c:pt>
                <c:pt idx="2">
                  <c:v>44.41</c:v>
                </c:pt>
                <c:pt idx="3">
                  <c:v>45.89</c:v>
                </c:pt>
                <c:pt idx="4">
                  <c:v>46.49</c:v>
                </c:pt>
                <c:pt idx="5">
                  <c:v>42.8</c:v>
                </c:pt>
                <c:pt idx="6">
                  <c:v>43.96</c:v>
                </c:pt>
                <c:pt idx="7">
                  <c:v>44.88</c:v>
                </c:pt>
                <c:pt idx="8">
                  <c:v>43.72</c:v>
                </c:pt>
                <c:pt idx="9">
                  <c:v>37.58</c:v>
                </c:pt>
                <c:pt idx="10">
                  <c:v>35.58</c:v>
                </c:pt>
                <c:pt idx="11">
                  <c:v>35.71</c:v>
                </c:pt>
                <c:pt idx="12">
                  <c:v>32.75</c:v>
                </c:pt>
                <c:pt idx="13">
                  <c:v>29.8</c:v>
                </c:pt>
                <c:pt idx="14">
                  <c:v>32.3</c:v>
                </c:pt>
                <c:pt idx="15">
                  <c:v>35.82</c:v>
                </c:pt>
                <c:pt idx="16">
                  <c:v>36.52</c:v>
                </c:pt>
                <c:pt idx="17">
                  <c:v>36.8</c:v>
                </c:pt>
                <c:pt idx="18">
                  <c:v>39.5</c:v>
                </c:pt>
                <c:pt idx="19">
                  <c:v>40.63</c:v>
                </c:pt>
                <c:pt idx="20">
                  <c:v>42.64</c:v>
                </c:pt>
                <c:pt idx="21">
                  <c:v>43.46</c:v>
                </c:pt>
                <c:pt idx="22">
                  <c:v>45.14</c:v>
                </c:pt>
                <c:pt idx="23">
                  <c:v>45.79</c:v>
                </c:pt>
                <c:pt idx="24">
                  <c:v>44.87</c:v>
                </c:pt>
                <c:pt idx="25">
                  <c:v>46.06</c:v>
                </c:pt>
                <c:pt idx="26">
                  <c:v>48.1</c:v>
                </c:pt>
                <c:pt idx="27">
                  <c:v>49.53</c:v>
                </c:pt>
                <c:pt idx="28">
                  <c:v>46.36</c:v>
                </c:pt>
                <c:pt idx="29">
                  <c:v>44.27</c:v>
                </c:pt>
                <c:pt idx="30">
                  <c:v>46.83209999999998</c:v>
                </c:pt>
                <c:pt idx="31">
                  <c:v>44.630099009901</c:v>
                </c:pt>
                <c:pt idx="32">
                  <c:v>48.0671287128713</c:v>
                </c:pt>
                <c:pt idx="33">
                  <c:v>49.49577319587628</c:v>
                </c:pt>
                <c:pt idx="34">
                  <c:v>49.52714285714288</c:v>
                </c:pt>
                <c:pt idx="35">
                  <c:v>51.98918367346939</c:v>
                </c:pt>
                <c:pt idx="36">
                  <c:v>51.85464646464648</c:v>
                </c:pt>
                <c:pt idx="37">
                  <c:v>53.66838383838381</c:v>
                </c:pt>
                <c:pt idx="38">
                  <c:v>54.1245</c:v>
                </c:pt>
                <c:pt idx="39">
                  <c:v>54.8516</c:v>
                </c:pt>
                <c:pt idx="40">
                  <c:v>54.38574257425741</c:v>
                </c:pt>
                <c:pt idx="41">
                  <c:v>50.42359999999998</c:v>
                </c:pt>
                <c:pt idx="42">
                  <c:v>49.0023</c:v>
                </c:pt>
                <c:pt idx="43">
                  <c:v>47.5640594059406</c:v>
                </c:pt>
                <c:pt idx="44">
                  <c:v>44.37663366336633</c:v>
                </c:pt>
                <c:pt idx="45">
                  <c:v>48.8026213592233</c:v>
                </c:pt>
                <c:pt idx="46">
                  <c:v>49.73725490196077</c:v>
                </c:pt>
                <c:pt idx="47">
                  <c:v>49.9794117647059</c:v>
                </c:pt>
                <c:pt idx="48">
                  <c:v>51.38627450980392</c:v>
                </c:pt>
                <c:pt idx="49">
                  <c:v>52.57893203883494</c:v>
                </c:pt>
                <c:pt idx="50">
                  <c:v>53.34961165048543</c:v>
                </c:pt>
                <c:pt idx="51">
                  <c:v>53.88019047619047</c:v>
                </c:pt>
                <c:pt idx="52">
                  <c:v>51.785</c:v>
                </c:pt>
                <c:pt idx="53">
                  <c:v>53.03780952380953</c:v>
                </c:pt>
                <c:pt idx="54">
                  <c:v>53.1967619047619</c:v>
                </c:pt>
                <c:pt idx="55">
                  <c:v>53.23733333333332</c:v>
                </c:pt>
                <c:pt idx="56">
                  <c:v>54.73276190476191</c:v>
                </c:pt>
                <c:pt idx="57">
                  <c:v>53.26180952380951</c:v>
                </c:pt>
                <c:pt idx="58">
                  <c:v>53.89150943396227</c:v>
                </c:pt>
                <c:pt idx="59">
                  <c:v>53.48419047619045</c:v>
                </c:pt>
                <c:pt idx="60">
                  <c:v>56.35</c:v>
                </c:pt>
                <c:pt idx="61">
                  <c:v>57.24857142857143</c:v>
                </c:pt>
                <c:pt idx="62">
                  <c:v>59.15952380952382</c:v>
                </c:pt>
                <c:pt idx="63">
                  <c:v>60.57403846153846</c:v>
                </c:pt>
                <c:pt idx="64">
                  <c:v>60.58269230769232</c:v>
                </c:pt>
                <c:pt idx="65">
                  <c:v>59.72451923076921</c:v>
                </c:pt>
                <c:pt idx="66">
                  <c:v>61.93590476190475</c:v>
                </c:pt>
                <c:pt idx="67">
                  <c:v>59.01857142857142</c:v>
                </c:pt>
                <c:pt idx="68">
                  <c:v>61.41095238095239</c:v>
                </c:pt>
                <c:pt idx="69">
                  <c:v>64.09057142857142</c:v>
                </c:pt>
                <c:pt idx="70">
                  <c:v>65.14419047619051</c:v>
                </c:pt>
                <c:pt idx="71">
                  <c:v>64.41800000000003</c:v>
                </c:pt>
                <c:pt idx="72">
                  <c:v>61.15866666666667</c:v>
                </c:pt>
                <c:pt idx="73">
                  <c:v>63.60495238095237</c:v>
                </c:pt>
                <c:pt idx="74">
                  <c:v>64.11961904761908</c:v>
                </c:pt>
                <c:pt idx="75">
                  <c:v>64.3012380952381</c:v>
                </c:pt>
                <c:pt idx="76">
                  <c:v>64.79584905660379</c:v>
                </c:pt>
                <c:pt idx="77">
                  <c:v>66.14235849056601</c:v>
                </c:pt>
                <c:pt idx="78">
                  <c:v>62.95336448598131</c:v>
                </c:pt>
                <c:pt idx="79">
                  <c:v>65.28037383177568</c:v>
                </c:pt>
                <c:pt idx="80">
                  <c:v>63.64093457943922</c:v>
                </c:pt>
                <c:pt idx="81">
                  <c:v>67.28428571428571</c:v>
                </c:pt>
                <c:pt idx="82">
                  <c:v>68.37638095238096</c:v>
                </c:pt>
                <c:pt idx="83">
                  <c:v>69.58292452830185</c:v>
                </c:pt>
                <c:pt idx="84">
                  <c:v>67.493679245283</c:v>
                </c:pt>
                <c:pt idx="85">
                  <c:v>69.74114285714284</c:v>
                </c:pt>
              </c:numCache>
            </c:numRef>
          </c:val>
          <c:smooth val="0"/>
        </c:ser>
        <c:ser>
          <c:idx val="1"/>
          <c:order val="1"/>
          <c:tx>
            <c:v>Contenders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Summary!#REF!</c:f>
              <c:numCache>
                <c:formatCode>@</c:formatCode>
                <c:ptCount val="1"/>
                <c:pt idx="0">
                  <c:v>1.0</c:v>
                </c:pt>
              </c:numCache>
            </c:numRef>
          </c:cat>
          <c:val>
            <c:numRef>
              <c:f>Summary!$J$5:$J$90</c:f>
              <c:numCache>
                <c:formatCode>General</c:formatCode>
                <c:ptCount val="86"/>
                <c:pt idx="17" formatCode="0.00">
                  <c:v>31.68</c:v>
                </c:pt>
                <c:pt idx="18" formatCode="0.00">
                  <c:v>33.76</c:v>
                </c:pt>
                <c:pt idx="19" formatCode="0.00">
                  <c:v>34.49</c:v>
                </c:pt>
                <c:pt idx="20" formatCode="0.00">
                  <c:v>35.51</c:v>
                </c:pt>
                <c:pt idx="21" formatCode="0.00">
                  <c:v>34.8</c:v>
                </c:pt>
                <c:pt idx="22" formatCode="0.00">
                  <c:v>36.44</c:v>
                </c:pt>
                <c:pt idx="23" formatCode="0.00">
                  <c:v>37.24</c:v>
                </c:pt>
                <c:pt idx="24" formatCode="0.00">
                  <c:v>36.52</c:v>
                </c:pt>
                <c:pt idx="25" formatCode="0.00">
                  <c:v>37.24</c:v>
                </c:pt>
                <c:pt idx="26" formatCode="0.00">
                  <c:v>40.34</c:v>
                </c:pt>
                <c:pt idx="27" formatCode="0.00">
                  <c:v>43.21</c:v>
                </c:pt>
                <c:pt idx="28" formatCode="0.00">
                  <c:v>40.28</c:v>
                </c:pt>
                <c:pt idx="29" formatCode="0.00">
                  <c:v>38.62</c:v>
                </c:pt>
                <c:pt idx="30" formatCode="0.00">
                  <c:v>41.67</c:v>
                </c:pt>
                <c:pt idx="31">
                  <c:v>38.12</c:v>
                </c:pt>
                <c:pt idx="32" formatCode="0.00">
                  <c:v>41.63954545454547</c:v>
                </c:pt>
                <c:pt idx="33" formatCode="0.00">
                  <c:v>42.8332824427481</c:v>
                </c:pt>
                <c:pt idx="34" formatCode="0.00">
                  <c:v>43.56460317460316</c:v>
                </c:pt>
                <c:pt idx="35" formatCode="0.00">
                  <c:v>45.84116279069765</c:v>
                </c:pt>
                <c:pt idx="36" formatCode="0.00">
                  <c:v>45.96955555555554</c:v>
                </c:pt>
                <c:pt idx="37" formatCode="0.00">
                  <c:v>46.96460992907804</c:v>
                </c:pt>
                <c:pt idx="38" formatCode="0.00">
                  <c:v>48.33549295774647</c:v>
                </c:pt>
                <c:pt idx="39" formatCode="0.00">
                  <c:v>50.31145833333333</c:v>
                </c:pt>
                <c:pt idx="40" formatCode="0.00">
                  <c:v>49.32346938775513</c:v>
                </c:pt>
                <c:pt idx="41" formatCode="0.00">
                  <c:v>48.2258108108108</c:v>
                </c:pt>
                <c:pt idx="42" formatCode="0.00">
                  <c:v>46.48340136054424</c:v>
                </c:pt>
                <c:pt idx="43" formatCode="0.00">
                  <c:v>44.5542857142857</c:v>
                </c:pt>
                <c:pt idx="44" formatCode="0.00">
                  <c:v>40.47351351351353</c:v>
                </c:pt>
                <c:pt idx="45" formatCode="0.00">
                  <c:v>45.98465277777776</c:v>
                </c:pt>
                <c:pt idx="46" formatCode="0.00">
                  <c:v>46.81310344827584</c:v>
                </c:pt>
                <c:pt idx="47" formatCode="0.00">
                  <c:v>46.20369863013698</c:v>
                </c:pt>
                <c:pt idx="48" formatCode="0.00">
                  <c:v>47.2953289473684</c:v>
                </c:pt>
                <c:pt idx="49" formatCode="0.00">
                  <c:v>47.80621118012422</c:v>
                </c:pt>
                <c:pt idx="50" formatCode="0.00">
                  <c:v>48.31096385542166</c:v>
                </c:pt>
                <c:pt idx="51" formatCode="0.00">
                  <c:v>47.99836363636362</c:v>
                </c:pt>
                <c:pt idx="52" formatCode="0.00">
                  <c:v>45.88234939759037</c:v>
                </c:pt>
                <c:pt idx="53" formatCode="0.00">
                  <c:v>47.89191860465117</c:v>
                </c:pt>
                <c:pt idx="54" formatCode="0.00">
                  <c:v>48.02528735632182</c:v>
                </c:pt>
                <c:pt idx="55" formatCode="0.00">
                  <c:v>49.3555681818182</c:v>
                </c:pt>
                <c:pt idx="56" formatCode="0.00">
                  <c:v>50.2297191011236</c:v>
                </c:pt>
                <c:pt idx="57" formatCode="0.00">
                  <c:v>49.88207182320446</c:v>
                </c:pt>
                <c:pt idx="58" formatCode="0.00">
                  <c:v>50.59772222222224</c:v>
                </c:pt>
                <c:pt idx="59" formatCode="0.00">
                  <c:v>50.88819672131147</c:v>
                </c:pt>
                <c:pt idx="60" formatCode="0.00">
                  <c:v>56.29</c:v>
                </c:pt>
                <c:pt idx="61" formatCode="0.00">
                  <c:v>56.91070351758794</c:v>
                </c:pt>
                <c:pt idx="62" formatCode="0.00">
                  <c:v>58.42467661691543</c:v>
                </c:pt>
                <c:pt idx="63" formatCode="0.00">
                  <c:v>58.79226600985221</c:v>
                </c:pt>
                <c:pt idx="64" formatCode="0.00">
                  <c:v>58.61797101449271</c:v>
                </c:pt>
                <c:pt idx="65" formatCode="0.00">
                  <c:v>57.53966507177029</c:v>
                </c:pt>
                <c:pt idx="66" formatCode="0.00">
                  <c:v>59.17163461538463</c:v>
                </c:pt>
                <c:pt idx="67" formatCode="0.00">
                  <c:v>57.98636363636365</c:v>
                </c:pt>
                <c:pt idx="68" formatCode="0.00">
                  <c:v>59.83695238095242</c:v>
                </c:pt>
                <c:pt idx="69" formatCode="0.00">
                  <c:v>62.34449760765547</c:v>
                </c:pt>
                <c:pt idx="70" formatCode="0.00">
                  <c:v>63.89450236966821</c:v>
                </c:pt>
                <c:pt idx="71" formatCode="0.00">
                  <c:v>65.13552380952385</c:v>
                </c:pt>
                <c:pt idx="72" formatCode="0.00">
                  <c:v>62.38150234741784</c:v>
                </c:pt>
                <c:pt idx="73" formatCode="0.00">
                  <c:v>64.1366818181818</c:v>
                </c:pt>
                <c:pt idx="74" formatCode="0.00">
                  <c:v>64.4234684684685</c:v>
                </c:pt>
                <c:pt idx="75" formatCode="0.00">
                  <c:v>64.06170305676858</c:v>
                </c:pt>
                <c:pt idx="76" formatCode="0.00">
                  <c:v>64.71329004329004</c:v>
                </c:pt>
                <c:pt idx="77" formatCode="0.00">
                  <c:v>65.78878787878783</c:v>
                </c:pt>
                <c:pt idx="78" formatCode="0.00">
                  <c:v>63.56110169491522</c:v>
                </c:pt>
                <c:pt idx="79" formatCode="0.00">
                  <c:v>65.23359832635984</c:v>
                </c:pt>
                <c:pt idx="80" formatCode="0.00">
                  <c:v>63.6461087866109</c:v>
                </c:pt>
                <c:pt idx="81" formatCode="0.00">
                  <c:v>68.06881632653058</c:v>
                </c:pt>
                <c:pt idx="82" formatCode="0.00">
                  <c:v>68.20402439024385</c:v>
                </c:pt>
                <c:pt idx="83" formatCode="0.00">
                  <c:v>68.71044715447154</c:v>
                </c:pt>
                <c:pt idx="84" formatCode="0.00">
                  <c:v>67.09587999999999</c:v>
                </c:pt>
                <c:pt idx="85" formatCode="0.00">
                  <c:v>70.40481927710843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9178088"/>
        <c:axId val="2109182088"/>
      </c:lineChart>
      <c:catAx>
        <c:axId val="2109178088"/>
        <c:scaling>
          <c:orientation val="minMax"/>
        </c:scaling>
        <c:delete val="0"/>
        <c:axPos val="b"/>
        <c:numFmt formatCode="@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918208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2109182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91780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Average Yield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Champions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Summary!#REF!</c:f>
              <c:numCache>
                <c:formatCode>@</c:formatCode>
                <c:ptCount val="1"/>
                <c:pt idx="0">
                  <c:v>1.0</c:v>
                </c:pt>
              </c:numCache>
            </c:numRef>
          </c:cat>
          <c:val>
            <c:numRef>
              <c:f>Summary!$E$5:$E$90</c:f>
              <c:numCache>
                <c:formatCode>0.00</c:formatCode>
                <c:ptCount val="86"/>
                <c:pt idx="0">
                  <c:v>2.97</c:v>
                </c:pt>
                <c:pt idx="1">
                  <c:v>3.13</c:v>
                </c:pt>
                <c:pt idx="2">
                  <c:v>3.09</c:v>
                </c:pt>
                <c:pt idx="3">
                  <c:v>3.02</c:v>
                </c:pt>
                <c:pt idx="4">
                  <c:v>3.06</c:v>
                </c:pt>
                <c:pt idx="5">
                  <c:v>3.53</c:v>
                </c:pt>
                <c:pt idx="6">
                  <c:v>3.32</c:v>
                </c:pt>
                <c:pt idx="7">
                  <c:v>3.23</c:v>
                </c:pt>
                <c:pt idx="8">
                  <c:v>3.17</c:v>
                </c:pt>
                <c:pt idx="9">
                  <c:v>3.68</c:v>
                </c:pt>
                <c:pt idx="10">
                  <c:v>3.94</c:v>
                </c:pt>
                <c:pt idx="11">
                  <c:v>3.92</c:v>
                </c:pt>
                <c:pt idx="12">
                  <c:v>4.57</c:v>
                </c:pt>
                <c:pt idx="13">
                  <c:v>4.93</c:v>
                </c:pt>
                <c:pt idx="14">
                  <c:v>4.36</c:v>
                </c:pt>
                <c:pt idx="15">
                  <c:v>3.79</c:v>
                </c:pt>
                <c:pt idx="16">
                  <c:v>3.66</c:v>
                </c:pt>
                <c:pt idx="17">
                  <c:v>3.64</c:v>
                </c:pt>
                <c:pt idx="18">
                  <c:v>3.39</c:v>
                </c:pt>
                <c:pt idx="19">
                  <c:v>3.3</c:v>
                </c:pt>
                <c:pt idx="20">
                  <c:v>3.22</c:v>
                </c:pt>
                <c:pt idx="21">
                  <c:v>3.21</c:v>
                </c:pt>
                <c:pt idx="22">
                  <c:v>3.11</c:v>
                </c:pt>
                <c:pt idx="23">
                  <c:v>3.05</c:v>
                </c:pt>
                <c:pt idx="24">
                  <c:v>3.14</c:v>
                </c:pt>
                <c:pt idx="25">
                  <c:v>3.1</c:v>
                </c:pt>
                <c:pt idx="26">
                  <c:v>2.98</c:v>
                </c:pt>
                <c:pt idx="27">
                  <c:v>2.9</c:v>
                </c:pt>
                <c:pt idx="28">
                  <c:v>3.13</c:v>
                </c:pt>
                <c:pt idx="29">
                  <c:v>3.26</c:v>
                </c:pt>
                <c:pt idx="30">
                  <c:v>3.075317850054865</c:v>
                </c:pt>
                <c:pt idx="31">
                  <c:v>3.327728756841016</c:v>
                </c:pt>
                <c:pt idx="32">
                  <c:v>3.055991406802248</c:v>
                </c:pt>
                <c:pt idx="33">
                  <c:v>2.94430330325086</c:v>
                </c:pt>
                <c:pt idx="34">
                  <c:v>2.972102998888293</c:v>
                </c:pt>
                <c:pt idx="35">
                  <c:v>2.857210045790525</c:v>
                </c:pt>
                <c:pt idx="36">
                  <c:v>2.916560073058497</c:v>
                </c:pt>
                <c:pt idx="37">
                  <c:v>2.849976162819787</c:v>
                </c:pt>
                <c:pt idx="38">
                  <c:v>2.823861880699795</c:v>
                </c:pt>
                <c:pt idx="39">
                  <c:v>2.789492037985953</c:v>
                </c:pt>
                <c:pt idx="40">
                  <c:v>2.80298896887273</c:v>
                </c:pt>
                <c:pt idx="41">
                  <c:v>2.889295265074119</c:v>
                </c:pt>
                <c:pt idx="42">
                  <c:v>2.963297350566998</c:v>
                </c:pt>
                <c:pt idx="43">
                  <c:v>3.057952572254968</c:v>
                </c:pt>
                <c:pt idx="44">
                  <c:v>3.26182952421285</c:v>
                </c:pt>
                <c:pt idx="45">
                  <c:v>3.022146800257974</c:v>
                </c:pt>
                <c:pt idx="46">
                  <c:v>2.965638011957328</c:v>
                </c:pt>
                <c:pt idx="47">
                  <c:v>2.936078619141076</c:v>
                </c:pt>
                <c:pt idx="48">
                  <c:v>2.886673392318223</c:v>
                </c:pt>
                <c:pt idx="49">
                  <c:v>2.860730022711469</c:v>
                </c:pt>
                <c:pt idx="50">
                  <c:v>2.826585883655243</c:v>
                </c:pt>
                <c:pt idx="51">
                  <c:v>2.862884069164964</c:v>
                </c:pt>
                <c:pt idx="52">
                  <c:v>2.988531322449442</c:v>
                </c:pt>
                <c:pt idx="53">
                  <c:v>2.970917217654459</c:v>
                </c:pt>
                <c:pt idx="54">
                  <c:v>2.953861439772921</c:v>
                </c:pt>
                <c:pt idx="55">
                  <c:v>2.945408753308461</c:v>
                </c:pt>
                <c:pt idx="56">
                  <c:v>2.860781384282872</c:v>
                </c:pt>
                <c:pt idx="57">
                  <c:v>2.894149466585927</c:v>
                </c:pt>
                <c:pt idx="58">
                  <c:v>2.9360208613895</c:v>
                </c:pt>
                <c:pt idx="59">
                  <c:v>2.930707730253724</c:v>
                </c:pt>
                <c:pt idx="60">
                  <c:v>2.77</c:v>
                </c:pt>
                <c:pt idx="61">
                  <c:v>2.769959338416099</c:v>
                </c:pt>
                <c:pt idx="62">
                  <c:v>2.674921903657775</c:v>
                </c:pt>
                <c:pt idx="63">
                  <c:v>2.583686368045746</c:v>
                </c:pt>
                <c:pt idx="64">
                  <c:v>2.613696323899838</c:v>
                </c:pt>
                <c:pt idx="65">
                  <c:v>2.665203412911262</c:v>
                </c:pt>
                <c:pt idx="66">
                  <c:v>2.523983100986879</c:v>
                </c:pt>
                <c:pt idx="67">
                  <c:v>2.679322881982254</c:v>
                </c:pt>
                <c:pt idx="68">
                  <c:v>2.586172792420454</c:v>
                </c:pt>
                <c:pt idx="69">
                  <c:v>2.504424594768896</c:v>
                </c:pt>
                <c:pt idx="70">
                  <c:v>2.497105505678075</c:v>
                </c:pt>
                <c:pt idx="71">
                  <c:v>2.486117554557163</c:v>
                </c:pt>
                <c:pt idx="72">
                  <c:v>2.596158728067277</c:v>
                </c:pt>
                <c:pt idx="73">
                  <c:v>2.546538817148134</c:v>
                </c:pt>
                <c:pt idx="74">
                  <c:v>2.511503120535648</c:v>
                </c:pt>
                <c:pt idx="75">
                  <c:v>2.523826040243789</c:v>
                </c:pt>
                <c:pt idx="76">
                  <c:v>2.5317331660122</c:v>
                </c:pt>
                <c:pt idx="77">
                  <c:v>2.484370377984021</c:v>
                </c:pt>
                <c:pt idx="78">
                  <c:v>2.637165056724745</c:v>
                </c:pt>
                <c:pt idx="79">
                  <c:v>2.554627511206088</c:v>
                </c:pt>
                <c:pt idx="80">
                  <c:v>2.652063756999217</c:v>
                </c:pt>
                <c:pt idx="81">
                  <c:v>2.523051241076722</c:v>
                </c:pt>
                <c:pt idx="82">
                  <c:v>2.527966161084859</c:v>
                </c:pt>
                <c:pt idx="83">
                  <c:v>2.498518195093981</c:v>
                </c:pt>
                <c:pt idx="84">
                  <c:v>2.58445769792132</c:v>
                </c:pt>
                <c:pt idx="85">
                  <c:v>2.553636727174316</c:v>
                </c:pt>
              </c:numCache>
            </c:numRef>
          </c:val>
          <c:smooth val="0"/>
        </c:ser>
        <c:ser>
          <c:idx val="1"/>
          <c:order val="1"/>
          <c:tx>
            <c:v>Contenders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Summary!#REF!</c:f>
              <c:numCache>
                <c:formatCode>@</c:formatCode>
                <c:ptCount val="1"/>
                <c:pt idx="0">
                  <c:v>1.0</c:v>
                </c:pt>
              </c:numCache>
            </c:numRef>
          </c:cat>
          <c:val>
            <c:numRef>
              <c:f>Summary!$K$5:$K$90</c:f>
              <c:numCache>
                <c:formatCode>General</c:formatCode>
                <c:ptCount val="86"/>
                <c:pt idx="17" formatCode="0.00">
                  <c:v>3.8</c:v>
                </c:pt>
                <c:pt idx="18" formatCode="0.00">
                  <c:v>3.5</c:v>
                </c:pt>
                <c:pt idx="19" formatCode="0.00">
                  <c:v>3.45</c:v>
                </c:pt>
                <c:pt idx="20" formatCode="0.00">
                  <c:v>3.44</c:v>
                </c:pt>
                <c:pt idx="21" formatCode="0.00">
                  <c:v>3.5</c:v>
                </c:pt>
                <c:pt idx="22" formatCode="0.00">
                  <c:v>3.43</c:v>
                </c:pt>
                <c:pt idx="23" formatCode="0.00">
                  <c:v>3.33</c:v>
                </c:pt>
                <c:pt idx="24" formatCode="0.00">
                  <c:v>3.39</c:v>
                </c:pt>
                <c:pt idx="25" formatCode="0.00">
                  <c:v>3.35</c:v>
                </c:pt>
                <c:pt idx="26" formatCode="0.00">
                  <c:v>3.06</c:v>
                </c:pt>
                <c:pt idx="27" formatCode="0.00">
                  <c:v>2.95</c:v>
                </c:pt>
                <c:pt idx="28" formatCode="0.00">
                  <c:v>3.14</c:v>
                </c:pt>
                <c:pt idx="29" formatCode="0.00">
                  <c:v>3.28</c:v>
                </c:pt>
                <c:pt idx="30" formatCode="0.00">
                  <c:v>2.98</c:v>
                </c:pt>
                <c:pt idx="31">
                  <c:v>3.37</c:v>
                </c:pt>
                <c:pt idx="32" formatCode="0.00">
                  <c:v>3.195790994980655</c:v>
                </c:pt>
                <c:pt idx="33" formatCode="0.00">
                  <c:v>3.11957025310261</c:v>
                </c:pt>
                <c:pt idx="34" formatCode="0.00">
                  <c:v>3.05280732972373</c:v>
                </c:pt>
                <c:pt idx="35" formatCode="0.00">
                  <c:v>2.895618224918565</c:v>
                </c:pt>
                <c:pt idx="36" formatCode="0.00">
                  <c:v>2.930252354073223</c:v>
                </c:pt>
                <c:pt idx="37" formatCode="0.00">
                  <c:v>2.949089791894435</c:v>
                </c:pt>
                <c:pt idx="38" formatCode="0.00">
                  <c:v>2.945091789392279</c:v>
                </c:pt>
                <c:pt idx="39" formatCode="0.00">
                  <c:v>2.882595121055744</c:v>
                </c:pt>
                <c:pt idx="40" formatCode="0.00">
                  <c:v>2.925327365695468</c:v>
                </c:pt>
                <c:pt idx="41" formatCode="0.00">
                  <c:v>2.966461081439295</c:v>
                </c:pt>
                <c:pt idx="42" formatCode="0.00">
                  <c:v>3.107001666278822</c:v>
                </c:pt>
                <c:pt idx="43" formatCode="0.00">
                  <c:v>3.213314044713308</c:v>
                </c:pt>
                <c:pt idx="44" formatCode="0.00">
                  <c:v>3.412081496139658</c:v>
                </c:pt>
                <c:pt idx="45" formatCode="0.00">
                  <c:v>3.161190246559941</c:v>
                </c:pt>
                <c:pt idx="46" formatCode="0.00">
                  <c:v>3.136889680888502</c:v>
                </c:pt>
                <c:pt idx="47" formatCode="0.00">
                  <c:v>3.095065732009133</c:v>
                </c:pt>
                <c:pt idx="48" formatCode="0.00">
                  <c:v>3.084608428730947</c:v>
                </c:pt>
                <c:pt idx="49" formatCode="0.00">
                  <c:v>3.117911977003186</c:v>
                </c:pt>
                <c:pt idx="50" formatCode="0.00">
                  <c:v>3.096421775685538</c:v>
                </c:pt>
                <c:pt idx="51" formatCode="0.00">
                  <c:v>3.015524984102687</c:v>
                </c:pt>
                <c:pt idx="52" formatCode="0.00">
                  <c:v>3.190671808278886</c:v>
                </c:pt>
                <c:pt idx="53" formatCode="0.00">
                  <c:v>3.10468934346585</c:v>
                </c:pt>
                <c:pt idx="54" formatCode="0.00">
                  <c:v>3.069567265112433</c:v>
                </c:pt>
                <c:pt idx="55" formatCode="0.00">
                  <c:v>3.060659826149312</c:v>
                </c:pt>
                <c:pt idx="56" formatCode="0.00">
                  <c:v>3.04704798602168</c:v>
                </c:pt>
                <c:pt idx="57" formatCode="0.00">
                  <c:v>3.073219998835879</c:v>
                </c:pt>
                <c:pt idx="58" formatCode="0.00">
                  <c:v>3.01138190057874</c:v>
                </c:pt>
                <c:pt idx="59" formatCode="0.00">
                  <c:v>3.01628734883794</c:v>
                </c:pt>
                <c:pt idx="60" formatCode="0.00">
                  <c:v>2.89</c:v>
                </c:pt>
                <c:pt idx="61" formatCode="0.00">
                  <c:v>2.923089302315293</c:v>
                </c:pt>
                <c:pt idx="62" formatCode="0.00">
                  <c:v>2.839668690177938</c:v>
                </c:pt>
                <c:pt idx="63" formatCode="0.00">
                  <c:v>2.811721392687897</c:v>
                </c:pt>
                <c:pt idx="64" formatCode="0.00">
                  <c:v>2.838571880855647</c:v>
                </c:pt>
                <c:pt idx="65" formatCode="0.00">
                  <c:v>2.853072144342844</c:v>
                </c:pt>
                <c:pt idx="66" formatCode="0.00">
                  <c:v>2.776783242582978</c:v>
                </c:pt>
                <c:pt idx="67" formatCode="0.00">
                  <c:v>2.834857888885574</c:v>
                </c:pt>
                <c:pt idx="68" formatCode="0.00">
                  <c:v>2.784814120909421</c:v>
                </c:pt>
                <c:pt idx="69" formatCode="0.00">
                  <c:v>2.641982449119851</c:v>
                </c:pt>
                <c:pt idx="70" formatCode="0.00">
                  <c:v>2.610560511554481</c:v>
                </c:pt>
                <c:pt idx="71" formatCode="0.00">
                  <c:v>2.592407560154566</c:v>
                </c:pt>
                <c:pt idx="72" formatCode="0.00">
                  <c:v>2.704195559752475</c:v>
                </c:pt>
                <c:pt idx="73" formatCode="0.00">
                  <c:v>2.686302657760895</c:v>
                </c:pt>
                <c:pt idx="74" formatCode="0.00">
                  <c:v>2.654006633324724</c:v>
                </c:pt>
                <c:pt idx="75" formatCode="0.00">
                  <c:v>2.687565689053932</c:v>
                </c:pt>
                <c:pt idx="76" formatCode="0.00">
                  <c:v>2.674906743993712</c:v>
                </c:pt>
                <c:pt idx="77" formatCode="0.00">
                  <c:v>2.635362744948132</c:v>
                </c:pt>
                <c:pt idx="78" formatCode="0.00">
                  <c:v>2.755274570965577</c:v>
                </c:pt>
                <c:pt idx="79" formatCode="0.00">
                  <c:v>2.669773220700708</c:v>
                </c:pt>
                <c:pt idx="80" formatCode="0.00">
                  <c:v>2.757541798213958</c:v>
                </c:pt>
                <c:pt idx="81" formatCode="0.00">
                  <c:v>2.650077433763458</c:v>
                </c:pt>
                <c:pt idx="82" formatCode="0.00">
                  <c:v>2.645758109614507</c:v>
                </c:pt>
                <c:pt idx="83" formatCode="0.00">
                  <c:v>2.642631326570759</c:v>
                </c:pt>
                <c:pt idx="84" formatCode="0.00">
                  <c:v>2.745586826674698</c:v>
                </c:pt>
                <c:pt idx="85" formatCode="0.00">
                  <c:v>2.697395472148865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9217912"/>
        <c:axId val="2109221912"/>
      </c:lineChart>
      <c:catAx>
        <c:axId val="2109217912"/>
        <c:scaling>
          <c:orientation val="minMax"/>
        </c:scaling>
        <c:delete val="0"/>
        <c:axPos val="b"/>
        <c:numFmt formatCode="@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922191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2109221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92179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Average % Increase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Champions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Summary!#REF!</c:f>
              <c:numCache>
                <c:formatCode>@</c:formatCode>
                <c:ptCount val="1"/>
                <c:pt idx="0">
                  <c:v>1.0</c:v>
                </c:pt>
              </c:numCache>
            </c:numRef>
          </c:cat>
          <c:val>
            <c:numRef>
              <c:f>Summary!$F$4:$F$90</c:f>
              <c:numCache>
                <c:formatCode>0.00</c:formatCode>
                <c:ptCount val="87"/>
                <c:pt idx="0">
                  <c:v>10.23</c:v>
                </c:pt>
                <c:pt idx="1">
                  <c:v>10.21</c:v>
                </c:pt>
                <c:pt idx="2" formatCode="General">
                  <c:v>10.15</c:v>
                </c:pt>
                <c:pt idx="3">
                  <c:v>10.06</c:v>
                </c:pt>
                <c:pt idx="4">
                  <c:v>9.92</c:v>
                </c:pt>
                <c:pt idx="5">
                  <c:v>9.18</c:v>
                </c:pt>
                <c:pt idx="6">
                  <c:v>10.52</c:v>
                </c:pt>
                <c:pt idx="7">
                  <c:v>10.67</c:v>
                </c:pt>
                <c:pt idx="8">
                  <c:v>10.85</c:v>
                </c:pt>
                <c:pt idx="9">
                  <c:v>10.5</c:v>
                </c:pt>
                <c:pt idx="10">
                  <c:v>10.36</c:v>
                </c:pt>
                <c:pt idx="11">
                  <c:v>9.91</c:v>
                </c:pt>
                <c:pt idx="12">
                  <c:v>9.59</c:v>
                </c:pt>
                <c:pt idx="13">
                  <c:v>9.3</c:v>
                </c:pt>
                <c:pt idx="14">
                  <c:v>8.77</c:v>
                </c:pt>
                <c:pt idx="15">
                  <c:v>8.74</c:v>
                </c:pt>
                <c:pt idx="16">
                  <c:v>8.630000000000001</c:v>
                </c:pt>
                <c:pt idx="17">
                  <c:v>8.68</c:v>
                </c:pt>
                <c:pt idx="18">
                  <c:v>8.35</c:v>
                </c:pt>
                <c:pt idx="19">
                  <c:v>8.37</c:v>
                </c:pt>
                <c:pt idx="20">
                  <c:v>7.79</c:v>
                </c:pt>
                <c:pt idx="21">
                  <c:v>7.49</c:v>
                </c:pt>
                <c:pt idx="22">
                  <c:v>7.6</c:v>
                </c:pt>
                <c:pt idx="23">
                  <c:v>7.18</c:v>
                </c:pt>
                <c:pt idx="24">
                  <c:v>7.05</c:v>
                </c:pt>
                <c:pt idx="25">
                  <c:v>7.11</c:v>
                </c:pt>
                <c:pt idx="26">
                  <c:v>5.1</c:v>
                </c:pt>
                <c:pt idx="27">
                  <c:v>5.15</c:v>
                </c:pt>
                <c:pt idx="28">
                  <c:v>5.19</c:v>
                </c:pt>
                <c:pt idx="29">
                  <c:v>5.16</c:v>
                </c:pt>
                <c:pt idx="30">
                  <c:v>5.37</c:v>
                </c:pt>
                <c:pt idx="31">
                  <c:v>5.389054270991211</c:v>
                </c:pt>
                <c:pt idx="32">
                  <c:v>5.419417837208096</c:v>
                </c:pt>
                <c:pt idx="33">
                  <c:v>5.43175323222207</c:v>
                </c:pt>
                <c:pt idx="34">
                  <c:v>5.707766361552191</c:v>
                </c:pt>
                <c:pt idx="35">
                  <c:v>5.98028898205798</c:v>
                </c:pt>
                <c:pt idx="36">
                  <c:v>6.044847951092414</c:v>
                </c:pt>
                <c:pt idx="37">
                  <c:v>5.954483640431096</c:v>
                </c:pt>
                <c:pt idx="38">
                  <c:v>6.086564743016098</c:v>
                </c:pt>
                <c:pt idx="39">
                  <c:v>6.37330439277648</c:v>
                </c:pt>
                <c:pt idx="40">
                  <c:v>6.55843496102364</c:v>
                </c:pt>
                <c:pt idx="41">
                  <c:v>6.63412264486063</c:v>
                </c:pt>
                <c:pt idx="42">
                  <c:v>6.570884424312751</c:v>
                </c:pt>
                <c:pt idx="43">
                  <c:v>6.630209077354232</c:v>
                </c:pt>
                <c:pt idx="44">
                  <c:v>6.69696769019803</c:v>
                </c:pt>
                <c:pt idx="45">
                  <c:v>6.802006744122857</c:v>
                </c:pt>
                <c:pt idx="46">
                  <c:v>6.955095908447895</c:v>
                </c:pt>
                <c:pt idx="47">
                  <c:v>7.243653460549137</c:v>
                </c:pt>
                <c:pt idx="48">
                  <c:v>7.242047477093938</c:v>
                </c:pt>
                <c:pt idx="49">
                  <c:v>7.08619097857417</c:v>
                </c:pt>
                <c:pt idx="50">
                  <c:v>7.117632615405745</c:v>
                </c:pt>
                <c:pt idx="51">
                  <c:v>6.888510382919577</c:v>
                </c:pt>
                <c:pt idx="52">
                  <c:v>7.210050097014942</c:v>
                </c:pt>
                <c:pt idx="53">
                  <c:v>7.26911266036443</c:v>
                </c:pt>
                <c:pt idx="54">
                  <c:v>7.119126490819982</c:v>
                </c:pt>
                <c:pt idx="55">
                  <c:v>7.331256821379672</c:v>
                </c:pt>
                <c:pt idx="56">
                  <c:v>7.422773006211924</c:v>
                </c:pt>
                <c:pt idx="57">
                  <c:v>7.314465972425777</c:v>
                </c:pt>
                <c:pt idx="58">
                  <c:v>7.587754761720467</c:v>
                </c:pt>
                <c:pt idx="59">
                  <c:v>7.734761460378747</c:v>
                </c:pt>
                <c:pt idx="60">
                  <c:v>7.751604099309084</c:v>
                </c:pt>
                <c:pt idx="61">
                  <c:v>7.82</c:v>
                </c:pt>
                <c:pt idx="62">
                  <c:v>8.307580053156748</c:v>
                </c:pt>
                <c:pt idx="63">
                  <c:v>8.364252568444863</c:v>
                </c:pt>
                <c:pt idx="64">
                  <c:v>8.292882437544402</c:v>
                </c:pt>
                <c:pt idx="65">
                  <c:v>8.306612397014244</c:v>
                </c:pt>
                <c:pt idx="66">
                  <c:v>9.074301268467423</c:v>
                </c:pt>
                <c:pt idx="67">
                  <c:v>8.84</c:v>
                </c:pt>
                <c:pt idx="68">
                  <c:v>8.909646339171505</c:v>
                </c:pt>
                <c:pt idx="69">
                  <c:v>8.820802949587513</c:v>
                </c:pt>
                <c:pt idx="70">
                  <c:v>8.90891005335801</c:v>
                </c:pt>
                <c:pt idx="71">
                  <c:v>9.000816606935767</c:v>
                </c:pt>
                <c:pt idx="72">
                  <c:v>8.680741876552078</c:v>
                </c:pt>
                <c:pt idx="73">
                  <c:v>8.699341900453007</c:v>
                </c:pt>
                <c:pt idx="74">
                  <c:v>8.441350116926593</c:v>
                </c:pt>
                <c:pt idx="75">
                  <c:v>8.470858593591001</c:v>
                </c:pt>
                <c:pt idx="76">
                  <c:v>8.574026129705458</c:v>
                </c:pt>
                <c:pt idx="77">
                  <c:v>8.167899816879664</c:v>
                </c:pt>
                <c:pt idx="78">
                  <c:v>8.018681842941454</c:v>
                </c:pt>
                <c:pt idx="79">
                  <c:v>8.153312143984692</c:v>
                </c:pt>
                <c:pt idx="80">
                  <c:v>8.17189878256066</c:v>
                </c:pt>
                <c:pt idx="81">
                  <c:v>8.136398294746438</c:v>
                </c:pt>
                <c:pt idx="82">
                  <c:v>8.391284271029665</c:v>
                </c:pt>
                <c:pt idx="83">
                  <c:v>8.518488904225907</c:v>
                </c:pt>
                <c:pt idx="84">
                  <c:v>8.246716104274988</c:v>
                </c:pt>
                <c:pt idx="85">
                  <c:v>8.268108840562149</c:v>
                </c:pt>
                <c:pt idx="86">
                  <c:v>8.294617995570031</c:v>
                </c:pt>
              </c:numCache>
            </c:numRef>
          </c:val>
          <c:smooth val="0"/>
        </c:ser>
        <c:ser>
          <c:idx val="1"/>
          <c:order val="1"/>
          <c:tx>
            <c:v>Contenders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Summary!#REF!</c:f>
              <c:numCache>
                <c:formatCode>@</c:formatCode>
                <c:ptCount val="1"/>
                <c:pt idx="0">
                  <c:v>1.0</c:v>
                </c:pt>
              </c:numCache>
            </c:numRef>
          </c:cat>
          <c:val>
            <c:numRef>
              <c:f>Summary!$L$4:$L$90</c:f>
              <c:numCache>
                <c:formatCode>General</c:formatCode>
                <c:ptCount val="87"/>
                <c:pt idx="31" formatCode="0.00">
                  <c:v>6.71</c:v>
                </c:pt>
                <c:pt idx="32">
                  <c:v>6.36</c:v>
                </c:pt>
                <c:pt idx="33" formatCode="0.00">
                  <c:v>6.655239105045774</c:v>
                </c:pt>
                <c:pt idx="34" formatCode="0.00">
                  <c:v>6.43606398823726</c:v>
                </c:pt>
                <c:pt idx="35" formatCode="0.00">
                  <c:v>6.394460097729215</c:v>
                </c:pt>
                <c:pt idx="36" formatCode="0.00">
                  <c:v>6.633599128804257</c:v>
                </c:pt>
                <c:pt idx="37" formatCode="0.00">
                  <c:v>6.876574819791603</c:v>
                </c:pt>
                <c:pt idx="38" formatCode="0.00">
                  <c:v>7.601791006764124</c:v>
                </c:pt>
                <c:pt idx="39" formatCode="0.00">
                  <c:v>8.3292039618436</c:v>
                </c:pt>
                <c:pt idx="40" formatCode="0.00">
                  <c:v>8.070477433882494</c:v>
                </c:pt>
                <c:pt idx="41" formatCode="0.00">
                  <c:v>8.125226164323474</c:v>
                </c:pt>
                <c:pt idx="42" formatCode="0.00">
                  <c:v>7.977250117085277</c:v>
                </c:pt>
                <c:pt idx="43" formatCode="0.00">
                  <c:v>8.02269879380919</c:v>
                </c:pt>
                <c:pt idx="44" formatCode="0.00">
                  <c:v>8.05040134244439</c:v>
                </c:pt>
                <c:pt idx="45" formatCode="0.00">
                  <c:v>7.949426354963162</c:v>
                </c:pt>
                <c:pt idx="46" formatCode="0.00">
                  <c:v>7.922974363582425</c:v>
                </c:pt>
                <c:pt idx="47" formatCode="0.00">
                  <c:v>7.971615103992557</c:v>
                </c:pt>
                <c:pt idx="48" formatCode="0.00">
                  <c:v>8.471457059311958</c:v>
                </c:pt>
                <c:pt idx="49" formatCode="0.00">
                  <c:v>8.671472362275745</c:v>
                </c:pt>
                <c:pt idx="50" formatCode="0.00">
                  <c:v>8.56094636857172</c:v>
                </c:pt>
                <c:pt idx="51" formatCode="0.00">
                  <c:v>8.796502825221153</c:v>
                </c:pt>
                <c:pt idx="52" formatCode="0.00">
                  <c:v>9.246043647948522</c:v>
                </c:pt>
                <c:pt idx="53" formatCode="0.00">
                  <c:v>9.183259055174453</c:v>
                </c:pt>
                <c:pt idx="54" formatCode="0.00">
                  <c:v>8.61970763619957</c:v>
                </c:pt>
                <c:pt idx="55" formatCode="0.00">
                  <c:v>8.72585082118169</c:v>
                </c:pt>
                <c:pt idx="56" formatCode="0.00">
                  <c:v>8.558557017909084</c:v>
                </c:pt>
                <c:pt idx="57" formatCode="0.00">
                  <c:v>8.728781647395788</c:v>
                </c:pt>
                <c:pt idx="58" formatCode="0.00">
                  <c:v>8.385386189462096</c:v>
                </c:pt>
                <c:pt idx="59" formatCode="0.00">
                  <c:v>8.589312626758572</c:v>
                </c:pt>
                <c:pt idx="60" formatCode="0.00">
                  <c:v>8.58119068205534</c:v>
                </c:pt>
                <c:pt idx="61" formatCode="0.00">
                  <c:v>8.62</c:v>
                </c:pt>
                <c:pt idx="62" formatCode="0.00">
                  <c:v>8.42490704995329</c:v>
                </c:pt>
                <c:pt idx="63" formatCode="0.00">
                  <c:v>8.61994306025311</c:v>
                </c:pt>
                <c:pt idx="64" formatCode="0.00">
                  <c:v>8.85753966109437</c:v>
                </c:pt>
                <c:pt idx="65" formatCode="0.00">
                  <c:v>8.833371223246345</c:v>
                </c:pt>
                <c:pt idx="66" formatCode="0.00">
                  <c:v>8.786599032129437</c:v>
                </c:pt>
                <c:pt idx="67" formatCode="0.00">
                  <c:v>8.663770700008433</c:v>
                </c:pt>
                <c:pt idx="68" formatCode="0.00">
                  <c:v>8.562411636771315</c:v>
                </c:pt>
                <c:pt idx="69" formatCode="0.00">
                  <c:v>8.541833295679456</c:v>
                </c:pt>
                <c:pt idx="70" formatCode="0.00">
                  <c:v>8.614638693787956</c:v>
                </c:pt>
                <c:pt idx="71" formatCode="0.00">
                  <c:v>8.741995170385785</c:v>
                </c:pt>
                <c:pt idx="72" formatCode="0.00">
                  <c:v>8.89258785063813</c:v>
                </c:pt>
                <c:pt idx="73" formatCode="0.00">
                  <c:v>8.434254087166003</c:v>
                </c:pt>
                <c:pt idx="74" formatCode="0.00">
                  <c:v>8.282405855968866</c:v>
                </c:pt>
                <c:pt idx="75" formatCode="0.00">
                  <c:v>8.117496529559865</c:v>
                </c:pt>
                <c:pt idx="76" formatCode="0.00">
                  <c:v>8.36203002911211</c:v>
                </c:pt>
                <c:pt idx="77" formatCode="0.00">
                  <c:v>8.430490953895608</c:v>
                </c:pt>
                <c:pt idx="78" formatCode="0.00">
                  <c:v>8.63866867253007</c:v>
                </c:pt>
                <c:pt idx="79" formatCode="0.00">
                  <c:v>8.22106191089893</c:v>
                </c:pt>
                <c:pt idx="80" formatCode="0.00">
                  <c:v>8.351727705810852</c:v>
                </c:pt>
                <c:pt idx="81" formatCode="0.00">
                  <c:v>8.467564407452377</c:v>
                </c:pt>
                <c:pt idx="82" formatCode="0.00">
                  <c:v>8.848787679390746</c:v>
                </c:pt>
                <c:pt idx="83" formatCode="0.00">
                  <c:v>8.932109464424531</c:v>
                </c:pt>
                <c:pt idx="84" formatCode="0.00">
                  <c:v>8.609612030734625</c:v>
                </c:pt>
                <c:pt idx="85" formatCode="0.00">
                  <c:v>8.428886751528775</c:v>
                </c:pt>
                <c:pt idx="86" formatCode="0.00">
                  <c:v>8.376358148952011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8363912"/>
        <c:axId val="2108367912"/>
      </c:lineChart>
      <c:catAx>
        <c:axId val="2108363912"/>
        <c:scaling>
          <c:orientation val="minMax"/>
        </c:scaling>
        <c:delete val="0"/>
        <c:axPos val="b"/>
        <c:numFmt formatCode="@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836791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2108367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83639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Number of Companies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Champions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Summary!#REF!</c:f>
              <c:numCache>
                <c:formatCode>@</c:formatCode>
                <c:ptCount val="1"/>
                <c:pt idx="0">
                  <c:v>1.0</c:v>
                </c:pt>
              </c:numCache>
            </c:numRef>
          </c:cat>
          <c:val>
            <c:numRef>
              <c:f>Summary!$B$4:$B$90</c:f>
              <c:numCache>
                <c:formatCode>0</c:formatCode>
                <c:ptCount val="87"/>
                <c:pt idx="0">
                  <c:v>139.0</c:v>
                </c:pt>
                <c:pt idx="1">
                  <c:v>136.0</c:v>
                </c:pt>
                <c:pt idx="2">
                  <c:v>136.0</c:v>
                </c:pt>
                <c:pt idx="3">
                  <c:v>135.0</c:v>
                </c:pt>
                <c:pt idx="4">
                  <c:v>135.0</c:v>
                </c:pt>
                <c:pt idx="5">
                  <c:v>135.0</c:v>
                </c:pt>
                <c:pt idx="6">
                  <c:v>133.0</c:v>
                </c:pt>
                <c:pt idx="7">
                  <c:v>132.0</c:v>
                </c:pt>
                <c:pt idx="8">
                  <c:v>132.0</c:v>
                </c:pt>
                <c:pt idx="9">
                  <c:v>131.0</c:v>
                </c:pt>
                <c:pt idx="10">
                  <c:v>126.0</c:v>
                </c:pt>
                <c:pt idx="11">
                  <c:v>128.0</c:v>
                </c:pt>
                <c:pt idx="12">
                  <c:v>128.0</c:v>
                </c:pt>
                <c:pt idx="13">
                  <c:v>125.0</c:v>
                </c:pt>
                <c:pt idx="14">
                  <c:v>120.0</c:v>
                </c:pt>
                <c:pt idx="15">
                  <c:v>116.0</c:v>
                </c:pt>
                <c:pt idx="16">
                  <c:v>112.0</c:v>
                </c:pt>
                <c:pt idx="17">
                  <c:v>109.0</c:v>
                </c:pt>
                <c:pt idx="18">
                  <c:v>109.0</c:v>
                </c:pt>
                <c:pt idx="19">
                  <c:v>109.0</c:v>
                </c:pt>
                <c:pt idx="20">
                  <c:v>107.0</c:v>
                </c:pt>
                <c:pt idx="21">
                  <c:v>104.0</c:v>
                </c:pt>
                <c:pt idx="22">
                  <c:v>98.0</c:v>
                </c:pt>
                <c:pt idx="23">
                  <c:v>97.0</c:v>
                </c:pt>
                <c:pt idx="24">
                  <c:v>98.0</c:v>
                </c:pt>
                <c:pt idx="25">
                  <c:v>98.0</c:v>
                </c:pt>
                <c:pt idx="26">
                  <c:v>98.0</c:v>
                </c:pt>
                <c:pt idx="27">
                  <c:v>99.0</c:v>
                </c:pt>
                <c:pt idx="28">
                  <c:v>99.0</c:v>
                </c:pt>
                <c:pt idx="29">
                  <c:v>100.0</c:v>
                </c:pt>
                <c:pt idx="30">
                  <c:v>100.0</c:v>
                </c:pt>
                <c:pt idx="31" formatCode="General">
                  <c:v>100.0</c:v>
                </c:pt>
                <c:pt idx="32" formatCode="General">
                  <c:v>101.0</c:v>
                </c:pt>
                <c:pt idx="33" formatCode="General">
                  <c:v>101.0</c:v>
                </c:pt>
                <c:pt idx="34" formatCode="General">
                  <c:v>97.0</c:v>
                </c:pt>
                <c:pt idx="35" formatCode="General">
                  <c:v>98.0</c:v>
                </c:pt>
                <c:pt idx="36" formatCode="General">
                  <c:v>98.0</c:v>
                </c:pt>
                <c:pt idx="37" formatCode="General">
                  <c:v>99.0</c:v>
                </c:pt>
                <c:pt idx="38" formatCode="General">
                  <c:v>99.0</c:v>
                </c:pt>
                <c:pt idx="39" formatCode="General">
                  <c:v>100.0</c:v>
                </c:pt>
                <c:pt idx="40" formatCode="General">
                  <c:v>100.0</c:v>
                </c:pt>
                <c:pt idx="41" formatCode="General">
                  <c:v>101.0</c:v>
                </c:pt>
                <c:pt idx="42" formatCode="General">
                  <c:v>100.0</c:v>
                </c:pt>
                <c:pt idx="43" formatCode="General">
                  <c:v>100.0</c:v>
                </c:pt>
                <c:pt idx="44" formatCode="General">
                  <c:v>101.0</c:v>
                </c:pt>
                <c:pt idx="45" formatCode="General">
                  <c:v>101.0</c:v>
                </c:pt>
                <c:pt idx="46" formatCode="General">
                  <c:v>103.0</c:v>
                </c:pt>
                <c:pt idx="47" formatCode="General">
                  <c:v>102.0</c:v>
                </c:pt>
                <c:pt idx="48" formatCode="General">
                  <c:v>102.0</c:v>
                </c:pt>
                <c:pt idx="49" formatCode="General">
                  <c:v>102.0</c:v>
                </c:pt>
                <c:pt idx="50" formatCode="General">
                  <c:v>103.0</c:v>
                </c:pt>
                <c:pt idx="51" formatCode="General">
                  <c:v>103.0</c:v>
                </c:pt>
                <c:pt idx="52" formatCode="General">
                  <c:v>105.0</c:v>
                </c:pt>
                <c:pt idx="53" formatCode="General">
                  <c:v>104.0</c:v>
                </c:pt>
                <c:pt idx="54" formatCode="General">
                  <c:v>105.0</c:v>
                </c:pt>
                <c:pt idx="55" formatCode="General">
                  <c:v>105.0</c:v>
                </c:pt>
                <c:pt idx="56" formatCode="General">
                  <c:v>105.0</c:v>
                </c:pt>
                <c:pt idx="57" formatCode="General">
                  <c:v>105.0</c:v>
                </c:pt>
                <c:pt idx="58" formatCode="General">
                  <c:v>105.0</c:v>
                </c:pt>
                <c:pt idx="59" formatCode="General">
                  <c:v>106.0</c:v>
                </c:pt>
                <c:pt idx="60" formatCode="General">
                  <c:v>105.0</c:v>
                </c:pt>
                <c:pt idx="61" formatCode="General">
                  <c:v>105.0</c:v>
                </c:pt>
                <c:pt idx="62" formatCode="General">
                  <c:v>105.0</c:v>
                </c:pt>
                <c:pt idx="63" formatCode="General">
                  <c:v>105.0</c:v>
                </c:pt>
                <c:pt idx="64" formatCode="General">
                  <c:v>104.0</c:v>
                </c:pt>
                <c:pt idx="65" formatCode="General">
                  <c:v>104.0</c:v>
                </c:pt>
                <c:pt idx="66" formatCode="General">
                  <c:v>104.0</c:v>
                </c:pt>
                <c:pt idx="67" formatCode="General">
                  <c:v>105.0</c:v>
                </c:pt>
                <c:pt idx="68" formatCode="General">
                  <c:v>105.0</c:v>
                </c:pt>
                <c:pt idx="69" formatCode="General">
                  <c:v>105.0</c:v>
                </c:pt>
                <c:pt idx="70" formatCode="General">
                  <c:v>105.0</c:v>
                </c:pt>
                <c:pt idx="71" formatCode="General">
                  <c:v>105.0</c:v>
                </c:pt>
                <c:pt idx="72" formatCode="General">
                  <c:v>105.0</c:v>
                </c:pt>
                <c:pt idx="73" formatCode="General">
                  <c:v>105.0</c:v>
                </c:pt>
                <c:pt idx="74" formatCode="General">
                  <c:v>105.0</c:v>
                </c:pt>
                <c:pt idx="75" formatCode="General">
                  <c:v>105.0</c:v>
                </c:pt>
                <c:pt idx="76" formatCode="General">
                  <c:v>105.0</c:v>
                </c:pt>
                <c:pt idx="77" formatCode="General">
                  <c:v>106.0</c:v>
                </c:pt>
                <c:pt idx="78" formatCode="General">
                  <c:v>106.0</c:v>
                </c:pt>
                <c:pt idx="79" formatCode="General">
                  <c:v>107.0</c:v>
                </c:pt>
                <c:pt idx="80" formatCode="General">
                  <c:v>107.0</c:v>
                </c:pt>
                <c:pt idx="81" formatCode="General">
                  <c:v>107.0</c:v>
                </c:pt>
                <c:pt idx="82" formatCode="General">
                  <c:v>105.0</c:v>
                </c:pt>
                <c:pt idx="83" formatCode="General">
                  <c:v>105.0</c:v>
                </c:pt>
                <c:pt idx="84" formatCode="General">
                  <c:v>106.0</c:v>
                </c:pt>
                <c:pt idx="85" formatCode="General">
                  <c:v>106.0</c:v>
                </c:pt>
                <c:pt idx="86">
                  <c:v>105.0</c:v>
                </c:pt>
              </c:numCache>
            </c:numRef>
          </c:val>
          <c:smooth val="0"/>
        </c:ser>
        <c:ser>
          <c:idx val="1"/>
          <c:order val="1"/>
          <c:tx>
            <c:v>Contenders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Summary!#REF!</c:f>
              <c:numCache>
                <c:formatCode>@</c:formatCode>
                <c:ptCount val="1"/>
                <c:pt idx="0">
                  <c:v>1.0</c:v>
                </c:pt>
              </c:numCache>
            </c:numRef>
          </c:cat>
          <c:val>
            <c:numRef>
              <c:f>Summary!$H$4:$H$90</c:f>
              <c:numCache>
                <c:formatCode>General</c:formatCode>
                <c:ptCount val="87"/>
                <c:pt idx="9">
                  <c:v>3.0</c:v>
                </c:pt>
                <c:pt idx="10">
                  <c:v>3.0</c:v>
                </c:pt>
                <c:pt idx="11">
                  <c:v>25.0</c:v>
                </c:pt>
                <c:pt idx="12">
                  <c:v>25.0</c:v>
                </c:pt>
                <c:pt idx="13">
                  <c:v>28.0</c:v>
                </c:pt>
                <c:pt idx="14">
                  <c:v>29.0</c:v>
                </c:pt>
                <c:pt idx="15" formatCode="0">
                  <c:v>27.0</c:v>
                </c:pt>
                <c:pt idx="16" formatCode="0">
                  <c:v>27.0</c:v>
                </c:pt>
                <c:pt idx="17" formatCode="0">
                  <c:v>70.0</c:v>
                </c:pt>
                <c:pt idx="18" formatCode="0">
                  <c:v>69.0</c:v>
                </c:pt>
                <c:pt idx="19" formatCode="0">
                  <c:v>70.0</c:v>
                </c:pt>
                <c:pt idx="20" formatCode="0">
                  <c:v>70.0</c:v>
                </c:pt>
                <c:pt idx="21" formatCode="0">
                  <c:v>67.0</c:v>
                </c:pt>
                <c:pt idx="22" formatCode="0">
                  <c:v>65.0</c:v>
                </c:pt>
                <c:pt idx="23" formatCode="0">
                  <c:v>61.0</c:v>
                </c:pt>
                <c:pt idx="24" formatCode="0">
                  <c:v>62.0</c:v>
                </c:pt>
                <c:pt idx="25" formatCode="0">
                  <c:v>65.0</c:v>
                </c:pt>
                <c:pt idx="26" formatCode="0">
                  <c:v>65.0</c:v>
                </c:pt>
                <c:pt idx="27" formatCode="0">
                  <c:v>81.0</c:v>
                </c:pt>
                <c:pt idx="28" formatCode="0">
                  <c:v>82.0</c:v>
                </c:pt>
                <c:pt idx="29" formatCode="0">
                  <c:v>82.0</c:v>
                </c:pt>
                <c:pt idx="30" formatCode="0">
                  <c:v>82.0</c:v>
                </c:pt>
                <c:pt idx="31">
                  <c:v>85.0</c:v>
                </c:pt>
                <c:pt idx="32">
                  <c:v>139.0</c:v>
                </c:pt>
                <c:pt idx="33">
                  <c:v>132.0</c:v>
                </c:pt>
                <c:pt idx="34">
                  <c:v>131.0</c:v>
                </c:pt>
                <c:pt idx="35">
                  <c:v>126.0</c:v>
                </c:pt>
                <c:pt idx="36">
                  <c:v>129.0</c:v>
                </c:pt>
                <c:pt idx="37">
                  <c:v>135.0</c:v>
                </c:pt>
                <c:pt idx="38">
                  <c:v>141.0</c:v>
                </c:pt>
                <c:pt idx="39">
                  <c:v>142.0</c:v>
                </c:pt>
                <c:pt idx="40">
                  <c:v>144.0</c:v>
                </c:pt>
                <c:pt idx="41">
                  <c:v>147.0</c:v>
                </c:pt>
                <c:pt idx="42">
                  <c:v>148.0</c:v>
                </c:pt>
                <c:pt idx="43">
                  <c:v>147.0</c:v>
                </c:pt>
                <c:pt idx="44">
                  <c:v>147.0</c:v>
                </c:pt>
                <c:pt idx="45">
                  <c:v>148.0</c:v>
                </c:pt>
                <c:pt idx="46">
                  <c:v>144.0</c:v>
                </c:pt>
                <c:pt idx="47">
                  <c:v>145.0</c:v>
                </c:pt>
                <c:pt idx="48">
                  <c:v>146.0</c:v>
                </c:pt>
                <c:pt idx="49">
                  <c:v>152.0</c:v>
                </c:pt>
                <c:pt idx="50">
                  <c:v>161.0</c:v>
                </c:pt>
                <c:pt idx="51">
                  <c:v>166.0</c:v>
                </c:pt>
                <c:pt idx="52">
                  <c:v>165.0</c:v>
                </c:pt>
                <c:pt idx="53">
                  <c:v>166.0</c:v>
                </c:pt>
                <c:pt idx="54">
                  <c:v>172.0</c:v>
                </c:pt>
                <c:pt idx="55">
                  <c:v>174.0</c:v>
                </c:pt>
                <c:pt idx="56">
                  <c:v>176.0</c:v>
                </c:pt>
                <c:pt idx="57">
                  <c:v>178.0</c:v>
                </c:pt>
                <c:pt idx="58">
                  <c:v>181.0</c:v>
                </c:pt>
                <c:pt idx="59">
                  <c:v>180.0</c:v>
                </c:pt>
                <c:pt idx="60">
                  <c:v>183.0</c:v>
                </c:pt>
                <c:pt idx="61">
                  <c:v>189.0</c:v>
                </c:pt>
                <c:pt idx="62">
                  <c:v>199.0</c:v>
                </c:pt>
                <c:pt idx="63">
                  <c:v>201.0</c:v>
                </c:pt>
                <c:pt idx="64">
                  <c:v>203.0</c:v>
                </c:pt>
                <c:pt idx="65">
                  <c:v>207.0</c:v>
                </c:pt>
                <c:pt idx="66">
                  <c:v>209.0</c:v>
                </c:pt>
                <c:pt idx="67">
                  <c:v>208.0</c:v>
                </c:pt>
                <c:pt idx="68">
                  <c:v>209.0</c:v>
                </c:pt>
                <c:pt idx="69">
                  <c:v>210.0</c:v>
                </c:pt>
                <c:pt idx="70">
                  <c:v>209.0</c:v>
                </c:pt>
                <c:pt idx="71">
                  <c:v>211.0</c:v>
                </c:pt>
                <c:pt idx="72">
                  <c:v>210.0</c:v>
                </c:pt>
                <c:pt idx="73">
                  <c:v>213.0</c:v>
                </c:pt>
                <c:pt idx="74">
                  <c:v>220.0</c:v>
                </c:pt>
                <c:pt idx="75">
                  <c:v>222.0</c:v>
                </c:pt>
                <c:pt idx="76">
                  <c:v>229.0</c:v>
                </c:pt>
                <c:pt idx="77">
                  <c:v>231.0</c:v>
                </c:pt>
                <c:pt idx="78">
                  <c:v>231.0</c:v>
                </c:pt>
                <c:pt idx="79">
                  <c:v>236.0</c:v>
                </c:pt>
                <c:pt idx="80">
                  <c:v>239.0</c:v>
                </c:pt>
                <c:pt idx="81">
                  <c:v>239.0</c:v>
                </c:pt>
                <c:pt idx="82">
                  <c:v>245.0</c:v>
                </c:pt>
                <c:pt idx="83">
                  <c:v>246.0</c:v>
                </c:pt>
                <c:pt idx="84">
                  <c:v>246.0</c:v>
                </c:pt>
                <c:pt idx="85">
                  <c:v>250.0</c:v>
                </c:pt>
                <c:pt idx="86" formatCode="0">
                  <c:v>249.0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8403832"/>
        <c:axId val="2108407832"/>
      </c:lineChart>
      <c:catAx>
        <c:axId val="2108403832"/>
        <c:scaling>
          <c:orientation val="minMax"/>
        </c:scaling>
        <c:delete val="0"/>
        <c:axPos val="b"/>
        <c:numFmt formatCode="@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840783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2108407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84038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Average Price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Champions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Summary!#REF!</c:f>
              <c:numCache>
                <c:formatCode>@</c:formatCode>
                <c:ptCount val="1"/>
                <c:pt idx="0">
                  <c:v>1.0</c:v>
                </c:pt>
              </c:numCache>
            </c:numRef>
          </c:cat>
          <c:val>
            <c:numRef>
              <c:f>Summary!$D$5:$D$90</c:f>
              <c:numCache>
                <c:formatCode>0.00</c:formatCode>
                <c:ptCount val="86"/>
                <c:pt idx="0">
                  <c:v>44.54</c:v>
                </c:pt>
                <c:pt idx="1">
                  <c:v>43.72</c:v>
                </c:pt>
                <c:pt idx="2">
                  <c:v>44.41</c:v>
                </c:pt>
                <c:pt idx="3">
                  <c:v>45.89</c:v>
                </c:pt>
                <c:pt idx="4">
                  <c:v>46.49</c:v>
                </c:pt>
                <c:pt idx="5">
                  <c:v>42.8</c:v>
                </c:pt>
                <c:pt idx="6">
                  <c:v>43.96</c:v>
                </c:pt>
                <c:pt idx="7">
                  <c:v>44.88</c:v>
                </c:pt>
                <c:pt idx="8">
                  <c:v>43.72</c:v>
                </c:pt>
                <c:pt idx="9">
                  <c:v>37.58</c:v>
                </c:pt>
                <c:pt idx="10">
                  <c:v>35.58</c:v>
                </c:pt>
                <c:pt idx="11">
                  <c:v>35.71</c:v>
                </c:pt>
                <c:pt idx="12">
                  <c:v>32.75</c:v>
                </c:pt>
                <c:pt idx="13">
                  <c:v>29.8</c:v>
                </c:pt>
                <c:pt idx="14">
                  <c:v>32.3</c:v>
                </c:pt>
                <c:pt idx="15">
                  <c:v>35.82</c:v>
                </c:pt>
                <c:pt idx="16">
                  <c:v>36.52</c:v>
                </c:pt>
                <c:pt idx="17">
                  <c:v>36.8</c:v>
                </c:pt>
                <c:pt idx="18">
                  <c:v>39.5</c:v>
                </c:pt>
                <c:pt idx="19">
                  <c:v>40.63</c:v>
                </c:pt>
                <c:pt idx="20">
                  <c:v>42.64</c:v>
                </c:pt>
                <c:pt idx="21">
                  <c:v>43.46</c:v>
                </c:pt>
                <c:pt idx="22">
                  <c:v>45.14</c:v>
                </c:pt>
                <c:pt idx="23">
                  <c:v>45.79</c:v>
                </c:pt>
                <c:pt idx="24">
                  <c:v>44.87</c:v>
                </c:pt>
                <c:pt idx="25">
                  <c:v>46.06</c:v>
                </c:pt>
                <c:pt idx="26">
                  <c:v>48.1</c:v>
                </c:pt>
                <c:pt idx="27">
                  <c:v>49.53</c:v>
                </c:pt>
                <c:pt idx="28">
                  <c:v>46.36</c:v>
                </c:pt>
                <c:pt idx="29">
                  <c:v>44.27</c:v>
                </c:pt>
                <c:pt idx="30">
                  <c:v>46.83209999999998</c:v>
                </c:pt>
                <c:pt idx="31">
                  <c:v>44.630099009901</c:v>
                </c:pt>
                <c:pt idx="32">
                  <c:v>48.0671287128713</c:v>
                </c:pt>
                <c:pt idx="33">
                  <c:v>49.49577319587628</c:v>
                </c:pt>
                <c:pt idx="34">
                  <c:v>49.52714285714288</c:v>
                </c:pt>
                <c:pt idx="35">
                  <c:v>51.98918367346939</c:v>
                </c:pt>
                <c:pt idx="36">
                  <c:v>51.85464646464648</c:v>
                </c:pt>
                <c:pt idx="37">
                  <c:v>53.66838383838381</c:v>
                </c:pt>
                <c:pt idx="38">
                  <c:v>54.1245</c:v>
                </c:pt>
                <c:pt idx="39">
                  <c:v>54.8516</c:v>
                </c:pt>
                <c:pt idx="40">
                  <c:v>54.38574257425741</c:v>
                </c:pt>
                <c:pt idx="41">
                  <c:v>50.42359999999998</c:v>
                </c:pt>
                <c:pt idx="42">
                  <c:v>49.0023</c:v>
                </c:pt>
                <c:pt idx="43">
                  <c:v>47.5640594059406</c:v>
                </c:pt>
                <c:pt idx="44">
                  <c:v>44.37663366336633</c:v>
                </c:pt>
                <c:pt idx="45">
                  <c:v>48.8026213592233</c:v>
                </c:pt>
                <c:pt idx="46">
                  <c:v>49.73725490196077</c:v>
                </c:pt>
                <c:pt idx="47">
                  <c:v>49.9794117647059</c:v>
                </c:pt>
                <c:pt idx="48">
                  <c:v>51.38627450980392</c:v>
                </c:pt>
                <c:pt idx="49">
                  <c:v>52.57893203883494</c:v>
                </c:pt>
                <c:pt idx="50">
                  <c:v>53.34961165048543</c:v>
                </c:pt>
                <c:pt idx="51">
                  <c:v>53.88019047619047</c:v>
                </c:pt>
                <c:pt idx="52">
                  <c:v>51.785</c:v>
                </c:pt>
                <c:pt idx="53">
                  <c:v>53.03780952380953</c:v>
                </c:pt>
                <c:pt idx="54">
                  <c:v>53.1967619047619</c:v>
                </c:pt>
                <c:pt idx="55">
                  <c:v>53.23733333333332</c:v>
                </c:pt>
                <c:pt idx="56">
                  <c:v>54.73276190476191</c:v>
                </c:pt>
                <c:pt idx="57">
                  <c:v>53.26180952380951</c:v>
                </c:pt>
                <c:pt idx="58">
                  <c:v>53.89150943396227</c:v>
                </c:pt>
                <c:pt idx="59">
                  <c:v>53.48419047619045</c:v>
                </c:pt>
                <c:pt idx="60">
                  <c:v>56.35</c:v>
                </c:pt>
                <c:pt idx="61">
                  <c:v>57.24857142857143</c:v>
                </c:pt>
                <c:pt idx="62">
                  <c:v>59.15952380952382</c:v>
                </c:pt>
                <c:pt idx="63">
                  <c:v>60.57403846153846</c:v>
                </c:pt>
                <c:pt idx="64">
                  <c:v>60.58269230769232</c:v>
                </c:pt>
                <c:pt idx="65">
                  <c:v>59.72451923076921</c:v>
                </c:pt>
                <c:pt idx="66">
                  <c:v>61.93590476190475</c:v>
                </c:pt>
                <c:pt idx="67">
                  <c:v>59.01857142857142</c:v>
                </c:pt>
                <c:pt idx="68">
                  <c:v>61.41095238095239</c:v>
                </c:pt>
                <c:pt idx="69">
                  <c:v>64.09057142857142</c:v>
                </c:pt>
                <c:pt idx="70">
                  <c:v>65.14419047619051</c:v>
                </c:pt>
                <c:pt idx="71">
                  <c:v>64.41800000000003</c:v>
                </c:pt>
                <c:pt idx="72">
                  <c:v>61.15866666666667</c:v>
                </c:pt>
                <c:pt idx="73">
                  <c:v>63.60495238095237</c:v>
                </c:pt>
                <c:pt idx="74">
                  <c:v>64.11961904761908</c:v>
                </c:pt>
                <c:pt idx="75">
                  <c:v>64.3012380952381</c:v>
                </c:pt>
                <c:pt idx="76">
                  <c:v>64.79584905660379</c:v>
                </c:pt>
                <c:pt idx="77">
                  <c:v>66.14235849056601</c:v>
                </c:pt>
                <c:pt idx="78">
                  <c:v>62.95336448598131</c:v>
                </c:pt>
                <c:pt idx="79">
                  <c:v>65.28037383177568</c:v>
                </c:pt>
                <c:pt idx="80">
                  <c:v>63.64093457943922</c:v>
                </c:pt>
                <c:pt idx="81">
                  <c:v>67.28428571428571</c:v>
                </c:pt>
                <c:pt idx="82">
                  <c:v>68.37638095238096</c:v>
                </c:pt>
                <c:pt idx="83">
                  <c:v>69.58292452830185</c:v>
                </c:pt>
                <c:pt idx="84">
                  <c:v>67.493679245283</c:v>
                </c:pt>
                <c:pt idx="85">
                  <c:v>69.74114285714284</c:v>
                </c:pt>
              </c:numCache>
            </c:numRef>
          </c:val>
          <c:smooth val="0"/>
        </c:ser>
        <c:ser>
          <c:idx val="1"/>
          <c:order val="1"/>
          <c:tx>
            <c:v>Contenders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Summary!#REF!</c:f>
              <c:numCache>
                <c:formatCode>@</c:formatCode>
                <c:ptCount val="1"/>
                <c:pt idx="0">
                  <c:v>1.0</c:v>
                </c:pt>
              </c:numCache>
            </c:numRef>
          </c:cat>
          <c:val>
            <c:numRef>
              <c:f>Summary!$J$5:$J$90</c:f>
              <c:numCache>
                <c:formatCode>General</c:formatCode>
                <c:ptCount val="86"/>
                <c:pt idx="17" formatCode="0.00">
                  <c:v>31.68</c:v>
                </c:pt>
                <c:pt idx="18" formatCode="0.00">
                  <c:v>33.76</c:v>
                </c:pt>
                <c:pt idx="19" formatCode="0.00">
                  <c:v>34.49</c:v>
                </c:pt>
                <c:pt idx="20" formatCode="0.00">
                  <c:v>35.51</c:v>
                </c:pt>
                <c:pt idx="21" formatCode="0.00">
                  <c:v>34.8</c:v>
                </c:pt>
                <c:pt idx="22" formatCode="0.00">
                  <c:v>36.44</c:v>
                </c:pt>
                <c:pt idx="23" formatCode="0.00">
                  <c:v>37.24</c:v>
                </c:pt>
                <c:pt idx="24" formatCode="0.00">
                  <c:v>36.52</c:v>
                </c:pt>
                <c:pt idx="25" formatCode="0.00">
                  <c:v>37.24</c:v>
                </c:pt>
                <c:pt idx="26" formatCode="0.00">
                  <c:v>40.34</c:v>
                </c:pt>
                <c:pt idx="27" formatCode="0.00">
                  <c:v>43.21</c:v>
                </c:pt>
                <c:pt idx="28" formatCode="0.00">
                  <c:v>40.28</c:v>
                </c:pt>
                <c:pt idx="29" formatCode="0.00">
                  <c:v>38.62</c:v>
                </c:pt>
                <c:pt idx="30" formatCode="0.00">
                  <c:v>41.67</c:v>
                </c:pt>
                <c:pt idx="31">
                  <c:v>38.12</c:v>
                </c:pt>
                <c:pt idx="32" formatCode="0.00">
                  <c:v>41.63954545454547</c:v>
                </c:pt>
                <c:pt idx="33" formatCode="0.00">
                  <c:v>42.8332824427481</c:v>
                </c:pt>
                <c:pt idx="34" formatCode="0.00">
                  <c:v>43.56460317460316</c:v>
                </c:pt>
                <c:pt idx="35" formatCode="0.00">
                  <c:v>45.84116279069765</c:v>
                </c:pt>
                <c:pt idx="36" formatCode="0.00">
                  <c:v>45.96955555555554</c:v>
                </c:pt>
                <c:pt idx="37" formatCode="0.00">
                  <c:v>46.96460992907804</c:v>
                </c:pt>
                <c:pt idx="38" formatCode="0.00">
                  <c:v>48.33549295774647</c:v>
                </c:pt>
                <c:pt idx="39" formatCode="0.00">
                  <c:v>50.31145833333333</c:v>
                </c:pt>
                <c:pt idx="40" formatCode="0.00">
                  <c:v>49.32346938775513</c:v>
                </c:pt>
                <c:pt idx="41" formatCode="0.00">
                  <c:v>48.2258108108108</c:v>
                </c:pt>
                <c:pt idx="42" formatCode="0.00">
                  <c:v>46.48340136054424</c:v>
                </c:pt>
                <c:pt idx="43" formatCode="0.00">
                  <c:v>44.5542857142857</c:v>
                </c:pt>
                <c:pt idx="44" formatCode="0.00">
                  <c:v>40.47351351351353</c:v>
                </c:pt>
                <c:pt idx="45" formatCode="0.00">
                  <c:v>45.98465277777776</c:v>
                </c:pt>
                <c:pt idx="46" formatCode="0.00">
                  <c:v>46.81310344827584</c:v>
                </c:pt>
                <c:pt idx="47" formatCode="0.00">
                  <c:v>46.20369863013698</c:v>
                </c:pt>
                <c:pt idx="48" formatCode="0.00">
                  <c:v>47.2953289473684</c:v>
                </c:pt>
                <c:pt idx="49" formatCode="0.00">
                  <c:v>47.80621118012422</c:v>
                </c:pt>
                <c:pt idx="50" formatCode="0.00">
                  <c:v>48.31096385542166</c:v>
                </c:pt>
                <c:pt idx="51" formatCode="0.00">
                  <c:v>47.99836363636362</c:v>
                </c:pt>
                <c:pt idx="52" formatCode="0.00">
                  <c:v>45.88234939759037</c:v>
                </c:pt>
                <c:pt idx="53" formatCode="0.00">
                  <c:v>47.89191860465117</c:v>
                </c:pt>
                <c:pt idx="54" formatCode="0.00">
                  <c:v>48.02528735632182</c:v>
                </c:pt>
                <c:pt idx="55" formatCode="0.00">
                  <c:v>49.3555681818182</c:v>
                </c:pt>
                <c:pt idx="56" formatCode="0.00">
                  <c:v>50.2297191011236</c:v>
                </c:pt>
                <c:pt idx="57" formatCode="0.00">
                  <c:v>49.88207182320446</c:v>
                </c:pt>
                <c:pt idx="58" formatCode="0.00">
                  <c:v>50.59772222222224</c:v>
                </c:pt>
                <c:pt idx="59" formatCode="0.00">
                  <c:v>50.88819672131147</c:v>
                </c:pt>
                <c:pt idx="60" formatCode="0.00">
                  <c:v>56.29</c:v>
                </c:pt>
                <c:pt idx="61" formatCode="0.00">
                  <c:v>56.91070351758794</c:v>
                </c:pt>
                <c:pt idx="62" formatCode="0.00">
                  <c:v>58.42467661691543</c:v>
                </c:pt>
                <c:pt idx="63" formatCode="0.00">
                  <c:v>58.79226600985221</c:v>
                </c:pt>
                <c:pt idx="64" formatCode="0.00">
                  <c:v>58.61797101449271</c:v>
                </c:pt>
                <c:pt idx="65" formatCode="0.00">
                  <c:v>57.53966507177029</c:v>
                </c:pt>
                <c:pt idx="66" formatCode="0.00">
                  <c:v>59.17163461538463</c:v>
                </c:pt>
                <c:pt idx="67" formatCode="0.00">
                  <c:v>57.98636363636365</c:v>
                </c:pt>
                <c:pt idx="68" formatCode="0.00">
                  <c:v>59.83695238095242</c:v>
                </c:pt>
                <c:pt idx="69" formatCode="0.00">
                  <c:v>62.34449760765547</c:v>
                </c:pt>
                <c:pt idx="70" formatCode="0.00">
                  <c:v>63.89450236966821</c:v>
                </c:pt>
                <c:pt idx="71" formatCode="0.00">
                  <c:v>65.13552380952385</c:v>
                </c:pt>
                <c:pt idx="72" formatCode="0.00">
                  <c:v>62.38150234741784</c:v>
                </c:pt>
                <c:pt idx="73" formatCode="0.00">
                  <c:v>64.1366818181818</c:v>
                </c:pt>
                <c:pt idx="74" formatCode="0.00">
                  <c:v>64.4234684684685</c:v>
                </c:pt>
                <c:pt idx="75" formatCode="0.00">
                  <c:v>64.06170305676858</c:v>
                </c:pt>
                <c:pt idx="76" formatCode="0.00">
                  <c:v>64.71329004329004</c:v>
                </c:pt>
                <c:pt idx="77" formatCode="0.00">
                  <c:v>65.78878787878783</c:v>
                </c:pt>
                <c:pt idx="78" formatCode="0.00">
                  <c:v>63.56110169491522</c:v>
                </c:pt>
                <c:pt idx="79" formatCode="0.00">
                  <c:v>65.23359832635984</c:v>
                </c:pt>
                <c:pt idx="80" formatCode="0.00">
                  <c:v>63.6461087866109</c:v>
                </c:pt>
                <c:pt idx="81" formatCode="0.00">
                  <c:v>68.06881632653058</c:v>
                </c:pt>
                <c:pt idx="82" formatCode="0.00">
                  <c:v>68.20402439024385</c:v>
                </c:pt>
                <c:pt idx="83" formatCode="0.00">
                  <c:v>68.71044715447154</c:v>
                </c:pt>
                <c:pt idx="84" formatCode="0.00">
                  <c:v>67.09587999999999</c:v>
                </c:pt>
                <c:pt idx="85" formatCode="0.00">
                  <c:v>70.40481927710843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8444056"/>
        <c:axId val="2108448056"/>
      </c:lineChart>
      <c:catAx>
        <c:axId val="2108444056"/>
        <c:scaling>
          <c:orientation val="minMax"/>
        </c:scaling>
        <c:delete val="0"/>
        <c:axPos val="b"/>
        <c:numFmt formatCode="@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8448056"/>
        <c:crosses val="autoZero"/>
        <c:auto val="1"/>
        <c:lblAlgn val="ctr"/>
        <c:lblOffset val="100"/>
        <c:tickLblSkip val="9"/>
        <c:tickMarkSkip val="1"/>
        <c:noMultiLvlLbl val="0"/>
      </c:catAx>
      <c:valAx>
        <c:axId val="2108448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8444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Average Yield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Champions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Summary!#REF!</c:f>
              <c:numCache>
                <c:formatCode>@</c:formatCode>
                <c:ptCount val="1"/>
                <c:pt idx="0">
                  <c:v>1.0</c:v>
                </c:pt>
              </c:numCache>
            </c:numRef>
          </c:cat>
          <c:val>
            <c:numRef>
              <c:f>Summary!$E$5:$E$90</c:f>
              <c:numCache>
                <c:formatCode>0.00</c:formatCode>
                <c:ptCount val="86"/>
                <c:pt idx="0">
                  <c:v>2.97</c:v>
                </c:pt>
                <c:pt idx="1">
                  <c:v>3.13</c:v>
                </c:pt>
                <c:pt idx="2">
                  <c:v>3.09</c:v>
                </c:pt>
                <c:pt idx="3">
                  <c:v>3.02</c:v>
                </c:pt>
                <c:pt idx="4">
                  <c:v>3.06</c:v>
                </c:pt>
                <c:pt idx="5">
                  <c:v>3.53</c:v>
                </c:pt>
                <c:pt idx="6">
                  <c:v>3.32</c:v>
                </c:pt>
                <c:pt idx="7">
                  <c:v>3.23</c:v>
                </c:pt>
                <c:pt idx="8">
                  <c:v>3.17</c:v>
                </c:pt>
                <c:pt idx="9">
                  <c:v>3.68</c:v>
                </c:pt>
                <c:pt idx="10">
                  <c:v>3.94</c:v>
                </c:pt>
                <c:pt idx="11">
                  <c:v>3.92</c:v>
                </c:pt>
                <c:pt idx="12">
                  <c:v>4.57</c:v>
                </c:pt>
                <c:pt idx="13">
                  <c:v>4.93</c:v>
                </c:pt>
                <c:pt idx="14">
                  <c:v>4.36</c:v>
                </c:pt>
                <c:pt idx="15">
                  <c:v>3.79</c:v>
                </c:pt>
                <c:pt idx="16">
                  <c:v>3.66</c:v>
                </c:pt>
                <c:pt idx="17">
                  <c:v>3.64</c:v>
                </c:pt>
                <c:pt idx="18">
                  <c:v>3.39</c:v>
                </c:pt>
                <c:pt idx="19">
                  <c:v>3.3</c:v>
                </c:pt>
                <c:pt idx="20">
                  <c:v>3.22</c:v>
                </c:pt>
                <c:pt idx="21">
                  <c:v>3.21</c:v>
                </c:pt>
                <c:pt idx="22">
                  <c:v>3.11</c:v>
                </c:pt>
                <c:pt idx="23">
                  <c:v>3.05</c:v>
                </c:pt>
                <c:pt idx="24">
                  <c:v>3.14</c:v>
                </c:pt>
                <c:pt idx="25">
                  <c:v>3.1</c:v>
                </c:pt>
                <c:pt idx="26">
                  <c:v>2.98</c:v>
                </c:pt>
                <c:pt idx="27">
                  <c:v>2.9</c:v>
                </c:pt>
                <c:pt idx="28">
                  <c:v>3.13</c:v>
                </c:pt>
                <c:pt idx="29">
                  <c:v>3.26</c:v>
                </c:pt>
                <c:pt idx="30">
                  <c:v>3.075317850054865</c:v>
                </c:pt>
                <c:pt idx="31">
                  <c:v>3.327728756841016</c:v>
                </c:pt>
                <c:pt idx="32">
                  <c:v>3.055991406802248</c:v>
                </c:pt>
                <c:pt idx="33">
                  <c:v>2.94430330325086</c:v>
                </c:pt>
                <c:pt idx="34">
                  <c:v>2.972102998888293</c:v>
                </c:pt>
                <c:pt idx="35">
                  <c:v>2.857210045790525</c:v>
                </c:pt>
                <c:pt idx="36">
                  <c:v>2.916560073058497</c:v>
                </c:pt>
                <c:pt idx="37">
                  <c:v>2.849976162819787</c:v>
                </c:pt>
                <c:pt idx="38">
                  <c:v>2.823861880699795</c:v>
                </c:pt>
                <c:pt idx="39">
                  <c:v>2.789492037985953</c:v>
                </c:pt>
                <c:pt idx="40">
                  <c:v>2.80298896887273</c:v>
                </c:pt>
                <c:pt idx="41">
                  <c:v>2.889295265074119</c:v>
                </c:pt>
                <c:pt idx="42">
                  <c:v>2.963297350566998</c:v>
                </c:pt>
                <c:pt idx="43">
                  <c:v>3.057952572254968</c:v>
                </c:pt>
                <c:pt idx="44">
                  <c:v>3.26182952421285</c:v>
                </c:pt>
                <c:pt idx="45">
                  <c:v>3.022146800257974</c:v>
                </c:pt>
                <c:pt idx="46">
                  <c:v>2.965638011957328</c:v>
                </c:pt>
                <c:pt idx="47">
                  <c:v>2.936078619141076</c:v>
                </c:pt>
                <c:pt idx="48">
                  <c:v>2.886673392318223</c:v>
                </c:pt>
                <c:pt idx="49">
                  <c:v>2.860730022711469</c:v>
                </c:pt>
                <c:pt idx="50">
                  <c:v>2.826585883655243</c:v>
                </c:pt>
                <c:pt idx="51">
                  <c:v>2.862884069164964</c:v>
                </c:pt>
                <c:pt idx="52">
                  <c:v>2.988531322449442</c:v>
                </c:pt>
                <c:pt idx="53">
                  <c:v>2.970917217654459</c:v>
                </c:pt>
                <c:pt idx="54">
                  <c:v>2.953861439772921</c:v>
                </c:pt>
                <c:pt idx="55">
                  <c:v>2.945408753308461</c:v>
                </c:pt>
                <c:pt idx="56">
                  <c:v>2.860781384282872</c:v>
                </c:pt>
                <c:pt idx="57">
                  <c:v>2.894149466585927</c:v>
                </c:pt>
                <c:pt idx="58">
                  <c:v>2.9360208613895</c:v>
                </c:pt>
                <c:pt idx="59">
                  <c:v>2.930707730253724</c:v>
                </c:pt>
                <c:pt idx="60">
                  <c:v>2.77</c:v>
                </c:pt>
                <c:pt idx="61">
                  <c:v>2.769959338416099</c:v>
                </c:pt>
                <c:pt idx="62">
                  <c:v>2.674921903657775</c:v>
                </c:pt>
                <c:pt idx="63">
                  <c:v>2.583686368045746</c:v>
                </c:pt>
                <c:pt idx="64">
                  <c:v>2.613696323899838</c:v>
                </c:pt>
                <c:pt idx="65">
                  <c:v>2.665203412911262</c:v>
                </c:pt>
                <c:pt idx="66">
                  <c:v>2.523983100986879</c:v>
                </c:pt>
                <c:pt idx="67">
                  <c:v>2.679322881982254</c:v>
                </c:pt>
                <c:pt idx="68">
                  <c:v>2.586172792420454</c:v>
                </c:pt>
                <c:pt idx="69">
                  <c:v>2.504424594768896</c:v>
                </c:pt>
                <c:pt idx="70">
                  <c:v>2.497105505678075</c:v>
                </c:pt>
                <c:pt idx="71">
                  <c:v>2.486117554557163</c:v>
                </c:pt>
                <c:pt idx="72">
                  <c:v>2.596158728067277</c:v>
                </c:pt>
                <c:pt idx="73">
                  <c:v>2.546538817148134</c:v>
                </c:pt>
                <c:pt idx="74">
                  <c:v>2.511503120535648</c:v>
                </c:pt>
                <c:pt idx="75">
                  <c:v>2.523826040243789</c:v>
                </c:pt>
                <c:pt idx="76">
                  <c:v>2.5317331660122</c:v>
                </c:pt>
                <c:pt idx="77">
                  <c:v>2.484370377984021</c:v>
                </c:pt>
                <c:pt idx="78">
                  <c:v>2.637165056724745</c:v>
                </c:pt>
                <c:pt idx="79">
                  <c:v>2.554627511206088</c:v>
                </c:pt>
                <c:pt idx="80">
                  <c:v>2.652063756999217</c:v>
                </c:pt>
                <c:pt idx="81">
                  <c:v>2.523051241076722</c:v>
                </c:pt>
                <c:pt idx="82">
                  <c:v>2.527966161084859</c:v>
                </c:pt>
                <c:pt idx="83">
                  <c:v>2.498518195093981</c:v>
                </c:pt>
                <c:pt idx="84">
                  <c:v>2.58445769792132</c:v>
                </c:pt>
                <c:pt idx="85">
                  <c:v>2.553636727174316</c:v>
                </c:pt>
              </c:numCache>
            </c:numRef>
          </c:val>
          <c:smooth val="0"/>
        </c:ser>
        <c:ser>
          <c:idx val="1"/>
          <c:order val="1"/>
          <c:tx>
            <c:v>Contenders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Summary!#REF!</c:f>
              <c:numCache>
                <c:formatCode>@</c:formatCode>
                <c:ptCount val="1"/>
                <c:pt idx="0">
                  <c:v>1.0</c:v>
                </c:pt>
              </c:numCache>
            </c:numRef>
          </c:cat>
          <c:val>
            <c:numRef>
              <c:f>Summary!$K$5:$K$90</c:f>
              <c:numCache>
                <c:formatCode>General</c:formatCode>
                <c:ptCount val="86"/>
                <c:pt idx="17" formatCode="0.00">
                  <c:v>3.8</c:v>
                </c:pt>
                <c:pt idx="18" formatCode="0.00">
                  <c:v>3.5</c:v>
                </c:pt>
                <c:pt idx="19" formatCode="0.00">
                  <c:v>3.45</c:v>
                </c:pt>
                <c:pt idx="20" formatCode="0.00">
                  <c:v>3.44</c:v>
                </c:pt>
                <c:pt idx="21" formatCode="0.00">
                  <c:v>3.5</c:v>
                </c:pt>
                <c:pt idx="22" formatCode="0.00">
                  <c:v>3.43</c:v>
                </c:pt>
                <c:pt idx="23" formatCode="0.00">
                  <c:v>3.33</c:v>
                </c:pt>
                <c:pt idx="24" formatCode="0.00">
                  <c:v>3.39</c:v>
                </c:pt>
                <c:pt idx="25" formatCode="0.00">
                  <c:v>3.35</c:v>
                </c:pt>
                <c:pt idx="26" formatCode="0.00">
                  <c:v>3.06</c:v>
                </c:pt>
                <c:pt idx="27" formatCode="0.00">
                  <c:v>2.95</c:v>
                </c:pt>
                <c:pt idx="28" formatCode="0.00">
                  <c:v>3.14</c:v>
                </c:pt>
                <c:pt idx="29" formatCode="0.00">
                  <c:v>3.28</c:v>
                </c:pt>
                <c:pt idx="30" formatCode="0.00">
                  <c:v>2.98</c:v>
                </c:pt>
                <c:pt idx="31">
                  <c:v>3.37</c:v>
                </c:pt>
                <c:pt idx="32" formatCode="0.00">
                  <c:v>3.195790994980655</c:v>
                </c:pt>
                <c:pt idx="33" formatCode="0.00">
                  <c:v>3.11957025310261</c:v>
                </c:pt>
                <c:pt idx="34" formatCode="0.00">
                  <c:v>3.05280732972373</c:v>
                </c:pt>
                <c:pt idx="35" formatCode="0.00">
                  <c:v>2.895618224918565</c:v>
                </c:pt>
                <c:pt idx="36" formatCode="0.00">
                  <c:v>2.930252354073223</c:v>
                </c:pt>
                <c:pt idx="37" formatCode="0.00">
                  <c:v>2.949089791894435</c:v>
                </c:pt>
                <c:pt idx="38" formatCode="0.00">
                  <c:v>2.945091789392279</c:v>
                </c:pt>
                <c:pt idx="39" formatCode="0.00">
                  <c:v>2.882595121055744</c:v>
                </c:pt>
                <c:pt idx="40" formatCode="0.00">
                  <c:v>2.925327365695468</c:v>
                </c:pt>
                <c:pt idx="41" formatCode="0.00">
                  <c:v>2.966461081439295</c:v>
                </c:pt>
                <c:pt idx="42" formatCode="0.00">
                  <c:v>3.107001666278822</c:v>
                </c:pt>
                <c:pt idx="43" formatCode="0.00">
                  <c:v>3.213314044713308</c:v>
                </c:pt>
                <c:pt idx="44" formatCode="0.00">
                  <c:v>3.412081496139658</c:v>
                </c:pt>
                <c:pt idx="45" formatCode="0.00">
                  <c:v>3.161190246559941</c:v>
                </c:pt>
                <c:pt idx="46" formatCode="0.00">
                  <c:v>3.136889680888502</c:v>
                </c:pt>
                <c:pt idx="47" formatCode="0.00">
                  <c:v>3.095065732009133</c:v>
                </c:pt>
                <c:pt idx="48" formatCode="0.00">
                  <c:v>3.084608428730947</c:v>
                </c:pt>
                <c:pt idx="49" formatCode="0.00">
                  <c:v>3.117911977003186</c:v>
                </c:pt>
                <c:pt idx="50" formatCode="0.00">
                  <c:v>3.096421775685538</c:v>
                </c:pt>
                <c:pt idx="51" formatCode="0.00">
                  <c:v>3.015524984102687</c:v>
                </c:pt>
                <c:pt idx="52" formatCode="0.00">
                  <c:v>3.190671808278886</c:v>
                </c:pt>
                <c:pt idx="53" formatCode="0.00">
                  <c:v>3.10468934346585</c:v>
                </c:pt>
                <c:pt idx="54" formatCode="0.00">
                  <c:v>3.069567265112433</c:v>
                </c:pt>
                <c:pt idx="55" formatCode="0.00">
                  <c:v>3.060659826149312</c:v>
                </c:pt>
                <c:pt idx="56" formatCode="0.00">
                  <c:v>3.04704798602168</c:v>
                </c:pt>
                <c:pt idx="57" formatCode="0.00">
                  <c:v>3.073219998835879</c:v>
                </c:pt>
                <c:pt idx="58" formatCode="0.00">
                  <c:v>3.01138190057874</c:v>
                </c:pt>
                <c:pt idx="59" formatCode="0.00">
                  <c:v>3.01628734883794</c:v>
                </c:pt>
                <c:pt idx="60" formatCode="0.00">
                  <c:v>2.89</c:v>
                </c:pt>
                <c:pt idx="61" formatCode="0.00">
                  <c:v>2.923089302315293</c:v>
                </c:pt>
                <c:pt idx="62" formatCode="0.00">
                  <c:v>2.839668690177938</c:v>
                </c:pt>
                <c:pt idx="63" formatCode="0.00">
                  <c:v>2.811721392687897</c:v>
                </c:pt>
                <c:pt idx="64" formatCode="0.00">
                  <c:v>2.838571880855647</c:v>
                </c:pt>
                <c:pt idx="65" formatCode="0.00">
                  <c:v>2.853072144342844</c:v>
                </c:pt>
                <c:pt idx="66" formatCode="0.00">
                  <c:v>2.776783242582978</c:v>
                </c:pt>
                <c:pt idx="67" formatCode="0.00">
                  <c:v>2.834857888885574</c:v>
                </c:pt>
                <c:pt idx="68" formatCode="0.00">
                  <c:v>2.784814120909421</c:v>
                </c:pt>
                <c:pt idx="69" formatCode="0.00">
                  <c:v>2.641982449119851</c:v>
                </c:pt>
                <c:pt idx="70" formatCode="0.00">
                  <c:v>2.610560511554481</c:v>
                </c:pt>
                <c:pt idx="71" formatCode="0.00">
                  <c:v>2.592407560154566</c:v>
                </c:pt>
                <c:pt idx="72" formatCode="0.00">
                  <c:v>2.704195559752475</c:v>
                </c:pt>
                <c:pt idx="73" formatCode="0.00">
                  <c:v>2.686302657760895</c:v>
                </c:pt>
                <c:pt idx="74" formatCode="0.00">
                  <c:v>2.654006633324724</c:v>
                </c:pt>
                <c:pt idx="75" formatCode="0.00">
                  <c:v>2.687565689053932</c:v>
                </c:pt>
                <c:pt idx="76" formatCode="0.00">
                  <c:v>2.674906743993712</c:v>
                </c:pt>
                <c:pt idx="77" formatCode="0.00">
                  <c:v>2.635362744948132</c:v>
                </c:pt>
                <c:pt idx="78" formatCode="0.00">
                  <c:v>2.755274570965577</c:v>
                </c:pt>
                <c:pt idx="79" formatCode="0.00">
                  <c:v>2.669773220700708</c:v>
                </c:pt>
                <c:pt idx="80" formatCode="0.00">
                  <c:v>2.757541798213958</c:v>
                </c:pt>
                <c:pt idx="81" formatCode="0.00">
                  <c:v>2.650077433763458</c:v>
                </c:pt>
                <c:pt idx="82" formatCode="0.00">
                  <c:v>2.645758109614507</c:v>
                </c:pt>
                <c:pt idx="83" formatCode="0.00">
                  <c:v>2.642631326570759</c:v>
                </c:pt>
                <c:pt idx="84" formatCode="0.00">
                  <c:v>2.745586826674698</c:v>
                </c:pt>
                <c:pt idx="85" formatCode="0.00">
                  <c:v>2.697395472148865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8484552"/>
        <c:axId val="2108488552"/>
      </c:lineChart>
      <c:catAx>
        <c:axId val="2108484552"/>
        <c:scaling>
          <c:orientation val="minMax"/>
        </c:scaling>
        <c:delete val="0"/>
        <c:axPos val="b"/>
        <c:numFmt formatCode="@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8488552"/>
        <c:crosses val="autoZero"/>
        <c:auto val="1"/>
        <c:lblAlgn val="ctr"/>
        <c:lblOffset val="100"/>
        <c:tickLblSkip val="9"/>
        <c:tickMarkSkip val="1"/>
        <c:noMultiLvlLbl val="0"/>
      </c:catAx>
      <c:valAx>
        <c:axId val="2108488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84845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Average % Increase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Champions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Summary!#REF!</c:f>
              <c:numCache>
                <c:formatCode>@</c:formatCode>
                <c:ptCount val="1"/>
                <c:pt idx="0">
                  <c:v>1.0</c:v>
                </c:pt>
              </c:numCache>
            </c:numRef>
          </c:cat>
          <c:val>
            <c:numRef>
              <c:f>Summary!$F$4:$F$90</c:f>
              <c:numCache>
                <c:formatCode>0.00</c:formatCode>
                <c:ptCount val="87"/>
                <c:pt idx="0">
                  <c:v>10.23</c:v>
                </c:pt>
                <c:pt idx="1">
                  <c:v>10.21</c:v>
                </c:pt>
                <c:pt idx="2" formatCode="General">
                  <c:v>10.15</c:v>
                </c:pt>
                <c:pt idx="3">
                  <c:v>10.06</c:v>
                </c:pt>
                <c:pt idx="4">
                  <c:v>9.92</c:v>
                </c:pt>
                <c:pt idx="5">
                  <c:v>9.18</c:v>
                </c:pt>
                <c:pt idx="6">
                  <c:v>10.52</c:v>
                </c:pt>
                <c:pt idx="7">
                  <c:v>10.67</c:v>
                </c:pt>
                <c:pt idx="8">
                  <c:v>10.85</c:v>
                </c:pt>
                <c:pt idx="9">
                  <c:v>10.5</c:v>
                </c:pt>
                <c:pt idx="10">
                  <c:v>10.36</c:v>
                </c:pt>
                <c:pt idx="11">
                  <c:v>9.91</c:v>
                </c:pt>
                <c:pt idx="12">
                  <c:v>9.59</c:v>
                </c:pt>
                <c:pt idx="13">
                  <c:v>9.3</c:v>
                </c:pt>
                <c:pt idx="14">
                  <c:v>8.77</c:v>
                </c:pt>
                <c:pt idx="15">
                  <c:v>8.74</c:v>
                </c:pt>
                <c:pt idx="16">
                  <c:v>8.630000000000001</c:v>
                </c:pt>
                <c:pt idx="17">
                  <c:v>8.68</c:v>
                </c:pt>
                <c:pt idx="18">
                  <c:v>8.35</c:v>
                </c:pt>
                <c:pt idx="19">
                  <c:v>8.37</c:v>
                </c:pt>
                <c:pt idx="20">
                  <c:v>7.79</c:v>
                </c:pt>
                <c:pt idx="21">
                  <c:v>7.49</c:v>
                </c:pt>
                <c:pt idx="22">
                  <c:v>7.6</c:v>
                </c:pt>
                <c:pt idx="23">
                  <c:v>7.18</c:v>
                </c:pt>
                <c:pt idx="24">
                  <c:v>7.05</c:v>
                </c:pt>
                <c:pt idx="25">
                  <c:v>7.11</c:v>
                </c:pt>
                <c:pt idx="26">
                  <c:v>5.1</c:v>
                </c:pt>
                <c:pt idx="27">
                  <c:v>5.15</c:v>
                </c:pt>
                <c:pt idx="28">
                  <c:v>5.19</c:v>
                </c:pt>
                <c:pt idx="29">
                  <c:v>5.16</c:v>
                </c:pt>
                <c:pt idx="30">
                  <c:v>5.37</c:v>
                </c:pt>
                <c:pt idx="31">
                  <c:v>5.389054270991211</c:v>
                </c:pt>
                <c:pt idx="32">
                  <c:v>5.419417837208096</c:v>
                </c:pt>
                <c:pt idx="33">
                  <c:v>5.43175323222207</c:v>
                </c:pt>
                <c:pt idx="34">
                  <c:v>5.707766361552191</c:v>
                </c:pt>
                <c:pt idx="35">
                  <c:v>5.98028898205798</c:v>
                </c:pt>
                <c:pt idx="36">
                  <c:v>6.044847951092414</c:v>
                </c:pt>
                <c:pt idx="37">
                  <c:v>5.954483640431096</c:v>
                </c:pt>
                <c:pt idx="38">
                  <c:v>6.086564743016098</c:v>
                </c:pt>
                <c:pt idx="39">
                  <c:v>6.37330439277648</c:v>
                </c:pt>
                <c:pt idx="40">
                  <c:v>6.55843496102364</c:v>
                </c:pt>
                <c:pt idx="41">
                  <c:v>6.63412264486063</c:v>
                </c:pt>
                <c:pt idx="42">
                  <c:v>6.570884424312751</c:v>
                </c:pt>
                <c:pt idx="43">
                  <c:v>6.630209077354232</c:v>
                </c:pt>
                <c:pt idx="44">
                  <c:v>6.69696769019803</c:v>
                </c:pt>
                <c:pt idx="45">
                  <c:v>6.802006744122857</c:v>
                </c:pt>
                <c:pt idx="46">
                  <c:v>6.955095908447895</c:v>
                </c:pt>
                <c:pt idx="47">
                  <c:v>7.243653460549137</c:v>
                </c:pt>
                <c:pt idx="48">
                  <c:v>7.242047477093938</c:v>
                </c:pt>
                <c:pt idx="49">
                  <c:v>7.08619097857417</c:v>
                </c:pt>
                <c:pt idx="50">
                  <c:v>7.117632615405745</c:v>
                </c:pt>
                <c:pt idx="51">
                  <c:v>6.888510382919577</c:v>
                </c:pt>
                <c:pt idx="52">
                  <c:v>7.210050097014942</c:v>
                </c:pt>
                <c:pt idx="53">
                  <c:v>7.26911266036443</c:v>
                </c:pt>
                <c:pt idx="54">
                  <c:v>7.119126490819982</c:v>
                </c:pt>
                <c:pt idx="55">
                  <c:v>7.331256821379672</c:v>
                </c:pt>
                <c:pt idx="56">
                  <c:v>7.422773006211924</c:v>
                </c:pt>
                <c:pt idx="57">
                  <c:v>7.314465972425777</c:v>
                </c:pt>
                <c:pt idx="58">
                  <c:v>7.587754761720467</c:v>
                </c:pt>
                <c:pt idx="59">
                  <c:v>7.734761460378747</c:v>
                </c:pt>
                <c:pt idx="60">
                  <c:v>7.751604099309084</c:v>
                </c:pt>
                <c:pt idx="61">
                  <c:v>7.82</c:v>
                </c:pt>
                <c:pt idx="62">
                  <c:v>8.307580053156748</c:v>
                </c:pt>
                <c:pt idx="63">
                  <c:v>8.364252568444863</c:v>
                </c:pt>
                <c:pt idx="64">
                  <c:v>8.292882437544402</c:v>
                </c:pt>
                <c:pt idx="65">
                  <c:v>8.306612397014244</c:v>
                </c:pt>
                <c:pt idx="66">
                  <c:v>9.074301268467423</c:v>
                </c:pt>
                <c:pt idx="67">
                  <c:v>8.84</c:v>
                </c:pt>
                <c:pt idx="68">
                  <c:v>8.909646339171505</c:v>
                </c:pt>
                <c:pt idx="69">
                  <c:v>8.820802949587513</c:v>
                </c:pt>
                <c:pt idx="70">
                  <c:v>8.90891005335801</c:v>
                </c:pt>
                <c:pt idx="71">
                  <c:v>9.000816606935767</c:v>
                </c:pt>
                <c:pt idx="72">
                  <c:v>8.680741876552078</c:v>
                </c:pt>
                <c:pt idx="73">
                  <c:v>8.699341900453007</c:v>
                </c:pt>
                <c:pt idx="74">
                  <c:v>8.441350116926593</c:v>
                </c:pt>
                <c:pt idx="75">
                  <c:v>8.470858593591001</c:v>
                </c:pt>
                <c:pt idx="76">
                  <c:v>8.574026129705458</c:v>
                </c:pt>
                <c:pt idx="77">
                  <c:v>8.167899816879664</c:v>
                </c:pt>
                <c:pt idx="78">
                  <c:v>8.018681842941454</c:v>
                </c:pt>
                <c:pt idx="79">
                  <c:v>8.153312143984692</c:v>
                </c:pt>
                <c:pt idx="80">
                  <c:v>8.17189878256066</c:v>
                </c:pt>
                <c:pt idx="81">
                  <c:v>8.136398294746438</c:v>
                </c:pt>
                <c:pt idx="82">
                  <c:v>8.391284271029665</c:v>
                </c:pt>
                <c:pt idx="83">
                  <c:v>8.518488904225907</c:v>
                </c:pt>
                <c:pt idx="84">
                  <c:v>8.246716104274988</c:v>
                </c:pt>
                <c:pt idx="85">
                  <c:v>8.268108840562149</c:v>
                </c:pt>
                <c:pt idx="86">
                  <c:v>8.294617995570031</c:v>
                </c:pt>
              </c:numCache>
            </c:numRef>
          </c:val>
          <c:smooth val="0"/>
        </c:ser>
        <c:ser>
          <c:idx val="1"/>
          <c:order val="1"/>
          <c:tx>
            <c:v>Contenders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Summary!#REF!</c:f>
              <c:numCache>
                <c:formatCode>@</c:formatCode>
                <c:ptCount val="1"/>
                <c:pt idx="0">
                  <c:v>1.0</c:v>
                </c:pt>
              </c:numCache>
            </c:numRef>
          </c:cat>
          <c:val>
            <c:numRef>
              <c:f>Summary!$L$4:$L$90</c:f>
              <c:numCache>
                <c:formatCode>General</c:formatCode>
                <c:ptCount val="87"/>
                <c:pt idx="31" formatCode="0.00">
                  <c:v>6.71</c:v>
                </c:pt>
                <c:pt idx="32">
                  <c:v>6.36</c:v>
                </c:pt>
                <c:pt idx="33" formatCode="0.00">
                  <c:v>6.655239105045774</c:v>
                </c:pt>
                <c:pt idx="34" formatCode="0.00">
                  <c:v>6.43606398823726</c:v>
                </c:pt>
                <c:pt idx="35" formatCode="0.00">
                  <c:v>6.394460097729215</c:v>
                </c:pt>
                <c:pt idx="36" formatCode="0.00">
                  <c:v>6.633599128804257</c:v>
                </c:pt>
                <c:pt idx="37" formatCode="0.00">
                  <c:v>6.876574819791603</c:v>
                </c:pt>
                <c:pt idx="38" formatCode="0.00">
                  <c:v>7.601791006764124</c:v>
                </c:pt>
                <c:pt idx="39" formatCode="0.00">
                  <c:v>8.3292039618436</c:v>
                </c:pt>
                <c:pt idx="40" formatCode="0.00">
                  <c:v>8.070477433882494</c:v>
                </c:pt>
                <c:pt idx="41" formatCode="0.00">
                  <c:v>8.125226164323474</c:v>
                </c:pt>
                <c:pt idx="42" formatCode="0.00">
                  <c:v>7.977250117085277</c:v>
                </c:pt>
                <c:pt idx="43" formatCode="0.00">
                  <c:v>8.02269879380919</c:v>
                </c:pt>
                <c:pt idx="44" formatCode="0.00">
                  <c:v>8.05040134244439</c:v>
                </c:pt>
                <c:pt idx="45" formatCode="0.00">
                  <c:v>7.949426354963162</c:v>
                </c:pt>
                <c:pt idx="46" formatCode="0.00">
                  <c:v>7.922974363582425</c:v>
                </c:pt>
                <c:pt idx="47" formatCode="0.00">
                  <c:v>7.971615103992557</c:v>
                </c:pt>
                <c:pt idx="48" formatCode="0.00">
                  <c:v>8.471457059311958</c:v>
                </c:pt>
                <c:pt idx="49" formatCode="0.00">
                  <c:v>8.671472362275745</c:v>
                </c:pt>
                <c:pt idx="50" formatCode="0.00">
                  <c:v>8.56094636857172</c:v>
                </c:pt>
                <c:pt idx="51" formatCode="0.00">
                  <c:v>8.796502825221153</c:v>
                </c:pt>
                <c:pt idx="52" formatCode="0.00">
                  <c:v>9.246043647948522</c:v>
                </c:pt>
                <c:pt idx="53" formatCode="0.00">
                  <c:v>9.183259055174453</c:v>
                </c:pt>
                <c:pt idx="54" formatCode="0.00">
                  <c:v>8.61970763619957</c:v>
                </c:pt>
                <c:pt idx="55" formatCode="0.00">
                  <c:v>8.72585082118169</c:v>
                </c:pt>
                <c:pt idx="56" formatCode="0.00">
                  <c:v>8.558557017909084</c:v>
                </c:pt>
                <c:pt idx="57" formatCode="0.00">
                  <c:v>8.728781647395788</c:v>
                </c:pt>
                <c:pt idx="58" formatCode="0.00">
                  <c:v>8.385386189462096</c:v>
                </c:pt>
                <c:pt idx="59" formatCode="0.00">
                  <c:v>8.589312626758572</c:v>
                </c:pt>
                <c:pt idx="60" formatCode="0.00">
                  <c:v>8.58119068205534</c:v>
                </c:pt>
                <c:pt idx="61" formatCode="0.00">
                  <c:v>8.62</c:v>
                </c:pt>
                <c:pt idx="62" formatCode="0.00">
                  <c:v>8.42490704995329</c:v>
                </c:pt>
                <c:pt idx="63" formatCode="0.00">
                  <c:v>8.61994306025311</c:v>
                </c:pt>
                <c:pt idx="64" formatCode="0.00">
                  <c:v>8.85753966109437</c:v>
                </c:pt>
                <c:pt idx="65" formatCode="0.00">
                  <c:v>8.833371223246345</c:v>
                </c:pt>
                <c:pt idx="66" formatCode="0.00">
                  <c:v>8.786599032129437</c:v>
                </c:pt>
                <c:pt idx="67" formatCode="0.00">
                  <c:v>8.663770700008433</c:v>
                </c:pt>
                <c:pt idx="68" formatCode="0.00">
                  <c:v>8.562411636771315</c:v>
                </c:pt>
                <c:pt idx="69" formatCode="0.00">
                  <c:v>8.541833295679456</c:v>
                </c:pt>
                <c:pt idx="70" formatCode="0.00">
                  <c:v>8.614638693787956</c:v>
                </c:pt>
                <c:pt idx="71" formatCode="0.00">
                  <c:v>8.741995170385785</c:v>
                </c:pt>
                <c:pt idx="72" formatCode="0.00">
                  <c:v>8.89258785063813</c:v>
                </c:pt>
                <c:pt idx="73" formatCode="0.00">
                  <c:v>8.434254087166003</c:v>
                </c:pt>
                <c:pt idx="74" formatCode="0.00">
                  <c:v>8.282405855968866</c:v>
                </c:pt>
                <c:pt idx="75" formatCode="0.00">
                  <c:v>8.117496529559865</c:v>
                </c:pt>
                <c:pt idx="76" formatCode="0.00">
                  <c:v>8.36203002911211</c:v>
                </c:pt>
                <c:pt idx="77" formatCode="0.00">
                  <c:v>8.430490953895608</c:v>
                </c:pt>
                <c:pt idx="78" formatCode="0.00">
                  <c:v>8.63866867253007</c:v>
                </c:pt>
                <c:pt idx="79" formatCode="0.00">
                  <c:v>8.22106191089893</c:v>
                </c:pt>
                <c:pt idx="80" formatCode="0.00">
                  <c:v>8.351727705810852</c:v>
                </c:pt>
                <c:pt idx="81" formatCode="0.00">
                  <c:v>8.467564407452377</c:v>
                </c:pt>
                <c:pt idx="82" formatCode="0.00">
                  <c:v>8.848787679390746</c:v>
                </c:pt>
                <c:pt idx="83" formatCode="0.00">
                  <c:v>8.932109464424531</c:v>
                </c:pt>
                <c:pt idx="84" formatCode="0.00">
                  <c:v>8.609612030734625</c:v>
                </c:pt>
                <c:pt idx="85" formatCode="0.00">
                  <c:v>8.428886751528775</c:v>
                </c:pt>
                <c:pt idx="86" formatCode="0.00">
                  <c:v>8.376358148952011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8524616"/>
        <c:axId val="2108528616"/>
      </c:lineChart>
      <c:catAx>
        <c:axId val="2108524616"/>
        <c:scaling>
          <c:orientation val="minMax"/>
        </c:scaling>
        <c:delete val="0"/>
        <c:axPos val="b"/>
        <c:numFmt formatCode="@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8528616"/>
        <c:crosses val="autoZero"/>
        <c:auto val="1"/>
        <c:lblAlgn val="ctr"/>
        <c:lblOffset val="100"/>
        <c:tickLblSkip val="9"/>
        <c:tickMarkSkip val="1"/>
        <c:noMultiLvlLbl val="0"/>
      </c:catAx>
      <c:valAx>
        <c:axId val="2108528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85246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Number of Companies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Champions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Summary!#REF!</c:f>
              <c:numCache>
                <c:formatCode>@</c:formatCode>
                <c:ptCount val="1"/>
                <c:pt idx="0">
                  <c:v>1.0</c:v>
                </c:pt>
              </c:numCache>
            </c:numRef>
          </c:cat>
          <c:val>
            <c:numRef>
              <c:f>Summary!$B$4:$B$90</c:f>
              <c:numCache>
                <c:formatCode>0</c:formatCode>
                <c:ptCount val="87"/>
                <c:pt idx="0">
                  <c:v>139.0</c:v>
                </c:pt>
                <c:pt idx="1">
                  <c:v>136.0</c:v>
                </c:pt>
                <c:pt idx="2">
                  <c:v>136.0</c:v>
                </c:pt>
                <c:pt idx="3">
                  <c:v>135.0</c:v>
                </c:pt>
                <c:pt idx="4">
                  <c:v>135.0</c:v>
                </c:pt>
                <c:pt idx="5">
                  <c:v>135.0</c:v>
                </c:pt>
                <c:pt idx="6">
                  <c:v>133.0</c:v>
                </c:pt>
                <c:pt idx="7">
                  <c:v>132.0</c:v>
                </c:pt>
                <c:pt idx="8">
                  <c:v>132.0</c:v>
                </c:pt>
                <c:pt idx="9">
                  <c:v>131.0</c:v>
                </c:pt>
                <c:pt idx="10">
                  <c:v>126.0</c:v>
                </c:pt>
                <c:pt idx="11">
                  <c:v>128.0</c:v>
                </c:pt>
                <c:pt idx="12">
                  <c:v>128.0</c:v>
                </c:pt>
                <c:pt idx="13">
                  <c:v>125.0</c:v>
                </c:pt>
                <c:pt idx="14">
                  <c:v>120.0</c:v>
                </c:pt>
                <c:pt idx="15">
                  <c:v>116.0</c:v>
                </c:pt>
                <c:pt idx="16">
                  <c:v>112.0</c:v>
                </c:pt>
                <c:pt idx="17">
                  <c:v>109.0</c:v>
                </c:pt>
                <c:pt idx="18">
                  <c:v>109.0</c:v>
                </c:pt>
                <c:pt idx="19">
                  <c:v>109.0</c:v>
                </c:pt>
                <c:pt idx="20">
                  <c:v>107.0</c:v>
                </c:pt>
                <c:pt idx="21">
                  <c:v>104.0</c:v>
                </c:pt>
                <c:pt idx="22">
                  <c:v>98.0</c:v>
                </c:pt>
                <c:pt idx="23">
                  <c:v>97.0</c:v>
                </c:pt>
                <c:pt idx="24">
                  <c:v>98.0</c:v>
                </c:pt>
                <c:pt idx="25">
                  <c:v>98.0</c:v>
                </c:pt>
                <c:pt idx="26">
                  <c:v>98.0</c:v>
                </c:pt>
                <c:pt idx="27">
                  <c:v>99.0</c:v>
                </c:pt>
                <c:pt idx="28">
                  <c:v>99.0</c:v>
                </c:pt>
                <c:pt idx="29">
                  <c:v>100.0</c:v>
                </c:pt>
                <c:pt idx="30">
                  <c:v>100.0</c:v>
                </c:pt>
                <c:pt idx="31" formatCode="General">
                  <c:v>100.0</c:v>
                </c:pt>
                <c:pt idx="32" formatCode="General">
                  <c:v>101.0</c:v>
                </c:pt>
                <c:pt idx="33" formatCode="General">
                  <c:v>101.0</c:v>
                </c:pt>
                <c:pt idx="34" formatCode="General">
                  <c:v>97.0</c:v>
                </c:pt>
                <c:pt idx="35" formatCode="General">
                  <c:v>98.0</c:v>
                </c:pt>
                <c:pt idx="36" formatCode="General">
                  <c:v>98.0</c:v>
                </c:pt>
                <c:pt idx="37" formatCode="General">
                  <c:v>99.0</c:v>
                </c:pt>
                <c:pt idx="38" formatCode="General">
                  <c:v>99.0</c:v>
                </c:pt>
                <c:pt idx="39" formatCode="General">
                  <c:v>100.0</c:v>
                </c:pt>
                <c:pt idx="40" formatCode="General">
                  <c:v>100.0</c:v>
                </c:pt>
                <c:pt idx="41" formatCode="General">
                  <c:v>101.0</c:v>
                </c:pt>
                <c:pt idx="42" formatCode="General">
                  <c:v>100.0</c:v>
                </c:pt>
                <c:pt idx="43" formatCode="General">
                  <c:v>100.0</c:v>
                </c:pt>
                <c:pt idx="44" formatCode="General">
                  <c:v>101.0</c:v>
                </c:pt>
                <c:pt idx="45" formatCode="General">
                  <c:v>101.0</c:v>
                </c:pt>
                <c:pt idx="46" formatCode="General">
                  <c:v>103.0</c:v>
                </c:pt>
                <c:pt idx="47" formatCode="General">
                  <c:v>102.0</c:v>
                </c:pt>
                <c:pt idx="48" formatCode="General">
                  <c:v>102.0</c:v>
                </c:pt>
                <c:pt idx="49" formatCode="General">
                  <c:v>102.0</c:v>
                </c:pt>
                <c:pt idx="50" formatCode="General">
                  <c:v>103.0</c:v>
                </c:pt>
                <c:pt idx="51" formatCode="General">
                  <c:v>103.0</c:v>
                </c:pt>
                <c:pt idx="52" formatCode="General">
                  <c:v>105.0</c:v>
                </c:pt>
                <c:pt idx="53" formatCode="General">
                  <c:v>104.0</c:v>
                </c:pt>
                <c:pt idx="54" formatCode="General">
                  <c:v>105.0</c:v>
                </c:pt>
                <c:pt idx="55" formatCode="General">
                  <c:v>105.0</c:v>
                </c:pt>
                <c:pt idx="56" formatCode="General">
                  <c:v>105.0</c:v>
                </c:pt>
                <c:pt idx="57" formatCode="General">
                  <c:v>105.0</c:v>
                </c:pt>
                <c:pt idx="58" formatCode="General">
                  <c:v>105.0</c:v>
                </c:pt>
                <c:pt idx="59" formatCode="General">
                  <c:v>106.0</c:v>
                </c:pt>
                <c:pt idx="60" formatCode="General">
                  <c:v>105.0</c:v>
                </c:pt>
                <c:pt idx="61" formatCode="General">
                  <c:v>105.0</c:v>
                </c:pt>
                <c:pt idx="62" formatCode="General">
                  <c:v>105.0</c:v>
                </c:pt>
                <c:pt idx="63" formatCode="General">
                  <c:v>105.0</c:v>
                </c:pt>
                <c:pt idx="64" formatCode="General">
                  <c:v>104.0</c:v>
                </c:pt>
                <c:pt idx="65" formatCode="General">
                  <c:v>104.0</c:v>
                </c:pt>
                <c:pt idx="66" formatCode="General">
                  <c:v>104.0</c:v>
                </c:pt>
                <c:pt idx="67" formatCode="General">
                  <c:v>105.0</c:v>
                </c:pt>
                <c:pt idx="68" formatCode="General">
                  <c:v>105.0</c:v>
                </c:pt>
                <c:pt idx="69" formatCode="General">
                  <c:v>105.0</c:v>
                </c:pt>
                <c:pt idx="70" formatCode="General">
                  <c:v>105.0</c:v>
                </c:pt>
                <c:pt idx="71" formatCode="General">
                  <c:v>105.0</c:v>
                </c:pt>
                <c:pt idx="72" formatCode="General">
                  <c:v>105.0</c:v>
                </c:pt>
                <c:pt idx="73" formatCode="General">
                  <c:v>105.0</c:v>
                </c:pt>
                <c:pt idx="74" formatCode="General">
                  <c:v>105.0</c:v>
                </c:pt>
                <c:pt idx="75" formatCode="General">
                  <c:v>105.0</c:v>
                </c:pt>
                <c:pt idx="76" formatCode="General">
                  <c:v>105.0</c:v>
                </c:pt>
                <c:pt idx="77" formatCode="General">
                  <c:v>106.0</c:v>
                </c:pt>
                <c:pt idx="78" formatCode="General">
                  <c:v>106.0</c:v>
                </c:pt>
                <c:pt idx="79" formatCode="General">
                  <c:v>107.0</c:v>
                </c:pt>
                <c:pt idx="80" formatCode="General">
                  <c:v>107.0</c:v>
                </c:pt>
                <c:pt idx="81" formatCode="General">
                  <c:v>107.0</c:v>
                </c:pt>
                <c:pt idx="82" formatCode="General">
                  <c:v>105.0</c:v>
                </c:pt>
                <c:pt idx="83" formatCode="General">
                  <c:v>105.0</c:v>
                </c:pt>
                <c:pt idx="84" formatCode="General">
                  <c:v>106.0</c:v>
                </c:pt>
                <c:pt idx="85" formatCode="General">
                  <c:v>106.0</c:v>
                </c:pt>
                <c:pt idx="86">
                  <c:v>105.0</c:v>
                </c:pt>
              </c:numCache>
            </c:numRef>
          </c:val>
          <c:smooth val="0"/>
        </c:ser>
        <c:ser>
          <c:idx val="1"/>
          <c:order val="1"/>
          <c:tx>
            <c:v>Contenders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Summary!#REF!</c:f>
              <c:numCache>
                <c:formatCode>@</c:formatCode>
                <c:ptCount val="1"/>
                <c:pt idx="0">
                  <c:v>1.0</c:v>
                </c:pt>
              </c:numCache>
            </c:numRef>
          </c:cat>
          <c:val>
            <c:numRef>
              <c:f>Summary!$H$4:$H$90</c:f>
              <c:numCache>
                <c:formatCode>General</c:formatCode>
                <c:ptCount val="87"/>
                <c:pt idx="9">
                  <c:v>3.0</c:v>
                </c:pt>
                <c:pt idx="10">
                  <c:v>3.0</c:v>
                </c:pt>
                <c:pt idx="11">
                  <c:v>25.0</c:v>
                </c:pt>
                <c:pt idx="12">
                  <c:v>25.0</c:v>
                </c:pt>
                <c:pt idx="13">
                  <c:v>28.0</c:v>
                </c:pt>
                <c:pt idx="14">
                  <c:v>29.0</c:v>
                </c:pt>
                <c:pt idx="15" formatCode="0">
                  <c:v>27.0</c:v>
                </c:pt>
                <c:pt idx="16" formatCode="0">
                  <c:v>27.0</c:v>
                </c:pt>
                <c:pt idx="17" formatCode="0">
                  <c:v>70.0</c:v>
                </c:pt>
                <c:pt idx="18" formatCode="0">
                  <c:v>69.0</c:v>
                </c:pt>
                <c:pt idx="19" formatCode="0">
                  <c:v>70.0</c:v>
                </c:pt>
                <c:pt idx="20" formatCode="0">
                  <c:v>70.0</c:v>
                </c:pt>
                <c:pt idx="21" formatCode="0">
                  <c:v>67.0</c:v>
                </c:pt>
                <c:pt idx="22" formatCode="0">
                  <c:v>65.0</c:v>
                </c:pt>
                <c:pt idx="23" formatCode="0">
                  <c:v>61.0</c:v>
                </c:pt>
                <c:pt idx="24" formatCode="0">
                  <c:v>62.0</c:v>
                </c:pt>
                <c:pt idx="25" formatCode="0">
                  <c:v>65.0</c:v>
                </c:pt>
                <c:pt idx="26" formatCode="0">
                  <c:v>65.0</c:v>
                </c:pt>
                <c:pt idx="27" formatCode="0">
                  <c:v>81.0</c:v>
                </c:pt>
                <c:pt idx="28" formatCode="0">
                  <c:v>82.0</c:v>
                </c:pt>
                <c:pt idx="29" formatCode="0">
                  <c:v>82.0</c:v>
                </c:pt>
                <c:pt idx="30" formatCode="0">
                  <c:v>82.0</c:v>
                </c:pt>
                <c:pt idx="31">
                  <c:v>85.0</c:v>
                </c:pt>
                <c:pt idx="32">
                  <c:v>139.0</c:v>
                </c:pt>
                <c:pt idx="33">
                  <c:v>132.0</c:v>
                </c:pt>
                <c:pt idx="34">
                  <c:v>131.0</c:v>
                </c:pt>
                <c:pt idx="35">
                  <c:v>126.0</c:v>
                </c:pt>
                <c:pt idx="36">
                  <c:v>129.0</c:v>
                </c:pt>
                <c:pt idx="37">
                  <c:v>135.0</c:v>
                </c:pt>
                <c:pt idx="38">
                  <c:v>141.0</c:v>
                </c:pt>
                <c:pt idx="39">
                  <c:v>142.0</c:v>
                </c:pt>
                <c:pt idx="40">
                  <c:v>144.0</c:v>
                </c:pt>
                <c:pt idx="41">
                  <c:v>147.0</c:v>
                </c:pt>
                <c:pt idx="42">
                  <c:v>148.0</c:v>
                </c:pt>
                <c:pt idx="43">
                  <c:v>147.0</c:v>
                </c:pt>
                <c:pt idx="44">
                  <c:v>147.0</c:v>
                </c:pt>
                <c:pt idx="45">
                  <c:v>148.0</c:v>
                </c:pt>
                <c:pt idx="46">
                  <c:v>144.0</c:v>
                </c:pt>
                <c:pt idx="47">
                  <c:v>145.0</c:v>
                </c:pt>
                <c:pt idx="48">
                  <c:v>146.0</c:v>
                </c:pt>
                <c:pt idx="49">
                  <c:v>152.0</c:v>
                </c:pt>
                <c:pt idx="50">
                  <c:v>161.0</c:v>
                </c:pt>
                <c:pt idx="51">
                  <c:v>166.0</c:v>
                </c:pt>
                <c:pt idx="52">
                  <c:v>165.0</c:v>
                </c:pt>
                <c:pt idx="53">
                  <c:v>166.0</c:v>
                </c:pt>
                <c:pt idx="54">
                  <c:v>172.0</c:v>
                </c:pt>
                <c:pt idx="55">
                  <c:v>174.0</c:v>
                </c:pt>
                <c:pt idx="56">
                  <c:v>176.0</c:v>
                </c:pt>
                <c:pt idx="57">
                  <c:v>178.0</c:v>
                </c:pt>
                <c:pt idx="58">
                  <c:v>181.0</c:v>
                </c:pt>
                <c:pt idx="59">
                  <c:v>180.0</c:v>
                </c:pt>
                <c:pt idx="60">
                  <c:v>183.0</c:v>
                </c:pt>
                <c:pt idx="61">
                  <c:v>189.0</c:v>
                </c:pt>
                <c:pt idx="62">
                  <c:v>199.0</c:v>
                </c:pt>
                <c:pt idx="63">
                  <c:v>201.0</c:v>
                </c:pt>
                <c:pt idx="64">
                  <c:v>203.0</c:v>
                </c:pt>
                <c:pt idx="65">
                  <c:v>207.0</c:v>
                </c:pt>
                <c:pt idx="66">
                  <c:v>209.0</c:v>
                </c:pt>
                <c:pt idx="67">
                  <c:v>208.0</c:v>
                </c:pt>
                <c:pt idx="68">
                  <c:v>209.0</c:v>
                </c:pt>
                <c:pt idx="69">
                  <c:v>210.0</c:v>
                </c:pt>
                <c:pt idx="70">
                  <c:v>209.0</c:v>
                </c:pt>
                <c:pt idx="71">
                  <c:v>211.0</c:v>
                </c:pt>
                <c:pt idx="72">
                  <c:v>210.0</c:v>
                </c:pt>
                <c:pt idx="73">
                  <c:v>213.0</c:v>
                </c:pt>
                <c:pt idx="74">
                  <c:v>220.0</c:v>
                </c:pt>
                <c:pt idx="75">
                  <c:v>222.0</c:v>
                </c:pt>
                <c:pt idx="76">
                  <c:v>229.0</c:v>
                </c:pt>
                <c:pt idx="77">
                  <c:v>231.0</c:v>
                </c:pt>
                <c:pt idx="78">
                  <c:v>231.0</c:v>
                </c:pt>
                <c:pt idx="79">
                  <c:v>236.0</c:v>
                </c:pt>
                <c:pt idx="80">
                  <c:v>239.0</c:v>
                </c:pt>
                <c:pt idx="81">
                  <c:v>239.0</c:v>
                </c:pt>
                <c:pt idx="82">
                  <c:v>245.0</c:v>
                </c:pt>
                <c:pt idx="83">
                  <c:v>246.0</c:v>
                </c:pt>
                <c:pt idx="84">
                  <c:v>246.0</c:v>
                </c:pt>
                <c:pt idx="85">
                  <c:v>250.0</c:v>
                </c:pt>
                <c:pt idx="86" formatCode="0">
                  <c:v>249.0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8565112"/>
        <c:axId val="2108569112"/>
      </c:lineChart>
      <c:catAx>
        <c:axId val="2108565112"/>
        <c:scaling>
          <c:orientation val="minMax"/>
        </c:scaling>
        <c:delete val="0"/>
        <c:axPos val="b"/>
        <c:numFmt formatCode="@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8569112"/>
        <c:crosses val="autoZero"/>
        <c:auto val="1"/>
        <c:lblAlgn val="ctr"/>
        <c:lblOffset val="100"/>
        <c:tickLblSkip val="9"/>
        <c:tickMarkSkip val="1"/>
        <c:noMultiLvlLbl val="0"/>
      </c:catAx>
      <c:valAx>
        <c:axId val="2108569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8565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Number of Companies</a:t>
            </a:r>
          </a:p>
        </c:rich>
      </c:tx>
      <c:layout>
        <c:manualLayout>
          <c:xMode val="edge"/>
          <c:yMode val="edge"/>
          <c:x val="0.373562694242358"/>
          <c:y val="0.034782664077356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9195249086228"/>
          <c:y val="0.182608986406122"/>
          <c:w val="0.859194196757424"/>
          <c:h val="0.552174792228036"/>
        </c:manualLayout>
      </c:layout>
      <c:lineChart>
        <c:grouping val="standard"/>
        <c:varyColors val="0"/>
        <c:ser>
          <c:idx val="0"/>
          <c:order val="0"/>
          <c:tx>
            <c:v>Champions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Summary!$A$4:$A$90</c:f>
              <c:strCache>
                <c:ptCount val="87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</c:strCache>
            </c:strRef>
          </c:cat>
          <c:val>
            <c:numRef>
              <c:f>Summary!$B$4:$B$90</c:f>
              <c:numCache>
                <c:formatCode>0</c:formatCode>
                <c:ptCount val="87"/>
                <c:pt idx="0">
                  <c:v>139.0</c:v>
                </c:pt>
                <c:pt idx="1">
                  <c:v>136.0</c:v>
                </c:pt>
                <c:pt idx="2">
                  <c:v>136.0</c:v>
                </c:pt>
                <c:pt idx="3">
                  <c:v>135.0</c:v>
                </c:pt>
                <c:pt idx="4">
                  <c:v>135.0</c:v>
                </c:pt>
                <c:pt idx="5">
                  <c:v>135.0</c:v>
                </c:pt>
                <c:pt idx="6">
                  <c:v>133.0</c:v>
                </c:pt>
                <c:pt idx="7">
                  <c:v>132.0</c:v>
                </c:pt>
                <c:pt idx="8">
                  <c:v>132.0</c:v>
                </c:pt>
                <c:pt idx="9">
                  <c:v>131.0</c:v>
                </c:pt>
                <c:pt idx="10">
                  <c:v>126.0</c:v>
                </c:pt>
                <c:pt idx="11">
                  <c:v>128.0</c:v>
                </c:pt>
                <c:pt idx="12">
                  <c:v>128.0</c:v>
                </c:pt>
                <c:pt idx="13">
                  <c:v>125.0</c:v>
                </c:pt>
                <c:pt idx="14">
                  <c:v>120.0</c:v>
                </c:pt>
                <c:pt idx="15">
                  <c:v>116.0</c:v>
                </c:pt>
                <c:pt idx="16">
                  <c:v>112.0</c:v>
                </c:pt>
                <c:pt idx="17">
                  <c:v>109.0</c:v>
                </c:pt>
                <c:pt idx="18">
                  <c:v>109.0</c:v>
                </c:pt>
                <c:pt idx="19">
                  <c:v>109.0</c:v>
                </c:pt>
                <c:pt idx="20">
                  <c:v>107.0</c:v>
                </c:pt>
                <c:pt idx="21">
                  <c:v>104.0</c:v>
                </c:pt>
                <c:pt idx="22">
                  <c:v>98.0</c:v>
                </c:pt>
                <c:pt idx="23">
                  <c:v>97.0</c:v>
                </c:pt>
                <c:pt idx="24">
                  <c:v>98.0</c:v>
                </c:pt>
                <c:pt idx="25">
                  <c:v>98.0</c:v>
                </c:pt>
                <c:pt idx="26">
                  <c:v>98.0</c:v>
                </c:pt>
                <c:pt idx="27">
                  <c:v>99.0</c:v>
                </c:pt>
                <c:pt idx="28">
                  <c:v>99.0</c:v>
                </c:pt>
                <c:pt idx="29">
                  <c:v>100.0</c:v>
                </c:pt>
                <c:pt idx="30">
                  <c:v>100.0</c:v>
                </c:pt>
                <c:pt idx="31" formatCode="General">
                  <c:v>100.0</c:v>
                </c:pt>
                <c:pt idx="32" formatCode="General">
                  <c:v>101.0</c:v>
                </c:pt>
                <c:pt idx="33" formatCode="General">
                  <c:v>101.0</c:v>
                </c:pt>
                <c:pt idx="34" formatCode="General">
                  <c:v>97.0</c:v>
                </c:pt>
                <c:pt idx="35" formatCode="General">
                  <c:v>98.0</c:v>
                </c:pt>
                <c:pt idx="36" formatCode="General">
                  <c:v>98.0</c:v>
                </c:pt>
                <c:pt idx="37" formatCode="General">
                  <c:v>99.0</c:v>
                </c:pt>
                <c:pt idx="38" formatCode="General">
                  <c:v>99.0</c:v>
                </c:pt>
                <c:pt idx="39" formatCode="General">
                  <c:v>100.0</c:v>
                </c:pt>
                <c:pt idx="40" formatCode="General">
                  <c:v>100.0</c:v>
                </c:pt>
                <c:pt idx="41" formatCode="General">
                  <c:v>101.0</c:v>
                </c:pt>
                <c:pt idx="42" formatCode="General">
                  <c:v>100.0</c:v>
                </c:pt>
                <c:pt idx="43" formatCode="General">
                  <c:v>100.0</c:v>
                </c:pt>
                <c:pt idx="44" formatCode="General">
                  <c:v>101.0</c:v>
                </c:pt>
                <c:pt idx="45" formatCode="General">
                  <c:v>101.0</c:v>
                </c:pt>
                <c:pt idx="46" formatCode="General">
                  <c:v>103.0</c:v>
                </c:pt>
                <c:pt idx="47" formatCode="General">
                  <c:v>102.0</c:v>
                </c:pt>
                <c:pt idx="48" formatCode="General">
                  <c:v>102.0</c:v>
                </c:pt>
                <c:pt idx="49" formatCode="General">
                  <c:v>102.0</c:v>
                </c:pt>
                <c:pt idx="50" formatCode="General">
                  <c:v>103.0</c:v>
                </c:pt>
                <c:pt idx="51" formatCode="General">
                  <c:v>103.0</c:v>
                </c:pt>
                <c:pt idx="52" formatCode="General">
                  <c:v>105.0</c:v>
                </c:pt>
                <c:pt idx="53" formatCode="General">
                  <c:v>104.0</c:v>
                </c:pt>
                <c:pt idx="54" formatCode="General">
                  <c:v>105.0</c:v>
                </c:pt>
                <c:pt idx="55" formatCode="General">
                  <c:v>105.0</c:v>
                </c:pt>
                <c:pt idx="56" formatCode="General">
                  <c:v>105.0</c:v>
                </c:pt>
                <c:pt idx="57" formatCode="General">
                  <c:v>105.0</c:v>
                </c:pt>
                <c:pt idx="58" formatCode="General">
                  <c:v>105.0</c:v>
                </c:pt>
                <c:pt idx="59" formatCode="General">
                  <c:v>106.0</c:v>
                </c:pt>
                <c:pt idx="60" formatCode="General">
                  <c:v>105.0</c:v>
                </c:pt>
                <c:pt idx="61" formatCode="General">
                  <c:v>105.0</c:v>
                </c:pt>
                <c:pt idx="62" formatCode="General">
                  <c:v>105.0</c:v>
                </c:pt>
                <c:pt idx="63" formatCode="General">
                  <c:v>105.0</c:v>
                </c:pt>
                <c:pt idx="64" formatCode="General">
                  <c:v>104.0</c:v>
                </c:pt>
                <c:pt idx="65" formatCode="General">
                  <c:v>104.0</c:v>
                </c:pt>
                <c:pt idx="66" formatCode="General">
                  <c:v>104.0</c:v>
                </c:pt>
                <c:pt idx="67" formatCode="General">
                  <c:v>105.0</c:v>
                </c:pt>
                <c:pt idx="68" formatCode="General">
                  <c:v>105.0</c:v>
                </c:pt>
                <c:pt idx="69" formatCode="General">
                  <c:v>105.0</c:v>
                </c:pt>
                <c:pt idx="70" formatCode="General">
                  <c:v>105.0</c:v>
                </c:pt>
                <c:pt idx="71" formatCode="General">
                  <c:v>105.0</c:v>
                </c:pt>
                <c:pt idx="72" formatCode="General">
                  <c:v>105.0</c:v>
                </c:pt>
                <c:pt idx="73" formatCode="General">
                  <c:v>105.0</c:v>
                </c:pt>
                <c:pt idx="74" formatCode="General">
                  <c:v>105.0</c:v>
                </c:pt>
                <c:pt idx="75" formatCode="General">
                  <c:v>105.0</c:v>
                </c:pt>
                <c:pt idx="76" formatCode="General">
                  <c:v>105.0</c:v>
                </c:pt>
                <c:pt idx="77" formatCode="General">
                  <c:v>106.0</c:v>
                </c:pt>
                <c:pt idx="78" formatCode="General">
                  <c:v>106.0</c:v>
                </c:pt>
                <c:pt idx="79" formatCode="General">
                  <c:v>107.0</c:v>
                </c:pt>
                <c:pt idx="80" formatCode="General">
                  <c:v>107.0</c:v>
                </c:pt>
                <c:pt idx="81" formatCode="General">
                  <c:v>107.0</c:v>
                </c:pt>
                <c:pt idx="82" formatCode="General">
                  <c:v>105.0</c:v>
                </c:pt>
                <c:pt idx="83" formatCode="General">
                  <c:v>105.0</c:v>
                </c:pt>
                <c:pt idx="84" formatCode="General">
                  <c:v>106.0</c:v>
                </c:pt>
                <c:pt idx="85" formatCode="General">
                  <c:v>106.0</c:v>
                </c:pt>
                <c:pt idx="86">
                  <c:v>105.0</c:v>
                </c:pt>
              </c:numCache>
            </c:numRef>
          </c:val>
          <c:smooth val="0"/>
        </c:ser>
        <c:ser>
          <c:idx val="1"/>
          <c:order val="1"/>
          <c:tx>
            <c:v>Contenders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strRef>
              <c:f>Summary!$A$4:$A$90</c:f>
              <c:strCache>
                <c:ptCount val="87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</c:strCache>
            </c:strRef>
          </c:cat>
          <c:val>
            <c:numRef>
              <c:f>Summary!$H$4:$H$90</c:f>
              <c:numCache>
                <c:formatCode>General</c:formatCode>
                <c:ptCount val="87"/>
                <c:pt idx="9">
                  <c:v>3.0</c:v>
                </c:pt>
                <c:pt idx="10">
                  <c:v>3.0</c:v>
                </c:pt>
                <c:pt idx="11">
                  <c:v>25.0</c:v>
                </c:pt>
                <c:pt idx="12">
                  <c:v>25.0</c:v>
                </c:pt>
                <c:pt idx="13">
                  <c:v>28.0</c:v>
                </c:pt>
                <c:pt idx="14">
                  <c:v>29.0</c:v>
                </c:pt>
                <c:pt idx="15" formatCode="0">
                  <c:v>27.0</c:v>
                </c:pt>
                <c:pt idx="16" formatCode="0">
                  <c:v>27.0</c:v>
                </c:pt>
                <c:pt idx="17" formatCode="0">
                  <c:v>70.0</c:v>
                </c:pt>
                <c:pt idx="18" formatCode="0">
                  <c:v>69.0</c:v>
                </c:pt>
                <c:pt idx="19" formatCode="0">
                  <c:v>70.0</c:v>
                </c:pt>
                <c:pt idx="20" formatCode="0">
                  <c:v>70.0</c:v>
                </c:pt>
                <c:pt idx="21" formatCode="0">
                  <c:v>67.0</c:v>
                </c:pt>
                <c:pt idx="22" formatCode="0">
                  <c:v>65.0</c:v>
                </c:pt>
                <c:pt idx="23" formatCode="0">
                  <c:v>61.0</c:v>
                </c:pt>
                <c:pt idx="24" formatCode="0">
                  <c:v>62.0</c:v>
                </c:pt>
                <c:pt idx="25" formatCode="0">
                  <c:v>65.0</c:v>
                </c:pt>
                <c:pt idx="26" formatCode="0">
                  <c:v>65.0</c:v>
                </c:pt>
                <c:pt idx="27" formatCode="0">
                  <c:v>81.0</c:v>
                </c:pt>
                <c:pt idx="28" formatCode="0">
                  <c:v>82.0</c:v>
                </c:pt>
                <c:pt idx="29" formatCode="0">
                  <c:v>82.0</c:v>
                </c:pt>
                <c:pt idx="30" formatCode="0">
                  <c:v>82.0</c:v>
                </c:pt>
                <c:pt idx="31">
                  <c:v>85.0</c:v>
                </c:pt>
                <c:pt idx="32">
                  <c:v>139.0</c:v>
                </c:pt>
                <c:pt idx="33">
                  <c:v>132.0</c:v>
                </c:pt>
                <c:pt idx="34">
                  <c:v>131.0</c:v>
                </c:pt>
                <c:pt idx="35">
                  <c:v>126.0</c:v>
                </c:pt>
                <c:pt idx="36">
                  <c:v>129.0</c:v>
                </c:pt>
                <c:pt idx="37">
                  <c:v>135.0</c:v>
                </c:pt>
                <c:pt idx="38">
                  <c:v>141.0</c:v>
                </c:pt>
                <c:pt idx="39">
                  <c:v>142.0</c:v>
                </c:pt>
                <c:pt idx="40">
                  <c:v>144.0</c:v>
                </c:pt>
                <c:pt idx="41">
                  <c:v>147.0</c:v>
                </c:pt>
                <c:pt idx="42">
                  <c:v>148.0</c:v>
                </c:pt>
                <c:pt idx="43">
                  <c:v>147.0</c:v>
                </c:pt>
                <c:pt idx="44">
                  <c:v>147.0</c:v>
                </c:pt>
                <c:pt idx="45">
                  <c:v>148.0</c:v>
                </c:pt>
                <c:pt idx="46">
                  <c:v>144.0</c:v>
                </c:pt>
                <c:pt idx="47">
                  <c:v>145.0</c:v>
                </c:pt>
                <c:pt idx="48">
                  <c:v>146.0</c:v>
                </c:pt>
                <c:pt idx="49">
                  <c:v>152.0</c:v>
                </c:pt>
                <c:pt idx="50">
                  <c:v>161.0</c:v>
                </c:pt>
                <c:pt idx="51">
                  <c:v>166.0</c:v>
                </c:pt>
                <c:pt idx="52">
                  <c:v>165.0</c:v>
                </c:pt>
                <c:pt idx="53">
                  <c:v>166.0</c:v>
                </c:pt>
                <c:pt idx="54">
                  <c:v>172.0</c:v>
                </c:pt>
                <c:pt idx="55">
                  <c:v>174.0</c:v>
                </c:pt>
                <c:pt idx="56">
                  <c:v>176.0</c:v>
                </c:pt>
                <c:pt idx="57">
                  <c:v>178.0</c:v>
                </c:pt>
                <c:pt idx="58">
                  <c:v>181.0</c:v>
                </c:pt>
                <c:pt idx="59">
                  <c:v>180.0</c:v>
                </c:pt>
                <c:pt idx="60">
                  <c:v>183.0</c:v>
                </c:pt>
                <c:pt idx="61">
                  <c:v>189.0</c:v>
                </c:pt>
                <c:pt idx="62">
                  <c:v>199.0</c:v>
                </c:pt>
                <c:pt idx="63">
                  <c:v>201.0</c:v>
                </c:pt>
                <c:pt idx="64">
                  <c:v>203.0</c:v>
                </c:pt>
                <c:pt idx="65">
                  <c:v>207.0</c:v>
                </c:pt>
                <c:pt idx="66">
                  <c:v>209.0</c:v>
                </c:pt>
                <c:pt idx="67">
                  <c:v>208.0</c:v>
                </c:pt>
                <c:pt idx="68">
                  <c:v>209.0</c:v>
                </c:pt>
                <c:pt idx="69">
                  <c:v>210.0</c:v>
                </c:pt>
                <c:pt idx="70">
                  <c:v>209.0</c:v>
                </c:pt>
                <c:pt idx="71">
                  <c:v>211.0</c:v>
                </c:pt>
                <c:pt idx="72">
                  <c:v>210.0</c:v>
                </c:pt>
                <c:pt idx="73">
                  <c:v>213.0</c:v>
                </c:pt>
                <c:pt idx="74">
                  <c:v>220.0</c:v>
                </c:pt>
                <c:pt idx="75">
                  <c:v>222.0</c:v>
                </c:pt>
                <c:pt idx="76">
                  <c:v>229.0</c:v>
                </c:pt>
                <c:pt idx="77">
                  <c:v>231.0</c:v>
                </c:pt>
                <c:pt idx="78">
                  <c:v>231.0</c:v>
                </c:pt>
                <c:pt idx="79">
                  <c:v>236.0</c:v>
                </c:pt>
                <c:pt idx="80">
                  <c:v>239.0</c:v>
                </c:pt>
                <c:pt idx="81">
                  <c:v>239.0</c:v>
                </c:pt>
                <c:pt idx="82">
                  <c:v>245.0</c:v>
                </c:pt>
                <c:pt idx="83">
                  <c:v>246.0</c:v>
                </c:pt>
                <c:pt idx="84">
                  <c:v>246.0</c:v>
                </c:pt>
                <c:pt idx="85">
                  <c:v>250.0</c:v>
                </c:pt>
                <c:pt idx="86" formatCode="0">
                  <c:v>249.0</c:v>
                </c:pt>
              </c:numCache>
            </c:numRef>
          </c:val>
          <c:smooth val="0"/>
        </c:ser>
        <c:ser>
          <c:idx val="2"/>
          <c:order val="2"/>
          <c:tx>
            <c:v>Challengers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strRef>
              <c:f>Summary!$A$4:$A$90</c:f>
              <c:strCache>
                <c:ptCount val="87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</c:strCache>
            </c:strRef>
          </c:cat>
          <c:val>
            <c:numRef>
              <c:f>Summary!$N$4:$N$90</c:f>
              <c:numCache>
                <c:formatCode>General</c:formatCode>
                <c:ptCount val="87"/>
                <c:pt idx="31" formatCode="0">
                  <c:v>111.0</c:v>
                </c:pt>
                <c:pt idx="32" formatCode="0">
                  <c:v>203.0</c:v>
                </c:pt>
                <c:pt idx="33" formatCode="0">
                  <c:v>200.0</c:v>
                </c:pt>
                <c:pt idx="34" formatCode="0">
                  <c:v>189.0</c:v>
                </c:pt>
                <c:pt idx="35" formatCode="0">
                  <c:v>192.0</c:v>
                </c:pt>
                <c:pt idx="36" formatCode="0">
                  <c:v>190.0</c:v>
                </c:pt>
                <c:pt idx="37" formatCode="0">
                  <c:v>202.0</c:v>
                </c:pt>
                <c:pt idx="38" formatCode="0">
                  <c:v>207.0</c:v>
                </c:pt>
                <c:pt idx="39" formatCode="0">
                  <c:v>205.0</c:v>
                </c:pt>
                <c:pt idx="40" formatCode="0">
                  <c:v>204.0</c:v>
                </c:pt>
                <c:pt idx="41" formatCode="0">
                  <c:v>201.0</c:v>
                </c:pt>
                <c:pt idx="42" formatCode="0">
                  <c:v>201.0</c:v>
                </c:pt>
                <c:pt idx="43" formatCode="0">
                  <c:v>204.0</c:v>
                </c:pt>
                <c:pt idx="44" formatCode="0">
                  <c:v>204.0</c:v>
                </c:pt>
                <c:pt idx="45" formatCode="0">
                  <c:v>201.0</c:v>
                </c:pt>
                <c:pt idx="46" formatCode="0">
                  <c:v>201.0</c:v>
                </c:pt>
                <c:pt idx="47" formatCode="0">
                  <c:v>202.0</c:v>
                </c:pt>
                <c:pt idx="48" formatCode="0">
                  <c:v>200.0</c:v>
                </c:pt>
                <c:pt idx="49" formatCode="0">
                  <c:v>197.0</c:v>
                </c:pt>
                <c:pt idx="50" formatCode="0">
                  <c:v>195.0</c:v>
                </c:pt>
                <c:pt idx="51" formatCode="0">
                  <c:v>194.0</c:v>
                </c:pt>
                <c:pt idx="52" formatCode="0">
                  <c:v>191.0</c:v>
                </c:pt>
                <c:pt idx="53" formatCode="0">
                  <c:v>189.0</c:v>
                </c:pt>
                <c:pt idx="54" formatCode="0">
                  <c:v>196.0</c:v>
                </c:pt>
                <c:pt idx="55" formatCode="0">
                  <c:v>195.0</c:v>
                </c:pt>
                <c:pt idx="56" formatCode="0">
                  <c:v>190.0</c:v>
                </c:pt>
                <c:pt idx="57" formatCode="0">
                  <c:v>187.0</c:v>
                </c:pt>
                <c:pt idx="58" formatCode="0">
                  <c:v>189.0</c:v>
                </c:pt>
                <c:pt idx="59" formatCode="0">
                  <c:v>180.0</c:v>
                </c:pt>
                <c:pt idx="60" formatCode="0">
                  <c:v>170.0</c:v>
                </c:pt>
                <c:pt idx="61" formatCode="0">
                  <c:v>175.0</c:v>
                </c:pt>
                <c:pt idx="62" formatCode="0">
                  <c:v>167.0</c:v>
                </c:pt>
                <c:pt idx="63" formatCode="0">
                  <c:v>164.0</c:v>
                </c:pt>
                <c:pt idx="64" formatCode="0">
                  <c:v>164.0</c:v>
                </c:pt>
                <c:pt idx="65" formatCode="0">
                  <c:v>160.0</c:v>
                </c:pt>
                <c:pt idx="66" formatCode="0">
                  <c:v>155.0</c:v>
                </c:pt>
                <c:pt idx="67" formatCode="0">
                  <c:v>156.0</c:v>
                </c:pt>
                <c:pt idx="68" formatCode="0">
                  <c:v>158.0</c:v>
                </c:pt>
                <c:pt idx="69" formatCode="0">
                  <c:v>154.0</c:v>
                </c:pt>
                <c:pt idx="70" formatCode="0">
                  <c:v>153.0</c:v>
                </c:pt>
                <c:pt idx="71" formatCode="0">
                  <c:v>155.0</c:v>
                </c:pt>
                <c:pt idx="72" formatCode="0">
                  <c:v>161.0</c:v>
                </c:pt>
                <c:pt idx="73" formatCode="0">
                  <c:v>170.0</c:v>
                </c:pt>
                <c:pt idx="74" formatCode="0">
                  <c:v>184.0</c:v>
                </c:pt>
                <c:pt idx="75" formatCode="0">
                  <c:v>192.0</c:v>
                </c:pt>
                <c:pt idx="76" formatCode="0">
                  <c:v>192.0</c:v>
                </c:pt>
                <c:pt idx="77" formatCode="0">
                  <c:v>203.0</c:v>
                </c:pt>
                <c:pt idx="78" formatCode="0">
                  <c:v>206.0</c:v>
                </c:pt>
                <c:pt idx="79" formatCode="0">
                  <c:v>207.0</c:v>
                </c:pt>
                <c:pt idx="80" formatCode="0">
                  <c:v>207.0</c:v>
                </c:pt>
                <c:pt idx="81" formatCode="0">
                  <c:v>208.0</c:v>
                </c:pt>
                <c:pt idx="82" formatCode="0">
                  <c:v>218.0</c:v>
                </c:pt>
                <c:pt idx="83" formatCode="0">
                  <c:v>238.0</c:v>
                </c:pt>
                <c:pt idx="84" formatCode="0">
                  <c:v>259.0</c:v>
                </c:pt>
                <c:pt idx="85" formatCode="0">
                  <c:v>281.0</c:v>
                </c:pt>
                <c:pt idx="86" formatCode="0">
                  <c:v>309.0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Summary!$X$4</c:f>
              <c:strCache>
                <c:ptCount val="1"/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cat>
            <c:strRef>
              <c:f>Summary!$A$4:$A$90</c:f>
              <c:strCache>
                <c:ptCount val="87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</c:strCache>
            </c:strRef>
          </c:cat>
          <c:val>
            <c:numRef>
              <c:f>Summary!$X$5:$X$23</c:f>
              <c:numCache>
                <c:formatCode>General</c:formatCode>
                <c:ptCount val="19"/>
              </c:numCache>
            </c:numRef>
          </c:val>
          <c:smooth val="0"/>
        </c:ser>
        <c:ser>
          <c:idx val="4"/>
          <c:order val="4"/>
          <c:tx>
            <c:strRef>
              <c:f>Summary!$Y$4</c:f>
              <c:strCache>
                <c:ptCount val="1"/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strRef>
              <c:f>Summary!$A$4:$A$90</c:f>
              <c:strCache>
                <c:ptCount val="87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</c:strCache>
            </c:strRef>
          </c:cat>
          <c:val>
            <c:numRef>
              <c:f>Summary!$Y$5:$Y$23</c:f>
              <c:numCache>
                <c:formatCode>General</c:formatCode>
                <c:ptCount val="19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8636168"/>
        <c:axId val="2108640232"/>
      </c:lineChart>
      <c:catAx>
        <c:axId val="2108636168"/>
        <c:scaling>
          <c:orientation val="minMax"/>
        </c:scaling>
        <c:delete val="0"/>
        <c:axPos val="b"/>
        <c:numFmt formatCode="@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8640232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2108640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8636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792873629342"/>
          <c:y val="0.913044932030611"/>
          <c:w val="0.747125388484717"/>
          <c:h val="0.06086966213537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Average Price</a:t>
            </a:r>
          </a:p>
        </c:rich>
      </c:tx>
      <c:layout>
        <c:manualLayout>
          <c:xMode val="edge"/>
          <c:yMode val="edge"/>
          <c:x val="0.423188256061673"/>
          <c:y val="0.03056770188388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941987962102"/>
          <c:y val="0.161572138529089"/>
          <c:w val="0.855072161220505"/>
          <c:h val="0.576419521238913"/>
        </c:manualLayout>
      </c:layout>
      <c:lineChart>
        <c:grouping val="standard"/>
        <c:varyColors val="0"/>
        <c:ser>
          <c:idx val="0"/>
          <c:order val="0"/>
          <c:tx>
            <c:v>Champions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Summary!$A$4:$A$90</c:f>
              <c:strCache>
                <c:ptCount val="87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</c:strCache>
            </c:strRef>
          </c:cat>
          <c:val>
            <c:numRef>
              <c:f>Summary!$D$4:$D$90</c:f>
              <c:numCache>
                <c:formatCode>0.00</c:formatCode>
                <c:ptCount val="87"/>
                <c:pt idx="1">
                  <c:v>44.54</c:v>
                </c:pt>
                <c:pt idx="2">
                  <c:v>43.72</c:v>
                </c:pt>
                <c:pt idx="3">
                  <c:v>44.41</c:v>
                </c:pt>
                <c:pt idx="4">
                  <c:v>45.89</c:v>
                </c:pt>
                <c:pt idx="5">
                  <c:v>46.49</c:v>
                </c:pt>
                <c:pt idx="6">
                  <c:v>42.8</c:v>
                </c:pt>
                <c:pt idx="7">
                  <c:v>43.96</c:v>
                </c:pt>
                <c:pt idx="8">
                  <c:v>44.88</c:v>
                </c:pt>
                <c:pt idx="9">
                  <c:v>43.72</c:v>
                </c:pt>
                <c:pt idx="10">
                  <c:v>37.58</c:v>
                </c:pt>
                <c:pt idx="11">
                  <c:v>35.58</c:v>
                </c:pt>
                <c:pt idx="12">
                  <c:v>35.71</c:v>
                </c:pt>
                <c:pt idx="13">
                  <c:v>32.75</c:v>
                </c:pt>
                <c:pt idx="14">
                  <c:v>29.8</c:v>
                </c:pt>
                <c:pt idx="15">
                  <c:v>32.3</c:v>
                </c:pt>
                <c:pt idx="16">
                  <c:v>35.82</c:v>
                </c:pt>
                <c:pt idx="17">
                  <c:v>36.52</c:v>
                </c:pt>
                <c:pt idx="18">
                  <c:v>36.8</c:v>
                </c:pt>
                <c:pt idx="19">
                  <c:v>39.5</c:v>
                </c:pt>
                <c:pt idx="20">
                  <c:v>40.63</c:v>
                </c:pt>
                <c:pt idx="21">
                  <c:v>42.64</c:v>
                </c:pt>
                <c:pt idx="22">
                  <c:v>43.46</c:v>
                </c:pt>
                <c:pt idx="23">
                  <c:v>45.14</c:v>
                </c:pt>
                <c:pt idx="24">
                  <c:v>45.79</c:v>
                </c:pt>
                <c:pt idx="25">
                  <c:v>44.87</c:v>
                </c:pt>
                <c:pt idx="26">
                  <c:v>46.06</c:v>
                </c:pt>
                <c:pt idx="27">
                  <c:v>48.1</c:v>
                </c:pt>
                <c:pt idx="28">
                  <c:v>49.53</c:v>
                </c:pt>
                <c:pt idx="29">
                  <c:v>46.36</c:v>
                </c:pt>
                <c:pt idx="30">
                  <c:v>44.27</c:v>
                </c:pt>
                <c:pt idx="31">
                  <c:v>46.83209999999998</c:v>
                </c:pt>
                <c:pt idx="32">
                  <c:v>44.630099009901</c:v>
                </c:pt>
                <c:pt idx="33">
                  <c:v>48.0671287128713</c:v>
                </c:pt>
                <c:pt idx="34">
                  <c:v>49.49577319587628</c:v>
                </c:pt>
                <c:pt idx="35">
                  <c:v>49.52714285714288</c:v>
                </c:pt>
                <c:pt idx="36">
                  <c:v>51.98918367346939</c:v>
                </c:pt>
                <c:pt idx="37">
                  <c:v>51.85464646464648</c:v>
                </c:pt>
                <c:pt idx="38">
                  <c:v>53.66838383838381</c:v>
                </c:pt>
                <c:pt idx="39">
                  <c:v>54.1245</c:v>
                </c:pt>
                <c:pt idx="40">
                  <c:v>54.8516</c:v>
                </c:pt>
                <c:pt idx="41">
                  <c:v>54.38574257425741</c:v>
                </c:pt>
                <c:pt idx="42">
                  <c:v>50.42359999999998</c:v>
                </c:pt>
                <c:pt idx="43">
                  <c:v>49.0023</c:v>
                </c:pt>
                <c:pt idx="44">
                  <c:v>47.5640594059406</c:v>
                </c:pt>
                <c:pt idx="45">
                  <c:v>44.37663366336633</c:v>
                </c:pt>
                <c:pt idx="46">
                  <c:v>48.8026213592233</c:v>
                </c:pt>
                <c:pt idx="47">
                  <c:v>49.73725490196077</c:v>
                </c:pt>
                <c:pt idx="48">
                  <c:v>49.9794117647059</c:v>
                </c:pt>
                <c:pt idx="49">
                  <c:v>51.38627450980392</c:v>
                </c:pt>
                <c:pt idx="50">
                  <c:v>52.57893203883494</c:v>
                </c:pt>
                <c:pt idx="51">
                  <c:v>53.34961165048543</c:v>
                </c:pt>
                <c:pt idx="52">
                  <c:v>53.88019047619047</c:v>
                </c:pt>
                <c:pt idx="53">
                  <c:v>51.785</c:v>
                </c:pt>
                <c:pt idx="54">
                  <c:v>53.03780952380953</c:v>
                </c:pt>
                <c:pt idx="55">
                  <c:v>53.1967619047619</c:v>
                </c:pt>
                <c:pt idx="56">
                  <c:v>53.23733333333332</c:v>
                </c:pt>
                <c:pt idx="57">
                  <c:v>54.73276190476191</c:v>
                </c:pt>
                <c:pt idx="58">
                  <c:v>53.26180952380951</c:v>
                </c:pt>
                <c:pt idx="59">
                  <c:v>53.89150943396227</c:v>
                </c:pt>
                <c:pt idx="60">
                  <c:v>53.48419047619045</c:v>
                </c:pt>
                <c:pt idx="61">
                  <c:v>56.35</c:v>
                </c:pt>
                <c:pt idx="62">
                  <c:v>57.24857142857143</c:v>
                </c:pt>
                <c:pt idx="63">
                  <c:v>59.15952380952382</c:v>
                </c:pt>
                <c:pt idx="64">
                  <c:v>60.57403846153846</c:v>
                </c:pt>
                <c:pt idx="65">
                  <c:v>60.58269230769232</c:v>
                </c:pt>
                <c:pt idx="66">
                  <c:v>59.72451923076921</c:v>
                </c:pt>
                <c:pt idx="67">
                  <c:v>61.93590476190475</c:v>
                </c:pt>
                <c:pt idx="68">
                  <c:v>59.01857142857142</c:v>
                </c:pt>
                <c:pt idx="69">
                  <c:v>61.41095238095239</c:v>
                </c:pt>
                <c:pt idx="70">
                  <c:v>64.09057142857142</c:v>
                </c:pt>
                <c:pt idx="71">
                  <c:v>65.14419047619051</c:v>
                </c:pt>
                <c:pt idx="72">
                  <c:v>64.41800000000003</c:v>
                </c:pt>
                <c:pt idx="73">
                  <c:v>61.15866666666667</c:v>
                </c:pt>
                <c:pt idx="74">
                  <c:v>63.60495238095237</c:v>
                </c:pt>
                <c:pt idx="75">
                  <c:v>64.11961904761908</c:v>
                </c:pt>
                <c:pt idx="76">
                  <c:v>64.3012380952381</c:v>
                </c:pt>
                <c:pt idx="77">
                  <c:v>64.79584905660379</c:v>
                </c:pt>
                <c:pt idx="78">
                  <c:v>66.14235849056601</c:v>
                </c:pt>
                <c:pt idx="79">
                  <c:v>62.95336448598131</c:v>
                </c:pt>
                <c:pt idx="80">
                  <c:v>65.28037383177568</c:v>
                </c:pt>
                <c:pt idx="81">
                  <c:v>63.64093457943922</c:v>
                </c:pt>
                <c:pt idx="82">
                  <c:v>67.28428571428571</c:v>
                </c:pt>
                <c:pt idx="83">
                  <c:v>68.37638095238096</c:v>
                </c:pt>
                <c:pt idx="84">
                  <c:v>69.58292452830185</c:v>
                </c:pt>
                <c:pt idx="85">
                  <c:v>67.493679245283</c:v>
                </c:pt>
                <c:pt idx="86">
                  <c:v>69.74114285714284</c:v>
                </c:pt>
              </c:numCache>
            </c:numRef>
          </c:val>
          <c:smooth val="0"/>
        </c:ser>
        <c:ser>
          <c:idx val="1"/>
          <c:order val="1"/>
          <c:tx>
            <c:v>Contenders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strRef>
              <c:f>Summary!$A$4:$A$90</c:f>
              <c:strCache>
                <c:ptCount val="87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</c:strCache>
            </c:strRef>
          </c:cat>
          <c:val>
            <c:numRef>
              <c:f>Summary!$J$4:$J$90</c:f>
              <c:numCache>
                <c:formatCode>General</c:formatCode>
                <c:ptCount val="87"/>
                <c:pt idx="18" formatCode="0.00">
                  <c:v>31.68</c:v>
                </c:pt>
                <c:pt idx="19" formatCode="0.00">
                  <c:v>33.76</c:v>
                </c:pt>
                <c:pt idx="20" formatCode="0.00">
                  <c:v>34.49</c:v>
                </c:pt>
                <c:pt idx="21" formatCode="0.00">
                  <c:v>35.51</c:v>
                </c:pt>
                <c:pt idx="22" formatCode="0.00">
                  <c:v>34.8</c:v>
                </c:pt>
                <c:pt idx="23" formatCode="0.00">
                  <c:v>36.44</c:v>
                </c:pt>
                <c:pt idx="24" formatCode="0.00">
                  <c:v>37.24</c:v>
                </c:pt>
                <c:pt idx="25" formatCode="0.00">
                  <c:v>36.52</c:v>
                </c:pt>
                <c:pt idx="26" formatCode="0.00">
                  <c:v>37.24</c:v>
                </c:pt>
                <c:pt idx="27" formatCode="0.00">
                  <c:v>40.34</c:v>
                </c:pt>
                <c:pt idx="28" formatCode="0.00">
                  <c:v>43.21</c:v>
                </c:pt>
                <c:pt idx="29" formatCode="0.00">
                  <c:v>40.28</c:v>
                </c:pt>
                <c:pt idx="30" formatCode="0.00">
                  <c:v>38.62</c:v>
                </c:pt>
                <c:pt idx="31" formatCode="0.00">
                  <c:v>41.67</c:v>
                </c:pt>
                <c:pt idx="32">
                  <c:v>38.12</c:v>
                </c:pt>
                <c:pt idx="33" formatCode="0.00">
                  <c:v>41.63954545454547</c:v>
                </c:pt>
                <c:pt idx="34" formatCode="0.00">
                  <c:v>42.8332824427481</c:v>
                </c:pt>
                <c:pt idx="35" formatCode="0.00">
                  <c:v>43.56460317460316</c:v>
                </c:pt>
                <c:pt idx="36" formatCode="0.00">
                  <c:v>45.84116279069765</c:v>
                </c:pt>
                <c:pt idx="37" formatCode="0.00">
                  <c:v>45.96955555555554</c:v>
                </c:pt>
                <c:pt idx="38" formatCode="0.00">
                  <c:v>46.96460992907804</c:v>
                </c:pt>
                <c:pt idx="39" formatCode="0.00">
                  <c:v>48.33549295774647</c:v>
                </c:pt>
                <c:pt idx="40" formatCode="0.00">
                  <c:v>50.31145833333333</c:v>
                </c:pt>
                <c:pt idx="41" formatCode="0.00">
                  <c:v>49.32346938775513</c:v>
                </c:pt>
                <c:pt idx="42" formatCode="0.00">
                  <c:v>48.2258108108108</c:v>
                </c:pt>
                <c:pt idx="43" formatCode="0.00">
                  <c:v>46.48340136054424</c:v>
                </c:pt>
                <c:pt idx="44" formatCode="0.00">
                  <c:v>44.5542857142857</c:v>
                </c:pt>
                <c:pt idx="45" formatCode="0.00">
                  <c:v>40.47351351351353</c:v>
                </c:pt>
                <c:pt idx="46" formatCode="0.00">
                  <c:v>45.98465277777776</c:v>
                </c:pt>
                <c:pt idx="47" formatCode="0.00">
                  <c:v>46.81310344827584</c:v>
                </c:pt>
                <c:pt idx="48" formatCode="0.00">
                  <c:v>46.20369863013698</c:v>
                </c:pt>
                <c:pt idx="49" formatCode="0.00">
                  <c:v>47.2953289473684</c:v>
                </c:pt>
                <c:pt idx="50" formatCode="0.00">
                  <c:v>47.80621118012422</c:v>
                </c:pt>
                <c:pt idx="51" formatCode="0.00">
                  <c:v>48.31096385542166</c:v>
                </c:pt>
                <c:pt idx="52" formatCode="0.00">
                  <c:v>47.99836363636362</c:v>
                </c:pt>
                <c:pt idx="53" formatCode="0.00">
                  <c:v>45.88234939759037</c:v>
                </c:pt>
                <c:pt idx="54" formatCode="0.00">
                  <c:v>47.89191860465117</c:v>
                </c:pt>
                <c:pt idx="55" formatCode="0.00">
                  <c:v>48.02528735632182</c:v>
                </c:pt>
                <c:pt idx="56" formatCode="0.00">
                  <c:v>49.3555681818182</c:v>
                </c:pt>
                <c:pt idx="57" formatCode="0.00">
                  <c:v>50.2297191011236</c:v>
                </c:pt>
                <c:pt idx="58" formatCode="0.00">
                  <c:v>49.88207182320446</c:v>
                </c:pt>
                <c:pt idx="59" formatCode="0.00">
                  <c:v>50.59772222222224</c:v>
                </c:pt>
                <c:pt idx="60" formatCode="0.00">
                  <c:v>50.88819672131147</c:v>
                </c:pt>
                <c:pt idx="61" formatCode="0.00">
                  <c:v>56.29</c:v>
                </c:pt>
                <c:pt idx="62" formatCode="0.00">
                  <c:v>56.91070351758794</c:v>
                </c:pt>
                <c:pt idx="63" formatCode="0.00">
                  <c:v>58.42467661691543</c:v>
                </c:pt>
                <c:pt idx="64" formatCode="0.00">
                  <c:v>58.79226600985221</c:v>
                </c:pt>
                <c:pt idx="65" formatCode="0.00">
                  <c:v>58.61797101449271</c:v>
                </c:pt>
                <c:pt idx="66" formatCode="0.00">
                  <c:v>57.53966507177029</c:v>
                </c:pt>
                <c:pt idx="67" formatCode="0.00">
                  <c:v>59.17163461538463</c:v>
                </c:pt>
                <c:pt idx="68" formatCode="0.00">
                  <c:v>57.98636363636365</c:v>
                </c:pt>
                <c:pt idx="69" formatCode="0.00">
                  <c:v>59.83695238095242</c:v>
                </c:pt>
                <c:pt idx="70" formatCode="0.00">
                  <c:v>62.34449760765547</c:v>
                </c:pt>
                <c:pt idx="71" formatCode="0.00">
                  <c:v>63.89450236966821</c:v>
                </c:pt>
                <c:pt idx="72" formatCode="0.00">
                  <c:v>65.13552380952385</c:v>
                </c:pt>
                <c:pt idx="73" formatCode="0.00">
                  <c:v>62.38150234741784</c:v>
                </c:pt>
                <c:pt idx="74" formatCode="0.00">
                  <c:v>64.1366818181818</c:v>
                </c:pt>
                <c:pt idx="75" formatCode="0.00">
                  <c:v>64.4234684684685</c:v>
                </c:pt>
                <c:pt idx="76" formatCode="0.00">
                  <c:v>64.06170305676858</c:v>
                </c:pt>
                <c:pt idx="77" formatCode="0.00">
                  <c:v>64.71329004329004</c:v>
                </c:pt>
                <c:pt idx="78" formatCode="0.00">
                  <c:v>65.78878787878783</c:v>
                </c:pt>
                <c:pt idx="79" formatCode="0.00">
                  <c:v>63.56110169491522</c:v>
                </c:pt>
                <c:pt idx="80" formatCode="0.00">
                  <c:v>65.23359832635984</c:v>
                </c:pt>
                <c:pt idx="81" formatCode="0.00">
                  <c:v>63.6461087866109</c:v>
                </c:pt>
                <c:pt idx="82" formatCode="0.00">
                  <c:v>68.06881632653058</c:v>
                </c:pt>
                <c:pt idx="83" formatCode="0.00">
                  <c:v>68.20402439024385</c:v>
                </c:pt>
                <c:pt idx="84" formatCode="0.00">
                  <c:v>68.71044715447154</c:v>
                </c:pt>
                <c:pt idx="85" formatCode="0.00">
                  <c:v>67.09587999999999</c:v>
                </c:pt>
                <c:pt idx="86" formatCode="0.00">
                  <c:v>70.40481927710843</c:v>
                </c:pt>
              </c:numCache>
            </c:numRef>
          </c:val>
          <c:smooth val="0"/>
        </c:ser>
        <c:ser>
          <c:idx val="2"/>
          <c:order val="2"/>
          <c:tx>
            <c:v>Challengers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strRef>
              <c:f>Summary!$A$4:$A$90</c:f>
              <c:strCache>
                <c:ptCount val="87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</c:strCache>
            </c:strRef>
          </c:cat>
          <c:val>
            <c:numRef>
              <c:f>Summary!$P$4:$P$90</c:f>
              <c:numCache>
                <c:formatCode>General</c:formatCode>
                <c:ptCount val="87"/>
                <c:pt idx="31" formatCode="0.00">
                  <c:v>38.97</c:v>
                </c:pt>
                <c:pt idx="32" formatCode="0.00">
                  <c:v>35.54</c:v>
                </c:pt>
                <c:pt idx="33" formatCode="0.00">
                  <c:v>40.16</c:v>
                </c:pt>
                <c:pt idx="34" formatCode="0.00">
                  <c:v>41.36</c:v>
                </c:pt>
                <c:pt idx="35" formatCode="0.00">
                  <c:v>41.73</c:v>
                </c:pt>
                <c:pt idx="36" formatCode="0.00">
                  <c:v>44.65</c:v>
                </c:pt>
                <c:pt idx="37" formatCode="0.00">
                  <c:v>43.55</c:v>
                </c:pt>
                <c:pt idx="38" formatCode="0.00">
                  <c:v>45.81</c:v>
                </c:pt>
                <c:pt idx="39" formatCode="0.00">
                  <c:v>46.12</c:v>
                </c:pt>
                <c:pt idx="40" formatCode="0.00">
                  <c:v>47.17</c:v>
                </c:pt>
                <c:pt idx="41" formatCode="0.00">
                  <c:v>46.09</c:v>
                </c:pt>
                <c:pt idx="42" formatCode="0.00">
                  <c:v>45.51</c:v>
                </c:pt>
                <c:pt idx="43" formatCode="0.00">
                  <c:v>43.95</c:v>
                </c:pt>
                <c:pt idx="44" formatCode="0.00">
                  <c:v>41.89</c:v>
                </c:pt>
                <c:pt idx="45" formatCode="0.00">
                  <c:v>38.83</c:v>
                </c:pt>
                <c:pt idx="46" formatCode="0.00">
                  <c:v>42.63</c:v>
                </c:pt>
                <c:pt idx="47" formatCode="0.00">
                  <c:v>42.43</c:v>
                </c:pt>
                <c:pt idx="48" formatCode="0.00">
                  <c:v>42.62</c:v>
                </c:pt>
                <c:pt idx="49" formatCode="0.00">
                  <c:v>44.38</c:v>
                </c:pt>
                <c:pt idx="50" formatCode="0.00">
                  <c:v>44.79</c:v>
                </c:pt>
                <c:pt idx="51" formatCode="0.00">
                  <c:v>44.68</c:v>
                </c:pt>
                <c:pt idx="52" formatCode="0.00">
                  <c:v>45.33</c:v>
                </c:pt>
                <c:pt idx="53" formatCode="0.00">
                  <c:v>42.06</c:v>
                </c:pt>
                <c:pt idx="54" formatCode="0.00">
                  <c:v>43.88</c:v>
                </c:pt>
                <c:pt idx="55" formatCode="0.00">
                  <c:v>43.92</c:v>
                </c:pt>
                <c:pt idx="56" formatCode="0.00">
                  <c:v>43.15</c:v>
                </c:pt>
                <c:pt idx="57" formatCode="0.00">
                  <c:v>44.06</c:v>
                </c:pt>
                <c:pt idx="58" formatCode="0.00">
                  <c:v>44.45</c:v>
                </c:pt>
                <c:pt idx="59" formatCode="0.00">
                  <c:v>44.65822222222221</c:v>
                </c:pt>
                <c:pt idx="60" formatCode="0.00">
                  <c:v>45.25494117647059</c:v>
                </c:pt>
                <c:pt idx="61" formatCode="0.00">
                  <c:v>47.02</c:v>
                </c:pt>
                <c:pt idx="62" formatCode="0.00">
                  <c:v>47.29449101796403</c:v>
                </c:pt>
                <c:pt idx="63" formatCode="0.00">
                  <c:v>49.49085365853657</c:v>
                </c:pt>
                <c:pt idx="64" formatCode="0.00">
                  <c:v>50.35902439024391</c:v>
                </c:pt>
                <c:pt idx="65" formatCode="0.00">
                  <c:v>50.61856250000002</c:v>
                </c:pt>
                <c:pt idx="66" formatCode="0.00">
                  <c:v>50.26509677419355</c:v>
                </c:pt>
                <c:pt idx="67" formatCode="0.00">
                  <c:v>51.15365384615385</c:v>
                </c:pt>
                <c:pt idx="68" formatCode="0.00">
                  <c:v>49.91987341772151</c:v>
                </c:pt>
                <c:pt idx="69" formatCode="0.00">
                  <c:v>53.04220779220778</c:v>
                </c:pt>
                <c:pt idx="70" formatCode="0.00">
                  <c:v>54.96287581699346</c:v>
                </c:pt>
                <c:pt idx="71" formatCode="0.00">
                  <c:v>56.60096774193551</c:v>
                </c:pt>
                <c:pt idx="72" formatCode="0.00">
                  <c:v>57.74</c:v>
                </c:pt>
                <c:pt idx="73" formatCode="0.00">
                  <c:v>57.7731176470588</c:v>
                </c:pt>
                <c:pt idx="74" formatCode="0.00">
                  <c:v>59.64864130434785</c:v>
                </c:pt>
                <c:pt idx="75" formatCode="0.00">
                  <c:v>58.87005208333334</c:v>
                </c:pt>
                <c:pt idx="76" formatCode="0.00">
                  <c:v>58.1752083333333</c:v>
                </c:pt>
                <c:pt idx="77" formatCode="0.00">
                  <c:v>59.11891625615764</c:v>
                </c:pt>
                <c:pt idx="78" formatCode="0.00">
                  <c:v>60.06703883495146</c:v>
                </c:pt>
                <c:pt idx="79" formatCode="0.00">
                  <c:v>58.0814492753623</c:v>
                </c:pt>
                <c:pt idx="80" formatCode="0.00">
                  <c:v>59.00990338164255</c:v>
                </c:pt>
                <c:pt idx="81" formatCode="0.00">
                  <c:v>55.77057692307693</c:v>
                </c:pt>
                <c:pt idx="82" formatCode="0.00">
                  <c:v>55.2711467889908</c:v>
                </c:pt>
                <c:pt idx="83" formatCode="0.00">
                  <c:v>56.81394957983192</c:v>
                </c:pt>
                <c:pt idx="84" formatCode="0.00">
                  <c:v>56.75671814671815</c:v>
                </c:pt>
                <c:pt idx="85" formatCode="0.00">
                  <c:v>54.16701067615654</c:v>
                </c:pt>
                <c:pt idx="86" formatCode="0.00">
                  <c:v>55.6287378640777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Summary!$AE$4</c:f>
              <c:strCache>
                <c:ptCount val="1"/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cat>
            <c:strRef>
              <c:f>Summary!$A$4:$A$90</c:f>
              <c:strCache>
                <c:ptCount val="87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</c:strCache>
            </c:strRef>
          </c:cat>
          <c:val>
            <c:numRef>
              <c:f>Summary!$AE$5:$AE$24</c:f>
              <c:numCache>
                <c:formatCode>General</c:formatCode>
                <c:ptCount val="20"/>
              </c:numCache>
            </c:numRef>
          </c:val>
          <c:smooth val="0"/>
        </c:ser>
        <c:ser>
          <c:idx val="4"/>
          <c:order val="4"/>
          <c:tx>
            <c:strRef>
              <c:f>Summary!$AF$4</c:f>
              <c:strCache>
                <c:ptCount val="1"/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strRef>
              <c:f>Summary!$A$4:$A$90</c:f>
              <c:strCache>
                <c:ptCount val="87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</c:strCache>
            </c:strRef>
          </c:cat>
          <c:val>
            <c:numRef>
              <c:f>Summary!$AF$5:$AF$24</c:f>
              <c:numCache>
                <c:formatCode>General</c:formatCode>
                <c:ptCount val="2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8092136"/>
        <c:axId val="2108088056"/>
      </c:lineChart>
      <c:catAx>
        <c:axId val="2108092136"/>
        <c:scaling>
          <c:orientation val="minMax"/>
        </c:scaling>
        <c:delete val="0"/>
        <c:axPos val="b"/>
        <c:numFmt formatCode="@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8088056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2108088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80921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217332845996"/>
          <c:y val="0.917031056516453"/>
          <c:w val="0.753622921753665"/>
          <c:h val="0.061135403767763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Average Yield</a:t>
            </a:r>
          </a:p>
        </c:rich>
      </c:tx>
      <c:layout>
        <c:manualLayout>
          <c:xMode val="edge"/>
          <c:yMode val="edge"/>
          <c:x val="0.419539641226033"/>
          <c:y val="0.035087700512427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0689485832147"/>
          <c:y val="0.162280614869976"/>
          <c:w val="0.867814874316863"/>
          <c:h val="0.574561095890998"/>
        </c:manualLayout>
      </c:layout>
      <c:lineChart>
        <c:grouping val="standard"/>
        <c:varyColors val="0"/>
        <c:ser>
          <c:idx val="0"/>
          <c:order val="0"/>
          <c:tx>
            <c:v>Champions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Summary!$A$4:$A$90</c:f>
              <c:strCache>
                <c:ptCount val="87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</c:strCache>
            </c:strRef>
          </c:cat>
          <c:val>
            <c:numRef>
              <c:f>Summary!$E$4:$E$90</c:f>
              <c:numCache>
                <c:formatCode>0.00</c:formatCode>
                <c:ptCount val="87"/>
                <c:pt idx="1">
                  <c:v>2.97</c:v>
                </c:pt>
                <c:pt idx="2">
                  <c:v>3.13</c:v>
                </c:pt>
                <c:pt idx="3">
                  <c:v>3.09</c:v>
                </c:pt>
                <c:pt idx="4">
                  <c:v>3.02</c:v>
                </c:pt>
                <c:pt idx="5">
                  <c:v>3.06</c:v>
                </c:pt>
                <c:pt idx="6">
                  <c:v>3.53</c:v>
                </c:pt>
                <c:pt idx="7">
                  <c:v>3.32</c:v>
                </c:pt>
                <c:pt idx="8">
                  <c:v>3.23</c:v>
                </c:pt>
                <c:pt idx="9">
                  <c:v>3.17</c:v>
                </c:pt>
                <c:pt idx="10">
                  <c:v>3.68</c:v>
                </c:pt>
                <c:pt idx="11">
                  <c:v>3.94</c:v>
                </c:pt>
                <c:pt idx="12">
                  <c:v>3.92</c:v>
                </c:pt>
                <c:pt idx="13">
                  <c:v>4.57</c:v>
                </c:pt>
                <c:pt idx="14">
                  <c:v>4.93</c:v>
                </c:pt>
                <c:pt idx="15">
                  <c:v>4.36</c:v>
                </c:pt>
                <c:pt idx="16">
                  <c:v>3.79</c:v>
                </c:pt>
                <c:pt idx="17">
                  <c:v>3.66</c:v>
                </c:pt>
                <c:pt idx="18">
                  <c:v>3.64</c:v>
                </c:pt>
                <c:pt idx="19">
                  <c:v>3.39</c:v>
                </c:pt>
                <c:pt idx="20">
                  <c:v>3.3</c:v>
                </c:pt>
                <c:pt idx="21">
                  <c:v>3.22</c:v>
                </c:pt>
                <c:pt idx="22">
                  <c:v>3.21</c:v>
                </c:pt>
                <c:pt idx="23">
                  <c:v>3.11</c:v>
                </c:pt>
                <c:pt idx="24">
                  <c:v>3.05</c:v>
                </c:pt>
                <c:pt idx="25">
                  <c:v>3.14</c:v>
                </c:pt>
                <c:pt idx="26">
                  <c:v>3.1</c:v>
                </c:pt>
                <c:pt idx="27">
                  <c:v>2.98</c:v>
                </c:pt>
                <c:pt idx="28">
                  <c:v>2.9</c:v>
                </c:pt>
                <c:pt idx="29">
                  <c:v>3.13</c:v>
                </c:pt>
                <c:pt idx="30">
                  <c:v>3.26</c:v>
                </c:pt>
                <c:pt idx="31">
                  <c:v>3.075317850054865</c:v>
                </c:pt>
                <c:pt idx="32">
                  <c:v>3.327728756841016</c:v>
                </c:pt>
                <c:pt idx="33">
                  <c:v>3.055991406802248</c:v>
                </c:pt>
                <c:pt idx="34">
                  <c:v>2.94430330325086</c:v>
                </c:pt>
                <c:pt idx="35">
                  <c:v>2.972102998888293</c:v>
                </c:pt>
                <c:pt idx="36">
                  <c:v>2.857210045790525</c:v>
                </c:pt>
                <c:pt idx="37">
                  <c:v>2.916560073058497</c:v>
                </c:pt>
                <c:pt idx="38">
                  <c:v>2.849976162819787</c:v>
                </c:pt>
                <c:pt idx="39">
                  <c:v>2.823861880699795</c:v>
                </c:pt>
                <c:pt idx="40">
                  <c:v>2.789492037985953</c:v>
                </c:pt>
                <c:pt idx="41">
                  <c:v>2.80298896887273</c:v>
                </c:pt>
                <c:pt idx="42">
                  <c:v>2.889295265074119</c:v>
                </c:pt>
                <c:pt idx="43">
                  <c:v>2.963297350566998</c:v>
                </c:pt>
                <c:pt idx="44">
                  <c:v>3.057952572254968</c:v>
                </c:pt>
                <c:pt idx="45">
                  <c:v>3.26182952421285</c:v>
                </c:pt>
                <c:pt idx="46">
                  <c:v>3.022146800257974</c:v>
                </c:pt>
                <c:pt idx="47">
                  <c:v>2.965638011957328</c:v>
                </c:pt>
                <c:pt idx="48">
                  <c:v>2.936078619141076</c:v>
                </c:pt>
                <c:pt idx="49">
                  <c:v>2.886673392318223</c:v>
                </c:pt>
                <c:pt idx="50">
                  <c:v>2.860730022711469</c:v>
                </c:pt>
                <c:pt idx="51">
                  <c:v>2.826585883655243</c:v>
                </c:pt>
                <c:pt idx="52">
                  <c:v>2.862884069164964</c:v>
                </c:pt>
                <c:pt idx="53">
                  <c:v>2.988531322449442</c:v>
                </c:pt>
                <c:pt idx="54">
                  <c:v>2.970917217654459</c:v>
                </c:pt>
                <c:pt idx="55">
                  <c:v>2.953861439772921</c:v>
                </c:pt>
                <c:pt idx="56">
                  <c:v>2.945408753308461</c:v>
                </c:pt>
                <c:pt idx="57">
                  <c:v>2.860781384282872</c:v>
                </c:pt>
                <c:pt idx="58">
                  <c:v>2.894149466585927</c:v>
                </c:pt>
                <c:pt idx="59">
                  <c:v>2.9360208613895</c:v>
                </c:pt>
                <c:pt idx="60">
                  <c:v>2.930707730253724</c:v>
                </c:pt>
                <c:pt idx="61">
                  <c:v>2.77</c:v>
                </c:pt>
                <c:pt idx="62">
                  <c:v>2.769959338416099</c:v>
                </c:pt>
                <c:pt idx="63">
                  <c:v>2.674921903657775</c:v>
                </c:pt>
                <c:pt idx="64">
                  <c:v>2.583686368045746</c:v>
                </c:pt>
                <c:pt idx="65">
                  <c:v>2.613696323899838</c:v>
                </c:pt>
                <c:pt idx="66">
                  <c:v>2.665203412911262</c:v>
                </c:pt>
                <c:pt idx="67">
                  <c:v>2.523983100986879</c:v>
                </c:pt>
                <c:pt idx="68">
                  <c:v>2.679322881982254</c:v>
                </c:pt>
                <c:pt idx="69">
                  <c:v>2.586172792420454</c:v>
                </c:pt>
                <c:pt idx="70">
                  <c:v>2.504424594768896</c:v>
                </c:pt>
                <c:pt idx="71">
                  <c:v>2.497105505678075</c:v>
                </c:pt>
                <c:pt idx="72">
                  <c:v>2.486117554557163</c:v>
                </c:pt>
                <c:pt idx="73">
                  <c:v>2.596158728067277</c:v>
                </c:pt>
                <c:pt idx="74">
                  <c:v>2.546538817148134</c:v>
                </c:pt>
                <c:pt idx="75">
                  <c:v>2.511503120535648</c:v>
                </c:pt>
                <c:pt idx="76">
                  <c:v>2.523826040243789</c:v>
                </c:pt>
                <c:pt idx="77">
                  <c:v>2.5317331660122</c:v>
                </c:pt>
                <c:pt idx="78">
                  <c:v>2.484370377984021</c:v>
                </c:pt>
                <c:pt idx="79">
                  <c:v>2.637165056724745</c:v>
                </c:pt>
                <c:pt idx="80">
                  <c:v>2.554627511206088</c:v>
                </c:pt>
                <c:pt idx="81">
                  <c:v>2.652063756999217</c:v>
                </c:pt>
                <c:pt idx="82">
                  <c:v>2.523051241076722</c:v>
                </c:pt>
                <c:pt idx="83">
                  <c:v>2.527966161084859</c:v>
                </c:pt>
                <c:pt idx="84">
                  <c:v>2.498518195093981</c:v>
                </c:pt>
                <c:pt idx="85">
                  <c:v>2.58445769792132</c:v>
                </c:pt>
                <c:pt idx="86">
                  <c:v>2.553636727174316</c:v>
                </c:pt>
              </c:numCache>
            </c:numRef>
          </c:val>
          <c:smooth val="0"/>
        </c:ser>
        <c:ser>
          <c:idx val="1"/>
          <c:order val="1"/>
          <c:tx>
            <c:v>Contenders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strRef>
              <c:f>Summary!$A$4:$A$90</c:f>
              <c:strCache>
                <c:ptCount val="87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</c:strCache>
            </c:strRef>
          </c:cat>
          <c:val>
            <c:numRef>
              <c:f>Summary!$K$4:$K$90</c:f>
              <c:numCache>
                <c:formatCode>General</c:formatCode>
                <c:ptCount val="87"/>
                <c:pt idx="18" formatCode="0.00">
                  <c:v>3.8</c:v>
                </c:pt>
                <c:pt idx="19" formatCode="0.00">
                  <c:v>3.5</c:v>
                </c:pt>
                <c:pt idx="20" formatCode="0.00">
                  <c:v>3.45</c:v>
                </c:pt>
                <c:pt idx="21" formatCode="0.00">
                  <c:v>3.44</c:v>
                </c:pt>
                <c:pt idx="22" formatCode="0.00">
                  <c:v>3.5</c:v>
                </c:pt>
                <c:pt idx="23" formatCode="0.00">
                  <c:v>3.43</c:v>
                </c:pt>
                <c:pt idx="24" formatCode="0.00">
                  <c:v>3.33</c:v>
                </c:pt>
                <c:pt idx="25" formatCode="0.00">
                  <c:v>3.39</c:v>
                </c:pt>
                <c:pt idx="26" formatCode="0.00">
                  <c:v>3.35</c:v>
                </c:pt>
                <c:pt idx="27" formatCode="0.00">
                  <c:v>3.06</c:v>
                </c:pt>
                <c:pt idx="28" formatCode="0.00">
                  <c:v>2.95</c:v>
                </c:pt>
                <c:pt idx="29" formatCode="0.00">
                  <c:v>3.14</c:v>
                </c:pt>
                <c:pt idx="30" formatCode="0.00">
                  <c:v>3.28</c:v>
                </c:pt>
                <c:pt idx="31" formatCode="0.00">
                  <c:v>2.98</c:v>
                </c:pt>
                <c:pt idx="32">
                  <c:v>3.37</c:v>
                </c:pt>
                <c:pt idx="33" formatCode="0.00">
                  <c:v>3.195790994980655</c:v>
                </c:pt>
                <c:pt idx="34" formatCode="0.00">
                  <c:v>3.11957025310261</c:v>
                </c:pt>
                <c:pt idx="35" formatCode="0.00">
                  <c:v>3.05280732972373</c:v>
                </c:pt>
                <c:pt idx="36" formatCode="0.00">
                  <c:v>2.895618224918565</c:v>
                </c:pt>
                <c:pt idx="37" formatCode="0.00">
                  <c:v>2.930252354073223</c:v>
                </c:pt>
                <c:pt idx="38" formatCode="0.00">
                  <c:v>2.949089791894435</c:v>
                </c:pt>
                <c:pt idx="39" formatCode="0.00">
                  <c:v>2.945091789392279</c:v>
                </c:pt>
                <c:pt idx="40" formatCode="0.00">
                  <c:v>2.882595121055744</c:v>
                </c:pt>
                <c:pt idx="41" formatCode="0.00">
                  <c:v>2.925327365695468</c:v>
                </c:pt>
                <c:pt idx="42" formatCode="0.00">
                  <c:v>2.966461081439295</c:v>
                </c:pt>
                <c:pt idx="43" formatCode="0.00">
                  <c:v>3.107001666278822</c:v>
                </c:pt>
                <c:pt idx="44" formatCode="0.00">
                  <c:v>3.213314044713308</c:v>
                </c:pt>
                <c:pt idx="45" formatCode="0.00">
                  <c:v>3.412081496139658</c:v>
                </c:pt>
                <c:pt idx="46" formatCode="0.00">
                  <c:v>3.161190246559941</c:v>
                </c:pt>
                <c:pt idx="47" formatCode="0.00">
                  <c:v>3.136889680888502</c:v>
                </c:pt>
                <c:pt idx="48" formatCode="0.00">
                  <c:v>3.095065732009133</c:v>
                </c:pt>
                <c:pt idx="49" formatCode="0.00">
                  <c:v>3.084608428730947</c:v>
                </c:pt>
                <c:pt idx="50" formatCode="0.00">
                  <c:v>3.117911977003186</c:v>
                </c:pt>
                <c:pt idx="51" formatCode="0.00">
                  <c:v>3.096421775685538</c:v>
                </c:pt>
                <c:pt idx="52" formatCode="0.00">
                  <c:v>3.015524984102687</c:v>
                </c:pt>
                <c:pt idx="53" formatCode="0.00">
                  <c:v>3.190671808278886</c:v>
                </c:pt>
                <c:pt idx="54" formatCode="0.00">
                  <c:v>3.10468934346585</c:v>
                </c:pt>
                <c:pt idx="55" formatCode="0.00">
                  <c:v>3.069567265112433</c:v>
                </c:pt>
                <c:pt idx="56" formatCode="0.00">
                  <c:v>3.060659826149312</c:v>
                </c:pt>
                <c:pt idx="57" formatCode="0.00">
                  <c:v>3.04704798602168</c:v>
                </c:pt>
                <c:pt idx="58" formatCode="0.00">
                  <c:v>3.073219998835879</c:v>
                </c:pt>
                <c:pt idx="59" formatCode="0.00">
                  <c:v>3.01138190057874</c:v>
                </c:pt>
                <c:pt idx="60" formatCode="0.00">
                  <c:v>3.01628734883794</c:v>
                </c:pt>
                <c:pt idx="61" formatCode="0.00">
                  <c:v>2.89</c:v>
                </c:pt>
                <c:pt idx="62" formatCode="0.00">
                  <c:v>2.923089302315293</c:v>
                </c:pt>
                <c:pt idx="63" formatCode="0.00">
                  <c:v>2.839668690177938</c:v>
                </c:pt>
                <c:pt idx="64" formatCode="0.00">
                  <c:v>2.811721392687897</c:v>
                </c:pt>
                <c:pt idx="65" formatCode="0.00">
                  <c:v>2.838571880855647</c:v>
                </c:pt>
                <c:pt idx="66" formatCode="0.00">
                  <c:v>2.853072144342844</c:v>
                </c:pt>
                <c:pt idx="67" formatCode="0.00">
                  <c:v>2.776783242582978</c:v>
                </c:pt>
                <c:pt idx="68" formatCode="0.00">
                  <c:v>2.834857888885574</c:v>
                </c:pt>
                <c:pt idx="69" formatCode="0.00">
                  <c:v>2.784814120909421</c:v>
                </c:pt>
                <c:pt idx="70" formatCode="0.00">
                  <c:v>2.641982449119851</c:v>
                </c:pt>
                <c:pt idx="71" formatCode="0.00">
                  <c:v>2.610560511554481</c:v>
                </c:pt>
                <c:pt idx="72" formatCode="0.00">
                  <c:v>2.592407560154566</c:v>
                </c:pt>
                <c:pt idx="73" formatCode="0.00">
                  <c:v>2.704195559752475</c:v>
                </c:pt>
                <c:pt idx="74" formatCode="0.00">
                  <c:v>2.686302657760895</c:v>
                </c:pt>
                <c:pt idx="75" formatCode="0.00">
                  <c:v>2.654006633324724</c:v>
                </c:pt>
                <c:pt idx="76" formatCode="0.00">
                  <c:v>2.687565689053932</c:v>
                </c:pt>
                <c:pt idx="77" formatCode="0.00">
                  <c:v>2.674906743993712</c:v>
                </c:pt>
                <c:pt idx="78" formatCode="0.00">
                  <c:v>2.635362744948132</c:v>
                </c:pt>
                <c:pt idx="79" formatCode="0.00">
                  <c:v>2.755274570965577</c:v>
                </c:pt>
                <c:pt idx="80" formatCode="0.00">
                  <c:v>2.669773220700708</c:v>
                </c:pt>
                <c:pt idx="81" formatCode="0.00">
                  <c:v>2.757541798213958</c:v>
                </c:pt>
                <c:pt idx="82" formatCode="0.00">
                  <c:v>2.650077433763458</c:v>
                </c:pt>
                <c:pt idx="83" formatCode="0.00">
                  <c:v>2.645758109614507</c:v>
                </c:pt>
                <c:pt idx="84" formatCode="0.00">
                  <c:v>2.642631326570759</c:v>
                </c:pt>
                <c:pt idx="85" formatCode="0.00">
                  <c:v>2.745586826674698</c:v>
                </c:pt>
                <c:pt idx="86" formatCode="0.00">
                  <c:v>2.697395472148865</c:v>
                </c:pt>
              </c:numCache>
            </c:numRef>
          </c:val>
          <c:smooth val="0"/>
        </c:ser>
        <c:ser>
          <c:idx val="2"/>
          <c:order val="2"/>
          <c:tx>
            <c:v>Challengers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strRef>
              <c:f>Summary!$A$4:$A$90</c:f>
              <c:strCache>
                <c:ptCount val="87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</c:strCache>
            </c:strRef>
          </c:cat>
          <c:val>
            <c:numRef>
              <c:f>Summary!$Q$4:$Q$90</c:f>
              <c:numCache>
                <c:formatCode>General</c:formatCode>
                <c:ptCount val="87"/>
                <c:pt idx="31" formatCode="0.00">
                  <c:v>3.36</c:v>
                </c:pt>
                <c:pt idx="32" formatCode="0.00">
                  <c:v>3.33</c:v>
                </c:pt>
                <c:pt idx="33" formatCode="0.00">
                  <c:v>3.11</c:v>
                </c:pt>
                <c:pt idx="34" formatCode="0.00">
                  <c:v>2.94</c:v>
                </c:pt>
                <c:pt idx="35" formatCode="0.00">
                  <c:v>3.0</c:v>
                </c:pt>
                <c:pt idx="36" formatCode="0.00">
                  <c:v>2.9</c:v>
                </c:pt>
                <c:pt idx="37" formatCode="0.00">
                  <c:v>2.95</c:v>
                </c:pt>
                <c:pt idx="38" formatCode="0.00">
                  <c:v>2.91</c:v>
                </c:pt>
                <c:pt idx="39" formatCode="0.00">
                  <c:v>2.92</c:v>
                </c:pt>
                <c:pt idx="40" formatCode="0.00">
                  <c:v>2.9</c:v>
                </c:pt>
                <c:pt idx="41" formatCode="0.00">
                  <c:v>3.0</c:v>
                </c:pt>
                <c:pt idx="42" formatCode="0.00">
                  <c:v>3.04</c:v>
                </c:pt>
                <c:pt idx="43" formatCode="0.00">
                  <c:v>3.15</c:v>
                </c:pt>
                <c:pt idx="44" formatCode="0.00">
                  <c:v>3.3</c:v>
                </c:pt>
                <c:pt idx="45" formatCode="0.00">
                  <c:v>3.55</c:v>
                </c:pt>
                <c:pt idx="46" formatCode="0.00">
                  <c:v>3.27</c:v>
                </c:pt>
                <c:pt idx="47" formatCode="0.00">
                  <c:v>3.37</c:v>
                </c:pt>
                <c:pt idx="48" formatCode="0.00">
                  <c:v>3.36</c:v>
                </c:pt>
                <c:pt idx="49" formatCode="0.00">
                  <c:v>3.29</c:v>
                </c:pt>
                <c:pt idx="50" formatCode="0.00">
                  <c:v>3.24</c:v>
                </c:pt>
                <c:pt idx="51" formatCode="0.00">
                  <c:v>3.27</c:v>
                </c:pt>
                <c:pt idx="52" formatCode="0.00">
                  <c:v>3.31</c:v>
                </c:pt>
                <c:pt idx="53" formatCode="0.00">
                  <c:v>3.54</c:v>
                </c:pt>
                <c:pt idx="54" formatCode="0.00">
                  <c:v>3.44</c:v>
                </c:pt>
                <c:pt idx="55" formatCode="0.00">
                  <c:v>3.49</c:v>
                </c:pt>
                <c:pt idx="56" formatCode="0.00">
                  <c:v>3.45</c:v>
                </c:pt>
                <c:pt idx="57" formatCode="0.00">
                  <c:v>3.43</c:v>
                </c:pt>
                <c:pt idx="58" formatCode="0.00">
                  <c:v>3.49</c:v>
                </c:pt>
                <c:pt idx="59" formatCode="0.00">
                  <c:v>3.56958871949096</c:v>
                </c:pt>
                <c:pt idx="60" formatCode="0.00">
                  <c:v>3.622586239805816</c:v>
                </c:pt>
                <c:pt idx="61" formatCode="0.00">
                  <c:v>3.35</c:v>
                </c:pt>
                <c:pt idx="62" formatCode="0.00">
                  <c:v>3.325719946872654</c:v>
                </c:pt>
                <c:pt idx="63" formatCode="0.00">
                  <c:v>3.21744121942643</c:v>
                </c:pt>
                <c:pt idx="64" formatCode="0.00">
                  <c:v>3.235020879300347</c:v>
                </c:pt>
                <c:pt idx="65" formatCode="0.00">
                  <c:v>3.304209663293387</c:v>
                </c:pt>
                <c:pt idx="66" formatCode="0.00">
                  <c:v>3.316890546403775</c:v>
                </c:pt>
                <c:pt idx="67" formatCode="0.00">
                  <c:v>3.270766412695468</c:v>
                </c:pt>
                <c:pt idx="68" formatCode="0.00">
                  <c:v>3.440225355720317</c:v>
                </c:pt>
                <c:pt idx="69" formatCode="0.00">
                  <c:v>3.205031402582067</c:v>
                </c:pt>
                <c:pt idx="70" formatCode="0.00">
                  <c:v>3.066775172131668</c:v>
                </c:pt>
                <c:pt idx="71" formatCode="0.00">
                  <c:v>3.069254053819905</c:v>
                </c:pt>
                <c:pt idx="72" formatCode="0.00">
                  <c:v>3.06</c:v>
                </c:pt>
                <c:pt idx="73" formatCode="0.00">
                  <c:v>3.150638878354841</c:v>
                </c:pt>
                <c:pt idx="74" formatCode="0.00">
                  <c:v>3.113578371340392</c:v>
                </c:pt>
                <c:pt idx="75" formatCode="0.00">
                  <c:v>3.085673813006394</c:v>
                </c:pt>
                <c:pt idx="76" formatCode="0.00">
                  <c:v>3.044771264894692</c:v>
                </c:pt>
                <c:pt idx="77" formatCode="0.00">
                  <c:v>3.02702524839111</c:v>
                </c:pt>
                <c:pt idx="78" formatCode="0.00">
                  <c:v>2.922180433466722</c:v>
                </c:pt>
                <c:pt idx="79" formatCode="0.00">
                  <c:v>3.001518562743069</c:v>
                </c:pt>
                <c:pt idx="80" formatCode="0.00">
                  <c:v>2.937141591998865</c:v>
                </c:pt>
                <c:pt idx="81" formatCode="0.00">
                  <c:v>3.126575530799847</c:v>
                </c:pt>
                <c:pt idx="82" formatCode="0.00">
                  <c:v>3.091655514122832</c:v>
                </c:pt>
                <c:pt idx="83" formatCode="0.00">
                  <c:v>3.014802921918965</c:v>
                </c:pt>
                <c:pt idx="84" formatCode="0.00">
                  <c:v>3.115670929106809</c:v>
                </c:pt>
                <c:pt idx="85" formatCode="0.00">
                  <c:v>3.145651285338082</c:v>
                </c:pt>
                <c:pt idx="86" formatCode="0.00">
                  <c:v>2.915193686269291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Summary!$X$26</c:f>
              <c:strCache>
                <c:ptCount val="1"/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cat>
            <c:strRef>
              <c:f>Summary!$A$4:$A$90</c:f>
              <c:strCache>
                <c:ptCount val="87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</c:strCache>
            </c:strRef>
          </c:cat>
          <c:val>
            <c:numRef>
              <c:f>Summary!$X$27:$X$46</c:f>
              <c:numCache>
                <c:formatCode>General</c:formatCode>
                <c:ptCount val="20"/>
              </c:numCache>
            </c:numRef>
          </c:val>
          <c:smooth val="0"/>
        </c:ser>
        <c:ser>
          <c:idx val="4"/>
          <c:order val="4"/>
          <c:tx>
            <c:strRef>
              <c:f>Summary!$Y$26</c:f>
              <c:strCache>
                <c:ptCount val="1"/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strRef>
              <c:f>Summary!$A$4:$A$90</c:f>
              <c:strCache>
                <c:ptCount val="87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</c:strCache>
            </c:strRef>
          </c:cat>
          <c:val>
            <c:numRef>
              <c:f>Summary!$Y$27:$Y$46</c:f>
              <c:numCache>
                <c:formatCode>General</c:formatCode>
                <c:ptCount val="2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8023400"/>
        <c:axId val="2108019320"/>
      </c:lineChart>
      <c:catAx>
        <c:axId val="2108023400"/>
        <c:scaling>
          <c:orientation val="minMax"/>
        </c:scaling>
        <c:delete val="0"/>
        <c:axPos val="b"/>
        <c:numFmt formatCode="@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8019320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2108019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8023400"/>
        <c:crosses val="autoZero"/>
        <c:crossBetween val="between"/>
      </c:valAx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8103422874822"/>
          <c:y val="0.916666175887164"/>
          <c:w val="0.747125388484717"/>
          <c:h val="0.061403475896747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Ave Most Recent % Increase</a:t>
            </a:r>
          </a:p>
        </c:rich>
      </c:tx>
      <c:layout>
        <c:manualLayout>
          <c:xMode val="edge"/>
          <c:yMode val="edge"/>
          <c:x val="0.339079984004602"/>
          <c:y val="0.035087700512427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942367459187"/>
          <c:y val="0.184210427690244"/>
          <c:w val="0.853447078384465"/>
          <c:h val="0.548245320506677"/>
        </c:manualLayout>
      </c:layout>
      <c:lineChart>
        <c:grouping val="standard"/>
        <c:varyColors val="0"/>
        <c:ser>
          <c:idx val="0"/>
          <c:order val="0"/>
          <c:tx>
            <c:v>Champions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Summary!$A$4:$A$90</c:f>
              <c:strCache>
                <c:ptCount val="87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</c:strCache>
            </c:strRef>
          </c:cat>
          <c:val>
            <c:numRef>
              <c:f>Summary!$F$4:$F$90</c:f>
              <c:numCache>
                <c:formatCode>0.00</c:formatCode>
                <c:ptCount val="87"/>
                <c:pt idx="0">
                  <c:v>10.23</c:v>
                </c:pt>
                <c:pt idx="1">
                  <c:v>10.21</c:v>
                </c:pt>
                <c:pt idx="2" formatCode="General">
                  <c:v>10.15</c:v>
                </c:pt>
                <c:pt idx="3">
                  <c:v>10.06</c:v>
                </c:pt>
                <c:pt idx="4">
                  <c:v>9.92</c:v>
                </c:pt>
                <c:pt idx="5">
                  <c:v>9.18</c:v>
                </c:pt>
                <c:pt idx="6">
                  <c:v>10.52</c:v>
                </c:pt>
                <c:pt idx="7">
                  <c:v>10.67</c:v>
                </c:pt>
                <c:pt idx="8">
                  <c:v>10.85</c:v>
                </c:pt>
                <c:pt idx="9">
                  <c:v>10.5</c:v>
                </c:pt>
                <c:pt idx="10">
                  <c:v>10.36</c:v>
                </c:pt>
                <c:pt idx="11">
                  <c:v>9.91</c:v>
                </c:pt>
                <c:pt idx="12">
                  <c:v>9.59</c:v>
                </c:pt>
                <c:pt idx="13">
                  <c:v>9.3</c:v>
                </c:pt>
                <c:pt idx="14">
                  <c:v>8.77</c:v>
                </c:pt>
                <c:pt idx="15">
                  <c:v>8.74</c:v>
                </c:pt>
                <c:pt idx="16">
                  <c:v>8.630000000000001</c:v>
                </c:pt>
                <c:pt idx="17">
                  <c:v>8.68</c:v>
                </c:pt>
                <c:pt idx="18">
                  <c:v>8.35</c:v>
                </c:pt>
                <c:pt idx="19">
                  <c:v>8.37</c:v>
                </c:pt>
                <c:pt idx="20">
                  <c:v>7.79</c:v>
                </c:pt>
                <c:pt idx="21">
                  <c:v>7.49</c:v>
                </c:pt>
                <c:pt idx="22">
                  <c:v>7.6</c:v>
                </c:pt>
                <c:pt idx="23">
                  <c:v>7.18</c:v>
                </c:pt>
                <c:pt idx="24">
                  <c:v>7.05</c:v>
                </c:pt>
                <c:pt idx="25">
                  <c:v>7.11</c:v>
                </c:pt>
                <c:pt idx="26">
                  <c:v>5.1</c:v>
                </c:pt>
                <c:pt idx="27">
                  <c:v>5.15</c:v>
                </c:pt>
                <c:pt idx="28">
                  <c:v>5.19</c:v>
                </c:pt>
                <c:pt idx="29">
                  <c:v>5.16</c:v>
                </c:pt>
                <c:pt idx="30">
                  <c:v>5.37</c:v>
                </c:pt>
                <c:pt idx="31">
                  <c:v>5.389054270991211</c:v>
                </c:pt>
                <c:pt idx="32">
                  <c:v>5.419417837208096</c:v>
                </c:pt>
                <c:pt idx="33">
                  <c:v>5.43175323222207</c:v>
                </c:pt>
                <c:pt idx="34">
                  <c:v>5.707766361552191</c:v>
                </c:pt>
                <c:pt idx="35">
                  <c:v>5.98028898205798</c:v>
                </c:pt>
                <c:pt idx="36">
                  <c:v>6.044847951092414</c:v>
                </c:pt>
                <c:pt idx="37">
                  <c:v>5.954483640431096</c:v>
                </c:pt>
                <c:pt idx="38">
                  <c:v>6.086564743016098</c:v>
                </c:pt>
                <c:pt idx="39">
                  <c:v>6.37330439277648</c:v>
                </c:pt>
                <c:pt idx="40">
                  <c:v>6.55843496102364</c:v>
                </c:pt>
                <c:pt idx="41">
                  <c:v>6.63412264486063</c:v>
                </c:pt>
                <c:pt idx="42">
                  <c:v>6.570884424312751</c:v>
                </c:pt>
                <c:pt idx="43">
                  <c:v>6.630209077354232</c:v>
                </c:pt>
                <c:pt idx="44">
                  <c:v>6.69696769019803</c:v>
                </c:pt>
                <c:pt idx="45">
                  <c:v>6.802006744122857</c:v>
                </c:pt>
                <c:pt idx="46">
                  <c:v>6.955095908447895</c:v>
                </c:pt>
                <c:pt idx="47">
                  <c:v>7.243653460549137</c:v>
                </c:pt>
                <c:pt idx="48">
                  <c:v>7.242047477093938</c:v>
                </c:pt>
                <c:pt idx="49">
                  <c:v>7.08619097857417</c:v>
                </c:pt>
                <c:pt idx="50">
                  <c:v>7.117632615405745</c:v>
                </c:pt>
                <c:pt idx="51">
                  <c:v>6.888510382919577</c:v>
                </c:pt>
                <c:pt idx="52">
                  <c:v>7.210050097014942</c:v>
                </c:pt>
                <c:pt idx="53">
                  <c:v>7.26911266036443</c:v>
                </c:pt>
                <c:pt idx="54">
                  <c:v>7.119126490819982</c:v>
                </c:pt>
                <c:pt idx="55">
                  <c:v>7.331256821379672</c:v>
                </c:pt>
                <c:pt idx="56">
                  <c:v>7.422773006211924</c:v>
                </c:pt>
                <c:pt idx="57">
                  <c:v>7.314465972425777</c:v>
                </c:pt>
                <c:pt idx="58">
                  <c:v>7.587754761720467</c:v>
                </c:pt>
                <c:pt idx="59">
                  <c:v>7.734761460378747</c:v>
                </c:pt>
                <c:pt idx="60">
                  <c:v>7.751604099309084</c:v>
                </c:pt>
                <c:pt idx="61">
                  <c:v>7.82</c:v>
                </c:pt>
                <c:pt idx="62">
                  <c:v>8.307580053156748</c:v>
                </c:pt>
                <c:pt idx="63">
                  <c:v>8.364252568444863</c:v>
                </c:pt>
                <c:pt idx="64">
                  <c:v>8.292882437544402</c:v>
                </c:pt>
                <c:pt idx="65">
                  <c:v>8.306612397014244</c:v>
                </c:pt>
                <c:pt idx="66">
                  <c:v>9.074301268467423</c:v>
                </c:pt>
                <c:pt idx="67">
                  <c:v>8.84</c:v>
                </c:pt>
                <c:pt idx="68">
                  <c:v>8.909646339171505</c:v>
                </c:pt>
                <c:pt idx="69">
                  <c:v>8.820802949587513</c:v>
                </c:pt>
                <c:pt idx="70">
                  <c:v>8.90891005335801</c:v>
                </c:pt>
                <c:pt idx="71">
                  <c:v>9.000816606935767</c:v>
                </c:pt>
                <c:pt idx="72">
                  <c:v>8.680741876552078</c:v>
                </c:pt>
                <c:pt idx="73">
                  <c:v>8.699341900453007</c:v>
                </c:pt>
                <c:pt idx="74">
                  <c:v>8.441350116926593</c:v>
                </c:pt>
                <c:pt idx="75">
                  <c:v>8.470858593591001</c:v>
                </c:pt>
                <c:pt idx="76">
                  <c:v>8.574026129705458</c:v>
                </c:pt>
                <c:pt idx="77">
                  <c:v>8.167899816879664</c:v>
                </c:pt>
                <c:pt idx="78">
                  <c:v>8.018681842941454</c:v>
                </c:pt>
                <c:pt idx="79">
                  <c:v>8.153312143984692</c:v>
                </c:pt>
                <c:pt idx="80">
                  <c:v>8.17189878256066</c:v>
                </c:pt>
                <c:pt idx="81">
                  <c:v>8.136398294746438</c:v>
                </c:pt>
                <c:pt idx="82">
                  <c:v>8.391284271029665</c:v>
                </c:pt>
                <c:pt idx="83">
                  <c:v>8.518488904225907</c:v>
                </c:pt>
                <c:pt idx="84">
                  <c:v>8.246716104274988</c:v>
                </c:pt>
                <c:pt idx="85">
                  <c:v>8.268108840562149</c:v>
                </c:pt>
                <c:pt idx="86">
                  <c:v>8.294617995570031</c:v>
                </c:pt>
              </c:numCache>
            </c:numRef>
          </c:val>
          <c:smooth val="0"/>
        </c:ser>
        <c:ser>
          <c:idx val="1"/>
          <c:order val="1"/>
          <c:tx>
            <c:v>Contenders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strRef>
              <c:f>Summary!$A$4:$A$90</c:f>
              <c:strCache>
                <c:ptCount val="87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</c:strCache>
            </c:strRef>
          </c:cat>
          <c:val>
            <c:numRef>
              <c:f>Summary!$L$4:$L$90</c:f>
              <c:numCache>
                <c:formatCode>General</c:formatCode>
                <c:ptCount val="87"/>
                <c:pt idx="31" formatCode="0.00">
                  <c:v>6.71</c:v>
                </c:pt>
                <c:pt idx="32">
                  <c:v>6.36</c:v>
                </c:pt>
                <c:pt idx="33" formatCode="0.00">
                  <c:v>6.655239105045774</c:v>
                </c:pt>
                <c:pt idx="34" formatCode="0.00">
                  <c:v>6.43606398823726</c:v>
                </c:pt>
                <c:pt idx="35" formatCode="0.00">
                  <c:v>6.394460097729215</c:v>
                </c:pt>
                <c:pt idx="36" formatCode="0.00">
                  <c:v>6.633599128804257</c:v>
                </c:pt>
                <c:pt idx="37" formatCode="0.00">
                  <c:v>6.876574819791603</c:v>
                </c:pt>
                <c:pt idx="38" formatCode="0.00">
                  <c:v>7.601791006764124</c:v>
                </c:pt>
                <c:pt idx="39" formatCode="0.00">
                  <c:v>8.3292039618436</c:v>
                </c:pt>
                <c:pt idx="40" formatCode="0.00">
                  <c:v>8.070477433882494</c:v>
                </c:pt>
                <c:pt idx="41" formatCode="0.00">
                  <c:v>8.125226164323474</c:v>
                </c:pt>
                <c:pt idx="42" formatCode="0.00">
                  <c:v>7.977250117085277</c:v>
                </c:pt>
                <c:pt idx="43" formatCode="0.00">
                  <c:v>8.02269879380919</c:v>
                </c:pt>
                <c:pt idx="44" formatCode="0.00">
                  <c:v>8.05040134244439</c:v>
                </c:pt>
                <c:pt idx="45" formatCode="0.00">
                  <c:v>7.949426354963162</c:v>
                </c:pt>
                <c:pt idx="46" formatCode="0.00">
                  <c:v>7.922974363582425</c:v>
                </c:pt>
                <c:pt idx="47" formatCode="0.00">
                  <c:v>7.971615103992557</c:v>
                </c:pt>
                <c:pt idx="48" formatCode="0.00">
                  <c:v>8.471457059311958</c:v>
                </c:pt>
                <c:pt idx="49" formatCode="0.00">
                  <c:v>8.671472362275745</c:v>
                </c:pt>
                <c:pt idx="50" formatCode="0.00">
                  <c:v>8.56094636857172</c:v>
                </c:pt>
                <c:pt idx="51" formatCode="0.00">
                  <c:v>8.796502825221153</c:v>
                </c:pt>
                <c:pt idx="52" formatCode="0.00">
                  <c:v>9.246043647948522</c:v>
                </c:pt>
                <c:pt idx="53" formatCode="0.00">
                  <c:v>9.183259055174453</c:v>
                </c:pt>
                <c:pt idx="54" formatCode="0.00">
                  <c:v>8.61970763619957</c:v>
                </c:pt>
                <c:pt idx="55" formatCode="0.00">
                  <c:v>8.72585082118169</c:v>
                </c:pt>
                <c:pt idx="56" formatCode="0.00">
                  <c:v>8.558557017909084</c:v>
                </c:pt>
                <c:pt idx="57" formatCode="0.00">
                  <c:v>8.728781647395788</c:v>
                </c:pt>
                <c:pt idx="58" formatCode="0.00">
                  <c:v>8.385386189462096</c:v>
                </c:pt>
                <c:pt idx="59" formatCode="0.00">
                  <c:v>8.589312626758572</c:v>
                </c:pt>
                <c:pt idx="60" formatCode="0.00">
                  <c:v>8.58119068205534</c:v>
                </c:pt>
                <c:pt idx="61" formatCode="0.00">
                  <c:v>8.62</c:v>
                </c:pt>
                <c:pt idx="62" formatCode="0.00">
                  <c:v>8.42490704995329</c:v>
                </c:pt>
                <c:pt idx="63" formatCode="0.00">
                  <c:v>8.61994306025311</c:v>
                </c:pt>
                <c:pt idx="64" formatCode="0.00">
                  <c:v>8.85753966109437</c:v>
                </c:pt>
                <c:pt idx="65" formatCode="0.00">
                  <c:v>8.833371223246345</c:v>
                </c:pt>
                <c:pt idx="66" formatCode="0.00">
                  <c:v>8.786599032129437</c:v>
                </c:pt>
                <c:pt idx="67" formatCode="0.00">
                  <c:v>8.663770700008433</c:v>
                </c:pt>
                <c:pt idx="68" formatCode="0.00">
                  <c:v>8.562411636771315</c:v>
                </c:pt>
                <c:pt idx="69" formatCode="0.00">
                  <c:v>8.541833295679456</c:v>
                </c:pt>
                <c:pt idx="70" formatCode="0.00">
                  <c:v>8.614638693787956</c:v>
                </c:pt>
                <c:pt idx="71" formatCode="0.00">
                  <c:v>8.741995170385785</c:v>
                </c:pt>
                <c:pt idx="72" formatCode="0.00">
                  <c:v>8.89258785063813</c:v>
                </c:pt>
                <c:pt idx="73" formatCode="0.00">
                  <c:v>8.434254087166003</c:v>
                </c:pt>
                <c:pt idx="74" formatCode="0.00">
                  <c:v>8.282405855968866</c:v>
                </c:pt>
                <c:pt idx="75" formatCode="0.00">
                  <c:v>8.117496529559865</c:v>
                </c:pt>
                <c:pt idx="76" formatCode="0.00">
                  <c:v>8.36203002911211</c:v>
                </c:pt>
                <c:pt idx="77" formatCode="0.00">
                  <c:v>8.430490953895608</c:v>
                </c:pt>
                <c:pt idx="78" formatCode="0.00">
                  <c:v>8.63866867253007</c:v>
                </c:pt>
                <c:pt idx="79" formatCode="0.00">
                  <c:v>8.22106191089893</c:v>
                </c:pt>
                <c:pt idx="80" formatCode="0.00">
                  <c:v>8.351727705810852</c:v>
                </c:pt>
                <c:pt idx="81" formatCode="0.00">
                  <c:v>8.467564407452377</c:v>
                </c:pt>
                <c:pt idx="82" formatCode="0.00">
                  <c:v>8.848787679390746</c:v>
                </c:pt>
                <c:pt idx="83" formatCode="0.00">
                  <c:v>8.932109464424531</c:v>
                </c:pt>
                <c:pt idx="84" formatCode="0.00">
                  <c:v>8.609612030734625</c:v>
                </c:pt>
                <c:pt idx="85" formatCode="0.00">
                  <c:v>8.428886751528775</c:v>
                </c:pt>
                <c:pt idx="86" formatCode="0.00">
                  <c:v>8.376358148952011</c:v>
                </c:pt>
              </c:numCache>
            </c:numRef>
          </c:val>
          <c:smooth val="0"/>
        </c:ser>
        <c:ser>
          <c:idx val="2"/>
          <c:order val="2"/>
          <c:tx>
            <c:v>Challengers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strRef>
              <c:f>Summary!$A$4:$A$90</c:f>
              <c:strCache>
                <c:ptCount val="87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</c:strCache>
            </c:strRef>
          </c:cat>
          <c:val>
            <c:numRef>
              <c:f>Summary!$R$4:$R$90</c:f>
              <c:numCache>
                <c:formatCode>General</c:formatCode>
                <c:ptCount val="87"/>
                <c:pt idx="35" formatCode="0.00">
                  <c:v>10.97</c:v>
                </c:pt>
                <c:pt idx="36" formatCode="0.00">
                  <c:v>10.93</c:v>
                </c:pt>
                <c:pt idx="37" formatCode="0.00">
                  <c:v>10.52</c:v>
                </c:pt>
                <c:pt idx="38" formatCode="0.00">
                  <c:v>9.52</c:v>
                </c:pt>
                <c:pt idx="39" formatCode="0.00">
                  <c:v>9.5</c:v>
                </c:pt>
                <c:pt idx="40" formatCode="0.00">
                  <c:v>9.52</c:v>
                </c:pt>
                <c:pt idx="41" formatCode="0.00">
                  <c:v>9.77</c:v>
                </c:pt>
                <c:pt idx="42" formatCode="0.00">
                  <c:v>9.8</c:v>
                </c:pt>
                <c:pt idx="43" formatCode="0.00">
                  <c:v>9.82</c:v>
                </c:pt>
                <c:pt idx="44" formatCode="0.00">
                  <c:v>10.47</c:v>
                </c:pt>
                <c:pt idx="45" formatCode="0.00">
                  <c:v>10.97</c:v>
                </c:pt>
                <c:pt idx="46" formatCode="0.00">
                  <c:v>11.0</c:v>
                </c:pt>
                <c:pt idx="47" formatCode="0.00">
                  <c:v>10.98</c:v>
                </c:pt>
                <c:pt idx="48" formatCode="0.00">
                  <c:v>10.99</c:v>
                </c:pt>
                <c:pt idx="49" formatCode="0.00">
                  <c:v>10.89</c:v>
                </c:pt>
                <c:pt idx="50" formatCode="0.00">
                  <c:v>11.95</c:v>
                </c:pt>
                <c:pt idx="51" formatCode="0.00">
                  <c:v>12.15</c:v>
                </c:pt>
                <c:pt idx="52" formatCode="0.00">
                  <c:v>10.3</c:v>
                </c:pt>
                <c:pt idx="53" formatCode="0.00">
                  <c:v>10.01</c:v>
                </c:pt>
                <c:pt idx="54" formatCode="0.00">
                  <c:v>10.27</c:v>
                </c:pt>
                <c:pt idx="55" formatCode="0.00">
                  <c:v>10.06</c:v>
                </c:pt>
                <c:pt idx="56" formatCode="0.00">
                  <c:v>10.02</c:v>
                </c:pt>
                <c:pt idx="57" formatCode="0.00">
                  <c:v>9.630000000000001</c:v>
                </c:pt>
                <c:pt idx="58" formatCode="0.00">
                  <c:v>10.36</c:v>
                </c:pt>
                <c:pt idx="59" formatCode="0.00">
                  <c:v>10.21120748067548</c:v>
                </c:pt>
                <c:pt idx="60" formatCode="0.00">
                  <c:v>10.42528286737696</c:v>
                </c:pt>
                <c:pt idx="61" formatCode="0.00">
                  <c:v>10.64</c:v>
                </c:pt>
                <c:pt idx="62" formatCode="0.00">
                  <c:v>10.4242270827644</c:v>
                </c:pt>
                <c:pt idx="63" formatCode="0.00">
                  <c:v>10.51408769693047</c:v>
                </c:pt>
                <c:pt idx="64" formatCode="0.00">
                  <c:v>10.26848968165051</c:v>
                </c:pt>
                <c:pt idx="65" formatCode="0.00">
                  <c:v>10.39890849361655</c:v>
                </c:pt>
                <c:pt idx="66" formatCode="0.00">
                  <c:v>10.35842581837674</c:v>
                </c:pt>
                <c:pt idx="67" formatCode="0.00">
                  <c:v>10.40706417141444</c:v>
                </c:pt>
                <c:pt idx="68" formatCode="0.00">
                  <c:v>10.58332462877449</c:v>
                </c:pt>
                <c:pt idx="69" formatCode="0.00">
                  <c:v>10.62512178401975</c:v>
                </c:pt>
                <c:pt idx="70" formatCode="0.00">
                  <c:v>10.78094671028875</c:v>
                </c:pt>
                <c:pt idx="71" formatCode="0.00">
                  <c:v>11.11076748582447</c:v>
                </c:pt>
                <c:pt idx="72" formatCode="0.00">
                  <c:v>11.1</c:v>
                </c:pt>
                <c:pt idx="73" formatCode="0.00">
                  <c:v>11.52754971440157</c:v>
                </c:pt>
                <c:pt idx="74" formatCode="0.00">
                  <c:v>11.4208692534817</c:v>
                </c:pt>
                <c:pt idx="75" formatCode="0.00">
                  <c:v>11.50375732374576</c:v>
                </c:pt>
                <c:pt idx="76" formatCode="0.00">
                  <c:v>12.09378240568275</c:v>
                </c:pt>
                <c:pt idx="77" formatCode="0.00">
                  <c:v>12.37614539165011</c:v>
                </c:pt>
                <c:pt idx="78" formatCode="0.00">
                  <c:v>12.42349677404475</c:v>
                </c:pt>
                <c:pt idx="79" formatCode="0.00">
                  <c:v>12.69116532794088</c:v>
                </c:pt>
                <c:pt idx="80" formatCode="0.00">
                  <c:v>11.991692055075</c:v>
                </c:pt>
                <c:pt idx="81" formatCode="0.00">
                  <c:v>12.292188838985</c:v>
                </c:pt>
                <c:pt idx="82" formatCode="0.00">
                  <c:v>11.97675962755591</c:v>
                </c:pt>
                <c:pt idx="83" formatCode="0.00">
                  <c:v>12.22504100438675</c:v>
                </c:pt>
                <c:pt idx="84" formatCode="0.00">
                  <c:v>12.27830414115192</c:v>
                </c:pt>
                <c:pt idx="85" formatCode="0.00">
                  <c:v>11.85381123672997</c:v>
                </c:pt>
                <c:pt idx="86" formatCode="0.00">
                  <c:v>12.1606123345011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Summary!$AE$26</c:f>
              <c:strCache>
                <c:ptCount val="1"/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cat>
            <c:strRef>
              <c:f>Summary!$A$4:$A$90</c:f>
              <c:strCache>
                <c:ptCount val="87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</c:strCache>
            </c:strRef>
          </c:cat>
          <c:val>
            <c:numRef>
              <c:f>Summary!$AE$27:$AE$46</c:f>
              <c:numCache>
                <c:formatCode>General</c:formatCode>
                <c:ptCount val="20"/>
              </c:numCache>
            </c:numRef>
          </c:val>
          <c:smooth val="0"/>
        </c:ser>
        <c:ser>
          <c:idx val="4"/>
          <c:order val="4"/>
          <c:tx>
            <c:strRef>
              <c:f>Summary!$AF$26</c:f>
              <c:strCache>
                <c:ptCount val="1"/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strRef>
              <c:f>Summary!$A$4:$A$90</c:f>
              <c:strCache>
                <c:ptCount val="87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</c:strCache>
            </c:strRef>
          </c:cat>
          <c:val>
            <c:numRef>
              <c:f>Summary!$AF$27:$AF$46</c:f>
              <c:numCache>
                <c:formatCode>General</c:formatCode>
                <c:ptCount val="2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6736840"/>
        <c:axId val="2086732808"/>
      </c:lineChart>
      <c:catAx>
        <c:axId val="2086736840"/>
        <c:scaling>
          <c:orientation val="minMax"/>
        </c:scaling>
        <c:delete val="0"/>
        <c:axPos val="b"/>
        <c:numFmt formatCode="@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6732808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2086732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6736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6666432815821"/>
          <c:y val="0.912280213323111"/>
          <c:w val="0.747125388484717"/>
          <c:h val="0.061403475896747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90</xdr:row>
      <xdr:rowOff>0</xdr:rowOff>
    </xdr:from>
    <xdr:to>
      <xdr:col>13</xdr:col>
      <xdr:colOff>711200</xdr:colOff>
      <xdr:row>90</xdr:row>
      <xdr:rowOff>0</xdr:rowOff>
    </xdr:to>
    <xdr:graphicFrame macro="">
      <xdr:nvGraphicFramePr>
        <xdr:cNvPr id="1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431800</xdr:colOff>
      <xdr:row>90</xdr:row>
      <xdr:rowOff>0</xdr:rowOff>
    </xdr:from>
    <xdr:to>
      <xdr:col>13</xdr:col>
      <xdr:colOff>685800</xdr:colOff>
      <xdr:row>90</xdr:row>
      <xdr:rowOff>0</xdr:rowOff>
    </xdr:to>
    <xdr:graphicFrame macro="">
      <xdr:nvGraphicFramePr>
        <xdr:cNvPr id="102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38100</xdr:colOff>
      <xdr:row>90</xdr:row>
      <xdr:rowOff>0</xdr:rowOff>
    </xdr:from>
    <xdr:to>
      <xdr:col>7</xdr:col>
      <xdr:colOff>381000</xdr:colOff>
      <xdr:row>90</xdr:row>
      <xdr:rowOff>0</xdr:rowOff>
    </xdr:to>
    <xdr:graphicFrame macro="">
      <xdr:nvGraphicFramePr>
        <xdr:cNvPr id="102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38100</xdr:colOff>
      <xdr:row>90</xdr:row>
      <xdr:rowOff>0</xdr:rowOff>
    </xdr:from>
    <xdr:to>
      <xdr:col>7</xdr:col>
      <xdr:colOff>381000</xdr:colOff>
      <xdr:row>90</xdr:row>
      <xdr:rowOff>0</xdr:rowOff>
    </xdr:to>
    <xdr:graphicFrame macro="">
      <xdr:nvGraphicFramePr>
        <xdr:cNvPr id="102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431800</xdr:colOff>
      <xdr:row>124</xdr:row>
      <xdr:rowOff>0</xdr:rowOff>
    </xdr:from>
    <xdr:to>
      <xdr:col>13</xdr:col>
      <xdr:colOff>711200</xdr:colOff>
      <xdr:row>124</xdr:row>
      <xdr:rowOff>0</xdr:rowOff>
    </xdr:to>
    <xdr:graphicFrame macro="">
      <xdr:nvGraphicFramePr>
        <xdr:cNvPr id="103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431800</xdr:colOff>
      <xdr:row>124</xdr:row>
      <xdr:rowOff>0</xdr:rowOff>
    </xdr:from>
    <xdr:to>
      <xdr:col>13</xdr:col>
      <xdr:colOff>685800</xdr:colOff>
      <xdr:row>124</xdr:row>
      <xdr:rowOff>0</xdr:rowOff>
    </xdr:to>
    <xdr:graphicFrame macro="">
      <xdr:nvGraphicFramePr>
        <xdr:cNvPr id="103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38100</xdr:colOff>
      <xdr:row>124</xdr:row>
      <xdr:rowOff>0</xdr:rowOff>
    </xdr:from>
    <xdr:to>
      <xdr:col>7</xdr:col>
      <xdr:colOff>381000</xdr:colOff>
      <xdr:row>124</xdr:row>
      <xdr:rowOff>0</xdr:rowOff>
    </xdr:to>
    <xdr:graphicFrame macro="">
      <xdr:nvGraphicFramePr>
        <xdr:cNvPr id="1032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38100</xdr:colOff>
      <xdr:row>124</xdr:row>
      <xdr:rowOff>0</xdr:rowOff>
    </xdr:from>
    <xdr:to>
      <xdr:col>7</xdr:col>
      <xdr:colOff>381000</xdr:colOff>
      <xdr:row>124</xdr:row>
      <xdr:rowOff>0</xdr:rowOff>
    </xdr:to>
    <xdr:graphicFrame macro="">
      <xdr:nvGraphicFramePr>
        <xdr:cNvPr id="1033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0</xdr:colOff>
      <xdr:row>5</xdr:row>
      <xdr:rowOff>0</xdr:rowOff>
    </xdr:from>
    <xdr:to>
      <xdr:col>19</xdr:col>
      <xdr:colOff>0</xdr:colOff>
      <xdr:row>22</xdr:row>
      <xdr:rowOff>139700</xdr:rowOff>
    </xdr:to>
    <xdr:graphicFrame macro="">
      <xdr:nvGraphicFramePr>
        <xdr:cNvPr id="10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0</xdr:colOff>
      <xdr:row>23</xdr:row>
      <xdr:rowOff>38100</xdr:rowOff>
    </xdr:from>
    <xdr:to>
      <xdr:col>19</xdr:col>
      <xdr:colOff>0</xdr:colOff>
      <xdr:row>40</xdr:row>
      <xdr:rowOff>127000</xdr:rowOff>
    </xdr:to>
    <xdr:graphicFrame macro="">
      <xdr:nvGraphicFramePr>
        <xdr:cNvPr id="1039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0</xdr:colOff>
      <xdr:row>23</xdr:row>
      <xdr:rowOff>50800</xdr:rowOff>
    </xdr:from>
    <xdr:to>
      <xdr:col>19</xdr:col>
      <xdr:colOff>0</xdr:colOff>
      <xdr:row>40</xdr:row>
      <xdr:rowOff>127000</xdr:rowOff>
    </xdr:to>
    <xdr:graphicFrame macro="">
      <xdr:nvGraphicFramePr>
        <xdr:cNvPr id="1040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0</xdr:colOff>
      <xdr:row>5</xdr:row>
      <xdr:rowOff>12700</xdr:rowOff>
    </xdr:from>
    <xdr:to>
      <xdr:col>19</xdr:col>
      <xdr:colOff>0</xdr:colOff>
      <xdr:row>22</xdr:row>
      <xdr:rowOff>139700</xdr:rowOff>
    </xdr:to>
    <xdr:graphicFrame macro="">
      <xdr:nvGraphicFramePr>
        <xdr:cNvPr id="1041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19</xdr:col>
      <xdr:colOff>38100</xdr:colOff>
      <xdr:row>3</xdr:row>
      <xdr:rowOff>12700</xdr:rowOff>
    </xdr:from>
    <xdr:to>
      <xdr:col>25</xdr:col>
      <xdr:colOff>12700</xdr:colOff>
      <xdr:row>23</xdr:row>
      <xdr:rowOff>139700</xdr:rowOff>
    </xdr:to>
    <xdr:graphicFrame macro="">
      <xdr:nvGraphicFramePr>
        <xdr:cNvPr id="1042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26</xdr:col>
      <xdr:colOff>38100</xdr:colOff>
      <xdr:row>3</xdr:row>
      <xdr:rowOff>12700</xdr:rowOff>
    </xdr:from>
    <xdr:to>
      <xdr:col>31</xdr:col>
      <xdr:colOff>1244600</xdr:colOff>
      <xdr:row>23</xdr:row>
      <xdr:rowOff>127000</xdr:rowOff>
    </xdr:to>
    <xdr:graphicFrame macro="">
      <xdr:nvGraphicFramePr>
        <xdr:cNvPr id="1043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19</xdr:col>
      <xdr:colOff>12700</xdr:colOff>
      <xdr:row>25</xdr:row>
      <xdr:rowOff>12700</xdr:rowOff>
    </xdr:from>
    <xdr:to>
      <xdr:col>24</xdr:col>
      <xdr:colOff>622300</xdr:colOff>
      <xdr:row>45</xdr:row>
      <xdr:rowOff>114300</xdr:rowOff>
    </xdr:to>
    <xdr:graphicFrame macro="">
      <xdr:nvGraphicFramePr>
        <xdr:cNvPr id="1044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0</xdr:colOff>
      <xdr:row>25</xdr:row>
      <xdr:rowOff>0</xdr:rowOff>
    </xdr:from>
    <xdr:to>
      <xdr:col>31</xdr:col>
      <xdr:colOff>1244600</xdr:colOff>
      <xdr:row>45</xdr:row>
      <xdr:rowOff>101600</xdr:rowOff>
    </xdr:to>
    <xdr:graphicFrame macro="">
      <xdr:nvGraphicFramePr>
        <xdr:cNvPr id="1045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dripinvesting.org/Tools/Tools.h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dripinvesting.org/Tools/Tools.ht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dripinvesting.org/Tools/Tools.htm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en.wikipedia.org/wiki/List_of_recessions_in_the_United_States" TargetMode="External"/><Relationship Id="rId2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seekingalpha.com/author/david-fish/articles" TargetMode="External"/><Relationship Id="rId2" Type="http://schemas.openxmlformats.org/officeDocument/2006/relationships/hyperlink" Target="http://www.tessellation.com/david_fish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12"/>
  <sheetViews>
    <sheetView tabSelected="1" workbookViewId="0">
      <pane xSplit="2" ySplit="6" topLeftCell="C7" activePane="bottomRight" state="frozen"/>
      <selection pane="topRight"/>
      <selection pane="bottomLeft"/>
      <selection pane="bottomRight" activeCell="A6" sqref="A6"/>
    </sheetView>
  </sheetViews>
  <sheetFormatPr baseColWidth="10" defaultColWidth="8.83203125" defaultRowHeight="12" x14ac:dyDescent="0"/>
  <cols>
    <col min="1" max="1" width="19.6640625" customWidth="1"/>
    <col min="2" max="2" width="6.33203125" customWidth="1"/>
    <col min="3" max="3" width="19.33203125" customWidth="1"/>
    <col min="4" max="4" width="4.33203125" customWidth="1"/>
    <col min="5" max="7" width="3.6640625" customWidth="1"/>
    <col min="8" max="8" width="6.6640625" customWidth="1"/>
    <col min="9" max="9" width="5.33203125" customWidth="1"/>
    <col min="10" max="11" width="6.5" customWidth="1"/>
    <col min="12" max="12" width="5.6640625" customWidth="1"/>
    <col min="13" max="15" width="8" customWidth="1"/>
    <col min="16" max="16" width="4.6640625" customWidth="1"/>
    <col min="17" max="17" width="12.6640625" customWidth="1"/>
    <col min="18" max="19" width="6.6640625" customWidth="1"/>
    <col min="20" max="21" width="6.33203125" customWidth="1"/>
    <col min="22" max="22" width="4.6640625" customWidth="1"/>
    <col min="23" max="27" width="5.6640625" customWidth="1"/>
    <col min="28" max="31" width="6.33203125" customWidth="1"/>
    <col min="32" max="32" width="2.6640625" customWidth="1"/>
    <col min="33" max="33" width="7.33203125" customWidth="1"/>
    <col min="34" max="35" width="4.6640625" customWidth="1"/>
    <col min="36" max="37" width="6.33203125" customWidth="1"/>
    <col min="38" max="41" width="5" customWidth="1"/>
    <col min="42" max="43" width="5.6640625" customWidth="1"/>
    <col min="44" max="44" width="1.6640625" customWidth="1"/>
    <col min="45" max="46" width="5.6640625" customWidth="1"/>
    <col min="47" max="47" width="1.6640625" customWidth="1"/>
    <col min="48" max="59" width="5.6640625" customWidth="1"/>
    <col min="60" max="60" width="6.33203125" customWidth="1"/>
    <col min="61" max="77" width="4.6640625" customWidth="1"/>
    <col min="78" max="78" width="18.6640625" customWidth="1"/>
    <col min="79" max="81" width="5.6640625" customWidth="1"/>
    <col min="82" max="87" width="5" customWidth="1"/>
    <col min="88" max="88" width="4.6640625" customWidth="1"/>
    <col min="89" max="89" width="5.33203125" customWidth="1"/>
    <col min="90" max="93" width="5.6640625" customWidth="1"/>
  </cols>
  <sheetData>
    <row r="1" spans="1:93" ht="12.75" customHeight="1">
      <c r="A1" s="274" t="s">
        <v>2629</v>
      </c>
      <c r="B1" s="73"/>
      <c r="C1" s="249" t="s">
        <v>2067</v>
      </c>
      <c r="D1" s="74" t="s">
        <v>3095</v>
      </c>
      <c r="E1" s="74"/>
      <c r="F1" s="76"/>
      <c r="G1" s="74"/>
      <c r="H1" s="75"/>
      <c r="I1" s="75"/>
      <c r="J1" s="243"/>
      <c r="K1" s="212"/>
      <c r="L1" s="211"/>
      <c r="M1" s="212"/>
      <c r="N1" s="211"/>
      <c r="O1" s="213"/>
      <c r="P1" s="213"/>
      <c r="Q1" s="250"/>
      <c r="R1" s="72" t="s">
        <v>3724</v>
      </c>
      <c r="S1" s="72"/>
      <c r="T1" s="283"/>
      <c r="U1" s="89"/>
      <c r="V1" s="145"/>
      <c r="W1" s="431" t="s">
        <v>427</v>
      </c>
      <c r="X1" s="431"/>
      <c r="Y1" s="144"/>
      <c r="Z1" s="144"/>
      <c r="AA1" s="144"/>
      <c r="AB1" s="144"/>
      <c r="AC1" s="144"/>
      <c r="AD1" s="477" t="s">
        <v>2427</v>
      </c>
      <c r="AE1" s="477"/>
      <c r="AF1" s="144"/>
      <c r="AG1" s="144"/>
      <c r="AH1" s="144"/>
      <c r="AI1" s="144"/>
      <c r="AJ1" s="144"/>
      <c r="AK1" s="252" t="s">
        <v>2877</v>
      </c>
      <c r="AL1" s="253"/>
      <c r="AM1" s="253"/>
      <c r="AN1" s="145"/>
      <c r="AO1" s="145"/>
      <c r="AP1" s="145"/>
      <c r="AQ1" s="145"/>
      <c r="AR1" s="145"/>
      <c r="AS1" s="145"/>
      <c r="AT1" s="145"/>
      <c r="AU1" s="145"/>
      <c r="AV1" s="145"/>
      <c r="AW1" s="145"/>
      <c r="AX1" s="145"/>
      <c r="AY1" s="145"/>
      <c r="AZ1" s="145"/>
      <c r="BA1" s="145"/>
      <c r="BB1" s="145"/>
      <c r="BC1" s="145"/>
      <c r="BD1" s="145"/>
      <c r="BE1" s="145"/>
      <c r="BF1" s="145"/>
      <c r="BG1" s="145"/>
      <c r="BH1" s="145"/>
      <c r="BI1" s="145"/>
      <c r="BJ1" s="300" t="s">
        <v>712</v>
      </c>
      <c r="BK1" s="388"/>
      <c r="BL1" s="388"/>
      <c r="BM1" s="388"/>
      <c r="BN1" s="145"/>
      <c r="BO1" s="145"/>
      <c r="BP1" s="145"/>
      <c r="BQ1" s="145"/>
      <c r="BR1" s="145"/>
      <c r="BS1" s="145"/>
      <c r="BT1" s="145"/>
      <c r="BU1" s="145"/>
      <c r="BV1" s="145"/>
      <c r="BW1" s="145"/>
      <c r="BX1" s="145"/>
      <c r="BY1" s="146"/>
      <c r="BZ1" s="147"/>
      <c r="CA1" s="296" t="s">
        <v>2645</v>
      </c>
      <c r="CB1" s="660"/>
      <c r="CC1" s="146"/>
      <c r="CD1" s="296" t="s">
        <v>3208</v>
      </c>
      <c r="CE1" s="9"/>
      <c r="CF1" s="9"/>
      <c r="CG1" s="9"/>
      <c r="CH1" s="9"/>
      <c r="CI1" s="9"/>
      <c r="CJ1" s="9"/>
      <c r="CK1" s="894" t="s">
        <v>750</v>
      </c>
      <c r="CL1" s="145"/>
      <c r="CM1" s="145"/>
      <c r="CN1" s="145"/>
      <c r="CO1" s="146"/>
    </row>
    <row r="2" spans="1:93" ht="9.5" customHeight="1">
      <c r="A2" s="88" t="s">
        <v>1821</v>
      </c>
      <c r="B2" s="2"/>
      <c r="C2" s="242"/>
      <c r="D2" s="212"/>
      <c r="E2" s="212"/>
      <c r="F2" s="238"/>
      <c r="G2" s="238"/>
      <c r="H2" s="238"/>
      <c r="I2" s="243"/>
      <c r="J2" s="247" t="s">
        <v>1606</v>
      </c>
      <c r="K2" s="212"/>
      <c r="L2" s="211"/>
      <c r="M2" s="212"/>
      <c r="N2" s="211"/>
      <c r="O2" s="213"/>
      <c r="P2" s="11"/>
      <c r="Q2" s="251"/>
      <c r="R2" s="163"/>
      <c r="S2" s="100"/>
      <c r="T2" s="100"/>
      <c r="U2" s="167" t="s">
        <v>159</v>
      </c>
      <c r="V2" s="167"/>
      <c r="W2" s="166" t="s">
        <v>1654</v>
      </c>
      <c r="X2" s="115"/>
      <c r="Y2" s="115"/>
      <c r="Z2" s="115"/>
      <c r="AA2" s="115"/>
      <c r="AB2" s="115"/>
      <c r="AC2" s="115"/>
      <c r="AD2" s="115"/>
      <c r="AE2" s="115"/>
      <c r="AF2" s="115"/>
      <c r="AG2" s="115"/>
      <c r="AH2" s="115"/>
      <c r="AI2" s="115"/>
      <c r="AJ2" s="115"/>
      <c r="AK2" s="254" t="s">
        <v>2928</v>
      </c>
      <c r="AL2" s="255"/>
      <c r="AM2" s="255"/>
      <c r="AN2" s="147"/>
      <c r="AO2" s="147"/>
      <c r="AP2" s="147"/>
      <c r="AQ2" s="147"/>
      <c r="AR2" s="147"/>
      <c r="AS2" s="147"/>
      <c r="AT2" s="147"/>
      <c r="AU2" s="147"/>
      <c r="AV2" s="147"/>
      <c r="AW2" s="147"/>
      <c r="AX2" s="147"/>
      <c r="AY2" s="147"/>
      <c r="AZ2" s="147"/>
      <c r="BA2" s="147"/>
      <c r="BB2" s="147"/>
      <c r="BC2" s="147"/>
      <c r="BD2" s="147"/>
      <c r="BE2" s="147"/>
      <c r="BF2" s="147"/>
      <c r="BG2" s="147"/>
      <c r="BH2" s="147"/>
      <c r="BI2" s="147"/>
      <c r="BJ2" s="650"/>
      <c r="BK2" s="147"/>
      <c r="BL2" s="255"/>
      <c r="BM2" s="255"/>
      <c r="BN2" s="147"/>
      <c r="BO2" s="147"/>
      <c r="BP2" s="147"/>
      <c r="BQ2" s="147"/>
      <c r="BR2" s="147"/>
      <c r="BS2" s="147"/>
      <c r="BT2" s="147"/>
      <c r="BU2" s="147"/>
      <c r="BV2" s="147"/>
      <c r="BW2" s="147"/>
      <c r="BX2" s="147"/>
      <c r="BY2" s="148"/>
      <c r="BZ2" s="147"/>
      <c r="CA2" s="254" t="s">
        <v>1564</v>
      </c>
      <c r="CB2" s="541"/>
      <c r="CC2" s="148"/>
      <c r="CD2" s="254" t="s">
        <v>2714</v>
      </c>
      <c r="CE2" s="7"/>
      <c r="CF2" s="7"/>
      <c r="CG2" s="7"/>
      <c r="CH2" s="7"/>
      <c r="CI2" s="7"/>
      <c r="CJ2" s="7"/>
      <c r="CK2" s="163"/>
      <c r="CL2" s="147"/>
      <c r="CM2" s="147"/>
      <c r="CN2" s="147"/>
      <c r="CO2" s="148"/>
    </row>
    <row r="3" spans="1:93" ht="9.5" customHeight="1">
      <c r="A3" s="143"/>
      <c r="B3" s="237"/>
      <c r="C3" s="244"/>
      <c r="D3" s="2"/>
      <c r="E3" s="2"/>
      <c r="F3" s="4"/>
      <c r="G3" s="4"/>
      <c r="H3" s="4"/>
      <c r="I3" s="245"/>
      <c r="J3" s="248" t="s">
        <v>1801</v>
      </c>
      <c r="K3" s="3"/>
      <c r="L3" s="3"/>
      <c r="M3" s="3"/>
      <c r="N3" s="3"/>
      <c r="O3" s="3"/>
      <c r="P3" s="1"/>
      <c r="Q3" s="251"/>
      <c r="R3" s="163"/>
      <c r="S3" s="100"/>
      <c r="T3" s="100"/>
      <c r="U3" s="167"/>
      <c r="V3" s="167"/>
      <c r="W3" s="166" t="s">
        <v>618</v>
      </c>
      <c r="X3" s="164"/>
      <c r="Y3" s="164"/>
      <c r="Z3" s="164"/>
      <c r="AA3" s="164"/>
      <c r="AB3" s="164"/>
      <c r="AC3" s="164"/>
      <c r="AD3" s="164"/>
      <c r="AE3" s="164"/>
      <c r="AF3" s="164"/>
      <c r="AG3" s="164"/>
      <c r="AH3" s="164"/>
      <c r="AI3" s="164"/>
      <c r="AJ3" s="164"/>
      <c r="AK3" s="143" t="s">
        <v>1964</v>
      </c>
      <c r="AL3" s="256"/>
      <c r="AM3" s="256"/>
      <c r="AN3" s="147"/>
      <c r="AO3" s="147"/>
      <c r="AP3" s="147"/>
      <c r="AQ3" s="147"/>
      <c r="AR3" s="147"/>
      <c r="AS3" s="147"/>
      <c r="AT3" s="147"/>
      <c r="AU3" s="147"/>
      <c r="AV3" s="147"/>
      <c r="AW3" s="257"/>
      <c r="AX3" s="147"/>
      <c r="AY3" s="147"/>
      <c r="AZ3" s="147"/>
      <c r="BA3" s="147"/>
      <c r="BB3" s="147"/>
      <c r="BC3" s="147"/>
      <c r="BD3" s="147"/>
      <c r="BE3" s="147"/>
      <c r="BF3" s="147"/>
      <c r="BG3" s="147"/>
      <c r="BH3" s="147"/>
      <c r="BI3" s="147"/>
      <c r="BJ3" s="389"/>
      <c r="BK3" s="261"/>
      <c r="BL3" s="261"/>
      <c r="BM3" s="261"/>
      <c r="BN3" s="261"/>
      <c r="BO3" s="261"/>
      <c r="BP3" s="261"/>
      <c r="BQ3" s="261"/>
      <c r="BR3" s="261"/>
      <c r="BS3" s="261"/>
      <c r="BT3" s="261"/>
      <c r="BU3" s="261"/>
      <c r="BV3" s="261"/>
      <c r="BW3" s="261"/>
      <c r="BX3" s="261"/>
      <c r="BY3" s="262"/>
      <c r="BZ3" s="147"/>
      <c r="CA3" s="310"/>
      <c r="CB3" s="541"/>
      <c r="CC3" s="148"/>
      <c r="CD3" s="426" t="s">
        <v>3470</v>
      </c>
      <c r="CE3" s="7"/>
      <c r="CF3" s="7"/>
      <c r="CG3" s="7"/>
      <c r="CH3" s="7"/>
      <c r="CI3" s="7"/>
      <c r="CJ3" s="7"/>
      <c r="CK3" s="650"/>
      <c r="CL3" s="1208" t="s">
        <v>2264</v>
      </c>
      <c r="CM3" s="1209"/>
      <c r="CN3" s="1209"/>
      <c r="CO3" s="1210"/>
    </row>
    <row r="4" spans="1:93" ht="12.75" customHeight="1">
      <c r="A4" s="391" t="s">
        <v>3036</v>
      </c>
      <c r="B4" s="3"/>
      <c r="C4" s="246"/>
      <c r="D4" s="122"/>
      <c r="E4" s="122"/>
      <c r="F4" s="3"/>
      <c r="G4" s="3"/>
      <c r="H4" s="3"/>
      <c r="I4" s="1"/>
      <c r="J4" s="101" t="s">
        <v>2943</v>
      </c>
      <c r="K4" s="51"/>
      <c r="L4" s="51"/>
      <c r="M4" s="51"/>
      <c r="N4" s="51"/>
      <c r="O4" s="52"/>
      <c r="P4" s="22"/>
      <c r="Q4" s="29"/>
      <c r="R4" s="744" t="s">
        <v>1993</v>
      </c>
      <c r="S4" s="222"/>
      <c r="T4" s="284"/>
      <c r="U4" s="31"/>
      <c r="V4" s="31"/>
      <c r="W4" s="223"/>
      <c r="X4" s="223"/>
      <c r="Y4" s="223"/>
      <c r="Z4" s="223"/>
      <c r="AA4" s="223"/>
      <c r="AB4" s="223"/>
      <c r="AC4" s="223"/>
      <c r="AD4" s="223"/>
      <c r="AE4" s="223"/>
      <c r="AF4" s="223"/>
      <c r="AG4" s="223"/>
      <c r="AH4" s="645"/>
      <c r="AI4" s="645"/>
      <c r="AJ4" s="645"/>
      <c r="AK4" s="143"/>
      <c r="AL4" s="256" t="s">
        <v>2902</v>
      </c>
      <c r="AM4" s="256"/>
      <c r="AN4" s="147"/>
      <c r="AO4" s="147"/>
      <c r="AP4" s="147"/>
      <c r="AQ4" s="147"/>
      <c r="AR4" s="258" t="s">
        <v>690</v>
      </c>
      <c r="AS4" s="147"/>
      <c r="AT4" s="147"/>
      <c r="AU4" s="258"/>
      <c r="AV4" s="147"/>
      <c r="AW4" s="258"/>
      <c r="AX4" s="147"/>
      <c r="AY4" s="147"/>
      <c r="AZ4" s="147"/>
      <c r="BA4" s="147"/>
      <c r="BB4" s="147"/>
      <c r="BC4" s="147"/>
      <c r="BD4" s="147"/>
      <c r="BE4" s="147"/>
      <c r="BF4" s="147"/>
      <c r="BG4" s="148"/>
      <c r="BH4" s="53" t="s">
        <v>1777</v>
      </c>
      <c r="BI4" s="382">
        <v>2014</v>
      </c>
      <c r="BJ4" s="382" t="s">
        <v>3592</v>
      </c>
      <c r="BK4" s="308">
        <v>2012</v>
      </c>
      <c r="BL4" s="308">
        <v>2011</v>
      </c>
      <c r="BM4" s="401">
        <v>2010</v>
      </c>
      <c r="BN4" s="402">
        <v>2009</v>
      </c>
      <c r="BO4" s="402">
        <v>2008</v>
      </c>
      <c r="BP4" s="402">
        <v>2007</v>
      </c>
      <c r="BQ4" s="402">
        <v>2006</v>
      </c>
      <c r="BR4" s="402">
        <v>2005</v>
      </c>
      <c r="BS4" s="402">
        <v>2004</v>
      </c>
      <c r="BT4" s="402">
        <v>2003</v>
      </c>
      <c r="BU4" s="402">
        <v>2002</v>
      </c>
      <c r="BV4" s="402">
        <v>2001</v>
      </c>
      <c r="BW4" s="241">
        <v>2000</v>
      </c>
      <c r="BX4" s="286" t="s">
        <v>1882</v>
      </c>
      <c r="BY4" s="382"/>
      <c r="BZ4" s="658"/>
      <c r="CA4" s="310"/>
      <c r="CB4" s="541"/>
      <c r="CC4" s="148"/>
      <c r="CD4" s="401"/>
      <c r="CE4" s="402"/>
      <c r="CF4" s="402"/>
      <c r="CG4" s="402"/>
      <c r="CH4" s="402"/>
      <c r="CI4" s="412" t="s">
        <v>2525</v>
      </c>
      <c r="CJ4" s="895"/>
      <c r="CK4" s="650"/>
      <c r="CL4" s="297" t="s">
        <v>3165</v>
      </c>
      <c r="CM4" s="51"/>
      <c r="CN4" s="51"/>
      <c r="CO4" s="52"/>
    </row>
    <row r="5" spans="1:93" ht="12.75" customHeight="1">
      <c r="A5" s="15" t="s">
        <v>3643</v>
      </c>
      <c r="B5" s="16" t="s">
        <v>2304</v>
      </c>
      <c r="C5" s="23"/>
      <c r="D5" s="239" t="s">
        <v>2658</v>
      </c>
      <c r="E5" s="239" t="s">
        <v>2305</v>
      </c>
      <c r="F5" s="240" t="s">
        <v>1356</v>
      </c>
      <c r="G5" s="241"/>
      <c r="H5" s="298">
        <v>42062</v>
      </c>
      <c r="I5" s="37" t="s">
        <v>2306</v>
      </c>
      <c r="J5" s="30" t="s">
        <v>459</v>
      </c>
      <c r="K5" s="35"/>
      <c r="L5" s="130" t="s">
        <v>3587</v>
      </c>
      <c r="M5" s="7"/>
      <c r="N5" s="17" t="s">
        <v>3394</v>
      </c>
      <c r="O5" s="29"/>
      <c r="P5" s="29" t="s">
        <v>952</v>
      </c>
      <c r="Q5" s="271" t="s">
        <v>1644</v>
      </c>
      <c r="R5" s="671" t="s">
        <v>343</v>
      </c>
      <c r="S5" s="36" t="s">
        <v>132</v>
      </c>
      <c r="T5" s="674" t="s">
        <v>975</v>
      </c>
      <c r="U5" s="130" t="s">
        <v>2632</v>
      </c>
      <c r="V5" s="37" t="s">
        <v>753</v>
      </c>
      <c r="W5" s="159" t="s">
        <v>2632</v>
      </c>
      <c r="X5" s="152" t="s">
        <v>524</v>
      </c>
      <c r="Y5" s="153" t="s">
        <v>2632</v>
      </c>
      <c r="Z5" s="168" t="s">
        <v>2532</v>
      </c>
      <c r="AA5" s="153" t="s">
        <v>2632</v>
      </c>
      <c r="AB5" s="152" t="s">
        <v>1232</v>
      </c>
      <c r="AC5" s="437" t="s">
        <v>2917</v>
      </c>
      <c r="AD5" s="447" t="s">
        <v>3028</v>
      </c>
      <c r="AE5" s="438" t="s">
        <v>2916</v>
      </c>
      <c r="AF5" s="130" t="s">
        <v>2049</v>
      </c>
      <c r="AG5" s="447" t="s">
        <v>2527</v>
      </c>
      <c r="AH5" s="447" t="s">
        <v>3454</v>
      </c>
      <c r="AI5" s="447" t="s">
        <v>113</v>
      </c>
      <c r="AJ5" s="130" t="s">
        <v>3028</v>
      </c>
      <c r="AK5" s="393" t="s">
        <v>1303</v>
      </c>
      <c r="AL5" s="47" t="s">
        <v>386</v>
      </c>
      <c r="AM5" s="71" t="s">
        <v>386</v>
      </c>
      <c r="AN5" s="71" t="s">
        <v>386</v>
      </c>
      <c r="AO5" s="48" t="s">
        <v>386</v>
      </c>
      <c r="AP5" s="41"/>
      <c r="AQ5" s="259"/>
      <c r="AR5" s="259"/>
      <c r="AS5" s="260" t="s">
        <v>1615</v>
      </c>
      <c r="AT5" s="259"/>
      <c r="AU5" s="259"/>
      <c r="AV5" s="260"/>
      <c r="AW5" s="260"/>
      <c r="AX5" s="261"/>
      <c r="AY5" s="261"/>
      <c r="AZ5" s="261"/>
      <c r="BA5" s="261"/>
      <c r="BB5" s="261"/>
      <c r="BC5" s="261"/>
      <c r="BD5" s="261"/>
      <c r="BE5" s="261"/>
      <c r="BF5" s="261"/>
      <c r="BG5" s="262"/>
      <c r="BH5" s="798" t="s">
        <v>1776</v>
      </c>
      <c r="BI5" s="308" t="s">
        <v>2328</v>
      </c>
      <c r="BJ5" s="308" t="s">
        <v>2328</v>
      </c>
      <c r="BK5" s="308" t="s">
        <v>2328</v>
      </c>
      <c r="BL5" s="308" t="s">
        <v>2328</v>
      </c>
      <c r="BM5" s="401" t="s">
        <v>2328</v>
      </c>
      <c r="BN5" s="402" t="s">
        <v>2328</v>
      </c>
      <c r="BO5" s="402" t="s">
        <v>2328</v>
      </c>
      <c r="BP5" s="402" t="s">
        <v>2328</v>
      </c>
      <c r="BQ5" s="402" t="s">
        <v>2328</v>
      </c>
      <c r="BR5" s="402" t="s">
        <v>2328</v>
      </c>
      <c r="BS5" s="402" t="s">
        <v>2328</v>
      </c>
      <c r="BT5" s="402" t="s">
        <v>2328</v>
      </c>
      <c r="BU5" s="402" t="s">
        <v>2328</v>
      </c>
      <c r="BV5" s="402" t="s">
        <v>2328</v>
      </c>
      <c r="BW5" s="241" t="s">
        <v>2328</v>
      </c>
      <c r="BX5" s="307" t="s">
        <v>1883</v>
      </c>
      <c r="BY5" s="651" t="s">
        <v>2790</v>
      </c>
      <c r="BZ5" s="659"/>
      <c r="CA5" s="286" t="s">
        <v>3434</v>
      </c>
      <c r="CB5" s="286" t="s">
        <v>2643</v>
      </c>
      <c r="CC5" s="689" t="s">
        <v>166</v>
      </c>
      <c r="CD5" s="427" t="s">
        <v>998</v>
      </c>
      <c r="CE5" s="413"/>
      <c r="CF5" s="414"/>
      <c r="CG5" s="414"/>
      <c r="CH5" s="414"/>
      <c r="CI5" s="143" t="s">
        <v>1386</v>
      </c>
      <c r="CJ5" s="402"/>
      <c r="CK5" s="652" t="s">
        <v>2703</v>
      </c>
      <c r="CL5" s="448" t="s">
        <v>2265</v>
      </c>
      <c r="CM5" s="448" t="s">
        <v>2265</v>
      </c>
      <c r="CN5" s="449" t="s">
        <v>185</v>
      </c>
      <c r="CO5" s="450" t="s">
        <v>186</v>
      </c>
    </row>
    <row r="6" spans="1:93" ht="12.75" customHeight="1">
      <c r="A6" s="30" t="s">
        <v>3747</v>
      </c>
      <c r="B6" s="54" t="s">
        <v>3644</v>
      </c>
      <c r="C6" s="40" t="s">
        <v>2565</v>
      </c>
      <c r="D6" s="114" t="s">
        <v>1886</v>
      </c>
      <c r="E6" s="14" t="s">
        <v>265</v>
      </c>
      <c r="F6" s="13" t="s">
        <v>2656</v>
      </c>
      <c r="G6" s="64" t="s">
        <v>2657</v>
      </c>
      <c r="H6" s="40" t="s">
        <v>1670</v>
      </c>
      <c r="I6" s="42" t="s">
        <v>1671</v>
      </c>
      <c r="J6" s="40" t="s">
        <v>1417</v>
      </c>
      <c r="K6" s="55" t="s">
        <v>1418</v>
      </c>
      <c r="L6" s="54" t="s">
        <v>3396</v>
      </c>
      <c r="M6" s="47" t="s">
        <v>718</v>
      </c>
      <c r="N6" s="55" t="s">
        <v>719</v>
      </c>
      <c r="O6" s="48" t="s">
        <v>3393</v>
      </c>
      <c r="P6" s="56" t="s">
        <v>953</v>
      </c>
      <c r="Q6" s="35" t="s">
        <v>461</v>
      </c>
      <c r="R6" s="13" t="s">
        <v>344</v>
      </c>
      <c r="S6" s="40" t="s">
        <v>2861</v>
      </c>
      <c r="T6" s="41" t="s">
        <v>974</v>
      </c>
      <c r="U6" s="139" t="s">
        <v>2631</v>
      </c>
      <c r="V6" s="42" t="s">
        <v>754</v>
      </c>
      <c r="W6" s="160" t="s">
        <v>2630</v>
      </c>
      <c r="X6" s="154" t="s">
        <v>2862</v>
      </c>
      <c r="Y6" s="176" t="s">
        <v>3222</v>
      </c>
      <c r="Z6" s="177" t="s">
        <v>2531</v>
      </c>
      <c r="AA6" s="151" t="s">
        <v>90</v>
      </c>
      <c r="AB6" s="154" t="s">
        <v>160</v>
      </c>
      <c r="AC6" s="439" t="s">
        <v>160</v>
      </c>
      <c r="AD6" s="452" t="s">
        <v>160</v>
      </c>
      <c r="AE6" s="439" t="s">
        <v>160</v>
      </c>
      <c r="AF6" s="54" t="s">
        <v>327</v>
      </c>
      <c r="AG6" s="451" t="s">
        <v>2528</v>
      </c>
      <c r="AH6" s="452" t="s">
        <v>3455</v>
      </c>
      <c r="AI6" s="452" t="s">
        <v>114</v>
      </c>
      <c r="AJ6" s="232" t="s">
        <v>2851</v>
      </c>
      <c r="AK6" s="232" t="s">
        <v>1561</v>
      </c>
      <c r="AL6" s="393" t="s">
        <v>1420</v>
      </c>
      <c r="AM6" s="393" t="s">
        <v>1302</v>
      </c>
      <c r="AN6" s="393" t="s">
        <v>2703</v>
      </c>
      <c r="AO6" s="393" t="s">
        <v>1231</v>
      </c>
      <c r="AP6" s="232">
        <v>2014</v>
      </c>
      <c r="AQ6" s="232">
        <v>2013</v>
      </c>
      <c r="AR6" s="392" t="s">
        <v>1127</v>
      </c>
      <c r="AS6" s="232">
        <v>2012</v>
      </c>
      <c r="AT6" s="393">
        <v>2011</v>
      </c>
      <c r="AU6" s="392" t="s">
        <v>1127</v>
      </c>
      <c r="AV6" s="232">
        <v>2010</v>
      </c>
      <c r="AW6" s="41">
        <v>2009</v>
      </c>
      <c r="AX6" s="41">
        <v>2008</v>
      </c>
      <c r="AY6" s="41">
        <v>2007</v>
      </c>
      <c r="AZ6" s="41">
        <v>2006</v>
      </c>
      <c r="BA6" s="41">
        <v>2005</v>
      </c>
      <c r="BB6" s="41">
        <v>2004</v>
      </c>
      <c r="BC6" s="41">
        <v>2003</v>
      </c>
      <c r="BD6" s="41">
        <v>2002</v>
      </c>
      <c r="BE6" s="41">
        <v>2001</v>
      </c>
      <c r="BF6" s="41">
        <v>2000</v>
      </c>
      <c r="BG6" s="42">
        <v>1999</v>
      </c>
      <c r="BH6" s="232" t="s">
        <v>3154</v>
      </c>
      <c r="BI6" s="865">
        <v>2013</v>
      </c>
      <c r="BJ6" s="865" t="s">
        <v>3593</v>
      </c>
      <c r="BK6" s="287">
        <v>2011</v>
      </c>
      <c r="BL6" s="287">
        <v>2010</v>
      </c>
      <c r="BM6" s="13">
        <v>2009</v>
      </c>
      <c r="BN6" s="341">
        <v>2008</v>
      </c>
      <c r="BO6" s="341">
        <v>2007</v>
      </c>
      <c r="BP6" s="341">
        <v>2006</v>
      </c>
      <c r="BQ6" s="341">
        <v>2005</v>
      </c>
      <c r="BR6" s="341">
        <v>2004</v>
      </c>
      <c r="BS6" s="341">
        <v>2003</v>
      </c>
      <c r="BT6" s="341">
        <v>2002</v>
      </c>
      <c r="BU6" s="341">
        <v>2001</v>
      </c>
      <c r="BV6" s="341">
        <v>2000</v>
      </c>
      <c r="BW6" s="64">
        <v>1999</v>
      </c>
      <c r="BX6" s="308" t="s">
        <v>1358</v>
      </c>
      <c r="BY6" s="651" t="s">
        <v>2033</v>
      </c>
      <c r="BZ6" s="40" t="s">
        <v>2360</v>
      </c>
      <c r="CA6" s="287" t="s">
        <v>3435</v>
      </c>
      <c r="CB6" s="287" t="s">
        <v>2644</v>
      </c>
      <c r="CC6" s="64" t="s">
        <v>3435</v>
      </c>
      <c r="CD6" s="610">
        <v>2015</v>
      </c>
      <c r="CE6" s="414">
        <v>2016</v>
      </c>
      <c r="CF6" s="414">
        <v>2017</v>
      </c>
      <c r="CG6" s="414">
        <v>2018</v>
      </c>
      <c r="CH6" s="314">
        <v>2019</v>
      </c>
      <c r="CI6" s="424" t="s">
        <v>1387</v>
      </c>
      <c r="CJ6" s="896" t="s">
        <v>3395</v>
      </c>
      <c r="CK6" s="452" t="s">
        <v>1828</v>
      </c>
      <c r="CL6" s="453" t="s">
        <v>3726</v>
      </c>
      <c r="CM6" s="453" t="s">
        <v>3725</v>
      </c>
      <c r="CN6" s="454" t="s">
        <v>187</v>
      </c>
      <c r="CO6" s="455" t="s">
        <v>187</v>
      </c>
    </row>
    <row r="7" spans="1:93" ht="11.25" customHeight="1">
      <c r="A7" s="129" t="s">
        <v>732</v>
      </c>
      <c r="B7" s="16" t="s">
        <v>676</v>
      </c>
      <c r="C7" s="194" t="s">
        <v>497</v>
      </c>
      <c r="D7" s="116">
        <v>27</v>
      </c>
      <c r="E7" s="120">
        <v>100</v>
      </c>
      <c r="F7" s="57" t="s">
        <v>2659</v>
      </c>
      <c r="G7" s="49" t="s">
        <v>2659</v>
      </c>
      <c r="H7" s="1110">
        <v>30.87</v>
      </c>
      <c r="I7" s="226">
        <f>(R7/H7)*100</f>
        <v>2.3323615160349855</v>
      </c>
      <c r="J7" s="111">
        <v>0.17</v>
      </c>
      <c r="K7" s="111">
        <v>0.18</v>
      </c>
      <c r="L7" s="764">
        <f t="shared" ref="L7:L28" si="0">((K7/J7)-1)*100</f>
        <v>5.8823529411764497</v>
      </c>
      <c r="M7" s="19">
        <v>41760</v>
      </c>
      <c r="N7" s="20">
        <v>41764</v>
      </c>
      <c r="O7" s="21">
        <v>41774</v>
      </c>
      <c r="P7" s="277" t="s">
        <v>1518</v>
      </c>
      <c r="Q7" s="430"/>
      <c r="R7" s="224">
        <f t="shared" ref="R7:R29" si="1">K7*4</f>
        <v>0.72</v>
      </c>
      <c r="S7" s="675">
        <f t="shared" ref="S7:S38" si="2">IF(OR(W7&lt;0.01,W7="n/a"),"n/a",R7/W7*100)</f>
        <v>29.629629629629626</v>
      </c>
      <c r="T7" s="684">
        <f t="shared" ref="T7:T38" si="3">IF(OR(W7&lt;0.01,Z7="n/a"),"n/a",(H7/SQRT(22.5*W7*(H7/Z7))-1)*100)</f>
        <v>-17.687736989101634</v>
      </c>
      <c r="U7" s="226">
        <f t="shared" ref="U7:U38" si="4">IF(OR(W7&lt;0.01,W7="n/a"),"n/a",H7/W7)</f>
        <v>12.703703703703704</v>
      </c>
      <c r="V7" s="492">
        <v>12</v>
      </c>
      <c r="W7" s="161">
        <v>2.4300000000000002</v>
      </c>
      <c r="X7" s="155">
        <v>2.54</v>
      </c>
      <c r="Y7" s="149">
        <v>4.12</v>
      </c>
      <c r="Z7" s="156">
        <v>1.2</v>
      </c>
      <c r="AA7" s="149">
        <v>11.9</v>
      </c>
      <c r="AB7" s="432">
        <v>8.5</v>
      </c>
      <c r="AC7" s="440">
        <v>6.38</v>
      </c>
      <c r="AD7" s="443">
        <v>25.1</v>
      </c>
      <c r="AE7" s="440">
        <v>5</v>
      </c>
      <c r="AF7" s="723">
        <v>0</v>
      </c>
      <c r="AG7" s="466">
        <v>737</v>
      </c>
      <c r="AH7" s="653">
        <v>4.3</v>
      </c>
      <c r="AI7" s="767">
        <v>0.19</v>
      </c>
      <c r="AJ7" s="795">
        <f t="shared" ref="AJ7:AJ111" si="5">IF(OR(AD7&lt;0,AD7="n/a",AD7=0),"n/a",AN7/AD7)</f>
        <v>0.15028916985397417</v>
      </c>
      <c r="AK7" s="794">
        <f t="shared" ref="AK7:AK109" si="6">AN7/AO7</f>
        <v>0.58945280449744997</v>
      </c>
      <c r="AL7" s="632">
        <f t="shared" ref="AL7:AL106" si="7">((AP7/AQ7)^(1/1)-1)*100</f>
        <v>4.4117647058823373</v>
      </c>
      <c r="AM7" s="633">
        <f t="shared" ref="AM7:AM106" si="8">((AP7/AT7)^(1/3)-1)*100</f>
        <v>3.5204437355713214</v>
      </c>
      <c r="AN7" s="633">
        <f t="shared" ref="AN7:AN106" si="9">((AP7/AW7)^(1/5)-1)*100</f>
        <v>3.7722581633347518</v>
      </c>
      <c r="AO7" s="637">
        <f t="shared" ref="AO7:AO106" si="10">((AP7/BB7)^(1/10)-1)*100</f>
        <v>6.3995932067044237</v>
      </c>
      <c r="AP7" s="803">
        <v>0.71</v>
      </c>
      <c r="AQ7" s="801">
        <v>0.68</v>
      </c>
      <c r="AR7" s="802"/>
      <c r="AS7" s="803">
        <v>0.66</v>
      </c>
      <c r="AT7" s="804">
        <v>0.64</v>
      </c>
      <c r="AU7" s="802"/>
      <c r="AV7" s="805">
        <v>0.61</v>
      </c>
      <c r="AW7" s="806">
        <v>0.59</v>
      </c>
      <c r="AX7" s="806">
        <v>0.57999999999999996</v>
      </c>
      <c r="AY7" s="807">
        <v>0.56000000000000005</v>
      </c>
      <c r="AZ7" s="806">
        <v>0.53454000000000002</v>
      </c>
      <c r="BA7" s="806">
        <v>0.44545000000000001</v>
      </c>
      <c r="BB7" s="806">
        <v>0.38181999999999999</v>
      </c>
      <c r="BC7" s="806">
        <v>0.33637</v>
      </c>
      <c r="BD7" s="807">
        <v>0.32728000000000002</v>
      </c>
      <c r="BE7" s="806">
        <v>0.32338</v>
      </c>
      <c r="BF7" s="806">
        <v>0.30425999999999997</v>
      </c>
      <c r="BG7" s="807">
        <v>0.26384000000000002</v>
      </c>
      <c r="BH7" s="805">
        <f t="shared" ref="BH7:BH106" si="11">SUM(AP7:BG7)</f>
        <v>7.9469399999999997</v>
      </c>
      <c r="BI7" s="407">
        <f t="shared" ref="BI7:BI106" si="12">((AP7/AQ7)-1)*100</f>
        <v>4.4117647058823373</v>
      </c>
      <c r="BJ7" s="407">
        <f t="shared" ref="BJ7:BJ111" si="13">IF(AS7=0,0,IF(AS7&gt;AQ7,0,((AQ7/AS7)-1)*100))</f>
        <v>3.0303030303030276</v>
      </c>
      <c r="BK7" s="407">
        <f t="shared" ref="BK7:BK38" si="14">IF(AT7=0,0,IF(AT7&gt;AS7,0,((AS7/AT7)-1)*100))</f>
        <v>3.125</v>
      </c>
      <c r="BL7" s="407">
        <f>IF(AV7=0,0,IF(AV7&gt;AT7,0,((AT7/AV7)-1)*100))</f>
        <v>4.9180327868852514</v>
      </c>
      <c r="BM7" s="394">
        <f t="shared" ref="BM7:BW7" si="15">IF(AW7=0,0,IF(AW7&gt;AV7,0,((AV7/AW7)-1)*100))</f>
        <v>3.3898305084745894</v>
      </c>
      <c r="BN7" s="394">
        <f t="shared" si="15"/>
        <v>1.7241379310344751</v>
      </c>
      <c r="BO7" s="394">
        <f t="shared" si="15"/>
        <v>3.5714285714285587</v>
      </c>
      <c r="BP7" s="394">
        <f t="shared" si="15"/>
        <v>4.7629737718412057</v>
      </c>
      <c r="BQ7" s="394">
        <f t="shared" si="15"/>
        <v>19.999999999999996</v>
      </c>
      <c r="BR7" s="394">
        <f t="shared" si="15"/>
        <v>16.664920643235035</v>
      </c>
      <c r="BS7" s="394">
        <f t="shared" si="15"/>
        <v>13.511906531498052</v>
      </c>
      <c r="BT7" s="394">
        <f t="shared" si="15"/>
        <v>2.7774382791493579</v>
      </c>
      <c r="BU7" s="394">
        <f t="shared" si="15"/>
        <v>1.206011503494353</v>
      </c>
      <c r="BV7" s="394">
        <f t="shared" si="15"/>
        <v>6.2840991257477219</v>
      </c>
      <c r="BW7" s="394">
        <f t="shared" si="15"/>
        <v>15.319890842935102</v>
      </c>
      <c r="BX7" s="406">
        <f t="shared" ref="BX7:BX106" si="16">AVERAGE(BI7:BW7)</f>
        <v>6.9798492154606038</v>
      </c>
      <c r="BY7" s="407">
        <f t="shared" ref="BY7:BY106" si="17">SQRT(AVERAGE((BI7-$BX7)^2,(BJ7-$BX7)^2,(BK7-$BX7)^2,(BL7-$BX7)^2,(BM7-$BX7)^2,(BN7-$BX7)^2,(BO7-$BX7)^2,(BP7-$BX7)^2,(BQ7-$BX7)^2,(BR7-$BX7)^2,(BS7-$BX7)^2,(BT7-$BX7)^2,(BU7-$BX7)^2,(BV7-$BX7)^2,(BW7-$BX7)^2))</f>
        <v>5.9182095037118385</v>
      </c>
      <c r="BZ7" s="787" t="s">
        <v>2637</v>
      </c>
      <c r="CA7" s="350">
        <f t="shared" ref="CA7:CA38" si="18">IF(AN7="n/a","n/a",IF(U7&lt;0,"n/a",IF(U7="n/a","n/a",I7+AN7-U7)))</f>
        <v>-6.5990840243339672</v>
      </c>
      <c r="CB7" s="350">
        <f t="shared" ref="CB7:CB38" si="19">IF(AN7="n/a","n/a",I7+AN7)</f>
        <v>6.1046196793697369</v>
      </c>
      <c r="CC7" s="394">
        <f t="shared" ref="CC7:CC38" si="20">D7/10+(500-E7)/100+IF(F7="N",2,IF(F7="Y",1,0))+IF(G7="N",2,IF(G7="Y",1,0))+IF(L7&gt;10,5,L7/2)+IF(S7&gt;100,0,IF(S7&lt;0,0,(100-S7)/10))+IF(U7&gt;100,0,IF(U7&lt;0,0,(100-U7)/10))+IF(X7="-",0,IF(X7="N/A",0,IF(X7&gt;5,0,5-X7)))+IF(Y7&gt;5,0,5-Y7)+IF(Z7="N/A",0,IF(Z7&gt;5,0,5-Z7))+IF(AB7&lt;0,0,IF(AB7="-",0,IF(AB7="N/A",0,IF(AB7&gt;10,5,AB7/2))))+IF(AC7="n/a",0,IF(AC7&lt;0,0,IF(AC7&gt;10,5,AC7/2)))+IF(AE7="n/a",0,IF(AE7&lt;0,0,IF(AE7&gt;10,5,AE7/2)))+AF7/10+IF(AG7&gt;100000,3,IF(AG7&gt;10000,2,IF(AG7&gt;1000,1,0)))+IF(AL7&gt;10,5,AL7/2)+IF(AM7="n/a",0,IF(AM7&gt;10,5,AM7/2))+IF(AN7="n/a",0,IF(AN7&gt;10,5,AN7/2))+IF(AO7="n/a",0,IF(AO7&lt;0,0,IF(AO7&gt;10,5,AO7/2)))+IF(BX7&gt;10,5,BX7/2)</f>
        <v>55.029797650731609</v>
      </c>
      <c r="CD7" s="554">
        <f t="shared" ref="CD7:CD106" si="21">IF(AB7="n/a",1.03*AP7,IF(AB7&lt;0,1.01*AP7,IF(AB7&gt;10,1.1*AP7,(1+AB7/100)*AP7)))</f>
        <v>0.77034999999999998</v>
      </c>
      <c r="CE7" s="417">
        <f t="shared" ref="CE7:CE111" si="22">IF($AC7="n/a",1.03*CD7,IF($AC7&lt;0,1.01*CD7,IF($AC7&gt;10,1.1*CD7,(1+$AC7/100)*CD7)))</f>
        <v>0.81949833000000005</v>
      </c>
      <c r="CF7" s="417">
        <f t="shared" ref="CF7:CH26" si="23">IF($AE7="n/a",1.03*CE7,IF($AE7&lt;0,1.01*CE7,IF($AE7&gt;10,1.1*CE7,(1+$AE7/100)*CE7)))</f>
        <v>0.86047324650000012</v>
      </c>
      <c r="CG7" s="417">
        <f t="shared" si="23"/>
        <v>0.90349690882500011</v>
      </c>
      <c r="CH7" s="495">
        <f t="shared" si="23"/>
        <v>0.94867175426625017</v>
      </c>
      <c r="CI7" s="417">
        <f>SUM(CD7:CH7)</f>
        <v>4.3024902395912505</v>
      </c>
      <c r="CJ7" s="407">
        <f t="shared" ref="CJ7:CJ38" si="24">(CI7/H7)*100</f>
        <v>13.937448136026079</v>
      </c>
      <c r="CK7" s="457">
        <v>1.17</v>
      </c>
      <c r="CL7" s="458">
        <v>13.07</v>
      </c>
      <c r="CM7" s="458">
        <v>-11.84</v>
      </c>
      <c r="CN7" s="459">
        <v>-3.43</v>
      </c>
      <c r="CO7" s="460">
        <v>1.83</v>
      </c>
    </row>
    <row r="8" spans="1:93" ht="11.25" customHeight="1">
      <c r="A8" s="23" t="s">
        <v>3323</v>
      </c>
      <c r="B8" s="24" t="s">
        <v>3324</v>
      </c>
      <c r="C8" s="29" t="s">
        <v>2566</v>
      </c>
      <c r="D8" s="117">
        <v>57</v>
      </c>
      <c r="E8" s="121">
        <v>8</v>
      </c>
      <c r="F8" s="38" t="s">
        <v>2049</v>
      </c>
      <c r="G8" s="39" t="s">
        <v>2049</v>
      </c>
      <c r="H8" s="149">
        <v>168.65</v>
      </c>
      <c r="I8" s="227">
        <f>(R8/H8)*100</f>
        <v>2.431070263860065</v>
      </c>
      <c r="J8" s="126">
        <v>0.85499999999999998</v>
      </c>
      <c r="K8" s="126">
        <v>1.0249999999999999</v>
      </c>
      <c r="L8" s="25">
        <f t="shared" si="0"/>
        <v>19.883040935672504</v>
      </c>
      <c r="M8" s="26">
        <v>42046</v>
      </c>
      <c r="N8" s="27">
        <v>42048</v>
      </c>
      <c r="O8" s="28">
        <v>42075</v>
      </c>
      <c r="P8" s="28" t="s">
        <v>2156</v>
      </c>
      <c r="Q8" s="24"/>
      <c r="R8" s="224">
        <f t="shared" si="1"/>
        <v>4.0999999999999996</v>
      </c>
      <c r="S8" s="231">
        <f t="shared" si="2"/>
        <v>54.88621151271753</v>
      </c>
      <c r="T8" s="680">
        <f t="shared" si="3"/>
        <v>187.02068154522752</v>
      </c>
      <c r="U8" s="227">
        <f t="shared" si="4"/>
        <v>22.576974564926374</v>
      </c>
      <c r="V8" s="492">
        <v>12</v>
      </c>
      <c r="W8" s="161">
        <v>7.47</v>
      </c>
      <c r="X8" s="155">
        <v>2.35</v>
      </c>
      <c r="Y8" s="149">
        <v>3.36</v>
      </c>
      <c r="Z8" s="156">
        <v>8.2100000000000009</v>
      </c>
      <c r="AA8" s="149">
        <v>30.9</v>
      </c>
      <c r="AB8" s="432">
        <v>11.5</v>
      </c>
      <c r="AC8" s="440">
        <v>10.1</v>
      </c>
      <c r="AD8" s="443">
        <v>10.6</v>
      </c>
      <c r="AE8" s="440">
        <v>9.61</v>
      </c>
      <c r="AF8" s="723">
        <v>19</v>
      </c>
      <c r="AG8" s="456">
        <v>107051</v>
      </c>
      <c r="AH8" s="653">
        <v>0.1</v>
      </c>
      <c r="AI8" s="767">
        <v>0.52</v>
      </c>
      <c r="AJ8" s="796">
        <f t="shared" si="5"/>
        <v>1.0270406351378272</v>
      </c>
      <c r="AK8" s="688">
        <f t="shared" si="6"/>
        <v>1.2049252461296778</v>
      </c>
      <c r="AL8" s="634">
        <f t="shared" si="7"/>
        <v>34.645669291338585</v>
      </c>
      <c r="AM8" s="631">
        <f t="shared" si="8"/>
        <v>15.842469841791118</v>
      </c>
      <c r="AN8" s="631">
        <f t="shared" si="9"/>
        <v>10.886630732460967</v>
      </c>
      <c r="AO8" s="638">
        <f t="shared" si="10"/>
        <v>9.0351088313816561</v>
      </c>
      <c r="AP8" s="808">
        <v>3.42</v>
      </c>
      <c r="AQ8" s="808">
        <v>2.54</v>
      </c>
      <c r="AR8" s="809"/>
      <c r="AS8" s="808">
        <v>2.36</v>
      </c>
      <c r="AT8" s="796">
        <v>2.2000000000000002</v>
      </c>
      <c r="AU8" s="809"/>
      <c r="AV8" s="810">
        <v>2.1</v>
      </c>
      <c r="AW8" s="811">
        <v>2.04</v>
      </c>
      <c r="AX8" s="811">
        <v>2</v>
      </c>
      <c r="AY8" s="811">
        <v>1.92</v>
      </c>
      <c r="AZ8" s="811">
        <v>1.84</v>
      </c>
      <c r="BA8" s="811">
        <v>1.68</v>
      </c>
      <c r="BB8" s="811">
        <v>1.44</v>
      </c>
      <c r="BC8" s="811">
        <v>1.32</v>
      </c>
      <c r="BD8" s="811">
        <v>1.24</v>
      </c>
      <c r="BE8" s="811">
        <v>1.2</v>
      </c>
      <c r="BF8" s="811">
        <v>1.1599999999999999</v>
      </c>
      <c r="BG8" s="811">
        <v>1.1200000000000001</v>
      </c>
      <c r="BH8" s="810">
        <f t="shared" si="11"/>
        <v>29.58</v>
      </c>
      <c r="BI8" s="405">
        <f t="shared" si="12"/>
        <v>34.645669291338585</v>
      </c>
      <c r="BJ8" s="405">
        <f t="shared" si="13"/>
        <v>7.6271186440677985</v>
      </c>
      <c r="BK8" s="405">
        <f t="shared" si="14"/>
        <v>7.2727272727272529</v>
      </c>
      <c r="BL8" s="405">
        <f>((AT8/AV8)-1)*100</f>
        <v>4.7619047619047672</v>
      </c>
      <c r="BM8" s="306">
        <f t="shared" ref="BM8:BM15" si="25">((AV8/AW8)-1)*100</f>
        <v>2.941176470588247</v>
      </c>
      <c r="BN8" s="306">
        <f t="shared" ref="BN8:BN110" si="26">((AW8/AX8)-1)*100</f>
        <v>2.0000000000000018</v>
      </c>
      <c r="BO8" s="306">
        <f t="shared" ref="BO8:BO110" si="27">((AX8/AY8)-1)*100</f>
        <v>4.1666666666666741</v>
      </c>
      <c r="BP8" s="306">
        <f t="shared" ref="BP8:BP110" si="28">((AY8/AZ8)-1)*100</f>
        <v>4.3478260869565188</v>
      </c>
      <c r="BQ8" s="306">
        <f t="shared" ref="BQ8:BQ110" si="29">((AZ8/BA8)-1)*100</f>
        <v>9.5238095238095344</v>
      </c>
      <c r="BR8" s="306">
        <f t="shared" ref="BR8:BR110" si="30">((BA8/BB8)-1)*100</f>
        <v>16.666666666666675</v>
      </c>
      <c r="BS8" s="306">
        <f t="shared" ref="BS8:BS110" si="31">((BB8/BC8)-1)*100</f>
        <v>9.0909090909090828</v>
      </c>
      <c r="BT8" s="306">
        <f t="shared" ref="BT8:BT110" si="32">((BC8/BD8)-1)*100</f>
        <v>6.4516129032258229</v>
      </c>
      <c r="BU8" s="306">
        <f t="shared" ref="BU8:BU110" si="33">((BD8/BE8)-1)*100</f>
        <v>3.3333333333333437</v>
      </c>
      <c r="BV8" s="306">
        <f t="shared" ref="BV8:BV110" si="34">((BE8/BF8)-1)*100</f>
        <v>3.4482758620689724</v>
      </c>
      <c r="BW8" s="306">
        <f t="shared" ref="BW8:BW110" si="35">((BF8/BG8)-1)*100</f>
        <v>3.5714285714285587</v>
      </c>
      <c r="BX8" s="404">
        <f t="shared" si="16"/>
        <v>7.9899416763794546</v>
      </c>
      <c r="BY8" s="405">
        <f t="shared" si="17"/>
        <v>7.9745295480656582</v>
      </c>
      <c r="BZ8" s="788" t="s">
        <v>2558</v>
      </c>
      <c r="CA8" s="348">
        <f t="shared" si="18"/>
        <v>-9.2592735686053427</v>
      </c>
      <c r="CB8" s="348">
        <f t="shared" si="19"/>
        <v>13.317700996321031</v>
      </c>
      <c r="CC8" s="306">
        <f t="shared" si="20"/>
        <v>79.381206646116155</v>
      </c>
      <c r="CD8" s="554">
        <f t="shared" si="21"/>
        <v>3.762</v>
      </c>
      <c r="CE8" s="419">
        <f t="shared" si="22"/>
        <v>4.1382000000000003</v>
      </c>
      <c r="CF8" s="419">
        <f t="shared" si="23"/>
        <v>4.5358810200000006</v>
      </c>
      <c r="CG8" s="419">
        <f t="shared" si="23"/>
        <v>4.9717791860220011</v>
      </c>
      <c r="CH8" s="496">
        <f t="shared" si="23"/>
        <v>5.4495671657987161</v>
      </c>
      <c r="CI8" s="419">
        <f>SUM(CD8:CH8)</f>
        <v>22.857427371820716</v>
      </c>
      <c r="CJ8" s="405">
        <f t="shared" si="24"/>
        <v>13.553173656579137</v>
      </c>
      <c r="CK8" s="457">
        <v>1.0900000000000001</v>
      </c>
      <c r="CL8" s="458">
        <v>33.14</v>
      </c>
      <c r="CM8" s="458">
        <v>-0.78</v>
      </c>
      <c r="CN8" s="459">
        <v>3.11</v>
      </c>
      <c r="CO8" s="460">
        <v>13.22</v>
      </c>
    </row>
    <row r="9" spans="1:93" ht="11.25" customHeight="1">
      <c r="A9" s="23" t="s">
        <v>3320</v>
      </c>
      <c r="B9" s="24" t="s">
        <v>3321</v>
      </c>
      <c r="C9" s="29" t="s">
        <v>3416</v>
      </c>
      <c r="D9" s="117">
        <v>48</v>
      </c>
      <c r="E9" s="121">
        <v>19</v>
      </c>
      <c r="F9" s="38" t="s">
        <v>1572</v>
      </c>
      <c r="G9" s="39" t="s">
        <v>2049</v>
      </c>
      <c r="H9" s="149">
        <v>31.09</v>
      </c>
      <c r="I9" s="227">
        <f>(R9/H9)*100</f>
        <v>2.0585397233837246</v>
      </c>
      <c r="J9" s="126">
        <v>0.155</v>
      </c>
      <c r="K9" s="126">
        <v>0.16</v>
      </c>
      <c r="L9" s="25">
        <f t="shared" si="0"/>
        <v>3.2258064516129004</v>
      </c>
      <c r="M9" s="26">
        <v>42003</v>
      </c>
      <c r="N9" s="27">
        <v>42006</v>
      </c>
      <c r="O9" s="28">
        <v>42037</v>
      </c>
      <c r="P9" s="195" t="s">
        <v>917</v>
      </c>
      <c r="Q9" s="515"/>
      <c r="R9" s="224">
        <f t="shared" si="1"/>
        <v>0.64</v>
      </c>
      <c r="S9" s="231">
        <f t="shared" si="2"/>
        <v>48.484848484848484</v>
      </c>
      <c r="T9" s="680">
        <f t="shared" si="3"/>
        <v>37.648481201589632</v>
      </c>
      <c r="U9" s="227">
        <f t="shared" si="4"/>
        <v>23.553030303030301</v>
      </c>
      <c r="V9" s="492">
        <v>10</v>
      </c>
      <c r="W9" s="161">
        <v>1.32</v>
      </c>
      <c r="X9" s="155">
        <v>3.8</v>
      </c>
      <c r="Y9" s="149">
        <v>0.35</v>
      </c>
      <c r="Z9" s="156">
        <v>1.81</v>
      </c>
      <c r="AA9" s="149">
        <v>8</v>
      </c>
      <c r="AB9" s="432">
        <v>1.5</v>
      </c>
      <c r="AC9" s="440">
        <v>6.27</v>
      </c>
      <c r="AD9" s="443">
        <v>4.3</v>
      </c>
      <c r="AE9" s="440">
        <v>6.2</v>
      </c>
      <c r="AF9" s="723">
        <v>6</v>
      </c>
      <c r="AG9" s="456">
        <v>1738</v>
      </c>
      <c r="AH9" s="653">
        <v>2</v>
      </c>
      <c r="AI9" s="767">
        <v>0.33</v>
      </c>
      <c r="AJ9" s="796">
        <f>IF(OR(AD9&lt;0,AD9="n/a",AD9=0),"n/a",AN9/AD9)</f>
        <v>0.83265589721428346</v>
      </c>
      <c r="AK9" s="688">
        <f t="shared" si="6"/>
        <v>0.79920072016341082</v>
      </c>
      <c r="AL9" s="634">
        <f>((AP9/AQ9)^(1/1)-1)*100</f>
        <v>3.3333333333333437</v>
      </c>
      <c r="AM9" s="631">
        <f>((AP9/AT9)^(1/3)-1)*100</f>
        <v>3.4509669068251148</v>
      </c>
      <c r="AN9" s="631">
        <f>((AP9/AW9)^(1/5)-1)*100</f>
        <v>3.5804203580214189</v>
      </c>
      <c r="AO9" s="638">
        <f>((AP9/BB9)^(1/10)-1)*100</f>
        <v>4.4800014160264245</v>
      </c>
      <c r="AP9" s="808">
        <v>0.62</v>
      </c>
      <c r="AQ9" s="808">
        <v>0.6</v>
      </c>
      <c r="AR9" s="809" t="s">
        <v>1127</v>
      </c>
      <c r="AS9" s="808">
        <v>0.57999999999999996</v>
      </c>
      <c r="AT9" s="796">
        <v>0.56000000000000005</v>
      </c>
      <c r="AU9" s="809"/>
      <c r="AV9" s="810">
        <v>0.54</v>
      </c>
      <c r="AW9" s="811">
        <v>0.52</v>
      </c>
      <c r="AX9" s="811">
        <v>0.5</v>
      </c>
      <c r="AY9" s="811">
        <v>0.48</v>
      </c>
      <c r="AZ9" s="811">
        <v>0.44</v>
      </c>
      <c r="BA9" s="811">
        <v>0.42</v>
      </c>
      <c r="BB9" s="811">
        <v>0.4</v>
      </c>
      <c r="BC9" s="811">
        <v>0.38</v>
      </c>
      <c r="BD9" s="811">
        <v>0.36</v>
      </c>
      <c r="BE9" s="811">
        <v>0.33</v>
      </c>
      <c r="BF9" s="811">
        <v>0.31</v>
      </c>
      <c r="BG9" s="811">
        <v>0.28000000000000003</v>
      </c>
      <c r="BH9" s="810">
        <f>SUM(AP9:BG9)</f>
        <v>7.3200000000000012</v>
      </c>
      <c r="BI9" s="405">
        <f>((AP9/AQ9)-1)*100</f>
        <v>3.3333333333333437</v>
      </c>
      <c r="BJ9" s="405">
        <f>IF(AS9=0,0,IF(AS9&gt;AQ9,0,((AQ9/AS9)-1)*100))</f>
        <v>3.4482758620689724</v>
      </c>
      <c r="BK9" s="405">
        <f t="shared" si="14"/>
        <v>3.5714285714285587</v>
      </c>
      <c r="BL9" s="405">
        <f>((AT9/AV9)-1)*100</f>
        <v>3.7037037037036979</v>
      </c>
      <c r="BM9" s="306">
        <f t="shared" si="25"/>
        <v>3.8461538461538547</v>
      </c>
      <c r="BN9" s="306">
        <f t="shared" si="26"/>
        <v>4.0000000000000036</v>
      </c>
      <c r="BO9" s="306">
        <f t="shared" si="27"/>
        <v>4.1666666666666741</v>
      </c>
      <c r="BP9" s="306">
        <f t="shared" si="28"/>
        <v>9.0909090909090828</v>
      </c>
      <c r="BQ9" s="306">
        <f t="shared" si="29"/>
        <v>4.7619047619047672</v>
      </c>
      <c r="BR9" s="306">
        <f t="shared" si="30"/>
        <v>4.9999999999999822</v>
      </c>
      <c r="BS9" s="306">
        <f t="shared" si="31"/>
        <v>5.2631578947368363</v>
      </c>
      <c r="BT9" s="306">
        <f t="shared" si="32"/>
        <v>5.555555555555558</v>
      </c>
      <c r="BU9" s="306">
        <f t="shared" si="33"/>
        <v>9.0909090909090828</v>
      </c>
      <c r="BV9" s="306">
        <f t="shared" si="34"/>
        <v>6.4516129032258229</v>
      </c>
      <c r="BW9" s="306">
        <f t="shared" si="35"/>
        <v>10.714285714285698</v>
      </c>
      <c r="BX9" s="404">
        <f>AVERAGE(BI9:BW9)</f>
        <v>5.4665264663254618</v>
      </c>
      <c r="BY9" s="405">
        <f>SQRT(AVERAGE((BI9-$BX9)^2,(BJ9-$BX9)^2,(BK9-$BX9)^2,(BL9-$BX9)^2,(BM9-$BX9)^2,(BN9-$BX9)^2,(BO9-$BX9)^2,(BP9-$BX9)^2,(BQ9-$BX9)^2,(BR9-$BX9)^2,(BS9-$BX9)^2,(BT9-$BX9)^2,(BU9-$BX9)^2,(BV9-$BX9)^2,(BW9-$BX9)^2))</f>
        <v>2.2705920850083263</v>
      </c>
      <c r="BZ9" s="788" t="s">
        <v>2558</v>
      </c>
      <c r="CA9" s="348">
        <f t="shared" si="18"/>
        <v>-17.91407022162516</v>
      </c>
      <c r="CB9" s="348">
        <f t="shared" si="19"/>
        <v>5.638960081405143</v>
      </c>
      <c r="CC9" s="306">
        <f t="shared" si="20"/>
        <v>54.799739587284449</v>
      </c>
      <c r="CD9" s="570">
        <f>IF(AB9="n/a",1.03*AP9,IF(AB9&lt;0,1.01*AP9,IF(AB9&gt;10,1.1*AP9,(1+AB9/100)*AP9)))</f>
        <v>0.62929999999999997</v>
      </c>
      <c r="CE9" s="419">
        <f>IF($AC9="n/a",1.03*CD9,IF($AC9&lt;0,1.01*CD9,IF($AC9&gt;10,1.1*CD9,(1+$AC9/100)*CD9)))</f>
        <v>0.66875710999999993</v>
      </c>
      <c r="CF9" s="419">
        <f t="shared" si="23"/>
        <v>0.71022005081999995</v>
      </c>
      <c r="CG9" s="419">
        <f t="shared" si="23"/>
        <v>0.75425369397083997</v>
      </c>
      <c r="CH9" s="496">
        <f t="shared" si="23"/>
        <v>0.80101742299703205</v>
      </c>
      <c r="CI9" s="419">
        <f t="shared" ref="CI9:CI110" si="36">SUM(CD9:CH9)</f>
        <v>3.5635482777878718</v>
      </c>
      <c r="CJ9" s="405">
        <f t="shared" si="24"/>
        <v>11.462040134409365</v>
      </c>
      <c r="CK9" s="457">
        <v>0.94</v>
      </c>
      <c r="CL9" s="458">
        <v>29.84</v>
      </c>
      <c r="CM9" s="458">
        <v>-1.02</v>
      </c>
      <c r="CN9" s="459">
        <v>5.83</v>
      </c>
      <c r="CO9" s="460">
        <v>15.01</v>
      </c>
    </row>
    <row r="10" spans="1:93" ht="11.25" customHeight="1">
      <c r="A10" s="23" t="s">
        <v>1599</v>
      </c>
      <c r="B10" s="24" t="s">
        <v>1600</v>
      </c>
      <c r="C10" s="29" t="s">
        <v>3417</v>
      </c>
      <c r="D10" s="117">
        <v>32</v>
      </c>
      <c r="E10" s="121">
        <v>82</v>
      </c>
      <c r="F10" s="38" t="s">
        <v>2049</v>
      </c>
      <c r="G10" s="39" t="s">
        <v>2049</v>
      </c>
      <c r="H10" s="149">
        <v>62.25</v>
      </c>
      <c r="I10" s="227">
        <f t="shared" ref="I10:I111" si="37">(R10/H10)*100</f>
        <v>2.5060240963855422</v>
      </c>
      <c r="J10" s="126">
        <v>0.37</v>
      </c>
      <c r="K10" s="126">
        <v>0.39</v>
      </c>
      <c r="L10" s="25">
        <f t="shared" si="0"/>
        <v>5.4054054054054168</v>
      </c>
      <c r="M10" s="26">
        <v>41960</v>
      </c>
      <c r="N10" s="27">
        <v>41962</v>
      </c>
      <c r="O10" s="28">
        <v>41974</v>
      </c>
      <c r="P10" s="195" t="s">
        <v>1199</v>
      </c>
      <c r="Q10" s="24"/>
      <c r="R10" s="224">
        <f t="shared" si="1"/>
        <v>1.56</v>
      </c>
      <c r="S10" s="231">
        <f t="shared" si="2"/>
        <v>24.000000000000004</v>
      </c>
      <c r="T10" s="680">
        <f t="shared" si="3"/>
        <v>-20.630691199386277</v>
      </c>
      <c r="U10" s="227">
        <f t="shared" si="4"/>
        <v>9.5769230769230766</v>
      </c>
      <c r="V10" s="492">
        <v>12</v>
      </c>
      <c r="W10" s="161">
        <v>6.5</v>
      </c>
      <c r="X10" s="155">
        <v>9.08</v>
      </c>
      <c r="Y10" s="149">
        <v>1.21</v>
      </c>
      <c r="Z10" s="156">
        <v>1.48</v>
      </c>
      <c r="AA10" s="149">
        <v>16.899999999999999</v>
      </c>
      <c r="AB10" s="432">
        <v>-3.8</v>
      </c>
      <c r="AC10" s="440">
        <v>7.16</v>
      </c>
      <c r="AD10" s="443">
        <v>15.3</v>
      </c>
      <c r="AE10" s="440">
        <v>1.06</v>
      </c>
      <c r="AF10" s="723">
        <v>22</v>
      </c>
      <c r="AG10" s="456">
        <v>27542</v>
      </c>
      <c r="AH10" s="653">
        <v>0.2</v>
      </c>
      <c r="AI10" s="767">
        <v>0.28000000000000003</v>
      </c>
      <c r="AJ10" s="796">
        <f t="shared" si="5"/>
        <v>0.37467698191768994</v>
      </c>
      <c r="AK10" s="688">
        <f>AN10/AO10</f>
        <v>0.39361403900567193</v>
      </c>
      <c r="AL10" s="634">
        <f>((AP10/AQ10)^(1/1)-1)*100</f>
        <v>4.2253521126760507</v>
      </c>
      <c r="AM10" s="631">
        <f>((AP10/AT10)^(1/3)-1)*100</f>
        <v>6.3617647834222524</v>
      </c>
      <c r="AN10" s="631">
        <f>((AP10/AW10)^(1/5)-1)*100</f>
        <v>5.732557823340656</v>
      </c>
      <c r="AO10" s="638">
        <f>((AP10/BB10)^(1/10)-1)*100</f>
        <v>14.563905895790597</v>
      </c>
      <c r="AP10" s="808">
        <v>1.48</v>
      </c>
      <c r="AQ10" s="808">
        <v>1.42</v>
      </c>
      <c r="AR10" s="809"/>
      <c r="AS10" s="808">
        <v>1.34</v>
      </c>
      <c r="AT10" s="796">
        <v>1.23</v>
      </c>
      <c r="AU10" s="809"/>
      <c r="AV10" s="810">
        <v>1.1399999999999999</v>
      </c>
      <c r="AW10" s="811">
        <v>1.1200000000000001</v>
      </c>
      <c r="AX10" s="811">
        <v>0.96</v>
      </c>
      <c r="AY10" s="811">
        <v>0.8</v>
      </c>
      <c r="AZ10" s="811">
        <v>0.55000000000000004</v>
      </c>
      <c r="BA10" s="811">
        <v>0.44</v>
      </c>
      <c r="BB10" s="811">
        <v>0.38</v>
      </c>
      <c r="BC10" s="811">
        <v>0.3</v>
      </c>
      <c r="BD10" s="811">
        <v>0.23</v>
      </c>
      <c r="BE10" s="811">
        <v>0.1925</v>
      </c>
      <c r="BF10" s="811">
        <v>0.16500000000000001</v>
      </c>
      <c r="BG10" s="811">
        <v>0.14499999999999999</v>
      </c>
      <c r="BH10" s="810">
        <f>SUM(AP10:BG10)</f>
        <v>11.892500000000004</v>
      </c>
      <c r="BI10" s="405">
        <f>((AP10/AQ10)-1)*100</f>
        <v>4.2253521126760507</v>
      </c>
      <c r="BJ10" s="405">
        <f t="shared" si="13"/>
        <v>5.9701492537313383</v>
      </c>
      <c r="BK10" s="405">
        <f t="shared" si="14"/>
        <v>8.9430894308943252</v>
      </c>
      <c r="BL10" s="405">
        <f>((AT10/AV10)-1)*100</f>
        <v>7.8947368421052655</v>
      </c>
      <c r="BM10" s="306">
        <f t="shared" si="25"/>
        <v>1.7857142857142572</v>
      </c>
      <c r="BN10" s="306">
        <f t="shared" si="26"/>
        <v>16.666666666666675</v>
      </c>
      <c r="BO10" s="306">
        <f t="shared" si="27"/>
        <v>19.999999999999996</v>
      </c>
      <c r="BP10" s="306">
        <f t="shared" si="28"/>
        <v>45.45454545454546</v>
      </c>
      <c r="BQ10" s="306">
        <f t="shared" si="29"/>
        <v>25</v>
      </c>
      <c r="BR10" s="306">
        <f t="shared" si="30"/>
        <v>15.789473684210531</v>
      </c>
      <c r="BS10" s="306">
        <f t="shared" si="31"/>
        <v>26.666666666666682</v>
      </c>
      <c r="BT10" s="306">
        <f t="shared" si="32"/>
        <v>30.434782608695631</v>
      </c>
      <c r="BU10" s="306">
        <f t="shared" si="33"/>
        <v>19.480519480519476</v>
      </c>
      <c r="BV10" s="306">
        <f t="shared" si="34"/>
        <v>16.666666666666675</v>
      </c>
      <c r="BW10" s="306">
        <f t="shared" si="35"/>
        <v>13.793103448275868</v>
      </c>
      <c r="BX10" s="404">
        <f>AVERAGE(BI10:BW10)</f>
        <v>17.251431106757881</v>
      </c>
      <c r="BY10" s="405">
        <f>SQRT(AVERAGE((BI10-$BX10)^2,(BJ10-$BX10)^2,(BK10-$BX10)^2,(BL10-$BX10)^2,(BM10-$BX10)^2,(BN10-$BX10)^2,(BO10-$BX10)^2,(BP10-$BX10)^2,(BQ10-$BX10)^2,(BR10-$BX10)^2,(BS10-$BX10)^2,(BT10-$BX10)^2,(BU10-$BX10)^2,(BV10-$BX10)^2,(BW10-$BX10)^2))</f>
        <v>11.069233128450163</v>
      </c>
      <c r="BZ10" s="788" t="s">
        <v>2637</v>
      </c>
      <c r="CA10" s="348">
        <f t="shared" si="18"/>
        <v>-1.3383411571968793</v>
      </c>
      <c r="CB10" s="348">
        <f t="shared" si="19"/>
        <v>8.2385819197261974</v>
      </c>
      <c r="CC10" s="306">
        <f t="shared" si="20"/>
        <v>64.504847754729894</v>
      </c>
      <c r="CD10" s="570">
        <f>IF(AB10="n/a",1.03*AP10,IF(AB10&lt;0,1.01*AP10,IF(AB10&gt;10,1.1*AP10,(1+AB10/100)*AP10)))</f>
        <v>1.4947999999999999</v>
      </c>
      <c r="CE10" s="419">
        <f t="shared" si="22"/>
        <v>1.60182768</v>
      </c>
      <c r="CF10" s="419">
        <f t="shared" si="23"/>
        <v>1.6188070534079999</v>
      </c>
      <c r="CG10" s="419">
        <f t="shared" si="23"/>
        <v>1.6359664081741245</v>
      </c>
      <c r="CH10" s="496">
        <f t="shared" si="23"/>
        <v>1.6533076521007701</v>
      </c>
      <c r="CI10" s="419">
        <f t="shared" si="36"/>
        <v>8.0047087936828945</v>
      </c>
      <c r="CJ10" s="405">
        <f t="shared" si="24"/>
        <v>12.858969949691396</v>
      </c>
      <c r="CK10" s="457">
        <v>1.59</v>
      </c>
      <c r="CL10" s="458">
        <v>14.68</v>
      </c>
      <c r="CM10" s="458">
        <v>-3.29</v>
      </c>
      <c r="CN10" s="459">
        <v>4.17</v>
      </c>
      <c r="CO10" s="460">
        <v>4.49</v>
      </c>
    </row>
    <row r="11" spans="1:93" ht="11.25" customHeight="1">
      <c r="A11" s="30" t="s">
        <v>1573</v>
      </c>
      <c r="B11" s="32" t="s">
        <v>1574</v>
      </c>
      <c r="C11" s="35" t="s">
        <v>1312</v>
      </c>
      <c r="D11" s="118">
        <v>32</v>
      </c>
      <c r="E11" s="121">
        <v>79</v>
      </c>
      <c r="F11" s="38" t="s">
        <v>1572</v>
      </c>
      <c r="G11" s="39" t="s">
        <v>1572</v>
      </c>
      <c r="H11" s="150">
        <v>156.13999999999999</v>
      </c>
      <c r="I11" s="229">
        <f t="shared" si="37"/>
        <v>1.9725887024465225</v>
      </c>
      <c r="J11" s="125">
        <v>0.71</v>
      </c>
      <c r="K11" s="125">
        <v>0.77</v>
      </c>
      <c r="L11" s="33">
        <f t="shared" si="0"/>
        <v>8.4507042253521227</v>
      </c>
      <c r="M11" s="885">
        <v>41726</v>
      </c>
      <c r="N11" s="886">
        <v>41730</v>
      </c>
      <c r="O11" s="887">
        <v>41771</v>
      </c>
      <c r="P11" s="273" t="s">
        <v>1517</v>
      </c>
      <c r="Q11" s="32"/>
      <c r="R11" s="224">
        <f t="shared" si="1"/>
        <v>3.08</v>
      </c>
      <c r="S11" s="231">
        <f t="shared" si="2"/>
        <v>64.705882352941174</v>
      </c>
      <c r="T11" s="680">
        <f t="shared" si="3"/>
        <v>157.55385248158214</v>
      </c>
      <c r="U11" s="227">
        <f t="shared" si="4"/>
        <v>32.80252100840336</v>
      </c>
      <c r="V11" s="492">
        <v>9</v>
      </c>
      <c r="W11" s="161">
        <v>4.76</v>
      </c>
      <c r="X11" s="155">
        <v>2.9</v>
      </c>
      <c r="Y11" s="149">
        <v>3.2</v>
      </c>
      <c r="Z11" s="156">
        <v>4.55</v>
      </c>
      <c r="AA11" s="149">
        <v>13.8</v>
      </c>
      <c r="AB11" s="432">
        <v>-3</v>
      </c>
      <c r="AC11" s="440">
        <v>12.83</v>
      </c>
      <c r="AD11" s="443">
        <v>8.9</v>
      </c>
      <c r="AE11" s="440">
        <v>11.31</v>
      </c>
      <c r="AF11" s="723">
        <v>21</v>
      </c>
      <c r="AG11" s="456">
        <v>33456</v>
      </c>
      <c r="AH11" s="653">
        <v>0.1</v>
      </c>
      <c r="AI11" s="767">
        <v>0.83</v>
      </c>
      <c r="AJ11" s="797">
        <f>IF(OR(AD11&lt;0,AD11="n/a",AD11=0),"n/a",AN11/AD11)</f>
        <v>1.2390513050643368</v>
      </c>
      <c r="AK11" s="686">
        <f t="shared" si="6"/>
        <v>0.98028661279622009</v>
      </c>
      <c r="AL11" s="634">
        <f t="shared" si="7"/>
        <v>9.0252707581227387</v>
      </c>
      <c r="AM11" s="631">
        <f t="shared" si="8"/>
        <v>10.637076996547146</v>
      </c>
      <c r="AN11" s="631">
        <f t="shared" si="9"/>
        <v>11.027556615072598</v>
      </c>
      <c r="AO11" s="638">
        <f t="shared" si="10"/>
        <v>11.249318792202034</v>
      </c>
      <c r="AP11" s="808">
        <v>3.02</v>
      </c>
      <c r="AQ11" s="808">
        <v>2.77</v>
      </c>
      <c r="AR11" s="809"/>
      <c r="AS11" s="808">
        <v>2.5</v>
      </c>
      <c r="AT11" s="796">
        <v>2.23</v>
      </c>
      <c r="AU11" s="809"/>
      <c r="AV11" s="810">
        <v>1.92</v>
      </c>
      <c r="AW11" s="811">
        <v>1.79</v>
      </c>
      <c r="AX11" s="811">
        <v>1.7</v>
      </c>
      <c r="AY11" s="811">
        <v>1.48</v>
      </c>
      <c r="AZ11" s="811">
        <v>1.34</v>
      </c>
      <c r="BA11" s="811">
        <v>1.25</v>
      </c>
      <c r="BB11" s="811">
        <v>1.04</v>
      </c>
      <c r="BC11" s="811">
        <v>0.88</v>
      </c>
      <c r="BD11" s="811">
        <v>0.82</v>
      </c>
      <c r="BE11" s="811">
        <v>0.78</v>
      </c>
      <c r="BF11" s="811">
        <v>0.74</v>
      </c>
      <c r="BG11" s="811">
        <v>0.7</v>
      </c>
      <c r="BH11" s="810">
        <f t="shared" si="11"/>
        <v>24.959999999999997</v>
      </c>
      <c r="BI11" s="405">
        <f t="shared" si="12"/>
        <v>9.0252707581227387</v>
      </c>
      <c r="BJ11" s="405">
        <f>IF(AS11=0,0,IF(AS11&gt;AQ11,0,((AQ11/AS11)-1)*100))</f>
        <v>10.80000000000001</v>
      </c>
      <c r="BK11" s="405">
        <f t="shared" si="14"/>
        <v>12.107623318385642</v>
      </c>
      <c r="BL11" s="405">
        <f t="shared" ref="BL11:BL111" si="38">((AT11/AV11)-1)*100</f>
        <v>16.145833333333325</v>
      </c>
      <c r="BM11" s="306">
        <f t="shared" si="25"/>
        <v>7.2625698324022325</v>
      </c>
      <c r="BN11" s="306">
        <f t="shared" si="26"/>
        <v>5.2941176470588269</v>
      </c>
      <c r="BO11" s="306">
        <f t="shared" si="27"/>
        <v>14.864864864864868</v>
      </c>
      <c r="BP11" s="306">
        <f t="shared" si="28"/>
        <v>10.447761194029837</v>
      </c>
      <c r="BQ11" s="306">
        <f t="shared" si="29"/>
        <v>7.2000000000000064</v>
      </c>
      <c r="BR11" s="306">
        <f t="shared" si="30"/>
        <v>20.192307692307686</v>
      </c>
      <c r="BS11" s="306">
        <f t="shared" si="31"/>
        <v>18.181818181818187</v>
      </c>
      <c r="BT11" s="306">
        <f t="shared" si="32"/>
        <v>7.3170731707317138</v>
      </c>
      <c r="BU11" s="306">
        <f t="shared" si="33"/>
        <v>5.12820512820511</v>
      </c>
      <c r="BV11" s="306">
        <f t="shared" si="34"/>
        <v>5.4054054054054168</v>
      </c>
      <c r="BW11" s="306">
        <f t="shared" si="35"/>
        <v>5.7142857142857162</v>
      </c>
      <c r="BX11" s="404">
        <f t="shared" si="16"/>
        <v>10.339142416063421</v>
      </c>
      <c r="BY11" s="405">
        <f t="shared" si="17"/>
        <v>4.7934666831822286</v>
      </c>
      <c r="BZ11" s="788" t="s">
        <v>1464</v>
      </c>
      <c r="CA11" s="348">
        <f t="shared" si="18"/>
        <v>-19.80237569088424</v>
      </c>
      <c r="CB11" s="348">
        <f t="shared" si="19"/>
        <v>13.00014531751912</v>
      </c>
      <c r="CC11" s="306">
        <f t="shared" si="20"/>
        <v>66.847147155602983</v>
      </c>
      <c r="CD11" s="570">
        <f t="shared" si="21"/>
        <v>3.0502000000000002</v>
      </c>
      <c r="CE11" s="419">
        <f>IF($AC11="n/a",1.03*CD11,IF($AC11&lt;0,1.01*CD11,IF($AC11&gt;10,1.1*CD11,(1+$AC11/100)*CD11)))</f>
        <v>3.3552200000000005</v>
      </c>
      <c r="CF11" s="419">
        <f t="shared" si="23"/>
        <v>3.6907420000000011</v>
      </c>
      <c r="CG11" s="419">
        <f t="shared" si="23"/>
        <v>4.0598162000000011</v>
      </c>
      <c r="CH11" s="496">
        <f t="shared" si="23"/>
        <v>4.4657978200000015</v>
      </c>
      <c r="CI11" s="419">
        <f t="shared" si="36"/>
        <v>18.621776020000006</v>
      </c>
      <c r="CJ11" s="405">
        <f t="shared" si="24"/>
        <v>11.926332791084929</v>
      </c>
      <c r="CK11" s="457">
        <v>1.21</v>
      </c>
      <c r="CL11" s="458">
        <v>38.96</v>
      </c>
      <c r="CM11" s="458">
        <v>-1.01</v>
      </c>
      <c r="CN11" s="459">
        <v>6.49</v>
      </c>
      <c r="CO11" s="460">
        <v>16.649999999999999</v>
      </c>
    </row>
    <row r="12" spans="1:93" ht="11.25" customHeight="1">
      <c r="A12" s="15" t="s">
        <v>2802</v>
      </c>
      <c r="B12" s="16" t="s">
        <v>2803</v>
      </c>
      <c r="C12" s="22" t="s">
        <v>3418</v>
      </c>
      <c r="D12" s="116">
        <v>45</v>
      </c>
      <c r="E12" s="121">
        <v>29</v>
      </c>
      <c r="F12" s="36" t="s">
        <v>1572</v>
      </c>
      <c r="G12" s="37" t="s">
        <v>1572</v>
      </c>
      <c r="H12" s="171">
        <v>56.29</v>
      </c>
      <c r="I12" s="226">
        <f t="shared" si="37"/>
        <v>3.695150115473441</v>
      </c>
      <c r="J12" s="127">
        <v>0.48</v>
      </c>
      <c r="K12" s="127">
        <v>0.52</v>
      </c>
      <c r="L12" s="18">
        <f t="shared" si="0"/>
        <v>8.3333333333333481</v>
      </c>
      <c r="M12" s="19">
        <v>41893</v>
      </c>
      <c r="N12" s="20">
        <v>41897</v>
      </c>
      <c r="O12" s="21">
        <v>41922</v>
      </c>
      <c r="P12" s="195" t="s">
        <v>919</v>
      </c>
      <c r="Q12" s="1114"/>
      <c r="R12" s="225">
        <f t="shared" si="1"/>
        <v>2.08</v>
      </c>
      <c r="S12" s="675">
        <f t="shared" si="2"/>
        <v>81.25</v>
      </c>
      <c r="T12" s="684">
        <f t="shared" si="3"/>
        <v>499.61056516801887</v>
      </c>
      <c r="U12" s="226">
        <f t="shared" si="4"/>
        <v>21.98828125</v>
      </c>
      <c r="V12" s="677">
        <v>12</v>
      </c>
      <c r="W12" s="169">
        <v>2.56</v>
      </c>
      <c r="X12" s="170">
        <v>2.83</v>
      </c>
      <c r="Y12" s="171">
        <v>4.53</v>
      </c>
      <c r="Z12" s="172">
        <v>36.79</v>
      </c>
      <c r="AA12" s="876">
        <v>128</v>
      </c>
      <c r="AB12" s="433">
        <v>13.3</v>
      </c>
      <c r="AC12" s="441">
        <v>7.61</v>
      </c>
      <c r="AD12" s="442">
        <v>10.7</v>
      </c>
      <c r="AE12" s="441">
        <v>7.77</v>
      </c>
      <c r="AF12" s="724">
        <v>15</v>
      </c>
      <c r="AG12" s="461">
        <v>110974</v>
      </c>
      <c r="AH12" s="678">
        <v>0.2</v>
      </c>
      <c r="AI12" s="768">
        <v>4.88</v>
      </c>
      <c r="AJ12" s="796">
        <f t="shared" si="5"/>
        <v>0.79982967602962807</v>
      </c>
      <c r="AK12" s="688">
        <f t="shared" si="6"/>
        <v>0.73885697450910748</v>
      </c>
      <c r="AL12" s="632">
        <f t="shared" si="7"/>
        <v>8.8888888888888786</v>
      </c>
      <c r="AM12" s="633">
        <f t="shared" si="8"/>
        <v>8.1371180502317628</v>
      </c>
      <c r="AN12" s="633">
        <f t="shared" si="9"/>
        <v>8.5581775335170196</v>
      </c>
      <c r="AO12" s="637">
        <f t="shared" si="10"/>
        <v>11.582996207355322</v>
      </c>
      <c r="AP12" s="803">
        <v>1.96</v>
      </c>
      <c r="AQ12" s="803">
        <v>1.8</v>
      </c>
      <c r="AR12" s="802"/>
      <c r="AS12" s="803">
        <v>1.67</v>
      </c>
      <c r="AT12" s="795">
        <v>1.55</v>
      </c>
      <c r="AU12" s="802"/>
      <c r="AV12" s="805">
        <v>1.42</v>
      </c>
      <c r="AW12" s="806">
        <v>1.3</v>
      </c>
      <c r="AX12" s="806">
        <v>1.1587499999999999</v>
      </c>
      <c r="AY12" s="806">
        <v>0.85703536000000002</v>
      </c>
      <c r="AZ12" s="806">
        <v>0.77119615999999991</v>
      </c>
      <c r="BA12" s="806">
        <v>0.71080127999999998</v>
      </c>
      <c r="BB12" s="806">
        <v>0.65505215999999999</v>
      </c>
      <c r="BC12" s="806">
        <v>0.61324031999999995</v>
      </c>
      <c r="BD12" s="806">
        <v>0.56678271999999996</v>
      </c>
      <c r="BE12" s="806">
        <v>0.51567936000000003</v>
      </c>
      <c r="BF12" s="806">
        <v>0.46922175999999999</v>
      </c>
      <c r="BG12" s="806">
        <v>0.42740992</v>
      </c>
      <c r="BH12" s="805">
        <f t="shared" si="11"/>
        <v>16.445169039999996</v>
      </c>
      <c r="BI12" s="407">
        <f t="shared" si="12"/>
        <v>8.8888888888888786</v>
      </c>
      <c r="BJ12" s="407">
        <f t="shared" si="13"/>
        <v>7.7844311377245567</v>
      </c>
      <c r="BK12" s="407">
        <f t="shared" si="14"/>
        <v>7.7419354838709653</v>
      </c>
      <c r="BL12" s="407">
        <f>((AT12/AV12)-1)*100</f>
        <v>9.1549295774647987</v>
      </c>
      <c r="BM12" s="394">
        <f t="shared" si="25"/>
        <v>9.2307692307692193</v>
      </c>
      <c r="BN12" s="394">
        <f t="shared" si="26"/>
        <v>12.189859762675304</v>
      </c>
      <c r="BO12" s="394">
        <f t="shared" si="27"/>
        <v>35.204456441563849</v>
      </c>
      <c r="BP12" s="394">
        <f t="shared" si="28"/>
        <v>11.130657082109963</v>
      </c>
      <c r="BQ12" s="394">
        <f t="shared" si="29"/>
        <v>8.496732026143782</v>
      </c>
      <c r="BR12" s="394">
        <f t="shared" si="30"/>
        <v>8.5106382978723296</v>
      </c>
      <c r="BS12" s="394">
        <f t="shared" si="31"/>
        <v>6.8181818181818343</v>
      </c>
      <c r="BT12" s="394">
        <f t="shared" si="32"/>
        <v>8.196721311475418</v>
      </c>
      <c r="BU12" s="394">
        <f t="shared" si="33"/>
        <v>9.9099099099098975</v>
      </c>
      <c r="BV12" s="394">
        <f t="shared" si="34"/>
        <v>9.9009900990099098</v>
      </c>
      <c r="BW12" s="394">
        <f t="shared" si="35"/>
        <v>9.7826086956521721</v>
      </c>
      <c r="BX12" s="406">
        <f t="shared" si="16"/>
        <v>10.862780650887524</v>
      </c>
      <c r="BY12" s="407">
        <f t="shared" si="17"/>
        <v>6.636463112299908</v>
      </c>
      <c r="BZ12" s="787" t="s">
        <v>1862</v>
      </c>
      <c r="CA12" s="350">
        <f t="shared" si="18"/>
        <v>-9.7349536010095399</v>
      </c>
      <c r="CB12" s="350">
        <f t="shared" si="19"/>
        <v>12.25332764899046</v>
      </c>
      <c r="CC12" s="394">
        <f t="shared" si="20"/>
        <v>67.674930777985509</v>
      </c>
      <c r="CD12" s="554">
        <f t="shared" si="21"/>
        <v>2.1560000000000001</v>
      </c>
      <c r="CE12" s="417">
        <f t="shared" si="22"/>
        <v>2.3200716000000003</v>
      </c>
      <c r="CF12" s="417">
        <f t="shared" si="23"/>
        <v>2.5003411633200008</v>
      </c>
      <c r="CG12" s="417">
        <f t="shared" si="23"/>
        <v>2.694617671709965</v>
      </c>
      <c r="CH12" s="495">
        <f t="shared" si="23"/>
        <v>2.9039894648018296</v>
      </c>
      <c r="CI12" s="417">
        <f>SUM(CD12:CH12)</f>
        <v>12.575019899831796</v>
      </c>
      <c r="CJ12" s="407">
        <f t="shared" si="24"/>
        <v>22.339704920646287</v>
      </c>
      <c r="CK12" s="462">
        <v>0.49</v>
      </c>
      <c r="CL12" s="463">
        <v>66.25</v>
      </c>
      <c r="CM12" s="463">
        <v>0.18</v>
      </c>
      <c r="CN12" s="464">
        <v>7.04</v>
      </c>
      <c r="CO12" s="465">
        <v>22.68</v>
      </c>
    </row>
    <row r="13" spans="1:93" ht="11.25" customHeight="1">
      <c r="A13" s="23" t="s">
        <v>2627</v>
      </c>
      <c r="B13" s="24" t="s">
        <v>2165</v>
      </c>
      <c r="C13" s="29" t="s">
        <v>496</v>
      </c>
      <c r="D13" s="117">
        <v>60</v>
      </c>
      <c r="E13" s="121">
        <v>1</v>
      </c>
      <c r="F13" s="38" t="s">
        <v>2049</v>
      </c>
      <c r="G13" s="39" t="s">
        <v>2049</v>
      </c>
      <c r="H13" s="149">
        <v>40.130000000000003</v>
      </c>
      <c r="I13" s="227">
        <f t="shared" si="37"/>
        <v>2.1230999252429603</v>
      </c>
      <c r="J13" s="126">
        <v>0.20250000000000001</v>
      </c>
      <c r="K13" s="126">
        <v>0.21299999999999999</v>
      </c>
      <c r="L13" s="25">
        <f t="shared" si="0"/>
        <v>5.1851851851851816</v>
      </c>
      <c r="M13" s="26">
        <v>41864</v>
      </c>
      <c r="N13" s="27">
        <v>41866</v>
      </c>
      <c r="O13" s="28">
        <v>41884</v>
      </c>
      <c r="P13" s="195" t="s">
        <v>2739</v>
      </c>
      <c r="Q13" s="198"/>
      <c r="R13" s="224">
        <f t="shared" si="1"/>
        <v>0.85199999999999998</v>
      </c>
      <c r="S13" s="231">
        <f t="shared" si="2"/>
        <v>56.052631578947363</v>
      </c>
      <c r="T13" s="680">
        <f t="shared" si="3"/>
        <v>88.867972698155228</v>
      </c>
      <c r="U13" s="227">
        <f t="shared" si="4"/>
        <v>26.401315789473685</v>
      </c>
      <c r="V13" s="492">
        <v>12</v>
      </c>
      <c r="W13" s="161">
        <v>1.52</v>
      </c>
      <c r="X13" s="155">
        <v>13.2</v>
      </c>
      <c r="Y13" s="149">
        <v>3.31</v>
      </c>
      <c r="Z13" s="156">
        <v>3.04</v>
      </c>
      <c r="AA13" s="149">
        <v>14</v>
      </c>
      <c r="AB13" s="432">
        <v>14.2</v>
      </c>
      <c r="AC13" s="440">
        <v>7.24</v>
      </c>
      <c r="AD13" s="443">
        <v>16.8</v>
      </c>
      <c r="AE13" s="440">
        <v>2</v>
      </c>
      <c r="AF13" s="723">
        <v>5</v>
      </c>
      <c r="AG13" s="456">
        <v>1541</v>
      </c>
      <c r="AH13" s="653">
        <v>1</v>
      </c>
      <c r="AI13" s="767">
        <v>0.62</v>
      </c>
      <c r="AJ13" s="796">
        <f t="shared" si="5"/>
        <v>0.62189699327333803</v>
      </c>
      <c r="AK13" s="688">
        <f t="shared" si="6"/>
        <v>1.609375769358196</v>
      </c>
      <c r="AL13" s="634">
        <f t="shared" si="7"/>
        <v>9.210526315789469</v>
      </c>
      <c r="AM13" s="631">
        <f t="shared" si="8"/>
        <v>14.702214041915852</v>
      </c>
      <c r="AN13" s="631">
        <f t="shared" si="9"/>
        <v>10.447869486992079</v>
      </c>
      <c r="AO13" s="638">
        <f t="shared" si="10"/>
        <v>6.4918769661597375</v>
      </c>
      <c r="AP13" s="808">
        <v>0.83</v>
      </c>
      <c r="AQ13" s="808">
        <v>0.76</v>
      </c>
      <c r="AR13" s="809"/>
      <c r="AS13" s="808">
        <v>0.63500000000000001</v>
      </c>
      <c r="AT13" s="796">
        <v>0.55000000000000004</v>
      </c>
      <c r="AU13" s="809"/>
      <c r="AV13" s="810">
        <v>0.52</v>
      </c>
      <c r="AW13" s="811">
        <v>0.505</v>
      </c>
      <c r="AX13" s="812">
        <v>0.5</v>
      </c>
      <c r="AY13" s="811">
        <v>0.47749999999999998</v>
      </c>
      <c r="AZ13" s="811">
        <v>0.46500000000000002</v>
      </c>
      <c r="BA13" s="812">
        <v>0.45</v>
      </c>
      <c r="BB13" s="811">
        <v>0.4425</v>
      </c>
      <c r="BC13" s="811">
        <v>0.44</v>
      </c>
      <c r="BD13" s="811">
        <v>0.43567</v>
      </c>
      <c r="BE13" s="812">
        <v>0.43334</v>
      </c>
      <c r="BF13" s="811">
        <v>0.42832999999999999</v>
      </c>
      <c r="BG13" s="811">
        <v>0.42665999999999998</v>
      </c>
      <c r="BH13" s="810">
        <f t="shared" si="11"/>
        <v>8.2989999999999995</v>
      </c>
      <c r="BI13" s="405">
        <f t="shared" si="12"/>
        <v>9.210526315789469</v>
      </c>
      <c r="BJ13" s="405">
        <f t="shared" si="13"/>
        <v>19.685039370078748</v>
      </c>
      <c r="BK13" s="405">
        <f t="shared" si="14"/>
        <v>15.454545454545453</v>
      </c>
      <c r="BL13" s="405">
        <f t="shared" si="38"/>
        <v>5.7692307692307709</v>
      </c>
      <c r="BM13" s="306">
        <f t="shared" si="25"/>
        <v>2.9702970297029729</v>
      </c>
      <c r="BN13" s="306">
        <f t="shared" si="26"/>
        <v>1.0000000000000009</v>
      </c>
      <c r="BO13" s="306">
        <f t="shared" si="27"/>
        <v>4.7120418848167533</v>
      </c>
      <c r="BP13" s="306">
        <f t="shared" si="28"/>
        <v>2.6881720430107503</v>
      </c>
      <c r="BQ13" s="306">
        <f t="shared" si="29"/>
        <v>3.3333333333333437</v>
      </c>
      <c r="BR13" s="306">
        <f t="shared" si="30"/>
        <v>1.6949152542372836</v>
      </c>
      <c r="BS13" s="306">
        <f t="shared" si="31"/>
        <v>0.56818181818181213</v>
      </c>
      <c r="BT13" s="306">
        <f t="shared" si="32"/>
        <v>0.9938715082516536</v>
      </c>
      <c r="BU13" s="306">
        <f t="shared" si="33"/>
        <v>0.53768403563021483</v>
      </c>
      <c r="BV13" s="306">
        <f t="shared" si="34"/>
        <v>1.1696589078514341</v>
      </c>
      <c r="BW13" s="306">
        <f t="shared" si="35"/>
        <v>0.39141236581821115</v>
      </c>
      <c r="BX13" s="404">
        <f t="shared" si="16"/>
        <v>4.6785940060319264</v>
      </c>
      <c r="BY13" s="405">
        <f t="shared" si="17"/>
        <v>5.612367786711923</v>
      </c>
      <c r="BZ13" s="788" t="s">
        <v>52</v>
      </c>
      <c r="CA13" s="348">
        <f t="shared" si="18"/>
        <v>-13.830346377238644</v>
      </c>
      <c r="CB13" s="348">
        <f t="shared" si="19"/>
        <v>12.570969412235041</v>
      </c>
      <c r="CC13" s="306">
        <f t="shared" si="20"/>
        <v>64.297696499741051</v>
      </c>
      <c r="CD13" s="570">
        <f t="shared" si="21"/>
        <v>0.91300000000000003</v>
      </c>
      <c r="CE13" s="419">
        <f t="shared" si="22"/>
        <v>0.9791012</v>
      </c>
      <c r="CF13" s="419">
        <f t="shared" si="23"/>
        <v>0.99868322399999998</v>
      </c>
      <c r="CG13" s="419">
        <f t="shared" si="23"/>
        <v>1.01865688848</v>
      </c>
      <c r="CH13" s="496">
        <f t="shared" si="23"/>
        <v>1.0390300262495999</v>
      </c>
      <c r="CI13" s="419">
        <f>SUM(CD13:CH13)</f>
        <v>4.9484713387296004</v>
      </c>
      <c r="CJ13" s="405">
        <f t="shared" si="24"/>
        <v>12.331102264464491</v>
      </c>
      <c r="CK13" s="457">
        <v>0.68</v>
      </c>
      <c r="CL13" s="458">
        <v>46.97</v>
      </c>
      <c r="CM13" s="458">
        <v>-3.24</v>
      </c>
      <c r="CN13" s="459">
        <v>3.83</v>
      </c>
      <c r="CO13" s="460">
        <v>20.09</v>
      </c>
    </row>
    <row r="14" spans="1:93" ht="11.25" customHeight="1">
      <c r="A14" s="23" t="s">
        <v>2576</v>
      </c>
      <c r="B14" s="24" t="s">
        <v>2577</v>
      </c>
      <c r="C14" s="29" t="s">
        <v>1452</v>
      </c>
      <c r="D14" s="117">
        <v>40</v>
      </c>
      <c r="E14" s="121">
        <v>58</v>
      </c>
      <c r="F14" s="38" t="s">
        <v>2049</v>
      </c>
      <c r="G14" s="39" t="s">
        <v>1572</v>
      </c>
      <c r="H14" s="149">
        <v>47.88</v>
      </c>
      <c r="I14" s="227">
        <f>(R14/H14)*100</f>
        <v>2.3391812865497079</v>
      </c>
      <c r="J14" s="126">
        <v>0.24</v>
      </c>
      <c r="K14" s="126">
        <v>0.28000000000000003</v>
      </c>
      <c r="L14" s="25">
        <f t="shared" si="0"/>
        <v>16.666666666666675</v>
      </c>
      <c r="M14" s="26">
        <v>42047</v>
      </c>
      <c r="N14" s="27">
        <v>42052</v>
      </c>
      <c r="O14" s="28">
        <v>42073</v>
      </c>
      <c r="P14" s="195" t="s">
        <v>2157</v>
      </c>
      <c r="Q14" s="91"/>
      <c r="R14" s="224">
        <f t="shared" si="1"/>
        <v>1.1200000000000001</v>
      </c>
      <c r="S14" s="231">
        <f t="shared" si="2"/>
        <v>32.558139534883722</v>
      </c>
      <c r="T14" s="680">
        <f t="shared" si="3"/>
        <v>-1.1366929120207314</v>
      </c>
      <c r="U14" s="227">
        <f t="shared" si="4"/>
        <v>13.918604651162791</v>
      </c>
      <c r="V14" s="492">
        <v>6</v>
      </c>
      <c r="W14" s="161">
        <v>3.44</v>
      </c>
      <c r="X14" s="155">
        <v>1.48</v>
      </c>
      <c r="Y14" s="149">
        <v>0.38</v>
      </c>
      <c r="Z14" s="156">
        <v>1.58</v>
      </c>
      <c r="AA14" s="149">
        <v>11.2</v>
      </c>
      <c r="AB14" s="432">
        <v>69.8</v>
      </c>
      <c r="AC14" s="440">
        <v>8.4</v>
      </c>
      <c r="AD14" s="443">
        <v>2.7</v>
      </c>
      <c r="AE14" s="440">
        <v>9.4</v>
      </c>
      <c r="AF14" s="723">
        <v>14</v>
      </c>
      <c r="AG14" s="456">
        <v>30485</v>
      </c>
      <c r="AH14" s="653">
        <v>0.3</v>
      </c>
      <c r="AI14" s="767">
        <v>0.28999999999999998</v>
      </c>
      <c r="AJ14" s="796">
        <f t="shared" si="5"/>
        <v>4.2157103186251428</v>
      </c>
      <c r="AK14" s="688">
        <f t="shared" si="6"/>
        <v>0.92277582278841863</v>
      </c>
      <c r="AL14" s="634">
        <f t="shared" si="7"/>
        <v>26.315789473684205</v>
      </c>
      <c r="AM14" s="631">
        <f t="shared" si="8"/>
        <v>13.59083996559869</v>
      </c>
      <c r="AN14" s="631">
        <f t="shared" si="9"/>
        <v>11.382417860287886</v>
      </c>
      <c r="AO14" s="638">
        <f t="shared" si="10"/>
        <v>12.334976252295826</v>
      </c>
      <c r="AP14" s="808">
        <v>0.96</v>
      </c>
      <c r="AQ14" s="808">
        <v>0.76</v>
      </c>
      <c r="AR14" s="809"/>
      <c r="AS14" s="813">
        <v>0.7</v>
      </c>
      <c r="AT14" s="796">
        <v>0.65500000000000003</v>
      </c>
      <c r="AU14" s="809"/>
      <c r="AV14" s="810">
        <v>0.6</v>
      </c>
      <c r="AW14" s="811">
        <v>0.56000000000000005</v>
      </c>
      <c r="AX14" s="811">
        <v>0.52</v>
      </c>
      <c r="AY14" s="811">
        <v>0.46</v>
      </c>
      <c r="AZ14" s="811">
        <v>0.4</v>
      </c>
      <c r="BA14" s="811">
        <v>0.34</v>
      </c>
      <c r="BB14" s="811">
        <v>0.3</v>
      </c>
      <c r="BC14" s="811">
        <v>0.24</v>
      </c>
      <c r="BD14" s="811">
        <v>0.22</v>
      </c>
      <c r="BE14" s="811">
        <v>0.19286000000000003</v>
      </c>
      <c r="BF14" s="811">
        <v>0.18367</v>
      </c>
      <c r="BG14" s="811">
        <v>0.17491999999999999</v>
      </c>
      <c r="BH14" s="810">
        <f t="shared" si="11"/>
        <v>7.2664500000000016</v>
      </c>
      <c r="BI14" s="405">
        <f t="shared" si="12"/>
        <v>26.315789473684205</v>
      </c>
      <c r="BJ14" s="405">
        <f t="shared" si="13"/>
        <v>8.5714285714285854</v>
      </c>
      <c r="BK14" s="405">
        <f t="shared" si="14"/>
        <v>6.8702290076335659</v>
      </c>
      <c r="BL14" s="405">
        <f t="shared" si="38"/>
        <v>9.1666666666666785</v>
      </c>
      <c r="BM14" s="306">
        <f t="shared" si="25"/>
        <v>7.1428571428571397</v>
      </c>
      <c r="BN14" s="306">
        <f t="shared" si="26"/>
        <v>7.6923076923077094</v>
      </c>
      <c r="BO14" s="306">
        <f t="shared" si="27"/>
        <v>13.043478260869556</v>
      </c>
      <c r="BP14" s="306">
        <f t="shared" si="28"/>
        <v>14.999999999999991</v>
      </c>
      <c r="BQ14" s="306">
        <f t="shared" si="29"/>
        <v>17.647058823529417</v>
      </c>
      <c r="BR14" s="306">
        <f t="shared" si="30"/>
        <v>13.333333333333353</v>
      </c>
      <c r="BS14" s="306">
        <f t="shared" si="31"/>
        <v>25</v>
      </c>
      <c r="BT14" s="306">
        <f t="shared" si="32"/>
        <v>9.0909090909090828</v>
      </c>
      <c r="BU14" s="306">
        <f t="shared" si="33"/>
        <v>14.07238411282794</v>
      </c>
      <c r="BV14" s="306">
        <f t="shared" si="34"/>
        <v>5.0035389557358423</v>
      </c>
      <c r="BW14" s="306">
        <f t="shared" si="35"/>
        <v>5.0022867596615672</v>
      </c>
      <c r="BX14" s="404">
        <f t="shared" si="16"/>
        <v>12.196817859429643</v>
      </c>
      <c r="BY14" s="405">
        <f t="shared" si="17"/>
        <v>6.4085265638554345</v>
      </c>
      <c r="BZ14" s="788" t="s">
        <v>1862</v>
      </c>
      <c r="CA14" s="348">
        <f t="shared" si="18"/>
        <v>-0.19700550432519748</v>
      </c>
      <c r="CB14" s="348">
        <f t="shared" si="19"/>
        <v>13.721599146837594</v>
      </c>
      <c r="CC14" s="306">
        <f t="shared" si="20"/>
        <v>85.632325581395349</v>
      </c>
      <c r="CD14" s="570">
        <f t="shared" si="21"/>
        <v>1.056</v>
      </c>
      <c r="CE14" s="419">
        <f t="shared" si="22"/>
        <v>1.1447040000000002</v>
      </c>
      <c r="CF14" s="419">
        <f t="shared" si="23"/>
        <v>1.2523061760000003</v>
      </c>
      <c r="CG14" s="419">
        <f t="shared" si="23"/>
        <v>1.3700229565440003</v>
      </c>
      <c r="CH14" s="496">
        <f t="shared" si="23"/>
        <v>1.4988051144591366</v>
      </c>
      <c r="CI14" s="419">
        <f t="shared" si="36"/>
        <v>6.3218382470031367</v>
      </c>
      <c r="CJ14" s="405">
        <f t="shared" si="24"/>
        <v>13.20350511069995</v>
      </c>
      <c r="CK14" s="457">
        <v>0.85</v>
      </c>
      <c r="CL14" s="458">
        <v>23.67</v>
      </c>
      <c r="CM14" s="458">
        <v>-10.66</v>
      </c>
      <c r="CN14" s="459">
        <v>-1.86</v>
      </c>
      <c r="CO14" s="460">
        <v>0.1</v>
      </c>
    </row>
    <row r="15" spans="1:93" ht="11.25" customHeight="1">
      <c r="A15" s="23" t="s">
        <v>1575</v>
      </c>
      <c r="B15" s="24" t="s">
        <v>58</v>
      </c>
      <c r="C15" s="29" t="s">
        <v>1230</v>
      </c>
      <c r="D15" s="117">
        <v>31</v>
      </c>
      <c r="E15" s="121">
        <v>88</v>
      </c>
      <c r="F15" s="38" t="s">
        <v>1572</v>
      </c>
      <c r="G15" s="39" t="s">
        <v>1572</v>
      </c>
      <c r="H15" s="149">
        <v>34.56</v>
      </c>
      <c r="I15" s="227">
        <f t="shared" si="37"/>
        <v>5.439814814814814</v>
      </c>
      <c r="J15" s="126">
        <v>0.46</v>
      </c>
      <c r="K15" s="126">
        <v>0.47</v>
      </c>
      <c r="L15" s="25">
        <f t="shared" si="0"/>
        <v>2.1739130434782483</v>
      </c>
      <c r="M15" s="26">
        <v>42011</v>
      </c>
      <c r="N15" s="27">
        <v>42013</v>
      </c>
      <c r="O15" s="28">
        <v>42037</v>
      </c>
      <c r="P15" s="195" t="s">
        <v>917</v>
      </c>
      <c r="Q15" s="24"/>
      <c r="R15" s="224">
        <f t="shared" si="1"/>
        <v>1.88</v>
      </c>
      <c r="S15" s="231">
        <f t="shared" si="2"/>
        <v>157.98319327731093</v>
      </c>
      <c r="T15" s="680">
        <f t="shared" si="3"/>
        <v>63.852772611381134</v>
      </c>
      <c r="U15" s="227">
        <f t="shared" si="4"/>
        <v>29.042016806722692</v>
      </c>
      <c r="V15" s="492">
        <v>12</v>
      </c>
      <c r="W15" s="161">
        <v>1.19</v>
      </c>
      <c r="X15" s="155">
        <v>6.21</v>
      </c>
      <c r="Y15" s="149">
        <v>1.35</v>
      </c>
      <c r="Z15" s="156">
        <v>2.08</v>
      </c>
      <c r="AA15" s="149">
        <v>6.9</v>
      </c>
      <c r="AB15" s="432">
        <v>-64.900000000000006</v>
      </c>
      <c r="AC15" s="440">
        <v>2.56</v>
      </c>
      <c r="AD15" s="443">
        <v>-10.3</v>
      </c>
      <c r="AE15" s="440">
        <v>4.68</v>
      </c>
      <c r="AF15" s="723">
        <v>31</v>
      </c>
      <c r="AG15" s="456">
        <v>179263</v>
      </c>
      <c r="AH15" s="653">
        <v>0.05</v>
      </c>
      <c r="AI15" s="767">
        <v>0.95</v>
      </c>
      <c r="AJ15" s="796" t="str">
        <f t="shared" si="5"/>
        <v>n/a</v>
      </c>
      <c r="AK15" s="688">
        <f t="shared" si="6"/>
        <v>0.59059196764509247</v>
      </c>
      <c r="AL15" s="634">
        <f t="shared" si="7"/>
        <v>2.2222222222222143</v>
      </c>
      <c r="AM15" s="631">
        <f t="shared" si="8"/>
        <v>2.2735015906365508</v>
      </c>
      <c r="AN15" s="631">
        <f t="shared" si="9"/>
        <v>2.3280728215380408</v>
      </c>
      <c r="AO15" s="638">
        <f t="shared" si="10"/>
        <v>3.941931060831938</v>
      </c>
      <c r="AP15" s="808">
        <v>1.84</v>
      </c>
      <c r="AQ15" s="808">
        <v>1.8</v>
      </c>
      <c r="AR15" s="809"/>
      <c r="AS15" s="808">
        <v>1.76</v>
      </c>
      <c r="AT15" s="796">
        <v>1.72</v>
      </c>
      <c r="AU15" s="809"/>
      <c r="AV15" s="810">
        <v>1.68</v>
      </c>
      <c r="AW15" s="811">
        <v>1.64</v>
      </c>
      <c r="AX15" s="811">
        <v>1.6</v>
      </c>
      <c r="AY15" s="811">
        <v>1.42</v>
      </c>
      <c r="AZ15" s="811">
        <v>1.33</v>
      </c>
      <c r="BA15" s="811">
        <v>1.29</v>
      </c>
      <c r="BB15" s="811">
        <v>1.25</v>
      </c>
      <c r="BC15" s="811">
        <v>1.1174999999999999</v>
      </c>
      <c r="BD15" s="811">
        <v>1.0625</v>
      </c>
      <c r="BE15" s="811">
        <v>1.0225</v>
      </c>
      <c r="BF15" s="811">
        <v>1.0049999999999999</v>
      </c>
      <c r="BG15" s="811">
        <v>0.96499999999999997</v>
      </c>
      <c r="BH15" s="810">
        <f t="shared" si="11"/>
        <v>22.502500000000001</v>
      </c>
      <c r="BI15" s="405">
        <f t="shared" si="12"/>
        <v>2.2222222222222143</v>
      </c>
      <c r="BJ15" s="405">
        <f t="shared" si="13"/>
        <v>2.2727272727272707</v>
      </c>
      <c r="BK15" s="405">
        <f t="shared" si="14"/>
        <v>2.3255813953488413</v>
      </c>
      <c r="BL15" s="405">
        <f>((AT15/AV15)-1)*100</f>
        <v>2.3809523809523725</v>
      </c>
      <c r="BM15" s="306">
        <f t="shared" si="25"/>
        <v>2.4390243902439046</v>
      </c>
      <c r="BN15" s="306">
        <f t="shared" si="26"/>
        <v>2.4999999999999911</v>
      </c>
      <c r="BO15" s="306">
        <f t="shared" si="27"/>
        <v>12.676056338028175</v>
      </c>
      <c r="BP15" s="306">
        <f t="shared" si="28"/>
        <v>6.7669172932330657</v>
      </c>
      <c r="BQ15" s="306">
        <f t="shared" si="29"/>
        <v>3.1007751937984551</v>
      </c>
      <c r="BR15" s="306">
        <f t="shared" si="30"/>
        <v>3.2000000000000028</v>
      </c>
      <c r="BS15" s="306">
        <f t="shared" si="31"/>
        <v>11.856823266219241</v>
      </c>
      <c r="BT15" s="306">
        <f t="shared" si="32"/>
        <v>5.1764705882352935</v>
      </c>
      <c r="BU15" s="306">
        <f t="shared" si="33"/>
        <v>3.9119804400977953</v>
      </c>
      <c r="BV15" s="306">
        <f t="shared" si="34"/>
        <v>1.7412935323383172</v>
      </c>
      <c r="BW15" s="306">
        <f t="shared" si="35"/>
        <v>4.1450777202072464</v>
      </c>
      <c r="BX15" s="404">
        <f t="shared" si="16"/>
        <v>4.4477268022434782</v>
      </c>
      <c r="BY15" s="405">
        <f t="shared" si="17"/>
        <v>3.3253712392976604</v>
      </c>
      <c r="BZ15" s="788" t="s">
        <v>1230</v>
      </c>
      <c r="CA15" s="348">
        <f t="shared" si="18"/>
        <v>-21.274129170369839</v>
      </c>
      <c r="CB15" s="348">
        <f t="shared" si="19"/>
        <v>7.7678876363528548</v>
      </c>
      <c r="CC15" s="306">
        <f t="shared" si="20"/>
        <v>41.299482089802972</v>
      </c>
      <c r="CD15" s="570">
        <f t="shared" si="21"/>
        <v>1.8584000000000001</v>
      </c>
      <c r="CE15" s="419">
        <f t="shared" si="22"/>
        <v>1.9059750400000002</v>
      </c>
      <c r="CF15" s="419">
        <f t="shared" si="23"/>
        <v>1.995174671872</v>
      </c>
      <c r="CG15" s="419">
        <f t="shared" si="23"/>
        <v>2.0885488465156095</v>
      </c>
      <c r="CH15" s="496">
        <f t="shared" si="23"/>
        <v>2.18629293253254</v>
      </c>
      <c r="CI15" s="419">
        <f t="shared" si="36"/>
        <v>10.03439149092015</v>
      </c>
      <c r="CJ15" s="405">
        <f t="shared" si="24"/>
        <v>29.034697601042097</v>
      </c>
      <c r="CK15" s="457">
        <v>0.38</v>
      </c>
      <c r="CL15" s="458">
        <v>14.76</v>
      </c>
      <c r="CM15" s="458">
        <v>-5.25</v>
      </c>
      <c r="CN15" s="459">
        <v>2.75</v>
      </c>
      <c r="CO15" s="460">
        <v>1.66</v>
      </c>
    </row>
    <row r="16" spans="1:93" ht="11.25" customHeight="1">
      <c r="A16" s="193" t="s">
        <v>366</v>
      </c>
      <c r="B16" s="32" t="s">
        <v>367</v>
      </c>
      <c r="C16" s="35" t="s">
        <v>2172</v>
      </c>
      <c r="D16" s="118">
        <v>31</v>
      </c>
      <c r="E16" s="121">
        <v>86</v>
      </c>
      <c r="F16" s="40" t="s">
        <v>2049</v>
      </c>
      <c r="G16" s="42" t="s">
        <v>2049</v>
      </c>
      <c r="H16" s="150">
        <v>53.04</v>
      </c>
      <c r="I16" s="229">
        <f>(R16/H16)*100</f>
        <v>2.9411764705882355</v>
      </c>
      <c r="J16" s="112">
        <v>0.37</v>
      </c>
      <c r="K16" s="112">
        <v>0.39</v>
      </c>
      <c r="L16" s="537">
        <f t="shared" si="0"/>
        <v>5.4054054054054168</v>
      </c>
      <c r="M16" s="43">
        <v>41963</v>
      </c>
      <c r="N16" s="44">
        <v>41967</v>
      </c>
      <c r="O16" s="34">
        <v>41981</v>
      </c>
      <c r="P16" s="273" t="s">
        <v>1519</v>
      </c>
      <c r="Q16" s="24"/>
      <c r="R16" s="192">
        <f t="shared" si="1"/>
        <v>1.56</v>
      </c>
      <c r="S16" s="672">
        <f t="shared" si="2"/>
        <v>53.424657534246577</v>
      </c>
      <c r="T16" s="681">
        <f t="shared" si="3"/>
        <v>19.199767092414422</v>
      </c>
      <c r="U16" s="229">
        <f t="shared" si="4"/>
        <v>18.164383561643834</v>
      </c>
      <c r="V16" s="493">
        <v>9</v>
      </c>
      <c r="W16" s="162">
        <v>2.92</v>
      </c>
      <c r="X16" s="157">
        <v>2.59</v>
      </c>
      <c r="Y16" s="150">
        <v>1.08</v>
      </c>
      <c r="Z16" s="158">
        <v>1.76</v>
      </c>
      <c r="AA16" s="150">
        <v>12.5</v>
      </c>
      <c r="AB16" s="434">
        <v>17.899999999999999</v>
      </c>
      <c r="AC16" s="444">
        <v>7.9</v>
      </c>
      <c r="AD16" s="445">
        <v>8.4</v>
      </c>
      <c r="AE16" s="444">
        <v>7</v>
      </c>
      <c r="AF16" s="725">
        <v>9</v>
      </c>
      <c r="AG16" s="467">
        <v>5350</v>
      </c>
      <c r="AH16" s="679">
        <v>1</v>
      </c>
      <c r="AI16" s="769">
        <v>0.98</v>
      </c>
      <c r="AJ16" s="796">
        <f t="shared" si="5"/>
        <v>0.29905800236341651</v>
      </c>
      <c r="AK16" s="688">
        <f>AN16/AO16</f>
        <v>1.227870232092928</v>
      </c>
      <c r="AL16" s="635">
        <f t="shared" si="7"/>
        <v>5.6338028169014231</v>
      </c>
      <c r="AM16" s="636">
        <f t="shared" si="8"/>
        <v>3.1936251301859286</v>
      </c>
      <c r="AN16" s="636">
        <f t="shared" si="9"/>
        <v>2.5120872198526989</v>
      </c>
      <c r="AO16" s="639">
        <f t="shared" si="10"/>
        <v>2.0458898295553585</v>
      </c>
      <c r="AP16" s="814">
        <v>1.5</v>
      </c>
      <c r="AQ16" s="814">
        <v>1.42</v>
      </c>
      <c r="AR16" s="815"/>
      <c r="AS16" s="814">
        <v>1.385</v>
      </c>
      <c r="AT16" s="797">
        <v>1.365</v>
      </c>
      <c r="AU16" s="815"/>
      <c r="AV16" s="816">
        <v>1.345</v>
      </c>
      <c r="AW16" s="817">
        <v>1.325</v>
      </c>
      <c r="AX16" s="817">
        <v>1.3049999999999999</v>
      </c>
      <c r="AY16" s="817">
        <v>1.2849999999999999</v>
      </c>
      <c r="AZ16" s="817">
        <v>1.2649999999999999</v>
      </c>
      <c r="BA16" s="817">
        <v>1.2450000000000001</v>
      </c>
      <c r="BB16" s="817">
        <v>1.2250000000000001</v>
      </c>
      <c r="BC16" s="817">
        <v>1.2050000000000001</v>
      </c>
      <c r="BD16" s="817">
        <v>1.1850000000000001</v>
      </c>
      <c r="BE16" s="817">
        <v>1.165</v>
      </c>
      <c r="BF16" s="817">
        <v>1.145</v>
      </c>
      <c r="BG16" s="817">
        <v>1.1100000000000001</v>
      </c>
      <c r="BH16" s="816">
        <f t="shared" si="11"/>
        <v>20.474999999999998</v>
      </c>
      <c r="BI16" s="409">
        <f t="shared" si="12"/>
        <v>5.6338028169014231</v>
      </c>
      <c r="BJ16" s="409">
        <f t="shared" si="13"/>
        <v>2.5270758122743597</v>
      </c>
      <c r="BK16" s="409">
        <f t="shared" si="14"/>
        <v>1.46520146520146</v>
      </c>
      <c r="BL16" s="409">
        <f>IF(AV16=0,0,IF(AV16&gt;AT16,0,((AT16/AV16)-1)*100))</f>
        <v>1.4869888475836479</v>
      </c>
      <c r="BM16" s="395">
        <f t="shared" ref="BM16:BW16" si="39">IF(AW16=0,0,IF(AW16&gt;AV16,0,((AV16/AW16)-1)*100))</f>
        <v>1.5094339622641506</v>
      </c>
      <c r="BN16" s="395">
        <f t="shared" si="39"/>
        <v>1.5325670498084198</v>
      </c>
      <c r="BO16" s="395">
        <f t="shared" si="39"/>
        <v>1.5564202334630295</v>
      </c>
      <c r="BP16" s="395">
        <f t="shared" si="39"/>
        <v>1.5810276679841806</v>
      </c>
      <c r="BQ16" s="395">
        <f t="shared" si="39"/>
        <v>1.6064257028112205</v>
      </c>
      <c r="BR16" s="395">
        <f t="shared" si="39"/>
        <v>1.6326530612244872</v>
      </c>
      <c r="BS16" s="395">
        <f t="shared" si="39"/>
        <v>1.6597510373443924</v>
      </c>
      <c r="BT16" s="395">
        <f t="shared" si="39"/>
        <v>1.6877637130801704</v>
      </c>
      <c r="BU16" s="395">
        <f t="shared" si="39"/>
        <v>1.7167381974249052</v>
      </c>
      <c r="BV16" s="395">
        <f t="shared" si="39"/>
        <v>1.7467248908296984</v>
      </c>
      <c r="BW16" s="395">
        <f t="shared" si="39"/>
        <v>3.1531531531531432</v>
      </c>
      <c r="BX16" s="408">
        <f t="shared" si="16"/>
        <v>2.0330485074232456</v>
      </c>
      <c r="BY16" s="409">
        <f t="shared" si="17"/>
        <v>1.0590511850051409</v>
      </c>
      <c r="BZ16" s="654" t="s">
        <v>52</v>
      </c>
      <c r="CA16" s="349">
        <f t="shared" si="18"/>
        <v>-12.7111198712029</v>
      </c>
      <c r="CB16" s="349">
        <f t="shared" si="19"/>
        <v>5.4532636904409344</v>
      </c>
      <c r="CC16" s="395">
        <f t="shared" si="20"/>
        <v>58.413025345073009</v>
      </c>
      <c r="CD16" s="574">
        <f t="shared" si="21"/>
        <v>1.6500000000000001</v>
      </c>
      <c r="CE16" s="420">
        <f t="shared" si="22"/>
        <v>1.7803500000000001</v>
      </c>
      <c r="CF16" s="420">
        <f t="shared" si="23"/>
        <v>1.9049745000000002</v>
      </c>
      <c r="CG16" s="420">
        <f t="shared" si="23"/>
        <v>2.0383227150000005</v>
      </c>
      <c r="CH16" s="497">
        <f t="shared" si="23"/>
        <v>2.1810053050500007</v>
      </c>
      <c r="CI16" s="420">
        <f t="shared" si="36"/>
        <v>9.5546525200500021</v>
      </c>
      <c r="CJ16" s="409">
        <f t="shared" si="24"/>
        <v>18.014050754242085</v>
      </c>
      <c r="CK16" s="468">
        <v>0.49</v>
      </c>
      <c r="CL16" s="469">
        <v>21.83</v>
      </c>
      <c r="CM16" s="469">
        <v>-9.9700000000000006</v>
      </c>
      <c r="CN16" s="470">
        <v>-3.89</v>
      </c>
      <c r="CO16" s="471">
        <v>3.29</v>
      </c>
    </row>
    <row r="17" spans="1:93" ht="11.25" customHeight="1">
      <c r="A17" s="15" t="s">
        <v>576</v>
      </c>
      <c r="B17" s="16" t="s">
        <v>577</v>
      </c>
      <c r="C17" s="22" t="s">
        <v>3416</v>
      </c>
      <c r="D17" s="116">
        <v>40</v>
      </c>
      <c r="E17" s="121">
        <v>57</v>
      </c>
      <c r="F17" s="57" t="s">
        <v>2659</v>
      </c>
      <c r="G17" s="49" t="s">
        <v>2659</v>
      </c>
      <c r="H17" s="171">
        <v>88.84</v>
      </c>
      <c r="I17" s="227">
        <f t="shared" si="37"/>
        <v>2.2062134173795585</v>
      </c>
      <c r="J17" s="1101">
        <v>0.42142000000000002</v>
      </c>
      <c r="K17" s="127">
        <v>0.49</v>
      </c>
      <c r="L17" s="18">
        <f t="shared" si="0"/>
        <v>16.273551326467661</v>
      </c>
      <c r="M17" s="19">
        <v>41983</v>
      </c>
      <c r="N17" s="20">
        <v>41985</v>
      </c>
      <c r="O17" s="21">
        <v>42005</v>
      </c>
      <c r="P17" s="21" t="s">
        <v>3171</v>
      </c>
      <c r="Q17" s="1116" t="s">
        <v>2007</v>
      </c>
      <c r="R17" s="224">
        <f t="shared" si="1"/>
        <v>1.96</v>
      </c>
      <c r="S17" s="231">
        <f t="shared" si="2"/>
        <v>65.993265993265993</v>
      </c>
      <c r="T17" s="680">
        <f t="shared" si="3"/>
        <v>220.15624692747932</v>
      </c>
      <c r="U17" s="227">
        <f t="shared" si="4"/>
        <v>29.91245791245791</v>
      </c>
      <c r="V17" s="492">
        <v>6</v>
      </c>
      <c r="W17" s="161">
        <v>2.97</v>
      </c>
      <c r="X17" s="155">
        <v>2.99</v>
      </c>
      <c r="Y17" s="149">
        <v>3.63</v>
      </c>
      <c r="Z17" s="156">
        <v>7.71</v>
      </c>
      <c r="AA17" s="149">
        <v>24.6</v>
      </c>
      <c r="AB17" s="432">
        <v>11.5</v>
      </c>
      <c r="AC17" s="440">
        <v>12.91</v>
      </c>
      <c r="AD17" s="443">
        <v>3.5</v>
      </c>
      <c r="AE17" s="440">
        <v>10</v>
      </c>
      <c r="AF17" s="723">
        <v>26</v>
      </c>
      <c r="AG17" s="456">
        <v>42212</v>
      </c>
      <c r="AH17" s="653">
        <v>0.2</v>
      </c>
      <c r="AI17" s="767">
        <v>0</v>
      </c>
      <c r="AJ17" s="795">
        <f>IF(OR(AD17&lt;0,AD17="n/a",AD17=0),"n/a",AN17/AD17)</f>
        <v>2.2540388798701714</v>
      </c>
      <c r="AK17" s="794">
        <f>AN17/AO17</f>
        <v>0.59906908552482241</v>
      </c>
      <c r="AL17" s="634">
        <f t="shared" si="7"/>
        <v>10.895330722916929</v>
      </c>
      <c r="AM17" s="631">
        <f t="shared" si="8"/>
        <v>10.246972525610953</v>
      </c>
      <c r="AN17" s="631">
        <f t="shared" si="9"/>
        <v>7.8891360795456</v>
      </c>
      <c r="AO17" s="638">
        <f t="shared" si="10"/>
        <v>13.168992141589509</v>
      </c>
      <c r="AP17" s="808">
        <v>1.6856800000000001</v>
      </c>
      <c r="AQ17" s="808">
        <v>1.5200640000000001</v>
      </c>
      <c r="AR17" s="809"/>
      <c r="AS17" s="808">
        <v>1.3802880000000002</v>
      </c>
      <c r="AT17" s="796">
        <v>1.257984</v>
      </c>
      <c r="AU17" s="809"/>
      <c r="AV17" s="810">
        <v>1.188096</v>
      </c>
      <c r="AW17" s="811">
        <v>1.1531520000000002</v>
      </c>
      <c r="AX17" s="811">
        <v>1.0133760000000001</v>
      </c>
      <c r="AY17" s="811">
        <v>0.80371200000000009</v>
      </c>
      <c r="AZ17" s="811">
        <v>0.64646400000000004</v>
      </c>
      <c r="BA17" s="811">
        <v>0.541632</v>
      </c>
      <c r="BB17" s="811">
        <v>0.4892160000000001</v>
      </c>
      <c r="BC17" s="811">
        <v>0.41932799999999998</v>
      </c>
      <c r="BD17" s="811">
        <v>0.40185600000000005</v>
      </c>
      <c r="BE17" s="811">
        <v>0.35817599999999999</v>
      </c>
      <c r="BF17" s="811">
        <v>0.30575999999999998</v>
      </c>
      <c r="BG17" s="811">
        <v>0.26644800000000002</v>
      </c>
      <c r="BH17" s="810">
        <f t="shared" si="11"/>
        <v>13.431232000000003</v>
      </c>
      <c r="BI17" s="405">
        <f t="shared" si="12"/>
        <v>10.895330722916929</v>
      </c>
      <c r="BJ17" s="405">
        <f>IF(AS17=0,0,IF(AS17&gt;AQ17,0,((AQ17/AS17)-1)*100))</f>
        <v>10.126582278480999</v>
      </c>
      <c r="BK17" s="405">
        <f t="shared" si="14"/>
        <v>9.7222222222222321</v>
      </c>
      <c r="BL17" s="405">
        <f t="shared" si="38"/>
        <v>5.8823529411764719</v>
      </c>
      <c r="BM17" s="306">
        <f t="shared" ref="BM17:BM26" si="40">((AV17/AW17)-1)*100</f>
        <v>3.0303030303030276</v>
      </c>
      <c r="BN17" s="306">
        <f t="shared" si="26"/>
        <v>13.793103448275868</v>
      </c>
      <c r="BO17" s="306">
        <f t="shared" si="27"/>
        <v>26.086956521739111</v>
      </c>
      <c r="BP17" s="306">
        <f t="shared" si="28"/>
        <v>24.324324324324344</v>
      </c>
      <c r="BQ17" s="306">
        <f t="shared" si="29"/>
        <v>19.354838709677423</v>
      </c>
      <c r="BR17" s="306">
        <f t="shared" si="30"/>
        <v>10.714285714285698</v>
      </c>
      <c r="BS17" s="306">
        <f t="shared" si="31"/>
        <v>16.666666666666696</v>
      </c>
      <c r="BT17" s="306">
        <f t="shared" si="32"/>
        <v>4.3478260869564966</v>
      </c>
      <c r="BU17" s="306">
        <f t="shared" si="33"/>
        <v>12.195121951219523</v>
      </c>
      <c r="BV17" s="306">
        <f t="shared" si="34"/>
        <v>17.142857142857149</v>
      </c>
      <c r="BW17" s="306">
        <f t="shared" si="35"/>
        <v>14.754098360655732</v>
      </c>
      <c r="BX17" s="404">
        <f t="shared" si="16"/>
        <v>13.269124674783848</v>
      </c>
      <c r="BY17" s="405">
        <f t="shared" si="17"/>
        <v>6.4670347068909804</v>
      </c>
      <c r="BZ17" s="788" t="s">
        <v>2442</v>
      </c>
      <c r="CA17" s="348">
        <f t="shared" si="18"/>
        <v>-19.817108415532751</v>
      </c>
      <c r="CB17" s="348">
        <f t="shared" si="19"/>
        <v>10.095349496925159</v>
      </c>
      <c r="CC17" s="306">
        <f t="shared" si="20"/>
        <v>70.76399564920041</v>
      </c>
      <c r="CD17" s="570">
        <f t="shared" si="21"/>
        <v>1.8542480000000001</v>
      </c>
      <c r="CE17" s="419">
        <f>IF($AC17="n/a",1.03*CD17,IF($AC17&lt;0,1.01*CD17,IF($AC17&gt;10,1.1*CD17,(1+$AC17/100)*CD17)))</f>
        <v>2.0396728000000004</v>
      </c>
      <c r="CF17" s="419">
        <f t="shared" si="23"/>
        <v>2.2436400800000005</v>
      </c>
      <c r="CG17" s="419">
        <f t="shared" si="23"/>
        <v>2.4680040880000007</v>
      </c>
      <c r="CH17" s="496">
        <f t="shared" si="23"/>
        <v>2.7148044968000011</v>
      </c>
      <c r="CI17" s="419">
        <f t="shared" si="36"/>
        <v>11.320369464800002</v>
      </c>
      <c r="CJ17" s="405">
        <f t="shared" si="24"/>
        <v>12.742423981089601</v>
      </c>
      <c r="CK17" s="457">
        <v>0.85</v>
      </c>
      <c r="CL17" s="458">
        <v>40.35</v>
      </c>
      <c r="CM17" s="458">
        <v>-0.96</v>
      </c>
      <c r="CN17" s="459">
        <v>3.9</v>
      </c>
      <c r="CO17" s="460">
        <v>16.010000000000002</v>
      </c>
    </row>
    <row r="18" spans="1:93" ht="11.25" customHeight="1">
      <c r="A18" s="23" t="s">
        <v>109</v>
      </c>
      <c r="B18" s="24" t="s">
        <v>1328</v>
      </c>
      <c r="C18" s="29" t="s">
        <v>1957</v>
      </c>
      <c r="D18" s="117">
        <v>43</v>
      </c>
      <c r="E18" s="121">
        <v>42</v>
      </c>
      <c r="F18" s="38" t="s">
        <v>2049</v>
      </c>
      <c r="G18" s="39" t="s">
        <v>2049</v>
      </c>
      <c r="H18" s="149">
        <v>146.72</v>
      </c>
      <c r="I18" s="227">
        <f t="shared" si="37"/>
        <v>1.6357688113413305</v>
      </c>
      <c r="J18" s="126">
        <v>0.54500000000000004</v>
      </c>
      <c r="K18" s="126">
        <v>0.6</v>
      </c>
      <c r="L18" s="25">
        <f t="shared" si="0"/>
        <v>10.091743119266038</v>
      </c>
      <c r="M18" s="26">
        <v>41981</v>
      </c>
      <c r="N18" s="27">
        <v>41983</v>
      </c>
      <c r="O18" s="28">
        <v>42004</v>
      </c>
      <c r="P18" s="195" t="s">
        <v>1445</v>
      </c>
      <c r="Q18" s="91" t="s">
        <v>1172</v>
      </c>
      <c r="R18" s="224">
        <f t="shared" si="1"/>
        <v>2.4</v>
      </c>
      <c r="S18" s="231">
        <f t="shared" si="2"/>
        <v>41.166380789022291</v>
      </c>
      <c r="T18" s="680">
        <f t="shared" si="3"/>
        <v>149.82518759479655</v>
      </c>
      <c r="U18" s="227">
        <f t="shared" si="4"/>
        <v>25.166380789022298</v>
      </c>
      <c r="V18" s="492">
        <v>9</v>
      </c>
      <c r="W18" s="161">
        <v>5.83</v>
      </c>
      <c r="X18" s="155">
        <v>4.34</v>
      </c>
      <c r="Y18" s="149">
        <v>3.34</v>
      </c>
      <c r="Z18" s="156">
        <v>5.58</v>
      </c>
      <c r="AA18" s="149">
        <v>22.1</v>
      </c>
      <c r="AB18" s="432">
        <v>28.5</v>
      </c>
      <c r="AC18" s="440">
        <v>8.92</v>
      </c>
      <c r="AD18" s="443">
        <v>4.8</v>
      </c>
      <c r="AE18" s="440">
        <v>5.8</v>
      </c>
      <c r="AF18" s="723">
        <v>21</v>
      </c>
      <c r="AG18" s="456">
        <v>28308</v>
      </c>
      <c r="AH18" s="653">
        <v>0.3</v>
      </c>
      <c r="AI18" s="767">
        <v>2</v>
      </c>
      <c r="AJ18" s="796">
        <f t="shared" si="5"/>
        <v>2.3139209116033594</v>
      </c>
      <c r="AK18" s="688">
        <f t="shared" si="6"/>
        <v>0.79026491855491876</v>
      </c>
      <c r="AL18" s="634">
        <f t="shared" si="7"/>
        <v>10.098522167487701</v>
      </c>
      <c r="AM18" s="631">
        <f t="shared" si="8"/>
        <v>10.869279821896583</v>
      </c>
      <c r="AN18" s="631">
        <f t="shared" si="9"/>
        <v>11.106820375696124</v>
      </c>
      <c r="AO18" s="638">
        <f t="shared" si="10"/>
        <v>14.054553245266277</v>
      </c>
      <c r="AP18" s="808">
        <v>2.2349999999999999</v>
      </c>
      <c r="AQ18" s="808">
        <v>2.0299999999999998</v>
      </c>
      <c r="AR18" s="809"/>
      <c r="AS18" s="808">
        <v>1.845</v>
      </c>
      <c r="AT18" s="796">
        <v>1.64</v>
      </c>
      <c r="AU18" s="809" t="s">
        <v>1127</v>
      </c>
      <c r="AV18" s="810">
        <v>1.48</v>
      </c>
      <c r="AW18" s="811">
        <v>1.32</v>
      </c>
      <c r="AX18" s="811">
        <v>1.1399999999999999</v>
      </c>
      <c r="AY18" s="811">
        <v>0.98</v>
      </c>
      <c r="AZ18" s="811">
        <v>0.86</v>
      </c>
      <c r="BA18" s="811">
        <v>0.72</v>
      </c>
      <c r="BB18" s="811">
        <v>0.6</v>
      </c>
      <c r="BC18" s="811">
        <v>0.4</v>
      </c>
      <c r="BD18" s="811">
        <v>0.39</v>
      </c>
      <c r="BE18" s="811">
        <v>0.38</v>
      </c>
      <c r="BF18" s="811">
        <v>0.37</v>
      </c>
      <c r="BG18" s="811">
        <v>0.34</v>
      </c>
      <c r="BH18" s="810">
        <f t="shared" si="11"/>
        <v>16.73</v>
      </c>
      <c r="BI18" s="405">
        <f t="shared" si="12"/>
        <v>10.098522167487701</v>
      </c>
      <c r="BJ18" s="405">
        <f t="shared" si="13"/>
        <v>10.027100271002709</v>
      </c>
      <c r="BK18" s="405">
        <f t="shared" si="14"/>
        <v>12.5</v>
      </c>
      <c r="BL18" s="405">
        <f t="shared" si="38"/>
        <v>10.810810810810811</v>
      </c>
      <c r="BM18" s="306">
        <f t="shared" si="40"/>
        <v>12.12121212121211</v>
      </c>
      <c r="BN18" s="306">
        <f t="shared" si="26"/>
        <v>15.789473684210531</v>
      </c>
      <c r="BO18" s="306">
        <f t="shared" si="27"/>
        <v>16.326530612244895</v>
      </c>
      <c r="BP18" s="306">
        <f t="shared" si="28"/>
        <v>13.953488372093027</v>
      </c>
      <c r="BQ18" s="306">
        <f t="shared" si="29"/>
        <v>19.444444444444443</v>
      </c>
      <c r="BR18" s="306">
        <f t="shared" si="30"/>
        <v>19.999999999999996</v>
      </c>
      <c r="BS18" s="306">
        <f t="shared" si="31"/>
        <v>49.999999999999979</v>
      </c>
      <c r="BT18" s="306">
        <f t="shared" si="32"/>
        <v>2.5641025641025772</v>
      </c>
      <c r="BU18" s="306">
        <f t="shared" si="33"/>
        <v>2.6315789473684292</v>
      </c>
      <c r="BV18" s="306">
        <f t="shared" si="34"/>
        <v>2.7027027027026973</v>
      </c>
      <c r="BW18" s="306">
        <f t="shared" si="35"/>
        <v>8.8235294117646959</v>
      </c>
      <c r="BX18" s="404">
        <f t="shared" si="16"/>
        <v>13.85289974062964</v>
      </c>
      <c r="BY18" s="405">
        <f t="shared" si="17"/>
        <v>11.049392974526111</v>
      </c>
      <c r="BZ18" s="788" t="s">
        <v>1863</v>
      </c>
      <c r="CA18" s="348">
        <f t="shared" si="18"/>
        <v>-12.423791601984844</v>
      </c>
      <c r="CB18" s="348">
        <f t="shared" si="19"/>
        <v>12.742589187037455</v>
      </c>
      <c r="CC18" s="306">
        <f t="shared" si="20"/>
        <v>75.026723842195537</v>
      </c>
      <c r="CD18" s="570">
        <f t="shared" si="21"/>
        <v>2.4584999999999999</v>
      </c>
      <c r="CE18" s="419">
        <f t="shared" si="22"/>
        <v>2.6777981999999998</v>
      </c>
      <c r="CF18" s="419">
        <f t="shared" si="23"/>
        <v>2.8331104955999997</v>
      </c>
      <c r="CG18" s="419">
        <f t="shared" si="23"/>
        <v>2.9974309043448</v>
      </c>
      <c r="CH18" s="496">
        <f t="shared" si="23"/>
        <v>3.1712818967967986</v>
      </c>
      <c r="CI18" s="419">
        <f t="shared" si="36"/>
        <v>14.138121496741599</v>
      </c>
      <c r="CJ18" s="405">
        <f t="shared" si="24"/>
        <v>9.6361242480517983</v>
      </c>
      <c r="CK18" s="457">
        <v>0.86</v>
      </c>
      <c r="CL18" s="458">
        <v>33.909999999999997</v>
      </c>
      <c r="CM18" s="458">
        <v>-1.62</v>
      </c>
      <c r="CN18" s="459">
        <v>3.44</v>
      </c>
      <c r="CO18" s="460">
        <v>16.55</v>
      </c>
    </row>
    <row r="19" spans="1:93" ht="11.25" customHeight="1">
      <c r="A19" s="23" t="s">
        <v>2688</v>
      </c>
      <c r="B19" s="24" t="s">
        <v>2689</v>
      </c>
      <c r="C19" s="29" t="s">
        <v>1958</v>
      </c>
      <c r="D19" s="117">
        <v>32</v>
      </c>
      <c r="E19" s="121">
        <v>84</v>
      </c>
      <c r="F19" s="38" t="s">
        <v>2049</v>
      </c>
      <c r="G19" s="39" t="s">
        <v>2049</v>
      </c>
      <c r="H19" s="149">
        <v>48.8</v>
      </c>
      <c r="I19" s="227">
        <f t="shared" si="37"/>
        <v>2.2950819672131151</v>
      </c>
      <c r="J19" s="126">
        <v>0.27</v>
      </c>
      <c r="K19" s="126">
        <v>0.28000000000000003</v>
      </c>
      <c r="L19" s="25">
        <f t="shared" si="0"/>
        <v>3.7037037037036979</v>
      </c>
      <c r="M19" s="26">
        <v>42048</v>
      </c>
      <c r="N19" s="27">
        <v>42053</v>
      </c>
      <c r="O19" s="28">
        <v>42065</v>
      </c>
      <c r="P19" s="195" t="s">
        <v>2739</v>
      </c>
      <c r="Q19" s="24"/>
      <c r="R19" s="224">
        <f t="shared" si="1"/>
        <v>1.1200000000000001</v>
      </c>
      <c r="S19" s="231">
        <f t="shared" si="2"/>
        <v>47.257383966244724</v>
      </c>
      <c r="T19" s="680">
        <f t="shared" si="3"/>
        <v>75.614119021827136</v>
      </c>
      <c r="U19" s="227">
        <f t="shared" si="4"/>
        <v>20.590717299578056</v>
      </c>
      <c r="V19" s="492">
        <v>12</v>
      </c>
      <c r="W19" s="161">
        <v>2.37</v>
      </c>
      <c r="X19" s="155">
        <v>2.66</v>
      </c>
      <c r="Y19" s="149">
        <v>1.1200000000000001</v>
      </c>
      <c r="Z19" s="156">
        <v>3.37</v>
      </c>
      <c r="AA19" s="149">
        <v>15</v>
      </c>
      <c r="AB19" s="432">
        <v>27.6</v>
      </c>
      <c r="AC19" s="440">
        <v>7.87</v>
      </c>
      <c r="AD19" s="443">
        <v>11.3</v>
      </c>
      <c r="AE19" s="440">
        <v>7.75</v>
      </c>
      <c r="AF19" s="723">
        <v>14</v>
      </c>
      <c r="AG19" s="456">
        <v>4874</v>
      </c>
      <c r="AH19" s="653">
        <v>0.7</v>
      </c>
      <c r="AI19" s="767">
        <v>0.94</v>
      </c>
      <c r="AJ19" s="796">
        <f t="shared" si="5"/>
        <v>0.32864857820042626</v>
      </c>
      <c r="AK19" s="688">
        <f t="shared" si="6"/>
        <v>0.69133854816210194</v>
      </c>
      <c r="AL19" s="634">
        <f t="shared" si="7"/>
        <v>3.8461538461538547</v>
      </c>
      <c r="AM19" s="631">
        <f t="shared" si="8"/>
        <v>4.0041911525952045</v>
      </c>
      <c r="AN19" s="631">
        <f t="shared" si="9"/>
        <v>3.7137289336648172</v>
      </c>
      <c r="AO19" s="638">
        <f t="shared" si="10"/>
        <v>5.3717949672235532</v>
      </c>
      <c r="AP19" s="808">
        <v>1.08</v>
      </c>
      <c r="AQ19" s="808">
        <v>1.04</v>
      </c>
      <c r="AR19" s="809"/>
      <c r="AS19" s="808">
        <v>1</v>
      </c>
      <c r="AT19" s="796">
        <v>0.96</v>
      </c>
      <c r="AU19" s="809"/>
      <c r="AV19" s="810">
        <v>0.92</v>
      </c>
      <c r="AW19" s="811">
        <v>0.9</v>
      </c>
      <c r="AX19" s="811">
        <v>0.88</v>
      </c>
      <c r="AY19" s="811">
        <v>0.84</v>
      </c>
      <c r="AZ19" s="811">
        <v>0.76</v>
      </c>
      <c r="BA19" s="811">
        <v>0.72</v>
      </c>
      <c r="BB19" s="811">
        <v>0.64</v>
      </c>
      <c r="BC19" s="811">
        <v>0.56000000000000005</v>
      </c>
      <c r="BD19" s="811">
        <v>0.52</v>
      </c>
      <c r="BE19" s="811">
        <v>0.5</v>
      </c>
      <c r="BF19" s="811">
        <v>0.48</v>
      </c>
      <c r="BG19" s="811">
        <v>0.46</v>
      </c>
      <c r="BH19" s="810">
        <f t="shared" si="11"/>
        <v>12.260000000000003</v>
      </c>
      <c r="BI19" s="405">
        <f t="shared" si="12"/>
        <v>3.8461538461538547</v>
      </c>
      <c r="BJ19" s="405">
        <f t="shared" si="13"/>
        <v>4.0000000000000036</v>
      </c>
      <c r="BK19" s="405">
        <f t="shared" si="14"/>
        <v>4.1666666666666741</v>
      </c>
      <c r="BL19" s="405">
        <f>((AT19/AV19)-1)*100</f>
        <v>4.3478260869565188</v>
      </c>
      <c r="BM19" s="306">
        <f t="shared" si="40"/>
        <v>2.2222222222222143</v>
      </c>
      <c r="BN19" s="306">
        <f t="shared" si="26"/>
        <v>2.2727272727272707</v>
      </c>
      <c r="BO19" s="306">
        <f t="shared" si="27"/>
        <v>4.7619047619047672</v>
      </c>
      <c r="BP19" s="306">
        <f t="shared" si="28"/>
        <v>10.526315789473673</v>
      </c>
      <c r="BQ19" s="306">
        <f t="shared" si="29"/>
        <v>5.555555555555558</v>
      </c>
      <c r="BR19" s="306">
        <f t="shared" si="30"/>
        <v>12.5</v>
      </c>
      <c r="BS19" s="306">
        <f t="shared" si="31"/>
        <v>14.285714285714279</v>
      </c>
      <c r="BT19" s="306">
        <f t="shared" si="32"/>
        <v>7.6923076923077094</v>
      </c>
      <c r="BU19" s="306">
        <f t="shared" si="33"/>
        <v>4.0000000000000036</v>
      </c>
      <c r="BV19" s="306">
        <f t="shared" si="34"/>
        <v>4.1666666666666741</v>
      </c>
      <c r="BW19" s="306">
        <f t="shared" si="35"/>
        <v>4.3478260869565188</v>
      </c>
      <c r="BX19" s="404">
        <f t="shared" si="16"/>
        <v>5.9127924622203807</v>
      </c>
      <c r="BY19" s="405">
        <f t="shared" si="17"/>
        <v>3.5482919291340318</v>
      </c>
      <c r="BZ19" s="788" t="s">
        <v>1464</v>
      </c>
      <c r="CA19" s="348">
        <f t="shared" si="18"/>
        <v>-14.581906398700124</v>
      </c>
      <c r="CB19" s="348">
        <f t="shared" si="19"/>
        <v>6.0088109008779327</v>
      </c>
      <c r="CC19" s="306">
        <f t="shared" si="20"/>
        <v>60.911372406198474</v>
      </c>
      <c r="CD19" s="570">
        <f t="shared" si="21"/>
        <v>1.1880000000000002</v>
      </c>
      <c r="CE19" s="419">
        <f t="shared" si="22"/>
        <v>1.2814956000000002</v>
      </c>
      <c r="CF19" s="419">
        <f t="shared" si="23"/>
        <v>1.3808115090000002</v>
      </c>
      <c r="CG19" s="419">
        <f t="shared" si="23"/>
        <v>1.4878244009475001</v>
      </c>
      <c r="CH19" s="496">
        <f t="shared" si="23"/>
        <v>1.6031307920209312</v>
      </c>
      <c r="CI19" s="419">
        <f t="shared" si="36"/>
        <v>6.9412623019684307</v>
      </c>
      <c r="CJ19" s="405">
        <f t="shared" si="24"/>
        <v>14.223898159771375</v>
      </c>
      <c r="CK19" s="457">
        <v>0.63</v>
      </c>
      <c r="CL19" s="458">
        <v>43.96</v>
      </c>
      <c r="CM19" s="458">
        <v>-1.29</v>
      </c>
      <c r="CN19" s="459">
        <v>7.07</v>
      </c>
      <c r="CO19" s="460">
        <v>19.52</v>
      </c>
    </row>
    <row r="20" spans="1:93" ht="11.25" customHeight="1">
      <c r="A20" s="23" t="s">
        <v>9</v>
      </c>
      <c r="B20" s="24" t="s">
        <v>10</v>
      </c>
      <c r="C20" s="29" t="s">
        <v>2000</v>
      </c>
      <c r="D20" s="117">
        <v>45</v>
      </c>
      <c r="E20" s="121">
        <v>31</v>
      </c>
      <c r="F20" s="38" t="s">
        <v>2049</v>
      </c>
      <c r="G20" s="39" t="s">
        <v>2049</v>
      </c>
      <c r="H20" s="149">
        <v>50.83</v>
      </c>
      <c r="I20" s="227">
        <f t="shared" si="37"/>
        <v>3.187094235687586</v>
      </c>
      <c r="J20" s="126">
        <v>0.39</v>
      </c>
      <c r="K20" s="126">
        <v>0.40500000000000003</v>
      </c>
      <c r="L20" s="25">
        <f t="shared" si="0"/>
        <v>3.8461538461538547</v>
      </c>
      <c r="M20" s="26">
        <v>42046</v>
      </c>
      <c r="N20" s="27">
        <v>42048</v>
      </c>
      <c r="O20" s="28">
        <v>42064</v>
      </c>
      <c r="P20" s="28" t="s">
        <v>1199</v>
      </c>
      <c r="Q20" s="642"/>
      <c r="R20" s="224">
        <f t="shared" si="1"/>
        <v>1.62</v>
      </c>
      <c r="S20" s="231">
        <f t="shared" si="2"/>
        <v>63.529411764705891</v>
      </c>
      <c r="T20" s="680">
        <f t="shared" si="3"/>
        <v>21.269824648881098</v>
      </c>
      <c r="U20" s="227">
        <f t="shared" si="4"/>
        <v>19.933333333333334</v>
      </c>
      <c r="V20" s="492">
        <v>12</v>
      </c>
      <c r="W20" s="161">
        <v>2.5499999999999998</v>
      </c>
      <c r="X20" s="155">
        <v>2.85</v>
      </c>
      <c r="Y20" s="149">
        <v>1.66</v>
      </c>
      <c r="Z20" s="156">
        <v>1.66</v>
      </c>
      <c r="AA20" s="149">
        <v>8.4</v>
      </c>
      <c r="AB20" s="432">
        <v>29.9</v>
      </c>
      <c r="AC20" s="440">
        <v>6.64</v>
      </c>
      <c r="AD20" s="443">
        <v>31.3</v>
      </c>
      <c r="AE20" s="440">
        <v>7</v>
      </c>
      <c r="AF20" s="723">
        <v>8</v>
      </c>
      <c r="AG20" s="456">
        <v>2270</v>
      </c>
      <c r="AH20" s="653">
        <v>1.2</v>
      </c>
      <c r="AI20" s="767">
        <v>1.1499999999999999</v>
      </c>
      <c r="AJ20" s="796">
        <f t="shared" si="5"/>
        <v>6.0650902546357535E-2</v>
      </c>
      <c r="AK20" s="688">
        <f>AN20/AO20</f>
        <v>0.81745411806654622</v>
      </c>
      <c r="AL20" s="634">
        <f t="shared" si="7"/>
        <v>2.6315789473684292</v>
      </c>
      <c r="AM20" s="631">
        <f t="shared" si="8"/>
        <v>2.2328765609043622</v>
      </c>
      <c r="AN20" s="631">
        <f t="shared" si="9"/>
        <v>1.8983732497009909</v>
      </c>
      <c r="AO20" s="638">
        <f t="shared" si="10"/>
        <v>2.3222994511191031</v>
      </c>
      <c r="AP20" s="808">
        <v>1.56</v>
      </c>
      <c r="AQ20" s="808">
        <v>1.52</v>
      </c>
      <c r="AR20" s="809"/>
      <c r="AS20" s="808">
        <v>1.48</v>
      </c>
      <c r="AT20" s="796">
        <v>1.46</v>
      </c>
      <c r="AU20" s="809"/>
      <c r="AV20" s="810">
        <v>1.44</v>
      </c>
      <c r="AW20" s="811">
        <v>1.42</v>
      </c>
      <c r="AX20" s="812">
        <v>1.4</v>
      </c>
      <c r="AY20" s="811">
        <v>1.37</v>
      </c>
      <c r="AZ20" s="811">
        <v>1.32</v>
      </c>
      <c r="BA20" s="811">
        <v>1.28</v>
      </c>
      <c r="BB20" s="811">
        <v>1.24</v>
      </c>
      <c r="BC20" s="811">
        <v>1.2</v>
      </c>
      <c r="BD20" s="811">
        <v>1.1599999999999999</v>
      </c>
      <c r="BE20" s="811">
        <v>1.1200000000000001</v>
      </c>
      <c r="BF20" s="811">
        <v>1.08</v>
      </c>
      <c r="BG20" s="811">
        <v>1.04</v>
      </c>
      <c r="BH20" s="810">
        <f t="shared" si="11"/>
        <v>21.090000000000003</v>
      </c>
      <c r="BI20" s="405">
        <f t="shared" si="12"/>
        <v>2.6315789473684292</v>
      </c>
      <c r="BJ20" s="405">
        <f t="shared" si="13"/>
        <v>2.7027027027026973</v>
      </c>
      <c r="BK20" s="405">
        <f t="shared" si="14"/>
        <v>1.3698630136986356</v>
      </c>
      <c r="BL20" s="405">
        <f t="shared" si="38"/>
        <v>1.388888888888884</v>
      </c>
      <c r="BM20" s="306">
        <f t="shared" si="40"/>
        <v>1.4084507042253502</v>
      </c>
      <c r="BN20" s="306">
        <f t="shared" si="26"/>
        <v>1.4285714285714235</v>
      </c>
      <c r="BO20" s="306">
        <f t="shared" si="27"/>
        <v>2.1897810218977964</v>
      </c>
      <c r="BP20" s="306">
        <f t="shared" si="28"/>
        <v>3.7878787878787845</v>
      </c>
      <c r="BQ20" s="306">
        <f t="shared" si="29"/>
        <v>3.125</v>
      </c>
      <c r="BR20" s="306">
        <f t="shared" si="30"/>
        <v>3.2258064516129004</v>
      </c>
      <c r="BS20" s="306">
        <f t="shared" si="31"/>
        <v>3.3333333333333437</v>
      </c>
      <c r="BT20" s="306">
        <f t="shared" si="32"/>
        <v>3.4482758620689724</v>
      </c>
      <c r="BU20" s="306">
        <f t="shared" si="33"/>
        <v>3.5714285714285587</v>
      </c>
      <c r="BV20" s="306">
        <f t="shared" si="34"/>
        <v>3.7037037037036979</v>
      </c>
      <c r="BW20" s="306">
        <f t="shared" si="35"/>
        <v>3.8461538461538547</v>
      </c>
      <c r="BX20" s="404">
        <f t="shared" si="16"/>
        <v>2.7440944842355548</v>
      </c>
      <c r="BY20" s="405">
        <f t="shared" si="17"/>
        <v>0.91981292731192332</v>
      </c>
      <c r="BZ20" s="788" t="s">
        <v>52</v>
      </c>
      <c r="CA20" s="348">
        <f t="shared" si="18"/>
        <v>-14.847865847944757</v>
      </c>
      <c r="CB20" s="348">
        <f t="shared" si="19"/>
        <v>5.0854674853885768</v>
      </c>
      <c r="CC20" s="306">
        <f t="shared" si="20"/>
        <v>55.131413759937232</v>
      </c>
      <c r="CD20" s="570">
        <f t="shared" si="21"/>
        <v>1.7160000000000002</v>
      </c>
      <c r="CE20" s="419">
        <f t="shared" si="22"/>
        <v>1.8299424000000002</v>
      </c>
      <c r="CF20" s="419">
        <f t="shared" si="23"/>
        <v>1.9580383680000004</v>
      </c>
      <c r="CG20" s="419">
        <f t="shared" si="23"/>
        <v>2.0951010537600006</v>
      </c>
      <c r="CH20" s="496">
        <f t="shared" si="23"/>
        <v>2.2417581275232008</v>
      </c>
      <c r="CI20" s="419">
        <f t="shared" si="36"/>
        <v>9.8408399492832022</v>
      </c>
      <c r="CJ20" s="405">
        <f t="shared" si="24"/>
        <v>19.360298936225067</v>
      </c>
      <c r="CK20" s="457">
        <v>0.81</v>
      </c>
      <c r="CL20" s="458">
        <v>9.5299999999999994</v>
      </c>
      <c r="CM20" s="458">
        <v>-16.309999999999999</v>
      </c>
      <c r="CN20" s="459">
        <v>-0.04</v>
      </c>
      <c r="CO20" s="460">
        <v>-3.66</v>
      </c>
    </row>
    <row r="21" spans="1:93" ht="11.25" customHeight="1">
      <c r="A21" s="30" t="s">
        <v>2213</v>
      </c>
      <c r="B21" s="197" t="s">
        <v>2089</v>
      </c>
      <c r="C21" s="35" t="s">
        <v>2271</v>
      </c>
      <c r="D21" s="118">
        <v>43</v>
      </c>
      <c r="E21" s="121">
        <v>39</v>
      </c>
      <c r="F21" s="57" t="s">
        <v>2659</v>
      </c>
      <c r="G21" s="49" t="s">
        <v>2659</v>
      </c>
      <c r="H21" s="506">
        <v>14.97</v>
      </c>
      <c r="I21" s="227">
        <f>(R21/H21)*100</f>
        <v>4.5424181696726791</v>
      </c>
      <c r="J21" s="125">
        <v>0.16500000000000001</v>
      </c>
      <c r="K21" s="125">
        <v>0.17</v>
      </c>
      <c r="L21" s="33">
        <f t="shared" si="0"/>
        <v>3.0303030303030276</v>
      </c>
      <c r="M21" s="43">
        <v>41829</v>
      </c>
      <c r="N21" s="44">
        <v>41831</v>
      </c>
      <c r="O21" s="34">
        <v>41866</v>
      </c>
      <c r="P21" s="195" t="s">
        <v>1518</v>
      </c>
      <c r="Q21" s="197" t="s">
        <v>1172</v>
      </c>
      <c r="R21" s="224">
        <f t="shared" si="1"/>
        <v>0.68</v>
      </c>
      <c r="S21" s="231">
        <f t="shared" si="2"/>
        <v>234.48275862068968</v>
      </c>
      <c r="T21" s="680">
        <f t="shared" si="3"/>
        <v>155.25826452672479</v>
      </c>
      <c r="U21" s="227">
        <f t="shared" si="4"/>
        <v>51.62068965517242</v>
      </c>
      <c r="V21" s="492">
        <v>6</v>
      </c>
      <c r="W21" s="478">
        <v>0.28999999999999998</v>
      </c>
      <c r="X21" s="479" t="s">
        <v>462</v>
      </c>
      <c r="Y21" s="480">
        <v>3.41</v>
      </c>
      <c r="Z21" s="481">
        <v>2.84</v>
      </c>
      <c r="AA21" s="480" t="s">
        <v>462</v>
      </c>
      <c r="AB21" s="484" t="s">
        <v>462</v>
      </c>
      <c r="AC21" s="482" t="s">
        <v>462</v>
      </c>
      <c r="AD21" s="523" t="s">
        <v>462</v>
      </c>
      <c r="AE21" s="482" t="s">
        <v>462</v>
      </c>
      <c r="AF21" s="723">
        <v>0</v>
      </c>
      <c r="AG21" s="643">
        <v>77</v>
      </c>
      <c r="AH21" s="722" t="s">
        <v>462</v>
      </c>
      <c r="AI21" s="479" t="s">
        <v>462</v>
      </c>
      <c r="AJ21" s="797" t="str">
        <f>IF(OR(AD21&lt;0,AD21="n/a",AD21=0),"n/a",AN21/AD21)</f>
        <v>n/a</v>
      </c>
      <c r="AK21" s="686">
        <f t="shared" si="6"/>
        <v>0.79241077257919001</v>
      </c>
      <c r="AL21" s="634">
        <f t="shared" si="7"/>
        <v>1.5151515151515138</v>
      </c>
      <c r="AM21" s="631">
        <f t="shared" si="8"/>
        <v>1.5387025111419872</v>
      </c>
      <c r="AN21" s="631">
        <f t="shared" si="9"/>
        <v>1.7278667542501402</v>
      </c>
      <c r="AO21" s="638">
        <f t="shared" si="10"/>
        <v>2.1805190111514605</v>
      </c>
      <c r="AP21" s="808">
        <v>0.67</v>
      </c>
      <c r="AQ21" s="808">
        <v>0.66</v>
      </c>
      <c r="AR21" s="809"/>
      <c r="AS21" s="808">
        <v>0.64500000000000002</v>
      </c>
      <c r="AT21" s="796">
        <v>0.64</v>
      </c>
      <c r="AU21" s="809"/>
      <c r="AV21" s="818">
        <v>0.62</v>
      </c>
      <c r="AW21" s="811">
        <v>0.61499999999999999</v>
      </c>
      <c r="AX21" s="811">
        <v>0.6</v>
      </c>
      <c r="AY21" s="811">
        <v>0.57999999999999996</v>
      </c>
      <c r="AZ21" s="811">
        <v>0.56000000000000005</v>
      </c>
      <c r="BA21" s="811">
        <v>0.55000000000000004</v>
      </c>
      <c r="BB21" s="811">
        <v>0.54</v>
      </c>
      <c r="BC21" s="811">
        <v>0.48499999999999999</v>
      </c>
      <c r="BD21" s="811">
        <v>0.47</v>
      </c>
      <c r="BE21" s="811">
        <v>0.44903999999999999</v>
      </c>
      <c r="BF21" s="811">
        <v>0.40906000000000003</v>
      </c>
      <c r="BG21" s="811">
        <v>0.38096000000000002</v>
      </c>
      <c r="BH21" s="810">
        <f t="shared" si="11"/>
        <v>8.8740600000000001</v>
      </c>
      <c r="BI21" s="405">
        <f t="shared" si="12"/>
        <v>1.5151515151515138</v>
      </c>
      <c r="BJ21" s="405">
        <f>IF(AS21=0,0,IF(AS21&gt;AQ21,0,((AQ21/AS21)-1)*100))</f>
        <v>2.3255813953488413</v>
      </c>
      <c r="BK21" s="405">
        <f t="shared" si="14"/>
        <v>0.78125</v>
      </c>
      <c r="BL21" s="405">
        <f t="shared" si="38"/>
        <v>3.2258064516129004</v>
      </c>
      <c r="BM21" s="306">
        <f t="shared" si="40"/>
        <v>0.81300813008129413</v>
      </c>
      <c r="BN21" s="306">
        <f t="shared" si="26"/>
        <v>2.5000000000000133</v>
      </c>
      <c r="BO21" s="306">
        <f t="shared" si="27"/>
        <v>3.4482758620689724</v>
      </c>
      <c r="BP21" s="306">
        <f t="shared" si="28"/>
        <v>3.5714285714285587</v>
      </c>
      <c r="BQ21" s="306">
        <f t="shared" si="29"/>
        <v>1.8181818181818299</v>
      </c>
      <c r="BR21" s="306">
        <f t="shared" si="30"/>
        <v>1.8518518518518601</v>
      </c>
      <c r="BS21" s="306">
        <f t="shared" si="31"/>
        <v>11.340206185567014</v>
      </c>
      <c r="BT21" s="306">
        <f t="shared" si="32"/>
        <v>3.1914893617021267</v>
      </c>
      <c r="BU21" s="306">
        <f t="shared" si="33"/>
        <v>4.6677356137537762</v>
      </c>
      <c r="BV21" s="306">
        <f t="shared" si="34"/>
        <v>9.7736273407323928</v>
      </c>
      <c r="BW21" s="306">
        <f t="shared" si="35"/>
        <v>7.3761024779504414</v>
      </c>
      <c r="BX21" s="404">
        <f t="shared" si="16"/>
        <v>3.8799797716954356</v>
      </c>
      <c r="BY21" s="405">
        <f t="shared" si="17"/>
        <v>3.0735722215765997</v>
      </c>
      <c r="BZ21" s="788" t="s">
        <v>2441</v>
      </c>
      <c r="CA21" s="348">
        <f t="shared" si="18"/>
        <v>-45.350404731249597</v>
      </c>
      <c r="CB21" s="348">
        <f t="shared" si="19"/>
        <v>6.2702849239228193</v>
      </c>
      <c r="CC21" s="306">
        <f t="shared" si="20"/>
        <v>24.434192331329545</v>
      </c>
      <c r="CD21" s="570">
        <f t="shared" si="21"/>
        <v>0.69010000000000005</v>
      </c>
      <c r="CE21" s="419">
        <f>IF($AC21="n/a",1.03*CD21,IF($AC21&lt;0,1.01*CD21,IF($AC21&gt;10,1.1*CD21,(1+$AC21/100)*CD21)))</f>
        <v>0.71080300000000007</v>
      </c>
      <c r="CF21" s="419">
        <f t="shared" si="23"/>
        <v>0.73212709000000009</v>
      </c>
      <c r="CG21" s="419">
        <f t="shared" si="23"/>
        <v>0.75409090270000012</v>
      </c>
      <c r="CH21" s="496">
        <f t="shared" si="23"/>
        <v>0.77671362978100011</v>
      </c>
      <c r="CI21" s="419">
        <f>SUM(CD21:CH21)</f>
        <v>3.6638346224810006</v>
      </c>
      <c r="CJ21" s="405">
        <f t="shared" si="24"/>
        <v>24.474513176225788</v>
      </c>
      <c r="CK21" s="483" t="s">
        <v>462</v>
      </c>
      <c r="CL21" s="502">
        <v>14.1</v>
      </c>
      <c r="CM21" s="502">
        <v>-3.42</v>
      </c>
      <c r="CN21" s="490">
        <v>1.72</v>
      </c>
      <c r="CO21" s="644">
        <v>2.19</v>
      </c>
    </row>
    <row r="22" spans="1:93" ht="11.25" customHeight="1">
      <c r="A22" s="129" t="s">
        <v>2016</v>
      </c>
      <c r="B22" s="16" t="s">
        <v>584</v>
      </c>
      <c r="C22" s="22" t="s">
        <v>3416</v>
      </c>
      <c r="D22" s="116">
        <v>29</v>
      </c>
      <c r="E22" s="121">
        <v>91</v>
      </c>
      <c r="F22" s="36" t="s">
        <v>2049</v>
      </c>
      <c r="G22" s="37" t="s">
        <v>2049</v>
      </c>
      <c r="H22" s="171">
        <v>26.96</v>
      </c>
      <c r="I22" s="226">
        <f t="shared" si="37"/>
        <v>2.9673590504451042</v>
      </c>
      <c r="J22" s="111">
        <v>0.19500000000000001</v>
      </c>
      <c r="K22" s="111">
        <v>0.2</v>
      </c>
      <c r="L22" s="764">
        <f t="shared" si="0"/>
        <v>2.5641025641025772</v>
      </c>
      <c r="M22" s="19">
        <v>41920</v>
      </c>
      <c r="N22" s="20">
        <v>41922</v>
      </c>
      <c r="O22" s="21">
        <v>41943</v>
      </c>
      <c r="P22" s="277" t="s">
        <v>237</v>
      </c>
      <c r="Q22" s="16"/>
      <c r="R22" s="225">
        <f t="shared" si="1"/>
        <v>0.8</v>
      </c>
      <c r="S22" s="675" t="str">
        <f t="shared" si="2"/>
        <v>n/a</v>
      </c>
      <c r="T22" s="684" t="str">
        <f t="shared" si="3"/>
        <v>n/a</v>
      </c>
      <c r="U22" s="226" t="str">
        <f t="shared" si="4"/>
        <v>n/a</v>
      </c>
      <c r="V22" s="677">
        <v>7</v>
      </c>
      <c r="W22" s="169">
        <v>-1</v>
      </c>
      <c r="X22" s="170" t="s">
        <v>462</v>
      </c>
      <c r="Y22" s="171">
        <v>1.1299999999999999</v>
      </c>
      <c r="Z22" s="172">
        <v>2.14</v>
      </c>
      <c r="AA22" s="171">
        <v>-3.1</v>
      </c>
      <c r="AB22" s="433">
        <v>64.900000000000006</v>
      </c>
      <c r="AC22" s="441">
        <v>16.89</v>
      </c>
      <c r="AD22" s="442">
        <v>-22.2</v>
      </c>
      <c r="AE22" s="441">
        <v>7.5</v>
      </c>
      <c r="AF22" s="724">
        <v>6</v>
      </c>
      <c r="AG22" s="461">
        <v>1382</v>
      </c>
      <c r="AH22" s="678">
        <v>0.9</v>
      </c>
      <c r="AI22" s="768">
        <v>0.43</v>
      </c>
      <c r="AJ22" s="796" t="str">
        <f t="shared" si="5"/>
        <v>n/a</v>
      </c>
      <c r="AK22" s="688">
        <f>AN22/AO22</f>
        <v>0.43658782870997281</v>
      </c>
      <c r="AL22" s="632">
        <f t="shared" si="7"/>
        <v>2.6143790849673332</v>
      </c>
      <c r="AM22" s="633">
        <f t="shared" si="8"/>
        <v>2.6858376226176039</v>
      </c>
      <c r="AN22" s="633">
        <f t="shared" si="9"/>
        <v>2.7627734939073889</v>
      </c>
      <c r="AO22" s="637">
        <f t="shared" si="10"/>
        <v>6.3281047070661955</v>
      </c>
      <c r="AP22" s="803">
        <v>0.78500000000000003</v>
      </c>
      <c r="AQ22" s="803">
        <v>0.76500000000000001</v>
      </c>
      <c r="AR22" s="802"/>
      <c r="AS22" s="803">
        <v>0.745</v>
      </c>
      <c r="AT22" s="795">
        <v>0.72499999999999998</v>
      </c>
      <c r="AU22" s="802"/>
      <c r="AV22" s="805">
        <v>0.70499999999999996</v>
      </c>
      <c r="AW22" s="806">
        <v>0.68500000000000005</v>
      </c>
      <c r="AX22" s="806">
        <v>0.62</v>
      </c>
      <c r="AY22" s="806">
        <v>0.56999999999999995</v>
      </c>
      <c r="AZ22" s="806">
        <v>0.53</v>
      </c>
      <c r="BA22" s="806">
        <v>0.46</v>
      </c>
      <c r="BB22" s="806">
        <v>0.42499999999999999</v>
      </c>
      <c r="BC22" s="806">
        <v>0.40500000000000003</v>
      </c>
      <c r="BD22" s="806">
        <v>0.38500000000000001</v>
      </c>
      <c r="BE22" s="806">
        <v>0.36499999999999999</v>
      </c>
      <c r="BF22" s="806">
        <v>0.34499999999999997</v>
      </c>
      <c r="BG22" s="806">
        <v>0.32500000000000001</v>
      </c>
      <c r="BH22" s="805">
        <f t="shared" si="11"/>
        <v>8.84</v>
      </c>
      <c r="BI22" s="407">
        <f t="shared" si="12"/>
        <v>2.6143790849673332</v>
      </c>
      <c r="BJ22" s="407">
        <f t="shared" si="13"/>
        <v>2.6845637583892579</v>
      </c>
      <c r="BK22" s="407">
        <f t="shared" si="14"/>
        <v>2.7586206896551779</v>
      </c>
      <c r="BL22" s="407">
        <f t="shared" si="38"/>
        <v>2.8368794326241176</v>
      </c>
      <c r="BM22" s="394">
        <f t="shared" si="40"/>
        <v>2.9197080291970767</v>
      </c>
      <c r="BN22" s="394">
        <f t="shared" si="26"/>
        <v>10.483870967741948</v>
      </c>
      <c r="BO22" s="394">
        <f t="shared" si="27"/>
        <v>8.7719298245614077</v>
      </c>
      <c r="BP22" s="394">
        <f t="shared" si="28"/>
        <v>7.5471698113207308</v>
      </c>
      <c r="BQ22" s="394">
        <f t="shared" si="29"/>
        <v>15.217391304347828</v>
      </c>
      <c r="BR22" s="394">
        <f t="shared" si="30"/>
        <v>8.235294117647074</v>
      </c>
      <c r="BS22" s="394">
        <f t="shared" si="31"/>
        <v>4.9382716049382713</v>
      </c>
      <c r="BT22" s="394">
        <f t="shared" si="32"/>
        <v>5.1948051948051965</v>
      </c>
      <c r="BU22" s="394">
        <f t="shared" si="33"/>
        <v>5.4794520547945202</v>
      </c>
      <c r="BV22" s="394">
        <f t="shared" si="34"/>
        <v>5.7971014492753659</v>
      </c>
      <c r="BW22" s="394">
        <f t="shared" si="35"/>
        <v>6.153846153846132</v>
      </c>
      <c r="BX22" s="406">
        <f t="shared" si="16"/>
        <v>6.1088855652074283</v>
      </c>
      <c r="BY22" s="407">
        <f t="shared" si="17"/>
        <v>3.4110356062489706</v>
      </c>
      <c r="BZ22" s="787" t="s">
        <v>2558</v>
      </c>
      <c r="CA22" s="350" t="str">
        <f t="shared" si="18"/>
        <v>n/a</v>
      </c>
      <c r="CB22" s="350">
        <f t="shared" si="19"/>
        <v>5.7301325443524931</v>
      </c>
      <c r="CC22" s="394">
        <f t="shared" si="20"/>
        <v>44.602041518934257</v>
      </c>
      <c r="CD22" s="554">
        <f t="shared" si="21"/>
        <v>0.86350000000000016</v>
      </c>
      <c r="CE22" s="417">
        <f t="shared" si="22"/>
        <v>0.94985000000000019</v>
      </c>
      <c r="CF22" s="417">
        <f t="shared" si="23"/>
        <v>1.0210887500000001</v>
      </c>
      <c r="CG22" s="417">
        <f t="shared" si="23"/>
        <v>1.09767040625</v>
      </c>
      <c r="CH22" s="495">
        <f t="shared" si="23"/>
        <v>1.17999568671875</v>
      </c>
      <c r="CI22" s="417">
        <f t="shared" si="36"/>
        <v>5.1121048429687503</v>
      </c>
      <c r="CJ22" s="407">
        <f t="shared" si="24"/>
        <v>18.961813215759459</v>
      </c>
      <c r="CK22" s="462">
        <v>1.41</v>
      </c>
      <c r="CL22" s="463">
        <v>29.52</v>
      </c>
      <c r="CM22" s="463">
        <v>-10.54</v>
      </c>
      <c r="CN22" s="464">
        <v>-0.37</v>
      </c>
      <c r="CO22" s="465">
        <v>4.99</v>
      </c>
    </row>
    <row r="23" spans="1:93" ht="11.25" customHeight="1">
      <c r="A23" s="86" t="s">
        <v>2560</v>
      </c>
      <c r="B23" s="24" t="s">
        <v>882</v>
      </c>
      <c r="C23" s="29" t="s">
        <v>2339</v>
      </c>
      <c r="D23" s="117">
        <v>31</v>
      </c>
      <c r="E23" s="121">
        <v>87</v>
      </c>
      <c r="F23" s="38" t="s">
        <v>1572</v>
      </c>
      <c r="G23" s="39" t="s">
        <v>1572</v>
      </c>
      <c r="H23" s="149">
        <v>91.69</v>
      </c>
      <c r="I23" s="227">
        <f t="shared" si="37"/>
        <v>1.374195659286727</v>
      </c>
      <c r="J23" s="126">
        <v>0.28999999999999998</v>
      </c>
      <c r="K23" s="126">
        <v>0.315</v>
      </c>
      <c r="L23" s="25">
        <f t="shared" si="0"/>
        <v>8.6206896551724199</v>
      </c>
      <c r="M23" s="26">
        <v>41975</v>
      </c>
      <c r="N23" s="27">
        <v>41977</v>
      </c>
      <c r="O23" s="28">
        <v>42003</v>
      </c>
      <c r="P23" s="195" t="s">
        <v>954</v>
      </c>
      <c r="Q23" s="109" t="s">
        <v>2340</v>
      </c>
      <c r="R23" s="224">
        <f t="shared" si="1"/>
        <v>1.26</v>
      </c>
      <c r="S23" s="231">
        <f t="shared" si="2"/>
        <v>40.514469453376208</v>
      </c>
      <c r="T23" s="680">
        <f t="shared" si="3"/>
        <v>250.58307987036369</v>
      </c>
      <c r="U23" s="227">
        <f t="shared" si="4"/>
        <v>29.482315112540192</v>
      </c>
      <c r="V23" s="492">
        <v>4</v>
      </c>
      <c r="W23" s="161">
        <v>3.11</v>
      </c>
      <c r="X23" s="155">
        <v>3.28</v>
      </c>
      <c r="Y23" s="149">
        <v>6.36</v>
      </c>
      <c r="Z23" s="156">
        <v>9.3800000000000008</v>
      </c>
      <c r="AA23" s="149">
        <v>33.200000000000003</v>
      </c>
      <c r="AB23" s="432">
        <v>11.3</v>
      </c>
      <c r="AC23" s="440">
        <v>9.77</v>
      </c>
      <c r="AD23" s="443">
        <v>9.9</v>
      </c>
      <c r="AE23" s="440">
        <v>9</v>
      </c>
      <c r="AF23" s="723">
        <v>13</v>
      </c>
      <c r="AG23" s="456">
        <v>19416</v>
      </c>
      <c r="AH23" s="653">
        <v>0.3</v>
      </c>
      <c r="AI23" s="767">
        <v>0.54</v>
      </c>
      <c r="AJ23" s="796">
        <f>IF(OR(AD23&lt;0,AD23="n/a",AD23=0),"n/a",AN23/AD23)</f>
        <v>0.90981566845080364</v>
      </c>
      <c r="AK23" s="688">
        <f>AN23/AO23</f>
        <v>0.89722288095433878</v>
      </c>
      <c r="AL23" s="634">
        <f t="shared" si="7"/>
        <v>11.848341232227488</v>
      </c>
      <c r="AM23" s="631">
        <f t="shared" si="8"/>
        <v>10.552183215527201</v>
      </c>
      <c r="AN23" s="631">
        <f t="shared" si="9"/>
        <v>9.0071751176629569</v>
      </c>
      <c r="AO23" s="638">
        <f t="shared" si="10"/>
        <v>10.038949416985886</v>
      </c>
      <c r="AP23" s="808">
        <v>1.18</v>
      </c>
      <c r="AQ23" s="808">
        <v>1.0549999999999999</v>
      </c>
      <c r="AR23" s="809"/>
      <c r="AS23" s="808">
        <v>0.95499999999999996</v>
      </c>
      <c r="AT23" s="796">
        <v>0.87333333333333341</v>
      </c>
      <c r="AU23" s="809" t="s">
        <v>1127</v>
      </c>
      <c r="AV23" s="810">
        <v>0.8</v>
      </c>
      <c r="AW23" s="811">
        <v>0.76666666666666661</v>
      </c>
      <c r="AX23" s="811">
        <v>0.72533333333333339</v>
      </c>
      <c r="AY23" s="811">
        <v>0.64533333333333331</v>
      </c>
      <c r="AZ23" s="811">
        <v>0.59733333333333338</v>
      </c>
      <c r="BA23" s="811">
        <v>0.52266666666666672</v>
      </c>
      <c r="BB23" s="811">
        <v>0.45333333333333337</v>
      </c>
      <c r="BC23" s="811">
        <v>0.4</v>
      </c>
      <c r="BD23" s="811">
        <v>0.37333333333333335</v>
      </c>
      <c r="BE23" s="811">
        <v>0.35200000000000004</v>
      </c>
      <c r="BF23" s="811">
        <v>0.33066666666666666</v>
      </c>
      <c r="BG23" s="811">
        <v>0.31466666666666665</v>
      </c>
      <c r="BH23" s="810">
        <f t="shared" si="11"/>
        <v>10.344666666666669</v>
      </c>
      <c r="BI23" s="405">
        <f t="shared" si="12"/>
        <v>11.848341232227488</v>
      </c>
      <c r="BJ23" s="405">
        <f>IF(AS23=0,0,IF(AS23&gt;AQ23,0,((AQ23/AS23)-1)*100))</f>
        <v>10.471204188481664</v>
      </c>
      <c r="BK23" s="405">
        <f t="shared" si="14"/>
        <v>9.3511450381679175</v>
      </c>
      <c r="BL23" s="405">
        <f t="shared" si="38"/>
        <v>9.1666666666666785</v>
      </c>
      <c r="BM23" s="306">
        <f t="shared" si="40"/>
        <v>4.347826086956541</v>
      </c>
      <c r="BN23" s="306">
        <f t="shared" si="26"/>
        <v>5.6985294117646967</v>
      </c>
      <c r="BO23" s="306">
        <f t="shared" si="27"/>
        <v>12.396694214876035</v>
      </c>
      <c r="BP23" s="306">
        <f t="shared" si="28"/>
        <v>8.0357142857142794</v>
      </c>
      <c r="BQ23" s="306">
        <f t="shared" si="29"/>
        <v>14.285714285714279</v>
      </c>
      <c r="BR23" s="306">
        <f t="shared" si="30"/>
        <v>15.294117647058837</v>
      </c>
      <c r="BS23" s="306">
        <f t="shared" si="31"/>
        <v>13.33333333333333</v>
      </c>
      <c r="BT23" s="306">
        <f t="shared" si="32"/>
        <v>7.1428571428571397</v>
      </c>
      <c r="BU23" s="306">
        <f t="shared" si="33"/>
        <v>6.0606060606060552</v>
      </c>
      <c r="BV23" s="306">
        <f t="shared" si="34"/>
        <v>6.4516129032258229</v>
      </c>
      <c r="BW23" s="306">
        <f t="shared" si="35"/>
        <v>5.0847457627118731</v>
      </c>
      <c r="BX23" s="404">
        <f t="shared" si="16"/>
        <v>9.2646072173575078</v>
      </c>
      <c r="BY23" s="405">
        <f t="shared" si="17"/>
        <v>3.412067831062545</v>
      </c>
      <c r="BZ23" s="788" t="s">
        <v>1862</v>
      </c>
      <c r="CA23" s="348">
        <f t="shared" si="18"/>
        <v>-19.100944335590508</v>
      </c>
      <c r="CB23" s="348">
        <f t="shared" si="19"/>
        <v>10.381370776949684</v>
      </c>
      <c r="CC23" s="306">
        <f t="shared" si="20"/>
        <v>70.081557538504796</v>
      </c>
      <c r="CD23" s="570">
        <f t="shared" si="21"/>
        <v>1.298</v>
      </c>
      <c r="CE23" s="419">
        <f>IF($AC23="n/a",1.03*CD23,IF($AC23&lt;0,1.01*CD23,IF($AC23&gt;10,1.1*CD23,(1+$AC23/100)*CD23)))</f>
        <v>1.4248145999999999</v>
      </c>
      <c r="CF23" s="419">
        <f t="shared" si="23"/>
        <v>1.553047914</v>
      </c>
      <c r="CG23" s="419">
        <f t="shared" si="23"/>
        <v>1.6928222262600001</v>
      </c>
      <c r="CH23" s="496">
        <f t="shared" si="23"/>
        <v>1.8451762266234002</v>
      </c>
      <c r="CI23" s="419">
        <f t="shared" si="36"/>
        <v>7.8138609668834009</v>
      </c>
      <c r="CJ23" s="405">
        <f t="shared" si="24"/>
        <v>8.5220427166358395</v>
      </c>
      <c r="CK23" s="457">
        <v>0.64</v>
      </c>
      <c r="CL23" s="458">
        <v>12.41</v>
      </c>
      <c r="CM23" s="458">
        <v>-6.11</v>
      </c>
      <c r="CN23" s="459">
        <v>1.9</v>
      </c>
      <c r="CO23" s="460">
        <v>0.75</v>
      </c>
    </row>
    <row r="24" spans="1:93" ht="11.25" customHeight="1">
      <c r="A24" s="23" t="s">
        <v>294</v>
      </c>
      <c r="B24" s="24" t="s">
        <v>8</v>
      </c>
      <c r="C24" s="29" t="s">
        <v>1957</v>
      </c>
      <c r="D24" s="117">
        <v>43</v>
      </c>
      <c r="E24" s="121">
        <v>38</v>
      </c>
      <c r="F24" s="38" t="s">
        <v>2049</v>
      </c>
      <c r="G24" s="39" t="s">
        <v>1572</v>
      </c>
      <c r="H24" s="149">
        <v>169.14</v>
      </c>
      <c r="I24" s="227">
        <f>(R24/H24)*100</f>
        <v>0.52027905876788461</v>
      </c>
      <c r="J24" s="126">
        <v>0.21</v>
      </c>
      <c r="K24" s="126">
        <v>0.22</v>
      </c>
      <c r="L24" s="25">
        <f t="shared" si="0"/>
        <v>4.7619047619047672</v>
      </c>
      <c r="M24" s="26">
        <v>41837</v>
      </c>
      <c r="N24" s="27">
        <v>41841</v>
      </c>
      <c r="O24" s="28">
        <v>41852</v>
      </c>
      <c r="P24" s="195" t="s">
        <v>1515</v>
      </c>
      <c r="Q24" s="24"/>
      <c r="R24" s="224">
        <f t="shared" si="1"/>
        <v>0.88</v>
      </c>
      <c r="S24" s="231">
        <f t="shared" si="2"/>
        <v>23.404255319148938</v>
      </c>
      <c r="T24" s="680">
        <f t="shared" si="3"/>
        <v>275.69925349674855</v>
      </c>
      <c r="U24" s="227">
        <f t="shared" si="4"/>
        <v>44.984042553191486</v>
      </c>
      <c r="V24" s="492">
        <v>12</v>
      </c>
      <c r="W24" s="161">
        <v>3.76</v>
      </c>
      <c r="X24" s="155">
        <v>3.98</v>
      </c>
      <c r="Y24" s="149">
        <v>3.78</v>
      </c>
      <c r="Z24" s="156">
        <v>7.06</v>
      </c>
      <c r="AA24" s="149">
        <v>15.7</v>
      </c>
      <c r="AB24" s="432">
        <v>-55.2</v>
      </c>
      <c r="AC24" s="440">
        <v>10.46</v>
      </c>
      <c r="AD24" s="443">
        <v>-4</v>
      </c>
      <c r="AE24" s="440">
        <v>11.3</v>
      </c>
      <c r="AF24" s="723">
        <v>20</v>
      </c>
      <c r="AG24" s="456">
        <v>12560</v>
      </c>
      <c r="AH24" s="653">
        <v>0.7</v>
      </c>
      <c r="AI24" s="767">
        <v>0.82</v>
      </c>
      <c r="AJ24" s="796" t="str">
        <f t="shared" si="5"/>
        <v>n/a</v>
      </c>
      <c r="AK24" s="688">
        <f>AN24/AO24</f>
        <v>0.77210007483243104</v>
      </c>
      <c r="AL24" s="634">
        <f t="shared" si="7"/>
        <v>4.8780487804878092</v>
      </c>
      <c r="AM24" s="631">
        <f t="shared" si="8"/>
        <v>5.1369991663735792</v>
      </c>
      <c r="AN24" s="631">
        <f t="shared" si="9"/>
        <v>4.8088383994589146</v>
      </c>
      <c r="AO24" s="638">
        <f t="shared" si="10"/>
        <v>6.2282579113887238</v>
      </c>
      <c r="AP24" s="808">
        <v>0.86</v>
      </c>
      <c r="AQ24" s="808">
        <v>0.82</v>
      </c>
      <c r="AR24" s="809"/>
      <c r="AS24" s="808">
        <v>0.78</v>
      </c>
      <c r="AT24" s="796">
        <v>0.74</v>
      </c>
      <c r="AU24" s="809"/>
      <c r="AV24" s="810">
        <v>0.7</v>
      </c>
      <c r="AW24" s="811">
        <v>0.68</v>
      </c>
      <c r="AX24" s="811">
        <v>0.62</v>
      </c>
      <c r="AY24" s="811">
        <v>0.57999999999999996</v>
      </c>
      <c r="AZ24" s="811">
        <v>0.54</v>
      </c>
      <c r="BA24" s="811">
        <v>0.5</v>
      </c>
      <c r="BB24" s="811">
        <v>0.47</v>
      </c>
      <c r="BC24" s="811">
        <v>0.45</v>
      </c>
      <c r="BD24" s="811">
        <v>0.43</v>
      </c>
      <c r="BE24" s="812">
        <v>0.42</v>
      </c>
      <c r="BF24" s="811">
        <v>0.41</v>
      </c>
      <c r="BG24" s="811">
        <v>0.39</v>
      </c>
      <c r="BH24" s="810">
        <f t="shared" si="11"/>
        <v>9.39</v>
      </c>
      <c r="BI24" s="405">
        <f t="shared" si="12"/>
        <v>4.8780487804878092</v>
      </c>
      <c r="BJ24" s="405">
        <f t="shared" si="13"/>
        <v>5.12820512820511</v>
      </c>
      <c r="BK24" s="405">
        <f t="shared" si="14"/>
        <v>5.4054054054054168</v>
      </c>
      <c r="BL24" s="405">
        <f t="shared" si="38"/>
        <v>5.7142857142857162</v>
      </c>
      <c r="BM24" s="306">
        <f t="shared" si="40"/>
        <v>2.9411764705882248</v>
      </c>
      <c r="BN24" s="306">
        <f t="shared" si="26"/>
        <v>9.6774193548387224</v>
      </c>
      <c r="BO24" s="306">
        <f t="shared" si="27"/>
        <v>6.8965517241379448</v>
      </c>
      <c r="BP24" s="306">
        <f t="shared" si="28"/>
        <v>7.4074074074073959</v>
      </c>
      <c r="BQ24" s="306">
        <f t="shared" si="29"/>
        <v>8.0000000000000071</v>
      </c>
      <c r="BR24" s="306">
        <f t="shared" si="30"/>
        <v>6.3829787234042534</v>
      </c>
      <c r="BS24" s="306">
        <f t="shared" si="31"/>
        <v>4.4444444444444287</v>
      </c>
      <c r="BT24" s="306">
        <f t="shared" si="32"/>
        <v>4.6511627906976827</v>
      </c>
      <c r="BU24" s="306">
        <f t="shared" si="33"/>
        <v>2.3809523809523725</v>
      </c>
      <c r="BV24" s="306">
        <f t="shared" si="34"/>
        <v>2.4390243902439046</v>
      </c>
      <c r="BW24" s="306">
        <f t="shared" si="35"/>
        <v>5.12820512820511</v>
      </c>
      <c r="BX24" s="404">
        <f t="shared" si="16"/>
        <v>5.4316845228869397</v>
      </c>
      <c r="BY24" s="405">
        <f t="shared" si="17"/>
        <v>1.9697296086239096</v>
      </c>
      <c r="BZ24" s="788" t="s">
        <v>1863</v>
      </c>
      <c r="CA24" s="348">
        <f t="shared" si="18"/>
        <v>-39.654925094964689</v>
      </c>
      <c r="CB24" s="348">
        <f t="shared" si="19"/>
        <v>5.3291174582267988</v>
      </c>
      <c r="CC24" s="306">
        <f t="shared" si="20"/>
        <v>56.944036984016329</v>
      </c>
      <c r="CD24" s="570">
        <f t="shared" si="21"/>
        <v>0.86860000000000004</v>
      </c>
      <c r="CE24" s="419">
        <f t="shared" si="22"/>
        <v>0.95546000000000009</v>
      </c>
      <c r="CF24" s="419">
        <f t="shared" si="23"/>
        <v>1.0510060000000001</v>
      </c>
      <c r="CG24" s="419">
        <f t="shared" si="23"/>
        <v>1.1561066000000002</v>
      </c>
      <c r="CH24" s="496">
        <f t="shared" si="23"/>
        <v>1.2717172600000004</v>
      </c>
      <c r="CI24" s="419">
        <f t="shared" si="36"/>
        <v>5.3028898600000005</v>
      </c>
      <c r="CJ24" s="405">
        <f t="shared" si="24"/>
        <v>3.135207437625636</v>
      </c>
      <c r="CK24" s="457">
        <v>0.73</v>
      </c>
      <c r="CL24" s="458">
        <v>28.1</v>
      </c>
      <c r="CM24" s="458">
        <v>-6.22</v>
      </c>
      <c r="CN24" s="459">
        <v>-1.82</v>
      </c>
      <c r="CO24" s="460">
        <v>8.2799999999999994</v>
      </c>
    </row>
    <row r="25" spans="1:93" ht="11.25" customHeight="1">
      <c r="A25" s="23" t="s">
        <v>937</v>
      </c>
      <c r="B25" s="24" t="s">
        <v>938</v>
      </c>
      <c r="C25" s="29" t="s">
        <v>496</v>
      </c>
      <c r="D25" s="117">
        <v>48</v>
      </c>
      <c r="E25" s="121">
        <v>20</v>
      </c>
      <c r="F25" s="38" t="s">
        <v>2049</v>
      </c>
      <c r="G25" s="39" t="s">
        <v>2049</v>
      </c>
      <c r="H25" s="149">
        <v>25.43</v>
      </c>
      <c r="I25" s="227">
        <f t="shared" si="37"/>
        <v>2.6346834447502951</v>
      </c>
      <c r="J25" s="126">
        <v>0.16250000000000001</v>
      </c>
      <c r="K25" s="126">
        <v>0.16750000000000001</v>
      </c>
      <c r="L25" s="25">
        <f t="shared" si="0"/>
        <v>3.0769230769230882</v>
      </c>
      <c r="M25" s="26">
        <v>42040</v>
      </c>
      <c r="N25" s="27">
        <v>42044</v>
      </c>
      <c r="O25" s="28">
        <v>42055</v>
      </c>
      <c r="P25" s="195" t="s">
        <v>651</v>
      </c>
      <c r="Q25" s="198"/>
      <c r="R25" s="224">
        <f t="shared" si="1"/>
        <v>0.67</v>
      </c>
      <c r="S25" s="231">
        <f t="shared" si="2"/>
        <v>62.616822429906534</v>
      </c>
      <c r="T25" s="680">
        <f t="shared" si="3"/>
        <v>43.518318650136067</v>
      </c>
      <c r="U25" s="227">
        <f t="shared" si="4"/>
        <v>23.766355140186914</v>
      </c>
      <c r="V25" s="492">
        <v>12</v>
      </c>
      <c r="W25" s="161">
        <v>1.07</v>
      </c>
      <c r="X25" s="155">
        <v>3.96</v>
      </c>
      <c r="Y25" s="149">
        <v>2.0499999999999998</v>
      </c>
      <c r="Z25" s="156">
        <v>1.95</v>
      </c>
      <c r="AA25" s="149">
        <v>8.5</v>
      </c>
      <c r="AB25" s="432">
        <v>-12.8</v>
      </c>
      <c r="AC25" s="440">
        <v>13.11</v>
      </c>
      <c r="AD25" s="443">
        <v>1.4</v>
      </c>
      <c r="AE25" s="440">
        <v>6</v>
      </c>
      <c r="AF25" s="723">
        <v>6</v>
      </c>
      <c r="AG25" s="456">
        <v>1216</v>
      </c>
      <c r="AH25" s="653">
        <v>0.5</v>
      </c>
      <c r="AI25" s="767">
        <v>0.79</v>
      </c>
      <c r="AJ25" s="796">
        <f>IF(OR(AD25&lt;0,AD25="n/a",AD25=0),"n/a",AN25/AD25)</f>
        <v>1.3970557225916496</v>
      </c>
      <c r="AK25" s="688">
        <f t="shared" si="6"/>
        <v>1.3858374721922446</v>
      </c>
      <c r="AL25" s="634">
        <f>((AP25/AQ25)^(1/1)-1)*100</f>
        <v>1.5625</v>
      </c>
      <c r="AM25" s="631">
        <f>((AP25/AT25)^(1/3)-1)*100</f>
        <v>1.8621285118213704</v>
      </c>
      <c r="AN25" s="631">
        <f>((AP25/AW25)^(1/5)-1)*100</f>
        <v>1.9558780116283092</v>
      </c>
      <c r="AO25" s="638">
        <f>((AP25/BB25)^(1/10)-1)*100</f>
        <v>1.4113328949998172</v>
      </c>
      <c r="AP25" s="808">
        <v>0.65</v>
      </c>
      <c r="AQ25" s="808">
        <v>0.64</v>
      </c>
      <c r="AR25" s="809"/>
      <c r="AS25" s="808">
        <v>0.63</v>
      </c>
      <c r="AT25" s="796">
        <v>0.61499999999999999</v>
      </c>
      <c r="AU25" s="809"/>
      <c r="AV25" s="810">
        <v>0.59499999999999997</v>
      </c>
      <c r="AW25" s="811">
        <v>0.59</v>
      </c>
      <c r="AX25" s="811">
        <v>0.58499999999999996</v>
      </c>
      <c r="AY25" s="811">
        <v>0.57999999999999996</v>
      </c>
      <c r="AZ25" s="811">
        <v>0.57499999999999996</v>
      </c>
      <c r="BA25" s="811">
        <v>0.56999999999999995</v>
      </c>
      <c r="BB25" s="811">
        <v>0.56499999999999995</v>
      </c>
      <c r="BC25" s="811">
        <v>0.5625</v>
      </c>
      <c r="BD25" s="811">
        <v>0.56000000000000005</v>
      </c>
      <c r="BE25" s="811">
        <v>0.5575</v>
      </c>
      <c r="BF25" s="811">
        <v>0.55000000000000004</v>
      </c>
      <c r="BG25" s="811">
        <v>0.54249999999999998</v>
      </c>
      <c r="BH25" s="810">
        <f>SUM(AP25:BG25)</f>
        <v>9.3675000000000015</v>
      </c>
      <c r="BI25" s="405">
        <f>((AP25/AQ25)-1)*100</f>
        <v>1.5625</v>
      </c>
      <c r="BJ25" s="405">
        <f>IF(AS25=0,0,IF(AS25&gt;AQ25,0,((AQ25/AS25)-1)*100))</f>
        <v>1.5873015873015817</v>
      </c>
      <c r="BK25" s="405">
        <f t="shared" si="14"/>
        <v>2.4390243902439046</v>
      </c>
      <c r="BL25" s="405">
        <f t="shared" si="38"/>
        <v>3.3613445378151363</v>
      </c>
      <c r="BM25" s="306">
        <f t="shared" si="40"/>
        <v>0.84745762711864181</v>
      </c>
      <c r="BN25" s="306">
        <f t="shared" si="26"/>
        <v>0.85470085470085166</v>
      </c>
      <c r="BO25" s="306">
        <f t="shared" si="27"/>
        <v>0.86206896551723755</v>
      </c>
      <c r="BP25" s="306">
        <f t="shared" si="28"/>
        <v>0.86956521739129933</v>
      </c>
      <c r="BQ25" s="306">
        <f t="shared" si="29"/>
        <v>0.87719298245614308</v>
      </c>
      <c r="BR25" s="306">
        <f t="shared" si="30"/>
        <v>0.88495575221239076</v>
      </c>
      <c r="BS25" s="306">
        <f t="shared" si="31"/>
        <v>0.4444444444444251</v>
      </c>
      <c r="BT25" s="306">
        <f t="shared" si="32"/>
        <v>0.44642857142855874</v>
      </c>
      <c r="BU25" s="306">
        <f t="shared" si="33"/>
        <v>0.4484304932735439</v>
      </c>
      <c r="BV25" s="306">
        <f t="shared" si="34"/>
        <v>1.3636363636363447</v>
      </c>
      <c r="BW25" s="306">
        <f t="shared" si="35"/>
        <v>1.3824884792626779</v>
      </c>
      <c r="BX25" s="404">
        <f>AVERAGE(BI25:BW25)</f>
        <v>1.2154360177868493</v>
      </c>
      <c r="BY25" s="405">
        <f>SQRT(AVERAGE((BI25-$BX25)^2,(BJ25-$BX25)^2,(BK25-$BX25)^2,(BL25-$BX25)^2,(BM25-$BX25)^2,(BN25-$BX25)^2,(BO25-$BX25)^2,(BP25-$BX25)^2,(BQ25-$BX25)^2,(BR25-$BX25)^2,(BS25-$BX25)^2,(BT25-$BX25)^2,(BU25-$BX25)^2,(BV25-$BX25)^2,(BW25-$BX25)^2))</f>
        <v>0.77107956730790006</v>
      </c>
      <c r="BZ25" s="788" t="s">
        <v>52</v>
      </c>
      <c r="CA25" s="348">
        <f t="shared" si="18"/>
        <v>-19.175793683808308</v>
      </c>
      <c r="CB25" s="348">
        <f t="shared" si="19"/>
        <v>4.5905614563786044</v>
      </c>
      <c r="CC25" s="306">
        <f t="shared" si="20"/>
        <v>47.143781499570366</v>
      </c>
      <c r="CD25" s="570">
        <f>IF(AB25="n/a",1.03*AP25,IF(AB25&lt;0,1.01*AP25,IF(AB25&gt;10,1.1*AP25,(1+AB25/100)*AP25)))</f>
        <v>0.65650000000000008</v>
      </c>
      <c r="CE25" s="419">
        <f>IF($AC25="n/a",1.03*CD25,IF($AC25&lt;0,1.01*CD25,IF($AC25&gt;10,1.1*CD25,(1+$AC25/100)*CD25)))</f>
        <v>0.72215000000000018</v>
      </c>
      <c r="CF25" s="419">
        <f t="shared" si="23"/>
        <v>0.76547900000000024</v>
      </c>
      <c r="CG25" s="419">
        <f t="shared" si="23"/>
        <v>0.81140774000000027</v>
      </c>
      <c r="CH25" s="496">
        <f t="shared" si="23"/>
        <v>0.86009220440000034</v>
      </c>
      <c r="CI25" s="419">
        <f t="shared" si="36"/>
        <v>3.8156289444000011</v>
      </c>
      <c r="CJ25" s="405">
        <f t="shared" si="24"/>
        <v>15.004439419583173</v>
      </c>
      <c r="CK25" s="457">
        <v>0.6</v>
      </c>
      <c r="CL25" s="458">
        <v>27.61</v>
      </c>
      <c r="CM25" s="458">
        <v>-2.29</v>
      </c>
      <c r="CN25" s="459">
        <v>3.68</v>
      </c>
      <c r="CO25" s="460">
        <v>7.83</v>
      </c>
    </row>
    <row r="26" spans="1:93" ht="11.25" customHeight="1">
      <c r="A26" s="30" t="s">
        <v>2501</v>
      </c>
      <c r="B26" s="32" t="s">
        <v>2450</v>
      </c>
      <c r="C26" s="35" t="s">
        <v>3544</v>
      </c>
      <c r="D26" s="118">
        <v>38</v>
      </c>
      <c r="E26" s="121">
        <v>66</v>
      </c>
      <c r="F26" s="40" t="s">
        <v>2049</v>
      </c>
      <c r="G26" s="42" t="s">
        <v>2049</v>
      </c>
      <c r="H26" s="150">
        <v>93.07</v>
      </c>
      <c r="I26" s="229">
        <f t="shared" si="37"/>
        <v>1.0744600838078866</v>
      </c>
      <c r="J26" s="125">
        <v>0.22</v>
      </c>
      <c r="K26" s="125">
        <v>0.25</v>
      </c>
      <c r="L26" s="33">
        <f t="shared" si="0"/>
        <v>13.636363636363647</v>
      </c>
      <c r="M26" s="43">
        <v>41865</v>
      </c>
      <c r="N26" s="44">
        <v>41869</v>
      </c>
      <c r="O26" s="34">
        <v>41883</v>
      </c>
      <c r="P26" s="34" t="s">
        <v>1199</v>
      </c>
      <c r="Q26" s="32"/>
      <c r="R26" s="192">
        <f t="shared" si="1"/>
        <v>1</v>
      </c>
      <c r="S26" s="672">
        <f t="shared" si="2"/>
        <v>26.178010471204189</v>
      </c>
      <c r="T26" s="681">
        <f t="shared" si="3"/>
        <v>71.619395718025203</v>
      </c>
      <c r="U26" s="229">
        <f t="shared" si="4"/>
        <v>24.363874345549739</v>
      </c>
      <c r="V26" s="493">
        <v>12</v>
      </c>
      <c r="W26" s="162">
        <v>3.82</v>
      </c>
      <c r="X26" s="157">
        <v>1.52</v>
      </c>
      <c r="Y26" s="150">
        <v>1.89</v>
      </c>
      <c r="Z26" s="158">
        <v>2.72</v>
      </c>
      <c r="AA26" s="150">
        <v>13.4</v>
      </c>
      <c r="AB26" s="434">
        <v>-4.3</v>
      </c>
      <c r="AC26" s="444">
        <v>14</v>
      </c>
      <c r="AD26" s="445">
        <v>8.8000000000000007</v>
      </c>
      <c r="AE26" s="444">
        <v>16</v>
      </c>
      <c r="AF26" s="725">
        <v>7</v>
      </c>
      <c r="AG26" s="467">
        <v>6050</v>
      </c>
      <c r="AH26" s="679">
        <v>1.2</v>
      </c>
      <c r="AI26" s="769">
        <v>0.34</v>
      </c>
      <c r="AJ26" s="796">
        <f>IF(OR(AD26&lt;0,AD26="n/a",AD26=0),"n/a",AN26/AD26)</f>
        <v>0.94683801730279082</v>
      </c>
      <c r="AK26" s="688">
        <f>AN26/AO26</f>
        <v>1.1608990646161585</v>
      </c>
      <c r="AL26" s="635">
        <f t="shared" si="7"/>
        <v>11.904761904761907</v>
      </c>
      <c r="AM26" s="636">
        <f t="shared" si="8"/>
        <v>10.325677865290107</v>
      </c>
      <c r="AN26" s="636">
        <f t="shared" si="9"/>
        <v>8.3321745522645596</v>
      </c>
      <c r="AO26" s="639">
        <f t="shared" si="10"/>
        <v>7.1773462536293131</v>
      </c>
      <c r="AP26" s="814">
        <v>0.94</v>
      </c>
      <c r="AQ26" s="814">
        <v>0.84</v>
      </c>
      <c r="AR26" s="815"/>
      <c r="AS26" s="814">
        <v>0.76</v>
      </c>
      <c r="AT26" s="797">
        <v>0.7</v>
      </c>
      <c r="AU26" s="815"/>
      <c r="AV26" s="816">
        <v>0.66</v>
      </c>
      <c r="AW26" s="817">
        <v>0.63</v>
      </c>
      <c r="AX26" s="817">
        <v>0.6</v>
      </c>
      <c r="AY26" s="817">
        <v>0.56000000000000005</v>
      </c>
      <c r="AZ26" s="817">
        <v>0.52</v>
      </c>
      <c r="BA26" s="817">
        <v>0.48</v>
      </c>
      <c r="BB26" s="817">
        <v>0.47</v>
      </c>
      <c r="BC26" s="817">
        <v>0.435</v>
      </c>
      <c r="BD26" s="817">
        <v>0.42499999999999999</v>
      </c>
      <c r="BE26" s="817">
        <v>0.41499999999999998</v>
      </c>
      <c r="BF26" s="817">
        <v>0.38</v>
      </c>
      <c r="BG26" s="817">
        <v>0.34</v>
      </c>
      <c r="BH26" s="816">
        <f t="shared" si="11"/>
        <v>9.1549999999999994</v>
      </c>
      <c r="BI26" s="409">
        <f t="shared" si="12"/>
        <v>11.904761904761907</v>
      </c>
      <c r="BJ26" s="409">
        <f>IF(AS26=0,0,IF(AS26&gt;AQ26,0,((AQ26/AS26)-1)*100))</f>
        <v>10.526315789473673</v>
      </c>
      <c r="BK26" s="409">
        <f t="shared" si="14"/>
        <v>8.5714285714285854</v>
      </c>
      <c r="BL26" s="409">
        <f>((AT26/AV26)-1)*100</f>
        <v>6.0606060606060552</v>
      </c>
      <c r="BM26" s="395">
        <f t="shared" si="40"/>
        <v>4.7619047619047672</v>
      </c>
      <c r="BN26" s="395">
        <f t="shared" si="26"/>
        <v>5.0000000000000044</v>
      </c>
      <c r="BO26" s="395">
        <f t="shared" si="27"/>
        <v>7.1428571428571397</v>
      </c>
      <c r="BP26" s="395">
        <f t="shared" si="28"/>
        <v>7.6923076923077094</v>
      </c>
      <c r="BQ26" s="395">
        <f t="shared" si="29"/>
        <v>8.3333333333333481</v>
      </c>
      <c r="BR26" s="395">
        <f t="shared" si="30"/>
        <v>2.1276595744680771</v>
      </c>
      <c r="BS26" s="395">
        <f t="shared" si="31"/>
        <v>8.045977011494255</v>
      </c>
      <c r="BT26" s="395">
        <f t="shared" si="32"/>
        <v>2.3529411764705799</v>
      </c>
      <c r="BU26" s="395">
        <f t="shared" si="33"/>
        <v>2.4096385542168752</v>
      </c>
      <c r="BV26" s="395">
        <f t="shared" si="34"/>
        <v>9.210526315789469</v>
      </c>
      <c r="BW26" s="395">
        <f t="shared" si="35"/>
        <v>11.764705882352944</v>
      </c>
      <c r="BX26" s="408">
        <f t="shared" si="16"/>
        <v>7.0603309180976925</v>
      </c>
      <c r="BY26" s="409">
        <f t="shared" si="17"/>
        <v>3.1215870085657165</v>
      </c>
      <c r="BZ26" s="654" t="s">
        <v>2558</v>
      </c>
      <c r="CA26" s="349">
        <f t="shared" si="18"/>
        <v>-14.957239709477292</v>
      </c>
      <c r="CB26" s="349">
        <f t="shared" si="19"/>
        <v>9.4066346360724467</v>
      </c>
      <c r="CC26" s="395">
        <f t="shared" si="20"/>
        <v>73.940737380320385</v>
      </c>
      <c r="CD26" s="574">
        <f t="shared" si="21"/>
        <v>0.94939999999999991</v>
      </c>
      <c r="CE26" s="420">
        <f>IF($AC26="n/a",1.03*CD26,IF($AC26&lt;0,1.01*CD26,IF($AC26&gt;10,1.1*CD26,(1+$AC26/100)*CD26)))</f>
        <v>1.04434</v>
      </c>
      <c r="CF26" s="420">
        <f t="shared" si="23"/>
        <v>1.1487740000000002</v>
      </c>
      <c r="CG26" s="420">
        <f t="shared" si="23"/>
        <v>1.2636514000000003</v>
      </c>
      <c r="CH26" s="497">
        <f t="shared" si="23"/>
        <v>1.3900165400000004</v>
      </c>
      <c r="CI26" s="420">
        <f t="shared" si="36"/>
        <v>5.7961819400000012</v>
      </c>
      <c r="CJ26" s="409">
        <f t="shared" si="24"/>
        <v>6.22776613301816</v>
      </c>
      <c r="CK26" s="468">
        <v>1.34</v>
      </c>
      <c r="CL26" s="469">
        <v>25.29</v>
      </c>
      <c r="CM26" s="469">
        <v>-2.5299999999999998</v>
      </c>
      <c r="CN26" s="470">
        <v>1.88</v>
      </c>
      <c r="CO26" s="471">
        <v>8.49</v>
      </c>
    </row>
    <row r="27" spans="1:93" ht="11.25" customHeight="1">
      <c r="A27" s="129" t="s">
        <v>1917</v>
      </c>
      <c r="B27" s="16" t="s">
        <v>3698</v>
      </c>
      <c r="C27" s="22" t="s">
        <v>3294</v>
      </c>
      <c r="D27" s="116">
        <v>27</v>
      </c>
      <c r="E27" s="121">
        <v>101</v>
      </c>
      <c r="F27" s="36" t="s">
        <v>1572</v>
      </c>
      <c r="G27" s="37" t="s">
        <v>1572</v>
      </c>
      <c r="H27" s="171">
        <v>106.68</v>
      </c>
      <c r="I27" s="227">
        <f t="shared" si="37"/>
        <v>4.0119985001874765</v>
      </c>
      <c r="J27" s="111">
        <v>1</v>
      </c>
      <c r="K27" s="111">
        <v>1.07</v>
      </c>
      <c r="L27" s="764">
        <f t="shared" si="0"/>
        <v>7.0000000000000062</v>
      </c>
      <c r="M27" s="19">
        <v>41774</v>
      </c>
      <c r="N27" s="20">
        <v>41778</v>
      </c>
      <c r="O27" s="21">
        <v>41800</v>
      </c>
      <c r="P27" s="277" t="s">
        <v>2157</v>
      </c>
      <c r="Q27" s="128"/>
      <c r="R27" s="224">
        <f t="shared" si="1"/>
        <v>4.28</v>
      </c>
      <c r="S27" s="231">
        <f t="shared" si="2"/>
        <v>42.250740375123399</v>
      </c>
      <c r="T27" s="680">
        <f t="shared" si="3"/>
        <v>-22.598298707661858</v>
      </c>
      <c r="U27" s="227">
        <f t="shared" si="4"/>
        <v>10.531095755182626</v>
      </c>
      <c r="V27" s="492">
        <v>12</v>
      </c>
      <c r="W27" s="161">
        <v>10.130000000000001</v>
      </c>
      <c r="X27" s="155" t="s">
        <v>462</v>
      </c>
      <c r="Y27" s="149">
        <v>1.01</v>
      </c>
      <c r="Z27" s="156">
        <v>1.28</v>
      </c>
      <c r="AA27" s="149">
        <v>12.6</v>
      </c>
      <c r="AB27" s="432">
        <v>-8.6</v>
      </c>
      <c r="AC27" s="440">
        <v>74.64</v>
      </c>
      <c r="AD27" s="443">
        <v>14.1</v>
      </c>
      <c r="AE27" s="440">
        <v>-0.35</v>
      </c>
      <c r="AF27" s="723">
        <v>25</v>
      </c>
      <c r="AG27" s="456">
        <v>201670</v>
      </c>
      <c r="AH27" s="653">
        <v>0.02</v>
      </c>
      <c r="AI27" s="767">
        <v>0.16</v>
      </c>
      <c r="AJ27" s="795">
        <f>IF(OR(AD27&lt;0,AD27="n/a",AD27=0),"n/a",AN27/AD27)</f>
        <v>0.68209575662344279</v>
      </c>
      <c r="AK27" s="794">
        <f>AN27/AO27</f>
        <v>0.90289115075796933</v>
      </c>
      <c r="AL27" s="634">
        <f t="shared" si="7"/>
        <v>7.9487179487179427</v>
      </c>
      <c r="AM27" s="631">
        <f t="shared" si="8"/>
        <v>10.859914370805846</v>
      </c>
      <c r="AN27" s="631">
        <f t="shared" si="9"/>
        <v>9.6175501683905438</v>
      </c>
      <c r="AO27" s="638">
        <f t="shared" si="10"/>
        <v>10.651948643329479</v>
      </c>
      <c r="AP27" s="808">
        <v>4.21</v>
      </c>
      <c r="AQ27" s="808">
        <v>3.9</v>
      </c>
      <c r="AR27" s="809"/>
      <c r="AS27" s="808">
        <v>3.51</v>
      </c>
      <c r="AT27" s="796">
        <v>3.09</v>
      </c>
      <c r="AU27" s="809"/>
      <c r="AV27" s="810">
        <v>2.84</v>
      </c>
      <c r="AW27" s="811">
        <v>2.66</v>
      </c>
      <c r="AX27" s="811">
        <v>2.5299999999999998</v>
      </c>
      <c r="AY27" s="811">
        <v>2.2599999999999998</v>
      </c>
      <c r="AZ27" s="811">
        <v>2.0099999999999998</v>
      </c>
      <c r="BA27" s="811">
        <v>1.75</v>
      </c>
      <c r="BB27" s="811">
        <v>1.53</v>
      </c>
      <c r="BC27" s="811">
        <v>1.43</v>
      </c>
      <c r="BD27" s="812">
        <v>1.4</v>
      </c>
      <c r="BE27" s="811">
        <v>1.325</v>
      </c>
      <c r="BF27" s="812">
        <v>1.3</v>
      </c>
      <c r="BG27" s="811">
        <v>1.24</v>
      </c>
      <c r="BH27" s="810">
        <f t="shared" si="11"/>
        <v>36.984999999999999</v>
      </c>
      <c r="BI27" s="405">
        <f t="shared" si="12"/>
        <v>7.9487179487179427</v>
      </c>
      <c r="BJ27" s="405">
        <f>IF(AS27=0,0,IF(AS27&gt;AQ27,0,((AQ27/AS27)-1)*100))</f>
        <v>11.111111111111116</v>
      </c>
      <c r="BK27" s="405">
        <f t="shared" si="14"/>
        <v>13.592233009708732</v>
      </c>
      <c r="BL27" s="405">
        <f>IF(AV27=0,0,IF(AV27&gt;AT27,0,((AT27/AV27)-1)*100))</f>
        <v>8.8028169014084501</v>
      </c>
      <c r="BM27" s="306">
        <f t="shared" ref="BM27:BW27" si="41">IF(AW27=0,0,IF(AW27&gt;AV27,0,((AV27/AW27)-1)*100))</f>
        <v>6.7669172932330657</v>
      </c>
      <c r="BN27" s="306">
        <f t="shared" si="41"/>
        <v>5.1383399209486313</v>
      </c>
      <c r="BO27" s="306">
        <f t="shared" si="41"/>
        <v>11.946902654867264</v>
      </c>
      <c r="BP27" s="306">
        <f t="shared" si="41"/>
        <v>12.437810945273631</v>
      </c>
      <c r="BQ27" s="306">
        <f t="shared" si="41"/>
        <v>14.857142857142836</v>
      </c>
      <c r="BR27" s="306">
        <f t="shared" si="41"/>
        <v>14.379084967320255</v>
      </c>
      <c r="BS27" s="306">
        <f t="shared" si="41"/>
        <v>6.9930069930070005</v>
      </c>
      <c r="BT27" s="306">
        <f t="shared" si="41"/>
        <v>2.1428571428571352</v>
      </c>
      <c r="BU27" s="306">
        <f t="shared" si="41"/>
        <v>5.6603773584905648</v>
      </c>
      <c r="BV27" s="306">
        <f t="shared" si="41"/>
        <v>1.9230769230769162</v>
      </c>
      <c r="BW27" s="306">
        <f t="shared" si="41"/>
        <v>4.8387096774193505</v>
      </c>
      <c r="BX27" s="404">
        <f t="shared" si="16"/>
        <v>8.569273713638859</v>
      </c>
      <c r="BY27" s="405">
        <f t="shared" si="17"/>
        <v>4.140449347220585</v>
      </c>
      <c r="BZ27" s="788" t="s">
        <v>1465</v>
      </c>
      <c r="CA27" s="348">
        <f t="shared" si="18"/>
        <v>3.0984529133953949</v>
      </c>
      <c r="CB27" s="348">
        <f t="shared" si="19"/>
        <v>13.629548668578021</v>
      </c>
      <c r="CC27" s="306">
        <f t="shared" si="20"/>
        <v>68.189587302343071</v>
      </c>
      <c r="CD27" s="570">
        <f t="shared" si="21"/>
        <v>4.2521000000000004</v>
      </c>
      <c r="CE27" s="419">
        <f>IF($AC27="n/a",1.03*CD27,IF($AC27&lt;0,1.01*CD27,IF($AC27&gt;10,1.1*CD27,(1+$AC27/100)*CD27)))</f>
        <v>4.6773100000000012</v>
      </c>
      <c r="CF27" s="419">
        <f t="shared" ref="CF27:CH46" si="42">IF($AE27="n/a",1.03*CE27,IF($AE27&lt;0,1.01*CE27,IF($AE27&gt;10,1.1*CE27,(1+$AE27/100)*CE27)))</f>
        <v>4.7240831000000014</v>
      </c>
      <c r="CG27" s="419">
        <f t="shared" si="42"/>
        <v>4.7713239310000013</v>
      </c>
      <c r="CH27" s="496">
        <f t="shared" si="42"/>
        <v>4.8190371703100014</v>
      </c>
      <c r="CI27" s="419">
        <f t="shared" si="36"/>
        <v>23.243854201310004</v>
      </c>
      <c r="CJ27" s="405">
        <f t="shared" si="24"/>
        <v>21.788389765007501</v>
      </c>
      <c r="CK27" s="457">
        <v>1.1599999999999999</v>
      </c>
      <c r="CL27" s="458">
        <v>8.9499999999999993</v>
      </c>
      <c r="CM27" s="458">
        <v>-18.84</v>
      </c>
      <c r="CN27" s="459">
        <v>-0.89</v>
      </c>
      <c r="CO27" s="460">
        <v>-8.7799999999999994</v>
      </c>
    </row>
    <row r="28" spans="1:93" ht="11.25" customHeight="1">
      <c r="A28" s="23" t="s">
        <v>373</v>
      </c>
      <c r="B28" s="24" t="s">
        <v>374</v>
      </c>
      <c r="C28" s="29" t="s">
        <v>3417</v>
      </c>
      <c r="D28" s="117">
        <v>33</v>
      </c>
      <c r="E28" s="121">
        <v>78</v>
      </c>
      <c r="F28" s="38" t="s">
        <v>1572</v>
      </c>
      <c r="G28" s="39" t="s">
        <v>1572</v>
      </c>
      <c r="H28" s="149">
        <v>100.45</v>
      </c>
      <c r="I28" s="227">
        <f t="shared" si="37"/>
        <v>2.269785963165754</v>
      </c>
      <c r="J28" s="126">
        <v>0.5</v>
      </c>
      <c r="K28" s="126">
        <v>0.56999999999999995</v>
      </c>
      <c r="L28" s="25">
        <f t="shared" si="0"/>
        <v>13.999999999999989</v>
      </c>
      <c r="M28" s="26">
        <v>42074</v>
      </c>
      <c r="N28" s="27">
        <v>42076</v>
      </c>
      <c r="O28" s="28">
        <v>42095</v>
      </c>
      <c r="P28" s="195" t="s">
        <v>3171</v>
      </c>
      <c r="Q28" s="24"/>
      <c r="R28" s="224">
        <f t="shared" si="1"/>
        <v>2.2799999999999998</v>
      </c>
      <c r="S28" s="231">
        <f t="shared" si="2"/>
        <v>26.388888888888886</v>
      </c>
      <c r="T28" s="680">
        <f t="shared" si="3"/>
        <v>-13.441276861079288</v>
      </c>
      <c r="U28" s="227">
        <f t="shared" si="4"/>
        <v>11.626157407407407</v>
      </c>
      <c r="V28" s="492">
        <v>12</v>
      </c>
      <c r="W28" s="161">
        <v>8.64</v>
      </c>
      <c r="X28" s="155">
        <v>2.69</v>
      </c>
      <c r="Y28" s="149">
        <v>1.69</v>
      </c>
      <c r="Z28" s="156">
        <v>1.45</v>
      </c>
      <c r="AA28" s="149">
        <v>12.9</v>
      </c>
      <c r="AB28" s="432">
        <v>-4.5999999999999996</v>
      </c>
      <c r="AC28" s="440">
        <v>1.67</v>
      </c>
      <c r="AD28" s="443">
        <v>6.9</v>
      </c>
      <c r="AE28" s="440">
        <v>4.32</v>
      </c>
      <c r="AF28" s="723">
        <v>22</v>
      </c>
      <c r="AG28" s="456">
        <v>23687</v>
      </c>
      <c r="AH28" s="653">
        <v>0.3</v>
      </c>
      <c r="AI28" s="767">
        <v>0.2</v>
      </c>
      <c r="AJ28" s="796">
        <f>IF(OR(AD28&lt;0,AD28="n/a",AD28=0),"n/a",AN28/AD28)</f>
        <v>1.0216625779837185</v>
      </c>
      <c r="AK28" s="688">
        <f>AN28/AO28</f>
        <v>0.72284474964959666</v>
      </c>
      <c r="AL28" s="634">
        <f t="shared" si="7"/>
        <v>12.138728323699421</v>
      </c>
      <c r="AM28" s="631">
        <f t="shared" si="8"/>
        <v>8.0008075997068051</v>
      </c>
      <c r="AN28" s="631">
        <f t="shared" si="9"/>
        <v>7.0494717880876578</v>
      </c>
      <c r="AO28" s="638">
        <f t="shared" si="10"/>
        <v>9.7524009014452027</v>
      </c>
      <c r="AP28" s="808">
        <v>1.94</v>
      </c>
      <c r="AQ28" s="808">
        <v>1.73</v>
      </c>
      <c r="AR28" s="809"/>
      <c r="AS28" s="808">
        <v>1.62</v>
      </c>
      <c r="AT28" s="796">
        <v>1.54</v>
      </c>
      <c r="AU28" s="809"/>
      <c r="AV28" s="810">
        <v>1.46</v>
      </c>
      <c r="AW28" s="811">
        <v>1.38</v>
      </c>
      <c r="AX28" s="811">
        <v>1.28</v>
      </c>
      <c r="AY28" s="811">
        <v>1.1200000000000001</v>
      </c>
      <c r="AZ28" s="811">
        <v>0.96499999999999997</v>
      </c>
      <c r="BA28" s="811">
        <v>0.84</v>
      </c>
      <c r="BB28" s="811">
        <v>0.76500000000000001</v>
      </c>
      <c r="BC28" s="811">
        <v>0.71499999999999997</v>
      </c>
      <c r="BD28" s="811">
        <v>0.69499999999999995</v>
      </c>
      <c r="BE28" s="811">
        <v>0.67500000000000004</v>
      </c>
      <c r="BF28" s="811">
        <v>0.65500000000000003</v>
      </c>
      <c r="BG28" s="811">
        <v>0.63500000000000001</v>
      </c>
      <c r="BH28" s="810">
        <f t="shared" si="11"/>
        <v>18.015000000000001</v>
      </c>
      <c r="BI28" s="405">
        <f t="shared" si="12"/>
        <v>12.138728323699421</v>
      </c>
      <c r="BJ28" s="405">
        <f>IF(AS28=0,0,IF(AS28&gt;AQ28,0,((AQ28/AS28)-1)*100))</f>
        <v>6.7901234567901092</v>
      </c>
      <c r="BK28" s="405">
        <f t="shared" si="14"/>
        <v>5.1948051948051965</v>
      </c>
      <c r="BL28" s="405">
        <f t="shared" si="38"/>
        <v>5.4794520547945202</v>
      </c>
      <c r="BM28" s="306">
        <f t="shared" ref="BM28:BW28" si="43">((AV28/AW28)-1)*100</f>
        <v>5.7971014492753659</v>
      </c>
      <c r="BN28" s="306">
        <f t="shared" si="43"/>
        <v>7.8125</v>
      </c>
      <c r="BO28" s="306">
        <f t="shared" si="43"/>
        <v>14.285714285714279</v>
      </c>
      <c r="BP28" s="306">
        <f t="shared" si="43"/>
        <v>16.062176165803123</v>
      </c>
      <c r="BQ28" s="306">
        <f t="shared" si="43"/>
        <v>14.880952380952372</v>
      </c>
      <c r="BR28" s="306">
        <f t="shared" si="43"/>
        <v>9.8039215686274375</v>
      </c>
      <c r="BS28" s="306">
        <f t="shared" si="43"/>
        <v>6.9930069930070005</v>
      </c>
      <c r="BT28" s="306">
        <f t="shared" si="43"/>
        <v>2.877697841726623</v>
      </c>
      <c r="BU28" s="306">
        <f t="shared" si="43"/>
        <v>2.962962962962945</v>
      </c>
      <c r="BV28" s="306">
        <f t="shared" si="43"/>
        <v>3.0534351145038219</v>
      </c>
      <c r="BW28" s="306">
        <f t="shared" si="43"/>
        <v>3.1496062992125928</v>
      </c>
      <c r="BX28" s="404">
        <f t="shared" si="16"/>
        <v>7.8188122727916545</v>
      </c>
      <c r="BY28" s="405">
        <f t="shared" si="17"/>
        <v>4.4191985967811966</v>
      </c>
      <c r="BZ28" s="788" t="s">
        <v>2637</v>
      </c>
      <c r="CA28" s="348">
        <f t="shared" si="18"/>
        <v>-2.3068996561539947</v>
      </c>
      <c r="CB28" s="348">
        <f t="shared" si="19"/>
        <v>9.3192577512534118</v>
      </c>
      <c r="CC28" s="306">
        <f t="shared" si="20"/>
        <v>68.394241651386039</v>
      </c>
      <c r="CD28" s="570">
        <f t="shared" si="21"/>
        <v>1.9594</v>
      </c>
      <c r="CE28" s="419">
        <f>IF($AC28="n/a",1.03*CD28,IF($AC28&lt;0,1.01*CD28,IF($AC28&gt;10,1.1*CD28,(1+$AC28/100)*CD28)))</f>
        <v>1.9921219799999998</v>
      </c>
      <c r="CF28" s="419">
        <f t="shared" si="42"/>
        <v>2.0781816495359995</v>
      </c>
      <c r="CG28" s="419">
        <f t="shared" si="42"/>
        <v>2.1679590967959546</v>
      </c>
      <c r="CH28" s="496">
        <f t="shared" si="42"/>
        <v>2.2616149297775396</v>
      </c>
      <c r="CI28" s="419">
        <f t="shared" si="36"/>
        <v>10.459277656109494</v>
      </c>
      <c r="CJ28" s="405">
        <f t="shared" si="24"/>
        <v>10.412421758197604</v>
      </c>
      <c r="CK28" s="457">
        <v>0.65</v>
      </c>
      <c r="CL28" s="458">
        <v>19.79</v>
      </c>
      <c r="CM28" s="458">
        <v>-4.6100000000000003</v>
      </c>
      <c r="CN28" s="459">
        <v>-1.39</v>
      </c>
      <c r="CO28" s="460">
        <v>5.26</v>
      </c>
    </row>
    <row r="29" spans="1:93" ht="11.25" customHeight="1">
      <c r="A29" s="23" t="s">
        <v>228</v>
      </c>
      <c r="B29" s="24" t="s">
        <v>1746</v>
      </c>
      <c r="C29" s="29" t="s">
        <v>3417</v>
      </c>
      <c r="D29" s="117">
        <v>55</v>
      </c>
      <c r="E29" s="121">
        <v>10</v>
      </c>
      <c r="F29" s="38" t="s">
        <v>2049</v>
      </c>
      <c r="G29" s="39" t="s">
        <v>2049</v>
      </c>
      <c r="H29" s="149">
        <v>52.76</v>
      </c>
      <c r="I29" s="227">
        <f>(R29/H29)*100</f>
        <v>3.4874905231235784</v>
      </c>
      <c r="J29" s="126">
        <v>0.44</v>
      </c>
      <c r="K29" s="126">
        <v>0.46</v>
      </c>
      <c r="L29" s="25">
        <f t="shared" ref="L29:L39" si="44">((K29/J29)-1)*100</f>
        <v>4.5454545454545414</v>
      </c>
      <c r="M29" s="26">
        <v>42079</v>
      </c>
      <c r="N29" s="27">
        <v>42081</v>
      </c>
      <c r="O29" s="28">
        <v>42109</v>
      </c>
      <c r="P29" s="195" t="s">
        <v>1514</v>
      </c>
      <c r="Q29" s="24"/>
      <c r="R29" s="224">
        <f t="shared" si="1"/>
        <v>1.84</v>
      </c>
      <c r="S29" s="231">
        <f t="shared" si="2"/>
        <v>57.861635220125784</v>
      </c>
      <c r="T29" s="680">
        <f t="shared" si="3"/>
        <v>-0.9684914154958979</v>
      </c>
      <c r="U29" s="227">
        <f t="shared" si="4"/>
        <v>16.591194968553459</v>
      </c>
      <c r="V29" s="492">
        <v>12</v>
      </c>
      <c r="W29" s="161">
        <v>3.18</v>
      </c>
      <c r="X29" s="155" t="s">
        <v>462</v>
      </c>
      <c r="Y29" s="149">
        <v>1.75</v>
      </c>
      <c r="Z29" s="156">
        <v>1.33</v>
      </c>
      <c r="AA29" s="149">
        <v>8.1999999999999993</v>
      </c>
      <c r="AB29" s="432">
        <v>1.6</v>
      </c>
      <c r="AC29" s="440">
        <v>1.34</v>
      </c>
      <c r="AD29" s="443">
        <v>3.7</v>
      </c>
      <c r="AE29" s="440">
        <v>-7.04</v>
      </c>
      <c r="AF29" s="723">
        <v>8</v>
      </c>
      <c r="AG29" s="456">
        <v>8637</v>
      </c>
      <c r="AH29" s="653">
        <v>3.8</v>
      </c>
      <c r="AI29" s="767">
        <v>0.13</v>
      </c>
      <c r="AJ29" s="796">
        <f t="shared" si="5"/>
        <v>0.57908571012744503</v>
      </c>
      <c r="AK29" s="688">
        <f>AN29/AO29</f>
        <v>0.37622002087218437</v>
      </c>
      <c r="AL29" s="634">
        <f t="shared" si="7"/>
        <v>5.9360730593607247</v>
      </c>
      <c r="AM29" s="631">
        <f t="shared" si="8"/>
        <v>2.7820013751401307</v>
      </c>
      <c r="AN29" s="631">
        <f t="shared" si="9"/>
        <v>2.1426171274715466</v>
      </c>
      <c r="AO29" s="638">
        <f t="shared" si="10"/>
        <v>5.6951172415129703</v>
      </c>
      <c r="AP29" s="808">
        <v>1.74</v>
      </c>
      <c r="AQ29" s="808">
        <v>1.6425000000000001</v>
      </c>
      <c r="AR29" s="809"/>
      <c r="AS29" s="808">
        <v>1.615</v>
      </c>
      <c r="AT29" s="796">
        <v>1.6025</v>
      </c>
      <c r="AU29" s="809"/>
      <c r="AV29" s="810">
        <v>1.585</v>
      </c>
      <c r="AW29" s="811">
        <v>1.5649999999999999</v>
      </c>
      <c r="AX29" s="811">
        <v>1.5249999999999999</v>
      </c>
      <c r="AY29" s="811">
        <v>1.4</v>
      </c>
      <c r="AZ29" s="811">
        <v>1.31</v>
      </c>
      <c r="BA29" s="811">
        <v>1.16238</v>
      </c>
      <c r="BB29" s="811">
        <v>1</v>
      </c>
      <c r="BC29" s="811">
        <v>0.88254999999999995</v>
      </c>
      <c r="BD29" s="811">
        <v>0.79729000000000005</v>
      </c>
      <c r="BE29" s="811">
        <v>0.74377000000000004</v>
      </c>
      <c r="BF29" s="811">
        <v>0.67118000000000011</v>
      </c>
      <c r="BG29" s="811">
        <v>0.60043999999999997</v>
      </c>
      <c r="BH29" s="810">
        <f t="shared" si="11"/>
        <v>19.842610000000001</v>
      </c>
      <c r="BI29" s="405">
        <f t="shared" si="12"/>
        <v>5.9360730593607247</v>
      </c>
      <c r="BJ29" s="405">
        <f t="shared" si="13"/>
        <v>1.7027863777089758</v>
      </c>
      <c r="BK29" s="405">
        <f t="shared" si="14"/>
        <v>0.78003120124805481</v>
      </c>
      <c r="BL29" s="405">
        <f t="shared" si="38"/>
        <v>1.1041009463722551</v>
      </c>
      <c r="BM29" s="306">
        <f t="shared" ref="BM29:BM36" si="45">((AV29/AW29)-1)*100</f>
        <v>1.2779552715654896</v>
      </c>
      <c r="BN29" s="306">
        <f t="shared" si="26"/>
        <v>2.6229508196721429</v>
      </c>
      <c r="BO29" s="306">
        <f t="shared" si="27"/>
        <v>8.9285714285714199</v>
      </c>
      <c r="BP29" s="306">
        <f t="shared" si="28"/>
        <v>6.8702290076335659</v>
      </c>
      <c r="BQ29" s="306">
        <f t="shared" si="29"/>
        <v>12.699805571327794</v>
      </c>
      <c r="BR29" s="306">
        <f t="shared" si="30"/>
        <v>16.237999999999996</v>
      </c>
      <c r="BS29" s="306">
        <f t="shared" si="31"/>
        <v>13.308027873774876</v>
      </c>
      <c r="BT29" s="306">
        <f t="shared" si="32"/>
        <v>10.693724993415188</v>
      </c>
      <c r="BU29" s="306">
        <f t="shared" si="33"/>
        <v>7.1957728867795057</v>
      </c>
      <c r="BV29" s="306">
        <f t="shared" si="34"/>
        <v>10.815280550671936</v>
      </c>
      <c r="BW29" s="306">
        <f t="shared" si="35"/>
        <v>11.78136033575381</v>
      </c>
      <c r="BX29" s="404">
        <f t="shared" si="16"/>
        <v>7.4636446882570491</v>
      </c>
      <c r="BY29" s="405">
        <f t="shared" si="17"/>
        <v>4.9245878664368412</v>
      </c>
      <c r="BZ29" s="788" t="s">
        <v>2637</v>
      </c>
      <c r="CA29" s="348">
        <f t="shared" si="18"/>
        <v>-10.961087317958334</v>
      </c>
      <c r="CB29" s="348">
        <f t="shared" si="19"/>
        <v>5.6301076505951251</v>
      </c>
      <c r="CC29" s="306">
        <f t="shared" si="20"/>
        <v>51.427170999730556</v>
      </c>
      <c r="CD29" s="570">
        <f t="shared" si="21"/>
        <v>1.7678400000000001</v>
      </c>
      <c r="CE29" s="419">
        <f t="shared" si="22"/>
        <v>1.7915290560000001</v>
      </c>
      <c r="CF29" s="419">
        <f t="shared" si="42"/>
        <v>1.8094443465600001</v>
      </c>
      <c r="CG29" s="419">
        <f t="shared" si="42"/>
        <v>1.8275387900256002</v>
      </c>
      <c r="CH29" s="496">
        <f t="shared" si="42"/>
        <v>1.8458141779258561</v>
      </c>
      <c r="CI29" s="419">
        <f t="shared" si="36"/>
        <v>9.0421663705114561</v>
      </c>
      <c r="CJ29" s="405">
        <f t="shared" si="24"/>
        <v>17.138298655252949</v>
      </c>
      <c r="CK29" s="457">
        <v>0.82</v>
      </c>
      <c r="CL29" s="458">
        <v>18.309999999999999</v>
      </c>
      <c r="CM29" s="458">
        <v>-4.68</v>
      </c>
      <c r="CN29" s="459">
        <v>1.85</v>
      </c>
      <c r="CO29" s="460">
        <v>7.95</v>
      </c>
    </row>
    <row r="30" spans="1:93" ht="11.25" customHeight="1">
      <c r="A30" s="23" t="s">
        <v>744</v>
      </c>
      <c r="B30" s="24" t="s">
        <v>745</v>
      </c>
      <c r="C30" s="29" t="s">
        <v>3416</v>
      </c>
      <c r="D30" s="117">
        <v>32</v>
      </c>
      <c r="E30" s="121">
        <v>83</v>
      </c>
      <c r="F30" s="57" t="s">
        <v>2659</v>
      </c>
      <c r="G30" s="49" t="s">
        <v>2659</v>
      </c>
      <c r="H30" s="149">
        <v>83.48</v>
      </c>
      <c r="I30" s="227">
        <f t="shared" si="37"/>
        <v>1.0182079540009583</v>
      </c>
      <c r="J30" s="126">
        <v>0.77</v>
      </c>
      <c r="K30" s="126">
        <v>0.85</v>
      </c>
      <c r="L30" s="25">
        <f t="shared" si="44"/>
        <v>10.389610389610393</v>
      </c>
      <c r="M30" s="26">
        <v>41948</v>
      </c>
      <c r="N30" s="27">
        <v>41950</v>
      </c>
      <c r="O30" s="28">
        <v>41978</v>
      </c>
      <c r="P30" s="28" t="s">
        <v>2729</v>
      </c>
      <c r="Q30" s="24" t="s">
        <v>460</v>
      </c>
      <c r="R30" s="224">
        <f>K30</f>
        <v>0.85</v>
      </c>
      <c r="S30" s="231">
        <f t="shared" si="2"/>
        <v>24.079320113314449</v>
      </c>
      <c r="T30" s="680">
        <f t="shared" si="3"/>
        <v>116.02503964262287</v>
      </c>
      <c r="U30" s="227">
        <f t="shared" si="4"/>
        <v>23.648725212464591</v>
      </c>
      <c r="V30" s="492">
        <v>5</v>
      </c>
      <c r="W30" s="161">
        <v>3.53</v>
      </c>
      <c r="X30" s="155">
        <v>1.99</v>
      </c>
      <c r="Y30" s="149">
        <v>2.15</v>
      </c>
      <c r="Z30" s="156">
        <v>4.4400000000000004</v>
      </c>
      <c r="AA30" s="149">
        <v>27</v>
      </c>
      <c r="AB30" s="432">
        <v>21</v>
      </c>
      <c r="AC30" s="440">
        <v>10.96</v>
      </c>
      <c r="AD30" s="443">
        <v>15.7</v>
      </c>
      <c r="AE30" s="440">
        <v>11.9</v>
      </c>
      <c r="AF30" s="723">
        <v>14</v>
      </c>
      <c r="AG30" s="456">
        <v>9795</v>
      </c>
      <c r="AH30" s="653">
        <v>9.1</v>
      </c>
      <c r="AI30" s="767">
        <v>0.59</v>
      </c>
      <c r="AJ30" s="796">
        <f t="shared" si="5"/>
        <v>0.80132291094034158</v>
      </c>
      <c r="AK30" s="688">
        <f t="shared" si="6"/>
        <v>1.1081406835218868</v>
      </c>
      <c r="AL30" s="634">
        <f t="shared" si="7"/>
        <v>10.389610389610393</v>
      </c>
      <c r="AM30" s="631">
        <f t="shared" si="8"/>
        <v>16.325534115148123</v>
      </c>
      <c r="AN30" s="631">
        <f t="shared" si="9"/>
        <v>12.580769701763362</v>
      </c>
      <c r="AO30" s="638">
        <f t="shared" si="10"/>
        <v>11.353043786623939</v>
      </c>
      <c r="AP30" s="808">
        <v>0.85</v>
      </c>
      <c r="AQ30" s="808">
        <v>0.77</v>
      </c>
      <c r="AR30" s="809"/>
      <c r="AS30" s="808">
        <v>0.64</v>
      </c>
      <c r="AT30" s="796">
        <v>0.54</v>
      </c>
      <c r="AU30" s="809" t="s">
        <v>1127</v>
      </c>
      <c r="AV30" s="810">
        <v>0.48</v>
      </c>
      <c r="AW30" s="811">
        <v>0.47</v>
      </c>
      <c r="AX30" s="811">
        <v>0.46</v>
      </c>
      <c r="AY30" s="811">
        <v>0.39</v>
      </c>
      <c r="AZ30" s="811">
        <v>0.35</v>
      </c>
      <c r="BA30" s="811">
        <v>0.32</v>
      </c>
      <c r="BB30" s="811">
        <v>0.28999999999999998</v>
      </c>
      <c r="BC30" s="811">
        <v>0.27</v>
      </c>
      <c r="BD30" s="811">
        <v>0.25</v>
      </c>
      <c r="BE30" s="811">
        <v>0.22</v>
      </c>
      <c r="BF30" s="811">
        <v>0.18667</v>
      </c>
      <c r="BG30" s="811">
        <v>3.6670000000000001E-2</v>
      </c>
      <c r="BH30" s="810">
        <f t="shared" si="11"/>
        <v>6.5233400000000001</v>
      </c>
      <c r="BI30" s="405">
        <f t="shared" si="12"/>
        <v>10.389610389610393</v>
      </c>
      <c r="BJ30" s="405">
        <f t="shared" si="13"/>
        <v>20.3125</v>
      </c>
      <c r="BK30" s="405">
        <f t="shared" si="14"/>
        <v>18.518518518518512</v>
      </c>
      <c r="BL30" s="405">
        <f t="shared" si="38"/>
        <v>12.500000000000021</v>
      </c>
      <c r="BM30" s="306">
        <f t="shared" si="45"/>
        <v>2.1276595744680771</v>
      </c>
      <c r="BN30" s="306">
        <f t="shared" si="26"/>
        <v>2.1739130434782483</v>
      </c>
      <c r="BO30" s="306">
        <f t="shared" si="27"/>
        <v>17.948717948717952</v>
      </c>
      <c r="BP30" s="306">
        <f t="shared" si="28"/>
        <v>11.428571428571432</v>
      </c>
      <c r="BQ30" s="306">
        <f t="shared" si="29"/>
        <v>9.375</v>
      </c>
      <c r="BR30" s="306">
        <f t="shared" si="30"/>
        <v>10.344827586206918</v>
      </c>
      <c r="BS30" s="306">
        <f t="shared" si="31"/>
        <v>7.4074074074073959</v>
      </c>
      <c r="BT30" s="306">
        <f t="shared" si="32"/>
        <v>8.0000000000000071</v>
      </c>
      <c r="BU30" s="306">
        <f t="shared" si="33"/>
        <v>13.636363636363647</v>
      </c>
      <c r="BV30" s="306">
        <f t="shared" si="34"/>
        <v>17.855038302887436</v>
      </c>
      <c r="BW30" s="306">
        <f t="shared" si="35"/>
        <v>409.05372238887372</v>
      </c>
      <c r="BX30" s="404">
        <f t="shared" si="16"/>
        <v>38.071456681673581</v>
      </c>
      <c r="BY30" s="405">
        <f t="shared" si="17"/>
        <v>99.292056717557074</v>
      </c>
      <c r="BZ30" s="788" t="s">
        <v>2558</v>
      </c>
      <c r="CA30" s="348">
        <f t="shared" si="18"/>
        <v>-10.04974755670027</v>
      </c>
      <c r="CB30" s="348">
        <f t="shared" si="19"/>
        <v>13.598977655764321</v>
      </c>
      <c r="CC30" s="306">
        <f t="shared" si="20"/>
        <v>76.41719546742209</v>
      </c>
      <c r="CD30" s="570">
        <f t="shared" si="21"/>
        <v>0.93500000000000005</v>
      </c>
      <c r="CE30" s="419">
        <f t="shared" si="22"/>
        <v>1.0285000000000002</v>
      </c>
      <c r="CF30" s="419">
        <f t="shared" si="42"/>
        <v>1.1313500000000003</v>
      </c>
      <c r="CG30" s="419">
        <f t="shared" si="42"/>
        <v>1.2444850000000005</v>
      </c>
      <c r="CH30" s="496">
        <f t="shared" si="42"/>
        <v>1.3689335000000007</v>
      </c>
      <c r="CI30" s="419">
        <f t="shared" si="36"/>
        <v>5.7082685000000017</v>
      </c>
      <c r="CJ30" s="405">
        <f t="shared" si="24"/>
        <v>6.8378875179683778</v>
      </c>
      <c r="CK30" s="457">
        <v>0.84</v>
      </c>
      <c r="CL30" s="458">
        <v>53.66</v>
      </c>
      <c r="CM30" s="458">
        <v>-0.83</v>
      </c>
      <c r="CN30" s="459">
        <v>5.4</v>
      </c>
      <c r="CO30" s="460">
        <v>21.36</v>
      </c>
    </row>
    <row r="31" spans="1:93" ht="11.25" customHeight="1">
      <c r="A31" s="30" t="s">
        <v>746</v>
      </c>
      <c r="B31" s="32" t="s">
        <v>747</v>
      </c>
      <c r="C31" s="35" t="s">
        <v>2734</v>
      </c>
      <c r="D31" s="118">
        <v>31</v>
      </c>
      <c r="E31" s="121">
        <v>85</v>
      </c>
      <c r="F31" s="40" t="s">
        <v>2049</v>
      </c>
      <c r="G31" s="42" t="s">
        <v>2049</v>
      </c>
      <c r="H31" s="150">
        <v>65.81</v>
      </c>
      <c r="I31" s="227">
        <f t="shared" si="37"/>
        <v>1.215620726333384</v>
      </c>
      <c r="J31" s="125">
        <v>0.17</v>
      </c>
      <c r="K31" s="125">
        <v>0.2</v>
      </c>
      <c r="L31" s="33">
        <f t="shared" si="44"/>
        <v>17.647058823529417</v>
      </c>
      <c r="M31" s="43">
        <v>41920</v>
      </c>
      <c r="N31" s="44">
        <v>41922</v>
      </c>
      <c r="O31" s="34">
        <v>41929</v>
      </c>
      <c r="P31" s="195" t="s">
        <v>1967</v>
      </c>
      <c r="Q31" s="24"/>
      <c r="R31" s="224">
        <f t="shared" ref="R31:R49" si="46">K31*4</f>
        <v>0.8</v>
      </c>
      <c r="S31" s="231">
        <f t="shared" si="2"/>
        <v>28.268551236749119</v>
      </c>
      <c r="T31" s="680">
        <f t="shared" si="3"/>
        <v>76.084892257989182</v>
      </c>
      <c r="U31" s="227">
        <f t="shared" si="4"/>
        <v>23.254416961130744</v>
      </c>
      <c r="V31" s="492">
        <v>11</v>
      </c>
      <c r="W31" s="161">
        <v>2.83</v>
      </c>
      <c r="X31" s="155">
        <v>1.98</v>
      </c>
      <c r="Y31" s="149">
        <v>2.1800000000000002</v>
      </c>
      <c r="Z31" s="156">
        <v>3</v>
      </c>
      <c r="AA31" s="149">
        <v>13.3</v>
      </c>
      <c r="AB31" s="432">
        <v>20.9</v>
      </c>
      <c r="AC31" s="440">
        <v>10.58</v>
      </c>
      <c r="AD31" s="443">
        <v>15.1</v>
      </c>
      <c r="AE31" s="440">
        <v>11.73</v>
      </c>
      <c r="AF31" s="723">
        <v>9</v>
      </c>
      <c r="AG31" s="456">
        <v>3304</v>
      </c>
      <c r="AH31" s="653">
        <v>0.4</v>
      </c>
      <c r="AI31" s="767">
        <v>0.37</v>
      </c>
      <c r="AJ31" s="797">
        <f t="shared" si="5"/>
        <v>0.93228835133965682</v>
      </c>
      <c r="AK31" s="686">
        <f t="shared" si="6"/>
        <v>1.2859837725739245</v>
      </c>
      <c r="AL31" s="634">
        <f t="shared" si="7"/>
        <v>23.478260869565215</v>
      </c>
      <c r="AM31" s="631">
        <f t="shared" si="8"/>
        <v>17.739728653200238</v>
      </c>
      <c r="AN31" s="631">
        <f t="shared" si="9"/>
        <v>14.077554105228817</v>
      </c>
      <c r="AO31" s="638">
        <f t="shared" si="10"/>
        <v>10.946914265529406</v>
      </c>
      <c r="AP31" s="808">
        <v>0.71</v>
      </c>
      <c r="AQ31" s="808">
        <v>0.57499999999999996</v>
      </c>
      <c r="AR31" s="809"/>
      <c r="AS31" s="808">
        <v>0.495</v>
      </c>
      <c r="AT31" s="796">
        <v>0.435</v>
      </c>
      <c r="AU31" s="809"/>
      <c r="AV31" s="810">
        <v>0.39750000000000002</v>
      </c>
      <c r="AW31" s="811">
        <v>0.36749999999999999</v>
      </c>
      <c r="AX31" s="811">
        <v>0.33</v>
      </c>
      <c r="AY31" s="811">
        <v>0.29749999999999999</v>
      </c>
      <c r="AZ31" s="811">
        <v>0.27500000000000002</v>
      </c>
      <c r="BA31" s="811">
        <v>0.25874999999999998</v>
      </c>
      <c r="BB31" s="811">
        <v>0.25124999999999997</v>
      </c>
      <c r="BC31" s="811">
        <v>0.24625</v>
      </c>
      <c r="BD31" s="811">
        <v>0.24124999999999999</v>
      </c>
      <c r="BE31" s="811">
        <v>0.23624999999999999</v>
      </c>
      <c r="BF31" s="811">
        <v>0.23125000000000001</v>
      </c>
      <c r="BG31" s="811">
        <v>0.22700000000000001</v>
      </c>
      <c r="BH31" s="810">
        <f t="shared" si="11"/>
        <v>5.5744999999999996</v>
      </c>
      <c r="BI31" s="405">
        <f t="shared" si="12"/>
        <v>23.478260869565215</v>
      </c>
      <c r="BJ31" s="405">
        <f t="shared" si="13"/>
        <v>16.161616161616156</v>
      </c>
      <c r="BK31" s="405">
        <f t="shared" si="14"/>
        <v>13.793103448275868</v>
      </c>
      <c r="BL31" s="405">
        <f t="shared" si="38"/>
        <v>9.4339622641509422</v>
      </c>
      <c r="BM31" s="306">
        <f t="shared" si="45"/>
        <v>8.163265306122458</v>
      </c>
      <c r="BN31" s="306">
        <f t="shared" si="26"/>
        <v>11.363636363636353</v>
      </c>
      <c r="BO31" s="306">
        <f t="shared" si="27"/>
        <v>10.924369747899165</v>
      </c>
      <c r="BP31" s="306">
        <f t="shared" si="28"/>
        <v>8.1818181818181799</v>
      </c>
      <c r="BQ31" s="306">
        <f t="shared" si="29"/>
        <v>6.2801932367150037</v>
      </c>
      <c r="BR31" s="306">
        <f t="shared" si="30"/>
        <v>2.9850746268656803</v>
      </c>
      <c r="BS31" s="306">
        <f t="shared" si="31"/>
        <v>2.0304568527918621</v>
      </c>
      <c r="BT31" s="306">
        <f t="shared" si="32"/>
        <v>2.0725388601036343</v>
      </c>
      <c r="BU31" s="306">
        <f t="shared" si="33"/>
        <v>2.1164021164021163</v>
      </c>
      <c r="BV31" s="306">
        <f t="shared" si="34"/>
        <v>2.1621621621621623</v>
      </c>
      <c r="BW31" s="306">
        <f t="shared" si="35"/>
        <v>1.8722466960352513</v>
      </c>
      <c r="BX31" s="404">
        <f t="shared" si="16"/>
        <v>8.0679404596106696</v>
      </c>
      <c r="BY31" s="405">
        <f t="shared" si="17"/>
        <v>6.1470056887706246</v>
      </c>
      <c r="BZ31" s="788" t="s">
        <v>2558</v>
      </c>
      <c r="CA31" s="348">
        <f t="shared" si="18"/>
        <v>-7.9612421295685429</v>
      </c>
      <c r="CB31" s="348">
        <f t="shared" si="19"/>
        <v>15.293174831562201</v>
      </c>
      <c r="CC31" s="306">
        <f t="shared" si="20"/>
        <v>79.871673410017351</v>
      </c>
      <c r="CD31" s="570">
        <f t="shared" si="21"/>
        <v>0.78100000000000003</v>
      </c>
      <c r="CE31" s="419">
        <f t="shared" si="22"/>
        <v>0.85910000000000009</v>
      </c>
      <c r="CF31" s="419">
        <f t="shared" si="42"/>
        <v>0.94501000000000013</v>
      </c>
      <c r="CG31" s="419">
        <f t="shared" si="42"/>
        <v>1.0395110000000003</v>
      </c>
      <c r="CH31" s="496">
        <f t="shared" si="42"/>
        <v>1.1434621000000005</v>
      </c>
      <c r="CI31" s="419">
        <f t="shared" si="36"/>
        <v>4.768083100000001</v>
      </c>
      <c r="CJ31" s="405">
        <f t="shared" si="24"/>
        <v>7.2452258015499176</v>
      </c>
      <c r="CK31" s="457">
        <v>0.92</v>
      </c>
      <c r="CL31" s="458">
        <v>22.61</v>
      </c>
      <c r="CM31" s="458">
        <v>-3.95</v>
      </c>
      <c r="CN31" s="459">
        <v>1.44</v>
      </c>
      <c r="CO31" s="460">
        <v>5.28</v>
      </c>
    </row>
    <row r="32" spans="1:93" ht="11.25" customHeight="1">
      <c r="A32" s="15" t="s">
        <v>2451</v>
      </c>
      <c r="B32" s="16" t="s">
        <v>2452</v>
      </c>
      <c r="C32" s="22" t="s">
        <v>1304</v>
      </c>
      <c r="D32" s="116">
        <v>37</v>
      </c>
      <c r="E32" s="121">
        <v>68</v>
      </c>
      <c r="F32" s="36" t="s">
        <v>2049</v>
      </c>
      <c r="G32" s="37" t="s">
        <v>1572</v>
      </c>
      <c r="H32" s="171">
        <v>108.64</v>
      </c>
      <c r="I32" s="226">
        <f>(R32/H32)*100</f>
        <v>2.7245949926362298</v>
      </c>
      <c r="J32" s="127">
        <v>0.71</v>
      </c>
      <c r="K32" s="127">
        <v>0.74</v>
      </c>
      <c r="L32" s="18">
        <f t="shared" si="44"/>
        <v>4.2253521126760507</v>
      </c>
      <c r="M32" s="19">
        <v>41841</v>
      </c>
      <c r="N32" s="20">
        <v>41843</v>
      </c>
      <c r="O32" s="21">
        <v>41859</v>
      </c>
      <c r="P32" s="269" t="s">
        <v>3014</v>
      </c>
      <c r="Q32" s="430"/>
      <c r="R32" s="225">
        <f t="shared" si="46"/>
        <v>2.96</v>
      </c>
      <c r="S32" s="675">
        <f t="shared" si="2"/>
        <v>67.120181405895678</v>
      </c>
      <c r="T32" s="1117">
        <f t="shared" si="3"/>
        <v>643.80479508553844</v>
      </c>
      <c r="U32" s="226">
        <f t="shared" si="4"/>
        <v>24.634920634920633</v>
      </c>
      <c r="V32" s="677">
        <v>6</v>
      </c>
      <c r="W32" s="169">
        <v>4.41</v>
      </c>
      <c r="X32" s="170">
        <v>3.54</v>
      </c>
      <c r="Y32" s="171">
        <v>2.5499999999999998</v>
      </c>
      <c r="Z32" s="172">
        <v>50.53</v>
      </c>
      <c r="AA32" s="876">
        <v>317.8</v>
      </c>
      <c r="AB32" s="433">
        <v>-1.2</v>
      </c>
      <c r="AC32" s="441">
        <v>7.27</v>
      </c>
      <c r="AD32" s="442">
        <v>5.0999999999999996</v>
      </c>
      <c r="AE32" s="441">
        <v>6.95</v>
      </c>
      <c r="AF32" s="724">
        <v>19</v>
      </c>
      <c r="AG32" s="461">
        <v>14251</v>
      </c>
      <c r="AH32" s="678">
        <v>0.2</v>
      </c>
      <c r="AI32" s="1051">
        <v>9.51</v>
      </c>
      <c r="AJ32" s="796">
        <f t="shared" si="5"/>
        <v>1.6857610866834254</v>
      </c>
      <c r="AK32" s="688">
        <f>AN32/AO32</f>
        <v>0.82812147808516778</v>
      </c>
      <c r="AL32" s="632">
        <f t="shared" si="7"/>
        <v>7.4074074074073959</v>
      </c>
      <c r="AM32" s="633">
        <f t="shared" si="8"/>
        <v>8.0330707256288658</v>
      </c>
      <c r="AN32" s="633">
        <f t="shared" si="9"/>
        <v>8.5973815420854685</v>
      </c>
      <c r="AO32" s="637">
        <f t="shared" si="10"/>
        <v>10.381787901413752</v>
      </c>
      <c r="AP32" s="803">
        <v>2.9</v>
      </c>
      <c r="AQ32" s="803">
        <v>2.7</v>
      </c>
      <c r="AR32" s="802"/>
      <c r="AS32" s="803">
        <v>2.48</v>
      </c>
      <c r="AT32" s="795">
        <v>2.2999999999999998</v>
      </c>
      <c r="AU32" s="802"/>
      <c r="AV32" s="805">
        <v>2.1</v>
      </c>
      <c r="AW32" s="806">
        <v>1.92</v>
      </c>
      <c r="AX32" s="806">
        <v>1.72</v>
      </c>
      <c r="AY32" s="806">
        <v>1.52</v>
      </c>
      <c r="AZ32" s="806">
        <v>1.1599999999999999</v>
      </c>
      <c r="BA32" s="806">
        <v>1.1200000000000001</v>
      </c>
      <c r="BB32" s="807">
        <v>1.08</v>
      </c>
      <c r="BC32" s="806">
        <v>0.98</v>
      </c>
      <c r="BD32" s="806">
        <v>0.85</v>
      </c>
      <c r="BE32" s="807">
        <v>0.84</v>
      </c>
      <c r="BF32" s="806">
        <v>0.82</v>
      </c>
      <c r="BG32" s="806">
        <v>0.76</v>
      </c>
      <c r="BH32" s="805">
        <f t="shared" si="11"/>
        <v>25.250000000000004</v>
      </c>
      <c r="BI32" s="407">
        <f t="shared" si="12"/>
        <v>7.4074074074073959</v>
      </c>
      <c r="BJ32" s="407">
        <f t="shared" si="13"/>
        <v>8.8709677419354982</v>
      </c>
      <c r="BK32" s="407">
        <f t="shared" si="14"/>
        <v>7.8260869565217384</v>
      </c>
      <c r="BL32" s="407">
        <f t="shared" si="38"/>
        <v>9.5238095238095113</v>
      </c>
      <c r="BM32" s="394">
        <f t="shared" si="45"/>
        <v>9.375</v>
      </c>
      <c r="BN32" s="394">
        <f t="shared" si="26"/>
        <v>11.627906976744185</v>
      </c>
      <c r="BO32" s="394">
        <f t="shared" si="27"/>
        <v>13.157894736842103</v>
      </c>
      <c r="BP32" s="394">
        <f t="shared" si="28"/>
        <v>31.034482758620708</v>
      </c>
      <c r="BQ32" s="394">
        <f t="shared" si="29"/>
        <v>3.5714285714285587</v>
      </c>
      <c r="BR32" s="394">
        <f t="shared" si="30"/>
        <v>3.7037037037036979</v>
      </c>
      <c r="BS32" s="394">
        <f t="shared" si="31"/>
        <v>10.204081632653072</v>
      </c>
      <c r="BT32" s="394">
        <f t="shared" si="32"/>
        <v>15.294117647058814</v>
      </c>
      <c r="BU32" s="394">
        <f t="shared" si="33"/>
        <v>1.1904761904761862</v>
      </c>
      <c r="BV32" s="394">
        <f t="shared" si="34"/>
        <v>2.4390243902439046</v>
      </c>
      <c r="BW32" s="394">
        <f t="shared" si="35"/>
        <v>7.8947368421052655</v>
      </c>
      <c r="BX32" s="406">
        <f t="shared" si="16"/>
        <v>9.5414083386367086</v>
      </c>
      <c r="BY32" s="407">
        <f t="shared" si="17"/>
        <v>6.8968794129047657</v>
      </c>
      <c r="BZ32" s="787" t="s">
        <v>1862</v>
      </c>
      <c r="CA32" s="350">
        <f t="shared" si="18"/>
        <v>-13.312944100198933</v>
      </c>
      <c r="CB32" s="350">
        <f t="shared" si="19"/>
        <v>11.321976534721699</v>
      </c>
      <c r="CC32" s="394">
        <f t="shared" si="20"/>
        <v>60.666799859135615</v>
      </c>
      <c r="CD32" s="554">
        <f t="shared" si="21"/>
        <v>2.9289999999999998</v>
      </c>
      <c r="CE32" s="417">
        <f t="shared" si="22"/>
        <v>3.1419382999999996</v>
      </c>
      <c r="CF32" s="417">
        <f t="shared" si="42"/>
        <v>3.3603030118500001</v>
      </c>
      <c r="CG32" s="417">
        <f t="shared" si="42"/>
        <v>3.5938440711735757</v>
      </c>
      <c r="CH32" s="495">
        <f t="shared" si="42"/>
        <v>3.8436162341201396</v>
      </c>
      <c r="CI32" s="417">
        <f>SUM(CD32:CH32)</f>
        <v>16.868701617143717</v>
      </c>
      <c r="CJ32" s="407">
        <f t="shared" si="24"/>
        <v>15.527155391332581</v>
      </c>
      <c r="CK32" s="462">
        <v>0.4</v>
      </c>
      <c r="CL32" s="463">
        <v>30.36</v>
      </c>
      <c r="CM32" s="463">
        <v>-3.38</v>
      </c>
      <c r="CN32" s="464">
        <v>2.0099999999999998</v>
      </c>
      <c r="CO32" s="465">
        <v>13.67</v>
      </c>
    </row>
    <row r="33" spans="1:93" ht="11.25" customHeight="1">
      <c r="A33" s="23" t="s">
        <v>767</v>
      </c>
      <c r="B33" s="24" t="s">
        <v>768</v>
      </c>
      <c r="C33" s="29" t="s">
        <v>532</v>
      </c>
      <c r="D33" s="117">
        <v>53</v>
      </c>
      <c r="E33" s="121">
        <v>11</v>
      </c>
      <c r="F33" s="38" t="s">
        <v>1572</v>
      </c>
      <c r="G33" s="39" t="s">
        <v>1572</v>
      </c>
      <c r="H33" s="149">
        <v>43.3</v>
      </c>
      <c r="I33" s="227">
        <f t="shared" si="37"/>
        <v>3.0484988452655895</v>
      </c>
      <c r="J33" s="126">
        <v>0.30499999999999999</v>
      </c>
      <c r="K33" s="126">
        <v>0.33</v>
      </c>
      <c r="L33" s="25">
        <f t="shared" si="44"/>
        <v>8.196721311475418</v>
      </c>
      <c r="M33" s="26">
        <v>42075</v>
      </c>
      <c r="N33" s="27">
        <v>42079</v>
      </c>
      <c r="O33" s="28">
        <v>42095</v>
      </c>
      <c r="P33" s="26" t="s">
        <v>3171</v>
      </c>
      <c r="Q33" s="198"/>
      <c r="R33" s="224">
        <f t="shared" si="46"/>
        <v>1.32</v>
      </c>
      <c r="S33" s="231">
        <f t="shared" si="2"/>
        <v>83.018867924528308</v>
      </c>
      <c r="T33" s="680">
        <f t="shared" si="3"/>
        <v>177.0121103746186</v>
      </c>
      <c r="U33" s="227">
        <f t="shared" si="4"/>
        <v>27.232704402515719</v>
      </c>
      <c r="V33" s="492">
        <v>12</v>
      </c>
      <c r="W33" s="161">
        <v>1.59</v>
      </c>
      <c r="X33" s="155">
        <v>5.56</v>
      </c>
      <c r="Y33" s="149">
        <v>4.12</v>
      </c>
      <c r="Z33" s="156">
        <v>6.34</v>
      </c>
      <c r="AA33" s="149">
        <v>21.8</v>
      </c>
      <c r="AB33" s="432">
        <v>-15.8</v>
      </c>
      <c r="AC33" s="440">
        <v>7.43</v>
      </c>
      <c r="AD33" s="443">
        <v>1.7</v>
      </c>
      <c r="AE33" s="440">
        <v>4.9000000000000004</v>
      </c>
      <c r="AF33" s="723">
        <v>17</v>
      </c>
      <c r="AG33" s="456">
        <v>189659</v>
      </c>
      <c r="AH33" s="653">
        <v>0.3</v>
      </c>
      <c r="AI33" s="767">
        <v>1.38</v>
      </c>
      <c r="AJ33" s="796">
        <f t="shared" si="5"/>
        <v>4.8648611645917468</v>
      </c>
      <c r="AK33" s="688">
        <f t="shared" si="6"/>
        <v>0.886425030506649</v>
      </c>
      <c r="AL33" s="634">
        <f t="shared" si="7"/>
        <v>8.9285714285714199</v>
      </c>
      <c r="AM33" s="631">
        <f t="shared" si="8"/>
        <v>9.0797144469451752</v>
      </c>
      <c r="AN33" s="631">
        <f t="shared" si="9"/>
        <v>8.2702639798059696</v>
      </c>
      <c r="AO33" s="638">
        <f t="shared" si="10"/>
        <v>9.3299079958053319</v>
      </c>
      <c r="AP33" s="808">
        <v>1.22</v>
      </c>
      <c r="AQ33" s="808">
        <v>1.1200000000000001</v>
      </c>
      <c r="AR33" s="809"/>
      <c r="AS33" s="808">
        <v>1.02</v>
      </c>
      <c r="AT33" s="796">
        <v>0.94</v>
      </c>
      <c r="AU33" s="809"/>
      <c r="AV33" s="810">
        <v>0.88</v>
      </c>
      <c r="AW33" s="811">
        <v>0.82</v>
      </c>
      <c r="AX33" s="811">
        <v>0.76</v>
      </c>
      <c r="AY33" s="811">
        <v>0.68</v>
      </c>
      <c r="AZ33" s="811">
        <v>0.62</v>
      </c>
      <c r="BA33" s="811">
        <v>0.56000000000000005</v>
      </c>
      <c r="BB33" s="811">
        <v>0.5</v>
      </c>
      <c r="BC33" s="811">
        <v>0.44</v>
      </c>
      <c r="BD33" s="811">
        <v>0.4</v>
      </c>
      <c r="BE33" s="811">
        <v>0.36</v>
      </c>
      <c r="BF33" s="811">
        <v>0.34</v>
      </c>
      <c r="BG33" s="811">
        <v>0.32</v>
      </c>
      <c r="BH33" s="810">
        <f t="shared" si="11"/>
        <v>10.979999999999999</v>
      </c>
      <c r="BI33" s="405">
        <f t="shared" si="12"/>
        <v>8.9285714285714199</v>
      </c>
      <c r="BJ33" s="405">
        <f t="shared" si="13"/>
        <v>9.8039215686274606</v>
      </c>
      <c r="BK33" s="405">
        <f t="shared" si="14"/>
        <v>8.5106382978723527</v>
      </c>
      <c r="BL33" s="405">
        <f t="shared" si="38"/>
        <v>6.8181818181818121</v>
      </c>
      <c r="BM33" s="306">
        <f t="shared" si="45"/>
        <v>7.3170731707317138</v>
      </c>
      <c r="BN33" s="306">
        <f t="shared" si="26"/>
        <v>7.8947368421052655</v>
      </c>
      <c r="BO33" s="306">
        <f t="shared" si="27"/>
        <v>11.764705882352944</v>
      </c>
      <c r="BP33" s="306">
        <f t="shared" si="28"/>
        <v>9.6774193548387224</v>
      </c>
      <c r="BQ33" s="306">
        <f t="shared" si="29"/>
        <v>10.714285714285698</v>
      </c>
      <c r="BR33" s="306">
        <f t="shared" si="30"/>
        <v>12.000000000000011</v>
      </c>
      <c r="BS33" s="306">
        <f t="shared" si="31"/>
        <v>13.636363636363647</v>
      </c>
      <c r="BT33" s="306">
        <f t="shared" si="32"/>
        <v>9.9999999999999858</v>
      </c>
      <c r="BU33" s="306">
        <f t="shared" si="33"/>
        <v>11.111111111111116</v>
      </c>
      <c r="BV33" s="306">
        <f t="shared" si="34"/>
        <v>5.8823529411764497</v>
      </c>
      <c r="BW33" s="306">
        <f t="shared" si="35"/>
        <v>6.25</v>
      </c>
      <c r="BX33" s="404">
        <f t="shared" si="16"/>
        <v>9.3539574510812411</v>
      </c>
      <c r="BY33" s="405">
        <f t="shared" si="17"/>
        <v>2.1924402047406479</v>
      </c>
      <c r="BZ33" s="788" t="s">
        <v>1862</v>
      </c>
      <c r="CA33" s="348">
        <f t="shared" si="18"/>
        <v>-15.913941577444159</v>
      </c>
      <c r="CB33" s="348">
        <f t="shared" si="19"/>
        <v>11.318762825071559</v>
      </c>
      <c r="CC33" s="306">
        <f t="shared" si="20"/>
        <v>59.489411074137877</v>
      </c>
      <c r="CD33" s="570">
        <f t="shared" si="21"/>
        <v>1.2322</v>
      </c>
      <c r="CE33" s="419">
        <f t="shared" si="22"/>
        <v>1.3237524599999999</v>
      </c>
      <c r="CF33" s="419">
        <f t="shared" si="42"/>
        <v>1.3886163305399999</v>
      </c>
      <c r="CG33" s="419">
        <f t="shared" si="42"/>
        <v>1.4566585307364597</v>
      </c>
      <c r="CH33" s="496">
        <f t="shared" si="42"/>
        <v>1.528034798742546</v>
      </c>
      <c r="CI33" s="419">
        <f t="shared" si="36"/>
        <v>6.9292621200190059</v>
      </c>
      <c r="CJ33" s="405">
        <f t="shared" si="24"/>
        <v>16.002914826833734</v>
      </c>
      <c r="CK33" s="457">
        <v>0.48</v>
      </c>
      <c r="CL33" s="458">
        <v>17.989999999999998</v>
      </c>
      <c r="CM33" s="458">
        <v>-3.78</v>
      </c>
      <c r="CN33" s="459">
        <v>2.44</v>
      </c>
      <c r="CO33" s="460">
        <v>4.18</v>
      </c>
    </row>
    <row r="34" spans="1:93" ht="11.25" customHeight="1">
      <c r="A34" s="23" t="s">
        <v>3509</v>
      </c>
      <c r="B34" s="24" t="s">
        <v>1384</v>
      </c>
      <c r="C34" s="29" t="s">
        <v>1343</v>
      </c>
      <c r="D34" s="117">
        <v>52</v>
      </c>
      <c r="E34" s="121">
        <v>15</v>
      </c>
      <c r="F34" s="38" t="s">
        <v>1572</v>
      </c>
      <c r="G34" s="39" t="s">
        <v>1572</v>
      </c>
      <c r="H34" s="149">
        <v>70.819999999999993</v>
      </c>
      <c r="I34" s="227">
        <f>(R34/H34)*100</f>
        <v>2.1462863597853716</v>
      </c>
      <c r="J34" s="126">
        <v>0.36</v>
      </c>
      <c r="K34" s="126">
        <v>0.38</v>
      </c>
      <c r="L34" s="25">
        <f t="shared" si="44"/>
        <v>5.555555555555558</v>
      </c>
      <c r="M34" s="26">
        <v>42115</v>
      </c>
      <c r="N34" s="27">
        <v>42117</v>
      </c>
      <c r="O34" s="28">
        <v>42139</v>
      </c>
      <c r="P34" s="93" t="s">
        <v>1518</v>
      </c>
      <c r="Q34" s="198"/>
      <c r="R34" s="224">
        <f t="shared" si="46"/>
        <v>1.52</v>
      </c>
      <c r="S34" s="231">
        <f t="shared" si="2"/>
        <v>64.406779661016955</v>
      </c>
      <c r="T34" s="680">
        <f t="shared" si="3"/>
        <v>765.83969671892066</v>
      </c>
      <c r="U34" s="227">
        <f t="shared" si="4"/>
        <v>30.008474576271187</v>
      </c>
      <c r="V34" s="492">
        <v>12</v>
      </c>
      <c r="W34" s="161">
        <v>2.36</v>
      </c>
      <c r="X34" s="155">
        <v>3.65</v>
      </c>
      <c r="Y34" s="149">
        <v>3.72</v>
      </c>
      <c r="Z34" s="156">
        <v>56.21</v>
      </c>
      <c r="AA34" s="641">
        <v>146</v>
      </c>
      <c r="AB34" s="432">
        <v>-0.8</v>
      </c>
      <c r="AC34" s="440">
        <v>9.26</v>
      </c>
      <c r="AD34" s="443">
        <v>1.6</v>
      </c>
      <c r="AE34" s="440">
        <v>8.23</v>
      </c>
      <c r="AF34" s="723">
        <v>23</v>
      </c>
      <c r="AG34" s="456">
        <v>64239</v>
      </c>
      <c r="AH34" s="653">
        <v>0.3</v>
      </c>
      <c r="AI34" s="767">
        <v>5.37</v>
      </c>
      <c r="AJ34" s="796">
        <f>IF(OR(AD34&lt;0,AD34="n/a",AD34=0),"n/a",AN34/AD34)</f>
        <v>6.593627770098947</v>
      </c>
      <c r="AK34" s="688">
        <f t="shared" si="6"/>
        <v>0.92087178310523465</v>
      </c>
      <c r="AL34" s="634">
        <f t="shared" si="7"/>
        <v>6.7669172932330657</v>
      </c>
      <c r="AM34" s="631">
        <f t="shared" si="8"/>
        <v>7.7533615540578138</v>
      </c>
      <c r="AN34" s="631">
        <f t="shared" si="9"/>
        <v>10.549804432158316</v>
      </c>
      <c r="AO34" s="638">
        <f t="shared" si="10"/>
        <v>11.45632282985558</v>
      </c>
      <c r="AP34" s="808">
        <v>1.42</v>
      </c>
      <c r="AQ34" s="808">
        <v>1.33</v>
      </c>
      <c r="AR34" s="809"/>
      <c r="AS34" s="808">
        <v>1.22</v>
      </c>
      <c r="AT34" s="796">
        <v>1.135</v>
      </c>
      <c r="AU34" s="809"/>
      <c r="AV34" s="810">
        <v>1.0149999999999999</v>
      </c>
      <c r="AW34" s="811">
        <v>0.86</v>
      </c>
      <c r="AX34" s="811">
        <v>0.78</v>
      </c>
      <c r="AY34" s="811">
        <v>0.7</v>
      </c>
      <c r="AZ34" s="811">
        <v>0.625</v>
      </c>
      <c r="BA34" s="811">
        <v>0.55500000000000005</v>
      </c>
      <c r="BB34" s="812">
        <v>0.48</v>
      </c>
      <c r="BC34" s="811">
        <v>0.45</v>
      </c>
      <c r="BD34" s="812">
        <v>0.36</v>
      </c>
      <c r="BE34" s="811">
        <v>0.33750000000000002</v>
      </c>
      <c r="BF34" s="811">
        <v>0.315</v>
      </c>
      <c r="BG34" s="811">
        <v>0.29499999999999998</v>
      </c>
      <c r="BH34" s="810">
        <f t="shared" si="11"/>
        <v>11.877499999999998</v>
      </c>
      <c r="BI34" s="405">
        <f t="shared" si="12"/>
        <v>6.7669172932330657</v>
      </c>
      <c r="BJ34" s="405">
        <f>IF(AS34=0,0,IF(AS34&gt;AQ34,0,((AQ34/AS34)-1)*100))</f>
        <v>9.0163934426229488</v>
      </c>
      <c r="BK34" s="405">
        <f t="shared" si="14"/>
        <v>7.4889867841409608</v>
      </c>
      <c r="BL34" s="405">
        <f t="shared" si="38"/>
        <v>11.822660098522174</v>
      </c>
      <c r="BM34" s="306">
        <f t="shared" si="45"/>
        <v>18.023255813953476</v>
      </c>
      <c r="BN34" s="306">
        <f t="shared" si="26"/>
        <v>10.256410256410241</v>
      </c>
      <c r="BO34" s="306">
        <f t="shared" si="27"/>
        <v>11.428571428571432</v>
      </c>
      <c r="BP34" s="306">
        <f t="shared" si="28"/>
        <v>11.999999999999989</v>
      </c>
      <c r="BQ34" s="306">
        <f t="shared" si="29"/>
        <v>12.612612612612594</v>
      </c>
      <c r="BR34" s="306">
        <f t="shared" si="30"/>
        <v>15.625000000000021</v>
      </c>
      <c r="BS34" s="306">
        <f t="shared" si="31"/>
        <v>6.6666666666666652</v>
      </c>
      <c r="BT34" s="306">
        <f t="shared" si="32"/>
        <v>25</v>
      </c>
      <c r="BU34" s="306">
        <f t="shared" si="33"/>
        <v>6.6666666666666652</v>
      </c>
      <c r="BV34" s="306">
        <f t="shared" si="34"/>
        <v>7.1428571428571397</v>
      </c>
      <c r="BW34" s="306">
        <f t="shared" si="35"/>
        <v>6.7796610169491567</v>
      </c>
      <c r="BX34" s="404">
        <f t="shared" si="16"/>
        <v>11.153110614880434</v>
      </c>
      <c r="BY34" s="405">
        <f t="shared" si="17"/>
        <v>5.0053588500137902</v>
      </c>
      <c r="BZ34" s="788" t="s">
        <v>1862</v>
      </c>
      <c r="CA34" s="348">
        <f t="shared" si="18"/>
        <v>-17.312383784327501</v>
      </c>
      <c r="CB34" s="348">
        <f t="shared" si="19"/>
        <v>12.696090791943687</v>
      </c>
      <c r="CC34" s="306">
        <f t="shared" si="20"/>
        <v>63.321391777694409</v>
      </c>
      <c r="CD34" s="570">
        <f t="shared" si="21"/>
        <v>1.4341999999999999</v>
      </c>
      <c r="CE34" s="419">
        <f>IF($AC34="n/a",1.03*CD34,IF($AC34&lt;0,1.01*CD34,IF($AC34&gt;10,1.1*CD34,(1+$AC34/100)*CD34)))</f>
        <v>1.5670069199999999</v>
      </c>
      <c r="CF34" s="419">
        <f t="shared" si="42"/>
        <v>1.6959715895159999</v>
      </c>
      <c r="CG34" s="419">
        <f t="shared" si="42"/>
        <v>1.8355500513331668</v>
      </c>
      <c r="CH34" s="496">
        <f t="shared" si="42"/>
        <v>1.9866158205578865</v>
      </c>
      <c r="CI34" s="419">
        <f t="shared" si="36"/>
        <v>8.519344381407052</v>
      </c>
      <c r="CJ34" s="405">
        <f t="shared" si="24"/>
        <v>12.029574105347434</v>
      </c>
      <c r="CK34" s="457">
        <v>0.45</v>
      </c>
      <c r="CL34" s="458">
        <v>17.41</v>
      </c>
      <c r="CM34" s="458">
        <v>-0.66</v>
      </c>
      <c r="CN34" s="459">
        <v>2.68</v>
      </c>
      <c r="CO34" s="460">
        <v>6.1</v>
      </c>
    </row>
    <row r="35" spans="1:93" ht="11.25" customHeight="1">
      <c r="A35" s="23" t="s">
        <v>3567</v>
      </c>
      <c r="B35" s="24" t="s">
        <v>2779</v>
      </c>
      <c r="C35" s="29" t="s">
        <v>497</v>
      </c>
      <c r="D35" s="117">
        <v>47</v>
      </c>
      <c r="E35" s="121">
        <v>26</v>
      </c>
      <c r="F35" s="57" t="s">
        <v>2659</v>
      </c>
      <c r="G35" s="49" t="s">
        <v>2659</v>
      </c>
      <c r="H35" s="149">
        <v>41.52</v>
      </c>
      <c r="I35" s="227">
        <f t="shared" si="37"/>
        <v>2.1676300578034682</v>
      </c>
      <c r="J35" s="374">
        <v>0.21429000000000001</v>
      </c>
      <c r="K35" s="126">
        <v>0.22500000000000001</v>
      </c>
      <c r="L35" s="25">
        <f t="shared" si="44"/>
        <v>4.9979000419991593</v>
      </c>
      <c r="M35" s="26">
        <v>42067</v>
      </c>
      <c r="N35" s="27">
        <v>42069</v>
      </c>
      <c r="O35" s="28">
        <v>42089</v>
      </c>
      <c r="P35" s="93" t="s">
        <v>31</v>
      </c>
      <c r="Q35" s="428" t="s">
        <v>3363</v>
      </c>
      <c r="R35" s="224">
        <f t="shared" si="46"/>
        <v>0.9</v>
      </c>
      <c r="S35" s="231">
        <f t="shared" si="2"/>
        <v>33.333333333333329</v>
      </c>
      <c r="T35" s="680">
        <f t="shared" si="3"/>
        <v>6.8350522771516653</v>
      </c>
      <c r="U35" s="227">
        <f t="shared" si="4"/>
        <v>15.377777777777778</v>
      </c>
      <c r="V35" s="492">
        <v>12</v>
      </c>
      <c r="W35" s="161">
        <v>2.7</v>
      </c>
      <c r="X35" s="155">
        <v>1.81</v>
      </c>
      <c r="Y35" s="149">
        <v>6.17</v>
      </c>
      <c r="Z35" s="156">
        <v>1.67</v>
      </c>
      <c r="AA35" s="149">
        <v>11.8</v>
      </c>
      <c r="AB35" s="432">
        <v>0.8</v>
      </c>
      <c r="AC35" s="440">
        <v>13.22</v>
      </c>
      <c r="AD35" s="443">
        <v>10</v>
      </c>
      <c r="AE35" s="440">
        <v>8.5</v>
      </c>
      <c r="AF35" s="723">
        <v>14</v>
      </c>
      <c r="AG35" s="456">
        <v>4000</v>
      </c>
      <c r="AH35" s="653">
        <v>3.5</v>
      </c>
      <c r="AI35" s="767">
        <v>0.05</v>
      </c>
      <c r="AJ35" s="796">
        <f>IF(OR(AD35&lt;0,AD35="n/a",AD35=0),"n/a",AN35/AD35)</f>
        <v>0.46719277435108397</v>
      </c>
      <c r="AK35" s="688">
        <f t="shared" si="6"/>
        <v>0.88482244995558057</v>
      </c>
      <c r="AL35" s="634">
        <f t="shared" si="7"/>
        <v>4.9979000419991593</v>
      </c>
      <c r="AM35" s="631">
        <f t="shared" si="8"/>
        <v>5.5104792283980908</v>
      </c>
      <c r="AN35" s="631">
        <f t="shared" si="9"/>
        <v>4.6719277435108397</v>
      </c>
      <c r="AO35" s="638">
        <f t="shared" si="10"/>
        <v>5.2800736958531935</v>
      </c>
      <c r="AP35" s="808">
        <v>0.8571428571428571</v>
      </c>
      <c r="AQ35" s="808">
        <v>0.81634285714285715</v>
      </c>
      <c r="AR35" s="809"/>
      <c r="AS35" s="808">
        <v>0.76634735526863795</v>
      </c>
      <c r="AT35" s="796">
        <v>0.72973709514039919</v>
      </c>
      <c r="AU35" s="809"/>
      <c r="AV35" s="810">
        <v>0.70160067050251673</v>
      </c>
      <c r="AW35" s="811">
        <v>0.6821848920974285</v>
      </c>
      <c r="AX35" s="811">
        <v>0.67691959625876041</v>
      </c>
      <c r="AY35" s="811">
        <v>0.64466965924691866</v>
      </c>
      <c r="AZ35" s="811">
        <v>0.60156004956782405</v>
      </c>
      <c r="BA35" s="811">
        <v>0.56141216879798017</v>
      </c>
      <c r="BB35" s="811">
        <v>0.512379101300384</v>
      </c>
      <c r="BC35" s="811">
        <v>0.41365480432535812</v>
      </c>
      <c r="BD35" s="811">
        <v>0.32842282793691924</v>
      </c>
      <c r="BE35" s="811">
        <v>0.30769072557216381</v>
      </c>
      <c r="BF35" s="811">
        <v>0.28399689429815766</v>
      </c>
      <c r="BG35" s="811">
        <v>0.26161938698381837</v>
      </c>
      <c r="BH35" s="810">
        <f t="shared" si="11"/>
        <v>9.1456809415829809</v>
      </c>
      <c r="BI35" s="405">
        <f t="shared" si="12"/>
        <v>4.9979000419991593</v>
      </c>
      <c r="BJ35" s="405">
        <f>IF(AS35=0,0,IF(AS35&gt;AQ35,0,((AQ35/AS35)-1)*100))</f>
        <v>6.5238695652173995</v>
      </c>
      <c r="BK35" s="405">
        <f t="shared" si="14"/>
        <v>5.0169109357384389</v>
      </c>
      <c r="BL35" s="405">
        <f t="shared" si="38"/>
        <v>4.0103189493433611</v>
      </c>
      <c r="BM35" s="306">
        <f t="shared" si="45"/>
        <v>2.8461167390255504</v>
      </c>
      <c r="BN35" s="306">
        <f t="shared" si="26"/>
        <v>0.77783179387458379</v>
      </c>
      <c r="BO35" s="306">
        <f t="shared" si="27"/>
        <v>5.0025523226135737</v>
      </c>
      <c r="BP35" s="306">
        <f t="shared" si="28"/>
        <v>7.1663019693654295</v>
      </c>
      <c r="BQ35" s="306">
        <f t="shared" si="29"/>
        <v>7.1512309495896931</v>
      </c>
      <c r="BR35" s="306">
        <f t="shared" si="30"/>
        <v>9.5696852922286588</v>
      </c>
      <c r="BS35" s="306">
        <f t="shared" si="31"/>
        <v>23.866348448687379</v>
      </c>
      <c r="BT35" s="306">
        <f t="shared" si="32"/>
        <v>25.951903807615206</v>
      </c>
      <c r="BU35" s="306">
        <f t="shared" si="33"/>
        <v>6.737967914438503</v>
      </c>
      <c r="BV35" s="306">
        <f t="shared" si="34"/>
        <v>8.3429895712630255</v>
      </c>
      <c r="BW35" s="306">
        <f t="shared" si="35"/>
        <v>8.5534591194968979</v>
      </c>
      <c r="BX35" s="404">
        <f t="shared" si="16"/>
        <v>8.4343591613664568</v>
      </c>
      <c r="BY35" s="405">
        <f t="shared" si="17"/>
        <v>6.8351676963699006</v>
      </c>
      <c r="BZ35" s="788" t="s">
        <v>2637</v>
      </c>
      <c r="CA35" s="348">
        <f t="shared" si="18"/>
        <v>-8.5382199764634699</v>
      </c>
      <c r="CB35" s="348">
        <f t="shared" si="19"/>
        <v>6.8395578013143083</v>
      </c>
      <c r="CC35" s="306">
        <f t="shared" si="20"/>
        <v>60.085208845452343</v>
      </c>
      <c r="CD35" s="570">
        <f t="shared" si="21"/>
        <v>0.86399999999999999</v>
      </c>
      <c r="CE35" s="419">
        <f>IF($AC35="n/a",1.03*CD35,IF($AC35&lt;0,1.01*CD35,IF($AC35&gt;10,1.1*CD35,(1+$AC35/100)*CD35)))</f>
        <v>0.95040000000000002</v>
      </c>
      <c r="CF35" s="419">
        <f t="shared" si="42"/>
        <v>1.0311840000000001</v>
      </c>
      <c r="CG35" s="419">
        <f t="shared" si="42"/>
        <v>1.11883464</v>
      </c>
      <c r="CH35" s="496">
        <f t="shared" si="42"/>
        <v>1.2139355843999999</v>
      </c>
      <c r="CI35" s="419">
        <f t="shared" si="36"/>
        <v>5.1783542243999996</v>
      </c>
      <c r="CJ35" s="405">
        <f t="shared" si="24"/>
        <v>12.47195140751445</v>
      </c>
      <c r="CK35" s="457">
        <v>1.02</v>
      </c>
      <c r="CL35" s="458">
        <v>9.5299999999999994</v>
      </c>
      <c r="CM35" s="458">
        <v>-7.73</v>
      </c>
      <c r="CN35" s="459">
        <v>-0.96</v>
      </c>
      <c r="CO35" s="460">
        <v>-2.2000000000000002</v>
      </c>
    </row>
    <row r="36" spans="1:93" ht="11.25" customHeight="1">
      <c r="A36" s="30" t="s">
        <v>625</v>
      </c>
      <c r="B36" s="32" t="s">
        <v>626</v>
      </c>
      <c r="C36" s="35" t="s">
        <v>497</v>
      </c>
      <c r="D36" s="118">
        <v>34</v>
      </c>
      <c r="E36" s="121">
        <v>74</v>
      </c>
      <c r="F36" s="40" t="s">
        <v>2049</v>
      </c>
      <c r="G36" s="66" t="s">
        <v>2659</v>
      </c>
      <c r="H36" s="150">
        <v>32.64</v>
      </c>
      <c r="I36" s="229">
        <f t="shared" si="37"/>
        <v>3.6764705882352944</v>
      </c>
      <c r="J36" s="871">
        <v>0.29091</v>
      </c>
      <c r="K36" s="125">
        <v>0.3</v>
      </c>
      <c r="L36" s="33">
        <f t="shared" si="44"/>
        <v>3.1246777353820754</v>
      </c>
      <c r="M36" s="43">
        <v>41893</v>
      </c>
      <c r="N36" s="44">
        <v>41897</v>
      </c>
      <c r="O36" s="34">
        <v>41913</v>
      </c>
      <c r="P36" s="43" t="s">
        <v>3171</v>
      </c>
      <c r="Q36" s="1008" t="s">
        <v>3363</v>
      </c>
      <c r="R36" s="192">
        <f t="shared" si="46"/>
        <v>1.2</v>
      </c>
      <c r="S36" s="672">
        <f t="shared" si="2"/>
        <v>48.192771084337345</v>
      </c>
      <c r="T36" s="681">
        <f t="shared" si="3"/>
        <v>-14.321981281274576</v>
      </c>
      <c r="U36" s="229">
        <f t="shared" si="4"/>
        <v>13.108433734939759</v>
      </c>
      <c r="V36" s="493">
        <v>12</v>
      </c>
      <c r="W36" s="162">
        <v>2.4900000000000002</v>
      </c>
      <c r="X36" s="157">
        <v>2.62</v>
      </c>
      <c r="Y36" s="150">
        <v>3.96</v>
      </c>
      <c r="Z36" s="158">
        <v>1.26</v>
      </c>
      <c r="AA36" s="150">
        <v>9.9</v>
      </c>
      <c r="AB36" s="434">
        <v>-5</v>
      </c>
      <c r="AC36" s="444">
        <v>5.47</v>
      </c>
      <c r="AD36" s="445">
        <v>10.7</v>
      </c>
      <c r="AE36" s="444">
        <v>5</v>
      </c>
      <c r="AF36" s="725">
        <v>4</v>
      </c>
      <c r="AG36" s="625">
        <v>570</v>
      </c>
      <c r="AH36" s="679">
        <v>1.6</v>
      </c>
      <c r="AI36" s="769">
        <v>0</v>
      </c>
      <c r="AJ36" s="796">
        <f>IF(OR(AD36&lt;0,AD36="n/a",AD36=0),"n/a",AN36/AD36)</f>
        <v>0.13616556955036394</v>
      </c>
      <c r="AK36" s="688">
        <f>AN36/AO36</f>
        <v>0.32898626757213423</v>
      </c>
      <c r="AL36" s="635">
        <f t="shared" si="7"/>
        <v>1.9765217391304546</v>
      </c>
      <c r="AM36" s="636">
        <f t="shared" si="8"/>
        <v>1.6003497450239879</v>
      </c>
      <c r="AN36" s="636">
        <f t="shared" si="9"/>
        <v>1.4569715941888939</v>
      </c>
      <c r="AO36" s="639">
        <f t="shared" si="10"/>
        <v>4.4286699409708197</v>
      </c>
      <c r="AP36" s="814">
        <v>1.1727300000000001</v>
      </c>
      <c r="AQ36" s="814">
        <v>1.1499999999999999</v>
      </c>
      <c r="AR36" s="815"/>
      <c r="AS36" s="814">
        <v>1.1318181818181818</v>
      </c>
      <c r="AT36" s="797">
        <v>1.1181818181818182</v>
      </c>
      <c r="AU36" s="815"/>
      <c r="AV36" s="816">
        <v>1.1000000000000001</v>
      </c>
      <c r="AW36" s="817">
        <v>1.0909090909090908</v>
      </c>
      <c r="AX36" s="817">
        <v>1.0545454545454545</v>
      </c>
      <c r="AY36" s="817">
        <v>0.98181818181818181</v>
      </c>
      <c r="AZ36" s="817">
        <v>0.94545454545454544</v>
      </c>
      <c r="BA36" s="817">
        <v>0.87272727272727257</v>
      </c>
      <c r="BB36" s="817">
        <v>0.76032727272727263</v>
      </c>
      <c r="BC36" s="817">
        <v>0.6461181818181817</v>
      </c>
      <c r="BD36" s="817">
        <v>0.57370909090909084</v>
      </c>
      <c r="BE36" s="817">
        <v>0.5464</v>
      </c>
      <c r="BF36" s="817">
        <v>0.50790909090909087</v>
      </c>
      <c r="BG36" s="817">
        <v>0.48543636363636361</v>
      </c>
      <c r="BH36" s="816">
        <f t="shared" si="11"/>
        <v>14.138084545454545</v>
      </c>
      <c r="BI36" s="409">
        <f t="shared" si="12"/>
        <v>1.9765217391304546</v>
      </c>
      <c r="BJ36" s="409">
        <f>IF(AS36=0,0,IF(AS36&gt;AQ36,0,((AQ36/AS36)-1)*100))</f>
        <v>1.6064257028112428</v>
      </c>
      <c r="BK36" s="409">
        <f t="shared" si="14"/>
        <v>1.2195121951219523</v>
      </c>
      <c r="BL36" s="409">
        <f t="shared" si="38"/>
        <v>1.6528925619834656</v>
      </c>
      <c r="BM36" s="395">
        <f t="shared" si="45"/>
        <v>0.83333333333335258</v>
      </c>
      <c r="BN36" s="395">
        <f t="shared" si="26"/>
        <v>3.4482758620689724</v>
      </c>
      <c r="BO36" s="395">
        <f t="shared" si="27"/>
        <v>7.4074074074073959</v>
      </c>
      <c r="BP36" s="395">
        <f t="shared" si="28"/>
        <v>3.8461538461538547</v>
      </c>
      <c r="BQ36" s="395">
        <f t="shared" si="29"/>
        <v>8.3333333333333481</v>
      </c>
      <c r="BR36" s="395">
        <f t="shared" si="30"/>
        <v>14.783107752642399</v>
      </c>
      <c r="BS36" s="395">
        <f t="shared" si="31"/>
        <v>17.676192084195129</v>
      </c>
      <c r="BT36" s="395">
        <f t="shared" si="32"/>
        <v>12.621220764403883</v>
      </c>
      <c r="BU36" s="395">
        <f t="shared" si="33"/>
        <v>4.9980034606681656</v>
      </c>
      <c r="BV36" s="395">
        <f t="shared" si="34"/>
        <v>7.5783067836048046</v>
      </c>
      <c r="BW36" s="395">
        <f t="shared" si="35"/>
        <v>4.6293868684220252</v>
      </c>
      <c r="BX36" s="408">
        <f t="shared" si="16"/>
        <v>6.1740049130186971</v>
      </c>
      <c r="BY36" s="409">
        <f t="shared" si="17"/>
        <v>5.0645749071458237</v>
      </c>
      <c r="BZ36" s="654" t="s">
        <v>2637</v>
      </c>
      <c r="CA36" s="349">
        <f t="shared" si="18"/>
        <v>-7.9749915525155703</v>
      </c>
      <c r="CB36" s="349">
        <f t="shared" si="19"/>
        <v>5.1334421824241883</v>
      </c>
      <c r="CC36" s="395">
        <f t="shared" si="20"/>
        <v>45.705477351929758</v>
      </c>
      <c r="CD36" s="574">
        <f t="shared" si="21"/>
        <v>1.1844573</v>
      </c>
      <c r="CE36" s="420">
        <f>IF($AC36="n/a",1.03*CD36,IF($AC36&lt;0,1.01*CD36,IF($AC36&gt;10,1.1*CD36,(1+$AC36/100)*CD36)))</f>
        <v>1.2492471143099999</v>
      </c>
      <c r="CF36" s="420">
        <f t="shared" si="42"/>
        <v>1.3117094700254999</v>
      </c>
      <c r="CG36" s="420">
        <f t="shared" si="42"/>
        <v>1.377294943526775</v>
      </c>
      <c r="CH36" s="497">
        <f t="shared" si="42"/>
        <v>1.4461596907031138</v>
      </c>
      <c r="CI36" s="420">
        <f t="shared" si="36"/>
        <v>6.568868518565389</v>
      </c>
      <c r="CJ36" s="409">
        <f t="shared" si="24"/>
        <v>20.125209922075335</v>
      </c>
      <c r="CK36" s="468">
        <v>1.0900000000000001</v>
      </c>
      <c r="CL36" s="469">
        <v>3.53</v>
      </c>
      <c r="CM36" s="469">
        <v>-13.51</v>
      </c>
      <c r="CN36" s="470">
        <v>-3.91</v>
      </c>
      <c r="CO36" s="471">
        <v>-4.99</v>
      </c>
    </row>
    <row r="37" spans="1:93" ht="11.25" customHeight="1">
      <c r="A37" s="129" t="s">
        <v>2463</v>
      </c>
      <c r="B37" s="16" t="s">
        <v>3086</v>
      </c>
      <c r="C37" s="194" t="s">
        <v>2728</v>
      </c>
      <c r="D37" s="116">
        <v>43</v>
      </c>
      <c r="E37" s="121">
        <v>40</v>
      </c>
      <c r="F37" s="78" t="s">
        <v>2659</v>
      </c>
      <c r="G37" s="50" t="s">
        <v>2659</v>
      </c>
      <c r="H37" s="1009">
        <v>40.549999999999997</v>
      </c>
      <c r="I37" s="227">
        <f>(R37/H37)*100</f>
        <v>2.1701602959309496</v>
      </c>
      <c r="J37" s="127">
        <v>0.16</v>
      </c>
      <c r="K37" s="127">
        <v>0.22</v>
      </c>
      <c r="L37" s="764">
        <f t="shared" si="44"/>
        <v>37.5</v>
      </c>
      <c r="M37" s="19">
        <v>41879</v>
      </c>
      <c r="N37" s="20">
        <v>41884</v>
      </c>
      <c r="O37" s="21">
        <v>41907</v>
      </c>
      <c r="P37" s="277" t="s">
        <v>2778</v>
      </c>
      <c r="Q37" s="1115"/>
      <c r="R37" s="224">
        <f t="shared" si="46"/>
        <v>0.88</v>
      </c>
      <c r="S37" s="231">
        <f t="shared" si="2"/>
        <v>43.781094527363187</v>
      </c>
      <c r="T37" s="680" t="str">
        <f t="shared" si="3"/>
        <v>n/a</v>
      </c>
      <c r="U37" s="227">
        <f t="shared" si="4"/>
        <v>20.17412935323383</v>
      </c>
      <c r="V37" s="492">
        <v>2</v>
      </c>
      <c r="W37" s="478">
        <v>2.0099999999999998</v>
      </c>
      <c r="X37" s="479" t="s">
        <v>462</v>
      </c>
      <c r="Y37" s="480" t="s">
        <v>462</v>
      </c>
      <c r="Z37" s="481" t="s">
        <v>462</v>
      </c>
      <c r="AA37" s="480" t="s">
        <v>462</v>
      </c>
      <c r="AB37" s="484" t="s">
        <v>462</v>
      </c>
      <c r="AC37" s="482" t="s">
        <v>462</v>
      </c>
      <c r="AD37" s="523" t="s">
        <v>462</v>
      </c>
      <c r="AE37" s="482" t="s">
        <v>462</v>
      </c>
      <c r="AF37" s="723">
        <v>0</v>
      </c>
      <c r="AG37" s="643">
        <v>596</v>
      </c>
      <c r="AH37" s="710" t="s">
        <v>462</v>
      </c>
      <c r="AI37" s="479" t="s">
        <v>462</v>
      </c>
      <c r="AJ37" s="795" t="str">
        <f t="shared" si="5"/>
        <v>n/a</v>
      </c>
      <c r="AK37" s="794">
        <f>AN37/AO37</f>
        <v>0.95597979310386638</v>
      </c>
      <c r="AL37" s="634">
        <f t="shared" si="7"/>
        <v>26.666666666666682</v>
      </c>
      <c r="AM37" s="631">
        <f t="shared" si="8"/>
        <v>17.374001688995278</v>
      </c>
      <c r="AN37" s="631">
        <f t="shared" si="9"/>
        <v>16.118714233316211</v>
      </c>
      <c r="AO37" s="638">
        <f t="shared" si="10"/>
        <v>16.860936130231497</v>
      </c>
      <c r="AP37" s="808">
        <v>0.76</v>
      </c>
      <c r="AQ37" s="808">
        <v>0.6</v>
      </c>
      <c r="AR37" s="809"/>
      <c r="AS37" s="808">
        <v>0.53</v>
      </c>
      <c r="AT37" s="796">
        <v>0.47</v>
      </c>
      <c r="AU37" s="809"/>
      <c r="AV37" s="810">
        <v>0.41</v>
      </c>
      <c r="AW37" s="811">
        <v>0.36</v>
      </c>
      <c r="AX37" s="811">
        <v>0.33</v>
      </c>
      <c r="AY37" s="811">
        <v>0.28999999999999998</v>
      </c>
      <c r="AZ37" s="811">
        <v>0.25</v>
      </c>
      <c r="BA37" s="811">
        <v>0.21</v>
      </c>
      <c r="BB37" s="811">
        <v>0.16</v>
      </c>
      <c r="BC37" s="811">
        <v>0.125</v>
      </c>
      <c r="BD37" s="811">
        <v>0.11</v>
      </c>
      <c r="BE37" s="811">
        <v>0.1</v>
      </c>
      <c r="BF37" s="811">
        <v>9.5000000000000001E-2</v>
      </c>
      <c r="BG37" s="811">
        <v>7.4999999999999997E-2</v>
      </c>
      <c r="BH37" s="810">
        <f t="shared" si="11"/>
        <v>4.875</v>
      </c>
      <c r="BI37" s="405">
        <f t="shared" si="12"/>
        <v>26.666666666666682</v>
      </c>
      <c r="BJ37" s="405">
        <f t="shared" si="13"/>
        <v>13.207547169811317</v>
      </c>
      <c r="BK37" s="405">
        <f t="shared" si="14"/>
        <v>12.765957446808528</v>
      </c>
      <c r="BL37" s="405">
        <f>IF(AV37=0,0,IF(AV37&gt;AT37,0,((AT37/AV37)-1)*100))</f>
        <v>14.634146341463406</v>
      </c>
      <c r="BM37" s="306">
        <f t="shared" ref="BM37:BW37" si="47">IF(AW37=0,0,IF(AW37&gt;AV37,0,((AV37/AW37)-1)*100))</f>
        <v>13.888888888888884</v>
      </c>
      <c r="BN37" s="306">
        <f t="shared" si="47"/>
        <v>9.0909090909090828</v>
      </c>
      <c r="BO37" s="306">
        <f t="shared" si="47"/>
        <v>13.793103448275868</v>
      </c>
      <c r="BP37" s="306">
        <f t="shared" si="47"/>
        <v>15.999999999999993</v>
      </c>
      <c r="BQ37" s="306">
        <f t="shared" si="47"/>
        <v>19.047619047619047</v>
      </c>
      <c r="BR37" s="306">
        <f t="shared" si="47"/>
        <v>31.25</v>
      </c>
      <c r="BS37" s="306">
        <f t="shared" si="47"/>
        <v>28.000000000000004</v>
      </c>
      <c r="BT37" s="306">
        <f t="shared" si="47"/>
        <v>13.636363636363647</v>
      </c>
      <c r="BU37" s="306">
        <f t="shared" si="47"/>
        <v>9.9999999999999858</v>
      </c>
      <c r="BV37" s="306">
        <f t="shared" si="47"/>
        <v>5.2631578947368363</v>
      </c>
      <c r="BW37" s="306">
        <f t="shared" si="47"/>
        <v>26.666666666666682</v>
      </c>
      <c r="BX37" s="404">
        <f t="shared" si="16"/>
        <v>16.927401753213999</v>
      </c>
      <c r="BY37" s="405">
        <f t="shared" si="17"/>
        <v>7.4590284553000066</v>
      </c>
      <c r="BZ37" s="788" t="s">
        <v>2442</v>
      </c>
      <c r="CA37" s="348">
        <f t="shared" si="18"/>
        <v>-1.8852548239866707</v>
      </c>
      <c r="CB37" s="348">
        <f t="shared" si="19"/>
        <v>18.28887452924716</v>
      </c>
      <c r="CC37" s="306">
        <f t="shared" si="20"/>
        <v>52.504477611940295</v>
      </c>
      <c r="CD37" s="570">
        <f t="shared" si="21"/>
        <v>0.78280000000000005</v>
      </c>
      <c r="CE37" s="419">
        <f t="shared" si="22"/>
        <v>0.80628400000000011</v>
      </c>
      <c r="CF37" s="419">
        <f t="shared" si="42"/>
        <v>0.83047252000000016</v>
      </c>
      <c r="CG37" s="419">
        <f t="shared" si="42"/>
        <v>0.85538669560000014</v>
      </c>
      <c r="CH37" s="496">
        <f t="shared" si="42"/>
        <v>0.8810482964680002</v>
      </c>
      <c r="CI37" s="419">
        <f>SUM(CD37:CH37)</f>
        <v>4.1559915120680007</v>
      </c>
      <c r="CJ37" s="405">
        <f t="shared" si="24"/>
        <v>10.24905428376819</v>
      </c>
      <c r="CK37" s="483" t="s">
        <v>462</v>
      </c>
      <c r="CL37" s="502">
        <v>22.88</v>
      </c>
      <c r="CM37" s="502">
        <v>-5.7</v>
      </c>
      <c r="CN37" s="526">
        <v>2.78</v>
      </c>
      <c r="CO37" s="527">
        <v>4.84</v>
      </c>
    </row>
    <row r="38" spans="1:93" ht="11.25" customHeight="1">
      <c r="A38" s="23" t="s">
        <v>1597</v>
      </c>
      <c r="B38" s="24" t="s">
        <v>1598</v>
      </c>
      <c r="C38" s="29" t="s">
        <v>496</v>
      </c>
      <c r="D38" s="117">
        <v>45</v>
      </c>
      <c r="E38" s="121">
        <v>28</v>
      </c>
      <c r="F38" s="38" t="s">
        <v>2049</v>
      </c>
      <c r="G38" s="39" t="s">
        <v>2049</v>
      </c>
      <c r="H38" s="149">
        <v>37.1</v>
      </c>
      <c r="I38" s="227">
        <f>(R38/H38)*100</f>
        <v>2.776280323450135</v>
      </c>
      <c r="J38" s="126">
        <v>0.2475</v>
      </c>
      <c r="K38" s="126">
        <v>0.25750000000000001</v>
      </c>
      <c r="L38" s="25">
        <f t="shared" si="44"/>
        <v>4.0404040404040442</v>
      </c>
      <c r="M38" s="26">
        <v>41879</v>
      </c>
      <c r="N38" s="27">
        <v>41884</v>
      </c>
      <c r="O38" s="28">
        <v>41898</v>
      </c>
      <c r="P38" s="195" t="s">
        <v>3618</v>
      </c>
      <c r="Q38" s="24"/>
      <c r="R38" s="224">
        <f t="shared" si="46"/>
        <v>1.03</v>
      </c>
      <c r="S38" s="231">
        <f t="shared" si="2"/>
        <v>54.787234042553202</v>
      </c>
      <c r="T38" s="680">
        <f t="shared" si="3"/>
        <v>30.105430969843461</v>
      </c>
      <c r="U38" s="227">
        <f t="shared" si="4"/>
        <v>19.73404255319149</v>
      </c>
      <c r="V38" s="492">
        <v>12</v>
      </c>
      <c r="W38" s="161">
        <v>1.88</v>
      </c>
      <c r="X38" s="155">
        <v>3.95</v>
      </c>
      <c r="Y38" s="149">
        <v>4.3499999999999996</v>
      </c>
      <c r="Z38" s="156">
        <v>1.93</v>
      </c>
      <c r="AA38" s="149">
        <v>10.3</v>
      </c>
      <c r="AB38" s="432">
        <v>8.5</v>
      </c>
      <c r="AC38" s="440">
        <v>4.9400000000000004</v>
      </c>
      <c r="AD38" s="443">
        <v>8.4</v>
      </c>
      <c r="AE38" s="440">
        <v>5</v>
      </c>
      <c r="AF38" s="723">
        <v>4</v>
      </c>
      <c r="AG38" s="466">
        <v>412</v>
      </c>
      <c r="AH38" s="653">
        <v>2.2999999999999998</v>
      </c>
      <c r="AI38" s="767">
        <v>0.84</v>
      </c>
      <c r="AJ38" s="796">
        <f t="shared" si="5"/>
        <v>0.27773996775547005</v>
      </c>
      <c r="AK38" s="688">
        <f t="shared" si="6"/>
        <v>1.2145074548528207</v>
      </c>
      <c r="AL38" s="634">
        <f t="shared" si="7"/>
        <v>3.0612244897959107</v>
      </c>
      <c r="AM38" s="631">
        <f t="shared" si="8"/>
        <v>2.4230820154902633</v>
      </c>
      <c r="AN38" s="631">
        <f t="shared" si="9"/>
        <v>2.3330157291459486</v>
      </c>
      <c r="AO38" s="638">
        <f t="shared" si="10"/>
        <v>1.9209562854669127</v>
      </c>
      <c r="AP38" s="808">
        <v>1.01</v>
      </c>
      <c r="AQ38" s="808">
        <v>0.98</v>
      </c>
      <c r="AR38" s="809"/>
      <c r="AS38" s="808">
        <v>0.96</v>
      </c>
      <c r="AT38" s="796">
        <v>0.94</v>
      </c>
      <c r="AU38" s="809"/>
      <c r="AV38" s="810">
        <v>0.92500000000000004</v>
      </c>
      <c r="AW38" s="811">
        <v>0.9</v>
      </c>
      <c r="AX38" s="811">
        <v>0.88</v>
      </c>
      <c r="AY38" s="811">
        <v>0.86499999999999999</v>
      </c>
      <c r="AZ38" s="811">
        <v>0.85499999999999998</v>
      </c>
      <c r="BA38" s="811">
        <v>0.84499999999999997</v>
      </c>
      <c r="BB38" s="811">
        <v>0.83499999999999996</v>
      </c>
      <c r="BC38" s="811">
        <v>0.82499999999999996</v>
      </c>
      <c r="BD38" s="811">
        <v>0.81499999999999995</v>
      </c>
      <c r="BE38" s="811">
        <v>0.80500000000000005</v>
      </c>
      <c r="BF38" s="811">
        <v>0.79500000000000004</v>
      </c>
      <c r="BG38" s="811">
        <v>0.78500000000000003</v>
      </c>
      <c r="BH38" s="810">
        <f t="shared" si="11"/>
        <v>14.02</v>
      </c>
      <c r="BI38" s="405">
        <f t="shared" si="12"/>
        <v>3.0612244897959107</v>
      </c>
      <c r="BJ38" s="405">
        <f t="shared" si="13"/>
        <v>2.0833333333333259</v>
      </c>
      <c r="BK38" s="405">
        <f t="shared" si="14"/>
        <v>2.1276595744680771</v>
      </c>
      <c r="BL38" s="405">
        <f t="shared" si="38"/>
        <v>1.6216216216216051</v>
      </c>
      <c r="BM38" s="306">
        <f>((AV38/AW38)-1)*100</f>
        <v>2.7777777777777901</v>
      </c>
      <c r="BN38" s="306">
        <f t="shared" si="26"/>
        <v>2.2727272727272707</v>
      </c>
      <c r="BO38" s="306">
        <f t="shared" si="27"/>
        <v>1.7341040462427681</v>
      </c>
      <c r="BP38" s="306">
        <f t="shared" si="28"/>
        <v>1.1695906432748648</v>
      </c>
      <c r="BQ38" s="306">
        <f t="shared" si="29"/>
        <v>1.1834319526627279</v>
      </c>
      <c r="BR38" s="306">
        <f t="shared" si="30"/>
        <v>1.1976047904191711</v>
      </c>
      <c r="BS38" s="306">
        <f t="shared" si="31"/>
        <v>1.2121212121212199</v>
      </c>
      <c r="BT38" s="306">
        <f t="shared" si="32"/>
        <v>1.2269938650306678</v>
      </c>
      <c r="BU38" s="306">
        <f t="shared" si="33"/>
        <v>1.2422360248447006</v>
      </c>
      <c r="BV38" s="306">
        <f t="shared" si="34"/>
        <v>1.2578616352201255</v>
      </c>
      <c r="BW38" s="306">
        <f t="shared" si="35"/>
        <v>1.2738853503184711</v>
      </c>
      <c r="BX38" s="404">
        <f t="shared" si="16"/>
        <v>1.6961449059905798</v>
      </c>
      <c r="BY38" s="405">
        <f t="shared" si="17"/>
        <v>0.60709252701003025</v>
      </c>
      <c r="BZ38" s="788" t="s">
        <v>52</v>
      </c>
      <c r="CA38" s="348">
        <f t="shared" si="18"/>
        <v>-14.624746500595407</v>
      </c>
      <c r="CB38" s="348">
        <f t="shared" si="19"/>
        <v>5.1092960525960835</v>
      </c>
      <c r="CC38" s="306">
        <f t="shared" si="20"/>
        <v>47.89528607357235</v>
      </c>
      <c r="CD38" s="570">
        <f t="shared" si="21"/>
        <v>1.09585</v>
      </c>
      <c r="CE38" s="419">
        <f t="shared" si="22"/>
        <v>1.1499849900000001</v>
      </c>
      <c r="CF38" s="419">
        <f t="shared" si="42"/>
        <v>1.2074842395000001</v>
      </c>
      <c r="CG38" s="419">
        <f t="shared" si="42"/>
        <v>1.2678584514750002</v>
      </c>
      <c r="CH38" s="496">
        <f t="shared" si="42"/>
        <v>1.3312513740487504</v>
      </c>
      <c r="CI38" s="419">
        <f t="shared" si="36"/>
        <v>6.0524290550237501</v>
      </c>
      <c r="CJ38" s="405">
        <f t="shared" si="24"/>
        <v>16.313824946155663</v>
      </c>
      <c r="CK38" s="457">
        <v>0.6</v>
      </c>
      <c r="CL38" s="458">
        <v>22.35</v>
      </c>
      <c r="CM38" s="458">
        <v>-3.09</v>
      </c>
      <c r="CN38" s="459">
        <v>2.6</v>
      </c>
      <c r="CO38" s="460">
        <v>10.199999999999999</v>
      </c>
    </row>
    <row r="39" spans="1:93" ht="11.25" customHeight="1">
      <c r="A39" s="23" t="s">
        <v>2578</v>
      </c>
      <c r="B39" s="24" t="s">
        <v>2579</v>
      </c>
      <c r="C39" s="29" t="s">
        <v>2000</v>
      </c>
      <c r="D39" s="117">
        <v>41</v>
      </c>
      <c r="E39" s="121">
        <v>53</v>
      </c>
      <c r="F39" s="38" t="s">
        <v>2049</v>
      </c>
      <c r="G39" s="39" t="s">
        <v>1572</v>
      </c>
      <c r="H39" s="149">
        <v>63.14</v>
      </c>
      <c r="I39" s="227">
        <f>(R39/H39)*100</f>
        <v>4.117833386126069</v>
      </c>
      <c r="J39" s="126">
        <v>0.63</v>
      </c>
      <c r="K39" s="126">
        <v>0.65</v>
      </c>
      <c r="L39" s="25">
        <f t="shared" si="44"/>
        <v>3.1746031746031855</v>
      </c>
      <c r="M39" s="26">
        <v>42048</v>
      </c>
      <c r="N39" s="27">
        <v>42053</v>
      </c>
      <c r="O39" s="28">
        <v>42078</v>
      </c>
      <c r="P39" s="28" t="s">
        <v>1444</v>
      </c>
      <c r="Q39" s="24"/>
      <c r="R39" s="224">
        <f t="shared" si="46"/>
        <v>2.6</v>
      </c>
      <c r="S39" s="231">
        <f t="shared" ref="S39:S70" si="48">IF(OR(W39&lt;0.01,W39="n/a"),"n/a",R39/W39*100)</f>
        <v>61.465721040189123</v>
      </c>
      <c r="T39" s="680">
        <f t="shared" ref="T39:T70" si="49">IF(OR(W39&lt;0.01,Z39="n/a"),"n/a",(H39/SQRT(22.5*W39*(H39/Z39))-1)*100)</f>
        <v>-1.5836455233487978</v>
      </c>
      <c r="U39" s="227">
        <f t="shared" ref="U39:U70" si="50">IF(OR(W39&lt;0.01,W39="n/a"),"n/a",H39/W39)</f>
        <v>14.926713947990542</v>
      </c>
      <c r="V39" s="492">
        <v>12</v>
      </c>
      <c r="W39" s="161">
        <v>4.2300000000000004</v>
      </c>
      <c r="X39" s="155">
        <v>6.32</v>
      </c>
      <c r="Y39" s="149">
        <v>1.43</v>
      </c>
      <c r="Z39" s="156">
        <v>1.46</v>
      </c>
      <c r="AA39" s="149">
        <v>10</v>
      </c>
      <c r="AB39" s="432">
        <v>-6.5</v>
      </c>
      <c r="AC39" s="440">
        <v>3</v>
      </c>
      <c r="AD39" s="443">
        <v>1.4</v>
      </c>
      <c r="AE39" s="440">
        <v>2.36</v>
      </c>
      <c r="AF39" s="723">
        <v>18</v>
      </c>
      <c r="AG39" s="456">
        <v>18493</v>
      </c>
      <c r="AH39" s="653">
        <v>0.1</v>
      </c>
      <c r="AI39" s="767">
        <v>0.99</v>
      </c>
      <c r="AJ39" s="796">
        <f t="shared" si="5"/>
        <v>0.94327815414050975</v>
      </c>
      <c r="AK39" s="688">
        <f t="shared" si="6"/>
        <v>1.2061373280495133</v>
      </c>
      <c r="AL39" s="634">
        <f t="shared" si="7"/>
        <v>2.4390243902439046</v>
      </c>
      <c r="AM39" s="631">
        <f t="shared" si="8"/>
        <v>1.6396356814853519</v>
      </c>
      <c r="AN39" s="631">
        <f t="shared" si="9"/>
        <v>1.3205894157967135</v>
      </c>
      <c r="AO39" s="638">
        <f t="shared" si="10"/>
        <v>1.094891423294464</v>
      </c>
      <c r="AP39" s="808">
        <v>2.52</v>
      </c>
      <c r="AQ39" s="808">
        <v>2.46</v>
      </c>
      <c r="AR39" s="809"/>
      <c r="AS39" s="808">
        <v>2.42</v>
      </c>
      <c r="AT39" s="796">
        <v>2.4</v>
      </c>
      <c r="AU39" s="809"/>
      <c r="AV39" s="810">
        <v>2.38</v>
      </c>
      <c r="AW39" s="811">
        <v>2.36</v>
      </c>
      <c r="AX39" s="811">
        <v>2.34</v>
      </c>
      <c r="AY39" s="811">
        <v>2.3199999999999998</v>
      </c>
      <c r="AZ39" s="811">
        <v>2.2999999999999998</v>
      </c>
      <c r="BA39" s="811">
        <v>2.2799999999999998</v>
      </c>
      <c r="BB39" s="811">
        <v>2.2599999999999998</v>
      </c>
      <c r="BC39" s="811">
        <v>2.2400000000000002</v>
      </c>
      <c r="BD39" s="811">
        <v>2.2200000000000002</v>
      </c>
      <c r="BE39" s="811">
        <v>2.2000000000000002</v>
      </c>
      <c r="BF39" s="811">
        <v>2.1800000000000002</v>
      </c>
      <c r="BG39" s="811">
        <v>2.14</v>
      </c>
      <c r="BH39" s="810">
        <f t="shared" si="11"/>
        <v>37.020000000000003</v>
      </c>
      <c r="BI39" s="405">
        <f t="shared" si="12"/>
        <v>2.4390243902439046</v>
      </c>
      <c r="BJ39" s="405">
        <f t="shared" si="13"/>
        <v>1.6528925619834656</v>
      </c>
      <c r="BK39" s="405">
        <f t="shared" ref="BK39:BK70" si="51">IF(AT39=0,0,IF(AT39&gt;AS39,0,((AS39/AT39)-1)*100))</f>
        <v>0.83333333333333037</v>
      </c>
      <c r="BL39" s="405">
        <f t="shared" si="38"/>
        <v>0.84033613445377853</v>
      </c>
      <c r="BM39" s="306">
        <f>((AV39/AW39)-1)*100</f>
        <v>0.84745762711864181</v>
      </c>
      <c r="BN39" s="306">
        <f t="shared" si="26"/>
        <v>0.85470085470085166</v>
      </c>
      <c r="BO39" s="306">
        <f t="shared" si="27"/>
        <v>0.86206896551723755</v>
      </c>
      <c r="BP39" s="306">
        <f t="shared" si="28"/>
        <v>0.86956521739129933</v>
      </c>
      <c r="BQ39" s="306">
        <f t="shared" si="29"/>
        <v>0.87719298245614308</v>
      </c>
      <c r="BR39" s="306">
        <f t="shared" si="30"/>
        <v>0.88495575221239076</v>
      </c>
      <c r="BS39" s="306">
        <f t="shared" si="31"/>
        <v>0.89285714285711748</v>
      </c>
      <c r="BT39" s="306">
        <f t="shared" si="32"/>
        <v>0.9009009009008917</v>
      </c>
      <c r="BU39" s="306">
        <f t="shared" si="33"/>
        <v>0.90909090909090384</v>
      </c>
      <c r="BV39" s="306">
        <f t="shared" si="34"/>
        <v>0.91743119266054496</v>
      </c>
      <c r="BW39" s="306">
        <f t="shared" si="35"/>
        <v>1.8691588785046731</v>
      </c>
      <c r="BX39" s="404">
        <f t="shared" si="16"/>
        <v>1.0967311228950116</v>
      </c>
      <c r="BY39" s="405">
        <f t="shared" si="17"/>
        <v>0.46978945507270797</v>
      </c>
      <c r="BZ39" s="788" t="s">
        <v>52</v>
      </c>
      <c r="CA39" s="348">
        <f t="shared" ref="CA39:CA70" si="52">IF(AN39="n/a","n/a",IF(U39&lt;0,"n/a",IF(U39="n/a","n/a",I39+AN39-U39)))</f>
        <v>-9.488291146067759</v>
      </c>
      <c r="CB39" s="348">
        <f t="shared" ref="CB39:CB70" si="53">IF(AN39="n/a","n/a",I39+AN39)</f>
        <v>5.4384228019227825</v>
      </c>
      <c r="CC39" s="306">
        <f t="shared" ref="CC39:CC70" si="54">D39/10+(500-E39)/100+IF(F39="N",2,IF(F39="Y",1,0))+IF(G39="N",2,IF(G39="Y",1,0))+IF(L39&gt;10,5,L39/2)+IF(S39&gt;100,0,IF(S39&lt;0,0,(100-S39)/10))+IF(U39&gt;100,0,IF(U39&lt;0,0,(100-U39)/10))+IF(X39="-",0,IF(X39="N/A",0,IF(X39&gt;5,0,5-X39)))+IF(Y39&gt;5,0,5-Y39)+IF(Z39="N/A",0,IF(Z39&gt;5,0,5-Z39))+IF(AB39&lt;0,0,IF(AB39="-",0,IF(AB39="N/A",0,IF(AB39&gt;10,5,AB39/2))))+IF(AC39="n/a",0,IF(AC39&lt;0,0,IF(AC39&gt;10,5,AC39/2)))+IF(AE39="n/a",0,IF(AE39&lt;0,0,IF(AE39&gt;10,5,AE39/2)))+AF39/10+IF(AG39&gt;100000,3,IF(AG39&gt;10000,2,IF(AG39&gt;1000,1,0)))+IF(AL39&gt;10,5,AL39/2)+IF(AM39="n/a",0,IF(AM39&gt;10,5,AM39/2))+IF(AN39="n/a",0,IF(AN39&gt;10,5,AN39/2))+IF(AO39="n/a",0,IF(AO39&lt;0,0,IF(AO39&gt;10,5,AO39/2)))+IF(BX39&gt;10,5,BX39/2)</f>
        <v>42.903494105341352</v>
      </c>
      <c r="CD39" s="570">
        <f t="shared" si="21"/>
        <v>2.5451999999999999</v>
      </c>
      <c r="CE39" s="419">
        <f t="shared" si="22"/>
        <v>2.621556</v>
      </c>
      <c r="CF39" s="419">
        <f t="shared" si="42"/>
        <v>2.6834247216000002</v>
      </c>
      <c r="CG39" s="419">
        <f t="shared" si="42"/>
        <v>2.7467535450297604</v>
      </c>
      <c r="CH39" s="496">
        <f t="shared" si="42"/>
        <v>2.811576928692463</v>
      </c>
      <c r="CI39" s="419">
        <f t="shared" si="36"/>
        <v>13.408511195322223</v>
      </c>
      <c r="CJ39" s="405">
        <f t="shared" ref="CJ39:CJ70" si="55">(CI39/H39)*100</f>
        <v>21.236159637824237</v>
      </c>
      <c r="CK39" s="457">
        <v>0.1</v>
      </c>
      <c r="CL39" s="458">
        <v>24.72</v>
      </c>
      <c r="CM39" s="458">
        <v>-11.74</v>
      </c>
      <c r="CN39" s="459">
        <v>-4.96</v>
      </c>
      <c r="CO39" s="460">
        <v>6.41</v>
      </c>
    </row>
    <row r="40" spans="1:93" ht="11.25" customHeight="1">
      <c r="A40" s="23" t="s">
        <v>2817</v>
      </c>
      <c r="B40" s="24" t="s">
        <v>3571</v>
      </c>
      <c r="C40" s="29" t="s">
        <v>3267</v>
      </c>
      <c r="D40" s="117">
        <v>28</v>
      </c>
      <c r="E40" s="121">
        <v>94</v>
      </c>
      <c r="F40" s="38" t="s">
        <v>2049</v>
      </c>
      <c r="G40" s="39" t="s">
        <v>2049</v>
      </c>
      <c r="H40" s="149">
        <v>37.04</v>
      </c>
      <c r="I40" s="227">
        <f t="shared" si="37"/>
        <v>1.7818574514038878</v>
      </c>
      <c r="J40" s="113">
        <v>0.14000000000000001</v>
      </c>
      <c r="K40" s="113">
        <v>0.16500000000000001</v>
      </c>
      <c r="L40" s="104">
        <f t="shared" ref="L40:L70" si="56">((K40/J40)-1)*100</f>
        <v>17.857142857142861</v>
      </c>
      <c r="M40" s="26">
        <v>41794</v>
      </c>
      <c r="N40" s="27">
        <v>41796</v>
      </c>
      <c r="O40" s="28">
        <v>41810</v>
      </c>
      <c r="P40" s="195" t="s">
        <v>589</v>
      </c>
      <c r="Q40" s="91"/>
      <c r="R40" s="224">
        <f t="shared" si="46"/>
        <v>0.66</v>
      </c>
      <c r="S40" s="231">
        <f t="shared" si="48"/>
        <v>37.714285714285715</v>
      </c>
      <c r="T40" s="680">
        <f t="shared" si="49"/>
        <v>133.5819084101077</v>
      </c>
      <c r="U40" s="227">
        <f t="shared" si="50"/>
        <v>21.165714285714284</v>
      </c>
      <c r="V40" s="492">
        <v>7</v>
      </c>
      <c r="W40" s="161">
        <v>1.75</v>
      </c>
      <c r="X40" s="155">
        <v>2.33</v>
      </c>
      <c r="Y40" s="149">
        <v>2.04</v>
      </c>
      <c r="Z40" s="156">
        <v>5.8</v>
      </c>
      <c r="AA40" s="149">
        <v>24.6</v>
      </c>
      <c r="AB40" s="432">
        <v>7.3</v>
      </c>
      <c r="AC40" s="440">
        <v>12.4</v>
      </c>
      <c r="AD40" s="443">
        <v>16.2</v>
      </c>
      <c r="AE40" s="440">
        <v>9.07</v>
      </c>
      <c r="AF40" s="723">
        <v>13</v>
      </c>
      <c r="AG40" s="456">
        <v>5052</v>
      </c>
      <c r="AH40" s="653">
        <v>1.2</v>
      </c>
      <c r="AI40" s="767">
        <v>0.57999999999999996</v>
      </c>
      <c r="AJ40" s="796">
        <f t="shared" si="5"/>
        <v>1.3901615894772335</v>
      </c>
      <c r="AK40" s="688">
        <f>AN40/AO40</f>
        <v>1.1919077915036171</v>
      </c>
      <c r="AL40" s="634">
        <f t="shared" si="7"/>
        <v>27</v>
      </c>
      <c r="AM40" s="631">
        <f t="shared" si="8"/>
        <v>29.854969867969071</v>
      </c>
      <c r="AN40" s="631">
        <f t="shared" si="9"/>
        <v>22.52061774953118</v>
      </c>
      <c r="AO40" s="638">
        <f t="shared" si="10"/>
        <v>18.894597308673468</v>
      </c>
      <c r="AP40" s="808">
        <v>0.63500000000000001</v>
      </c>
      <c r="AQ40" s="808">
        <v>0.5</v>
      </c>
      <c r="AR40" s="809"/>
      <c r="AS40" s="808">
        <v>0.35</v>
      </c>
      <c r="AT40" s="796">
        <v>0.28999999999999998</v>
      </c>
      <c r="AU40" s="809"/>
      <c r="AV40" s="810">
        <v>0.2475</v>
      </c>
      <c r="AW40" s="812">
        <v>0.23</v>
      </c>
      <c r="AX40" s="811">
        <v>0.2225</v>
      </c>
      <c r="AY40" s="811">
        <v>0.19</v>
      </c>
      <c r="AZ40" s="811">
        <v>0.17</v>
      </c>
      <c r="BA40" s="811">
        <v>0.14000000000000001</v>
      </c>
      <c r="BB40" s="811">
        <v>0.1125</v>
      </c>
      <c r="BC40" s="811">
        <v>9.2499999999999999E-2</v>
      </c>
      <c r="BD40" s="811">
        <v>8.2500000000000004E-2</v>
      </c>
      <c r="BE40" s="812">
        <v>7.4999999999999997E-2</v>
      </c>
      <c r="BF40" s="811">
        <v>7.1249999999999994E-2</v>
      </c>
      <c r="BG40" s="811">
        <v>6.25E-2</v>
      </c>
      <c r="BH40" s="810">
        <f t="shared" si="11"/>
        <v>3.4712499999999999</v>
      </c>
      <c r="BI40" s="405">
        <f t="shared" si="12"/>
        <v>27</v>
      </c>
      <c r="BJ40" s="405">
        <f t="shared" si="13"/>
        <v>42.857142857142861</v>
      </c>
      <c r="BK40" s="405">
        <f t="shared" si="51"/>
        <v>20.68965517241379</v>
      </c>
      <c r="BL40" s="405">
        <f t="shared" si="38"/>
        <v>17.171717171717169</v>
      </c>
      <c r="BM40" s="306">
        <f>((AV40/AW40)-1)*100</f>
        <v>7.6086956521739024</v>
      </c>
      <c r="BN40" s="306">
        <f t="shared" si="26"/>
        <v>3.3707865168539408</v>
      </c>
      <c r="BO40" s="306">
        <f t="shared" si="27"/>
        <v>17.105263157894733</v>
      </c>
      <c r="BP40" s="306">
        <f t="shared" si="28"/>
        <v>11.764705882352944</v>
      </c>
      <c r="BQ40" s="306">
        <f t="shared" si="29"/>
        <v>21.42857142857142</v>
      </c>
      <c r="BR40" s="306">
        <f t="shared" si="30"/>
        <v>24.444444444444446</v>
      </c>
      <c r="BS40" s="306">
        <f t="shared" si="31"/>
        <v>21.621621621621621</v>
      </c>
      <c r="BT40" s="306">
        <f t="shared" si="32"/>
        <v>12.12121212121211</v>
      </c>
      <c r="BU40" s="306">
        <f t="shared" si="33"/>
        <v>10.000000000000009</v>
      </c>
      <c r="BV40" s="306">
        <f t="shared" si="34"/>
        <v>5.2631578947368363</v>
      </c>
      <c r="BW40" s="306">
        <f t="shared" si="35"/>
        <v>13.999999999999989</v>
      </c>
      <c r="BX40" s="404">
        <f t="shared" si="16"/>
        <v>17.096464928075719</v>
      </c>
      <c r="BY40" s="405">
        <f t="shared" si="17"/>
        <v>9.6588962692400813</v>
      </c>
      <c r="BZ40" s="788" t="s">
        <v>2558</v>
      </c>
      <c r="CA40" s="348">
        <f t="shared" si="52"/>
        <v>3.1367609152207834</v>
      </c>
      <c r="CB40" s="348">
        <f t="shared" si="53"/>
        <v>24.302475200935067</v>
      </c>
      <c r="CC40" s="306">
        <f t="shared" si="54"/>
        <v>76.086999999999989</v>
      </c>
      <c r="CD40" s="570">
        <f t="shared" si="21"/>
        <v>0.68135499999999993</v>
      </c>
      <c r="CE40" s="419">
        <f t="shared" si="22"/>
        <v>0.74949049999999995</v>
      </c>
      <c r="CF40" s="419">
        <f t="shared" si="42"/>
        <v>0.81746928834999999</v>
      </c>
      <c r="CG40" s="419">
        <f t="shared" si="42"/>
        <v>0.89161375280334498</v>
      </c>
      <c r="CH40" s="496">
        <f t="shared" si="42"/>
        <v>0.97248312018260841</v>
      </c>
      <c r="CI40" s="419">
        <f t="shared" si="36"/>
        <v>4.1124116613359529</v>
      </c>
      <c r="CJ40" s="405">
        <f t="shared" si="55"/>
        <v>11.102623275745014</v>
      </c>
      <c r="CK40" s="457">
        <v>0.97</v>
      </c>
      <c r="CL40" s="458">
        <v>3.23</v>
      </c>
      <c r="CM40" s="458">
        <v>-13.73</v>
      </c>
      <c r="CN40" s="459">
        <v>-1.1599999999999999</v>
      </c>
      <c r="CO40" s="460">
        <v>-6.33</v>
      </c>
    </row>
    <row r="41" spans="1:93" ht="11.25" customHeight="1">
      <c r="A41" s="30" t="s">
        <v>3674</v>
      </c>
      <c r="B41" s="32" t="s">
        <v>3675</v>
      </c>
      <c r="C41" s="35" t="s">
        <v>1345</v>
      </c>
      <c r="D41" s="118">
        <v>59</v>
      </c>
      <c r="E41" s="121">
        <v>2</v>
      </c>
      <c r="F41" s="40" t="s">
        <v>1572</v>
      </c>
      <c r="G41" s="42" t="s">
        <v>2049</v>
      </c>
      <c r="H41" s="150">
        <v>72.05</v>
      </c>
      <c r="I41" s="227">
        <f t="shared" si="37"/>
        <v>2.2206800832755036</v>
      </c>
      <c r="J41" s="125">
        <v>0.375</v>
      </c>
      <c r="K41" s="125">
        <v>0.4</v>
      </c>
      <c r="L41" s="33">
        <f t="shared" si="56"/>
        <v>6.6666666666666652</v>
      </c>
      <c r="M41" s="43">
        <v>41878</v>
      </c>
      <c r="N41" s="44">
        <v>41880</v>
      </c>
      <c r="O41" s="34">
        <v>41897</v>
      </c>
      <c r="P41" s="273" t="s">
        <v>1444</v>
      </c>
      <c r="Q41" s="197" t="s">
        <v>57</v>
      </c>
      <c r="R41" s="224">
        <f t="shared" si="46"/>
        <v>1.6</v>
      </c>
      <c r="S41" s="231">
        <f t="shared" si="48"/>
        <v>34.408602150537632</v>
      </c>
      <c r="T41" s="680">
        <f t="shared" si="49"/>
        <v>48.679733260580193</v>
      </c>
      <c r="U41" s="227">
        <f t="shared" si="50"/>
        <v>15.494623655913976</v>
      </c>
      <c r="V41" s="492">
        <v>12</v>
      </c>
      <c r="W41" s="161">
        <v>4.6500000000000004</v>
      </c>
      <c r="X41" s="155">
        <v>1.66</v>
      </c>
      <c r="Y41" s="149">
        <v>1.52</v>
      </c>
      <c r="Z41" s="156">
        <v>3.21</v>
      </c>
      <c r="AA41" s="149">
        <v>30.1</v>
      </c>
      <c r="AB41" s="432">
        <v>0.2</v>
      </c>
      <c r="AC41" s="440">
        <v>8.07</v>
      </c>
      <c r="AD41" s="443">
        <v>18.2</v>
      </c>
      <c r="AE41" s="440">
        <v>9.33</v>
      </c>
      <c r="AF41" s="723">
        <v>19</v>
      </c>
      <c r="AG41" s="456">
        <v>11748</v>
      </c>
      <c r="AH41" s="653">
        <v>0.7</v>
      </c>
      <c r="AI41" s="767">
        <v>0.82</v>
      </c>
      <c r="AJ41" s="797">
        <f t="shared" si="5"/>
        <v>0.69857066822289371</v>
      </c>
      <c r="AK41" s="686">
        <f t="shared" si="6"/>
        <v>1.0804227371070074</v>
      </c>
      <c r="AL41" s="634">
        <f t="shared" si="7"/>
        <v>27.973843797603195</v>
      </c>
      <c r="AM41" s="631">
        <f t="shared" si="8"/>
        <v>16.288223634327359</v>
      </c>
      <c r="AN41" s="631">
        <f t="shared" si="9"/>
        <v>12.713986161656665</v>
      </c>
      <c r="AO41" s="638">
        <f t="shared" si="10"/>
        <v>11.767603295447348</v>
      </c>
      <c r="AP41" s="808">
        <v>1.55</v>
      </c>
      <c r="AQ41" s="808">
        <v>1.211185</v>
      </c>
      <c r="AR41" s="809"/>
      <c r="AS41" s="808">
        <v>1.1109490000000002</v>
      </c>
      <c r="AT41" s="796">
        <v>0.98565400000000003</v>
      </c>
      <c r="AU41" s="809"/>
      <c r="AV41" s="810">
        <v>0.89377100000000009</v>
      </c>
      <c r="AW41" s="811">
        <v>0.85200600000000004</v>
      </c>
      <c r="AX41" s="811">
        <v>0.75177000000000005</v>
      </c>
      <c r="AY41" s="811">
        <v>0.643181</v>
      </c>
      <c r="AZ41" s="811">
        <v>0.59306300000000001</v>
      </c>
      <c r="BA41" s="811">
        <v>0.55129800000000007</v>
      </c>
      <c r="BB41" s="811">
        <v>0.50953300000000001</v>
      </c>
      <c r="BC41" s="811">
        <v>0.47612099999999996</v>
      </c>
      <c r="BD41" s="812">
        <v>0.45106200000000007</v>
      </c>
      <c r="BE41" s="811">
        <v>0.43435600000000002</v>
      </c>
      <c r="BF41" s="811">
        <v>0.40094400000000002</v>
      </c>
      <c r="BG41" s="811">
        <v>0.36753200000000003</v>
      </c>
      <c r="BH41" s="810">
        <f t="shared" si="11"/>
        <v>11.782425000000002</v>
      </c>
      <c r="BI41" s="405">
        <f t="shared" si="12"/>
        <v>27.973843797603195</v>
      </c>
      <c r="BJ41" s="405">
        <f t="shared" si="13"/>
        <v>9.0225563909774209</v>
      </c>
      <c r="BK41" s="405">
        <f t="shared" si="51"/>
        <v>12.711864406779672</v>
      </c>
      <c r="BL41" s="405">
        <f t="shared" si="38"/>
        <v>10.280373831775691</v>
      </c>
      <c r="BM41" s="306">
        <f>((AV41/AW41)-1)*100</f>
        <v>4.9019607843137303</v>
      </c>
      <c r="BN41" s="306">
        <f t="shared" si="26"/>
        <v>13.33333333333333</v>
      </c>
      <c r="BO41" s="306">
        <f t="shared" si="27"/>
        <v>16.883116883116898</v>
      </c>
      <c r="BP41" s="306">
        <f t="shared" si="28"/>
        <v>8.4507042253521014</v>
      </c>
      <c r="BQ41" s="306">
        <f t="shared" si="29"/>
        <v>7.575757575757569</v>
      </c>
      <c r="BR41" s="306">
        <f t="shared" si="30"/>
        <v>8.196721311475418</v>
      </c>
      <c r="BS41" s="306">
        <f t="shared" si="31"/>
        <v>7.0175438596491446</v>
      </c>
      <c r="BT41" s="306">
        <f t="shared" si="32"/>
        <v>5.5555555555555358</v>
      </c>
      <c r="BU41" s="306">
        <f t="shared" si="33"/>
        <v>3.8461538461538547</v>
      </c>
      <c r="BV41" s="306">
        <f t="shared" si="34"/>
        <v>8.333333333333325</v>
      </c>
      <c r="BW41" s="306">
        <f t="shared" si="35"/>
        <v>9.0909090909090828</v>
      </c>
      <c r="BX41" s="404">
        <f t="shared" si="16"/>
        <v>10.211581881739066</v>
      </c>
      <c r="BY41" s="405">
        <f t="shared" si="17"/>
        <v>5.7556085392607228</v>
      </c>
      <c r="BZ41" s="788" t="s">
        <v>2558</v>
      </c>
      <c r="CA41" s="348">
        <f t="shared" si="52"/>
        <v>-0.55995741098180751</v>
      </c>
      <c r="CB41" s="348">
        <f t="shared" si="53"/>
        <v>14.934666244932169</v>
      </c>
      <c r="CC41" s="306">
        <f t="shared" si="54"/>
        <v>78.53301075268817</v>
      </c>
      <c r="CD41" s="570">
        <f t="shared" si="21"/>
        <v>1.5531000000000001</v>
      </c>
      <c r="CE41" s="419">
        <f t="shared" si="22"/>
        <v>1.6784351700000002</v>
      </c>
      <c r="CF41" s="419">
        <f t="shared" si="42"/>
        <v>1.8350331713610002</v>
      </c>
      <c r="CG41" s="419">
        <f t="shared" si="42"/>
        <v>2.0062417662489813</v>
      </c>
      <c r="CH41" s="496">
        <f t="shared" si="42"/>
        <v>2.1934241230400113</v>
      </c>
      <c r="CI41" s="419">
        <f t="shared" si="36"/>
        <v>9.2662342306499923</v>
      </c>
      <c r="CJ41" s="405">
        <f t="shared" si="55"/>
        <v>12.860838626856339</v>
      </c>
      <c r="CK41" s="457">
        <v>1.49</v>
      </c>
      <c r="CL41" s="458">
        <v>7.92</v>
      </c>
      <c r="CM41" s="458">
        <v>-20.38</v>
      </c>
      <c r="CN41" s="459">
        <v>0.94</v>
      </c>
      <c r="CO41" s="460">
        <v>-10.09</v>
      </c>
    </row>
    <row r="42" spans="1:93" ht="11.25" customHeight="1">
      <c r="A42" s="129" t="s">
        <v>525</v>
      </c>
      <c r="B42" s="16" t="s">
        <v>526</v>
      </c>
      <c r="C42" s="22" t="s">
        <v>497</v>
      </c>
      <c r="D42" s="116">
        <v>28</v>
      </c>
      <c r="E42" s="121">
        <v>96</v>
      </c>
      <c r="F42" s="78" t="s">
        <v>2659</v>
      </c>
      <c r="G42" s="50" t="s">
        <v>2659</v>
      </c>
      <c r="H42" s="1009">
        <v>23.82</v>
      </c>
      <c r="I42" s="226">
        <f t="shared" si="37"/>
        <v>3.3585222502099077</v>
      </c>
      <c r="J42" s="127">
        <v>0.19</v>
      </c>
      <c r="K42" s="127">
        <v>0.2</v>
      </c>
      <c r="L42" s="764">
        <f t="shared" si="56"/>
        <v>5.2631578947368363</v>
      </c>
      <c r="M42" s="19">
        <v>41941</v>
      </c>
      <c r="N42" s="20">
        <v>41943</v>
      </c>
      <c r="O42" s="21">
        <v>41957</v>
      </c>
      <c r="P42" s="277" t="s">
        <v>1522</v>
      </c>
      <c r="Q42" s="1104"/>
      <c r="R42" s="225">
        <f t="shared" si="46"/>
        <v>0.8</v>
      </c>
      <c r="S42" s="675">
        <f t="shared" si="48"/>
        <v>38.64734299516909</v>
      </c>
      <c r="T42" s="684" t="str">
        <f t="shared" si="49"/>
        <v>n/a</v>
      </c>
      <c r="U42" s="226">
        <f t="shared" si="50"/>
        <v>11.507246376811596</v>
      </c>
      <c r="V42" s="677">
        <v>12</v>
      </c>
      <c r="W42" s="904">
        <v>2.0699999999999998</v>
      </c>
      <c r="X42" s="906" t="s">
        <v>462</v>
      </c>
      <c r="Y42" s="905" t="s">
        <v>462</v>
      </c>
      <c r="Z42" s="907" t="s">
        <v>462</v>
      </c>
      <c r="AA42" s="905" t="s">
        <v>462</v>
      </c>
      <c r="AB42" s="908" t="s">
        <v>462</v>
      </c>
      <c r="AC42" s="910" t="s">
        <v>462</v>
      </c>
      <c r="AD42" s="909" t="s">
        <v>462</v>
      </c>
      <c r="AE42" s="910" t="s">
        <v>462</v>
      </c>
      <c r="AF42" s="724">
        <v>0</v>
      </c>
      <c r="AG42" s="911">
        <v>83</v>
      </c>
      <c r="AH42" s="984" t="s">
        <v>462</v>
      </c>
      <c r="AI42" s="906" t="s">
        <v>462</v>
      </c>
      <c r="AJ42" s="796" t="str">
        <f t="shared" si="5"/>
        <v>n/a</v>
      </c>
      <c r="AK42" s="688">
        <f t="shared" si="6"/>
        <v>0.39476993824609224</v>
      </c>
      <c r="AL42" s="632">
        <f t="shared" si="7"/>
        <v>1.3157894736842035</v>
      </c>
      <c r="AM42" s="633">
        <f t="shared" si="8"/>
        <v>2.2632073276993125</v>
      </c>
      <c r="AN42" s="633">
        <f t="shared" si="9"/>
        <v>2.517111829582741</v>
      </c>
      <c r="AO42" s="637">
        <f t="shared" si="10"/>
        <v>6.3761487026239072</v>
      </c>
      <c r="AP42" s="803">
        <v>0.77</v>
      </c>
      <c r="AQ42" s="801">
        <v>0.76</v>
      </c>
      <c r="AR42" s="802"/>
      <c r="AS42" s="803">
        <v>0.73</v>
      </c>
      <c r="AT42" s="804">
        <v>0.72</v>
      </c>
      <c r="AU42" s="802"/>
      <c r="AV42" s="805">
        <v>0.69</v>
      </c>
      <c r="AW42" s="806">
        <v>0.68</v>
      </c>
      <c r="AX42" s="806">
        <v>0.67</v>
      </c>
      <c r="AY42" s="806">
        <v>0.64</v>
      </c>
      <c r="AZ42" s="806">
        <v>0.6</v>
      </c>
      <c r="BA42" s="806">
        <v>0.5</v>
      </c>
      <c r="BB42" s="806">
        <v>0.41499999999999998</v>
      </c>
      <c r="BC42" s="806">
        <v>0.375</v>
      </c>
      <c r="BD42" s="806">
        <v>0.32</v>
      </c>
      <c r="BE42" s="806">
        <v>0.27500000000000002</v>
      </c>
      <c r="BF42" s="806">
        <v>0.23</v>
      </c>
      <c r="BG42" s="806">
        <v>0.19</v>
      </c>
      <c r="BH42" s="805">
        <f t="shared" si="11"/>
        <v>8.5649999999999995</v>
      </c>
      <c r="BI42" s="407">
        <f t="shared" si="12"/>
        <v>1.3157894736842035</v>
      </c>
      <c r="BJ42" s="407">
        <f t="shared" si="13"/>
        <v>4.1095890410958846</v>
      </c>
      <c r="BK42" s="407">
        <f t="shared" si="51"/>
        <v>1.388888888888884</v>
      </c>
      <c r="BL42" s="407">
        <f>((AT42/AV42)-1)*100</f>
        <v>4.3478260869565188</v>
      </c>
      <c r="BM42" s="394">
        <f t="shared" ref="BM42:BW42" si="57">IF(AW42=0,0,IF(AW42&gt;AV42,0,((AV42/AW42)-1)*100))</f>
        <v>1.4705882352941124</v>
      </c>
      <c r="BN42" s="394">
        <f t="shared" si="57"/>
        <v>1.4925373134328401</v>
      </c>
      <c r="BO42" s="394">
        <f t="shared" si="57"/>
        <v>4.6875</v>
      </c>
      <c r="BP42" s="394">
        <f t="shared" si="57"/>
        <v>6.6666666666666652</v>
      </c>
      <c r="BQ42" s="394">
        <f t="shared" si="57"/>
        <v>19.999999999999996</v>
      </c>
      <c r="BR42" s="394">
        <f t="shared" si="57"/>
        <v>20.481927710843383</v>
      </c>
      <c r="BS42" s="394">
        <f t="shared" si="57"/>
        <v>10.666666666666668</v>
      </c>
      <c r="BT42" s="394">
        <f t="shared" si="57"/>
        <v>17.1875</v>
      </c>
      <c r="BU42" s="394">
        <f t="shared" si="57"/>
        <v>16.36363636363636</v>
      </c>
      <c r="BV42" s="394">
        <f t="shared" si="57"/>
        <v>19.565217391304344</v>
      </c>
      <c r="BW42" s="394">
        <f t="shared" si="57"/>
        <v>21.052631578947366</v>
      </c>
      <c r="BX42" s="406">
        <f t="shared" si="16"/>
        <v>10.053131027827815</v>
      </c>
      <c r="BY42" s="407">
        <f t="shared" si="17"/>
        <v>7.8177374987360633</v>
      </c>
      <c r="BZ42" s="787" t="s">
        <v>2637</v>
      </c>
      <c r="CA42" s="350">
        <f t="shared" si="52"/>
        <v>-5.6316122970189468</v>
      </c>
      <c r="CB42" s="350">
        <f t="shared" si="53"/>
        <v>5.8756340797926487</v>
      </c>
      <c r="CC42" s="394">
        <f t="shared" si="54"/>
        <v>35.692248676965434</v>
      </c>
      <c r="CD42" s="554">
        <f t="shared" si="21"/>
        <v>0.79310000000000003</v>
      </c>
      <c r="CE42" s="417">
        <f t="shared" si="22"/>
        <v>0.81689300000000009</v>
      </c>
      <c r="CF42" s="417">
        <f t="shared" si="42"/>
        <v>0.84139979000000009</v>
      </c>
      <c r="CG42" s="417">
        <f t="shared" si="42"/>
        <v>0.86664178370000011</v>
      </c>
      <c r="CH42" s="495">
        <f t="shared" si="42"/>
        <v>0.89264103721100019</v>
      </c>
      <c r="CI42" s="417">
        <f t="shared" si="36"/>
        <v>4.2106756109110002</v>
      </c>
      <c r="CJ42" s="407">
        <f t="shared" si="55"/>
        <v>17.677059659575985</v>
      </c>
      <c r="CK42" s="912" t="s">
        <v>462</v>
      </c>
      <c r="CL42" s="913">
        <v>6.82</v>
      </c>
      <c r="CM42" s="913">
        <v>-1.77</v>
      </c>
      <c r="CN42" s="1106">
        <v>1.4</v>
      </c>
      <c r="CO42" s="1107">
        <v>1.74</v>
      </c>
    </row>
    <row r="43" spans="1:93" ht="11.25" customHeight="1">
      <c r="A43" s="23" t="s">
        <v>2646</v>
      </c>
      <c r="B43" s="24" t="s">
        <v>2647</v>
      </c>
      <c r="C43" s="29" t="s">
        <v>3266</v>
      </c>
      <c r="D43" s="117">
        <v>34</v>
      </c>
      <c r="E43" s="121">
        <v>75</v>
      </c>
      <c r="F43" s="57" t="s">
        <v>2659</v>
      </c>
      <c r="G43" s="49" t="s">
        <v>2659</v>
      </c>
      <c r="H43" s="149">
        <v>42.1</v>
      </c>
      <c r="I43" s="227">
        <f t="shared" si="37"/>
        <v>2.3752969121140142</v>
      </c>
      <c r="J43" s="126">
        <v>0.22</v>
      </c>
      <c r="K43" s="126">
        <v>0.25</v>
      </c>
      <c r="L43" s="25">
        <f t="shared" si="56"/>
        <v>13.636363636363647</v>
      </c>
      <c r="M43" s="26">
        <v>41941</v>
      </c>
      <c r="N43" s="27">
        <v>41943</v>
      </c>
      <c r="O43" s="28">
        <v>41955</v>
      </c>
      <c r="P43" s="195" t="s">
        <v>1517</v>
      </c>
      <c r="Q43" s="198"/>
      <c r="R43" s="224">
        <f t="shared" si="46"/>
        <v>1</v>
      </c>
      <c r="S43" s="231">
        <f t="shared" si="48"/>
        <v>40.650406504065039</v>
      </c>
      <c r="T43" s="680">
        <f t="shared" si="49"/>
        <v>135.95966767574436</v>
      </c>
      <c r="U43" s="227">
        <f t="shared" si="50"/>
        <v>17.113821138211382</v>
      </c>
      <c r="V43" s="492">
        <v>10</v>
      </c>
      <c r="W43" s="161">
        <v>2.46</v>
      </c>
      <c r="X43" s="155">
        <v>1.54</v>
      </c>
      <c r="Y43" s="149">
        <v>3.43</v>
      </c>
      <c r="Z43" s="156">
        <v>7.32</v>
      </c>
      <c r="AA43" s="149">
        <v>54</v>
      </c>
      <c r="AB43" s="432">
        <v>60.5</v>
      </c>
      <c r="AC43" s="440">
        <v>13.41</v>
      </c>
      <c r="AD43" s="443">
        <v>17.899999999999999</v>
      </c>
      <c r="AE43" s="440">
        <v>11.1</v>
      </c>
      <c r="AF43" s="723">
        <v>15</v>
      </c>
      <c r="AG43" s="456">
        <v>4979</v>
      </c>
      <c r="AH43" s="653">
        <v>3.7</v>
      </c>
      <c r="AI43" s="767">
        <v>1.1100000000000001</v>
      </c>
      <c r="AJ43" s="796">
        <f t="shared" si="5"/>
        <v>0.43594159303084939</v>
      </c>
      <c r="AK43" s="688">
        <f t="shared" si="6"/>
        <v>0.61384839600193009</v>
      </c>
      <c r="AL43" s="634">
        <f t="shared" si="7"/>
        <v>10.975609756097571</v>
      </c>
      <c r="AM43" s="631">
        <f t="shared" si="8"/>
        <v>7.6232685102480158</v>
      </c>
      <c r="AN43" s="631">
        <f t="shared" si="9"/>
        <v>7.8033545152522032</v>
      </c>
      <c r="AO43" s="638">
        <f t="shared" si="10"/>
        <v>12.712185233481765</v>
      </c>
      <c r="AP43" s="808">
        <v>0.91</v>
      </c>
      <c r="AQ43" s="808">
        <v>0.82</v>
      </c>
      <c r="AR43" s="809"/>
      <c r="AS43" s="808">
        <v>0.78</v>
      </c>
      <c r="AT43" s="796">
        <v>0.73</v>
      </c>
      <c r="AU43" s="809"/>
      <c r="AV43" s="810">
        <v>0.66</v>
      </c>
      <c r="AW43" s="811">
        <v>0.625</v>
      </c>
      <c r="AX43" s="811">
        <v>0.60499999999999998</v>
      </c>
      <c r="AY43" s="811">
        <v>0.51</v>
      </c>
      <c r="AZ43" s="811">
        <v>0.42</v>
      </c>
      <c r="BA43" s="811">
        <v>0.34</v>
      </c>
      <c r="BB43" s="811">
        <v>0.27500000000000002</v>
      </c>
      <c r="BC43" s="811">
        <v>0.2</v>
      </c>
      <c r="BD43" s="811">
        <v>0.14949999999999999</v>
      </c>
      <c r="BE43" s="811">
        <v>0.1265</v>
      </c>
      <c r="BF43" s="811">
        <v>0.10125000000000001</v>
      </c>
      <c r="BG43" s="811">
        <v>0.08</v>
      </c>
      <c r="BH43" s="810">
        <f t="shared" si="11"/>
        <v>7.332250000000001</v>
      </c>
      <c r="BI43" s="405">
        <f t="shared" si="12"/>
        <v>10.975609756097571</v>
      </c>
      <c r="BJ43" s="405">
        <f t="shared" si="13"/>
        <v>5.12820512820511</v>
      </c>
      <c r="BK43" s="405">
        <f t="shared" si="51"/>
        <v>6.8493150684931559</v>
      </c>
      <c r="BL43" s="405">
        <f t="shared" si="38"/>
        <v>10.606060606060597</v>
      </c>
      <c r="BM43" s="306">
        <f>((AV43/AW43)-1)*100</f>
        <v>5.600000000000005</v>
      </c>
      <c r="BN43" s="306">
        <f t="shared" si="26"/>
        <v>3.3057851239669533</v>
      </c>
      <c r="BO43" s="306">
        <f t="shared" si="27"/>
        <v>18.627450980392158</v>
      </c>
      <c r="BP43" s="306">
        <f t="shared" si="28"/>
        <v>21.428571428571441</v>
      </c>
      <c r="BQ43" s="306">
        <f t="shared" si="29"/>
        <v>23.529411764705866</v>
      </c>
      <c r="BR43" s="306">
        <f t="shared" si="30"/>
        <v>23.636363636363633</v>
      </c>
      <c r="BS43" s="306">
        <f t="shared" si="31"/>
        <v>37.5</v>
      </c>
      <c r="BT43" s="306">
        <f t="shared" si="32"/>
        <v>33.779264214046847</v>
      </c>
      <c r="BU43" s="306">
        <f t="shared" si="33"/>
        <v>18.181818181818166</v>
      </c>
      <c r="BV43" s="306">
        <f t="shared" si="34"/>
        <v>24.938271604938265</v>
      </c>
      <c r="BW43" s="306">
        <f t="shared" si="35"/>
        <v>26.5625</v>
      </c>
      <c r="BX43" s="404">
        <f t="shared" si="16"/>
        <v>18.043241832910653</v>
      </c>
      <c r="BY43" s="405">
        <f t="shared" si="17"/>
        <v>10.292072098092271</v>
      </c>
      <c r="BZ43" s="788" t="s">
        <v>2637</v>
      </c>
      <c r="CA43" s="348">
        <f t="shared" si="52"/>
        <v>-6.9351697108451642</v>
      </c>
      <c r="CB43" s="348">
        <f t="shared" si="53"/>
        <v>10.178651427366217</v>
      </c>
      <c r="CC43" s="306">
        <f t="shared" si="54"/>
        <v>72.11688874852247</v>
      </c>
      <c r="CD43" s="570">
        <f t="shared" si="21"/>
        <v>1.0010000000000001</v>
      </c>
      <c r="CE43" s="419">
        <f t="shared" si="22"/>
        <v>1.1011000000000002</v>
      </c>
      <c r="CF43" s="419">
        <f t="shared" si="42"/>
        <v>1.2112100000000003</v>
      </c>
      <c r="CG43" s="419">
        <f t="shared" si="42"/>
        <v>1.3323310000000004</v>
      </c>
      <c r="CH43" s="496">
        <f t="shared" si="42"/>
        <v>1.4655641000000006</v>
      </c>
      <c r="CI43" s="419">
        <f t="shared" si="36"/>
        <v>6.1112051000000021</v>
      </c>
      <c r="CJ43" s="405">
        <f t="shared" si="55"/>
        <v>14.515926603325422</v>
      </c>
      <c r="CK43" s="457">
        <v>1.65</v>
      </c>
      <c r="CL43" s="458">
        <v>27.44</v>
      </c>
      <c r="CM43" s="458">
        <v>-9.39</v>
      </c>
      <c r="CN43" s="459">
        <v>3</v>
      </c>
      <c r="CO43" s="460">
        <v>10.050000000000001</v>
      </c>
    </row>
    <row r="44" spans="1:93" ht="11.25" customHeight="1">
      <c r="A44" s="23" t="s">
        <v>1894</v>
      </c>
      <c r="B44" s="24" t="s">
        <v>1319</v>
      </c>
      <c r="C44" s="29" t="s">
        <v>3267</v>
      </c>
      <c r="D44" s="117">
        <v>58</v>
      </c>
      <c r="E44" s="121">
        <v>7</v>
      </c>
      <c r="F44" s="38" t="s">
        <v>2049</v>
      </c>
      <c r="G44" s="39" t="s">
        <v>2049</v>
      </c>
      <c r="H44" s="149">
        <v>57.92</v>
      </c>
      <c r="I44" s="227">
        <f t="shared" si="37"/>
        <v>3.2458563535911602</v>
      </c>
      <c r="J44" s="126">
        <v>0.43</v>
      </c>
      <c r="K44" s="126">
        <v>0.47</v>
      </c>
      <c r="L44" s="25">
        <f t="shared" si="56"/>
        <v>9.302325581395344</v>
      </c>
      <c r="M44" s="26">
        <v>41955</v>
      </c>
      <c r="N44" s="27">
        <v>41957</v>
      </c>
      <c r="O44" s="28">
        <v>41983</v>
      </c>
      <c r="P44" s="195" t="s">
        <v>2157</v>
      </c>
      <c r="Q44" s="24"/>
      <c r="R44" s="224">
        <f t="shared" si="46"/>
        <v>1.88</v>
      </c>
      <c r="S44" s="231">
        <f t="shared" si="48"/>
        <v>59.682539682539684</v>
      </c>
      <c r="T44" s="680">
        <f t="shared" si="49"/>
        <v>85.484997515569901</v>
      </c>
      <c r="U44" s="227">
        <f t="shared" si="50"/>
        <v>18.387301587301589</v>
      </c>
      <c r="V44" s="492">
        <v>9</v>
      </c>
      <c r="W44" s="161">
        <v>3.15</v>
      </c>
      <c r="X44" s="155">
        <v>2.23</v>
      </c>
      <c r="Y44" s="149">
        <v>1.62</v>
      </c>
      <c r="Z44" s="156">
        <v>4.21</v>
      </c>
      <c r="AA44" s="149">
        <v>21.6</v>
      </c>
      <c r="AB44" s="432">
        <v>10.1</v>
      </c>
      <c r="AC44" s="440">
        <v>6.09</v>
      </c>
      <c r="AD44" s="443">
        <v>6.2</v>
      </c>
      <c r="AE44" s="440">
        <v>8.26</v>
      </c>
      <c r="AF44" s="723">
        <v>27</v>
      </c>
      <c r="AG44" s="456">
        <v>39687</v>
      </c>
      <c r="AH44" s="653">
        <v>0.5</v>
      </c>
      <c r="AI44" s="767">
        <v>0.71</v>
      </c>
      <c r="AJ44" s="796">
        <f t="shared" si="5"/>
        <v>0.94230995849798482</v>
      </c>
      <c r="AK44" s="688">
        <f t="shared" si="6"/>
        <v>0.7210234777392851</v>
      </c>
      <c r="AL44" s="634">
        <f t="shared" si="7"/>
        <v>6.024096385542177</v>
      </c>
      <c r="AM44" s="631">
        <f t="shared" si="8"/>
        <v>7.0418456946081731</v>
      </c>
      <c r="AN44" s="631">
        <f t="shared" si="9"/>
        <v>5.8423217426875063</v>
      </c>
      <c r="AO44" s="638">
        <f t="shared" si="10"/>
        <v>8.1028176239221317</v>
      </c>
      <c r="AP44" s="808">
        <v>1.76</v>
      </c>
      <c r="AQ44" s="808">
        <v>1.66</v>
      </c>
      <c r="AR44" s="809"/>
      <c r="AS44" s="808">
        <v>1.61</v>
      </c>
      <c r="AT44" s="796">
        <v>1.4350000000000001</v>
      </c>
      <c r="AU44" s="809"/>
      <c r="AV44" s="810">
        <v>1.35</v>
      </c>
      <c r="AW44" s="811">
        <v>1.325</v>
      </c>
      <c r="AX44" s="811">
        <v>1.23</v>
      </c>
      <c r="AY44" s="811">
        <v>1.0874999999999999</v>
      </c>
      <c r="AZ44" s="811">
        <v>0.93</v>
      </c>
      <c r="BA44" s="811">
        <v>0.84499999999999997</v>
      </c>
      <c r="BB44" s="811">
        <v>0.8075</v>
      </c>
      <c r="BC44" s="811">
        <v>0.78950000000000009</v>
      </c>
      <c r="BD44" s="811">
        <v>0.77849999999999997</v>
      </c>
      <c r="BE44" s="811">
        <v>0.76849999999999996</v>
      </c>
      <c r="BF44" s="811">
        <v>0.72849999999999993</v>
      </c>
      <c r="BG44" s="811">
        <v>0.66649999999999998</v>
      </c>
      <c r="BH44" s="810">
        <f t="shared" si="11"/>
        <v>17.7715</v>
      </c>
      <c r="BI44" s="405">
        <f t="shared" si="12"/>
        <v>6.024096385542177</v>
      </c>
      <c r="BJ44" s="405">
        <f t="shared" si="13"/>
        <v>3.105590062111796</v>
      </c>
      <c r="BK44" s="405">
        <f t="shared" si="51"/>
        <v>12.195121951219523</v>
      </c>
      <c r="BL44" s="405">
        <f>((AT44/AV44)-1)*100</f>
        <v>6.2962962962962887</v>
      </c>
      <c r="BM44" s="306">
        <f>((AV44/AW44)-1)*100</f>
        <v>1.8867924528301883</v>
      </c>
      <c r="BN44" s="306">
        <f t="shared" si="26"/>
        <v>7.7235772357723498</v>
      </c>
      <c r="BO44" s="306">
        <f t="shared" si="27"/>
        <v>13.103448275862073</v>
      </c>
      <c r="BP44" s="306">
        <f t="shared" si="28"/>
        <v>16.935483870967726</v>
      </c>
      <c r="BQ44" s="306">
        <f t="shared" si="29"/>
        <v>10.059171597633142</v>
      </c>
      <c r="BR44" s="306">
        <f t="shared" si="30"/>
        <v>4.6439628482972006</v>
      </c>
      <c r="BS44" s="306">
        <f t="shared" si="31"/>
        <v>2.279924002533229</v>
      </c>
      <c r="BT44" s="306">
        <f t="shared" si="32"/>
        <v>1.4129736673089477</v>
      </c>
      <c r="BU44" s="306">
        <f t="shared" si="33"/>
        <v>1.3012361743656387</v>
      </c>
      <c r="BV44" s="306">
        <f t="shared" si="34"/>
        <v>5.4907343857240942</v>
      </c>
      <c r="BW44" s="306">
        <f t="shared" si="35"/>
        <v>9.302325581395344</v>
      </c>
      <c r="BX44" s="404">
        <f t="shared" si="16"/>
        <v>6.7840489858573143</v>
      </c>
      <c r="BY44" s="405">
        <f t="shared" si="17"/>
        <v>4.5752674133908764</v>
      </c>
      <c r="BZ44" s="788" t="s">
        <v>2558</v>
      </c>
      <c r="CA44" s="348">
        <f t="shared" si="52"/>
        <v>-9.2991234910229235</v>
      </c>
      <c r="CB44" s="348">
        <f t="shared" si="53"/>
        <v>9.088178096278666</v>
      </c>
      <c r="CC44" s="306">
        <f t="shared" si="54"/>
        <v>72.286743880022215</v>
      </c>
      <c r="CD44" s="570">
        <f t="shared" si="21"/>
        <v>1.9360000000000002</v>
      </c>
      <c r="CE44" s="419">
        <f t="shared" si="22"/>
        <v>2.0539024000000001</v>
      </c>
      <c r="CF44" s="419">
        <f t="shared" si="42"/>
        <v>2.2235547382400003</v>
      </c>
      <c r="CG44" s="419">
        <f t="shared" si="42"/>
        <v>2.4072203596186244</v>
      </c>
      <c r="CH44" s="496">
        <f t="shared" si="42"/>
        <v>2.6060567613231229</v>
      </c>
      <c r="CI44" s="419">
        <f t="shared" si="36"/>
        <v>11.226734259181748</v>
      </c>
      <c r="CJ44" s="405">
        <f t="shared" si="55"/>
        <v>19.383173790023736</v>
      </c>
      <c r="CK44" s="457">
        <v>1.29</v>
      </c>
      <c r="CL44" s="458">
        <v>4.63</v>
      </c>
      <c r="CM44" s="458">
        <v>-14.78</v>
      </c>
      <c r="CN44" s="459">
        <v>-2.16</v>
      </c>
      <c r="CO44" s="460">
        <v>-7.29</v>
      </c>
    </row>
    <row r="45" spans="1:93" ht="11.25" customHeight="1">
      <c r="A45" s="86" t="s">
        <v>2125</v>
      </c>
      <c r="B45" s="24" t="s">
        <v>2126</v>
      </c>
      <c r="C45" s="29" t="s">
        <v>3417</v>
      </c>
      <c r="D45" s="117">
        <v>25</v>
      </c>
      <c r="E45" s="121">
        <v>105</v>
      </c>
      <c r="F45" s="57" t="s">
        <v>2659</v>
      </c>
      <c r="G45" s="49" t="s">
        <v>2659</v>
      </c>
      <c r="H45" s="182">
        <v>86.91</v>
      </c>
      <c r="I45" s="227">
        <f>(R45/H45)*100</f>
        <v>3.1342768381083888</v>
      </c>
      <c r="J45" s="113">
        <v>0.63500000000000001</v>
      </c>
      <c r="K45" s="113">
        <v>0.68100000000000005</v>
      </c>
      <c r="L45" s="104">
        <f t="shared" si="56"/>
        <v>7.2440944881889902</v>
      </c>
      <c r="M45" s="26">
        <v>42006</v>
      </c>
      <c r="N45" s="27">
        <v>42010</v>
      </c>
      <c r="O45" s="28">
        <v>42025</v>
      </c>
      <c r="P45" s="195" t="s">
        <v>549</v>
      </c>
      <c r="Q45" s="198"/>
      <c r="R45" s="224">
        <f t="shared" si="46"/>
        <v>2.7240000000000002</v>
      </c>
      <c r="S45" s="231">
        <f t="shared" si="48"/>
        <v>80.117647058823536</v>
      </c>
      <c r="T45" s="680">
        <f t="shared" si="49"/>
        <v>143.28930571340331</v>
      </c>
      <c r="U45" s="227">
        <f t="shared" si="50"/>
        <v>25.561764705882354</v>
      </c>
      <c r="V45" s="492">
        <v>12</v>
      </c>
      <c r="W45" s="161">
        <v>3.4</v>
      </c>
      <c r="X45" s="155">
        <v>2.56</v>
      </c>
      <c r="Y45" s="149">
        <v>0.64</v>
      </c>
      <c r="Z45" s="156">
        <v>5.21</v>
      </c>
      <c r="AA45" s="149">
        <v>23.7</v>
      </c>
      <c r="AB45" s="432">
        <v>3</v>
      </c>
      <c r="AC45" s="440">
        <v>10.52</v>
      </c>
      <c r="AD45" s="443">
        <v>20.9</v>
      </c>
      <c r="AE45" s="440">
        <v>10</v>
      </c>
      <c r="AF45" s="723">
        <v>2</v>
      </c>
      <c r="AG45" s="456">
        <v>4014</v>
      </c>
      <c r="AH45" s="653">
        <v>1</v>
      </c>
      <c r="AI45" s="767">
        <v>0</v>
      </c>
      <c r="AJ45" s="796">
        <f t="shared" si="5"/>
        <v>0.34116174963318247</v>
      </c>
      <c r="AK45" s="688">
        <f>IF(OR(AO45&lt;0,AO45="n/a"),"n/a",AN45/AO45)</f>
        <v>0.62338221622952172</v>
      </c>
      <c r="AL45" s="634">
        <f t="shared" si="7"/>
        <v>7.1729957805907185</v>
      </c>
      <c r="AM45" s="631">
        <f t="shared" si="8"/>
        <v>7.2314467389430481</v>
      </c>
      <c r="AN45" s="631">
        <f t="shared" si="9"/>
        <v>7.1302805673335135</v>
      </c>
      <c r="AO45" s="638">
        <f t="shared" si="10"/>
        <v>11.438055789368606</v>
      </c>
      <c r="AP45" s="808">
        <v>2.54</v>
      </c>
      <c r="AQ45" s="808">
        <v>2.37</v>
      </c>
      <c r="AR45" s="809" t="s">
        <v>1127</v>
      </c>
      <c r="AS45" s="808">
        <v>2.21</v>
      </c>
      <c r="AT45" s="796">
        <v>2.06</v>
      </c>
      <c r="AU45" s="809"/>
      <c r="AV45" s="810">
        <v>1.92</v>
      </c>
      <c r="AW45" s="811">
        <v>1.8</v>
      </c>
      <c r="AX45" s="811">
        <v>1.76</v>
      </c>
      <c r="AY45" s="811">
        <v>1.6</v>
      </c>
      <c r="AZ45" s="811">
        <v>1.44</v>
      </c>
      <c r="BA45" s="811">
        <v>1.3</v>
      </c>
      <c r="BB45" s="811">
        <v>0.86</v>
      </c>
      <c r="BC45" s="811">
        <v>0.76</v>
      </c>
      <c r="BD45" s="811">
        <v>0.68</v>
      </c>
      <c r="BE45" s="811">
        <v>0.61</v>
      </c>
      <c r="BF45" s="811">
        <v>0.54</v>
      </c>
      <c r="BG45" s="811">
        <v>0.48</v>
      </c>
      <c r="BH45" s="810">
        <f t="shared" si="11"/>
        <v>22.930000000000003</v>
      </c>
      <c r="BI45" s="405">
        <f t="shared" si="12"/>
        <v>7.1729957805907185</v>
      </c>
      <c r="BJ45" s="405">
        <f t="shared" si="13"/>
        <v>7.2398190045248834</v>
      </c>
      <c r="BK45" s="405">
        <f t="shared" si="51"/>
        <v>7.2815533980582492</v>
      </c>
      <c r="BL45" s="405">
        <f>IF(AV45=0,0,IF(AV45&gt;AT45,0,((AT45/AV45)-1)*100))</f>
        <v>7.2916666666666741</v>
      </c>
      <c r="BM45" s="306">
        <f t="shared" ref="BM45:BW45" si="58">IF(AW45=0,0,IF(AW45&gt;AV45,0,((AV45/AW45)-1)*100))</f>
        <v>6.6666666666666652</v>
      </c>
      <c r="BN45" s="306">
        <f t="shared" si="58"/>
        <v>2.2727272727272707</v>
      </c>
      <c r="BO45" s="306">
        <f t="shared" si="58"/>
        <v>9.9999999999999858</v>
      </c>
      <c r="BP45" s="306">
        <f t="shared" si="58"/>
        <v>11.111111111111116</v>
      </c>
      <c r="BQ45" s="306">
        <f t="shared" si="58"/>
        <v>10.769230769230752</v>
      </c>
      <c r="BR45" s="306">
        <f t="shared" si="58"/>
        <v>51.162790697674424</v>
      </c>
      <c r="BS45" s="306">
        <f t="shared" si="58"/>
        <v>13.157894736842103</v>
      </c>
      <c r="BT45" s="306">
        <f t="shared" si="58"/>
        <v>11.764705882352944</v>
      </c>
      <c r="BU45" s="306">
        <f t="shared" si="58"/>
        <v>11.475409836065587</v>
      </c>
      <c r="BV45" s="306">
        <f t="shared" si="58"/>
        <v>12.962962962962955</v>
      </c>
      <c r="BW45" s="306">
        <f t="shared" si="58"/>
        <v>12.500000000000021</v>
      </c>
      <c r="BX45" s="404">
        <f t="shared" si="16"/>
        <v>12.188635652364958</v>
      </c>
      <c r="BY45" s="405">
        <f t="shared" si="17"/>
        <v>10.819117738551714</v>
      </c>
      <c r="BZ45" s="788" t="s">
        <v>2637</v>
      </c>
      <c r="CA45" s="348">
        <f t="shared" si="52"/>
        <v>-15.297207300440451</v>
      </c>
      <c r="CB45" s="348">
        <f t="shared" si="53"/>
        <v>10.264557405441902</v>
      </c>
      <c r="CC45" s="306">
        <f t="shared" si="54"/>
        <v>59.771467611057552</v>
      </c>
      <c r="CD45" s="570">
        <f t="shared" si="21"/>
        <v>2.6162000000000001</v>
      </c>
      <c r="CE45" s="419">
        <f t="shared" si="22"/>
        <v>2.8778200000000003</v>
      </c>
      <c r="CF45" s="419">
        <f t="shared" si="42"/>
        <v>3.1656020000000007</v>
      </c>
      <c r="CG45" s="419">
        <f t="shared" si="42"/>
        <v>3.4821622000000012</v>
      </c>
      <c r="CH45" s="496">
        <f t="shared" si="42"/>
        <v>3.8303784200000015</v>
      </c>
      <c r="CI45" s="419">
        <f t="shared" si="36"/>
        <v>15.972162620000006</v>
      </c>
      <c r="CJ45" s="405">
        <f t="shared" si="55"/>
        <v>18.377819146243247</v>
      </c>
      <c r="CK45" s="457">
        <v>0.55000000000000004</v>
      </c>
      <c r="CL45" s="458">
        <v>35.01</v>
      </c>
      <c r="CM45" s="458">
        <v>-7.17</v>
      </c>
      <c r="CN45" s="525">
        <v>-2.79</v>
      </c>
      <c r="CO45" s="508">
        <v>8.16</v>
      </c>
    </row>
    <row r="46" spans="1:93" ht="11.25" customHeight="1">
      <c r="A46" s="30" t="s">
        <v>184</v>
      </c>
      <c r="B46" s="32" t="s">
        <v>2272</v>
      </c>
      <c r="C46" s="35" t="s">
        <v>3294</v>
      </c>
      <c r="D46" s="118">
        <v>32</v>
      </c>
      <c r="E46" s="121">
        <v>80</v>
      </c>
      <c r="F46" s="40" t="s">
        <v>2049</v>
      </c>
      <c r="G46" s="42" t="s">
        <v>2049</v>
      </c>
      <c r="H46" s="150">
        <v>88.54</v>
      </c>
      <c r="I46" s="229">
        <f>(R46/H46)*100</f>
        <v>3.1172351479557254</v>
      </c>
      <c r="J46" s="125">
        <v>0.63</v>
      </c>
      <c r="K46" s="125">
        <v>0.69</v>
      </c>
      <c r="L46" s="33">
        <f t="shared" si="56"/>
        <v>9.5238095238095113</v>
      </c>
      <c r="M46" s="43">
        <v>41768</v>
      </c>
      <c r="N46" s="44">
        <v>41772</v>
      </c>
      <c r="O46" s="34">
        <v>41800</v>
      </c>
      <c r="P46" s="273" t="s">
        <v>2157</v>
      </c>
      <c r="Q46" s="32"/>
      <c r="R46" s="192">
        <f t="shared" si="46"/>
        <v>2.76</v>
      </c>
      <c r="S46" s="672">
        <f t="shared" si="48"/>
        <v>36.078431372549012</v>
      </c>
      <c r="T46" s="681">
        <f t="shared" si="49"/>
        <v>3.4378415926582306</v>
      </c>
      <c r="U46" s="229">
        <f t="shared" si="50"/>
        <v>11.573856209150327</v>
      </c>
      <c r="V46" s="493">
        <v>12</v>
      </c>
      <c r="W46" s="162">
        <v>7.65</v>
      </c>
      <c r="X46" s="157" t="s">
        <v>462</v>
      </c>
      <c r="Y46" s="150">
        <v>0.9</v>
      </c>
      <c r="Z46" s="158">
        <v>2.08</v>
      </c>
      <c r="AA46" s="150">
        <v>28.3</v>
      </c>
      <c r="AB46" s="434">
        <v>3</v>
      </c>
      <c r="AC46" s="444">
        <v>44.74</v>
      </c>
      <c r="AD46" s="445">
        <v>13.8</v>
      </c>
      <c r="AE46" s="444">
        <v>-1.38</v>
      </c>
      <c r="AF46" s="725">
        <v>25</v>
      </c>
      <c r="AG46" s="467">
        <v>371957</v>
      </c>
      <c r="AH46" s="679">
        <v>0.2</v>
      </c>
      <c r="AI46" s="769">
        <v>0.12</v>
      </c>
      <c r="AJ46" s="796">
        <f>IF(OR(AD46&lt;0,AD46="n/a",AD46=0),"n/a",AN46/AD46)</f>
        <v>0.74040920371248631</v>
      </c>
      <c r="AK46" s="688">
        <f t="shared" si="6"/>
        <v>1.0425242584815377</v>
      </c>
      <c r="AL46" s="635">
        <f t="shared" si="7"/>
        <v>9.7560975609756184</v>
      </c>
      <c r="AM46" s="636">
        <f t="shared" si="8"/>
        <v>13.430717340071553</v>
      </c>
      <c r="AN46" s="636">
        <f t="shared" si="9"/>
        <v>10.217647011232312</v>
      </c>
      <c r="AO46" s="639">
        <f t="shared" si="10"/>
        <v>9.8008721889259132</v>
      </c>
      <c r="AP46" s="814">
        <v>2.7</v>
      </c>
      <c r="AQ46" s="814">
        <v>2.46</v>
      </c>
      <c r="AR46" s="815"/>
      <c r="AS46" s="814">
        <v>2.1800000000000002</v>
      </c>
      <c r="AT46" s="797">
        <v>1.85</v>
      </c>
      <c r="AU46" s="815"/>
      <c r="AV46" s="816">
        <v>1.74</v>
      </c>
      <c r="AW46" s="817">
        <v>1.66</v>
      </c>
      <c r="AX46" s="817">
        <v>1.55</v>
      </c>
      <c r="AY46" s="817">
        <v>1.37</v>
      </c>
      <c r="AZ46" s="817">
        <v>1.28</v>
      </c>
      <c r="BA46" s="817">
        <v>1.1399999999999999</v>
      </c>
      <c r="BB46" s="817">
        <v>1.06</v>
      </c>
      <c r="BC46" s="817">
        <v>0.98</v>
      </c>
      <c r="BD46" s="820">
        <v>0.92</v>
      </c>
      <c r="BE46" s="817">
        <v>0.91</v>
      </c>
      <c r="BF46" s="820">
        <v>0.88</v>
      </c>
      <c r="BG46" s="817">
        <v>0.83499999999999996</v>
      </c>
      <c r="BH46" s="816">
        <f t="shared" si="11"/>
        <v>23.515000000000004</v>
      </c>
      <c r="BI46" s="409">
        <f t="shared" si="12"/>
        <v>9.7560975609756184</v>
      </c>
      <c r="BJ46" s="409">
        <f>IF(AS46=0,0,IF(AS46&gt;AQ46,0,((AQ46/AS46)-1)*100))</f>
        <v>12.844036697247695</v>
      </c>
      <c r="BK46" s="409">
        <f t="shared" si="51"/>
        <v>17.837837837837832</v>
      </c>
      <c r="BL46" s="409">
        <f t="shared" si="38"/>
        <v>6.321839080459779</v>
      </c>
      <c r="BM46" s="395">
        <f>((AV46/AW46)-1)*100</f>
        <v>4.8192771084337505</v>
      </c>
      <c r="BN46" s="395">
        <f t="shared" si="26"/>
        <v>7.0967741935483719</v>
      </c>
      <c r="BO46" s="395">
        <f t="shared" si="27"/>
        <v>13.138686131386844</v>
      </c>
      <c r="BP46" s="395">
        <f t="shared" si="28"/>
        <v>7.03125</v>
      </c>
      <c r="BQ46" s="395">
        <f t="shared" si="29"/>
        <v>12.28070175438598</v>
      </c>
      <c r="BR46" s="395">
        <f t="shared" si="30"/>
        <v>7.5471698113207308</v>
      </c>
      <c r="BS46" s="395">
        <f t="shared" si="31"/>
        <v>8.163265306122458</v>
      </c>
      <c r="BT46" s="395">
        <f t="shared" si="32"/>
        <v>6.5217391304347672</v>
      </c>
      <c r="BU46" s="395">
        <f t="shared" si="33"/>
        <v>1.098901098901095</v>
      </c>
      <c r="BV46" s="395">
        <f t="shared" si="34"/>
        <v>3.4090909090909172</v>
      </c>
      <c r="BW46" s="395">
        <f t="shared" si="35"/>
        <v>5.3892215568862367</v>
      </c>
      <c r="BX46" s="408">
        <f t="shared" si="16"/>
        <v>8.2170592118021393</v>
      </c>
      <c r="BY46" s="409">
        <f t="shared" si="17"/>
        <v>4.1631531606303147</v>
      </c>
      <c r="BZ46" s="654" t="s">
        <v>1465</v>
      </c>
      <c r="CA46" s="349">
        <f t="shared" si="52"/>
        <v>1.7610259500377108</v>
      </c>
      <c r="CB46" s="349">
        <f t="shared" si="53"/>
        <v>13.334882159188037</v>
      </c>
      <c r="CC46" s="395">
        <f t="shared" si="54"/>
        <v>74.303690484586667</v>
      </c>
      <c r="CD46" s="574">
        <f t="shared" si="21"/>
        <v>2.7810000000000001</v>
      </c>
      <c r="CE46" s="420">
        <f>IF($AC46="n/a",1.03*CD46,IF($AC46&lt;0,1.01*CD46,IF($AC46&gt;10,1.1*CD46,(1+$AC46/100)*CD46)))</f>
        <v>3.0591000000000004</v>
      </c>
      <c r="CF46" s="420">
        <f t="shared" si="42"/>
        <v>3.0896910000000002</v>
      </c>
      <c r="CG46" s="420">
        <f t="shared" si="42"/>
        <v>3.1205879100000002</v>
      </c>
      <c r="CH46" s="497">
        <f t="shared" si="42"/>
        <v>3.1517937891000001</v>
      </c>
      <c r="CI46" s="420">
        <f>SUM(CD46:CH46)</f>
        <v>15.202172699100004</v>
      </c>
      <c r="CJ46" s="409">
        <f t="shared" si="55"/>
        <v>17.169835892365036</v>
      </c>
      <c r="CK46" s="468">
        <v>0.89</v>
      </c>
      <c r="CL46" s="469">
        <v>3.69</v>
      </c>
      <c r="CM46" s="469">
        <v>-13.63</v>
      </c>
      <c r="CN46" s="470">
        <v>-2.12</v>
      </c>
      <c r="CO46" s="471">
        <v>-6.7</v>
      </c>
    </row>
    <row r="47" spans="1:93" ht="11.25" customHeight="1">
      <c r="A47" s="15" t="s">
        <v>939</v>
      </c>
      <c r="B47" s="16" t="s">
        <v>1011</v>
      </c>
      <c r="C47" s="194" t="s">
        <v>790</v>
      </c>
      <c r="D47" s="116">
        <v>47</v>
      </c>
      <c r="E47" s="121">
        <v>24</v>
      </c>
      <c r="F47" s="36" t="s">
        <v>2049</v>
      </c>
      <c r="G47" s="37" t="s">
        <v>2049</v>
      </c>
      <c r="H47" s="171">
        <v>142.03</v>
      </c>
      <c r="I47" s="227">
        <f>(R47/H47)*100</f>
        <v>2.4501865802999365</v>
      </c>
      <c r="J47" s="127">
        <v>0.78</v>
      </c>
      <c r="K47" s="127">
        <v>0.87</v>
      </c>
      <c r="L47" s="18">
        <f t="shared" si="56"/>
        <v>11.538461538461542</v>
      </c>
      <c r="M47" s="19">
        <v>41900</v>
      </c>
      <c r="N47" s="20">
        <v>41904</v>
      </c>
      <c r="O47" s="21">
        <v>41927</v>
      </c>
      <c r="P47" s="277" t="s">
        <v>1514</v>
      </c>
      <c r="Q47" s="16"/>
      <c r="R47" s="224">
        <f t="shared" si="46"/>
        <v>3.48</v>
      </c>
      <c r="S47" s="231">
        <f t="shared" si="48"/>
        <v>144.39834024896265</v>
      </c>
      <c r="T47" s="680">
        <f t="shared" si="49"/>
        <v>298.40664672531517</v>
      </c>
      <c r="U47" s="227">
        <f t="shared" si="50"/>
        <v>58.933609958506224</v>
      </c>
      <c r="V47" s="492">
        <v>12</v>
      </c>
      <c r="W47" s="161">
        <v>2.41</v>
      </c>
      <c r="X47" s="155">
        <v>5</v>
      </c>
      <c r="Y47" s="149">
        <v>14.21</v>
      </c>
      <c r="Z47" s="156">
        <v>6.06</v>
      </c>
      <c r="AA47" s="149">
        <v>13.1</v>
      </c>
      <c r="AB47" s="432">
        <v>15.9</v>
      </c>
      <c r="AC47" s="440">
        <v>12.55</v>
      </c>
      <c r="AD47" s="443">
        <v>8.8000000000000007</v>
      </c>
      <c r="AE47" s="440">
        <v>11.79</v>
      </c>
      <c r="AF47" s="723">
        <v>17</v>
      </c>
      <c r="AG47" s="456">
        <v>9752</v>
      </c>
      <c r="AH47" s="653">
        <v>0.7</v>
      </c>
      <c r="AI47" s="767">
        <v>1.51</v>
      </c>
      <c r="AJ47" s="795">
        <f t="shared" si="5"/>
        <v>0.48014094077140784</v>
      </c>
      <c r="AK47" s="794">
        <f>AN47/AO47</f>
        <v>0.84896825868047987</v>
      </c>
      <c r="AL47" s="634">
        <f t="shared" si="7"/>
        <v>8.0808080808080653</v>
      </c>
      <c r="AM47" s="631">
        <f t="shared" si="8"/>
        <v>5.9368583516280715</v>
      </c>
      <c r="AN47" s="631">
        <f t="shared" si="9"/>
        <v>4.2252402787883891</v>
      </c>
      <c r="AO47" s="638">
        <f t="shared" si="10"/>
        <v>4.9769119582344867</v>
      </c>
      <c r="AP47" s="808">
        <v>3.21</v>
      </c>
      <c r="AQ47" s="808">
        <v>2.97</v>
      </c>
      <c r="AR47" s="809"/>
      <c r="AS47" s="808">
        <v>2.8</v>
      </c>
      <c r="AT47" s="796">
        <v>2.7</v>
      </c>
      <c r="AU47" s="809"/>
      <c r="AV47" s="810">
        <v>2.65</v>
      </c>
      <c r="AW47" s="811">
        <v>2.61</v>
      </c>
      <c r="AX47" s="811">
        <v>2.48</v>
      </c>
      <c r="AY47" s="811">
        <v>2.335</v>
      </c>
      <c r="AZ47" s="811">
        <v>2.2400000000000002</v>
      </c>
      <c r="BA47" s="811">
        <v>2.12</v>
      </c>
      <c r="BB47" s="811">
        <v>1.9750000000000001</v>
      </c>
      <c r="BC47" s="811">
        <v>1.9450000000000001</v>
      </c>
      <c r="BD47" s="811">
        <v>1.925</v>
      </c>
      <c r="BE47" s="811">
        <v>1.89</v>
      </c>
      <c r="BF47" s="811">
        <v>1.82</v>
      </c>
      <c r="BG47" s="811">
        <v>1.77</v>
      </c>
      <c r="BH47" s="810">
        <f t="shared" si="11"/>
        <v>37.440000000000012</v>
      </c>
      <c r="BI47" s="405">
        <f t="shared" si="12"/>
        <v>8.0808080808080653</v>
      </c>
      <c r="BJ47" s="405">
        <f t="shared" si="13"/>
        <v>6.0714285714285943</v>
      </c>
      <c r="BK47" s="405">
        <f t="shared" si="51"/>
        <v>3.7037037037036979</v>
      </c>
      <c r="BL47" s="405">
        <f>((AT47/AV47)-1)*100</f>
        <v>1.8867924528301883</v>
      </c>
      <c r="BM47" s="306">
        <f>((AV47/AW47)-1)*100</f>
        <v>1.5325670498084198</v>
      </c>
      <c r="BN47" s="306">
        <f t="shared" si="26"/>
        <v>5.2419354838709742</v>
      </c>
      <c r="BO47" s="306">
        <f t="shared" si="27"/>
        <v>6.2098501070663836</v>
      </c>
      <c r="BP47" s="306">
        <f t="shared" si="28"/>
        <v>4.2410714285714191</v>
      </c>
      <c r="BQ47" s="306">
        <f t="shared" si="29"/>
        <v>5.6603773584905648</v>
      </c>
      <c r="BR47" s="306">
        <f t="shared" si="30"/>
        <v>7.3417721518987289</v>
      </c>
      <c r="BS47" s="306">
        <f t="shared" si="31"/>
        <v>1.5424164524421524</v>
      </c>
      <c r="BT47" s="306">
        <f t="shared" si="32"/>
        <v>1.0389610389610393</v>
      </c>
      <c r="BU47" s="306">
        <f t="shared" si="33"/>
        <v>1.8518518518518601</v>
      </c>
      <c r="BV47" s="306">
        <f t="shared" si="34"/>
        <v>3.8461538461538325</v>
      </c>
      <c r="BW47" s="306">
        <f t="shared" si="35"/>
        <v>2.8248587570621542</v>
      </c>
      <c r="BX47" s="404">
        <f t="shared" si="16"/>
        <v>4.071636555663205</v>
      </c>
      <c r="BY47" s="405">
        <f t="shared" si="17"/>
        <v>2.2021713891096764</v>
      </c>
      <c r="BZ47" s="788" t="s">
        <v>2637</v>
      </c>
      <c r="CA47" s="348">
        <f t="shared" si="52"/>
        <v>-52.258183099417899</v>
      </c>
      <c r="CB47" s="348">
        <f t="shared" si="53"/>
        <v>6.6754268590883257</v>
      </c>
      <c r="CC47" s="306">
        <f t="shared" si="54"/>
        <v>53.912366616710493</v>
      </c>
      <c r="CD47" s="570">
        <f t="shared" si="21"/>
        <v>3.5310000000000001</v>
      </c>
      <c r="CE47" s="419">
        <f t="shared" si="22"/>
        <v>3.8841000000000006</v>
      </c>
      <c r="CF47" s="419">
        <f t="shared" ref="CF47:CH66" si="59">IF($AE47="n/a",1.03*CE47,IF($AE47&lt;0,1.01*CE47,IF($AE47&gt;10,1.1*CE47,(1+$AE47/100)*CE47)))</f>
        <v>4.2725100000000014</v>
      </c>
      <c r="CG47" s="419">
        <f t="shared" si="59"/>
        <v>4.6997610000000023</v>
      </c>
      <c r="CH47" s="496">
        <f t="shared" si="59"/>
        <v>5.1697371000000025</v>
      </c>
      <c r="CI47" s="419">
        <f t="shared" si="36"/>
        <v>21.557108100000008</v>
      </c>
      <c r="CJ47" s="405">
        <f t="shared" si="55"/>
        <v>15.177855453073299</v>
      </c>
      <c r="CK47" s="457">
        <v>0.5</v>
      </c>
      <c r="CL47" s="458">
        <v>33.24</v>
      </c>
      <c r="CM47" s="458">
        <v>-4.33</v>
      </c>
      <c r="CN47" s="459">
        <v>0.68</v>
      </c>
      <c r="CO47" s="460">
        <v>11.58</v>
      </c>
    </row>
    <row r="48" spans="1:93" ht="11.25" customHeight="1">
      <c r="A48" s="86" t="s">
        <v>447</v>
      </c>
      <c r="B48" s="24" t="s">
        <v>448</v>
      </c>
      <c r="C48" s="29" t="s">
        <v>497</v>
      </c>
      <c r="D48" s="117">
        <v>26</v>
      </c>
      <c r="E48" s="121">
        <v>103</v>
      </c>
      <c r="F48" s="57" t="s">
        <v>2659</v>
      </c>
      <c r="G48" s="49" t="s">
        <v>2659</v>
      </c>
      <c r="H48" s="182">
        <v>33.65</v>
      </c>
      <c r="I48" s="227">
        <f>(R48/H48)*100</f>
        <v>2.9123328380386329</v>
      </c>
      <c r="J48" s="113">
        <v>0.48</v>
      </c>
      <c r="K48" s="113">
        <v>0.49</v>
      </c>
      <c r="L48" s="104">
        <f t="shared" si="56"/>
        <v>2.0833333333333259</v>
      </c>
      <c r="M48" s="26">
        <v>41802</v>
      </c>
      <c r="N48" s="27">
        <v>41806</v>
      </c>
      <c r="O48" s="28">
        <v>41821</v>
      </c>
      <c r="P48" s="28" t="s">
        <v>2732</v>
      </c>
      <c r="Q48" s="91" t="s">
        <v>2798</v>
      </c>
      <c r="R48" s="224">
        <f>K48*2</f>
        <v>0.98</v>
      </c>
      <c r="S48" s="231">
        <f t="shared" si="48"/>
        <v>38.28125</v>
      </c>
      <c r="T48" s="680">
        <f t="shared" si="49"/>
        <v>-19.836321954529936</v>
      </c>
      <c r="U48" s="227">
        <f t="shared" si="50"/>
        <v>13.14453125</v>
      </c>
      <c r="V48" s="492">
        <v>12</v>
      </c>
      <c r="W48" s="161">
        <v>2.56</v>
      </c>
      <c r="X48" s="155" t="s">
        <v>462</v>
      </c>
      <c r="Y48" s="149">
        <v>3.84</v>
      </c>
      <c r="Z48" s="156">
        <v>1.1000000000000001</v>
      </c>
      <c r="AA48" s="149">
        <v>8.4</v>
      </c>
      <c r="AB48" s="432">
        <v>7.6</v>
      </c>
      <c r="AC48" s="440">
        <v>4.79</v>
      </c>
      <c r="AD48" s="443">
        <v>8.1</v>
      </c>
      <c r="AE48" s="440" t="s">
        <v>462</v>
      </c>
      <c r="AF48" s="723">
        <v>3</v>
      </c>
      <c r="AG48" s="466">
        <v>435</v>
      </c>
      <c r="AH48" s="653">
        <v>0.9</v>
      </c>
      <c r="AI48" s="767">
        <v>0</v>
      </c>
      <c r="AJ48" s="796">
        <f>IF(OR(AD48&lt;0,AD48="n/a",AD48=0),"n/a",AN48/AD48)</f>
        <v>0.18633368075179524</v>
      </c>
      <c r="AK48" s="688">
        <f>IF(OR(AO48&lt;0,AO48="n/a"),"n/a",AN48/AO48)</f>
        <v>0.57925436414503217</v>
      </c>
      <c r="AL48" s="634">
        <f t="shared" si="7"/>
        <v>1.0416666666666741</v>
      </c>
      <c r="AM48" s="631">
        <f t="shared" si="8"/>
        <v>1.4136145345987616</v>
      </c>
      <c r="AN48" s="631">
        <f t="shared" si="9"/>
        <v>1.5093028140895415</v>
      </c>
      <c r="AO48" s="638">
        <f t="shared" si="10"/>
        <v>2.6055959307570209</v>
      </c>
      <c r="AP48" s="808">
        <v>0.97</v>
      </c>
      <c r="AQ48" s="808">
        <v>0.96</v>
      </c>
      <c r="AR48" s="809"/>
      <c r="AS48" s="813">
        <v>0.94</v>
      </c>
      <c r="AT48" s="796">
        <v>0.93</v>
      </c>
      <c r="AU48" s="809"/>
      <c r="AV48" s="810">
        <v>0.91</v>
      </c>
      <c r="AW48" s="812">
        <v>0.9</v>
      </c>
      <c r="AX48" s="811">
        <v>0.88</v>
      </c>
      <c r="AY48" s="811">
        <v>0.86</v>
      </c>
      <c r="AZ48" s="811">
        <v>0.84</v>
      </c>
      <c r="BA48" s="811">
        <v>0.8</v>
      </c>
      <c r="BB48" s="811">
        <v>0.75</v>
      </c>
      <c r="BC48" s="811">
        <v>0.65</v>
      </c>
      <c r="BD48" s="811">
        <v>0.6</v>
      </c>
      <c r="BE48" s="811">
        <v>0.56000000000000005</v>
      </c>
      <c r="BF48" s="811">
        <v>0.51</v>
      </c>
      <c r="BG48" s="811">
        <v>0.19500000000000001</v>
      </c>
      <c r="BH48" s="810">
        <f t="shared" si="11"/>
        <v>12.255000000000003</v>
      </c>
      <c r="BI48" s="405">
        <f t="shared" si="12"/>
        <v>1.0416666666666741</v>
      </c>
      <c r="BJ48" s="405">
        <f>IF(AS48=0,0,IF(AS48&gt;AQ48,0,((AQ48/AS48)-1)*100))</f>
        <v>2.1276595744680771</v>
      </c>
      <c r="BK48" s="405">
        <f t="shared" si="51"/>
        <v>1.0752688172043001</v>
      </c>
      <c r="BL48" s="405">
        <f>IF(AV48=0,0,IF(AV48&gt;AT48,0,((AT48/AV48)-1)*100))</f>
        <v>2.19780219780219</v>
      </c>
      <c r="BM48" s="306">
        <f t="shared" ref="BM48:BW48" si="60">IF(AW48=0,0,IF(AW48&gt;AV48,0,((AV48/AW48)-1)*100))</f>
        <v>1.1111111111111072</v>
      </c>
      <c r="BN48" s="306">
        <f t="shared" si="60"/>
        <v>2.2727272727272707</v>
      </c>
      <c r="BO48" s="306">
        <f t="shared" si="60"/>
        <v>2.3255813953488413</v>
      </c>
      <c r="BP48" s="306">
        <f t="shared" si="60"/>
        <v>2.3809523809523725</v>
      </c>
      <c r="BQ48" s="306">
        <f t="shared" si="60"/>
        <v>4.9999999999999822</v>
      </c>
      <c r="BR48" s="306">
        <f t="shared" si="60"/>
        <v>6.6666666666666652</v>
      </c>
      <c r="BS48" s="306">
        <f t="shared" si="60"/>
        <v>15.384615384615374</v>
      </c>
      <c r="BT48" s="306">
        <f t="shared" si="60"/>
        <v>8.3333333333333481</v>
      </c>
      <c r="BU48" s="306">
        <f t="shared" si="60"/>
        <v>7.1428571428571397</v>
      </c>
      <c r="BV48" s="306">
        <f t="shared" si="60"/>
        <v>9.8039215686274606</v>
      </c>
      <c r="BW48" s="306">
        <f t="shared" si="60"/>
        <v>161.53846153846155</v>
      </c>
      <c r="BX48" s="404">
        <f t="shared" si="16"/>
        <v>15.226841670056157</v>
      </c>
      <c r="BY48" s="405">
        <f t="shared" si="17"/>
        <v>39.301070533095753</v>
      </c>
      <c r="BZ48" s="788" t="s">
        <v>2637</v>
      </c>
      <c r="CA48" s="348">
        <f t="shared" si="52"/>
        <v>-8.7228955978718261</v>
      </c>
      <c r="CB48" s="348">
        <f t="shared" si="53"/>
        <v>4.4216356521281739</v>
      </c>
      <c r="CC48" s="306">
        <f t="shared" si="54"/>
        <v>42.30917851472266</v>
      </c>
      <c r="CD48" s="570">
        <f t="shared" si="21"/>
        <v>1.04372</v>
      </c>
      <c r="CE48" s="419">
        <f>IF($AC48="n/a",1.03*CD48,IF($AC48&lt;0,1.01*CD48,IF($AC48&gt;10,1.1*CD48,(1+$AC48/100)*CD48)))</f>
        <v>1.0937141880000001</v>
      </c>
      <c r="CF48" s="419">
        <f t="shared" si="59"/>
        <v>1.1265256136400001</v>
      </c>
      <c r="CG48" s="419">
        <f t="shared" si="59"/>
        <v>1.1603213820492002</v>
      </c>
      <c r="CH48" s="496">
        <f t="shared" si="59"/>
        <v>1.1951310235106762</v>
      </c>
      <c r="CI48" s="419">
        <f t="shared" si="36"/>
        <v>5.6194122071998764</v>
      </c>
      <c r="CJ48" s="405">
        <f t="shared" si="55"/>
        <v>16.699590511738119</v>
      </c>
      <c r="CK48" s="457">
        <v>1.1299999999999999</v>
      </c>
      <c r="CL48" s="458">
        <v>12.63</v>
      </c>
      <c r="CM48" s="458">
        <v>-5.42</v>
      </c>
      <c r="CN48" s="525">
        <v>-1.1200000000000001</v>
      </c>
      <c r="CO48" s="508">
        <v>3.84</v>
      </c>
    </row>
    <row r="49" spans="1:93" ht="11.25" customHeight="1">
      <c r="A49" s="23" t="s">
        <v>2060</v>
      </c>
      <c r="B49" s="24" t="s">
        <v>2061</v>
      </c>
      <c r="C49" s="29" t="s">
        <v>3266</v>
      </c>
      <c r="D49" s="117">
        <v>35</v>
      </c>
      <c r="E49" s="121">
        <v>73</v>
      </c>
      <c r="F49" s="38" t="s">
        <v>2049</v>
      </c>
      <c r="G49" s="39" t="s">
        <v>1572</v>
      </c>
      <c r="H49" s="149">
        <v>53.83</v>
      </c>
      <c r="I49" s="227">
        <f t="shared" si="37"/>
        <v>1.1146201003158089</v>
      </c>
      <c r="J49" s="126">
        <v>0.12</v>
      </c>
      <c r="K49" s="126">
        <v>0.15</v>
      </c>
      <c r="L49" s="25">
        <f t="shared" si="56"/>
        <v>25</v>
      </c>
      <c r="M49" s="26">
        <v>42002</v>
      </c>
      <c r="N49" s="27">
        <v>42004</v>
      </c>
      <c r="O49" s="28">
        <v>42013</v>
      </c>
      <c r="P49" s="195" t="s">
        <v>919</v>
      </c>
      <c r="Q49" s="944"/>
      <c r="R49" s="224">
        <f t="shared" si="46"/>
        <v>0.6</v>
      </c>
      <c r="S49" s="231">
        <f t="shared" si="48"/>
        <v>16.042780748663098</v>
      </c>
      <c r="T49" s="680">
        <f t="shared" si="49"/>
        <v>35.967167754096828</v>
      </c>
      <c r="U49" s="227">
        <f t="shared" si="50"/>
        <v>14.393048128342246</v>
      </c>
      <c r="V49" s="492">
        <v>9</v>
      </c>
      <c r="W49" s="161">
        <v>3.74</v>
      </c>
      <c r="X49" s="155">
        <v>2.36</v>
      </c>
      <c r="Y49" s="149">
        <v>3.96</v>
      </c>
      <c r="Z49" s="156">
        <v>2.89</v>
      </c>
      <c r="AA49" s="149">
        <v>20.6</v>
      </c>
      <c r="AB49" s="432">
        <v>12.5</v>
      </c>
      <c r="AC49" s="440">
        <v>9.61</v>
      </c>
      <c r="AD49" s="443">
        <v>24.2</v>
      </c>
      <c r="AE49" s="440">
        <v>6.1</v>
      </c>
      <c r="AF49" s="723">
        <v>21</v>
      </c>
      <c r="AG49" s="456">
        <v>33473</v>
      </c>
      <c r="AH49" s="653">
        <v>33.200000000000003</v>
      </c>
      <c r="AI49" s="767">
        <v>0.18</v>
      </c>
      <c r="AJ49" s="796">
        <f>IF(OR(AD49&lt;0,AD49="n/a",AD49=0),"n/a",AN49/AD49)</f>
        <v>0.47034784546644159</v>
      </c>
      <c r="AK49" s="688">
        <f t="shared" si="6"/>
        <v>0.73301151969251521</v>
      </c>
      <c r="AL49" s="634">
        <f t="shared" si="7"/>
        <v>23.076923076923062</v>
      </c>
      <c r="AM49" s="631">
        <f t="shared" si="8"/>
        <v>12.924323465723408</v>
      </c>
      <c r="AN49" s="631">
        <f t="shared" si="9"/>
        <v>11.382417860287886</v>
      </c>
      <c r="AO49" s="638">
        <f t="shared" si="10"/>
        <v>15.528293286662942</v>
      </c>
      <c r="AP49" s="808">
        <v>0.48</v>
      </c>
      <c r="AQ49" s="808">
        <v>0.39</v>
      </c>
      <c r="AR49" s="809"/>
      <c r="AS49" s="808">
        <v>0.3666666666666667</v>
      </c>
      <c r="AT49" s="796">
        <v>0.33333333333333331</v>
      </c>
      <c r="AU49" s="809"/>
      <c r="AV49" s="810">
        <v>0.29333333333333333</v>
      </c>
      <c r="AW49" s="811">
        <v>0.28000000000000003</v>
      </c>
      <c r="AX49" s="811">
        <v>0.26666666666666666</v>
      </c>
      <c r="AY49" s="811">
        <v>0.2</v>
      </c>
      <c r="AZ49" s="811">
        <v>0.16</v>
      </c>
      <c r="BA49" s="811">
        <v>0.13333333333333333</v>
      </c>
      <c r="BB49" s="811">
        <v>0.11333333333333334</v>
      </c>
      <c r="BC49" s="811">
        <v>0.1</v>
      </c>
      <c r="BD49" s="811">
        <v>9.3333333333333338E-2</v>
      </c>
      <c r="BE49" s="811">
        <v>8.666666666666667E-2</v>
      </c>
      <c r="BF49" s="811">
        <v>0.08</v>
      </c>
      <c r="BG49" s="811">
        <v>7.3333333333333334E-2</v>
      </c>
      <c r="BH49" s="810">
        <f t="shared" si="11"/>
        <v>3.45</v>
      </c>
      <c r="BI49" s="405">
        <f t="shared" si="12"/>
        <v>23.076923076923062</v>
      </c>
      <c r="BJ49" s="405">
        <f>IF(AS49=0,0,IF(AS49&gt;AQ49,0,((AQ49/AS49)-1)*100))</f>
        <v>6.3636363636363491</v>
      </c>
      <c r="BK49" s="405">
        <f t="shared" si="51"/>
        <v>10.000000000000009</v>
      </c>
      <c r="BL49" s="405">
        <f t="shared" si="38"/>
        <v>13.636363636363624</v>
      </c>
      <c r="BM49" s="306">
        <f t="shared" ref="BM49:BM65" si="61">((AV49/AW49)-1)*100</f>
        <v>4.761904761904745</v>
      </c>
      <c r="BN49" s="306">
        <f t="shared" si="26"/>
        <v>5.0000000000000044</v>
      </c>
      <c r="BO49" s="306">
        <f t="shared" si="27"/>
        <v>33.333333333333329</v>
      </c>
      <c r="BP49" s="306">
        <f t="shared" si="28"/>
        <v>25</v>
      </c>
      <c r="BQ49" s="306">
        <f t="shared" si="29"/>
        <v>19.999999999999996</v>
      </c>
      <c r="BR49" s="306">
        <f t="shared" si="30"/>
        <v>17.647058823529392</v>
      </c>
      <c r="BS49" s="306">
        <f t="shared" si="31"/>
        <v>13.33333333333333</v>
      </c>
      <c r="BT49" s="306">
        <f t="shared" si="32"/>
        <v>7.1428571428571397</v>
      </c>
      <c r="BU49" s="306">
        <f t="shared" si="33"/>
        <v>7.6923076923076872</v>
      </c>
      <c r="BV49" s="306">
        <f t="shared" si="34"/>
        <v>8.333333333333325</v>
      </c>
      <c r="BW49" s="306">
        <f t="shared" si="35"/>
        <v>9.0909090909090828</v>
      </c>
      <c r="BX49" s="404">
        <f t="shared" si="16"/>
        <v>13.627464039228737</v>
      </c>
      <c r="BY49" s="405">
        <f t="shared" si="17"/>
        <v>8.2001561241004755</v>
      </c>
      <c r="BZ49" s="788" t="s">
        <v>2637</v>
      </c>
      <c r="CA49" s="348">
        <f t="shared" si="52"/>
        <v>-1.8960101677385506</v>
      </c>
      <c r="CB49" s="348">
        <f t="shared" si="53"/>
        <v>12.497037960603695</v>
      </c>
      <c r="CC49" s="306">
        <f t="shared" si="54"/>
        <v>80.471417112299463</v>
      </c>
      <c r="CD49" s="570">
        <f t="shared" si="21"/>
        <v>0.52800000000000002</v>
      </c>
      <c r="CE49" s="419">
        <f>IF($AC49="n/a",1.03*CD49,IF($AC49&lt;0,1.01*CD49,IF($AC49&gt;10,1.1*CD49,(1+$AC49/100)*CD49)))</f>
        <v>0.57874080000000006</v>
      </c>
      <c r="CF49" s="419">
        <f t="shared" si="59"/>
        <v>0.6140439888</v>
      </c>
      <c r="CG49" s="419">
        <f t="shared" si="59"/>
        <v>0.65150067211679996</v>
      </c>
      <c r="CH49" s="496">
        <f t="shared" si="59"/>
        <v>0.69124221311592471</v>
      </c>
      <c r="CI49" s="419">
        <f t="shared" si="36"/>
        <v>3.0635276740327249</v>
      </c>
      <c r="CJ49" s="405">
        <f t="shared" si="55"/>
        <v>5.6911158722510216</v>
      </c>
      <c r="CK49" s="457">
        <v>1.63</v>
      </c>
      <c r="CL49" s="458">
        <v>10.84</v>
      </c>
      <c r="CM49" s="458">
        <v>-8.3800000000000008</v>
      </c>
      <c r="CN49" s="459">
        <v>0.16</v>
      </c>
      <c r="CO49" s="460">
        <v>-1.52</v>
      </c>
    </row>
    <row r="50" spans="1:93" ht="11.25" customHeight="1">
      <c r="A50" s="23" t="s">
        <v>999</v>
      </c>
      <c r="B50" s="24" t="s">
        <v>1320</v>
      </c>
      <c r="C50" s="29" t="s">
        <v>2734</v>
      </c>
      <c r="D50" s="117">
        <v>59</v>
      </c>
      <c r="E50" s="121">
        <v>4</v>
      </c>
      <c r="F50" s="38" t="s">
        <v>2049</v>
      </c>
      <c r="G50" s="39" t="s">
        <v>2049</v>
      </c>
      <c r="H50" s="149">
        <v>96.08</v>
      </c>
      <c r="I50" s="227">
        <f t="shared" si="37"/>
        <v>2.5603663613655288</v>
      </c>
      <c r="J50" s="126">
        <v>0.57499999999999996</v>
      </c>
      <c r="K50" s="126">
        <v>0.61499999999999999</v>
      </c>
      <c r="L50" s="25">
        <f t="shared" si="56"/>
        <v>6.956521739130439</v>
      </c>
      <c r="M50" s="26">
        <v>42067</v>
      </c>
      <c r="N50" s="27">
        <v>42069</v>
      </c>
      <c r="O50" s="28">
        <v>42095</v>
      </c>
      <c r="P50" s="195" t="s">
        <v>3171</v>
      </c>
      <c r="Q50" s="24"/>
      <c r="R50" s="224">
        <f t="shared" ref="R50:R81" si="62">K50*4</f>
        <v>2.46</v>
      </c>
      <c r="S50" s="231">
        <f t="shared" si="48"/>
        <v>54.666666666666664</v>
      </c>
      <c r="T50" s="680">
        <f t="shared" si="49"/>
        <v>99.638191254597913</v>
      </c>
      <c r="U50" s="227">
        <f t="shared" si="50"/>
        <v>21.351111111111109</v>
      </c>
      <c r="V50" s="492">
        <v>12</v>
      </c>
      <c r="W50" s="161">
        <v>4.5</v>
      </c>
      <c r="X50" s="155">
        <v>3.95</v>
      </c>
      <c r="Y50" s="149">
        <v>0.98</v>
      </c>
      <c r="Z50" s="156">
        <v>4.2</v>
      </c>
      <c r="AA50" s="149">
        <v>20.2</v>
      </c>
      <c r="AB50" s="432">
        <v>6.3</v>
      </c>
      <c r="AC50" s="440">
        <v>7.73</v>
      </c>
      <c r="AD50" s="443">
        <v>8.5</v>
      </c>
      <c r="AE50" s="440">
        <v>5.4</v>
      </c>
      <c r="AF50" s="723">
        <v>12</v>
      </c>
      <c r="AG50" s="456">
        <v>14687</v>
      </c>
      <c r="AH50" s="653">
        <v>0.6</v>
      </c>
      <c r="AI50" s="767">
        <v>0.24</v>
      </c>
      <c r="AJ50" s="796">
        <f t="shared" si="5"/>
        <v>0.90151964713463373</v>
      </c>
      <c r="AK50" s="688">
        <f t="shared" si="6"/>
        <v>1.132438069909669</v>
      </c>
      <c r="AL50" s="634">
        <f t="shared" si="7"/>
        <v>6.9767441860465018</v>
      </c>
      <c r="AM50" s="631">
        <f t="shared" si="8"/>
        <v>8.5138345254405436</v>
      </c>
      <c r="AN50" s="631">
        <f t="shared" si="9"/>
        <v>7.662917000644387</v>
      </c>
      <c r="AO50" s="638">
        <f t="shared" si="10"/>
        <v>6.766742662806835</v>
      </c>
      <c r="AP50" s="808">
        <v>2.2999999999999998</v>
      </c>
      <c r="AQ50" s="808">
        <v>2.15</v>
      </c>
      <c r="AR50" s="809"/>
      <c r="AS50" s="808">
        <v>1.9350000000000001</v>
      </c>
      <c r="AT50" s="796">
        <v>1.8</v>
      </c>
      <c r="AU50" s="809"/>
      <c r="AV50" s="810">
        <v>1.63</v>
      </c>
      <c r="AW50" s="811">
        <v>1.59</v>
      </c>
      <c r="AX50" s="811">
        <v>1.5349999999999999</v>
      </c>
      <c r="AY50" s="811">
        <v>1.4325000000000001</v>
      </c>
      <c r="AZ50" s="811">
        <v>1.325</v>
      </c>
      <c r="BA50" s="811">
        <v>1.2375</v>
      </c>
      <c r="BB50" s="811">
        <v>1.1950000000000001</v>
      </c>
      <c r="BC50" s="811">
        <v>1.175</v>
      </c>
      <c r="BD50" s="811">
        <v>1.155</v>
      </c>
      <c r="BE50" s="811">
        <v>1.1299999999999999</v>
      </c>
      <c r="BF50" s="811">
        <v>1.085</v>
      </c>
      <c r="BG50" s="811">
        <v>1.03</v>
      </c>
      <c r="BH50" s="810">
        <f t="shared" si="11"/>
        <v>23.705000000000005</v>
      </c>
      <c r="BI50" s="405">
        <f t="shared" si="12"/>
        <v>6.9767441860465018</v>
      </c>
      <c r="BJ50" s="405">
        <f t="shared" si="13"/>
        <v>11.111111111111093</v>
      </c>
      <c r="BK50" s="405">
        <f t="shared" si="51"/>
        <v>7.4999999999999956</v>
      </c>
      <c r="BL50" s="405">
        <f t="shared" si="38"/>
        <v>10.429447852760742</v>
      </c>
      <c r="BM50" s="306">
        <f t="shared" si="61"/>
        <v>2.5157232704402288</v>
      </c>
      <c r="BN50" s="306">
        <f t="shared" si="26"/>
        <v>3.5830618892508159</v>
      </c>
      <c r="BO50" s="306">
        <f t="shared" si="27"/>
        <v>7.1553228621291209</v>
      </c>
      <c r="BP50" s="306">
        <f t="shared" si="28"/>
        <v>8.1132075471698215</v>
      </c>
      <c r="BQ50" s="306">
        <f t="shared" si="29"/>
        <v>7.0707070707070718</v>
      </c>
      <c r="BR50" s="306">
        <f t="shared" si="30"/>
        <v>3.5564853556485421</v>
      </c>
      <c r="BS50" s="306">
        <f t="shared" si="31"/>
        <v>1.7021276595744705</v>
      </c>
      <c r="BT50" s="306">
        <f t="shared" si="32"/>
        <v>1.7316017316017396</v>
      </c>
      <c r="BU50" s="306">
        <f t="shared" si="33"/>
        <v>2.212389380530988</v>
      </c>
      <c r="BV50" s="306">
        <f t="shared" si="34"/>
        <v>4.1474654377880116</v>
      </c>
      <c r="BW50" s="306">
        <f t="shared" si="35"/>
        <v>5.3398058252427161</v>
      </c>
      <c r="BX50" s="404">
        <f t="shared" si="16"/>
        <v>5.5430134120001249</v>
      </c>
      <c r="BY50" s="405">
        <f t="shared" si="17"/>
        <v>2.9621948743202391</v>
      </c>
      <c r="BZ50" s="788" t="s">
        <v>2441</v>
      </c>
      <c r="CA50" s="348">
        <f t="shared" si="52"/>
        <v>-11.127827749101193</v>
      </c>
      <c r="CB50" s="348">
        <f t="shared" si="53"/>
        <v>10.223283362009916</v>
      </c>
      <c r="CC50" s="306">
        <f t="shared" si="54"/>
        <v>67.253108985256645</v>
      </c>
      <c r="CD50" s="570">
        <f t="shared" si="21"/>
        <v>2.4448999999999996</v>
      </c>
      <c r="CE50" s="419">
        <f t="shared" si="22"/>
        <v>2.6338907699999994</v>
      </c>
      <c r="CF50" s="419">
        <f t="shared" si="59"/>
        <v>2.7761208715799994</v>
      </c>
      <c r="CG50" s="419">
        <f t="shared" si="59"/>
        <v>2.9260313986453195</v>
      </c>
      <c r="CH50" s="496">
        <f t="shared" si="59"/>
        <v>3.0840370941721669</v>
      </c>
      <c r="CI50" s="419">
        <f>SUM(CD50:CH50)</f>
        <v>13.864980134397486</v>
      </c>
      <c r="CJ50" s="405">
        <f t="shared" si="55"/>
        <v>14.430662088257169</v>
      </c>
      <c r="CK50" s="457">
        <v>0.79</v>
      </c>
      <c r="CL50" s="458">
        <v>18.399999999999999</v>
      </c>
      <c r="CM50" s="458">
        <v>-11.85</v>
      </c>
      <c r="CN50" s="459">
        <v>-3.53</v>
      </c>
      <c r="CO50" s="460">
        <v>4.84</v>
      </c>
    </row>
    <row r="51" spans="1:93" ht="11.25" customHeight="1">
      <c r="A51" s="30" t="s">
        <v>1131</v>
      </c>
      <c r="B51" s="32" t="s">
        <v>3703</v>
      </c>
      <c r="C51" s="35" t="s">
        <v>1345</v>
      </c>
      <c r="D51" s="118">
        <v>42</v>
      </c>
      <c r="E51" s="121">
        <v>47</v>
      </c>
      <c r="F51" s="40" t="s">
        <v>2049</v>
      </c>
      <c r="G51" s="42" t="s">
        <v>2049</v>
      </c>
      <c r="H51" s="150">
        <v>28.74</v>
      </c>
      <c r="I51" s="227">
        <f t="shared" si="37"/>
        <v>1.3917884481558804</v>
      </c>
      <c r="J51" s="125">
        <v>0.09</v>
      </c>
      <c r="K51" s="125">
        <v>0.1</v>
      </c>
      <c r="L51" s="33">
        <f t="shared" si="56"/>
        <v>11.111111111111116</v>
      </c>
      <c r="M51" s="43">
        <v>41955</v>
      </c>
      <c r="N51" s="44">
        <v>41957</v>
      </c>
      <c r="O51" s="34">
        <v>41983</v>
      </c>
      <c r="P51" s="273" t="s">
        <v>2157</v>
      </c>
      <c r="Q51" s="198"/>
      <c r="R51" s="224">
        <f t="shared" si="62"/>
        <v>0.4</v>
      </c>
      <c r="S51" s="231">
        <f t="shared" si="48"/>
        <v>28.98550724637682</v>
      </c>
      <c r="T51" s="680">
        <f t="shared" si="49"/>
        <v>57.499789126459568</v>
      </c>
      <c r="U51" s="227">
        <f t="shared" si="50"/>
        <v>20.826086956521738</v>
      </c>
      <c r="V51" s="492">
        <v>12</v>
      </c>
      <c r="W51" s="161">
        <v>1.38</v>
      </c>
      <c r="X51" s="155">
        <v>1.39</v>
      </c>
      <c r="Y51" s="149">
        <v>1.74</v>
      </c>
      <c r="Z51" s="156">
        <v>2.68</v>
      </c>
      <c r="AA51" s="149">
        <v>13</v>
      </c>
      <c r="AB51" s="432">
        <v>20</v>
      </c>
      <c r="AC51" s="440">
        <v>-2.88</v>
      </c>
      <c r="AD51" s="443">
        <v>14.5</v>
      </c>
      <c r="AE51" s="440">
        <v>15</v>
      </c>
      <c r="AF51" s="723">
        <v>4</v>
      </c>
      <c r="AG51" s="466">
        <v>755</v>
      </c>
      <c r="AH51" s="653">
        <v>13.05</v>
      </c>
      <c r="AI51" s="767">
        <v>0.04</v>
      </c>
      <c r="AJ51" s="797">
        <f t="shared" si="5"/>
        <v>0.50879407576764368</v>
      </c>
      <c r="AK51" s="686">
        <f t="shared" si="6"/>
        <v>0.99440264879930063</v>
      </c>
      <c r="AL51" s="634">
        <f t="shared" si="7"/>
        <v>12.12121212121211</v>
      </c>
      <c r="AM51" s="631">
        <f t="shared" si="8"/>
        <v>9.3208060048783672</v>
      </c>
      <c r="AN51" s="631">
        <f t="shared" si="9"/>
        <v>7.377514098630833</v>
      </c>
      <c r="AO51" s="638">
        <f t="shared" si="10"/>
        <v>7.4190410771118431</v>
      </c>
      <c r="AP51" s="808">
        <v>0.37</v>
      </c>
      <c r="AQ51" s="808">
        <v>0.33</v>
      </c>
      <c r="AR51" s="809"/>
      <c r="AS51" s="808">
        <v>0.31200000000000006</v>
      </c>
      <c r="AT51" s="796">
        <v>0.28320000000000001</v>
      </c>
      <c r="AU51" s="809"/>
      <c r="AV51" s="818">
        <v>0.26880000000000004</v>
      </c>
      <c r="AW51" s="811">
        <v>0.25920000000000004</v>
      </c>
      <c r="AX51" s="811">
        <v>0.25600000000000001</v>
      </c>
      <c r="AY51" s="811">
        <v>0.19865600000000003</v>
      </c>
      <c r="AZ51" s="811">
        <v>0.18677760000000002</v>
      </c>
      <c r="BA51" s="812">
        <v>0.18350080000000002</v>
      </c>
      <c r="BB51" s="811">
        <v>0.18087936000000002</v>
      </c>
      <c r="BC51" s="812">
        <v>0.17825792000000001</v>
      </c>
      <c r="BD51" s="811">
        <v>0.17039360000000001</v>
      </c>
      <c r="BE51" s="812">
        <v>0.16777216</v>
      </c>
      <c r="BF51" s="811">
        <v>0.16252928000000003</v>
      </c>
      <c r="BG51" s="812">
        <v>0.15728640000000002</v>
      </c>
      <c r="BH51" s="810">
        <f t="shared" si="11"/>
        <v>3.6652531200000009</v>
      </c>
      <c r="BI51" s="405">
        <f t="shared" si="12"/>
        <v>12.12121212121211</v>
      </c>
      <c r="BJ51" s="405">
        <f t="shared" si="13"/>
        <v>5.7692307692307487</v>
      </c>
      <c r="BK51" s="405">
        <f t="shared" si="51"/>
        <v>10.169491525423746</v>
      </c>
      <c r="BL51" s="405">
        <f t="shared" si="38"/>
        <v>5.3571428571428381</v>
      </c>
      <c r="BM51" s="306">
        <f t="shared" si="61"/>
        <v>3.7037037037036979</v>
      </c>
      <c r="BN51" s="306">
        <f t="shared" si="26"/>
        <v>1.2500000000000178</v>
      </c>
      <c r="BO51" s="306">
        <f t="shared" si="27"/>
        <v>28.865979381443285</v>
      </c>
      <c r="BP51" s="306">
        <f t="shared" si="28"/>
        <v>6.3596491228070207</v>
      </c>
      <c r="BQ51" s="306">
        <f t="shared" si="29"/>
        <v>1.7857142857142794</v>
      </c>
      <c r="BR51" s="306">
        <f t="shared" si="30"/>
        <v>1.449275362318847</v>
      </c>
      <c r="BS51" s="306">
        <f t="shared" si="31"/>
        <v>1.4705882352941124</v>
      </c>
      <c r="BT51" s="306">
        <f t="shared" si="32"/>
        <v>4.6153846153846212</v>
      </c>
      <c r="BU51" s="306">
        <f t="shared" si="33"/>
        <v>1.5625</v>
      </c>
      <c r="BV51" s="306">
        <f t="shared" si="34"/>
        <v>3.2258064516128782</v>
      </c>
      <c r="BW51" s="306">
        <f t="shared" si="35"/>
        <v>3.3333333333333437</v>
      </c>
      <c r="BX51" s="404">
        <f t="shared" si="16"/>
        <v>6.0692674509747713</v>
      </c>
      <c r="BY51" s="405">
        <f t="shared" si="17"/>
        <v>6.8384549006224713</v>
      </c>
      <c r="BZ51" s="788" t="s">
        <v>2558</v>
      </c>
      <c r="CA51" s="348">
        <f t="shared" si="52"/>
        <v>-12.056784409735025</v>
      </c>
      <c r="CB51" s="348">
        <f t="shared" si="53"/>
        <v>8.7693025467867134</v>
      </c>
      <c r="CC51" s="306">
        <f t="shared" si="54"/>
        <v>72.432154895508035</v>
      </c>
      <c r="CD51" s="570">
        <f t="shared" si="21"/>
        <v>0.40700000000000003</v>
      </c>
      <c r="CE51" s="419">
        <f t="shared" si="22"/>
        <v>0.41107000000000005</v>
      </c>
      <c r="CF51" s="419">
        <f t="shared" si="59"/>
        <v>0.45217700000000011</v>
      </c>
      <c r="CG51" s="419">
        <f t="shared" si="59"/>
        <v>0.49739470000000013</v>
      </c>
      <c r="CH51" s="496">
        <f t="shared" si="59"/>
        <v>0.5471341700000002</v>
      </c>
      <c r="CI51" s="419">
        <f>SUM(CD51:CH51)</f>
        <v>2.3147758700000005</v>
      </c>
      <c r="CJ51" s="405">
        <f t="shared" si="55"/>
        <v>8.0541957898399463</v>
      </c>
      <c r="CK51" s="457">
        <v>1.19</v>
      </c>
      <c r="CL51" s="458">
        <v>4.4400000000000004</v>
      </c>
      <c r="CM51" s="458">
        <v>-26.29</v>
      </c>
      <c r="CN51" s="459">
        <v>-3.89</v>
      </c>
      <c r="CO51" s="460">
        <v>-7.85</v>
      </c>
    </row>
    <row r="52" spans="1:93" ht="11.25" customHeight="1">
      <c r="A52" s="15" t="s">
        <v>3256</v>
      </c>
      <c r="B52" s="16" t="s">
        <v>2162</v>
      </c>
      <c r="C52" s="22" t="s">
        <v>1312</v>
      </c>
      <c r="D52" s="116">
        <v>45</v>
      </c>
      <c r="E52" s="121">
        <v>27</v>
      </c>
      <c r="F52" s="36" t="s">
        <v>1572</v>
      </c>
      <c r="G52" s="37" t="s">
        <v>1572</v>
      </c>
      <c r="H52" s="171">
        <v>44.7</v>
      </c>
      <c r="I52" s="226">
        <f>(R52/H52)*100</f>
        <v>1.0738255033557047</v>
      </c>
      <c r="J52" s="127">
        <v>0.1</v>
      </c>
      <c r="K52" s="127">
        <v>0.12</v>
      </c>
      <c r="L52" s="18">
        <f t="shared" si="56"/>
        <v>19.999999999999996</v>
      </c>
      <c r="M52" s="872">
        <v>41751</v>
      </c>
      <c r="N52" s="873">
        <v>41753</v>
      </c>
      <c r="O52" s="874">
        <v>41767</v>
      </c>
      <c r="P52" s="277" t="s">
        <v>3014</v>
      </c>
      <c r="Q52" s="16"/>
      <c r="R52" s="225">
        <f t="shared" si="62"/>
        <v>0.48</v>
      </c>
      <c r="S52" s="675">
        <f t="shared" si="48"/>
        <v>49.484536082474229</v>
      </c>
      <c r="T52" s="684">
        <f t="shared" si="49"/>
        <v>127.18356264047937</v>
      </c>
      <c r="U52" s="226">
        <f t="shared" si="50"/>
        <v>46.082474226804131</v>
      </c>
      <c r="V52" s="677">
        <v>11</v>
      </c>
      <c r="W52" s="169">
        <v>0.97</v>
      </c>
      <c r="X52" s="170">
        <v>4</v>
      </c>
      <c r="Y52" s="171">
        <v>1.07</v>
      </c>
      <c r="Z52" s="172">
        <v>2.52</v>
      </c>
      <c r="AA52" s="171">
        <v>5.3</v>
      </c>
      <c r="AB52" s="433">
        <v>-48.1</v>
      </c>
      <c r="AC52" s="441">
        <v>23.71</v>
      </c>
      <c r="AD52" s="442">
        <v>-10.6</v>
      </c>
      <c r="AE52" s="441">
        <v>11.53</v>
      </c>
      <c r="AF52" s="724">
        <v>8</v>
      </c>
      <c r="AG52" s="461">
        <v>2250</v>
      </c>
      <c r="AH52" s="678">
        <v>0.9</v>
      </c>
      <c r="AI52" s="768">
        <v>0.65</v>
      </c>
      <c r="AJ52" s="796" t="str">
        <f t="shared" si="5"/>
        <v>n/a</v>
      </c>
      <c r="AK52" s="688">
        <f t="shared" si="6"/>
        <v>1.5545286611999736</v>
      </c>
      <c r="AL52" s="632">
        <f t="shared" si="7"/>
        <v>19.480519480519476</v>
      </c>
      <c r="AM52" s="633">
        <f t="shared" si="8"/>
        <v>15.960996446521513</v>
      </c>
      <c r="AN52" s="633">
        <f t="shared" si="9"/>
        <v>11.244567910677539</v>
      </c>
      <c r="AO52" s="637">
        <f t="shared" si="10"/>
        <v>7.2334259195952155</v>
      </c>
      <c r="AP52" s="803">
        <v>0.46</v>
      </c>
      <c r="AQ52" s="803">
        <v>0.38500000000000001</v>
      </c>
      <c r="AR52" s="802"/>
      <c r="AS52" s="803">
        <v>0.33</v>
      </c>
      <c r="AT52" s="795">
        <v>0.29499999999999998</v>
      </c>
      <c r="AU52" s="802"/>
      <c r="AV52" s="805">
        <v>0.27750000000000002</v>
      </c>
      <c r="AW52" s="806">
        <v>0.27</v>
      </c>
      <c r="AX52" s="806">
        <v>0.26250000000000001</v>
      </c>
      <c r="AY52" s="806">
        <v>0.25600000000000001</v>
      </c>
      <c r="AZ52" s="806">
        <v>0.24879999999999999</v>
      </c>
      <c r="BA52" s="806">
        <v>0.2414</v>
      </c>
      <c r="BB52" s="806">
        <v>0.2288</v>
      </c>
      <c r="BC52" s="806">
        <v>0.22389999999999999</v>
      </c>
      <c r="BD52" s="806">
        <v>0.21879999999999999</v>
      </c>
      <c r="BE52" s="806">
        <v>0.21389999999999998</v>
      </c>
      <c r="BF52" s="806">
        <v>0.20879999999999999</v>
      </c>
      <c r="BG52" s="806">
        <v>0.2039</v>
      </c>
      <c r="BH52" s="805">
        <f t="shared" si="11"/>
        <v>4.3243000000000009</v>
      </c>
      <c r="BI52" s="407">
        <f t="shared" si="12"/>
        <v>19.480519480519476</v>
      </c>
      <c r="BJ52" s="407">
        <f t="shared" si="13"/>
        <v>16.666666666666675</v>
      </c>
      <c r="BK52" s="407">
        <f t="shared" si="51"/>
        <v>11.86440677966103</v>
      </c>
      <c r="BL52" s="407">
        <f t="shared" si="38"/>
        <v>6.3063063063062863</v>
      </c>
      <c r="BM52" s="394">
        <f t="shared" si="61"/>
        <v>2.7777777777777901</v>
      </c>
      <c r="BN52" s="394">
        <f t="shared" si="26"/>
        <v>2.8571428571428692</v>
      </c>
      <c r="BO52" s="394">
        <f t="shared" si="27"/>
        <v>2.5390625</v>
      </c>
      <c r="BP52" s="394">
        <f t="shared" si="28"/>
        <v>2.893890675241173</v>
      </c>
      <c r="BQ52" s="394">
        <f t="shared" si="29"/>
        <v>3.0654515327257714</v>
      </c>
      <c r="BR52" s="394">
        <f t="shared" si="30"/>
        <v>5.5069930069929995</v>
      </c>
      <c r="BS52" s="394">
        <f t="shared" si="31"/>
        <v>2.188476998660116</v>
      </c>
      <c r="BT52" s="394">
        <f t="shared" si="32"/>
        <v>2.3308957952467901</v>
      </c>
      <c r="BU52" s="394">
        <f t="shared" si="33"/>
        <v>2.2907900888265553</v>
      </c>
      <c r="BV52" s="394">
        <f t="shared" si="34"/>
        <v>2.4425287356321768</v>
      </c>
      <c r="BW52" s="394">
        <f t="shared" si="35"/>
        <v>2.4031387935262272</v>
      </c>
      <c r="BX52" s="406">
        <f t="shared" si="16"/>
        <v>5.7076031996617296</v>
      </c>
      <c r="BY52" s="407">
        <f t="shared" si="17"/>
        <v>5.4576369751263361</v>
      </c>
      <c r="BZ52" s="787" t="s">
        <v>1464</v>
      </c>
      <c r="CA52" s="350">
        <f t="shared" si="52"/>
        <v>-33.764080812770885</v>
      </c>
      <c r="CB52" s="350">
        <f t="shared" si="53"/>
        <v>12.318393414033244</v>
      </c>
      <c r="CC52" s="394">
        <f t="shared" si="54"/>
        <v>67.353813528700627</v>
      </c>
      <c r="CD52" s="554">
        <f t="shared" si="21"/>
        <v>0.46460000000000001</v>
      </c>
      <c r="CE52" s="417">
        <f t="shared" si="22"/>
        <v>0.51106000000000007</v>
      </c>
      <c r="CF52" s="417">
        <f t="shared" si="59"/>
        <v>0.56216600000000017</v>
      </c>
      <c r="CG52" s="417">
        <f t="shared" si="59"/>
        <v>0.61838260000000023</v>
      </c>
      <c r="CH52" s="495">
        <f t="shared" si="59"/>
        <v>0.68022086000000026</v>
      </c>
      <c r="CI52" s="417">
        <f>SUM(CD52:CH52)</f>
        <v>2.8364294600000011</v>
      </c>
      <c r="CJ52" s="407">
        <f t="shared" si="55"/>
        <v>6.3454797762863553</v>
      </c>
      <c r="CK52" s="462">
        <v>1.45</v>
      </c>
      <c r="CL52" s="463">
        <v>21.82</v>
      </c>
      <c r="CM52" s="463">
        <v>-12.06</v>
      </c>
      <c r="CN52" s="464">
        <v>4.6100000000000003</v>
      </c>
      <c r="CO52" s="465">
        <v>1.33</v>
      </c>
    </row>
    <row r="53" spans="1:93" ht="11.25" customHeight="1">
      <c r="A53" s="86" t="s">
        <v>3699</v>
      </c>
      <c r="B53" s="24" t="s">
        <v>3141</v>
      </c>
      <c r="C53" s="98" t="s">
        <v>3533</v>
      </c>
      <c r="D53" s="117">
        <v>30</v>
      </c>
      <c r="E53" s="121">
        <v>89</v>
      </c>
      <c r="F53" s="38" t="s">
        <v>2049</v>
      </c>
      <c r="G53" s="39" t="s">
        <v>2049</v>
      </c>
      <c r="H53" s="149">
        <v>42.36</v>
      </c>
      <c r="I53" s="227">
        <f t="shared" si="37"/>
        <v>5.335221907459867</v>
      </c>
      <c r="J53" s="113">
        <v>0.54500000000000004</v>
      </c>
      <c r="K53" s="113">
        <v>0.56499999999999995</v>
      </c>
      <c r="L53" s="104">
        <f t="shared" si="56"/>
        <v>3.6697247706421798</v>
      </c>
      <c r="M53" s="26">
        <v>42040</v>
      </c>
      <c r="N53" s="27">
        <v>42044</v>
      </c>
      <c r="O53" s="28">
        <v>42059</v>
      </c>
      <c r="P53" s="195" t="s">
        <v>649</v>
      </c>
      <c r="Q53" s="24"/>
      <c r="R53" s="224">
        <f t="shared" si="62"/>
        <v>2.2599999999999998</v>
      </c>
      <c r="S53" s="231">
        <f t="shared" si="48"/>
        <v>116.49484536082473</v>
      </c>
      <c r="T53" s="680">
        <f t="shared" si="49"/>
        <v>32.533338864803852</v>
      </c>
      <c r="U53" s="227">
        <f t="shared" si="50"/>
        <v>21.835051546391753</v>
      </c>
      <c r="V53" s="492">
        <v>12</v>
      </c>
      <c r="W53" s="219">
        <v>1.94</v>
      </c>
      <c r="X53" s="175">
        <v>8.73</v>
      </c>
      <c r="Y53" s="174">
        <v>8.59</v>
      </c>
      <c r="Z53" s="220">
        <v>1.81</v>
      </c>
      <c r="AA53" s="149">
        <v>10.9</v>
      </c>
      <c r="AB53" s="435">
        <v>-1</v>
      </c>
      <c r="AC53" s="440">
        <v>0.64</v>
      </c>
      <c r="AD53" s="443">
        <v>51.9</v>
      </c>
      <c r="AE53" s="440">
        <v>2.5</v>
      </c>
      <c r="AF53" s="723">
        <v>19</v>
      </c>
      <c r="AG53" s="472">
        <v>19475</v>
      </c>
      <c r="AH53" s="653">
        <v>0.2</v>
      </c>
      <c r="AI53" s="767">
        <v>0.91</v>
      </c>
      <c r="AJ53" s="796">
        <f t="shared" si="5"/>
        <v>6.646131701577479E-2</v>
      </c>
      <c r="AK53" s="688">
        <f>AN53/AO53</f>
        <v>1.2771361467929376</v>
      </c>
      <c r="AL53" s="634">
        <f t="shared" si="7"/>
        <v>3.8095238095238182</v>
      </c>
      <c r="AM53" s="631">
        <f t="shared" si="8"/>
        <v>4.3242060651758063</v>
      </c>
      <c r="AN53" s="631">
        <f t="shared" si="9"/>
        <v>3.4493423531187117</v>
      </c>
      <c r="AO53" s="638">
        <f t="shared" si="10"/>
        <v>2.7008415365742167</v>
      </c>
      <c r="AP53" s="808">
        <v>2.1800000000000002</v>
      </c>
      <c r="AQ53" s="808">
        <v>2.1</v>
      </c>
      <c r="AR53" s="809"/>
      <c r="AS53" s="808">
        <v>2</v>
      </c>
      <c r="AT53" s="796">
        <v>1.92</v>
      </c>
      <c r="AU53" s="809"/>
      <c r="AV53" s="810">
        <v>1.86</v>
      </c>
      <c r="AW53" s="811">
        <v>1.84</v>
      </c>
      <c r="AX53" s="811">
        <v>1.82</v>
      </c>
      <c r="AY53" s="811">
        <v>1.78</v>
      </c>
      <c r="AZ53" s="811">
        <v>1.7</v>
      </c>
      <c r="BA53" s="811">
        <v>1.68</v>
      </c>
      <c r="BB53" s="811">
        <v>1.67</v>
      </c>
      <c r="BC53" s="811">
        <v>1.66</v>
      </c>
      <c r="BD53" s="811">
        <v>1.63</v>
      </c>
      <c r="BE53" s="811">
        <v>1.55</v>
      </c>
      <c r="BF53" s="811">
        <v>1.47</v>
      </c>
      <c r="BG53" s="811">
        <v>1.39</v>
      </c>
      <c r="BH53" s="810">
        <f t="shared" si="11"/>
        <v>28.249999999999996</v>
      </c>
      <c r="BI53" s="405">
        <f t="shared" si="12"/>
        <v>3.8095238095238182</v>
      </c>
      <c r="BJ53" s="405">
        <f t="shared" si="13"/>
        <v>5.0000000000000044</v>
      </c>
      <c r="BK53" s="405">
        <f t="shared" si="51"/>
        <v>4.1666666666666741</v>
      </c>
      <c r="BL53" s="405">
        <f t="shared" si="38"/>
        <v>3.2258064516129004</v>
      </c>
      <c r="BM53" s="306">
        <f t="shared" si="61"/>
        <v>1.0869565217391353</v>
      </c>
      <c r="BN53" s="306">
        <f t="shared" si="26"/>
        <v>1.098901098901095</v>
      </c>
      <c r="BO53" s="306">
        <f t="shared" si="27"/>
        <v>2.2471910112359605</v>
      </c>
      <c r="BP53" s="306">
        <f t="shared" si="28"/>
        <v>4.705882352941182</v>
      </c>
      <c r="BQ53" s="306">
        <f t="shared" si="29"/>
        <v>1.1904761904761862</v>
      </c>
      <c r="BR53" s="306">
        <f t="shared" si="30"/>
        <v>0.59880239520957446</v>
      </c>
      <c r="BS53" s="306">
        <f t="shared" si="31"/>
        <v>0.60240963855422436</v>
      </c>
      <c r="BT53" s="306">
        <f t="shared" si="32"/>
        <v>1.8404907975460238</v>
      </c>
      <c r="BU53" s="306">
        <f t="shared" si="33"/>
        <v>5.1612903225806361</v>
      </c>
      <c r="BV53" s="306">
        <f t="shared" si="34"/>
        <v>5.4421768707483054</v>
      </c>
      <c r="BW53" s="306">
        <f t="shared" si="35"/>
        <v>5.755395683453246</v>
      </c>
      <c r="BX53" s="404">
        <f t="shared" si="16"/>
        <v>3.0621313207459311</v>
      </c>
      <c r="BY53" s="405">
        <f t="shared" si="17"/>
        <v>1.8460918881064767</v>
      </c>
      <c r="BZ53" s="788" t="s">
        <v>2637</v>
      </c>
      <c r="CA53" s="348">
        <f t="shared" si="52"/>
        <v>-13.050487285813174</v>
      </c>
      <c r="CB53" s="348">
        <f t="shared" si="53"/>
        <v>8.7845642605785788</v>
      </c>
      <c r="CC53" s="306">
        <f t="shared" si="54"/>
        <v>38.094379773251156</v>
      </c>
      <c r="CD53" s="570">
        <f t="shared" si="21"/>
        <v>2.2018</v>
      </c>
      <c r="CE53" s="419">
        <f t="shared" si="22"/>
        <v>2.21589152</v>
      </c>
      <c r="CF53" s="419">
        <f t="shared" si="59"/>
        <v>2.271288808</v>
      </c>
      <c r="CG53" s="419">
        <f t="shared" si="59"/>
        <v>2.3280710281999997</v>
      </c>
      <c r="CH53" s="496">
        <f t="shared" si="59"/>
        <v>2.3862728039049994</v>
      </c>
      <c r="CI53" s="419">
        <f t="shared" si="36"/>
        <v>11.403324160104999</v>
      </c>
      <c r="CJ53" s="405">
        <f t="shared" si="55"/>
        <v>26.920028706574595</v>
      </c>
      <c r="CK53" s="473">
        <v>0.46</v>
      </c>
      <c r="CL53" s="458">
        <v>23.85</v>
      </c>
      <c r="CM53" s="458">
        <v>-13.54</v>
      </c>
      <c r="CN53" s="459">
        <v>-5.77</v>
      </c>
      <c r="CO53" s="460">
        <v>0.77</v>
      </c>
    </row>
    <row r="54" spans="1:93" ht="11.25" customHeight="1">
      <c r="A54" s="23" t="s">
        <v>1940</v>
      </c>
      <c r="B54" s="24" t="s">
        <v>1941</v>
      </c>
      <c r="C54" s="29" t="s">
        <v>3294</v>
      </c>
      <c r="D54" s="117">
        <v>42</v>
      </c>
      <c r="E54" s="121">
        <v>45</v>
      </c>
      <c r="F54" s="57" t="s">
        <v>2659</v>
      </c>
      <c r="G54" s="49" t="s">
        <v>2659</v>
      </c>
      <c r="H54" s="149">
        <v>67.06</v>
      </c>
      <c r="I54" s="227">
        <f t="shared" si="37"/>
        <v>4.100805249030719</v>
      </c>
      <c r="J54" s="126">
        <v>0.625</v>
      </c>
      <c r="K54" s="126">
        <v>0.6875</v>
      </c>
      <c r="L54" s="25">
        <f t="shared" si="56"/>
        <v>10.000000000000009</v>
      </c>
      <c r="M54" s="26">
        <v>41864</v>
      </c>
      <c r="N54" s="27">
        <v>41866</v>
      </c>
      <c r="O54" s="28">
        <v>41884</v>
      </c>
      <c r="P54" s="195" t="s">
        <v>2739</v>
      </c>
      <c r="Q54" s="91"/>
      <c r="R54" s="224">
        <f t="shared" si="62"/>
        <v>2.75</v>
      </c>
      <c r="S54" s="231">
        <f t="shared" si="48"/>
        <v>40.922619047619044</v>
      </c>
      <c r="T54" s="680">
        <f t="shared" si="49"/>
        <v>-19.255203126008034</v>
      </c>
      <c r="U54" s="227">
        <f t="shared" si="50"/>
        <v>9.9791666666666679</v>
      </c>
      <c r="V54" s="492">
        <v>9</v>
      </c>
      <c r="W54" s="161">
        <v>6.72</v>
      </c>
      <c r="X54" s="155">
        <v>9.98</v>
      </c>
      <c r="Y54" s="149">
        <v>1.86</v>
      </c>
      <c r="Z54" s="156">
        <v>1.47</v>
      </c>
      <c r="AA54" s="149">
        <v>18.8</v>
      </c>
      <c r="AB54" s="432">
        <v>-3</v>
      </c>
      <c r="AC54" s="440">
        <v>-37.299999999999997</v>
      </c>
      <c r="AD54" s="443">
        <v>12.7</v>
      </c>
      <c r="AE54" s="440">
        <v>1</v>
      </c>
      <c r="AF54" s="723">
        <v>27</v>
      </c>
      <c r="AG54" s="456">
        <v>7218</v>
      </c>
      <c r="AH54" s="653">
        <v>1</v>
      </c>
      <c r="AI54" s="767">
        <v>0.02</v>
      </c>
      <c r="AJ54" s="796">
        <f>IF(OR(AD54&lt;0,AD54="n/a",AD54=0),"n/a",AN54/AD54)</f>
        <v>5.3029719796539112</v>
      </c>
      <c r="AK54" s="688">
        <f t="shared" si="6"/>
        <v>2.1022158345651185</v>
      </c>
      <c r="AL54" s="318">
        <f t="shared" si="7"/>
        <v>101.92307692307692</v>
      </c>
      <c r="AM54" s="543">
        <f t="shared" si="8"/>
        <v>116.13179147203559</v>
      </c>
      <c r="AN54" s="631">
        <f t="shared" si="9"/>
        <v>67.347744141604664</v>
      </c>
      <c r="AO54" s="638">
        <f t="shared" si="10"/>
        <v>32.036550688210738</v>
      </c>
      <c r="AP54" s="808">
        <v>2.625</v>
      </c>
      <c r="AQ54" s="808">
        <v>1.3</v>
      </c>
      <c r="AR54" s="809"/>
      <c r="AS54" s="808">
        <v>0.28000000000000003</v>
      </c>
      <c r="AT54" s="796">
        <v>0.26</v>
      </c>
      <c r="AU54" s="809"/>
      <c r="AV54" s="810">
        <v>0.22</v>
      </c>
      <c r="AW54" s="812">
        <v>0.2</v>
      </c>
      <c r="AX54" s="811">
        <v>0.19</v>
      </c>
      <c r="AY54" s="812">
        <v>0.18</v>
      </c>
      <c r="AZ54" s="811">
        <v>0.17299999999999999</v>
      </c>
      <c r="BA54" s="812">
        <v>0.16600000000000001</v>
      </c>
      <c r="BB54" s="811">
        <v>0.16300000000000001</v>
      </c>
      <c r="BC54" s="812">
        <v>0.16</v>
      </c>
      <c r="BD54" s="811">
        <v>0.155</v>
      </c>
      <c r="BE54" s="812">
        <v>0.15</v>
      </c>
      <c r="BF54" s="811">
        <v>0.14499999999999999</v>
      </c>
      <c r="BG54" s="812">
        <v>0.14000000000000001</v>
      </c>
      <c r="BH54" s="810">
        <f t="shared" si="11"/>
        <v>6.5070000000000006</v>
      </c>
      <c r="BI54" s="405">
        <f t="shared" si="12"/>
        <v>101.92307692307692</v>
      </c>
      <c r="BJ54" s="405">
        <f>IF(AS54=0,0,IF(AS54&gt;AQ54,0,((AQ54/AS54)-1)*100))</f>
        <v>364.28571428571422</v>
      </c>
      <c r="BK54" s="405">
        <f t="shared" si="51"/>
        <v>7.6923076923077094</v>
      </c>
      <c r="BL54" s="405">
        <f t="shared" si="38"/>
        <v>18.181818181818187</v>
      </c>
      <c r="BM54" s="306">
        <f t="shared" si="61"/>
        <v>9.9999999999999858</v>
      </c>
      <c r="BN54" s="306">
        <f t="shared" si="26"/>
        <v>5.2631578947368363</v>
      </c>
      <c r="BO54" s="306">
        <f t="shared" si="27"/>
        <v>5.555555555555558</v>
      </c>
      <c r="BP54" s="306">
        <f t="shared" si="28"/>
        <v>4.0462427745664886</v>
      </c>
      <c r="BQ54" s="306">
        <f t="shared" si="29"/>
        <v>4.2168674698795039</v>
      </c>
      <c r="BR54" s="306">
        <f t="shared" si="30"/>
        <v>1.8404907975460238</v>
      </c>
      <c r="BS54" s="306">
        <f t="shared" si="31"/>
        <v>1.8750000000000044</v>
      </c>
      <c r="BT54" s="306">
        <f t="shared" si="32"/>
        <v>3.2258064516129004</v>
      </c>
      <c r="BU54" s="306">
        <f t="shared" si="33"/>
        <v>3.3333333333333437</v>
      </c>
      <c r="BV54" s="306">
        <f t="shared" si="34"/>
        <v>3.4482758620689724</v>
      </c>
      <c r="BW54" s="306">
        <f t="shared" si="35"/>
        <v>3.5714285714285587</v>
      </c>
      <c r="BX54" s="404">
        <f t="shared" si="16"/>
        <v>35.897271719576352</v>
      </c>
      <c r="BY54" s="405">
        <f t="shared" si="17"/>
        <v>91.067271236572111</v>
      </c>
      <c r="BZ54" s="788" t="s">
        <v>1465</v>
      </c>
      <c r="CA54" s="348">
        <f t="shared" si="52"/>
        <v>61.469382723968707</v>
      </c>
      <c r="CB54" s="348">
        <f t="shared" si="53"/>
        <v>71.448549390635378</v>
      </c>
      <c r="CC54" s="306">
        <f t="shared" si="54"/>
        <v>64.529821428571438</v>
      </c>
      <c r="CD54" s="570">
        <f t="shared" si="21"/>
        <v>2.6512500000000001</v>
      </c>
      <c r="CE54" s="419">
        <f>IF($AC54="n/a",1.03*CD54,IF($AC54&lt;0,1.01*CD54,IF($AC54&gt;10,1.1*CD54,(1+$AC54/100)*CD54)))</f>
        <v>2.6777625</v>
      </c>
      <c r="CF54" s="419">
        <f t="shared" si="59"/>
        <v>2.7045401249999999</v>
      </c>
      <c r="CG54" s="419">
        <f t="shared" si="59"/>
        <v>2.73158552625</v>
      </c>
      <c r="CH54" s="496">
        <f t="shared" si="59"/>
        <v>2.7589013815125001</v>
      </c>
      <c r="CI54" s="419">
        <f>SUM(CD54:CH54)</f>
        <v>13.524039532762499</v>
      </c>
      <c r="CJ54" s="405">
        <f t="shared" si="55"/>
        <v>20.1670735651096</v>
      </c>
      <c r="CK54" s="457">
        <v>1.51</v>
      </c>
      <c r="CL54" s="458">
        <v>25.5</v>
      </c>
      <c r="CM54" s="458">
        <v>-42.18</v>
      </c>
      <c r="CN54" s="459">
        <v>3.7</v>
      </c>
      <c r="CO54" s="460">
        <v>-24.15</v>
      </c>
    </row>
    <row r="55" spans="1:93" ht="11.25" customHeight="1">
      <c r="A55" s="23" t="s">
        <v>1443</v>
      </c>
      <c r="B55" s="24" t="s">
        <v>1748</v>
      </c>
      <c r="C55" s="29" t="s">
        <v>1737</v>
      </c>
      <c r="D55" s="117">
        <v>49</v>
      </c>
      <c r="E55" s="121">
        <v>17</v>
      </c>
      <c r="F55" s="38" t="s">
        <v>2049</v>
      </c>
      <c r="G55" s="39" t="s">
        <v>2049</v>
      </c>
      <c r="H55" s="149">
        <v>58.51</v>
      </c>
      <c r="I55" s="227">
        <f>(R55/H55)*100</f>
        <v>1.7091095539224066</v>
      </c>
      <c r="J55" s="126">
        <v>0.2</v>
      </c>
      <c r="K55" s="126">
        <v>0.25</v>
      </c>
      <c r="L55" s="25">
        <f t="shared" si="56"/>
        <v>25</v>
      </c>
      <c r="M55" s="26">
        <v>42020</v>
      </c>
      <c r="N55" s="27">
        <v>42024</v>
      </c>
      <c r="O55" s="28">
        <v>42052</v>
      </c>
      <c r="P55" s="195" t="s">
        <v>1523</v>
      </c>
      <c r="Q55" s="198"/>
      <c r="R55" s="224">
        <f t="shared" si="62"/>
        <v>1</v>
      </c>
      <c r="S55" s="231">
        <f t="shared" si="48"/>
        <v>43.478260869565219</v>
      </c>
      <c r="T55" s="680">
        <f t="shared" si="49"/>
        <v>119.97926999390907</v>
      </c>
      <c r="U55" s="227">
        <f t="shared" si="50"/>
        <v>25.439130434782609</v>
      </c>
      <c r="V55" s="492">
        <v>10</v>
      </c>
      <c r="W55" s="161">
        <v>2.2999999999999998</v>
      </c>
      <c r="X55" s="155">
        <v>3.58</v>
      </c>
      <c r="Y55" s="149">
        <v>1.63</v>
      </c>
      <c r="Z55" s="156">
        <v>4.28</v>
      </c>
      <c r="AA55" s="149">
        <v>17.600000000000001</v>
      </c>
      <c r="AB55" s="432">
        <v>14.4</v>
      </c>
      <c r="AC55" s="440">
        <v>7.6</v>
      </c>
      <c r="AD55" s="443">
        <v>11.9</v>
      </c>
      <c r="AE55" s="440">
        <v>7.1</v>
      </c>
      <c r="AF55" s="723">
        <v>11</v>
      </c>
      <c r="AG55" s="456">
        <v>15426</v>
      </c>
      <c r="AH55" s="653">
        <v>0.3</v>
      </c>
      <c r="AI55" s="767">
        <v>7.0000000000000007E-2</v>
      </c>
      <c r="AJ55" s="796">
        <f>IF(OR(AD55&lt;0,AD55="n/a",AD55=0),"n/a",AN55/AD55)</f>
        <v>1.3491017760770339</v>
      </c>
      <c r="AK55" s="688">
        <f t="shared" si="6"/>
        <v>1.1870275858807191</v>
      </c>
      <c r="AL55" s="634">
        <f t="shared" si="7"/>
        <v>17.647058823529417</v>
      </c>
      <c r="AM55" s="631">
        <f t="shared" si="8"/>
        <v>16.191208898541198</v>
      </c>
      <c r="AN55" s="631">
        <f t="shared" si="9"/>
        <v>16.054311135316702</v>
      </c>
      <c r="AO55" s="638">
        <f t="shared" si="10"/>
        <v>13.524800372187773</v>
      </c>
      <c r="AP55" s="808">
        <v>0.8</v>
      </c>
      <c r="AQ55" s="808">
        <v>0.68</v>
      </c>
      <c r="AR55" s="809"/>
      <c r="AS55" s="808">
        <v>0.6</v>
      </c>
      <c r="AT55" s="796">
        <v>0.51</v>
      </c>
      <c r="AU55" s="809"/>
      <c r="AV55" s="810">
        <v>0.42</v>
      </c>
      <c r="AW55" s="811">
        <v>0.38</v>
      </c>
      <c r="AX55" s="811">
        <v>0.37</v>
      </c>
      <c r="AY55" s="811">
        <v>0.3</v>
      </c>
      <c r="AZ55" s="811">
        <v>0.28000000000000003</v>
      </c>
      <c r="BA55" s="811">
        <v>0.26</v>
      </c>
      <c r="BB55" s="811">
        <v>0.22500000000000001</v>
      </c>
      <c r="BC55" s="811">
        <v>0.21</v>
      </c>
      <c r="BD55" s="811">
        <v>0.19500000000000001</v>
      </c>
      <c r="BE55" s="811">
        <v>0.185</v>
      </c>
      <c r="BF55" s="811">
        <v>0.17499999999999999</v>
      </c>
      <c r="BG55" s="811">
        <v>0.16500000000000001</v>
      </c>
      <c r="BH55" s="810">
        <f t="shared" si="11"/>
        <v>5.754999999999999</v>
      </c>
      <c r="BI55" s="405">
        <f t="shared" si="12"/>
        <v>17.647058823529417</v>
      </c>
      <c r="BJ55" s="405">
        <f>IF(AS55=0,0,IF(AS55&gt;AQ55,0,((AQ55/AS55)-1)*100))</f>
        <v>13.333333333333353</v>
      </c>
      <c r="BK55" s="405">
        <f t="shared" si="51"/>
        <v>17.647058823529417</v>
      </c>
      <c r="BL55" s="405">
        <f t="shared" si="38"/>
        <v>21.428571428571441</v>
      </c>
      <c r="BM55" s="306">
        <f t="shared" si="61"/>
        <v>10.526315789473673</v>
      </c>
      <c r="BN55" s="306">
        <f t="shared" si="26"/>
        <v>2.7027027027026973</v>
      </c>
      <c r="BO55" s="306">
        <f t="shared" si="27"/>
        <v>23.333333333333339</v>
      </c>
      <c r="BP55" s="306">
        <f t="shared" si="28"/>
        <v>7.1428571428571397</v>
      </c>
      <c r="BQ55" s="306">
        <f t="shared" si="29"/>
        <v>7.6923076923077094</v>
      </c>
      <c r="BR55" s="306">
        <f t="shared" si="30"/>
        <v>15.555555555555568</v>
      </c>
      <c r="BS55" s="306">
        <f t="shared" si="31"/>
        <v>7.1428571428571397</v>
      </c>
      <c r="BT55" s="306">
        <f t="shared" si="32"/>
        <v>7.6923076923076872</v>
      </c>
      <c r="BU55" s="306">
        <f t="shared" si="33"/>
        <v>5.4054054054054168</v>
      </c>
      <c r="BV55" s="306">
        <f t="shared" si="34"/>
        <v>5.7142857142857162</v>
      </c>
      <c r="BW55" s="306">
        <f t="shared" si="35"/>
        <v>6.0606060606060552</v>
      </c>
      <c r="BX55" s="404">
        <f t="shared" si="16"/>
        <v>11.268303776043718</v>
      </c>
      <c r="BY55" s="405">
        <f t="shared" si="17"/>
        <v>6.2112418348917311</v>
      </c>
      <c r="BZ55" s="788" t="s">
        <v>1862</v>
      </c>
      <c r="CA55" s="348">
        <f t="shared" si="52"/>
        <v>-7.6757097455435002</v>
      </c>
      <c r="CB55" s="348">
        <f t="shared" si="53"/>
        <v>17.763420689239108</v>
      </c>
      <c r="CC55" s="306">
        <f t="shared" si="54"/>
        <v>77.798260869565212</v>
      </c>
      <c r="CD55" s="570">
        <f t="shared" si="21"/>
        <v>0.88000000000000012</v>
      </c>
      <c r="CE55" s="419">
        <f>IF($AC55="n/a",1.03*CD55,IF($AC55&lt;0,1.01*CD55,IF($AC55&gt;10,1.1*CD55,(1+$AC55/100)*CD55)))</f>
        <v>0.94688000000000017</v>
      </c>
      <c r="CF55" s="419">
        <f t="shared" si="59"/>
        <v>1.0141084800000002</v>
      </c>
      <c r="CG55" s="419">
        <f t="shared" si="59"/>
        <v>1.0861101820800001</v>
      </c>
      <c r="CH55" s="496">
        <f t="shared" si="59"/>
        <v>1.1632240050076801</v>
      </c>
      <c r="CI55" s="419">
        <f t="shared" si="36"/>
        <v>5.0903226670876807</v>
      </c>
      <c r="CJ55" s="405">
        <f t="shared" si="55"/>
        <v>8.6999191028673408</v>
      </c>
      <c r="CK55" s="457">
        <v>0.62</v>
      </c>
      <c r="CL55" s="458">
        <v>31.44</v>
      </c>
      <c r="CM55" s="458">
        <v>-0.8</v>
      </c>
      <c r="CN55" s="459">
        <v>10.26</v>
      </c>
      <c r="CO55" s="460">
        <v>15.7</v>
      </c>
    </row>
    <row r="56" spans="1:93" ht="11.25" customHeight="1">
      <c r="A56" s="30" t="s">
        <v>1385</v>
      </c>
      <c r="B56" s="32" t="s">
        <v>2747</v>
      </c>
      <c r="C56" s="35" t="s">
        <v>1345</v>
      </c>
      <c r="D56" s="118">
        <v>40</v>
      </c>
      <c r="E56" s="121">
        <v>56</v>
      </c>
      <c r="F56" s="40" t="s">
        <v>2049</v>
      </c>
      <c r="G56" s="42" t="s">
        <v>2049</v>
      </c>
      <c r="H56" s="150">
        <v>98.86</v>
      </c>
      <c r="I56" s="229">
        <f t="shared" si="37"/>
        <v>1.9623710297390247</v>
      </c>
      <c r="J56" s="125">
        <v>0.42</v>
      </c>
      <c r="K56" s="125">
        <v>0.48499999999999999</v>
      </c>
      <c r="L56" s="33">
        <f t="shared" si="56"/>
        <v>15.476190476190489</v>
      </c>
      <c r="M56" s="43">
        <v>41908</v>
      </c>
      <c r="N56" s="44">
        <v>41912</v>
      </c>
      <c r="O56" s="34">
        <v>41919</v>
      </c>
      <c r="P56" s="273" t="s">
        <v>3716</v>
      </c>
      <c r="Q56" s="522"/>
      <c r="R56" s="192">
        <f t="shared" si="62"/>
        <v>1.94</v>
      </c>
      <c r="S56" s="672">
        <f t="shared" si="48"/>
        <v>41.452991452991455</v>
      </c>
      <c r="T56" s="681">
        <f t="shared" si="49"/>
        <v>129.29264861406273</v>
      </c>
      <c r="U56" s="229">
        <f t="shared" si="50"/>
        <v>21.123931623931625</v>
      </c>
      <c r="V56" s="493">
        <v>12</v>
      </c>
      <c r="W56" s="162">
        <v>4.68</v>
      </c>
      <c r="X56" s="157">
        <v>1.68</v>
      </c>
      <c r="Y56" s="150">
        <v>2.59</v>
      </c>
      <c r="Z56" s="158">
        <v>5.6</v>
      </c>
      <c r="AA56" s="150">
        <v>37.299999999999997</v>
      </c>
      <c r="AB56" s="434">
        <v>28.7</v>
      </c>
      <c r="AC56" s="444">
        <v>11.07</v>
      </c>
      <c r="AD56" s="445">
        <v>19.3</v>
      </c>
      <c r="AE56" s="444">
        <v>12.59</v>
      </c>
      <c r="AF56" s="725">
        <v>23</v>
      </c>
      <c r="AG56" s="467">
        <v>37512</v>
      </c>
      <c r="AH56" s="679">
        <v>0.1</v>
      </c>
      <c r="AI56" s="769">
        <v>1.0900000000000001</v>
      </c>
      <c r="AJ56" s="796">
        <f t="shared" si="5"/>
        <v>0.36640997932985858</v>
      </c>
      <c r="AK56" s="688">
        <f t="shared" si="6"/>
        <v>0.53115930884998286</v>
      </c>
      <c r="AL56" s="635">
        <f t="shared" si="7"/>
        <v>11.858974358974361</v>
      </c>
      <c r="AM56" s="636">
        <f t="shared" si="8"/>
        <v>8.1364517176354845</v>
      </c>
      <c r="AN56" s="636">
        <f t="shared" si="9"/>
        <v>7.0717126010662712</v>
      </c>
      <c r="AO56" s="639">
        <f t="shared" si="10"/>
        <v>13.31373183758615</v>
      </c>
      <c r="AP56" s="814">
        <v>1.7450000000000001</v>
      </c>
      <c r="AQ56" s="814">
        <v>1.56</v>
      </c>
      <c r="AR56" s="815" t="s">
        <v>1127</v>
      </c>
      <c r="AS56" s="814">
        <v>1.46</v>
      </c>
      <c r="AT56" s="797">
        <v>1.38</v>
      </c>
      <c r="AU56" s="815"/>
      <c r="AV56" s="816">
        <v>1.27</v>
      </c>
      <c r="AW56" s="820">
        <v>1.24</v>
      </c>
      <c r="AX56" s="817">
        <v>1.1499999999999999</v>
      </c>
      <c r="AY56" s="817">
        <v>0.91</v>
      </c>
      <c r="AZ56" s="817">
        <v>0.70499999999999996</v>
      </c>
      <c r="BA56" s="817">
        <v>0.58499999999999996</v>
      </c>
      <c r="BB56" s="817">
        <v>0.5</v>
      </c>
      <c r="BC56" s="817">
        <v>0.46500000000000002</v>
      </c>
      <c r="BD56" s="817">
        <v>0.44500000000000001</v>
      </c>
      <c r="BE56" s="817">
        <v>0.41</v>
      </c>
      <c r="BF56" s="817">
        <v>0.37</v>
      </c>
      <c r="BG56" s="817">
        <v>0.315</v>
      </c>
      <c r="BH56" s="816">
        <f t="shared" si="11"/>
        <v>14.510000000000002</v>
      </c>
      <c r="BI56" s="409">
        <f t="shared" si="12"/>
        <v>11.858974358974361</v>
      </c>
      <c r="BJ56" s="409">
        <f t="shared" si="13"/>
        <v>6.8493150684931559</v>
      </c>
      <c r="BK56" s="409">
        <f t="shared" si="51"/>
        <v>5.7971014492753659</v>
      </c>
      <c r="BL56" s="409">
        <f t="shared" si="38"/>
        <v>8.6614173228346303</v>
      </c>
      <c r="BM56" s="395">
        <f t="shared" si="61"/>
        <v>2.4193548387096753</v>
      </c>
      <c r="BN56" s="395">
        <f t="shared" si="26"/>
        <v>7.8260869565217384</v>
      </c>
      <c r="BO56" s="395">
        <f t="shared" si="27"/>
        <v>26.373626373626369</v>
      </c>
      <c r="BP56" s="395">
        <f t="shared" si="28"/>
        <v>29.078014184397173</v>
      </c>
      <c r="BQ56" s="395">
        <f t="shared" si="29"/>
        <v>20.512820512820507</v>
      </c>
      <c r="BR56" s="395">
        <f t="shared" si="30"/>
        <v>16.999999999999993</v>
      </c>
      <c r="BS56" s="395">
        <f t="shared" si="31"/>
        <v>7.5268817204301008</v>
      </c>
      <c r="BT56" s="395">
        <f t="shared" si="32"/>
        <v>4.4943820224719211</v>
      </c>
      <c r="BU56" s="395">
        <f t="shared" si="33"/>
        <v>8.5365853658536661</v>
      </c>
      <c r="BV56" s="395">
        <f t="shared" si="34"/>
        <v>10.810810810810811</v>
      </c>
      <c r="BW56" s="395">
        <f t="shared" si="35"/>
        <v>17.460317460317466</v>
      </c>
      <c r="BX56" s="408">
        <f t="shared" si="16"/>
        <v>12.34704589636913</v>
      </c>
      <c r="BY56" s="409">
        <f t="shared" si="17"/>
        <v>7.7411050498471905</v>
      </c>
      <c r="BZ56" s="654" t="s">
        <v>2558</v>
      </c>
      <c r="CA56" s="349">
        <f t="shared" si="52"/>
        <v>-12.08984799312633</v>
      </c>
      <c r="CB56" s="349">
        <f t="shared" si="53"/>
        <v>9.034083630805295</v>
      </c>
      <c r="CC56" s="395">
        <f t="shared" si="54"/>
        <v>78.81638985165857</v>
      </c>
      <c r="CD56" s="574">
        <f t="shared" si="21"/>
        <v>1.9195000000000002</v>
      </c>
      <c r="CE56" s="420">
        <f t="shared" si="22"/>
        <v>2.1114500000000005</v>
      </c>
      <c r="CF56" s="420">
        <f t="shared" si="59"/>
        <v>2.3225950000000006</v>
      </c>
      <c r="CG56" s="420">
        <f t="shared" si="59"/>
        <v>2.5548545000000007</v>
      </c>
      <c r="CH56" s="497">
        <f t="shared" si="59"/>
        <v>2.8103399500000008</v>
      </c>
      <c r="CI56" s="420">
        <f>SUM(CD56:CH56)</f>
        <v>11.718739450000003</v>
      </c>
      <c r="CJ56" s="409">
        <f t="shared" si="55"/>
        <v>11.853873609144246</v>
      </c>
      <c r="CK56" s="468">
        <v>1.24</v>
      </c>
      <c r="CL56" s="469">
        <v>26.35</v>
      </c>
      <c r="CM56" s="469">
        <v>-1.0900000000000001</v>
      </c>
      <c r="CN56" s="470">
        <v>3.75</v>
      </c>
      <c r="CO56" s="471">
        <v>10.88</v>
      </c>
    </row>
    <row r="57" spans="1:93" ht="11.25" customHeight="1">
      <c r="A57" s="15" t="s">
        <v>3259</v>
      </c>
      <c r="B57" s="16" t="s">
        <v>3260</v>
      </c>
      <c r="C57" s="22" t="s">
        <v>1738</v>
      </c>
      <c r="D57" s="116">
        <v>52</v>
      </c>
      <c r="E57" s="121">
        <v>12</v>
      </c>
      <c r="F57" s="36" t="s">
        <v>2049</v>
      </c>
      <c r="G57" s="37" t="s">
        <v>2049</v>
      </c>
      <c r="H57" s="171">
        <v>102.51</v>
      </c>
      <c r="I57" s="227">
        <f t="shared" si="37"/>
        <v>2.7314408350404835</v>
      </c>
      <c r="J57" s="127">
        <v>0.66</v>
      </c>
      <c r="K57" s="127">
        <v>0.7</v>
      </c>
      <c r="L57" s="18">
        <f t="shared" si="56"/>
        <v>6.0606060606060552</v>
      </c>
      <c r="M57" s="19">
        <v>41781</v>
      </c>
      <c r="N57" s="20">
        <v>41786</v>
      </c>
      <c r="O57" s="21">
        <v>41800</v>
      </c>
      <c r="P57" s="277" t="s">
        <v>2157</v>
      </c>
      <c r="Q57" s="16"/>
      <c r="R57" s="224">
        <f t="shared" si="62"/>
        <v>2.8</v>
      </c>
      <c r="S57" s="231">
        <f t="shared" si="48"/>
        <v>49.122807017543856</v>
      </c>
      <c r="T57" s="680">
        <f t="shared" si="49"/>
        <v>74.508633476669957</v>
      </c>
      <c r="U57" s="227">
        <f t="shared" si="50"/>
        <v>17.984210526315788</v>
      </c>
      <c r="V57" s="492">
        <v>12</v>
      </c>
      <c r="W57" s="161">
        <v>5.7</v>
      </c>
      <c r="X57" s="155">
        <v>3.09</v>
      </c>
      <c r="Y57" s="149">
        <v>3.86</v>
      </c>
      <c r="Z57" s="156">
        <v>3.81</v>
      </c>
      <c r="AA57" s="149">
        <v>27.6</v>
      </c>
      <c r="AB57" s="432">
        <v>18.5</v>
      </c>
      <c r="AC57" s="440">
        <v>5.22</v>
      </c>
      <c r="AD57" s="443">
        <v>5.3</v>
      </c>
      <c r="AE57" s="440">
        <v>5.82</v>
      </c>
      <c r="AF57" s="723">
        <v>23</v>
      </c>
      <c r="AG57" s="456">
        <v>286937</v>
      </c>
      <c r="AH57" s="653">
        <v>0.01</v>
      </c>
      <c r="AI57" s="767">
        <v>0.2</v>
      </c>
      <c r="AJ57" s="795">
        <f t="shared" si="5"/>
        <v>1.3993096228757149</v>
      </c>
      <c r="AK57" s="794">
        <f t="shared" si="6"/>
        <v>0.76571033375685427</v>
      </c>
      <c r="AL57" s="634">
        <f t="shared" si="7"/>
        <v>6.5637065637065506</v>
      </c>
      <c r="AM57" s="631">
        <f t="shared" si="8"/>
        <v>7.0472515754160359</v>
      </c>
      <c r="AN57" s="631">
        <f t="shared" si="9"/>
        <v>7.4163410012412889</v>
      </c>
      <c r="AO57" s="638">
        <f t="shared" si="10"/>
        <v>9.6855699528750172</v>
      </c>
      <c r="AP57" s="808">
        <v>2.76</v>
      </c>
      <c r="AQ57" s="808">
        <v>2.59</v>
      </c>
      <c r="AR57" s="809"/>
      <c r="AS57" s="808">
        <v>2.4</v>
      </c>
      <c r="AT57" s="796">
        <v>2.25</v>
      </c>
      <c r="AU57" s="809"/>
      <c r="AV57" s="810">
        <v>2.11</v>
      </c>
      <c r="AW57" s="811">
        <v>1.93</v>
      </c>
      <c r="AX57" s="811">
        <v>1.7949999999999999</v>
      </c>
      <c r="AY57" s="811">
        <v>1.62</v>
      </c>
      <c r="AZ57" s="811">
        <v>1.4550000000000001</v>
      </c>
      <c r="BA57" s="811">
        <v>1.2749999999999999</v>
      </c>
      <c r="BB57" s="811">
        <v>1.095</v>
      </c>
      <c r="BC57" s="811">
        <v>0.92500000000000004</v>
      </c>
      <c r="BD57" s="811">
        <v>0.79500000000000004</v>
      </c>
      <c r="BE57" s="811">
        <v>0.7</v>
      </c>
      <c r="BF57" s="811">
        <v>0.62</v>
      </c>
      <c r="BG57" s="811">
        <v>0.54500000000000004</v>
      </c>
      <c r="BH57" s="810">
        <f t="shared" si="11"/>
        <v>24.864999999999998</v>
      </c>
      <c r="BI57" s="405">
        <f t="shared" si="12"/>
        <v>6.5637065637065506</v>
      </c>
      <c r="BJ57" s="405">
        <f t="shared" si="13"/>
        <v>7.9166666666666607</v>
      </c>
      <c r="BK57" s="405">
        <f t="shared" si="51"/>
        <v>6.6666666666666652</v>
      </c>
      <c r="BL57" s="405">
        <f t="shared" si="38"/>
        <v>6.6350710900473953</v>
      </c>
      <c r="BM57" s="306">
        <f t="shared" si="61"/>
        <v>9.32642487046631</v>
      </c>
      <c r="BN57" s="306">
        <f t="shared" si="26"/>
        <v>7.5208913649025044</v>
      </c>
      <c r="BO57" s="306">
        <f t="shared" si="27"/>
        <v>10.80246913580245</v>
      </c>
      <c r="BP57" s="306">
        <f t="shared" si="28"/>
        <v>11.340206185567014</v>
      </c>
      <c r="BQ57" s="306">
        <f t="shared" si="29"/>
        <v>14.117647058823547</v>
      </c>
      <c r="BR57" s="306">
        <f t="shared" si="30"/>
        <v>16.43835616438356</v>
      </c>
      <c r="BS57" s="306">
        <f t="shared" si="31"/>
        <v>18.378378378378368</v>
      </c>
      <c r="BT57" s="306">
        <f t="shared" si="32"/>
        <v>16.35220125786163</v>
      </c>
      <c r="BU57" s="306">
        <f t="shared" si="33"/>
        <v>13.571428571428591</v>
      </c>
      <c r="BV57" s="306">
        <f t="shared" si="34"/>
        <v>12.903225806451601</v>
      </c>
      <c r="BW57" s="306">
        <f t="shared" si="35"/>
        <v>13.761467889908241</v>
      </c>
      <c r="BX57" s="404">
        <f t="shared" si="16"/>
        <v>11.486320511404072</v>
      </c>
      <c r="BY57" s="405">
        <f t="shared" si="17"/>
        <v>3.8190086479385714</v>
      </c>
      <c r="BZ57" s="788" t="s">
        <v>1863</v>
      </c>
      <c r="CA57" s="348">
        <f t="shared" si="52"/>
        <v>-7.8364286900340154</v>
      </c>
      <c r="CB57" s="348">
        <f t="shared" si="53"/>
        <v>10.147781836281773</v>
      </c>
      <c r="CC57" s="306">
        <f t="shared" si="54"/>
        <v>70.81603582253652</v>
      </c>
      <c r="CD57" s="570">
        <f t="shared" si="21"/>
        <v>3.036</v>
      </c>
      <c r="CE57" s="419">
        <f t="shared" si="22"/>
        <v>3.1944792</v>
      </c>
      <c r="CF57" s="419">
        <f t="shared" si="59"/>
        <v>3.3803978894400002</v>
      </c>
      <c r="CG57" s="419">
        <f t="shared" si="59"/>
        <v>3.5771370466054084</v>
      </c>
      <c r="CH57" s="496">
        <f t="shared" si="59"/>
        <v>3.7853264227178434</v>
      </c>
      <c r="CI57" s="419">
        <f t="shared" si="36"/>
        <v>16.973340558763251</v>
      </c>
      <c r="CJ57" s="405">
        <f t="shared" si="55"/>
        <v>16.557741253305288</v>
      </c>
      <c r="CK57" s="457">
        <v>0.56000000000000005</v>
      </c>
      <c r="CL57" s="458">
        <v>16.07</v>
      </c>
      <c r="CM57" s="458">
        <v>-5.29</v>
      </c>
      <c r="CN57" s="459">
        <v>0.39</v>
      </c>
      <c r="CO57" s="460">
        <v>0.19</v>
      </c>
    </row>
    <row r="58" spans="1:93" ht="11.25" customHeight="1">
      <c r="A58" s="23" t="s">
        <v>3647</v>
      </c>
      <c r="B58" s="24" t="s">
        <v>2111</v>
      </c>
      <c r="C58" s="29" t="s">
        <v>1343</v>
      </c>
      <c r="D58" s="117">
        <v>43</v>
      </c>
      <c r="E58" s="121">
        <v>43</v>
      </c>
      <c r="F58" s="38" t="s">
        <v>1572</v>
      </c>
      <c r="G58" s="39" t="s">
        <v>2049</v>
      </c>
      <c r="H58" s="149">
        <v>109.66</v>
      </c>
      <c r="I58" s="227">
        <f>(R58/H58)*100</f>
        <v>3.2099215757796826</v>
      </c>
      <c r="J58" s="126">
        <v>0.84</v>
      </c>
      <c r="K58" s="126">
        <v>0.88</v>
      </c>
      <c r="L58" s="25">
        <f t="shared" si="56"/>
        <v>4.7619047619047672</v>
      </c>
      <c r="M58" s="26">
        <v>42067</v>
      </c>
      <c r="N58" s="27">
        <v>42069</v>
      </c>
      <c r="O58" s="28">
        <v>42096</v>
      </c>
      <c r="P58" s="195" t="s">
        <v>2777</v>
      </c>
      <c r="Q58" s="91" t="s">
        <v>57</v>
      </c>
      <c r="R58" s="224">
        <f t="shared" si="62"/>
        <v>3.52</v>
      </c>
      <c r="S58" s="231">
        <f t="shared" si="48"/>
        <v>89.56743002544529</v>
      </c>
      <c r="T58" s="680">
        <f t="shared" si="49"/>
        <v>735.13991791752676</v>
      </c>
      <c r="U58" s="227">
        <f t="shared" si="50"/>
        <v>27.903307888040711</v>
      </c>
      <c r="V58" s="492">
        <v>12</v>
      </c>
      <c r="W58" s="161">
        <v>3.93</v>
      </c>
      <c r="X58" s="155">
        <v>3.99</v>
      </c>
      <c r="Y58" s="149">
        <v>2.0299999999999998</v>
      </c>
      <c r="Z58" s="156">
        <v>56.24</v>
      </c>
      <c r="AA58" s="149">
        <v>72.099999999999994</v>
      </c>
      <c r="AB58" s="432">
        <v>-22</v>
      </c>
      <c r="AC58" s="440">
        <v>8.16</v>
      </c>
      <c r="AD58" s="443">
        <v>-2.9</v>
      </c>
      <c r="AE58" s="440">
        <v>7</v>
      </c>
      <c r="AF58" s="723">
        <v>19</v>
      </c>
      <c r="AG58" s="456">
        <v>40077</v>
      </c>
      <c r="AH58" s="653">
        <v>0.38</v>
      </c>
      <c r="AI58" s="767">
        <v>9.64</v>
      </c>
      <c r="AJ58" s="796" t="str">
        <f t="shared" si="5"/>
        <v>n/a</v>
      </c>
      <c r="AK58" s="688">
        <f>AN58/AO58</f>
        <v>0.89593194486069994</v>
      </c>
      <c r="AL58" s="634">
        <f t="shared" si="7"/>
        <v>7.1661569545560466</v>
      </c>
      <c r="AM58" s="631">
        <f t="shared" si="8"/>
        <v>6.6562465551965433</v>
      </c>
      <c r="AN58" s="631">
        <f t="shared" si="9"/>
        <v>7.3761906101986296</v>
      </c>
      <c r="AO58" s="638">
        <f t="shared" si="10"/>
        <v>8.2329809228372639</v>
      </c>
      <c r="AP58" s="808">
        <v>3.2561100000000001</v>
      </c>
      <c r="AQ58" s="808">
        <v>3.0383752599999996</v>
      </c>
      <c r="AR58" s="809"/>
      <c r="AS58" s="808">
        <v>2.7987557600000001</v>
      </c>
      <c r="AT58" s="796">
        <v>2.6837384000000002</v>
      </c>
      <c r="AU58" s="809"/>
      <c r="AV58" s="810">
        <v>2.4728732400000002</v>
      </c>
      <c r="AW58" s="811">
        <v>2.2811776399999997</v>
      </c>
      <c r="AX58" s="811">
        <v>2.1757450600000001</v>
      </c>
      <c r="AY58" s="811">
        <v>1.9936342400000002</v>
      </c>
      <c r="AZ58" s="811">
        <v>1.8402777600000002</v>
      </c>
      <c r="BA58" s="811">
        <v>1.6773365000000002</v>
      </c>
      <c r="BB58" s="811">
        <v>1.47605612</v>
      </c>
      <c r="BC58" s="811">
        <v>1.26519096</v>
      </c>
      <c r="BD58" s="811">
        <v>1.1310040400000001</v>
      </c>
      <c r="BE58" s="811">
        <v>1.0639105799999999</v>
      </c>
      <c r="BF58" s="811">
        <v>1.0255714600000001</v>
      </c>
      <c r="BG58" s="811">
        <v>0.98723234000000004</v>
      </c>
      <c r="BH58" s="810">
        <f t="shared" si="11"/>
        <v>31.166989359999995</v>
      </c>
      <c r="BI58" s="405">
        <f t="shared" si="12"/>
        <v>7.1661569545560466</v>
      </c>
      <c r="BJ58" s="405">
        <f t="shared" si="13"/>
        <v>8.5616438356164171</v>
      </c>
      <c r="BK58" s="405">
        <f t="shared" si="51"/>
        <v>4.2857142857142927</v>
      </c>
      <c r="BL58" s="405">
        <f t="shared" si="38"/>
        <v>8.5271317829457303</v>
      </c>
      <c r="BM58" s="306">
        <f t="shared" si="61"/>
        <v>8.4033613445378297</v>
      </c>
      <c r="BN58" s="306">
        <f t="shared" si="26"/>
        <v>4.8458149779735393</v>
      </c>
      <c r="BO58" s="306">
        <f t="shared" si="27"/>
        <v>9.1346153846153744</v>
      </c>
      <c r="BP58" s="306">
        <f t="shared" si="28"/>
        <v>8.333333333333325</v>
      </c>
      <c r="BQ58" s="306">
        <f t="shared" si="29"/>
        <v>9.7142857142857189</v>
      </c>
      <c r="BR58" s="306">
        <f t="shared" si="30"/>
        <v>13.636363636363647</v>
      </c>
      <c r="BS58" s="306">
        <f t="shared" si="31"/>
        <v>16.666666666666675</v>
      </c>
      <c r="BT58" s="306">
        <f t="shared" si="32"/>
        <v>11.864406779661007</v>
      </c>
      <c r="BU58" s="306">
        <f t="shared" si="33"/>
        <v>6.3063063063063307</v>
      </c>
      <c r="BV58" s="306">
        <f t="shared" si="34"/>
        <v>3.738317757009324</v>
      </c>
      <c r="BW58" s="306">
        <f t="shared" si="35"/>
        <v>3.8834951456310662</v>
      </c>
      <c r="BX58" s="404">
        <f t="shared" si="16"/>
        <v>8.3378409270144207</v>
      </c>
      <c r="BY58" s="405">
        <f t="shared" si="17"/>
        <v>3.5365783005817084</v>
      </c>
      <c r="BZ58" s="788" t="s">
        <v>1862</v>
      </c>
      <c r="CA58" s="348">
        <f t="shared" si="52"/>
        <v>-17.317195702062399</v>
      </c>
      <c r="CB58" s="348">
        <f t="shared" si="53"/>
        <v>10.586112185978312</v>
      </c>
      <c r="CC58" s="306">
        <f t="shared" si="54"/>
        <v>56.848586574505241</v>
      </c>
      <c r="CD58" s="570">
        <f t="shared" si="21"/>
        <v>3.2886711000000002</v>
      </c>
      <c r="CE58" s="419">
        <f t="shared" si="22"/>
        <v>3.5570266617599997</v>
      </c>
      <c r="CF58" s="419">
        <f t="shared" si="59"/>
        <v>3.8060185280831997</v>
      </c>
      <c r="CG58" s="419">
        <f t="shared" si="59"/>
        <v>4.0724398250490239</v>
      </c>
      <c r="CH58" s="496">
        <f t="shared" si="59"/>
        <v>4.3575106128024554</v>
      </c>
      <c r="CI58" s="419">
        <f>SUM(CD58:CH58)</f>
        <v>19.081666727694682</v>
      </c>
      <c r="CJ58" s="405">
        <f t="shared" si="55"/>
        <v>17.400753900870583</v>
      </c>
      <c r="CK58" s="457">
        <v>0.21</v>
      </c>
      <c r="CL58" s="458">
        <v>12.19</v>
      </c>
      <c r="CM58" s="458">
        <v>-7.86</v>
      </c>
      <c r="CN58" s="459">
        <v>-3.16</v>
      </c>
      <c r="CO58" s="460">
        <v>2.12</v>
      </c>
    </row>
    <row r="59" spans="1:93" ht="11.25" customHeight="1">
      <c r="A59" s="23" t="s">
        <v>2780</v>
      </c>
      <c r="B59" s="24" t="s">
        <v>1747</v>
      </c>
      <c r="C59" s="29" t="s">
        <v>1739</v>
      </c>
      <c r="D59" s="117">
        <v>52</v>
      </c>
      <c r="E59" s="121">
        <v>14</v>
      </c>
      <c r="F59" s="38" t="s">
        <v>2049</v>
      </c>
      <c r="G59" s="39" t="s">
        <v>2049</v>
      </c>
      <c r="H59" s="149">
        <v>91.4</v>
      </c>
      <c r="I59" s="227">
        <f t="shared" si="37"/>
        <v>2.0131291028446392</v>
      </c>
      <c r="J59" s="126">
        <v>0.44</v>
      </c>
      <c r="K59" s="126">
        <v>0.46</v>
      </c>
      <c r="L59" s="25">
        <f t="shared" si="56"/>
        <v>4.5454545454545414</v>
      </c>
      <c r="M59" s="26">
        <v>41977</v>
      </c>
      <c r="N59" s="27">
        <v>41981</v>
      </c>
      <c r="O59" s="28">
        <v>42004</v>
      </c>
      <c r="P59" s="195" t="s">
        <v>1445</v>
      </c>
      <c r="Q59" s="91"/>
      <c r="R59" s="224">
        <f t="shared" si="62"/>
        <v>1.84</v>
      </c>
      <c r="S59" s="231">
        <f t="shared" si="48"/>
        <v>52.722063037249278</v>
      </c>
      <c r="T59" s="680">
        <f t="shared" si="49"/>
        <v>127.58788024549692</v>
      </c>
      <c r="U59" s="227">
        <f t="shared" si="50"/>
        <v>26.189111747851001</v>
      </c>
      <c r="V59" s="492">
        <v>6</v>
      </c>
      <c r="W59" s="161">
        <v>3.49</v>
      </c>
      <c r="X59" s="155">
        <v>3.27</v>
      </c>
      <c r="Y59" s="149">
        <v>2.35</v>
      </c>
      <c r="Z59" s="156">
        <v>4.45</v>
      </c>
      <c r="AA59" s="149">
        <v>12.4</v>
      </c>
      <c r="AB59" s="432">
        <v>-2.6</v>
      </c>
      <c r="AC59" s="440">
        <v>10.72</v>
      </c>
      <c r="AD59" s="443">
        <v>3.1</v>
      </c>
      <c r="AE59" s="440">
        <v>8</v>
      </c>
      <c r="AF59" s="723">
        <v>3</v>
      </c>
      <c r="AG59" s="456">
        <v>2500</v>
      </c>
      <c r="AH59" s="653">
        <v>1.2</v>
      </c>
      <c r="AI59" s="767">
        <v>0</v>
      </c>
      <c r="AJ59" s="796">
        <f t="shared" si="5"/>
        <v>2.9146518409178275</v>
      </c>
      <c r="AK59" s="688">
        <f t="shared" si="6"/>
        <v>1.3704296374967204</v>
      </c>
      <c r="AL59" s="634">
        <f t="shared" si="7"/>
        <v>9.8765432098765427</v>
      </c>
      <c r="AM59" s="631">
        <f t="shared" si="8"/>
        <v>9.6550771035574634</v>
      </c>
      <c r="AN59" s="631">
        <f t="shared" si="9"/>
        <v>9.0354207068452652</v>
      </c>
      <c r="AO59" s="638">
        <f t="shared" si="10"/>
        <v>6.5931299642276509</v>
      </c>
      <c r="AP59" s="808">
        <v>1.78</v>
      </c>
      <c r="AQ59" s="808">
        <v>1.62</v>
      </c>
      <c r="AR59" s="809"/>
      <c r="AS59" s="808">
        <v>1.46</v>
      </c>
      <c r="AT59" s="796">
        <v>1.35</v>
      </c>
      <c r="AU59" s="809"/>
      <c r="AV59" s="810">
        <v>1.23</v>
      </c>
      <c r="AW59" s="811">
        <v>1.155</v>
      </c>
      <c r="AX59" s="811">
        <v>1.125</v>
      </c>
      <c r="AY59" s="811">
        <v>1.0900000000000001</v>
      </c>
      <c r="AZ59" s="811">
        <v>1.05</v>
      </c>
      <c r="BA59" s="811">
        <v>1.01</v>
      </c>
      <c r="BB59" s="811">
        <v>0.94</v>
      </c>
      <c r="BC59" s="811">
        <v>0.83</v>
      </c>
      <c r="BD59" s="811">
        <v>0.76</v>
      </c>
      <c r="BE59" s="811">
        <v>0.69</v>
      </c>
      <c r="BF59" s="811">
        <v>0.65</v>
      </c>
      <c r="BG59" s="811">
        <v>0.61</v>
      </c>
      <c r="BH59" s="810">
        <f t="shared" si="11"/>
        <v>17.349999999999998</v>
      </c>
      <c r="BI59" s="405">
        <f t="shared" si="12"/>
        <v>9.8765432098765427</v>
      </c>
      <c r="BJ59" s="405">
        <f t="shared" si="13"/>
        <v>10.95890410958904</v>
      </c>
      <c r="BK59" s="405">
        <f t="shared" si="51"/>
        <v>8.1481481481481488</v>
      </c>
      <c r="BL59" s="405">
        <f t="shared" si="38"/>
        <v>9.7560975609756184</v>
      </c>
      <c r="BM59" s="306">
        <f t="shared" si="61"/>
        <v>6.4935064935064846</v>
      </c>
      <c r="BN59" s="306">
        <f t="shared" si="26"/>
        <v>2.6666666666666616</v>
      </c>
      <c r="BO59" s="306">
        <f t="shared" si="27"/>
        <v>3.2110091743119185</v>
      </c>
      <c r="BP59" s="306">
        <f t="shared" si="28"/>
        <v>3.8095238095238182</v>
      </c>
      <c r="BQ59" s="306">
        <f t="shared" si="29"/>
        <v>3.9603960396039639</v>
      </c>
      <c r="BR59" s="306">
        <f t="shared" si="30"/>
        <v>7.4468085106383031</v>
      </c>
      <c r="BS59" s="306">
        <f t="shared" si="31"/>
        <v>13.25301204819278</v>
      </c>
      <c r="BT59" s="306">
        <f t="shared" si="32"/>
        <v>9.210526315789469</v>
      </c>
      <c r="BU59" s="306">
        <f t="shared" si="33"/>
        <v>10.144927536231885</v>
      </c>
      <c r="BV59" s="306">
        <f t="shared" si="34"/>
        <v>6.153846153846132</v>
      </c>
      <c r="BW59" s="306">
        <f t="shared" si="35"/>
        <v>6.5573770491803351</v>
      </c>
      <c r="BX59" s="404">
        <f t="shared" si="16"/>
        <v>7.4431528550720731</v>
      </c>
      <c r="BY59" s="405">
        <f t="shared" si="17"/>
        <v>3.0300027936462612</v>
      </c>
      <c r="BZ59" s="788" t="s">
        <v>1862</v>
      </c>
      <c r="CA59" s="348">
        <f t="shared" si="52"/>
        <v>-15.140561938161097</v>
      </c>
      <c r="CB59" s="348">
        <f t="shared" si="53"/>
        <v>11.048549809689904</v>
      </c>
      <c r="CC59" s="306">
        <f t="shared" si="54"/>
        <v>64.973271714006742</v>
      </c>
      <c r="CD59" s="570">
        <f t="shared" si="21"/>
        <v>1.7978000000000001</v>
      </c>
      <c r="CE59" s="419">
        <f t="shared" si="22"/>
        <v>1.9775800000000003</v>
      </c>
      <c r="CF59" s="419">
        <f t="shared" si="59"/>
        <v>2.1357864000000006</v>
      </c>
      <c r="CG59" s="419">
        <f t="shared" si="59"/>
        <v>2.3066493120000007</v>
      </c>
      <c r="CH59" s="496">
        <f t="shared" si="59"/>
        <v>2.4911812569600009</v>
      </c>
      <c r="CI59" s="419">
        <f>SUM(CD59:CH59)</f>
        <v>10.708996968960003</v>
      </c>
      <c r="CJ59" s="405">
        <f t="shared" si="55"/>
        <v>11.716626880700222</v>
      </c>
      <c r="CK59" s="457">
        <v>0.56999999999999995</v>
      </c>
      <c r="CL59" s="458">
        <v>12.06</v>
      </c>
      <c r="CM59" s="458">
        <v>-7</v>
      </c>
      <c r="CN59" s="459">
        <v>-0.99</v>
      </c>
      <c r="CO59" s="460">
        <v>1.25</v>
      </c>
    </row>
    <row r="60" spans="1:93" ht="11.25" customHeight="1">
      <c r="A60" s="23" t="s">
        <v>3425</v>
      </c>
      <c r="B60" s="24" t="s">
        <v>3426</v>
      </c>
      <c r="C60" s="29" t="s">
        <v>727</v>
      </c>
      <c r="D60" s="117">
        <v>43</v>
      </c>
      <c r="E60" s="121">
        <v>41</v>
      </c>
      <c r="F60" s="57" t="s">
        <v>2659</v>
      </c>
      <c r="G60" s="49" t="s">
        <v>2659</v>
      </c>
      <c r="H60" s="149">
        <v>45.05</v>
      </c>
      <c r="I60" s="227">
        <f t="shared" si="37"/>
        <v>2.7524972253052162</v>
      </c>
      <c r="J60" s="126">
        <v>0.3</v>
      </c>
      <c r="K60" s="126">
        <v>0.31</v>
      </c>
      <c r="L60" s="25">
        <f t="shared" si="56"/>
        <v>3.3333333333333437</v>
      </c>
      <c r="M60" s="26">
        <v>41893</v>
      </c>
      <c r="N60" s="27">
        <v>41897</v>
      </c>
      <c r="O60" s="28">
        <v>41927</v>
      </c>
      <c r="P60" s="195" t="s">
        <v>1514</v>
      </c>
      <c r="Q60" s="642"/>
      <c r="R60" s="224">
        <f t="shared" si="62"/>
        <v>1.24</v>
      </c>
      <c r="S60" s="231">
        <f t="shared" si="48"/>
        <v>80</v>
      </c>
      <c r="T60" s="680">
        <f t="shared" si="49"/>
        <v>166.54567147503795</v>
      </c>
      <c r="U60" s="227">
        <f t="shared" si="50"/>
        <v>29.064516129032256</v>
      </c>
      <c r="V60" s="492">
        <v>12</v>
      </c>
      <c r="W60" s="161">
        <v>1.55</v>
      </c>
      <c r="X60" s="155">
        <v>1.94</v>
      </c>
      <c r="Y60" s="149">
        <v>1.64</v>
      </c>
      <c r="Z60" s="156">
        <v>5.5</v>
      </c>
      <c r="AA60" s="149">
        <v>12.1</v>
      </c>
      <c r="AB60" s="432">
        <v>24</v>
      </c>
      <c r="AC60" s="440">
        <v>14.15</v>
      </c>
      <c r="AD60" s="443">
        <v>15.9</v>
      </c>
      <c r="AE60" s="440">
        <v>15</v>
      </c>
      <c r="AF60" s="723">
        <v>6</v>
      </c>
      <c r="AG60" s="456">
        <v>6208</v>
      </c>
      <c r="AH60" s="653">
        <v>2.2000000000000002</v>
      </c>
      <c r="AI60" s="767">
        <v>0.84</v>
      </c>
      <c r="AJ60" s="796">
        <f t="shared" si="5"/>
        <v>0.23141367072057833</v>
      </c>
      <c r="AK60" s="688">
        <f t="shared" si="6"/>
        <v>0.47064505935678935</v>
      </c>
      <c r="AL60" s="634">
        <f t="shared" si="7"/>
        <v>3.4188034188034289</v>
      </c>
      <c r="AM60" s="631">
        <f t="shared" si="8"/>
        <v>3.5427330403113633</v>
      </c>
      <c r="AN60" s="631">
        <f t="shared" si="9"/>
        <v>3.6794773644571954</v>
      </c>
      <c r="AO60" s="638">
        <f t="shared" si="10"/>
        <v>7.8179453737085458</v>
      </c>
      <c r="AP60" s="808">
        <v>1.21</v>
      </c>
      <c r="AQ60" s="808">
        <v>1.17</v>
      </c>
      <c r="AR60" s="809"/>
      <c r="AS60" s="808">
        <v>1.1299999999999999</v>
      </c>
      <c r="AT60" s="796">
        <v>1.0900000000000001</v>
      </c>
      <c r="AU60" s="809"/>
      <c r="AV60" s="810">
        <v>1.05</v>
      </c>
      <c r="AW60" s="811">
        <v>1.01</v>
      </c>
      <c r="AX60" s="811">
        <v>1</v>
      </c>
      <c r="AY60" s="811">
        <v>0.7</v>
      </c>
      <c r="AZ60" s="811">
        <v>0.68</v>
      </c>
      <c r="BA60" s="811">
        <v>0.62</v>
      </c>
      <c r="BB60" s="811">
        <v>0.56999999999999995</v>
      </c>
      <c r="BC60" s="811">
        <v>0.53</v>
      </c>
      <c r="BD60" s="811">
        <v>0.49</v>
      </c>
      <c r="BE60" s="811">
        <v>0.47</v>
      </c>
      <c r="BF60" s="811">
        <v>0.4</v>
      </c>
      <c r="BG60" s="811">
        <v>0.35</v>
      </c>
      <c r="BH60" s="810">
        <f t="shared" si="11"/>
        <v>12.469999999999999</v>
      </c>
      <c r="BI60" s="405">
        <f t="shared" si="12"/>
        <v>3.4188034188034289</v>
      </c>
      <c r="BJ60" s="405">
        <f t="shared" si="13"/>
        <v>3.539823008849563</v>
      </c>
      <c r="BK60" s="405">
        <f t="shared" si="51"/>
        <v>3.6697247706421798</v>
      </c>
      <c r="BL60" s="405">
        <f>((AT60/AV60)-1)*100</f>
        <v>3.8095238095238182</v>
      </c>
      <c r="BM60" s="306">
        <f t="shared" si="61"/>
        <v>3.9603960396039639</v>
      </c>
      <c r="BN60" s="306">
        <f t="shared" si="26"/>
        <v>1.0000000000000009</v>
      </c>
      <c r="BO60" s="306">
        <f t="shared" si="27"/>
        <v>42.857142857142861</v>
      </c>
      <c r="BP60" s="306">
        <f t="shared" si="28"/>
        <v>2.9411764705882248</v>
      </c>
      <c r="BQ60" s="306">
        <f t="shared" si="29"/>
        <v>9.6774193548387224</v>
      </c>
      <c r="BR60" s="306">
        <f t="shared" si="30"/>
        <v>8.7719298245614077</v>
      </c>
      <c r="BS60" s="306">
        <f t="shared" si="31"/>
        <v>7.5471698113207308</v>
      </c>
      <c r="BT60" s="306">
        <f t="shared" si="32"/>
        <v>8.163265306122458</v>
      </c>
      <c r="BU60" s="306">
        <f t="shared" si="33"/>
        <v>4.2553191489361764</v>
      </c>
      <c r="BV60" s="306">
        <f t="shared" si="34"/>
        <v>17.499999999999982</v>
      </c>
      <c r="BW60" s="306">
        <f t="shared" si="35"/>
        <v>14.285714285714302</v>
      </c>
      <c r="BX60" s="404">
        <f t="shared" si="16"/>
        <v>9.0264938737765217</v>
      </c>
      <c r="BY60" s="405">
        <f t="shared" si="17"/>
        <v>10.049017314295558</v>
      </c>
      <c r="BZ60" s="788" t="s">
        <v>2441</v>
      </c>
      <c r="CA60" s="348">
        <f t="shared" si="52"/>
        <v>-22.632541539269845</v>
      </c>
      <c r="CB60" s="348">
        <f t="shared" si="53"/>
        <v>6.4319745897624117</v>
      </c>
      <c r="CC60" s="306">
        <f t="shared" si="54"/>
        <v>56.412941589291975</v>
      </c>
      <c r="CD60" s="570">
        <f t="shared" si="21"/>
        <v>1.331</v>
      </c>
      <c r="CE60" s="419">
        <f t="shared" si="22"/>
        <v>1.4641000000000002</v>
      </c>
      <c r="CF60" s="419">
        <f t="shared" si="59"/>
        <v>1.6105100000000003</v>
      </c>
      <c r="CG60" s="419">
        <f t="shared" si="59"/>
        <v>1.7715610000000006</v>
      </c>
      <c r="CH60" s="496">
        <f t="shared" si="59"/>
        <v>1.9487171000000008</v>
      </c>
      <c r="CI60" s="419">
        <f t="shared" si="36"/>
        <v>8.1258881000000027</v>
      </c>
      <c r="CJ60" s="405">
        <f t="shared" si="55"/>
        <v>18.037487458379587</v>
      </c>
      <c r="CK60" s="457">
        <v>1.1100000000000001</v>
      </c>
      <c r="CL60" s="458">
        <v>48.95</v>
      </c>
      <c r="CM60" s="458">
        <v>-1.62</v>
      </c>
      <c r="CN60" s="459">
        <v>3.32</v>
      </c>
      <c r="CO60" s="460">
        <v>20.66</v>
      </c>
    </row>
    <row r="61" spans="1:93" ht="11.25" customHeight="1">
      <c r="A61" s="30" t="s">
        <v>765</v>
      </c>
      <c r="B61" s="32" t="s">
        <v>766</v>
      </c>
      <c r="C61" s="107" t="s">
        <v>1685</v>
      </c>
      <c r="D61" s="118">
        <v>52</v>
      </c>
      <c r="E61" s="121">
        <v>13</v>
      </c>
      <c r="F61" s="40" t="s">
        <v>2049</v>
      </c>
      <c r="G61" s="42" t="s">
        <v>1572</v>
      </c>
      <c r="H61" s="150">
        <v>74.09</v>
      </c>
      <c r="I61" s="227">
        <f t="shared" si="37"/>
        <v>1.2417330273991092</v>
      </c>
      <c r="J61" s="125">
        <v>0.18</v>
      </c>
      <c r="K61" s="125">
        <v>0.23</v>
      </c>
      <c r="L61" s="33">
        <f t="shared" si="56"/>
        <v>27.777777777777789</v>
      </c>
      <c r="M61" s="43">
        <v>41841</v>
      </c>
      <c r="N61" s="44">
        <v>41843</v>
      </c>
      <c r="O61" s="34">
        <v>41857</v>
      </c>
      <c r="P61" s="273" t="s">
        <v>1524</v>
      </c>
      <c r="Q61" s="32"/>
      <c r="R61" s="224">
        <f t="shared" si="62"/>
        <v>0.92</v>
      </c>
      <c r="S61" s="231">
        <f t="shared" si="48"/>
        <v>36.363636363636367</v>
      </c>
      <c r="T61" s="680">
        <f t="shared" si="49"/>
        <v>196.40134099006951</v>
      </c>
      <c r="U61" s="227">
        <f t="shared" si="50"/>
        <v>29.284584980237156</v>
      </c>
      <c r="V61" s="492">
        <v>1</v>
      </c>
      <c r="W61" s="161">
        <v>2.5299999999999998</v>
      </c>
      <c r="X61" s="155">
        <v>1.63</v>
      </c>
      <c r="Y61" s="149">
        <v>1.3</v>
      </c>
      <c r="Z61" s="156">
        <v>6.75</v>
      </c>
      <c r="AA61" s="149">
        <v>22.4</v>
      </c>
      <c r="AB61" s="432">
        <v>26.6</v>
      </c>
      <c r="AC61" s="440">
        <v>22.83</v>
      </c>
      <c r="AD61" s="443">
        <v>7.5</v>
      </c>
      <c r="AE61" s="440">
        <v>17.93</v>
      </c>
      <c r="AF61" s="723">
        <v>28</v>
      </c>
      <c r="AG61" s="456">
        <v>72083</v>
      </c>
      <c r="AH61" s="653">
        <v>0.1</v>
      </c>
      <c r="AI61" s="767">
        <v>1.06</v>
      </c>
      <c r="AJ61" s="797">
        <f t="shared" si="5"/>
        <v>2.4750660070088588</v>
      </c>
      <c r="AK61" s="686">
        <f t="shared" si="6"/>
        <v>0.6653330433284832</v>
      </c>
      <c r="AL61" s="634">
        <f t="shared" si="7"/>
        <v>20.588235294117641</v>
      </c>
      <c r="AM61" s="631">
        <f t="shared" si="8"/>
        <v>17.927370799407338</v>
      </c>
      <c r="AN61" s="631">
        <f t="shared" si="9"/>
        <v>18.562995052566443</v>
      </c>
      <c r="AO61" s="638">
        <f t="shared" si="10"/>
        <v>27.900305326338138</v>
      </c>
      <c r="AP61" s="808">
        <v>0.82</v>
      </c>
      <c r="AQ61" s="808">
        <v>0.68</v>
      </c>
      <c r="AR61" s="809"/>
      <c r="AS61" s="808">
        <v>0.6</v>
      </c>
      <c r="AT61" s="796">
        <v>0.5</v>
      </c>
      <c r="AU61" s="809"/>
      <c r="AV61" s="810">
        <v>0.4</v>
      </c>
      <c r="AW61" s="811">
        <v>0.35</v>
      </c>
      <c r="AX61" s="811">
        <v>0.33</v>
      </c>
      <c r="AY61" s="811">
        <v>0.26</v>
      </c>
      <c r="AZ61" s="811">
        <v>0.16</v>
      </c>
      <c r="BA61" s="811">
        <v>0.1</v>
      </c>
      <c r="BB61" s="811">
        <v>7.0000000000000007E-2</v>
      </c>
      <c r="BC61" s="811">
        <v>5.2499999999999998E-2</v>
      </c>
      <c r="BD61" s="811">
        <v>0.04</v>
      </c>
      <c r="BE61" s="811">
        <v>3.7499999999999999E-2</v>
      </c>
      <c r="BF61" s="811">
        <v>3.5000000000000003E-2</v>
      </c>
      <c r="BG61" s="811">
        <v>0.03</v>
      </c>
      <c r="BH61" s="810">
        <f t="shared" si="11"/>
        <v>4.4650000000000007</v>
      </c>
      <c r="BI61" s="405">
        <f t="shared" si="12"/>
        <v>20.588235294117641</v>
      </c>
      <c r="BJ61" s="405">
        <f t="shared" si="13"/>
        <v>13.333333333333353</v>
      </c>
      <c r="BK61" s="405">
        <f t="shared" si="51"/>
        <v>19.999999999999996</v>
      </c>
      <c r="BL61" s="405">
        <f>((AT61/AV61)-1)*100</f>
        <v>25</v>
      </c>
      <c r="BM61" s="306">
        <f t="shared" si="61"/>
        <v>14.285714285714302</v>
      </c>
      <c r="BN61" s="306">
        <f t="shared" si="26"/>
        <v>6.0606060606060552</v>
      </c>
      <c r="BO61" s="306">
        <f t="shared" si="27"/>
        <v>26.923076923076916</v>
      </c>
      <c r="BP61" s="306">
        <f t="shared" si="28"/>
        <v>62.5</v>
      </c>
      <c r="BQ61" s="306">
        <f t="shared" si="29"/>
        <v>59.999999999999986</v>
      </c>
      <c r="BR61" s="306">
        <f t="shared" si="30"/>
        <v>42.857142857142861</v>
      </c>
      <c r="BS61" s="306">
        <f t="shared" si="31"/>
        <v>33.33333333333335</v>
      </c>
      <c r="BT61" s="306">
        <f t="shared" si="32"/>
        <v>31.25</v>
      </c>
      <c r="BU61" s="306">
        <f t="shared" si="33"/>
        <v>6.6666666666666652</v>
      </c>
      <c r="BV61" s="306">
        <f t="shared" si="34"/>
        <v>7.1428571428571397</v>
      </c>
      <c r="BW61" s="306">
        <f t="shared" si="35"/>
        <v>16.666666666666675</v>
      </c>
      <c r="BX61" s="404">
        <f t="shared" si="16"/>
        <v>25.773842170901005</v>
      </c>
      <c r="BY61" s="405">
        <f t="shared" si="17"/>
        <v>17.188862074806842</v>
      </c>
      <c r="BZ61" s="788" t="s">
        <v>2441</v>
      </c>
      <c r="CA61" s="348">
        <f t="shared" si="52"/>
        <v>-9.4798569002716029</v>
      </c>
      <c r="CB61" s="348">
        <f t="shared" si="53"/>
        <v>19.804728079965553</v>
      </c>
      <c r="CC61" s="306">
        <f t="shared" si="54"/>
        <v>83.375177865612642</v>
      </c>
      <c r="CD61" s="570">
        <f t="shared" si="21"/>
        <v>0.90200000000000002</v>
      </c>
      <c r="CE61" s="419">
        <f t="shared" si="22"/>
        <v>0.99220000000000008</v>
      </c>
      <c r="CF61" s="419">
        <f t="shared" si="59"/>
        <v>1.0914200000000003</v>
      </c>
      <c r="CG61" s="419">
        <f t="shared" si="59"/>
        <v>1.2005620000000004</v>
      </c>
      <c r="CH61" s="496">
        <f t="shared" si="59"/>
        <v>1.3206182000000004</v>
      </c>
      <c r="CI61" s="419">
        <f t="shared" si="36"/>
        <v>5.5068002000000007</v>
      </c>
      <c r="CJ61" s="405">
        <f t="shared" si="55"/>
        <v>7.4325822648130657</v>
      </c>
      <c r="CK61" s="457">
        <v>1.1200000000000001</v>
      </c>
      <c r="CL61" s="458">
        <v>70.02</v>
      </c>
      <c r="CM61" s="458">
        <v>-2.4900000000000002</v>
      </c>
      <c r="CN61" s="459">
        <v>6.98</v>
      </c>
      <c r="CO61" s="460">
        <v>31.82</v>
      </c>
    </row>
    <row r="62" spans="1:93" ht="11.25" customHeight="1">
      <c r="A62" s="15" t="s">
        <v>2570</v>
      </c>
      <c r="B62" s="16" t="s">
        <v>2571</v>
      </c>
      <c r="C62" s="22" t="s">
        <v>1737</v>
      </c>
      <c r="D62" s="116">
        <v>29</v>
      </c>
      <c r="E62" s="121">
        <v>92</v>
      </c>
      <c r="F62" s="36" t="s">
        <v>2049</v>
      </c>
      <c r="G62" s="37" t="s">
        <v>2049</v>
      </c>
      <c r="H62" s="171">
        <v>75.38</v>
      </c>
      <c r="I62" s="226">
        <f t="shared" si="37"/>
        <v>2.1225789334040863</v>
      </c>
      <c r="J62" s="111">
        <v>0.37</v>
      </c>
      <c r="K62" s="111">
        <v>0.4</v>
      </c>
      <c r="L62" s="764">
        <f t="shared" si="56"/>
        <v>8.1081081081081141</v>
      </c>
      <c r="M62" s="269">
        <v>42002</v>
      </c>
      <c r="N62" s="230">
        <v>42004</v>
      </c>
      <c r="O62" s="277">
        <v>42018</v>
      </c>
      <c r="P62" s="277" t="s">
        <v>236</v>
      </c>
      <c r="Q62" s="16" t="s">
        <v>1222</v>
      </c>
      <c r="R62" s="225">
        <f t="shared" si="62"/>
        <v>1.6</v>
      </c>
      <c r="S62" s="675">
        <f t="shared" si="48"/>
        <v>47.761194029850742</v>
      </c>
      <c r="T62" s="684">
        <f t="shared" si="49"/>
        <v>132.60178142708065</v>
      </c>
      <c r="U62" s="226">
        <f t="shared" si="50"/>
        <v>22.501492537313432</v>
      </c>
      <c r="V62" s="677">
        <v>11</v>
      </c>
      <c r="W62" s="1068">
        <v>3.35</v>
      </c>
      <c r="X62" s="1069">
        <v>3.1</v>
      </c>
      <c r="Y62" s="1070">
        <v>2.2799999999999998</v>
      </c>
      <c r="Z62" s="1071">
        <v>5.41</v>
      </c>
      <c r="AA62" s="171">
        <v>22.8</v>
      </c>
      <c r="AB62" s="1072">
        <v>14.8</v>
      </c>
      <c r="AC62" s="441">
        <v>7.7</v>
      </c>
      <c r="AD62" s="442">
        <v>8</v>
      </c>
      <c r="AE62" s="441">
        <v>7.27</v>
      </c>
      <c r="AF62" s="724">
        <v>16</v>
      </c>
      <c r="AG62" s="1073">
        <v>9669</v>
      </c>
      <c r="AH62" s="678">
        <v>0.1</v>
      </c>
      <c r="AI62" s="768">
        <v>0.72</v>
      </c>
      <c r="AJ62" s="796">
        <f t="shared" si="5"/>
        <v>1.1303845766805265</v>
      </c>
      <c r="AK62" s="688">
        <f t="shared" si="6"/>
        <v>0.88600802531699485</v>
      </c>
      <c r="AL62" s="632">
        <f t="shared" si="7"/>
        <v>8.8235294117646959</v>
      </c>
      <c r="AM62" s="633">
        <f t="shared" si="8"/>
        <v>9.735689700133566</v>
      </c>
      <c r="AN62" s="633">
        <f t="shared" si="9"/>
        <v>9.043076613444212</v>
      </c>
      <c r="AO62" s="637">
        <f t="shared" si="10"/>
        <v>10.206540296526988</v>
      </c>
      <c r="AP62" s="803">
        <v>1.48</v>
      </c>
      <c r="AQ62" s="803">
        <v>1.36</v>
      </c>
      <c r="AR62" s="802"/>
      <c r="AS62" s="803">
        <v>1.24</v>
      </c>
      <c r="AT62" s="795">
        <v>1.1200000000000001</v>
      </c>
      <c r="AU62" s="802"/>
      <c r="AV62" s="805">
        <v>1.04</v>
      </c>
      <c r="AW62" s="806">
        <v>0.96</v>
      </c>
      <c r="AX62" s="806">
        <v>0.88</v>
      </c>
      <c r="AY62" s="806">
        <v>0.8</v>
      </c>
      <c r="AZ62" s="806">
        <v>0.72</v>
      </c>
      <c r="BA62" s="806">
        <v>0.64</v>
      </c>
      <c r="BB62" s="806">
        <v>0.56000000000000005</v>
      </c>
      <c r="BC62" s="806">
        <v>0.46</v>
      </c>
      <c r="BD62" s="806">
        <v>0.42</v>
      </c>
      <c r="BE62" s="806">
        <v>0.4</v>
      </c>
      <c r="BF62" s="806">
        <v>0.38</v>
      </c>
      <c r="BG62" s="806">
        <v>0.34</v>
      </c>
      <c r="BH62" s="805">
        <f t="shared" si="11"/>
        <v>12.800000000000004</v>
      </c>
      <c r="BI62" s="407">
        <f t="shared" si="12"/>
        <v>8.8235294117646959</v>
      </c>
      <c r="BJ62" s="407">
        <f t="shared" si="13"/>
        <v>9.6774193548387224</v>
      </c>
      <c r="BK62" s="407">
        <f t="shared" si="51"/>
        <v>10.714285714285698</v>
      </c>
      <c r="BL62" s="407">
        <f>((AT62/AV62)-1)*100</f>
        <v>7.6923076923077094</v>
      </c>
      <c r="BM62" s="394">
        <f t="shared" si="61"/>
        <v>8.3333333333333481</v>
      </c>
      <c r="BN62" s="394">
        <f t="shared" si="26"/>
        <v>9.0909090909090828</v>
      </c>
      <c r="BO62" s="394">
        <f t="shared" si="27"/>
        <v>9.9999999999999858</v>
      </c>
      <c r="BP62" s="394">
        <f t="shared" si="28"/>
        <v>11.111111111111116</v>
      </c>
      <c r="BQ62" s="394">
        <f t="shared" si="29"/>
        <v>12.5</v>
      </c>
      <c r="BR62" s="394">
        <f t="shared" si="30"/>
        <v>14.285714285714279</v>
      </c>
      <c r="BS62" s="394">
        <f t="shared" si="31"/>
        <v>21.739130434782616</v>
      </c>
      <c r="BT62" s="394">
        <f t="shared" si="32"/>
        <v>9.5238095238095344</v>
      </c>
      <c r="BU62" s="394">
        <f t="shared" si="33"/>
        <v>4.9999999999999822</v>
      </c>
      <c r="BV62" s="394">
        <f t="shared" si="34"/>
        <v>5.2631578947368363</v>
      </c>
      <c r="BW62" s="394">
        <f t="shared" si="35"/>
        <v>11.764705882352944</v>
      </c>
      <c r="BX62" s="406">
        <f t="shared" si="16"/>
        <v>10.367960915329771</v>
      </c>
      <c r="BY62" s="407">
        <f t="shared" si="17"/>
        <v>3.8586249733353988</v>
      </c>
      <c r="BZ62" s="787" t="s">
        <v>1862</v>
      </c>
      <c r="CA62" s="350">
        <f t="shared" si="52"/>
        <v>-11.335836990465133</v>
      </c>
      <c r="CB62" s="350">
        <f t="shared" si="53"/>
        <v>11.165655546848299</v>
      </c>
      <c r="CC62" s="394">
        <f t="shared" si="54"/>
        <v>71.513933260008884</v>
      </c>
      <c r="CD62" s="554">
        <f t="shared" si="21"/>
        <v>1.6280000000000001</v>
      </c>
      <c r="CE62" s="417">
        <f t="shared" si="22"/>
        <v>1.7533560000000001</v>
      </c>
      <c r="CF62" s="417">
        <f t="shared" si="59"/>
        <v>1.8808249812000002</v>
      </c>
      <c r="CG62" s="417">
        <f t="shared" si="59"/>
        <v>2.0175609573332403</v>
      </c>
      <c r="CH62" s="495">
        <f t="shared" si="59"/>
        <v>2.1642376389313669</v>
      </c>
      <c r="CI62" s="417">
        <f>SUM(CD62:CH62)</f>
        <v>9.4439795774646065</v>
      </c>
      <c r="CJ62" s="407">
        <f t="shared" si="55"/>
        <v>12.528495061640498</v>
      </c>
      <c r="CK62" s="1074">
        <v>0.56999999999999995</v>
      </c>
      <c r="CL62" s="463">
        <v>18.21</v>
      </c>
      <c r="CM62" s="463">
        <v>-1.69</v>
      </c>
      <c r="CN62" s="464">
        <v>1.46</v>
      </c>
      <c r="CO62" s="465">
        <v>6.71</v>
      </c>
    </row>
    <row r="63" spans="1:93" ht="11.25" customHeight="1">
      <c r="A63" s="23" t="s">
        <v>1314</v>
      </c>
      <c r="B63" s="24" t="s">
        <v>1315</v>
      </c>
      <c r="C63" s="29" t="s">
        <v>728</v>
      </c>
      <c r="D63" s="117">
        <v>39</v>
      </c>
      <c r="E63" s="121">
        <v>62</v>
      </c>
      <c r="F63" s="38" t="s">
        <v>2049</v>
      </c>
      <c r="G63" s="39" t="s">
        <v>1572</v>
      </c>
      <c r="H63" s="149">
        <v>98.9</v>
      </c>
      <c r="I63" s="227">
        <f>(R63/H63)*100</f>
        <v>3.4378159757330633</v>
      </c>
      <c r="J63" s="126">
        <v>0.81</v>
      </c>
      <c r="K63" s="126">
        <v>0.85</v>
      </c>
      <c r="L63" s="25">
        <f t="shared" si="56"/>
        <v>4.9382716049382713</v>
      </c>
      <c r="M63" s="26">
        <v>41969</v>
      </c>
      <c r="N63" s="27">
        <v>41974</v>
      </c>
      <c r="O63" s="28">
        <v>41988</v>
      </c>
      <c r="P63" s="195" t="s">
        <v>1444</v>
      </c>
      <c r="Q63" s="517"/>
      <c r="R63" s="224">
        <f t="shared" si="62"/>
        <v>3.4</v>
      </c>
      <c r="S63" s="231">
        <f t="shared" si="48"/>
        <v>70.53941908713692</v>
      </c>
      <c r="T63" s="680">
        <f t="shared" si="49"/>
        <v>153.55835532949754</v>
      </c>
      <c r="U63" s="227">
        <f t="shared" si="50"/>
        <v>20.518672199170126</v>
      </c>
      <c r="V63" s="492">
        <v>12</v>
      </c>
      <c r="W63" s="161">
        <v>4.82</v>
      </c>
      <c r="X63" s="155">
        <v>3.23</v>
      </c>
      <c r="Y63" s="149">
        <v>3.51</v>
      </c>
      <c r="Z63" s="156">
        <v>7.05</v>
      </c>
      <c r="AA63" s="149">
        <v>30.7</v>
      </c>
      <c r="AB63" s="432">
        <v>-13.2</v>
      </c>
      <c r="AC63" s="440">
        <v>7.52</v>
      </c>
      <c r="AD63" s="443">
        <v>3.2</v>
      </c>
      <c r="AE63" s="440">
        <v>6.35</v>
      </c>
      <c r="AF63" s="723">
        <v>33</v>
      </c>
      <c r="AG63" s="456">
        <v>96249</v>
      </c>
      <c r="AH63" s="653">
        <v>0.04</v>
      </c>
      <c r="AI63" s="767">
        <v>1.1100000000000001</v>
      </c>
      <c r="AJ63" s="796">
        <f t="shared" si="5"/>
        <v>3.0800169783161828</v>
      </c>
      <c r="AK63" s="688">
        <f t="shared" si="6"/>
        <v>0.50413510559093977</v>
      </c>
      <c r="AL63" s="634">
        <f t="shared" si="7"/>
        <v>5.12820512820511</v>
      </c>
      <c r="AM63" s="631">
        <f t="shared" si="8"/>
        <v>9.0396479996779799</v>
      </c>
      <c r="AN63" s="631">
        <f t="shared" si="9"/>
        <v>9.8560543306117854</v>
      </c>
      <c r="AO63" s="638">
        <f t="shared" si="10"/>
        <v>19.550422538138189</v>
      </c>
      <c r="AP63" s="808">
        <v>3.28</v>
      </c>
      <c r="AQ63" s="808">
        <v>3.12</v>
      </c>
      <c r="AR63" s="809"/>
      <c r="AS63" s="808">
        <v>2.87</v>
      </c>
      <c r="AT63" s="796">
        <v>2.5299999999999998</v>
      </c>
      <c r="AU63" s="809"/>
      <c r="AV63" s="810">
        <v>2.2599999999999998</v>
      </c>
      <c r="AW63" s="811">
        <v>2.0499999999999998</v>
      </c>
      <c r="AX63" s="811">
        <v>1.625</v>
      </c>
      <c r="AY63" s="811">
        <v>1.5</v>
      </c>
      <c r="AZ63" s="811">
        <v>1</v>
      </c>
      <c r="BA63" s="811">
        <v>0.67</v>
      </c>
      <c r="BB63" s="811">
        <v>0.55000000000000004</v>
      </c>
      <c r="BC63" s="811">
        <v>0.4</v>
      </c>
      <c r="BD63" s="811">
        <v>0.23499999999999999</v>
      </c>
      <c r="BE63" s="811">
        <v>0.22500000000000001</v>
      </c>
      <c r="BF63" s="811">
        <v>0.215</v>
      </c>
      <c r="BG63" s="811">
        <v>0.19500000000000001</v>
      </c>
      <c r="BH63" s="810">
        <f t="shared" si="11"/>
        <v>22.725000000000001</v>
      </c>
      <c r="BI63" s="405">
        <f t="shared" si="12"/>
        <v>5.12820512820511</v>
      </c>
      <c r="BJ63" s="405">
        <f t="shared" si="13"/>
        <v>8.710801393728218</v>
      </c>
      <c r="BK63" s="405">
        <f t="shared" si="51"/>
        <v>13.438735177865624</v>
      </c>
      <c r="BL63" s="405">
        <f>((AT63/AV63)-1)*100</f>
        <v>11.946902654867264</v>
      </c>
      <c r="BM63" s="306">
        <f t="shared" si="61"/>
        <v>10.243902439024399</v>
      </c>
      <c r="BN63" s="306">
        <f t="shared" si="26"/>
        <v>26.15384615384615</v>
      </c>
      <c r="BO63" s="306">
        <f t="shared" si="27"/>
        <v>8.333333333333325</v>
      </c>
      <c r="BP63" s="306">
        <f t="shared" si="28"/>
        <v>50</v>
      </c>
      <c r="BQ63" s="306">
        <f t="shared" si="29"/>
        <v>49.253731343283569</v>
      </c>
      <c r="BR63" s="306">
        <f t="shared" si="30"/>
        <v>21.818181818181827</v>
      </c>
      <c r="BS63" s="306">
        <f t="shared" si="31"/>
        <v>37.5</v>
      </c>
      <c r="BT63" s="306">
        <f t="shared" si="32"/>
        <v>70.212765957446834</v>
      </c>
      <c r="BU63" s="306">
        <f t="shared" si="33"/>
        <v>4.4444444444444287</v>
      </c>
      <c r="BV63" s="306">
        <f t="shared" si="34"/>
        <v>4.6511627906976827</v>
      </c>
      <c r="BW63" s="306">
        <f t="shared" si="35"/>
        <v>10.256410256410241</v>
      </c>
      <c r="BX63" s="404">
        <f t="shared" si="16"/>
        <v>22.13949485942231</v>
      </c>
      <c r="BY63" s="405">
        <f t="shared" si="17"/>
        <v>19.691246382335251</v>
      </c>
      <c r="BZ63" s="788" t="s">
        <v>2441</v>
      </c>
      <c r="CA63" s="348">
        <f t="shared" si="52"/>
        <v>-7.224801892825278</v>
      </c>
      <c r="CB63" s="348">
        <f t="shared" si="53"/>
        <v>13.293870306344848</v>
      </c>
      <c r="CC63" s="306">
        <f t="shared" si="54"/>
        <v>62.150280403085858</v>
      </c>
      <c r="CD63" s="570">
        <f t="shared" si="21"/>
        <v>3.3127999999999997</v>
      </c>
      <c r="CE63" s="419">
        <f t="shared" si="22"/>
        <v>3.5619225599999993</v>
      </c>
      <c r="CF63" s="419">
        <f t="shared" si="59"/>
        <v>3.7881046425599987</v>
      </c>
      <c r="CG63" s="419">
        <f t="shared" si="59"/>
        <v>4.0286492873625583</v>
      </c>
      <c r="CH63" s="496">
        <f t="shared" si="59"/>
        <v>4.2844685171100805</v>
      </c>
      <c r="CI63" s="419">
        <f t="shared" si="36"/>
        <v>18.975945007032635</v>
      </c>
      <c r="CJ63" s="405">
        <f t="shared" si="55"/>
        <v>19.187002029355547</v>
      </c>
      <c r="CK63" s="457">
        <v>0.34</v>
      </c>
      <c r="CL63" s="458">
        <v>13.85</v>
      </c>
      <c r="CM63" s="458">
        <v>-1.4</v>
      </c>
      <c r="CN63" s="459">
        <v>7.09</v>
      </c>
      <c r="CO63" s="460">
        <v>5.52</v>
      </c>
    </row>
    <row r="64" spans="1:93" ht="11.25" customHeight="1">
      <c r="A64" s="86" t="s">
        <v>1137</v>
      </c>
      <c r="B64" s="91" t="s">
        <v>1351</v>
      </c>
      <c r="C64" s="29" t="s">
        <v>1311</v>
      </c>
      <c r="D64" s="117">
        <v>42</v>
      </c>
      <c r="E64" s="121">
        <v>50</v>
      </c>
      <c r="F64" s="38" t="s">
        <v>2049</v>
      </c>
      <c r="G64" s="39" t="s">
        <v>2049</v>
      </c>
      <c r="H64" s="149">
        <v>103.1</v>
      </c>
      <c r="I64" s="227">
        <f t="shared" si="37"/>
        <v>1.280310378273521</v>
      </c>
      <c r="J64" s="126">
        <v>0.3</v>
      </c>
      <c r="K64" s="126">
        <v>0.33</v>
      </c>
      <c r="L64" s="25">
        <f t="shared" si="56"/>
        <v>10.000000000000009</v>
      </c>
      <c r="M64" s="26">
        <v>42058</v>
      </c>
      <c r="N64" s="27">
        <v>42060</v>
      </c>
      <c r="O64" s="28">
        <v>42074</v>
      </c>
      <c r="P64" s="195" t="s">
        <v>1520</v>
      </c>
      <c r="Q64" s="539"/>
      <c r="R64" s="224">
        <f t="shared" si="62"/>
        <v>1.32</v>
      </c>
      <c r="S64" s="231" t="str">
        <f t="shared" si="48"/>
        <v>n/a</v>
      </c>
      <c r="T64" s="680" t="str">
        <f t="shared" si="49"/>
        <v>n/a</v>
      </c>
      <c r="U64" s="227" t="str">
        <f t="shared" si="50"/>
        <v>n/a</v>
      </c>
      <c r="V64" s="492">
        <v>12</v>
      </c>
      <c r="W64" s="161">
        <v>-1.1200000000000001</v>
      </c>
      <c r="X64" s="155" t="s">
        <v>462</v>
      </c>
      <c r="Y64" s="149">
        <v>5.58</v>
      </c>
      <c r="Z64" s="156">
        <v>57.28</v>
      </c>
      <c r="AA64" s="641">
        <v>11</v>
      </c>
      <c r="AB64" s="432">
        <v>-138.6</v>
      </c>
      <c r="AC64" s="1046">
        <v>13.57</v>
      </c>
      <c r="AD64" s="1047">
        <v>-19.7</v>
      </c>
      <c r="AE64" s="1046">
        <v>14.52</v>
      </c>
      <c r="AF64" s="1048">
        <v>8</v>
      </c>
      <c r="AG64" s="1049">
        <v>28198</v>
      </c>
      <c r="AH64" s="1050">
        <v>0.7</v>
      </c>
      <c r="AI64" s="155">
        <v>1.64</v>
      </c>
      <c r="AJ64" s="796" t="str">
        <f t="shared" si="5"/>
        <v>n/a</v>
      </c>
      <c r="AK64" s="688">
        <f t="shared" si="6"/>
        <v>0.8251495602412231</v>
      </c>
      <c r="AL64" s="634">
        <f t="shared" si="7"/>
        <v>7.1428571428571397</v>
      </c>
      <c r="AM64" s="631">
        <f t="shared" si="8"/>
        <v>6.2658569182611146</v>
      </c>
      <c r="AN64" s="631">
        <f t="shared" si="9"/>
        <v>5.9223841048812176</v>
      </c>
      <c r="AO64" s="638">
        <f t="shared" si="10"/>
        <v>7.1773462536293131</v>
      </c>
      <c r="AP64" s="808">
        <v>1.2</v>
      </c>
      <c r="AQ64" s="808">
        <v>1.1200000000000001</v>
      </c>
      <c r="AR64" s="809"/>
      <c r="AS64" s="808">
        <v>1.02</v>
      </c>
      <c r="AT64" s="796">
        <v>1</v>
      </c>
      <c r="AU64" s="809"/>
      <c r="AV64" s="810">
        <v>0.94</v>
      </c>
      <c r="AW64" s="811">
        <v>0.9</v>
      </c>
      <c r="AX64" s="811">
        <v>0.88</v>
      </c>
      <c r="AY64" s="811">
        <v>0.82</v>
      </c>
      <c r="AZ64" s="811">
        <v>0.72599999999999998</v>
      </c>
      <c r="BA64" s="811">
        <v>0.66</v>
      </c>
      <c r="BB64" s="811">
        <v>0.6</v>
      </c>
      <c r="BC64" s="811">
        <v>0.54</v>
      </c>
      <c r="BD64" s="811">
        <v>0.51</v>
      </c>
      <c r="BE64" s="811">
        <v>0.49</v>
      </c>
      <c r="BF64" s="811">
        <v>0.47</v>
      </c>
      <c r="BG64" s="811">
        <v>0.43</v>
      </c>
      <c r="BH64" s="810">
        <f t="shared" si="11"/>
        <v>12.305999999999999</v>
      </c>
      <c r="BI64" s="405">
        <f t="shared" si="12"/>
        <v>7.1428571428571397</v>
      </c>
      <c r="BJ64" s="405">
        <f t="shared" si="13"/>
        <v>9.8039215686274606</v>
      </c>
      <c r="BK64" s="405">
        <f t="shared" si="51"/>
        <v>2.0000000000000018</v>
      </c>
      <c r="BL64" s="405">
        <f t="shared" si="38"/>
        <v>6.3829787234042534</v>
      </c>
      <c r="BM64" s="306">
        <f t="shared" si="61"/>
        <v>4.4444444444444287</v>
      </c>
      <c r="BN64" s="306">
        <f t="shared" si="26"/>
        <v>2.2727272727272707</v>
      </c>
      <c r="BO64" s="306">
        <f t="shared" si="27"/>
        <v>7.3170731707317138</v>
      </c>
      <c r="BP64" s="306">
        <f t="shared" si="28"/>
        <v>12.947658402203842</v>
      </c>
      <c r="BQ64" s="306">
        <f t="shared" si="29"/>
        <v>9.9999999999999858</v>
      </c>
      <c r="BR64" s="306">
        <f t="shared" si="30"/>
        <v>10.000000000000009</v>
      </c>
      <c r="BS64" s="306">
        <f t="shared" si="31"/>
        <v>11.111111111111093</v>
      </c>
      <c r="BT64" s="306">
        <f t="shared" si="32"/>
        <v>5.8823529411764719</v>
      </c>
      <c r="BU64" s="306">
        <f t="shared" si="33"/>
        <v>4.081632653061229</v>
      </c>
      <c r="BV64" s="306">
        <f t="shared" si="34"/>
        <v>4.2553191489361764</v>
      </c>
      <c r="BW64" s="306">
        <f t="shared" si="35"/>
        <v>9.302325581395344</v>
      </c>
      <c r="BX64" s="404">
        <f t="shared" si="16"/>
        <v>7.1296268107117635</v>
      </c>
      <c r="BY64" s="405">
        <f t="shared" si="17"/>
        <v>3.2131543585319546</v>
      </c>
      <c r="BZ64" s="788" t="s">
        <v>2637</v>
      </c>
      <c r="CA64" s="348" t="str">
        <f t="shared" si="52"/>
        <v>n/a</v>
      </c>
      <c r="CB64" s="348">
        <f t="shared" si="53"/>
        <v>7.2026944831547386</v>
      </c>
      <c r="CC64" s="306">
        <f t="shared" si="54"/>
        <v>47.319035615170286</v>
      </c>
      <c r="CD64" s="570">
        <f t="shared" si="21"/>
        <v>1.212</v>
      </c>
      <c r="CE64" s="419">
        <f t="shared" si="22"/>
        <v>1.3332000000000002</v>
      </c>
      <c r="CF64" s="419">
        <f t="shared" si="59"/>
        <v>1.4665200000000003</v>
      </c>
      <c r="CG64" s="419">
        <f t="shared" si="59"/>
        <v>1.6131720000000005</v>
      </c>
      <c r="CH64" s="496">
        <f t="shared" si="59"/>
        <v>1.7744892000000008</v>
      </c>
      <c r="CI64" s="419">
        <f t="shared" si="36"/>
        <v>7.3993812000000014</v>
      </c>
      <c r="CJ64" s="405">
        <f t="shared" si="55"/>
        <v>7.1768973811833181</v>
      </c>
      <c r="CK64" s="457">
        <v>1.22</v>
      </c>
      <c r="CL64" s="458">
        <v>45.37</v>
      </c>
      <c r="CM64" s="458">
        <v>-2.11</v>
      </c>
      <c r="CN64" s="459">
        <v>10.87</v>
      </c>
      <c r="CO64" s="460">
        <v>20.37</v>
      </c>
    </row>
    <row r="65" spans="1:93" ht="11.25" customHeight="1">
      <c r="A65" s="86" t="s">
        <v>273</v>
      </c>
      <c r="B65" s="24" t="s">
        <v>3740</v>
      </c>
      <c r="C65" s="29" t="s">
        <v>404</v>
      </c>
      <c r="D65" s="117">
        <v>37</v>
      </c>
      <c r="E65" s="121">
        <v>67</v>
      </c>
      <c r="F65" s="38" t="s">
        <v>1572</v>
      </c>
      <c r="G65" s="39" t="s">
        <v>1572</v>
      </c>
      <c r="H65" s="149">
        <v>77.59</v>
      </c>
      <c r="I65" s="227">
        <f>(R65/H65)*100</f>
        <v>1.5723675731408686</v>
      </c>
      <c r="J65" s="126">
        <v>0.28000000000000003</v>
      </c>
      <c r="K65" s="126">
        <v>0.30499999999999999</v>
      </c>
      <c r="L65" s="25">
        <f t="shared" si="56"/>
        <v>8.9285714285714199</v>
      </c>
      <c r="M65" s="26">
        <v>41821</v>
      </c>
      <c r="N65" s="27">
        <v>41823</v>
      </c>
      <c r="O65" s="28">
        <v>41845</v>
      </c>
      <c r="P65" s="195" t="s">
        <v>912</v>
      </c>
      <c r="Q65" s="864" t="s">
        <v>3693</v>
      </c>
      <c r="R65" s="224">
        <f t="shared" si="62"/>
        <v>1.22</v>
      </c>
      <c r="S65" s="231">
        <f t="shared" si="48"/>
        <v>42.068965517241381</v>
      </c>
      <c r="T65" s="680">
        <f t="shared" si="49"/>
        <v>115.90149591583963</v>
      </c>
      <c r="U65" s="227">
        <f t="shared" si="50"/>
        <v>26.755172413793105</v>
      </c>
      <c r="V65" s="492">
        <v>4</v>
      </c>
      <c r="W65" s="161">
        <v>2.9</v>
      </c>
      <c r="X65" s="155">
        <v>3.28</v>
      </c>
      <c r="Y65" s="149">
        <v>6.34</v>
      </c>
      <c r="Z65" s="156">
        <v>3.92</v>
      </c>
      <c r="AA65" s="149">
        <v>15</v>
      </c>
      <c r="AB65" s="432">
        <v>-10.4</v>
      </c>
      <c r="AC65" s="440">
        <v>1.55</v>
      </c>
      <c r="AD65" s="443">
        <v>10.4</v>
      </c>
      <c r="AE65" s="440">
        <v>8.16</v>
      </c>
      <c r="AF65" s="723">
        <v>25</v>
      </c>
      <c r="AG65" s="456">
        <v>110087</v>
      </c>
      <c r="AH65" s="653">
        <v>0.1</v>
      </c>
      <c r="AI65" s="767">
        <v>0.7</v>
      </c>
      <c r="AJ65" s="796">
        <f>IF(OR(AD65&lt;0,AD65="n/a",AD65=0),"n/a",AN65/AD65)</f>
        <v>0.79891101209092696</v>
      </c>
      <c r="AK65" s="688">
        <f t="shared" si="6"/>
        <v>0.5887417700147145</v>
      </c>
      <c r="AL65" s="634">
        <f t="shared" si="7"/>
        <v>8.333333333333325</v>
      </c>
      <c r="AM65" s="631">
        <f t="shared" si="8"/>
        <v>7.7601242890570576</v>
      </c>
      <c r="AN65" s="631">
        <f t="shared" si="9"/>
        <v>8.3086745257456407</v>
      </c>
      <c r="AO65" s="638">
        <f t="shared" si="10"/>
        <v>14.112595621571034</v>
      </c>
      <c r="AP65" s="808">
        <v>1.17</v>
      </c>
      <c r="AQ65" s="808">
        <v>1.08</v>
      </c>
      <c r="AR65" s="809"/>
      <c r="AS65" s="808">
        <v>1.01</v>
      </c>
      <c r="AT65" s="796">
        <v>0.93500000000000005</v>
      </c>
      <c r="AU65" s="809"/>
      <c r="AV65" s="810">
        <v>0.86</v>
      </c>
      <c r="AW65" s="811">
        <v>0.78500000000000003</v>
      </c>
      <c r="AX65" s="811">
        <v>0.625</v>
      </c>
      <c r="AY65" s="811">
        <v>0.47</v>
      </c>
      <c r="AZ65" s="811">
        <v>0.41249999999999998</v>
      </c>
      <c r="BA65" s="811">
        <v>0.36</v>
      </c>
      <c r="BB65" s="811">
        <v>0.3125</v>
      </c>
      <c r="BC65" s="811">
        <v>0.27</v>
      </c>
      <c r="BD65" s="811">
        <v>0.24</v>
      </c>
      <c r="BE65" s="811">
        <v>0.215</v>
      </c>
      <c r="BF65" s="811">
        <v>0.18</v>
      </c>
      <c r="BG65" s="811">
        <v>0.14499999999999999</v>
      </c>
      <c r="BH65" s="810">
        <f t="shared" si="11"/>
        <v>9.0699999999999985</v>
      </c>
      <c r="BI65" s="405">
        <f t="shared" si="12"/>
        <v>8.333333333333325</v>
      </c>
      <c r="BJ65" s="405">
        <f>IF(AS65=0,0,IF(AS65&gt;AQ65,0,((AQ65/AS65)-1)*100))</f>
        <v>6.9306930693069368</v>
      </c>
      <c r="BK65" s="405">
        <f t="shared" si="51"/>
        <v>8.0213903743315385</v>
      </c>
      <c r="BL65" s="405">
        <f>((AT65/AV65)-1)*100</f>
        <v>8.720930232558155</v>
      </c>
      <c r="BM65" s="306">
        <f t="shared" si="61"/>
        <v>9.554140127388532</v>
      </c>
      <c r="BN65" s="306">
        <f t="shared" si="26"/>
        <v>25.6</v>
      </c>
      <c r="BO65" s="306">
        <f t="shared" si="27"/>
        <v>32.978723404255319</v>
      </c>
      <c r="BP65" s="306">
        <f t="shared" si="28"/>
        <v>13.939393939393941</v>
      </c>
      <c r="BQ65" s="306">
        <f t="shared" si="29"/>
        <v>14.583333333333325</v>
      </c>
      <c r="BR65" s="306">
        <f t="shared" si="30"/>
        <v>15.199999999999992</v>
      </c>
      <c r="BS65" s="306">
        <f t="shared" si="31"/>
        <v>15.740740740740744</v>
      </c>
      <c r="BT65" s="306">
        <f t="shared" si="32"/>
        <v>12.500000000000021</v>
      </c>
      <c r="BU65" s="306">
        <f t="shared" si="33"/>
        <v>11.627906976744185</v>
      </c>
      <c r="BV65" s="306">
        <f t="shared" si="34"/>
        <v>19.444444444444443</v>
      </c>
      <c r="BW65" s="306">
        <f t="shared" si="35"/>
        <v>24.137931034482762</v>
      </c>
      <c r="BX65" s="404">
        <f t="shared" si="16"/>
        <v>15.154197400687547</v>
      </c>
      <c r="BY65" s="405">
        <f t="shared" si="17"/>
        <v>7.2357638398965243</v>
      </c>
      <c r="BZ65" s="788" t="s">
        <v>1863</v>
      </c>
      <c r="CA65" s="348">
        <f t="shared" si="52"/>
        <v>-16.874130314906594</v>
      </c>
      <c r="CB65" s="348">
        <f t="shared" si="53"/>
        <v>9.8810420988865086</v>
      </c>
      <c r="CC65" s="306">
        <f t="shared" si="54"/>
        <v>62.967937995250274</v>
      </c>
      <c r="CD65" s="570">
        <f t="shared" si="21"/>
        <v>1.1817</v>
      </c>
      <c r="CE65" s="419">
        <f>IF($AC65="n/a",1.03*CD65,IF($AC65&lt;0,1.01*CD65,IF($AC65&gt;10,1.1*CD65,(1+$AC65/100)*CD65)))</f>
        <v>1.2000163500000001</v>
      </c>
      <c r="CF65" s="419">
        <f t="shared" si="59"/>
        <v>1.2979376841599999</v>
      </c>
      <c r="CG65" s="419">
        <f t="shared" si="59"/>
        <v>1.4038493991874557</v>
      </c>
      <c r="CH65" s="496">
        <f t="shared" si="59"/>
        <v>1.5184035101611519</v>
      </c>
      <c r="CI65" s="419">
        <f t="shared" si="36"/>
        <v>6.6019069435086077</v>
      </c>
      <c r="CJ65" s="405">
        <f t="shared" si="55"/>
        <v>8.5087085236610491</v>
      </c>
      <c r="CK65" s="457">
        <v>1.08</v>
      </c>
      <c r="CL65" s="458">
        <v>40.869999999999997</v>
      </c>
      <c r="CM65" s="458">
        <v>-2.34</v>
      </c>
      <c r="CN65" s="459">
        <v>4.32</v>
      </c>
      <c r="CO65" s="460">
        <v>16.059999999999999</v>
      </c>
    </row>
    <row r="66" spans="1:93" ht="11.25" customHeight="1">
      <c r="A66" s="193" t="s">
        <v>1647</v>
      </c>
      <c r="B66" s="32" t="s">
        <v>1648</v>
      </c>
      <c r="C66" s="35" t="s">
        <v>3417</v>
      </c>
      <c r="D66" s="118">
        <v>28</v>
      </c>
      <c r="E66" s="121">
        <v>98</v>
      </c>
      <c r="F66" s="65" t="s">
        <v>2659</v>
      </c>
      <c r="G66" s="66" t="s">
        <v>2659</v>
      </c>
      <c r="H66" s="1109">
        <v>54.53</v>
      </c>
      <c r="I66" s="229">
        <f t="shared" si="37"/>
        <v>4.529616724738676</v>
      </c>
      <c r="J66" s="112">
        <v>0.61499999999999999</v>
      </c>
      <c r="K66" s="112">
        <v>0.61750000000000005</v>
      </c>
      <c r="L66" s="1112">
        <f t="shared" si="56"/>
        <v>0.40650406504065817</v>
      </c>
      <c r="M66" s="43">
        <v>41983</v>
      </c>
      <c r="N66" s="44">
        <v>41985</v>
      </c>
      <c r="O66" s="34">
        <v>41999</v>
      </c>
      <c r="P66" s="195" t="s">
        <v>31</v>
      </c>
      <c r="Q66" s="32"/>
      <c r="R66" s="192">
        <f t="shared" si="62"/>
        <v>2.4700000000000002</v>
      </c>
      <c r="S66" s="672">
        <f t="shared" si="48"/>
        <v>76.23456790123457</v>
      </c>
      <c r="T66" s="681">
        <f t="shared" si="49"/>
        <v>9.3991571402193053</v>
      </c>
      <c r="U66" s="229">
        <f t="shared" si="50"/>
        <v>16.830246913580247</v>
      </c>
      <c r="V66" s="493">
        <v>12</v>
      </c>
      <c r="W66" s="162">
        <v>3.24</v>
      </c>
      <c r="X66" s="157">
        <v>5.26</v>
      </c>
      <c r="Y66" s="150">
        <v>1</v>
      </c>
      <c r="Z66" s="158">
        <v>1.6</v>
      </c>
      <c r="AA66" s="150">
        <v>9.4</v>
      </c>
      <c r="AB66" s="434">
        <v>58.3</v>
      </c>
      <c r="AC66" s="444">
        <v>5.8</v>
      </c>
      <c r="AD66" s="445">
        <v>-15.1</v>
      </c>
      <c r="AE66" s="444">
        <v>3.2</v>
      </c>
      <c r="AF66" s="725">
        <v>6</v>
      </c>
      <c r="AG66" s="467">
        <v>3006</v>
      </c>
      <c r="AH66" s="679">
        <v>0.1</v>
      </c>
      <c r="AI66" s="769">
        <v>0.15</v>
      </c>
      <c r="AJ66" s="796" t="str">
        <f t="shared" si="5"/>
        <v>n/a</v>
      </c>
      <c r="AK66" s="688">
        <f>AN66/AO66</f>
        <v>0.21295757597591783</v>
      </c>
      <c r="AL66" s="635">
        <f t="shared" si="7"/>
        <v>0.40774719673801751</v>
      </c>
      <c r="AM66" s="636">
        <f t="shared" si="8"/>
        <v>0.72093117136533547</v>
      </c>
      <c r="AN66" s="636">
        <f t="shared" si="9"/>
        <v>1.1123172839442974</v>
      </c>
      <c r="AO66" s="639">
        <f t="shared" si="10"/>
        <v>5.2231871951345044</v>
      </c>
      <c r="AP66" s="814">
        <v>2.4624999999999999</v>
      </c>
      <c r="AQ66" s="814">
        <v>2.4525000000000001</v>
      </c>
      <c r="AR66" s="815"/>
      <c r="AS66" s="814">
        <v>2.4424999999999999</v>
      </c>
      <c r="AT66" s="797">
        <v>2.41</v>
      </c>
      <c r="AU66" s="815"/>
      <c r="AV66" s="816">
        <v>2.37</v>
      </c>
      <c r="AW66" s="817">
        <v>2.33</v>
      </c>
      <c r="AX66" s="817">
        <v>2.3199999999999998</v>
      </c>
      <c r="AY66" s="817">
        <v>2.08</v>
      </c>
      <c r="AZ66" s="817">
        <v>1.92</v>
      </c>
      <c r="BA66" s="817">
        <v>1.72</v>
      </c>
      <c r="BB66" s="817">
        <v>1.48</v>
      </c>
      <c r="BC66" s="817">
        <v>1.32</v>
      </c>
      <c r="BD66" s="817">
        <v>1.2</v>
      </c>
      <c r="BE66" s="817">
        <v>1.06</v>
      </c>
      <c r="BF66" s="817">
        <v>0.96</v>
      </c>
      <c r="BG66" s="817">
        <v>0.84</v>
      </c>
      <c r="BH66" s="816">
        <f t="shared" si="11"/>
        <v>29.3675</v>
      </c>
      <c r="BI66" s="409">
        <f t="shared" si="12"/>
        <v>0.40774719673801751</v>
      </c>
      <c r="BJ66" s="409">
        <f t="shared" si="13"/>
        <v>0.40941658137154668</v>
      </c>
      <c r="BK66" s="409">
        <f t="shared" si="51"/>
        <v>1.3485477178423189</v>
      </c>
      <c r="BL66" s="409">
        <f t="shared" si="38"/>
        <v>1.6877637130801704</v>
      </c>
      <c r="BM66" s="395">
        <f t="shared" ref="BM66:BW66" si="63">IF(AW66=0,0,IF(AW66&gt;AV66,0,((AV66/AW66)-1)*100))</f>
        <v>1.7167381974249052</v>
      </c>
      <c r="BN66" s="395">
        <f t="shared" si="63"/>
        <v>0.43103448275862988</v>
      </c>
      <c r="BO66" s="395">
        <f t="shared" si="63"/>
        <v>11.538461538461519</v>
      </c>
      <c r="BP66" s="395">
        <f t="shared" si="63"/>
        <v>8.3333333333333481</v>
      </c>
      <c r="BQ66" s="395">
        <f t="shared" si="63"/>
        <v>11.627906976744185</v>
      </c>
      <c r="BR66" s="395">
        <f t="shared" si="63"/>
        <v>16.216216216216207</v>
      </c>
      <c r="BS66" s="395">
        <f t="shared" si="63"/>
        <v>12.12121212121211</v>
      </c>
      <c r="BT66" s="395">
        <f t="shared" si="63"/>
        <v>10.000000000000009</v>
      </c>
      <c r="BU66" s="395">
        <f t="shared" si="63"/>
        <v>13.207547169811317</v>
      </c>
      <c r="BV66" s="395">
        <f t="shared" si="63"/>
        <v>10.416666666666675</v>
      </c>
      <c r="BW66" s="395">
        <f t="shared" si="63"/>
        <v>14.285714285714279</v>
      </c>
      <c r="BX66" s="408">
        <f t="shared" si="16"/>
        <v>7.5832204131583492</v>
      </c>
      <c r="BY66" s="409">
        <f t="shared" si="17"/>
        <v>5.6583955384033624</v>
      </c>
      <c r="BZ66" s="654" t="s">
        <v>2637</v>
      </c>
      <c r="CA66" s="349">
        <f t="shared" si="52"/>
        <v>-11.188312904897273</v>
      </c>
      <c r="CB66" s="349">
        <f t="shared" si="53"/>
        <v>5.6419340086829735</v>
      </c>
      <c r="CC66" s="395">
        <f t="shared" si="54"/>
        <v>43.740472181209093</v>
      </c>
      <c r="CD66" s="574">
        <f t="shared" si="21"/>
        <v>2.7087500000000002</v>
      </c>
      <c r="CE66" s="420">
        <f t="shared" si="22"/>
        <v>2.8658575000000002</v>
      </c>
      <c r="CF66" s="420">
        <f t="shared" si="59"/>
        <v>2.9575649400000001</v>
      </c>
      <c r="CG66" s="420">
        <f t="shared" si="59"/>
        <v>3.0522070180800003</v>
      </c>
      <c r="CH66" s="497">
        <f t="shared" si="59"/>
        <v>3.1498776426585602</v>
      </c>
      <c r="CI66" s="420">
        <f t="shared" si="36"/>
        <v>14.73425710073856</v>
      </c>
      <c r="CJ66" s="409">
        <f t="shared" si="55"/>
        <v>27.020460481823878</v>
      </c>
      <c r="CK66" s="468">
        <v>0.43</v>
      </c>
      <c r="CL66" s="469">
        <v>28.97</v>
      </c>
      <c r="CM66" s="469">
        <v>-9.58</v>
      </c>
      <c r="CN66" s="470">
        <v>-2.9</v>
      </c>
      <c r="CO66" s="471">
        <v>6.98</v>
      </c>
    </row>
    <row r="67" spans="1:93" ht="11.25" customHeight="1">
      <c r="A67" s="15" t="s">
        <v>578</v>
      </c>
      <c r="B67" s="16" t="s">
        <v>579</v>
      </c>
      <c r="C67" s="22" t="s">
        <v>1378</v>
      </c>
      <c r="D67" s="116">
        <v>39</v>
      </c>
      <c r="E67" s="121">
        <v>61</v>
      </c>
      <c r="F67" s="36" t="s">
        <v>2049</v>
      </c>
      <c r="G67" s="37" t="s">
        <v>2049</v>
      </c>
      <c r="H67" s="171">
        <v>43.09</v>
      </c>
      <c r="I67" s="227">
        <f t="shared" si="37"/>
        <v>2.6224181944766762</v>
      </c>
      <c r="J67" s="127">
        <v>0.27173333333333333</v>
      </c>
      <c r="K67" s="127">
        <v>0.28249999999999997</v>
      </c>
      <c r="L67" s="18">
        <f t="shared" si="56"/>
        <v>3.9622178606476766</v>
      </c>
      <c r="M67" s="19">
        <v>41878</v>
      </c>
      <c r="N67" s="20">
        <v>41883</v>
      </c>
      <c r="O67" s="21">
        <v>41897</v>
      </c>
      <c r="P67" s="21" t="s">
        <v>1444</v>
      </c>
      <c r="Q67" s="430"/>
      <c r="R67" s="224">
        <f t="shared" si="62"/>
        <v>1.1299999999999999</v>
      </c>
      <c r="S67" s="231">
        <f t="shared" si="48"/>
        <v>49.561403508771932</v>
      </c>
      <c r="T67" s="680">
        <f t="shared" si="49"/>
        <v>38.387539580379524</v>
      </c>
      <c r="U67" s="227">
        <f t="shared" si="50"/>
        <v>18.899122807017548</v>
      </c>
      <c r="V67" s="492">
        <v>12</v>
      </c>
      <c r="W67" s="161">
        <v>2.2799999999999998</v>
      </c>
      <c r="X67" s="155">
        <v>4.72</v>
      </c>
      <c r="Y67" s="149">
        <v>2.37</v>
      </c>
      <c r="Z67" s="156">
        <v>2.2799999999999998</v>
      </c>
      <c r="AA67" s="149">
        <v>12.4</v>
      </c>
      <c r="AB67" s="432">
        <v>16.100000000000001</v>
      </c>
      <c r="AC67" s="440">
        <v>4.76</v>
      </c>
      <c r="AD67" s="443">
        <v>6.5</v>
      </c>
      <c r="AE67" s="440">
        <v>4</v>
      </c>
      <c r="AF67" s="723">
        <v>2</v>
      </c>
      <c r="AG67" s="456">
        <v>1494</v>
      </c>
      <c r="AH67" s="653">
        <v>0.21</v>
      </c>
      <c r="AI67" s="767">
        <v>0.61</v>
      </c>
      <c r="AJ67" s="795">
        <f t="shared" si="5"/>
        <v>0.40483285458841911</v>
      </c>
      <c r="AK67" s="794">
        <f t="shared" si="6"/>
        <v>1.2963210157131719</v>
      </c>
      <c r="AL67" s="634">
        <f t="shared" si="7"/>
        <v>3.569203936713583</v>
      </c>
      <c r="AM67" s="631">
        <f t="shared" si="8"/>
        <v>3.1404142332433604</v>
      </c>
      <c r="AN67" s="631">
        <f t="shared" si="9"/>
        <v>2.6314135548247242</v>
      </c>
      <c r="AO67" s="638">
        <f t="shared" si="10"/>
        <v>2.0299088905667784</v>
      </c>
      <c r="AP67" s="808">
        <v>1.1084666666666667</v>
      </c>
      <c r="AQ67" s="808">
        <v>1.0702666666666667</v>
      </c>
      <c r="AR67" s="809"/>
      <c r="AS67" s="808">
        <v>1.0369333333333335</v>
      </c>
      <c r="AT67" s="796">
        <v>1.0102666666666666</v>
      </c>
      <c r="AU67" s="809"/>
      <c r="AV67" s="810">
        <v>0.99</v>
      </c>
      <c r="AW67" s="811">
        <v>0.97346666666666659</v>
      </c>
      <c r="AX67" s="811">
        <v>0.95559999999999989</v>
      </c>
      <c r="AY67" s="811">
        <v>0.93773333333333342</v>
      </c>
      <c r="AZ67" s="811">
        <v>0.9244</v>
      </c>
      <c r="BA67" s="811">
        <v>0.91600000000000004</v>
      </c>
      <c r="BB67" s="811">
        <v>0.90666666666666673</v>
      </c>
      <c r="BC67" s="811">
        <v>0.89866666666666672</v>
      </c>
      <c r="BD67" s="811">
        <v>0.89200000000000002</v>
      </c>
      <c r="BE67" s="811">
        <v>0.88533333333333342</v>
      </c>
      <c r="BF67" s="811">
        <v>0.87666666666666659</v>
      </c>
      <c r="BG67" s="811">
        <v>0.8666666666666667</v>
      </c>
      <c r="BH67" s="810">
        <f t="shared" si="11"/>
        <v>15.249133333333335</v>
      </c>
      <c r="BI67" s="405">
        <f t="shared" si="12"/>
        <v>3.569203936713583</v>
      </c>
      <c r="BJ67" s="405">
        <f t="shared" si="13"/>
        <v>3.2146071750031924</v>
      </c>
      <c r="BK67" s="405">
        <f t="shared" si="51"/>
        <v>2.6395671109938235</v>
      </c>
      <c r="BL67" s="405">
        <f>((AT67/AV67)-1)*100</f>
        <v>2.0471380471380529</v>
      </c>
      <c r="BM67" s="306">
        <f>((AV67/AW67)-1)*100</f>
        <v>1.6983974797972978</v>
      </c>
      <c r="BN67" s="306">
        <f t="shared" si="26"/>
        <v>1.8696804799776867</v>
      </c>
      <c r="BO67" s="306">
        <f t="shared" si="27"/>
        <v>1.9053035688894937</v>
      </c>
      <c r="BP67" s="306">
        <f t="shared" si="28"/>
        <v>1.4423770373575673</v>
      </c>
      <c r="BQ67" s="306">
        <f t="shared" si="29"/>
        <v>0.91703056768559499</v>
      </c>
      <c r="BR67" s="306">
        <f t="shared" si="30"/>
        <v>1.0294117647058787</v>
      </c>
      <c r="BS67" s="306">
        <f t="shared" si="31"/>
        <v>0.89020771513352859</v>
      </c>
      <c r="BT67" s="306">
        <f t="shared" si="32"/>
        <v>0.74738415545589909</v>
      </c>
      <c r="BU67" s="306">
        <f t="shared" si="33"/>
        <v>0.75301204819275824</v>
      </c>
      <c r="BV67" s="306">
        <f t="shared" si="34"/>
        <v>0.98859315589354679</v>
      </c>
      <c r="BW67" s="306">
        <f t="shared" si="35"/>
        <v>1.1538461538461497</v>
      </c>
      <c r="BX67" s="404">
        <f t="shared" si="16"/>
        <v>1.657717359785603</v>
      </c>
      <c r="BY67" s="405">
        <f t="shared" si="17"/>
        <v>0.86521232051829411</v>
      </c>
      <c r="BZ67" s="788" t="s">
        <v>52</v>
      </c>
      <c r="CA67" s="348">
        <f t="shared" si="52"/>
        <v>-13.645291057716147</v>
      </c>
      <c r="CB67" s="348">
        <f t="shared" si="53"/>
        <v>5.2538317493014004</v>
      </c>
      <c r="CC67" s="306">
        <f t="shared" si="54"/>
        <v>50.149385286311912</v>
      </c>
      <c r="CD67" s="570">
        <f t="shared" si="21"/>
        <v>1.2193133333333335</v>
      </c>
      <c r="CE67" s="419">
        <f t="shared" si="22"/>
        <v>1.2773526480000001</v>
      </c>
      <c r="CF67" s="419">
        <f t="shared" ref="CF67:CH86" si="64">IF($AE67="n/a",1.03*CE67,IF($AE67&lt;0,1.01*CE67,IF($AE67&gt;10,1.1*CE67,(1+$AE67/100)*CE67)))</f>
        <v>1.3284467539200002</v>
      </c>
      <c r="CG67" s="419">
        <f t="shared" si="64"/>
        <v>1.3815846240768004</v>
      </c>
      <c r="CH67" s="496">
        <f t="shared" si="64"/>
        <v>1.4368480090398725</v>
      </c>
      <c r="CI67" s="419">
        <f t="shared" si="36"/>
        <v>6.643545368370007</v>
      </c>
      <c r="CJ67" s="405">
        <f t="shared" si="55"/>
        <v>15.417835619331646</v>
      </c>
      <c r="CK67" s="457">
        <v>0.49</v>
      </c>
      <c r="CL67" s="458">
        <v>21.98</v>
      </c>
      <c r="CM67" s="458">
        <v>-9.65</v>
      </c>
      <c r="CN67" s="459">
        <v>-4.25</v>
      </c>
      <c r="CO67" s="460">
        <v>5.46</v>
      </c>
    </row>
    <row r="68" spans="1:93" ht="11.25" customHeight="1">
      <c r="A68" s="23" t="s">
        <v>3704</v>
      </c>
      <c r="B68" s="24" t="s">
        <v>965</v>
      </c>
      <c r="C68" s="29" t="s">
        <v>496</v>
      </c>
      <c r="D68" s="117">
        <v>42</v>
      </c>
      <c r="E68" s="121">
        <v>46</v>
      </c>
      <c r="F68" s="38" t="s">
        <v>2049</v>
      </c>
      <c r="G68" s="39" t="s">
        <v>2049</v>
      </c>
      <c r="H68" s="149">
        <v>23.26</v>
      </c>
      <c r="I68" s="227">
        <f t="shared" si="37"/>
        <v>3.3104041272570939</v>
      </c>
      <c r="J68" s="126">
        <v>0.19</v>
      </c>
      <c r="K68" s="126">
        <v>0.1925</v>
      </c>
      <c r="L68" s="45">
        <f t="shared" si="56"/>
        <v>1.3157894736842035</v>
      </c>
      <c r="M68" s="26">
        <v>41955</v>
      </c>
      <c r="N68" s="27">
        <v>41957</v>
      </c>
      <c r="O68" s="28">
        <v>41974</v>
      </c>
      <c r="P68" s="195" t="s">
        <v>1199</v>
      </c>
      <c r="Q68" s="24"/>
      <c r="R68" s="224">
        <f t="shared" si="62"/>
        <v>0.77</v>
      </c>
      <c r="S68" s="231">
        <f t="shared" si="48"/>
        <v>70.642201834862391</v>
      </c>
      <c r="T68" s="680">
        <f t="shared" si="49"/>
        <v>34.591313280617882</v>
      </c>
      <c r="U68" s="227">
        <f t="shared" si="50"/>
        <v>21.339449541284402</v>
      </c>
      <c r="V68" s="492">
        <v>12</v>
      </c>
      <c r="W68" s="161">
        <v>1.0900000000000001</v>
      </c>
      <c r="X68" s="155">
        <v>7.9</v>
      </c>
      <c r="Y68" s="149">
        <v>3.22</v>
      </c>
      <c r="Z68" s="156">
        <v>1.91</v>
      </c>
      <c r="AA68" s="149">
        <v>11</v>
      </c>
      <c r="AB68" s="432">
        <v>14.6</v>
      </c>
      <c r="AC68" s="440">
        <v>6.4</v>
      </c>
      <c r="AD68" s="443">
        <v>2.8</v>
      </c>
      <c r="AE68" s="440">
        <v>2.7</v>
      </c>
      <c r="AF68" s="723">
        <v>2</v>
      </c>
      <c r="AG68" s="466">
        <v>375</v>
      </c>
      <c r="AH68" s="653">
        <v>1.1000000000000001</v>
      </c>
      <c r="AI68" s="767">
        <v>0.84</v>
      </c>
      <c r="AJ68" s="796">
        <f t="shared" si="5"/>
        <v>0.48774766941571207</v>
      </c>
      <c r="AK68" s="688">
        <f t="shared" si="6"/>
        <v>0.96464472702677173</v>
      </c>
      <c r="AL68" s="634">
        <f t="shared" si="7"/>
        <v>1.3289036544850585</v>
      </c>
      <c r="AM68" s="631">
        <f t="shared" si="8"/>
        <v>1.3469631556057848</v>
      </c>
      <c r="AN68" s="631">
        <f t="shared" si="9"/>
        <v>1.3656934743639937</v>
      </c>
      <c r="AO68" s="638">
        <f t="shared" si="10"/>
        <v>1.4157476178544348</v>
      </c>
      <c r="AP68" s="808">
        <v>0.76249999999999996</v>
      </c>
      <c r="AQ68" s="808">
        <v>0.75249999999999995</v>
      </c>
      <c r="AR68" s="809"/>
      <c r="AS68" s="808">
        <v>0.74250000000000005</v>
      </c>
      <c r="AT68" s="796">
        <v>0.73250000000000004</v>
      </c>
      <c r="AU68" s="809"/>
      <c r="AV68" s="810">
        <v>0.72250000000000003</v>
      </c>
      <c r="AW68" s="811">
        <v>0.71250000000000002</v>
      </c>
      <c r="AX68" s="811">
        <v>0.70250000000000001</v>
      </c>
      <c r="AY68" s="811">
        <v>0.6925</v>
      </c>
      <c r="AZ68" s="811">
        <v>0.6825</v>
      </c>
      <c r="BA68" s="811">
        <v>0.67249999999999999</v>
      </c>
      <c r="BB68" s="811">
        <v>0.66249999999999998</v>
      </c>
      <c r="BC68" s="811">
        <v>0.64875000000000005</v>
      </c>
      <c r="BD68" s="811">
        <v>0.63375000000000004</v>
      </c>
      <c r="BE68" s="811">
        <v>0.62250000000000005</v>
      </c>
      <c r="BF68" s="811">
        <v>0.61250000000000004</v>
      </c>
      <c r="BG68" s="811">
        <v>0.59499999999999997</v>
      </c>
      <c r="BH68" s="810">
        <f t="shared" si="11"/>
        <v>10.950000000000003</v>
      </c>
      <c r="BI68" s="405">
        <f t="shared" si="12"/>
        <v>1.3289036544850585</v>
      </c>
      <c r="BJ68" s="405">
        <f t="shared" si="13"/>
        <v>1.3468013468013407</v>
      </c>
      <c r="BK68" s="405">
        <f t="shared" si="51"/>
        <v>1.3651877133105783</v>
      </c>
      <c r="BL68" s="405">
        <f t="shared" si="38"/>
        <v>1.384083044982698</v>
      </c>
      <c r="BM68" s="306">
        <f>((AV68/AW68)-1)*100</f>
        <v>1.4035087719298289</v>
      </c>
      <c r="BN68" s="306">
        <f t="shared" si="26"/>
        <v>1.4234875444839812</v>
      </c>
      <c r="BO68" s="306">
        <f t="shared" si="27"/>
        <v>1.4440433212996373</v>
      </c>
      <c r="BP68" s="306">
        <f t="shared" si="28"/>
        <v>1.46520146520146</v>
      </c>
      <c r="BQ68" s="306">
        <f t="shared" si="29"/>
        <v>1.4869888475836479</v>
      </c>
      <c r="BR68" s="306">
        <f t="shared" si="30"/>
        <v>1.5094339622641506</v>
      </c>
      <c r="BS68" s="306">
        <f t="shared" si="31"/>
        <v>2.1194605009633882</v>
      </c>
      <c r="BT68" s="306">
        <f t="shared" si="32"/>
        <v>2.3668639053254559</v>
      </c>
      <c r="BU68" s="306">
        <f t="shared" si="33"/>
        <v>1.8072289156626509</v>
      </c>
      <c r="BV68" s="306">
        <f t="shared" si="34"/>
        <v>1.6326530612244872</v>
      </c>
      <c r="BW68" s="306">
        <f t="shared" si="35"/>
        <v>2.941176470588247</v>
      </c>
      <c r="BX68" s="404">
        <f t="shared" si="16"/>
        <v>1.6683348350737741</v>
      </c>
      <c r="BY68" s="405">
        <f t="shared" si="17"/>
        <v>0.44745436439576824</v>
      </c>
      <c r="BZ68" s="788" t="s">
        <v>52</v>
      </c>
      <c r="CA68" s="348">
        <f t="shared" si="52"/>
        <v>-16.663351939663315</v>
      </c>
      <c r="CB68" s="348">
        <f t="shared" si="53"/>
        <v>4.6760976016210876</v>
      </c>
      <c r="CC68" s="306">
        <f t="shared" si="54"/>
        <v>42.382550967918952</v>
      </c>
      <c r="CD68" s="570">
        <f t="shared" si="21"/>
        <v>0.83875</v>
      </c>
      <c r="CE68" s="419">
        <f t="shared" si="22"/>
        <v>0.89243000000000006</v>
      </c>
      <c r="CF68" s="419">
        <f t="shared" si="64"/>
        <v>0.91652560999999999</v>
      </c>
      <c r="CG68" s="419">
        <f t="shared" si="64"/>
        <v>0.94127180146999989</v>
      </c>
      <c r="CH68" s="496">
        <f t="shared" si="64"/>
        <v>0.96668614010968978</v>
      </c>
      <c r="CI68" s="419">
        <f t="shared" si="36"/>
        <v>4.5556635515796895</v>
      </c>
      <c r="CJ68" s="405">
        <f t="shared" si="55"/>
        <v>19.585827822784562</v>
      </c>
      <c r="CK68" s="457">
        <v>0.69</v>
      </c>
      <c r="CL68" s="458">
        <v>24.25</v>
      </c>
      <c r="CM68" s="458">
        <v>-0.94</v>
      </c>
      <c r="CN68" s="459">
        <v>4.32</v>
      </c>
      <c r="CO68" s="460">
        <v>11.25</v>
      </c>
    </row>
    <row r="69" spans="1:93" ht="11.25" customHeight="1">
      <c r="A69" s="23" t="s">
        <v>1729</v>
      </c>
      <c r="B69" s="24" t="s">
        <v>742</v>
      </c>
      <c r="C69" s="29" t="s">
        <v>2338</v>
      </c>
      <c r="D69" s="117">
        <v>43</v>
      </c>
      <c r="E69" s="121">
        <v>37</v>
      </c>
      <c r="F69" s="57" t="s">
        <v>2659</v>
      </c>
      <c r="G69" s="49" t="s">
        <v>2659</v>
      </c>
      <c r="H69" s="149">
        <v>50.58</v>
      </c>
      <c r="I69" s="227">
        <f t="shared" si="37"/>
        <v>2.4515618821668648</v>
      </c>
      <c r="J69" s="126">
        <v>0.3</v>
      </c>
      <c r="K69" s="126">
        <v>0.31</v>
      </c>
      <c r="L69" s="25">
        <f t="shared" si="56"/>
        <v>3.3333333333333437</v>
      </c>
      <c r="M69" s="26">
        <v>41775</v>
      </c>
      <c r="N69" s="27">
        <v>41779</v>
      </c>
      <c r="O69" s="28">
        <v>41810</v>
      </c>
      <c r="P69" s="195" t="s">
        <v>589</v>
      </c>
      <c r="Q69" s="198"/>
      <c r="R69" s="224">
        <f t="shared" si="62"/>
        <v>1.24</v>
      </c>
      <c r="S69" s="231">
        <f t="shared" si="48"/>
        <v>54.148471615720531</v>
      </c>
      <c r="T69" s="680">
        <f t="shared" si="49"/>
        <v>85.359322944976483</v>
      </c>
      <c r="U69" s="227">
        <f t="shared" si="50"/>
        <v>22.087336244541483</v>
      </c>
      <c r="V69" s="492">
        <v>12</v>
      </c>
      <c r="W69" s="161">
        <v>2.29</v>
      </c>
      <c r="X69" s="155">
        <v>1.47</v>
      </c>
      <c r="Y69" s="149">
        <v>1.67</v>
      </c>
      <c r="Z69" s="156">
        <v>3.5</v>
      </c>
      <c r="AA69" s="149">
        <v>15.5</v>
      </c>
      <c r="AB69" s="432">
        <v>1.8</v>
      </c>
      <c r="AC69" s="440">
        <v>16.59</v>
      </c>
      <c r="AD69" s="443">
        <v>13.9</v>
      </c>
      <c r="AE69" s="440">
        <v>15</v>
      </c>
      <c r="AF69" s="723">
        <v>4</v>
      </c>
      <c r="AG69" s="456">
        <v>1897</v>
      </c>
      <c r="AH69" s="653">
        <v>0.8</v>
      </c>
      <c r="AI69" s="767">
        <v>0.47</v>
      </c>
      <c r="AJ69" s="796">
        <f>IF(OR(AD69&lt;0,AD69="n/a",AD69=0),"n/a",AN69/AD69)</f>
        <v>0.36558445422944136</v>
      </c>
      <c r="AK69" s="688">
        <f t="shared" si="6"/>
        <v>0.39812267179349364</v>
      </c>
      <c r="AL69" s="634">
        <f t="shared" si="7"/>
        <v>4.2372881355932313</v>
      </c>
      <c r="AM69" s="631">
        <f t="shared" si="8"/>
        <v>6.0936267024366053</v>
      </c>
      <c r="AN69" s="631">
        <f t="shared" si="9"/>
        <v>5.0816239137892349</v>
      </c>
      <c r="AO69" s="638">
        <f t="shared" si="10"/>
        <v>12.763965164046409</v>
      </c>
      <c r="AP69" s="808">
        <v>1.23</v>
      </c>
      <c r="AQ69" s="808">
        <v>1.18</v>
      </c>
      <c r="AR69" s="809"/>
      <c r="AS69" s="808">
        <v>1.1000000000000001</v>
      </c>
      <c r="AT69" s="796">
        <v>1.03</v>
      </c>
      <c r="AU69" s="809"/>
      <c r="AV69" s="810">
        <v>0.99</v>
      </c>
      <c r="AW69" s="812">
        <v>0.96</v>
      </c>
      <c r="AX69" s="811">
        <v>0.94</v>
      </c>
      <c r="AY69" s="811">
        <v>0.84</v>
      </c>
      <c r="AZ69" s="811">
        <v>0.68</v>
      </c>
      <c r="BA69" s="811">
        <v>0.52</v>
      </c>
      <c r="BB69" s="811">
        <v>0.37</v>
      </c>
      <c r="BC69" s="811">
        <v>0.25668000000000002</v>
      </c>
      <c r="BD69" s="811">
        <v>0.21668000000000001</v>
      </c>
      <c r="BE69" s="811">
        <v>0.18001000000000003</v>
      </c>
      <c r="BF69" s="811">
        <v>0.15778</v>
      </c>
      <c r="BG69" s="811">
        <v>0.15112</v>
      </c>
      <c r="BH69" s="810">
        <f t="shared" si="11"/>
        <v>10.802269999999998</v>
      </c>
      <c r="BI69" s="405">
        <f t="shared" si="12"/>
        <v>4.2372881355932313</v>
      </c>
      <c r="BJ69" s="405">
        <f>IF(AS69=0,0,IF(AS69&gt;AQ69,0,((AQ69/AS69)-1)*100))</f>
        <v>7.2727272727272529</v>
      </c>
      <c r="BK69" s="405">
        <f t="shared" si="51"/>
        <v>6.7961165048543659</v>
      </c>
      <c r="BL69" s="405">
        <f t="shared" si="38"/>
        <v>4.0404040404040442</v>
      </c>
      <c r="BM69" s="306">
        <f>((AV69/AW69)-1)*100</f>
        <v>3.125</v>
      </c>
      <c r="BN69" s="306">
        <f t="shared" si="26"/>
        <v>2.1276595744680771</v>
      </c>
      <c r="BO69" s="306">
        <f t="shared" si="27"/>
        <v>11.904761904761907</v>
      </c>
      <c r="BP69" s="306">
        <f t="shared" si="28"/>
        <v>23.529411764705866</v>
      </c>
      <c r="BQ69" s="306">
        <f t="shared" si="29"/>
        <v>30.76923076923077</v>
      </c>
      <c r="BR69" s="306">
        <f t="shared" si="30"/>
        <v>40.540540540540547</v>
      </c>
      <c r="BS69" s="306">
        <f t="shared" si="31"/>
        <v>44.148355929562079</v>
      </c>
      <c r="BT69" s="306">
        <f t="shared" si="32"/>
        <v>18.460402436773116</v>
      </c>
      <c r="BU69" s="306">
        <f t="shared" si="33"/>
        <v>20.371090494972478</v>
      </c>
      <c r="BV69" s="306">
        <f t="shared" si="34"/>
        <v>14.089238179743969</v>
      </c>
      <c r="BW69" s="306">
        <f t="shared" si="35"/>
        <v>4.4070937003705568</v>
      </c>
      <c r="BX69" s="404">
        <f t="shared" si="16"/>
        <v>15.72128808324722</v>
      </c>
      <c r="BY69" s="405">
        <f t="shared" si="17"/>
        <v>13.288290837146951</v>
      </c>
      <c r="BZ69" s="788" t="s">
        <v>2558</v>
      </c>
      <c r="CA69" s="348">
        <f t="shared" si="52"/>
        <v>-14.554150448585382</v>
      </c>
      <c r="CB69" s="348">
        <f t="shared" si="53"/>
        <v>7.5331857959560997</v>
      </c>
      <c r="CC69" s="306">
        <f t="shared" si="54"/>
        <v>61.33935525655</v>
      </c>
      <c r="CD69" s="570">
        <f t="shared" si="21"/>
        <v>1.25214</v>
      </c>
      <c r="CE69" s="419">
        <f>IF($AC69="n/a",1.03*CD69,IF($AC69&lt;0,1.01*CD69,IF($AC69&gt;10,1.1*CD69,(1+$AC69/100)*CD69)))</f>
        <v>1.3773540000000002</v>
      </c>
      <c r="CF69" s="419">
        <f t="shared" si="64"/>
        <v>1.5150894000000004</v>
      </c>
      <c r="CG69" s="419">
        <f t="shared" si="64"/>
        <v>1.6665983400000006</v>
      </c>
      <c r="CH69" s="496">
        <f t="shared" si="64"/>
        <v>1.8332581740000009</v>
      </c>
      <c r="CI69" s="419">
        <f>SUM(CD69:CH69)</f>
        <v>7.6444399140000012</v>
      </c>
      <c r="CJ69" s="405">
        <f t="shared" si="55"/>
        <v>15.113562502965602</v>
      </c>
      <c r="CK69" s="457">
        <v>1.65</v>
      </c>
      <c r="CL69" s="458">
        <v>18.07</v>
      </c>
      <c r="CM69" s="458">
        <v>-15.73</v>
      </c>
      <c r="CN69" s="459">
        <v>4.33</v>
      </c>
      <c r="CO69" s="460">
        <v>-3.48</v>
      </c>
    </row>
    <row r="70" spans="1:93" ht="11.25" customHeight="1">
      <c r="A70" s="85" t="s">
        <v>3442</v>
      </c>
      <c r="B70" s="1108" t="s">
        <v>3270</v>
      </c>
      <c r="C70" s="29" t="s">
        <v>1470</v>
      </c>
      <c r="D70" s="117">
        <v>29</v>
      </c>
      <c r="E70" s="121">
        <v>90</v>
      </c>
      <c r="F70" s="57" t="s">
        <v>2659</v>
      </c>
      <c r="G70" s="49" t="s">
        <v>2659</v>
      </c>
      <c r="H70" s="149">
        <v>55.85</v>
      </c>
      <c r="I70" s="227">
        <f>(R70/H70)*100</f>
        <v>1.8442256042972247</v>
      </c>
      <c r="J70" s="126">
        <v>0.25</v>
      </c>
      <c r="K70" s="126">
        <v>0.25750000000000001</v>
      </c>
      <c r="L70" s="25">
        <f t="shared" si="56"/>
        <v>3.0000000000000027</v>
      </c>
      <c r="M70" s="26">
        <v>41787</v>
      </c>
      <c r="N70" s="27">
        <v>41789</v>
      </c>
      <c r="O70" s="28">
        <v>41803</v>
      </c>
      <c r="P70" s="195" t="s">
        <v>558</v>
      </c>
      <c r="Q70" s="198"/>
      <c r="R70" s="224">
        <f t="shared" si="62"/>
        <v>1.03</v>
      </c>
      <c r="S70" s="231">
        <f t="shared" si="48"/>
        <v>32.087227414330222</v>
      </c>
      <c r="T70" s="680">
        <f t="shared" si="49"/>
        <v>9.8323086947984315</v>
      </c>
      <c r="U70" s="227">
        <f t="shared" si="50"/>
        <v>17.398753894080997</v>
      </c>
      <c r="V70" s="492">
        <v>12</v>
      </c>
      <c r="W70" s="161">
        <v>3.21</v>
      </c>
      <c r="X70" s="155" t="s">
        <v>462</v>
      </c>
      <c r="Y70" s="149">
        <v>0.45</v>
      </c>
      <c r="Z70" s="156">
        <v>1.56</v>
      </c>
      <c r="AA70" s="149">
        <v>8.9</v>
      </c>
      <c r="AB70" s="432">
        <v>9.1999999999999993</v>
      </c>
      <c r="AC70" s="440">
        <v>0</v>
      </c>
      <c r="AD70" s="443">
        <v>16</v>
      </c>
      <c r="AE70" s="440" t="s">
        <v>462</v>
      </c>
      <c r="AF70" s="723">
        <v>0</v>
      </c>
      <c r="AG70" s="456">
        <v>408</v>
      </c>
      <c r="AH70" s="653">
        <v>3</v>
      </c>
      <c r="AI70" s="767">
        <v>0.8</v>
      </c>
      <c r="AJ70" s="796">
        <f t="shared" si="5"/>
        <v>0.57474852978315205</v>
      </c>
      <c r="AK70" s="688">
        <f>AN70/AO70</f>
        <v>1.3684202448350038</v>
      </c>
      <c r="AL70" s="634">
        <f t="shared" si="7"/>
        <v>2.2499999999999964</v>
      </c>
      <c r="AM70" s="631">
        <f t="shared" si="8"/>
        <v>14.82795037116189</v>
      </c>
      <c r="AN70" s="631">
        <f t="shared" si="9"/>
        <v>9.1959764765304328</v>
      </c>
      <c r="AO70" s="638">
        <f t="shared" si="10"/>
        <v>6.7201406229116634</v>
      </c>
      <c r="AP70" s="808">
        <v>1.0225</v>
      </c>
      <c r="AQ70" s="813">
        <v>1</v>
      </c>
      <c r="AR70" s="809"/>
      <c r="AS70" s="808">
        <v>0.77322681744999999</v>
      </c>
      <c r="AT70" s="796">
        <v>0.67533689680000009</v>
      </c>
      <c r="AU70" s="809"/>
      <c r="AV70" s="810">
        <v>0.66418746689999997</v>
      </c>
      <c r="AW70" s="811">
        <v>0.65861275195000002</v>
      </c>
      <c r="AX70" s="811">
        <v>0.65144526130000002</v>
      </c>
      <c r="AY70" s="811">
        <v>0.63073917720000006</v>
      </c>
      <c r="AZ70" s="811">
        <v>0.60684754169999999</v>
      </c>
      <c r="BA70" s="811">
        <v>0.58853062114999999</v>
      </c>
      <c r="BB70" s="811">
        <v>0.53357985950000009</v>
      </c>
      <c r="BC70" s="811">
        <v>0.40137947640000005</v>
      </c>
      <c r="BD70" s="811">
        <v>0.3089984858</v>
      </c>
      <c r="BE70" s="811">
        <v>0.29625628020000006</v>
      </c>
      <c r="BF70" s="811">
        <v>0.2835140746</v>
      </c>
      <c r="BG70" s="811">
        <v>0.270771869</v>
      </c>
      <c r="BH70" s="810">
        <f t="shared" si="11"/>
        <v>9.3659265799500009</v>
      </c>
      <c r="BI70" s="405">
        <f t="shared" si="12"/>
        <v>2.2499999999999964</v>
      </c>
      <c r="BJ70" s="405">
        <f t="shared" si="13"/>
        <v>29.328157978000302</v>
      </c>
      <c r="BK70" s="405">
        <f t="shared" si="51"/>
        <v>14.494975931840703</v>
      </c>
      <c r="BL70" s="405">
        <f t="shared" si="38"/>
        <v>1.6786570743405393</v>
      </c>
      <c r="BM70" s="306">
        <f>((AV70/AW70)-1)*100</f>
        <v>0.8464328899637108</v>
      </c>
      <c r="BN70" s="306">
        <f t="shared" si="26"/>
        <v>1.1002444987775029</v>
      </c>
      <c r="BO70" s="306">
        <f t="shared" si="27"/>
        <v>3.2828282828282873</v>
      </c>
      <c r="BP70" s="306">
        <f t="shared" si="28"/>
        <v>3.9370078740157632</v>
      </c>
      <c r="BQ70" s="306">
        <f t="shared" si="29"/>
        <v>3.1123139377537301</v>
      </c>
      <c r="BR70" s="306">
        <f t="shared" si="30"/>
        <v>10.298507462686546</v>
      </c>
      <c r="BS70" s="306">
        <f t="shared" si="31"/>
        <v>32.936507936507951</v>
      </c>
      <c r="BT70" s="306">
        <f t="shared" si="32"/>
        <v>29.896907216494849</v>
      </c>
      <c r="BU70" s="306">
        <f t="shared" si="33"/>
        <v>4.3010752688171783</v>
      </c>
      <c r="BV70" s="306">
        <f t="shared" si="34"/>
        <v>4.4943820224719211</v>
      </c>
      <c r="BW70" s="306">
        <f t="shared" si="35"/>
        <v>4.705882352941182</v>
      </c>
      <c r="BX70" s="404">
        <f t="shared" si="16"/>
        <v>9.7775920484960128</v>
      </c>
      <c r="BY70" s="405">
        <f t="shared" si="17"/>
        <v>11.037929665380506</v>
      </c>
      <c r="BZ70" s="788" t="s">
        <v>2441</v>
      </c>
      <c r="CA70" s="348">
        <f t="shared" si="52"/>
        <v>-6.3585518132533387</v>
      </c>
      <c r="CB70" s="348">
        <f t="shared" si="53"/>
        <v>11.040202080827658</v>
      </c>
      <c r="CC70" s="306">
        <f t="shared" si="54"/>
        <v>55.113256443127938</v>
      </c>
      <c r="CD70" s="570">
        <f t="shared" si="21"/>
        <v>1.1165700000000001</v>
      </c>
      <c r="CE70" s="419">
        <f t="shared" si="22"/>
        <v>1.1165700000000001</v>
      </c>
      <c r="CF70" s="419">
        <f t="shared" si="64"/>
        <v>1.1500671</v>
      </c>
      <c r="CG70" s="419">
        <f t="shared" si="64"/>
        <v>1.184569113</v>
      </c>
      <c r="CH70" s="496">
        <f t="shared" si="64"/>
        <v>1.22010618639</v>
      </c>
      <c r="CI70" s="419">
        <f t="shared" si="36"/>
        <v>5.7878823993899999</v>
      </c>
      <c r="CJ70" s="405">
        <f t="shared" si="55"/>
        <v>10.363263024870188</v>
      </c>
      <c r="CK70" s="457">
        <v>1.83</v>
      </c>
      <c r="CL70" s="458">
        <v>22.34</v>
      </c>
      <c r="CM70" s="458">
        <v>-11.79</v>
      </c>
      <c r="CN70" s="459">
        <v>-2.2200000000000002</v>
      </c>
      <c r="CO70" s="460">
        <v>3.38</v>
      </c>
    </row>
    <row r="71" spans="1:93" ht="11.25" customHeight="1">
      <c r="A71" s="30" t="s">
        <v>32</v>
      </c>
      <c r="B71" s="32" t="s">
        <v>2536</v>
      </c>
      <c r="C71" s="35" t="s">
        <v>2172</v>
      </c>
      <c r="D71" s="118">
        <v>44</v>
      </c>
      <c r="E71" s="121">
        <v>32</v>
      </c>
      <c r="F71" s="40" t="s">
        <v>2049</v>
      </c>
      <c r="G71" s="42" t="s">
        <v>2049</v>
      </c>
      <c r="H71" s="150">
        <v>64.41</v>
      </c>
      <c r="I71" s="227">
        <f t="shared" si="37"/>
        <v>2.3909330849247015</v>
      </c>
      <c r="J71" s="125">
        <v>0.375</v>
      </c>
      <c r="K71" s="125">
        <v>0.38500000000000001</v>
      </c>
      <c r="L71" s="33">
        <f t="shared" ref="L71:L112" si="65">((K71/J71)-1)*100</f>
        <v>2.6666666666666616</v>
      </c>
      <c r="M71" s="43">
        <v>41816</v>
      </c>
      <c r="N71" s="44">
        <v>41820</v>
      </c>
      <c r="O71" s="34">
        <v>41835</v>
      </c>
      <c r="P71" s="273" t="s">
        <v>1514</v>
      </c>
      <c r="Q71" s="32"/>
      <c r="R71" s="224">
        <f t="shared" si="62"/>
        <v>1.54</v>
      </c>
      <c r="S71" s="231">
        <f t="shared" ref="S71:S102" si="66">IF(OR(W71&lt;0.01,W71="n/a"),"n/a",R71/W71*100)</f>
        <v>43.380281690140848</v>
      </c>
      <c r="T71" s="680">
        <f t="shared" ref="T71:T102" si="67">IF(OR(W71&lt;0.01,Z71="n/a"),"n/a",(H71/SQRT(22.5*W71*(H71/Z71))-1)*100)</f>
        <v>29.509874186245312</v>
      </c>
      <c r="U71" s="227">
        <f t="shared" ref="U71:U102" si="68">IF(OR(W71&lt;0.01,W71="n/a"),"n/a",H71/W71)</f>
        <v>18.143661971830987</v>
      </c>
      <c r="V71" s="492">
        <v>9</v>
      </c>
      <c r="W71" s="161">
        <v>3.55</v>
      </c>
      <c r="X71" s="155">
        <v>1.89</v>
      </c>
      <c r="Y71" s="149">
        <v>2.6</v>
      </c>
      <c r="Z71" s="156">
        <v>2.08</v>
      </c>
      <c r="AA71" s="149">
        <v>12.5</v>
      </c>
      <c r="AB71" s="432">
        <v>14.3</v>
      </c>
      <c r="AC71" s="440">
        <v>13.88</v>
      </c>
      <c r="AD71" s="443">
        <v>22.4</v>
      </c>
      <c r="AE71" s="440">
        <v>9.6</v>
      </c>
      <c r="AF71" s="723">
        <v>10</v>
      </c>
      <c r="AG71" s="456">
        <v>5428</v>
      </c>
      <c r="AH71" s="653">
        <v>1.5</v>
      </c>
      <c r="AI71" s="767">
        <v>0.7</v>
      </c>
      <c r="AJ71" s="797">
        <f>IF(OR(AD71&lt;0,AD71="n/a",AD71=0),"n/a",AN71/AD71)</f>
        <v>0.12775693531459037</v>
      </c>
      <c r="AK71" s="686">
        <f t="shared" si="6"/>
        <v>0.870664443640918</v>
      </c>
      <c r="AL71" s="634">
        <f t="shared" si="7"/>
        <v>2.7027027027026973</v>
      </c>
      <c r="AM71" s="631">
        <f t="shared" si="8"/>
        <v>2.7791884355023111</v>
      </c>
      <c r="AN71" s="631">
        <f t="shared" si="9"/>
        <v>2.8617553510468241</v>
      </c>
      <c r="AO71" s="638">
        <f t="shared" si="10"/>
        <v>3.286863695822495</v>
      </c>
      <c r="AP71" s="808">
        <v>1.52</v>
      </c>
      <c r="AQ71" s="808">
        <v>1.48</v>
      </c>
      <c r="AR71" s="809"/>
      <c r="AS71" s="808">
        <v>1.44</v>
      </c>
      <c r="AT71" s="796">
        <v>1.4</v>
      </c>
      <c r="AU71" s="809"/>
      <c r="AV71" s="810">
        <v>1.36</v>
      </c>
      <c r="AW71" s="811">
        <v>1.32</v>
      </c>
      <c r="AX71" s="811">
        <v>1.27</v>
      </c>
      <c r="AY71" s="811">
        <v>1.22</v>
      </c>
      <c r="AZ71" s="811">
        <v>1.18</v>
      </c>
      <c r="BA71" s="811">
        <v>1.1399999999999999</v>
      </c>
      <c r="BB71" s="811">
        <v>1.1000000000000001</v>
      </c>
      <c r="BC71" s="811">
        <v>1.06</v>
      </c>
      <c r="BD71" s="811">
        <v>1.0249999999999999</v>
      </c>
      <c r="BE71" s="811">
        <v>0.98499999999999999</v>
      </c>
      <c r="BF71" s="811">
        <v>0.94499999999999995</v>
      </c>
      <c r="BG71" s="811">
        <v>0.91500000000000004</v>
      </c>
      <c r="BH71" s="810">
        <f t="shared" si="11"/>
        <v>19.36</v>
      </c>
      <c r="BI71" s="405">
        <f t="shared" si="12"/>
        <v>2.7027027027026973</v>
      </c>
      <c r="BJ71" s="405">
        <f>IF(AS71=0,0,IF(AS71&gt;AQ71,0,((AQ71/AS71)-1)*100))</f>
        <v>2.7777777777777901</v>
      </c>
      <c r="BK71" s="405">
        <f t="shared" ref="BK71:BK102" si="69">IF(AT71=0,0,IF(AT71&gt;AS71,0,((AS71/AT71)-1)*100))</f>
        <v>2.8571428571428692</v>
      </c>
      <c r="BL71" s="405">
        <f t="shared" si="38"/>
        <v>2.9411764705882248</v>
      </c>
      <c r="BM71" s="306">
        <f>((AV71/AW71)-1)*100</f>
        <v>3.0303030303030276</v>
      </c>
      <c r="BN71" s="306">
        <f t="shared" si="26"/>
        <v>3.937007874015741</v>
      </c>
      <c r="BO71" s="306">
        <f t="shared" si="27"/>
        <v>4.0983606557376984</v>
      </c>
      <c r="BP71" s="306">
        <f t="shared" si="28"/>
        <v>3.3898305084745894</v>
      </c>
      <c r="BQ71" s="306">
        <f t="shared" si="29"/>
        <v>3.5087719298245723</v>
      </c>
      <c r="BR71" s="306">
        <f t="shared" si="30"/>
        <v>3.6363636363636154</v>
      </c>
      <c r="BS71" s="306">
        <f t="shared" si="31"/>
        <v>3.7735849056603765</v>
      </c>
      <c r="BT71" s="306">
        <f t="shared" si="32"/>
        <v>3.4146341463414887</v>
      </c>
      <c r="BU71" s="306">
        <f t="shared" si="33"/>
        <v>4.0609137055837463</v>
      </c>
      <c r="BV71" s="306">
        <f t="shared" si="34"/>
        <v>4.2328042328042326</v>
      </c>
      <c r="BW71" s="306">
        <f t="shared" si="35"/>
        <v>3.2786885245901454</v>
      </c>
      <c r="BX71" s="404">
        <f t="shared" si="16"/>
        <v>3.4426708638607209</v>
      </c>
      <c r="BY71" s="405">
        <f t="shared" si="17"/>
        <v>0.49103390554743875</v>
      </c>
      <c r="BZ71" s="788" t="s">
        <v>52</v>
      </c>
      <c r="CA71" s="348">
        <f t="shared" ref="CA71:CA102" si="70">IF(AN71="n/a","n/a",IF(U71&lt;0,"n/a",IF(U71="n/a","n/a",I71+AN71-U71)))</f>
        <v>-12.890973535859462</v>
      </c>
      <c r="CB71" s="348">
        <f t="shared" ref="CB71:CB102" si="71">IF(AN71="n/a","n/a",I71+AN71)</f>
        <v>5.2526884359715256</v>
      </c>
      <c r="CC71" s="306">
        <f t="shared" ref="CC71:CC102" si="72">D71/10+(500-E71)/100+IF(F71="N",2,IF(F71="Y",1,0))+IF(G71="N",2,IF(G71="Y",1,0))+IF(L71&gt;10,5,L71/2)+IF(S71&gt;100,0,IF(S71&lt;0,0,(100-S71)/10))+IF(U71&gt;100,0,IF(U71&lt;0,0,(100-U71)/10))+IF(X71="-",0,IF(X71="N/A",0,IF(X71&gt;5,0,5-X71)))+IF(Y71&gt;5,0,5-Y71)+IF(Z71="N/A",0,IF(Z71&gt;5,0,5-Z71))+IF(AB71&lt;0,0,IF(AB71="-",0,IF(AB71="N/A",0,IF(AB71&gt;10,5,AB71/2))))+IF(AC71="n/a",0,IF(AC71&lt;0,0,IF(AC71&gt;10,5,AC71/2)))+IF(AE71="n/a",0,IF(AE71&lt;0,0,IF(AE71&gt;10,5,AE71/2)))+AF71/10+IF(AG71&gt;100000,3,IF(AG71&gt;10000,2,IF(AG71&gt;1000,1,0)))+IF(AL71&gt;10,5,AL71/2)+IF(AM71="n/a",0,IF(AM71&gt;10,5,AM71/2))+IF(AN71="n/a",0,IF(AN71&gt;10,5,AN71/2))+IF(AO71="n/a",0,IF(AO71&lt;0,0,IF(AO71&gt;10,5,AO71/2)))+IF(BX71&gt;10,5,BX71/2)</f>
        <v>61.027529491603666</v>
      </c>
      <c r="CD71" s="570">
        <f t="shared" si="21"/>
        <v>1.6720000000000002</v>
      </c>
      <c r="CE71" s="419">
        <f>IF($AC71="n/a",1.03*CD71,IF($AC71&lt;0,1.01*CD71,IF($AC71&gt;10,1.1*CD71,(1+$AC71/100)*CD71)))</f>
        <v>1.8392000000000004</v>
      </c>
      <c r="CF71" s="419">
        <f t="shared" si="64"/>
        <v>2.0157632000000008</v>
      </c>
      <c r="CG71" s="419">
        <f t="shared" si="64"/>
        <v>2.2092764672000009</v>
      </c>
      <c r="CH71" s="496">
        <f t="shared" si="64"/>
        <v>2.4213670080512011</v>
      </c>
      <c r="CI71" s="419">
        <f t="shared" si="36"/>
        <v>10.157606675251202</v>
      </c>
      <c r="CJ71" s="405">
        <f t="shared" ref="CJ71:CJ102" si="73">(CI71/H71)*100</f>
        <v>15.77023237890266</v>
      </c>
      <c r="CK71" s="457">
        <v>1.46</v>
      </c>
      <c r="CL71" s="458">
        <v>2.97</v>
      </c>
      <c r="CM71" s="458">
        <v>-17.350000000000001</v>
      </c>
      <c r="CN71" s="459">
        <v>-3.8</v>
      </c>
      <c r="CO71" s="460">
        <v>-8.5</v>
      </c>
    </row>
    <row r="72" spans="1:93" ht="11.25" customHeight="1">
      <c r="A72" s="129" t="s">
        <v>2249</v>
      </c>
      <c r="B72" s="16" t="s">
        <v>677</v>
      </c>
      <c r="C72" s="194" t="s">
        <v>2678</v>
      </c>
      <c r="D72" s="116">
        <v>25</v>
      </c>
      <c r="E72" s="121">
        <v>104</v>
      </c>
      <c r="F72" s="36" t="s">
        <v>2049</v>
      </c>
      <c r="G72" s="37" t="s">
        <v>2049</v>
      </c>
      <c r="H72" s="171">
        <v>40.24</v>
      </c>
      <c r="I72" s="226">
        <f t="shared" si="37"/>
        <v>4.1749502982107352</v>
      </c>
      <c r="J72" s="111">
        <v>0.40500000000000003</v>
      </c>
      <c r="K72" s="111">
        <v>0.42</v>
      </c>
      <c r="L72" s="764">
        <f t="shared" si="65"/>
        <v>3.7037037037036979</v>
      </c>
      <c r="M72" s="19">
        <v>41849</v>
      </c>
      <c r="N72" s="20">
        <v>41851</v>
      </c>
      <c r="O72" s="21">
        <v>41866</v>
      </c>
      <c r="P72" s="21" t="s">
        <v>1518</v>
      </c>
      <c r="Q72" s="16"/>
      <c r="R72" s="225">
        <f t="shared" si="62"/>
        <v>1.68</v>
      </c>
      <c r="S72" s="675">
        <f t="shared" si="66"/>
        <v>137.70491803278688</v>
      </c>
      <c r="T72" s="684">
        <f t="shared" si="67"/>
        <v>56.932340716760876</v>
      </c>
      <c r="U72" s="226">
        <f t="shared" si="68"/>
        <v>32.983606557377051</v>
      </c>
      <c r="V72" s="677">
        <v>12</v>
      </c>
      <c r="W72" s="169">
        <v>1.22</v>
      </c>
      <c r="X72" s="170">
        <v>9.2899999999999991</v>
      </c>
      <c r="Y72" s="171">
        <v>12.22</v>
      </c>
      <c r="Z72" s="172">
        <v>1.68</v>
      </c>
      <c r="AA72" s="171">
        <v>10.6</v>
      </c>
      <c r="AB72" s="433">
        <v>18.100000000000001</v>
      </c>
      <c r="AC72" s="441">
        <v>4.59</v>
      </c>
      <c r="AD72" s="442">
        <v>16.399999999999999</v>
      </c>
      <c r="AE72" s="441">
        <v>3.55</v>
      </c>
      <c r="AF72" s="724">
        <v>10</v>
      </c>
      <c r="AG72" s="461">
        <v>5312</v>
      </c>
      <c r="AH72" s="678">
        <v>0.9</v>
      </c>
      <c r="AI72" s="768">
        <v>0.56000000000000005</v>
      </c>
      <c r="AJ72" s="796">
        <f t="shared" si="5"/>
        <v>0.11734680787473516</v>
      </c>
      <c r="AK72" s="688">
        <f>IF(OR(AO72&lt;0,AO72="n/a"),"n/a",AN72/AO72)</f>
        <v>0.77230613750714228</v>
      </c>
      <c r="AL72" s="632">
        <f t="shared" ref="AL72:AL88" si="74">((AP72/AQ72)^(1/1)-1)*100</f>
        <v>3.1249999999999778</v>
      </c>
      <c r="AM72" s="633">
        <f t="shared" ref="AM72:AM88" si="75">((AP72/AT72)^(1/3)-1)*100</f>
        <v>2.5488602286219297</v>
      </c>
      <c r="AN72" s="633">
        <f t="shared" ref="AN72:AN88" si="76">((AP72/AW72)^(1/5)-1)*100</f>
        <v>1.9244876491456564</v>
      </c>
      <c r="AO72" s="637">
        <f t="shared" ref="AO72:AO88" si="77">((AP72/BB72)^(1/10)-1)*100</f>
        <v>2.4918714945831422</v>
      </c>
      <c r="AP72" s="803">
        <v>1.65</v>
      </c>
      <c r="AQ72" s="803">
        <v>1.6</v>
      </c>
      <c r="AR72" s="802"/>
      <c r="AS72" s="803">
        <v>1.56</v>
      </c>
      <c r="AT72" s="795">
        <v>1.53</v>
      </c>
      <c r="AU72" s="802"/>
      <c r="AV72" s="805">
        <v>1.51</v>
      </c>
      <c r="AW72" s="807">
        <v>1.5</v>
      </c>
      <c r="AX72" s="806">
        <v>1.48</v>
      </c>
      <c r="AY72" s="806">
        <v>1.4</v>
      </c>
      <c r="AZ72" s="806">
        <v>1.32</v>
      </c>
      <c r="BA72" s="807">
        <v>1.3</v>
      </c>
      <c r="BB72" s="806">
        <v>1.29</v>
      </c>
      <c r="BC72" s="807">
        <v>1.28</v>
      </c>
      <c r="BD72" s="806">
        <v>1.27</v>
      </c>
      <c r="BE72" s="807">
        <v>1.26</v>
      </c>
      <c r="BF72" s="806">
        <v>1.2450000000000001</v>
      </c>
      <c r="BG72" s="807">
        <v>1.24</v>
      </c>
      <c r="BH72" s="805">
        <f t="shared" ref="BH72:BH88" si="78">SUM(AP72:BG72)</f>
        <v>22.435000000000006</v>
      </c>
      <c r="BI72" s="407">
        <f t="shared" ref="BI72:BI88" si="79">((AP72/AQ72)-1)*100</f>
        <v>3.1249999999999778</v>
      </c>
      <c r="BJ72" s="407">
        <f t="shared" si="13"/>
        <v>2.5641025641025772</v>
      </c>
      <c r="BK72" s="407">
        <f t="shared" si="69"/>
        <v>1.9607843137254832</v>
      </c>
      <c r="BL72" s="407">
        <f>IF(AV72=0,0,IF(AV72&gt;AT72,0,((AT72/AV72)-1)*100))</f>
        <v>1.3245033112582849</v>
      </c>
      <c r="BM72" s="394">
        <f t="shared" ref="BM72:BW72" si="80">IF(AW72=0,0,IF(AW72&gt;AV72,0,((AV72/AW72)-1)*100))</f>
        <v>0.66666666666665986</v>
      </c>
      <c r="BN72" s="394">
        <f t="shared" si="80"/>
        <v>1.3513513513513598</v>
      </c>
      <c r="BO72" s="394">
        <f t="shared" si="80"/>
        <v>5.7142857142857162</v>
      </c>
      <c r="BP72" s="394">
        <f t="shared" si="80"/>
        <v>6.0606060606060552</v>
      </c>
      <c r="BQ72" s="394">
        <f t="shared" si="80"/>
        <v>1.538461538461533</v>
      </c>
      <c r="BR72" s="394">
        <f t="shared" si="80"/>
        <v>0.77519379844961378</v>
      </c>
      <c r="BS72" s="394">
        <f t="shared" si="80"/>
        <v>0.78125</v>
      </c>
      <c r="BT72" s="394">
        <f t="shared" si="80"/>
        <v>0.78740157480314821</v>
      </c>
      <c r="BU72" s="394">
        <f t="shared" si="80"/>
        <v>0.79365079365079083</v>
      </c>
      <c r="BV72" s="394">
        <f t="shared" si="80"/>
        <v>1.2048192771084265</v>
      </c>
      <c r="BW72" s="394">
        <f t="shared" si="80"/>
        <v>0.40322580645162365</v>
      </c>
      <c r="BX72" s="406">
        <f t="shared" ref="BX72:BX88" si="81">AVERAGE(BI72:BW72)</f>
        <v>1.9367535180614166</v>
      </c>
      <c r="BY72" s="407">
        <f t="shared" ref="BY72:BY88" si="82">SQRT(AVERAGE((BI72-$BX72)^2,(BJ72-$BX72)^2,(BK72-$BX72)^2,(BL72-$BX72)^2,(BM72-$BX72)^2,(BN72-$BX72)^2,(BO72-$BX72)^2,(BP72-$BX72)^2,(BQ72-$BX72)^2,(BR72-$BX72)^2,(BS72-$BX72)^2,(BT72-$BX72)^2,(BU72-$BX72)^2,(BV72-$BX72)^2,(BW72-$BX72)^2))</f>
        <v>1.7082315315785563</v>
      </c>
      <c r="BZ72" s="787" t="s">
        <v>2637</v>
      </c>
      <c r="CA72" s="350">
        <f t="shared" si="70"/>
        <v>-26.884168610020659</v>
      </c>
      <c r="CB72" s="350">
        <f t="shared" si="71"/>
        <v>6.0994379473563916</v>
      </c>
      <c r="CC72" s="394">
        <f t="shared" si="72"/>
        <v>39.416977641320209</v>
      </c>
      <c r="CD72" s="554">
        <f t="shared" ref="CD72:CD88" si="83">IF(AB72="n/a",1.03*AP72,IF(AB72&lt;0,1.01*AP72,IF(AB72&gt;10,1.1*AP72,(1+AB72/100)*AP72)))</f>
        <v>1.8149999999999999</v>
      </c>
      <c r="CE72" s="417">
        <f t="shared" si="22"/>
        <v>1.8983085</v>
      </c>
      <c r="CF72" s="417">
        <f t="shared" si="64"/>
        <v>1.96569845175</v>
      </c>
      <c r="CG72" s="417">
        <f t="shared" si="64"/>
        <v>2.0354807467871252</v>
      </c>
      <c r="CH72" s="495">
        <f t="shared" si="64"/>
        <v>2.1077403132980685</v>
      </c>
      <c r="CI72" s="417">
        <f t="shared" si="36"/>
        <v>9.8222280118351932</v>
      </c>
      <c r="CJ72" s="407">
        <f t="shared" si="73"/>
        <v>24.409115337562607</v>
      </c>
      <c r="CK72" s="462">
        <v>0.36</v>
      </c>
      <c r="CL72" s="463">
        <v>27.91</v>
      </c>
      <c r="CM72" s="463">
        <v>-8.56</v>
      </c>
      <c r="CN72" s="529">
        <v>-2.31</v>
      </c>
      <c r="CO72" s="530">
        <v>8.1</v>
      </c>
    </row>
    <row r="73" spans="1:93" ht="11.25" customHeight="1">
      <c r="A73" s="23" t="s">
        <v>1595</v>
      </c>
      <c r="B73" s="24" t="s">
        <v>1596</v>
      </c>
      <c r="C73" s="29" t="s">
        <v>1345</v>
      </c>
      <c r="D73" s="117">
        <v>51</v>
      </c>
      <c r="E73" s="121">
        <v>16</v>
      </c>
      <c r="F73" s="38" t="s">
        <v>2049</v>
      </c>
      <c r="G73" s="39" t="s">
        <v>2049</v>
      </c>
      <c r="H73" s="149">
        <v>76.930000000000007</v>
      </c>
      <c r="I73" s="227">
        <f>(R73/H73)*100</f>
        <v>1.143897049265566</v>
      </c>
      <c r="J73" s="126">
        <v>0.18</v>
      </c>
      <c r="K73" s="126">
        <v>0.22</v>
      </c>
      <c r="L73" s="25">
        <f t="shared" si="65"/>
        <v>22.222222222222232</v>
      </c>
      <c r="M73" s="26">
        <v>41873</v>
      </c>
      <c r="N73" s="27">
        <v>41877</v>
      </c>
      <c r="O73" s="28">
        <v>41891</v>
      </c>
      <c r="P73" s="195" t="s">
        <v>650</v>
      </c>
      <c r="Q73" s="198"/>
      <c r="R73" s="224">
        <f t="shared" si="62"/>
        <v>0.88</v>
      </c>
      <c r="S73" s="231">
        <f t="shared" si="66"/>
        <v>22.857142857142858</v>
      </c>
      <c r="T73" s="680">
        <f t="shared" si="67"/>
        <v>117.97321677748216</v>
      </c>
      <c r="U73" s="227">
        <f t="shared" si="68"/>
        <v>19.981818181818184</v>
      </c>
      <c r="V73" s="492">
        <v>10</v>
      </c>
      <c r="W73" s="161">
        <v>3.85</v>
      </c>
      <c r="X73" s="155">
        <v>1.28</v>
      </c>
      <c r="Y73" s="149">
        <v>2.8</v>
      </c>
      <c r="Z73" s="156">
        <v>5.35</v>
      </c>
      <c r="AA73" s="149">
        <v>26.7</v>
      </c>
      <c r="AB73" s="432">
        <v>12.3</v>
      </c>
      <c r="AC73" s="440">
        <v>11.81</v>
      </c>
      <c r="AD73" s="443">
        <v>29.3</v>
      </c>
      <c r="AE73" s="440">
        <v>15.67</v>
      </c>
      <c r="AF73" s="723">
        <v>10</v>
      </c>
      <c r="AG73" s="456">
        <v>4769</v>
      </c>
      <c r="AH73" s="653">
        <v>0.4</v>
      </c>
      <c r="AI73" s="767">
        <v>0.9</v>
      </c>
      <c r="AJ73" s="796">
        <f t="shared" si="5"/>
        <v>0.57180725106619135</v>
      </c>
      <c r="AK73" s="688">
        <f t="shared" si="6"/>
        <v>1.6998640525147608</v>
      </c>
      <c r="AL73" s="634">
        <f t="shared" si="74"/>
        <v>21.212121212121215</v>
      </c>
      <c r="AM73" s="631">
        <f t="shared" si="75"/>
        <v>20.25709773288682</v>
      </c>
      <c r="AN73" s="631">
        <f t="shared" si="76"/>
        <v>16.753952456239407</v>
      </c>
      <c r="AO73" s="638">
        <f t="shared" si="77"/>
        <v>9.8560543306117854</v>
      </c>
      <c r="AP73" s="808">
        <v>0.8</v>
      </c>
      <c r="AQ73" s="808">
        <v>0.66</v>
      </c>
      <c r="AR73" s="809"/>
      <c r="AS73" s="808">
        <v>0.55000000000000004</v>
      </c>
      <c r="AT73" s="796">
        <v>0.46</v>
      </c>
      <c r="AU73" s="809"/>
      <c r="AV73" s="810">
        <v>0.39</v>
      </c>
      <c r="AW73" s="811">
        <v>0.36875000000000002</v>
      </c>
      <c r="AX73" s="811">
        <v>0.36499999999999999</v>
      </c>
      <c r="AY73" s="811">
        <v>0.35</v>
      </c>
      <c r="AZ73" s="811">
        <v>0.33500000000000002</v>
      </c>
      <c r="BA73" s="811">
        <v>0.32250000000000001</v>
      </c>
      <c r="BB73" s="811">
        <v>0.3125</v>
      </c>
      <c r="BC73" s="811">
        <v>0.30249999999999999</v>
      </c>
      <c r="BD73" s="811">
        <v>0.28499999999999998</v>
      </c>
      <c r="BE73" s="811">
        <v>0.28000000000000003</v>
      </c>
      <c r="BF73" s="811">
        <v>0.26</v>
      </c>
      <c r="BG73" s="811">
        <v>0.24</v>
      </c>
      <c r="BH73" s="810">
        <f t="shared" si="78"/>
        <v>6.2812500000000009</v>
      </c>
      <c r="BI73" s="405">
        <f t="shared" si="79"/>
        <v>21.212121212121215</v>
      </c>
      <c r="BJ73" s="405">
        <f t="shared" si="13"/>
        <v>19.999999999999996</v>
      </c>
      <c r="BK73" s="405">
        <f t="shared" si="69"/>
        <v>19.565217391304344</v>
      </c>
      <c r="BL73" s="405">
        <f t="shared" si="38"/>
        <v>17.948717948717952</v>
      </c>
      <c r="BM73" s="306">
        <f t="shared" ref="BM73:BM93" si="84">((AV73/AW73)-1)*100</f>
        <v>5.7627118644067776</v>
      </c>
      <c r="BN73" s="306">
        <f t="shared" si="26"/>
        <v>1.0273972602739878</v>
      </c>
      <c r="BO73" s="306">
        <f t="shared" si="27"/>
        <v>4.2857142857142927</v>
      </c>
      <c r="BP73" s="306">
        <f t="shared" si="28"/>
        <v>4.4776119402984982</v>
      </c>
      <c r="BQ73" s="306">
        <f t="shared" si="29"/>
        <v>3.8759689922480689</v>
      </c>
      <c r="BR73" s="306">
        <f t="shared" si="30"/>
        <v>3.2000000000000028</v>
      </c>
      <c r="BS73" s="306">
        <f t="shared" si="31"/>
        <v>3.3057851239669533</v>
      </c>
      <c r="BT73" s="306">
        <f t="shared" si="32"/>
        <v>6.1403508771929793</v>
      </c>
      <c r="BU73" s="306">
        <f t="shared" si="33"/>
        <v>1.7857142857142572</v>
      </c>
      <c r="BV73" s="306">
        <f t="shared" si="34"/>
        <v>7.6923076923077094</v>
      </c>
      <c r="BW73" s="306">
        <f t="shared" si="35"/>
        <v>8.3333333333333481</v>
      </c>
      <c r="BX73" s="404">
        <f t="shared" si="81"/>
        <v>8.5741968138400253</v>
      </c>
      <c r="BY73" s="405">
        <f t="shared" si="82"/>
        <v>6.9787121784237307</v>
      </c>
      <c r="BZ73" s="788" t="s">
        <v>2558</v>
      </c>
      <c r="CA73" s="348">
        <f t="shared" si="70"/>
        <v>-2.0839686763132121</v>
      </c>
      <c r="CB73" s="348">
        <f t="shared" si="71"/>
        <v>17.897849505504972</v>
      </c>
      <c r="CC73" s="306">
        <f t="shared" si="72"/>
        <v>81.791229468329789</v>
      </c>
      <c r="CD73" s="570">
        <f t="shared" si="83"/>
        <v>0.88000000000000012</v>
      </c>
      <c r="CE73" s="419">
        <f t="shared" si="22"/>
        <v>0.96800000000000019</v>
      </c>
      <c r="CF73" s="419">
        <f t="shared" si="64"/>
        <v>1.0648000000000002</v>
      </c>
      <c r="CG73" s="419">
        <f t="shared" si="64"/>
        <v>1.1712800000000003</v>
      </c>
      <c r="CH73" s="496">
        <f t="shared" si="64"/>
        <v>1.2884080000000004</v>
      </c>
      <c r="CI73" s="419">
        <f t="shared" si="36"/>
        <v>5.3724880000000015</v>
      </c>
      <c r="CJ73" s="405">
        <f t="shared" si="73"/>
        <v>6.9836058754712091</v>
      </c>
      <c r="CK73" s="457">
        <v>1.46</v>
      </c>
      <c r="CL73" s="458">
        <v>15.88</v>
      </c>
      <c r="CM73" s="458">
        <v>-8.66</v>
      </c>
      <c r="CN73" s="459">
        <v>1.77</v>
      </c>
      <c r="CO73" s="460">
        <v>0.15</v>
      </c>
    </row>
    <row r="74" spans="1:93" ht="11.25" customHeight="1">
      <c r="A74" s="23" t="s">
        <v>1973</v>
      </c>
      <c r="B74" s="24" t="s">
        <v>1974</v>
      </c>
      <c r="C74" s="29" t="s">
        <v>2172</v>
      </c>
      <c r="D74" s="117">
        <v>59</v>
      </c>
      <c r="E74" s="121">
        <v>3</v>
      </c>
      <c r="F74" s="38" t="s">
        <v>2049</v>
      </c>
      <c r="G74" s="39" t="s">
        <v>2049</v>
      </c>
      <c r="H74" s="149">
        <v>47.25</v>
      </c>
      <c r="I74" s="227">
        <f>(R74/H74)*100</f>
        <v>3.9153439153439153</v>
      </c>
      <c r="J74" s="126">
        <v>0.46</v>
      </c>
      <c r="K74" s="126">
        <v>0.46250000000000002</v>
      </c>
      <c r="L74" s="25">
        <f t="shared" si="65"/>
        <v>0.54347826086955653</v>
      </c>
      <c r="M74" s="26">
        <v>41941</v>
      </c>
      <c r="N74" s="27">
        <v>41943</v>
      </c>
      <c r="O74" s="28">
        <v>41957</v>
      </c>
      <c r="P74" s="195" t="s">
        <v>1522</v>
      </c>
      <c r="Q74" s="24"/>
      <c r="R74" s="224">
        <f t="shared" si="62"/>
        <v>1.85</v>
      </c>
      <c r="S74" s="231">
        <f t="shared" si="66"/>
        <v>84.474885844748854</v>
      </c>
      <c r="T74" s="680">
        <f t="shared" si="67"/>
        <v>28.051787468869804</v>
      </c>
      <c r="U74" s="227">
        <f t="shared" si="68"/>
        <v>21.575342465753426</v>
      </c>
      <c r="V74" s="492">
        <v>12</v>
      </c>
      <c r="W74" s="161">
        <v>2.19</v>
      </c>
      <c r="X74" s="155">
        <v>5.39</v>
      </c>
      <c r="Y74" s="149">
        <v>1.66</v>
      </c>
      <c r="Z74" s="156">
        <v>1.71</v>
      </c>
      <c r="AA74" s="149">
        <v>7.8</v>
      </c>
      <c r="AB74" s="432">
        <v>2.8</v>
      </c>
      <c r="AC74" s="440">
        <v>5.66</v>
      </c>
      <c r="AD74" s="443">
        <v>-3</v>
      </c>
      <c r="AE74" s="440">
        <v>4</v>
      </c>
      <c r="AF74" s="723">
        <v>7</v>
      </c>
      <c r="AG74" s="456">
        <v>1286</v>
      </c>
      <c r="AH74" s="653">
        <v>0.7</v>
      </c>
      <c r="AI74" s="767">
        <v>1.1299999999999999</v>
      </c>
      <c r="AJ74" s="796" t="str">
        <f t="shared" si="5"/>
        <v>n/a</v>
      </c>
      <c r="AK74" s="688">
        <f>AN74/AO74</f>
        <v>0.81121767186025862</v>
      </c>
      <c r="AL74" s="634">
        <f t="shared" si="74"/>
        <v>1.0958904109588996</v>
      </c>
      <c r="AM74" s="631">
        <f t="shared" si="75"/>
        <v>1.7777331824160747</v>
      </c>
      <c r="AN74" s="631">
        <f t="shared" si="76"/>
        <v>2.8904999694187916</v>
      </c>
      <c r="AO74" s="638">
        <f t="shared" si="77"/>
        <v>3.5631619843665252</v>
      </c>
      <c r="AP74" s="808">
        <v>1.845</v>
      </c>
      <c r="AQ74" s="808">
        <v>1.825</v>
      </c>
      <c r="AR74" s="809"/>
      <c r="AS74" s="808">
        <v>1.79</v>
      </c>
      <c r="AT74" s="796">
        <v>1.75</v>
      </c>
      <c r="AU74" s="809"/>
      <c r="AV74" s="810">
        <v>1.68</v>
      </c>
      <c r="AW74" s="811">
        <v>1.6</v>
      </c>
      <c r="AX74" s="811">
        <v>1.52</v>
      </c>
      <c r="AY74" s="811">
        <v>1.44</v>
      </c>
      <c r="AZ74" s="811">
        <v>1.39</v>
      </c>
      <c r="BA74" s="811">
        <v>1.32</v>
      </c>
      <c r="BB74" s="811">
        <v>1.3</v>
      </c>
      <c r="BC74" s="811">
        <v>1.27</v>
      </c>
      <c r="BD74" s="812">
        <v>1.26</v>
      </c>
      <c r="BE74" s="811">
        <v>1.2450000000000001</v>
      </c>
      <c r="BF74" s="811">
        <v>1.24</v>
      </c>
      <c r="BG74" s="811">
        <v>1.22</v>
      </c>
      <c r="BH74" s="810">
        <f t="shared" si="78"/>
        <v>23.695</v>
      </c>
      <c r="BI74" s="405">
        <f t="shared" si="79"/>
        <v>1.0958904109588996</v>
      </c>
      <c r="BJ74" s="405">
        <f t="shared" si="13"/>
        <v>1.9553072625698276</v>
      </c>
      <c r="BK74" s="405">
        <f t="shared" si="69"/>
        <v>2.2857142857142909</v>
      </c>
      <c r="BL74" s="405">
        <f t="shared" si="38"/>
        <v>4.1666666666666741</v>
      </c>
      <c r="BM74" s="306">
        <f t="shared" si="84"/>
        <v>4.9999999999999822</v>
      </c>
      <c r="BN74" s="306">
        <f t="shared" si="26"/>
        <v>5.2631578947368363</v>
      </c>
      <c r="BO74" s="306">
        <f t="shared" si="27"/>
        <v>5.555555555555558</v>
      </c>
      <c r="BP74" s="306">
        <f t="shared" si="28"/>
        <v>3.5971223021582732</v>
      </c>
      <c r="BQ74" s="306">
        <f t="shared" si="29"/>
        <v>5.3030303030302983</v>
      </c>
      <c r="BR74" s="306">
        <f t="shared" si="30"/>
        <v>1.538461538461533</v>
      </c>
      <c r="BS74" s="306">
        <f t="shared" si="31"/>
        <v>2.3622047244094446</v>
      </c>
      <c r="BT74" s="306">
        <f t="shared" si="32"/>
        <v>0.79365079365079083</v>
      </c>
      <c r="BU74" s="306">
        <f t="shared" si="33"/>
        <v>1.2048192771084265</v>
      </c>
      <c r="BV74" s="306">
        <f t="shared" si="34"/>
        <v>0.40322580645162365</v>
      </c>
      <c r="BW74" s="306">
        <f t="shared" si="35"/>
        <v>1.6393442622950838</v>
      </c>
      <c r="BX74" s="404">
        <f t="shared" si="81"/>
        <v>2.8109434055845028</v>
      </c>
      <c r="BY74" s="405">
        <f t="shared" si="82"/>
        <v>1.7624527484291503</v>
      </c>
      <c r="BZ74" s="788" t="s">
        <v>52</v>
      </c>
      <c r="CA74" s="348">
        <f t="shared" si="70"/>
        <v>-14.769498580990719</v>
      </c>
      <c r="CB74" s="348">
        <f t="shared" si="71"/>
        <v>6.805843884762707</v>
      </c>
      <c r="CC74" s="306">
        <f t="shared" si="72"/>
        <v>45.165830775756959</v>
      </c>
      <c r="CD74" s="570">
        <f t="shared" si="83"/>
        <v>1.89666</v>
      </c>
      <c r="CE74" s="419">
        <f t="shared" si="22"/>
        <v>2.0040109560000001</v>
      </c>
      <c r="CF74" s="419">
        <f t="shared" si="64"/>
        <v>2.0841713942400002</v>
      </c>
      <c r="CG74" s="419">
        <f t="shared" si="64"/>
        <v>2.1675382500096001</v>
      </c>
      <c r="CH74" s="496">
        <f t="shared" si="64"/>
        <v>2.2542397800099843</v>
      </c>
      <c r="CI74" s="419">
        <f t="shared" si="36"/>
        <v>10.406620380259584</v>
      </c>
      <c r="CJ74" s="405">
        <f t="shared" si="73"/>
        <v>22.02459339737478</v>
      </c>
      <c r="CK74" s="457">
        <v>0.48</v>
      </c>
      <c r="CL74" s="458">
        <v>18.420000000000002</v>
      </c>
      <c r="CM74" s="458">
        <v>-9.31</v>
      </c>
      <c r="CN74" s="459">
        <v>-4.1399999999999997</v>
      </c>
      <c r="CO74" s="460">
        <v>3.73</v>
      </c>
    </row>
    <row r="75" spans="1:93" ht="11.25" customHeight="1">
      <c r="A75" s="23" t="s">
        <v>2924</v>
      </c>
      <c r="B75" s="24" t="s">
        <v>2925</v>
      </c>
      <c r="C75" s="29" t="s">
        <v>1376</v>
      </c>
      <c r="D75" s="117">
        <v>42</v>
      </c>
      <c r="E75" s="121">
        <v>49</v>
      </c>
      <c r="F75" s="38" t="s">
        <v>2049</v>
      </c>
      <c r="G75" s="39" t="s">
        <v>2049</v>
      </c>
      <c r="H75" s="149">
        <v>47.03</v>
      </c>
      <c r="I75" s="227">
        <f>(R75/H75)*100</f>
        <v>3.1681905166914737</v>
      </c>
      <c r="J75" s="126">
        <v>0.37</v>
      </c>
      <c r="K75" s="126">
        <v>0.3725</v>
      </c>
      <c r="L75" s="45">
        <f t="shared" si="65"/>
        <v>0.67567567567567988</v>
      </c>
      <c r="M75" s="26">
        <v>42002</v>
      </c>
      <c r="N75" s="27">
        <v>42004</v>
      </c>
      <c r="O75" s="28">
        <v>42046</v>
      </c>
      <c r="P75" s="195" t="s">
        <v>1516</v>
      </c>
      <c r="Q75" s="24"/>
      <c r="R75" s="224">
        <f t="shared" si="62"/>
        <v>1.49</v>
      </c>
      <c r="S75" s="231">
        <f t="shared" si="66"/>
        <v>67.117117117117104</v>
      </c>
      <c r="T75" s="680">
        <f t="shared" si="67"/>
        <v>35.151418438379366</v>
      </c>
      <c r="U75" s="227">
        <f t="shared" si="68"/>
        <v>21.184684684684683</v>
      </c>
      <c r="V75" s="492">
        <v>12</v>
      </c>
      <c r="W75" s="161">
        <v>2.2200000000000002</v>
      </c>
      <c r="X75" s="155">
        <v>1.1599999999999999</v>
      </c>
      <c r="Y75" s="149">
        <v>0.71</v>
      </c>
      <c r="Z75" s="156">
        <v>1.94</v>
      </c>
      <c r="AA75" s="149">
        <v>9.3000000000000007</v>
      </c>
      <c r="AB75" s="432">
        <v>46.7</v>
      </c>
      <c r="AC75" s="440">
        <v>26.11</v>
      </c>
      <c r="AD75" s="443">
        <v>34.299999999999997</v>
      </c>
      <c r="AE75" s="440">
        <v>18.27</v>
      </c>
      <c r="AF75" s="723">
        <v>21</v>
      </c>
      <c r="AG75" s="456">
        <v>15003</v>
      </c>
      <c r="AH75" s="653">
        <v>0.4</v>
      </c>
      <c r="AI75" s="767">
        <v>0.59</v>
      </c>
      <c r="AJ75" s="796">
        <f>IF(OR(AD75&lt;0,AD75="n/a",AD75=0),"n/a",AN75/AD75)</f>
        <v>2.8389450084622372E-2</v>
      </c>
      <c r="AK75" s="688">
        <f t="shared" si="6"/>
        <v>4.8195997248085432E-2</v>
      </c>
      <c r="AL75" s="634">
        <f t="shared" si="74"/>
        <v>0.68027210884353817</v>
      </c>
      <c r="AM75" s="631">
        <f t="shared" si="75"/>
        <v>0.68495285649863291</v>
      </c>
      <c r="AN75" s="631">
        <f t="shared" si="76"/>
        <v>0.97375813790254728</v>
      </c>
      <c r="AO75" s="638">
        <f t="shared" si="77"/>
        <v>20.204128838546431</v>
      </c>
      <c r="AP75" s="808">
        <v>1.48</v>
      </c>
      <c r="AQ75" s="808">
        <v>1.47</v>
      </c>
      <c r="AR75" s="809"/>
      <c r="AS75" s="808">
        <v>1.46</v>
      </c>
      <c r="AT75" s="796">
        <v>1.45</v>
      </c>
      <c r="AU75" s="809"/>
      <c r="AV75" s="810">
        <v>1.44</v>
      </c>
      <c r="AW75" s="811">
        <v>1.41</v>
      </c>
      <c r="AX75" s="811">
        <v>1.31</v>
      </c>
      <c r="AY75" s="811">
        <v>0.63</v>
      </c>
      <c r="AZ75" s="811">
        <v>0.4</v>
      </c>
      <c r="BA75" s="811">
        <v>0.3</v>
      </c>
      <c r="BB75" s="811">
        <v>0.23499999999999999</v>
      </c>
      <c r="BC75" s="811">
        <v>0.2</v>
      </c>
      <c r="BD75" s="811">
        <v>0.19</v>
      </c>
      <c r="BE75" s="811">
        <v>0.17</v>
      </c>
      <c r="BF75" s="811">
        <v>0.15</v>
      </c>
      <c r="BG75" s="811">
        <v>0.13</v>
      </c>
      <c r="BH75" s="810">
        <f t="shared" si="78"/>
        <v>12.425000000000002</v>
      </c>
      <c r="BI75" s="405">
        <f t="shared" si="79"/>
        <v>0.68027210884353817</v>
      </c>
      <c r="BJ75" s="405">
        <f>IF(AS75=0,0,IF(AS75&gt;AQ75,0,((AQ75/AS75)-1)*100))</f>
        <v>0.68493150684931781</v>
      </c>
      <c r="BK75" s="405">
        <f t="shared" si="69"/>
        <v>0.68965517241379448</v>
      </c>
      <c r="BL75" s="405">
        <f>((AT75/AV75)-1)*100</f>
        <v>0.69444444444444198</v>
      </c>
      <c r="BM75" s="306">
        <f t="shared" si="84"/>
        <v>2.1276595744680771</v>
      </c>
      <c r="BN75" s="306">
        <f t="shared" si="26"/>
        <v>7.6335877862595325</v>
      </c>
      <c r="BO75" s="306">
        <f t="shared" si="27"/>
        <v>107.93650793650795</v>
      </c>
      <c r="BP75" s="306">
        <f t="shared" si="28"/>
        <v>57.499999999999993</v>
      </c>
      <c r="BQ75" s="306">
        <f t="shared" si="29"/>
        <v>33.33333333333335</v>
      </c>
      <c r="BR75" s="306">
        <f t="shared" si="30"/>
        <v>27.659574468085111</v>
      </c>
      <c r="BS75" s="306">
        <f t="shared" si="31"/>
        <v>17.499999999999982</v>
      </c>
      <c r="BT75" s="306">
        <f t="shared" si="32"/>
        <v>5.2631578947368363</v>
      </c>
      <c r="BU75" s="306">
        <f t="shared" si="33"/>
        <v>11.764705882352944</v>
      </c>
      <c r="BV75" s="306">
        <f t="shared" si="34"/>
        <v>13.333333333333353</v>
      </c>
      <c r="BW75" s="306">
        <f t="shared" si="35"/>
        <v>15.384615384615374</v>
      </c>
      <c r="BX75" s="404">
        <f t="shared" si="81"/>
        <v>20.145718588416237</v>
      </c>
      <c r="BY75" s="405">
        <f t="shared" si="82"/>
        <v>27.92426058105853</v>
      </c>
      <c r="BZ75" s="788" t="s">
        <v>1464</v>
      </c>
      <c r="CA75" s="348">
        <f t="shared" si="70"/>
        <v>-17.042736030090662</v>
      </c>
      <c r="CB75" s="348">
        <f t="shared" si="71"/>
        <v>4.141948654594021</v>
      </c>
      <c r="CC75" s="306">
        <f t="shared" si="72"/>
        <v>65.677149209280032</v>
      </c>
      <c r="CD75" s="570">
        <f t="shared" si="83"/>
        <v>1.6280000000000001</v>
      </c>
      <c r="CE75" s="419">
        <f>IF($AC75="n/a",1.03*CD75,IF($AC75&lt;0,1.01*CD75,IF($AC75&gt;10,1.1*CD75,(1+$AC75/100)*CD75)))</f>
        <v>1.7908000000000002</v>
      </c>
      <c r="CF75" s="419">
        <f t="shared" si="64"/>
        <v>1.9698800000000003</v>
      </c>
      <c r="CG75" s="419">
        <f t="shared" si="64"/>
        <v>2.1668680000000005</v>
      </c>
      <c r="CH75" s="496">
        <f t="shared" si="64"/>
        <v>2.3835548000000006</v>
      </c>
      <c r="CI75" s="419">
        <f t="shared" si="36"/>
        <v>9.9391028000000023</v>
      </c>
      <c r="CJ75" s="405">
        <f t="shared" si="73"/>
        <v>21.133537741866899</v>
      </c>
      <c r="CK75" s="457">
        <v>1.35</v>
      </c>
      <c r="CL75" s="458">
        <v>9.5500000000000007</v>
      </c>
      <c r="CM75" s="458">
        <v>-18.809999999999999</v>
      </c>
      <c r="CN75" s="459">
        <v>-0.11</v>
      </c>
      <c r="CO75" s="460">
        <v>-6.85</v>
      </c>
    </row>
    <row r="76" spans="1:93" ht="11.25" customHeight="1">
      <c r="A76" s="193" t="s">
        <v>332</v>
      </c>
      <c r="B76" s="32" t="s">
        <v>2273</v>
      </c>
      <c r="C76" s="35" t="s">
        <v>3417</v>
      </c>
      <c r="D76" s="118">
        <v>34</v>
      </c>
      <c r="E76" s="121">
        <v>76</v>
      </c>
      <c r="F76" s="40" t="s">
        <v>2049</v>
      </c>
      <c r="G76" s="42" t="s">
        <v>1572</v>
      </c>
      <c r="H76" s="150">
        <v>15.16</v>
      </c>
      <c r="I76" s="229">
        <f t="shared" si="37"/>
        <v>4.8812664907651717</v>
      </c>
      <c r="J76" s="125">
        <v>0.1825</v>
      </c>
      <c r="K76" s="125">
        <v>0.185</v>
      </c>
      <c r="L76" s="1044">
        <f t="shared" si="65"/>
        <v>1.3698630136986356</v>
      </c>
      <c r="M76" s="43">
        <v>42067</v>
      </c>
      <c r="N76" s="44">
        <v>42069</v>
      </c>
      <c r="O76" s="34">
        <v>42079</v>
      </c>
      <c r="P76" s="273" t="s">
        <v>3618</v>
      </c>
      <c r="Q76" s="197"/>
      <c r="R76" s="192">
        <f t="shared" si="62"/>
        <v>0.74</v>
      </c>
      <c r="S76" s="672">
        <f t="shared" si="66"/>
        <v>51.748251748251747</v>
      </c>
      <c r="T76" s="681">
        <f t="shared" si="67"/>
        <v>-31.357937736889685</v>
      </c>
      <c r="U76" s="229">
        <f t="shared" si="68"/>
        <v>10.601398601398602</v>
      </c>
      <c r="V76" s="493">
        <v>12</v>
      </c>
      <c r="W76" s="162">
        <v>1.43</v>
      </c>
      <c r="X76" s="157">
        <v>1.06</v>
      </c>
      <c r="Y76" s="150">
        <v>0.72</v>
      </c>
      <c r="Z76" s="158">
        <v>1</v>
      </c>
      <c r="AA76" s="150">
        <v>15.4</v>
      </c>
      <c r="AB76" s="434">
        <v>-11.5</v>
      </c>
      <c r="AC76" s="444">
        <v>4.9800000000000004</v>
      </c>
      <c r="AD76" s="445">
        <v>39.6</v>
      </c>
      <c r="AE76" s="444">
        <v>10</v>
      </c>
      <c r="AF76" s="725">
        <v>3</v>
      </c>
      <c r="AG76" s="467">
        <v>3955</v>
      </c>
      <c r="AH76" s="679">
        <v>0.6</v>
      </c>
      <c r="AI76" s="769">
        <v>0.25</v>
      </c>
      <c r="AJ76" s="796">
        <f>IF(OR(AD76&lt;0,AD76="n/a",AD76=0),"n/a",AN76/AD76)</f>
        <v>3.6089666938523578E-2</v>
      </c>
      <c r="AK76" s="688">
        <f>AN76/AO76</f>
        <v>0.23313788989541057</v>
      </c>
      <c r="AL76" s="635">
        <f t="shared" si="74"/>
        <v>1.388888888888884</v>
      </c>
      <c r="AM76" s="636">
        <f t="shared" si="75"/>
        <v>1.4086357131201765</v>
      </c>
      <c r="AN76" s="636">
        <f t="shared" si="76"/>
        <v>1.4291508107655337</v>
      </c>
      <c r="AO76" s="639">
        <f t="shared" si="77"/>
        <v>6.1300666803095538</v>
      </c>
      <c r="AP76" s="814">
        <v>0.73</v>
      </c>
      <c r="AQ76" s="814">
        <v>0.72</v>
      </c>
      <c r="AR76" s="815"/>
      <c r="AS76" s="814">
        <v>0.71</v>
      </c>
      <c r="AT76" s="797">
        <v>0.7</v>
      </c>
      <c r="AU76" s="815"/>
      <c r="AV76" s="816">
        <v>0.69</v>
      </c>
      <c r="AW76" s="820">
        <v>0.68</v>
      </c>
      <c r="AX76" s="817">
        <v>0.67</v>
      </c>
      <c r="AY76" s="817">
        <v>0.63</v>
      </c>
      <c r="AZ76" s="817">
        <v>0.59</v>
      </c>
      <c r="BA76" s="817">
        <v>0.51200000000000001</v>
      </c>
      <c r="BB76" s="817">
        <v>0.40266000000000002</v>
      </c>
      <c r="BC76" s="817">
        <v>0.35731999999999997</v>
      </c>
      <c r="BD76" s="817">
        <v>0.33602000000000004</v>
      </c>
      <c r="BE76" s="817">
        <v>0.31466</v>
      </c>
      <c r="BF76" s="817">
        <v>0.29332000000000003</v>
      </c>
      <c r="BG76" s="817">
        <v>0.26135999999999998</v>
      </c>
      <c r="BH76" s="816">
        <f t="shared" si="78"/>
        <v>8.5973399999999991</v>
      </c>
      <c r="BI76" s="409">
        <f t="shared" si="79"/>
        <v>1.388888888888884</v>
      </c>
      <c r="BJ76" s="409">
        <f>IF(AS76=0,0,IF(AS76&gt;AQ76,0,((AQ76/AS76)-1)*100))</f>
        <v>1.4084507042253502</v>
      </c>
      <c r="BK76" s="409">
        <f t="shared" si="69"/>
        <v>1.4285714285714235</v>
      </c>
      <c r="BL76" s="409">
        <f t="shared" si="38"/>
        <v>1.449275362318847</v>
      </c>
      <c r="BM76" s="395">
        <f t="shared" si="84"/>
        <v>1.4705882352941124</v>
      </c>
      <c r="BN76" s="395">
        <f t="shared" si="26"/>
        <v>1.4925373134328401</v>
      </c>
      <c r="BO76" s="395">
        <f t="shared" si="27"/>
        <v>6.3492063492063489</v>
      </c>
      <c r="BP76" s="395">
        <f t="shared" si="28"/>
        <v>6.7796610169491567</v>
      </c>
      <c r="BQ76" s="395">
        <f t="shared" si="29"/>
        <v>15.234375</v>
      </c>
      <c r="BR76" s="395">
        <f t="shared" si="30"/>
        <v>27.154423086474932</v>
      </c>
      <c r="BS76" s="395">
        <f t="shared" si="31"/>
        <v>12.68890630247399</v>
      </c>
      <c r="BT76" s="395">
        <f t="shared" si="32"/>
        <v>6.3389083983095951</v>
      </c>
      <c r="BU76" s="395">
        <f t="shared" si="33"/>
        <v>6.7882794126994384</v>
      </c>
      <c r="BV76" s="395">
        <f t="shared" si="34"/>
        <v>7.2753306968498466</v>
      </c>
      <c r="BW76" s="395">
        <f t="shared" si="35"/>
        <v>12.228344046525885</v>
      </c>
      <c r="BX76" s="408">
        <f t="shared" si="81"/>
        <v>7.2983830828147109</v>
      </c>
      <c r="BY76" s="409">
        <f t="shared" si="82"/>
        <v>6.9229430101630713</v>
      </c>
      <c r="BZ76" s="654" t="s">
        <v>2637</v>
      </c>
      <c r="CA76" s="349">
        <f t="shared" si="70"/>
        <v>-4.2909812998678962</v>
      </c>
      <c r="CB76" s="349">
        <f t="shared" si="71"/>
        <v>6.3104173015307055</v>
      </c>
      <c r="CC76" s="395">
        <f t="shared" si="72"/>
        <v>54.927529059833716</v>
      </c>
      <c r="CD76" s="574">
        <f t="shared" si="83"/>
        <v>0.73729999999999996</v>
      </c>
      <c r="CE76" s="420">
        <f>IF($AC76="n/a",1.03*CD76,IF($AC76&lt;0,1.01*CD76,IF($AC76&gt;10,1.1*CD76,(1+$AC76/100)*CD76)))</f>
        <v>0.77401754</v>
      </c>
      <c r="CF76" s="420">
        <f t="shared" si="64"/>
        <v>0.85141929400000005</v>
      </c>
      <c r="CG76" s="420">
        <f t="shared" si="64"/>
        <v>0.93656122340000014</v>
      </c>
      <c r="CH76" s="497">
        <f t="shared" si="64"/>
        <v>1.0302173457400003</v>
      </c>
      <c r="CI76" s="420">
        <f t="shared" si="36"/>
        <v>4.3295154031400003</v>
      </c>
      <c r="CJ76" s="409">
        <f t="shared" si="73"/>
        <v>28.558808727836414</v>
      </c>
      <c r="CK76" s="468">
        <v>0.99</v>
      </c>
      <c r="CL76" s="469">
        <v>14.29</v>
      </c>
      <c r="CM76" s="469">
        <v>-9.69</v>
      </c>
      <c r="CN76" s="470">
        <v>4.5999999999999996</v>
      </c>
      <c r="CO76" s="471">
        <v>1.28</v>
      </c>
    </row>
    <row r="77" spans="1:93" ht="11.25" customHeight="1">
      <c r="A77" s="15" t="s">
        <v>2224</v>
      </c>
      <c r="B77" s="16" t="s">
        <v>2225</v>
      </c>
      <c r="C77" s="22" t="s">
        <v>3267</v>
      </c>
      <c r="D77" s="116">
        <v>58</v>
      </c>
      <c r="E77" s="121">
        <v>6</v>
      </c>
      <c r="F77" s="36" t="s">
        <v>2049</v>
      </c>
      <c r="G77" s="37" t="s">
        <v>2049</v>
      </c>
      <c r="H77" s="171">
        <v>122.69</v>
      </c>
      <c r="I77" s="227">
        <f>(R77/H77)*100</f>
        <v>2.0539571277202708</v>
      </c>
      <c r="J77" s="127">
        <v>0.48</v>
      </c>
      <c r="K77" s="127">
        <v>0.63</v>
      </c>
      <c r="L77" s="18">
        <f t="shared" si="65"/>
        <v>31.25</v>
      </c>
      <c r="M77" s="19">
        <v>41918</v>
      </c>
      <c r="N77" s="20">
        <v>41953</v>
      </c>
      <c r="O77" s="21">
        <v>41978</v>
      </c>
      <c r="P77" s="277" t="s">
        <v>2042</v>
      </c>
      <c r="Q77" s="128" t="s">
        <v>1172</v>
      </c>
      <c r="R77" s="224">
        <f t="shared" si="62"/>
        <v>2.52</v>
      </c>
      <c r="S77" s="231">
        <f t="shared" si="66"/>
        <v>34.758620689655174</v>
      </c>
      <c r="T77" s="680">
        <f t="shared" si="67"/>
        <v>52.695123583837898</v>
      </c>
      <c r="U77" s="227">
        <f t="shared" si="68"/>
        <v>16.922758620689656</v>
      </c>
      <c r="V77" s="492">
        <v>6</v>
      </c>
      <c r="W77" s="161">
        <v>7.25</v>
      </c>
      <c r="X77" s="155">
        <v>1.64</v>
      </c>
      <c r="Y77" s="149">
        <v>1.32</v>
      </c>
      <c r="Z77" s="156">
        <v>3.1</v>
      </c>
      <c r="AA77" s="149">
        <v>17.100000000000001</v>
      </c>
      <c r="AB77" s="432">
        <v>9.6999999999999993</v>
      </c>
      <c r="AC77" s="440">
        <v>8.82</v>
      </c>
      <c r="AD77" s="443">
        <v>17</v>
      </c>
      <c r="AE77" s="440">
        <v>10.3</v>
      </c>
      <c r="AF77" s="723">
        <v>18</v>
      </c>
      <c r="AG77" s="456">
        <v>17478</v>
      </c>
      <c r="AH77" s="653">
        <v>0.6</v>
      </c>
      <c r="AI77" s="767">
        <v>0.52</v>
      </c>
      <c r="AJ77" s="795">
        <f>IF(OR(AD77&lt;0,AD77="n/a",AD77=0),"n/a",AN77/AD77)</f>
        <v>0.92134693320370054</v>
      </c>
      <c r="AK77" s="794">
        <f t="shared" si="6"/>
        <v>1.0363675699249506</v>
      </c>
      <c r="AL77" s="634">
        <f t="shared" si="74"/>
        <v>16.292134831460658</v>
      </c>
      <c r="AM77" s="631">
        <f t="shared" si="75"/>
        <v>13.121399473677497</v>
      </c>
      <c r="AN77" s="631">
        <f t="shared" si="76"/>
        <v>15.662897864462909</v>
      </c>
      <c r="AO77" s="638">
        <f t="shared" si="77"/>
        <v>15.113265137770714</v>
      </c>
      <c r="AP77" s="808">
        <v>2.0699999999999998</v>
      </c>
      <c r="AQ77" s="808">
        <v>1.78</v>
      </c>
      <c r="AR77" s="809"/>
      <c r="AS77" s="808">
        <v>1.62</v>
      </c>
      <c r="AT77" s="796">
        <v>1.43</v>
      </c>
      <c r="AU77" s="809"/>
      <c r="AV77" s="810">
        <v>1.07</v>
      </c>
      <c r="AW77" s="812">
        <v>1</v>
      </c>
      <c r="AX77" s="811">
        <v>0.92</v>
      </c>
      <c r="AY77" s="811">
        <v>0.76332999999999995</v>
      </c>
      <c r="AZ77" s="811">
        <v>0.65332999999999997</v>
      </c>
      <c r="BA77" s="811">
        <v>0.57333000000000001</v>
      </c>
      <c r="BB77" s="812">
        <v>0.50666</v>
      </c>
      <c r="BC77" s="811">
        <v>0.50666</v>
      </c>
      <c r="BD77" s="812">
        <v>0.48</v>
      </c>
      <c r="BE77" s="811">
        <v>0.48</v>
      </c>
      <c r="BF77" s="812">
        <v>0.45333000000000001</v>
      </c>
      <c r="BG77" s="811">
        <v>0.45333000000000001</v>
      </c>
      <c r="BH77" s="810">
        <f t="shared" si="78"/>
        <v>14.759969999999999</v>
      </c>
      <c r="BI77" s="405">
        <f t="shared" si="79"/>
        <v>16.292134831460658</v>
      </c>
      <c r="BJ77" s="405">
        <f>IF(AS77=0,0,IF(AS77&gt;AQ77,0,((AQ77/AS77)-1)*100))</f>
        <v>9.8765432098765427</v>
      </c>
      <c r="BK77" s="405">
        <f t="shared" si="69"/>
        <v>13.286713286713292</v>
      </c>
      <c r="BL77" s="405">
        <f t="shared" si="38"/>
        <v>33.644859813084096</v>
      </c>
      <c r="BM77" s="306">
        <f t="shared" si="84"/>
        <v>7.0000000000000062</v>
      </c>
      <c r="BN77" s="306">
        <f t="shared" si="26"/>
        <v>8.6956521739130377</v>
      </c>
      <c r="BO77" s="306">
        <f t="shared" si="27"/>
        <v>20.524543775300351</v>
      </c>
      <c r="BP77" s="306">
        <f t="shared" si="28"/>
        <v>16.83682059602345</v>
      </c>
      <c r="BQ77" s="306">
        <f t="shared" si="29"/>
        <v>13.953569497497064</v>
      </c>
      <c r="BR77" s="306">
        <f t="shared" si="30"/>
        <v>13.158725772707536</v>
      </c>
      <c r="BS77" s="306">
        <f t="shared" si="31"/>
        <v>0</v>
      </c>
      <c r="BT77" s="306">
        <f t="shared" si="32"/>
        <v>5.55416666666666</v>
      </c>
      <c r="BU77" s="306">
        <f t="shared" si="33"/>
        <v>0</v>
      </c>
      <c r="BV77" s="306">
        <f t="shared" si="34"/>
        <v>5.8831314936139245</v>
      </c>
      <c r="BW77" s="306">
        <f t="shared" si="35"/>
        <v>0</v>
      </c>
      <c r="BX77" s="404">
        <f t="shared" si="81"/>
        <v>10.980457407790441</v>
      </c>
      <c r="BY77" s="405">
        <f t="shared" si="82"/>
        <v>8.6625646417813105</v>
      </c>
      <c r="BZ77" s="788" t="s">
        <v>2558</v>
      </c>
      <c r="CA77" s="348">
        <f t="shared" si="70"/>
        <v>0.79409637149352363</v>
      </c>
      <c r="CB77" s="348">
        <f t="shared" si="71"/>
        <v>17.71685499218318</v>
      </c>
      <c r="CC77" s="306">
        <f t="shared" si="72"/>
        <v>86.571862068965515</v>
      </c>
      <c r="CD77" s="570">
        <f t="shared" si="83"/>
        <v>2.2707899999999999</v>
      </c>
      <c r="CE77" s="419">
        <f>IF($AC77="n/a",1.03*CD77,IF($AC77&lt;0,1.01*CD77,IF($AC77&gt;10,1.1*CD77,(1+$AC77/100)*CD77)))</f>
        <v>2.4710736779999998</v>
      </c>
      <c r="CF77" s="419">
        <f t="shared" si="64"/>
        <v>2.7181810457999998</v>
      </c>
      <c r="CG77" s="419">
        <f t="shared" si="64"/>
        <v>2.9899991503800001</v>
      </c>
      <c r="CH77" s="496">
        <f t="shared" si="64"/>
        <v>3.2889990654180004</v>
      </c>
      <c r="CI77" s="419">
        <f t="shared" si="36"/>
        <v>13.739042939598001</v>
      </c>
      <c r="CJ77" s="405">
        <f t="shared" si="73"/>
        <v>11.198176656286577</v>
      </c>
      <c r="CK77" s="457">
        <v>1.67</v>
      </c>
      <c r="CL77" s="458">
        <v>24.17</v>
      </c>
      <c r="CM77" s="458">
        <v>-7.55</v>
      </c>
      <c r="CN77" s="459">
        <v>-0.31</v>
      </c>
      <c r="CO77" s="460">
        <v>1.87</v>
      </c>
    </row>
    <row r="78" spans="1:93" ht="11.25" customHeight="1">
      <c r="A78" s="86" t="s">
        <v>2447</v>
      </c>
      <c r="B78" s="24" t="s">
        <v>896</v>
      </c>
      <c r="C78" s="29" t="s">
        <v>3267</v>
      </c>
      <c r="D78" s="117">
        <v>39</v>
      </c>
      <c r="E78" s="121">
        <v>63</v>
      </c>
      <c r="F78" s="38" t="s">
        <v>2049</v>
      </c>
      <c r="G78" s="39" t="s">
        <v>2049</v>
      </c>
      <c r="H78" s="149">
        <v>66.47</v>
      </c>
      <c r="I78" s="227">
        <f t="shared" si="37"/>
        <v>1.9256807582367987</v>
      </c>
      <c r="J78" s="126">
        <v>0.3</v>
      </c>
      <c r="K78" s="126">
        <v>0.32</v>
      </c>
      <c r="L78" s="25">
        <f t="shared" si="65"/>
        <v>6.6666666666666652</v>
      </c>
      <c r="M78" s="26">
        <v>42032</v>
      </c>
      <c r="N78" s="27">
        <v>42035</v>
      </c>
      <c r="O78" s="28">
        <v>42048</v>
      </c>
      <c r="P78" s="195" t="s">
        <v>2158</v>
      </c>
      <c r="Q78" s="868" t="s">
        <v>3693</v>
      </c>
      <c r="R78" s="224">
        <f t="shared" si="62"/>
        <v>1.28</v>
      </c>
      <c r="S78" s="231">
        <f t="shared" si="66"/>
        <v>39.263803680981596</v>
      </c>
      <c r="T78" s="680">
        <f t="shared" si="67"/>
        <v>51.715390272493792</v>
      </c>
      <c r="U78" s="227">
        <f t="shared" si="68"/>
        <v>20.389570552147241</v>
      </c>
      <c r="V78" s="492">
        <v>12</v>
      </c>
      <c r="W78" s="161">
        <v>3.26</v>
      </c>
      <c r="X78" s="155">
        <v>1.79</v>
      </c>
      <c r="Y78" s="149">
        <v>1.74</v>
      </c>
      <c r="Z78" s="156">
        <v>2.54</v>
      </c>
      <c r="AA78" s="149">
        <v>6.5</v>
      </c>
      <c r="AB78" s="489">
        <v>411.9</v>
      </c>
      <c r="AC78" s="440">
        <v>10.77</v>
      </c>
      <c r="AD78" s="443">
        <v>0.2</v>
      </c>
      <c r="AE78" s="440">
        <v>11.4</v>
      </c>
      <c r="AF78" s="723">
        <v>15</v>
      </c>
      <c r="AG78" s="456">
        <v>12416</v>
      </c>
      <c r="AH78" s="653">
        <v>0.3</v>
      </c>
      <c r="AI78" s="767">
        <v>0.6</v>
      </c>
      <c r="AJ78" s="796">
        <f>IF(OR(AD78&lt;0,AD78="n/a",AD78=0),"n/a",AN78/AD78)</f>
        <v>44.2294536783211</v>
      </c>
      <c r="AK78" s="688">
        <f t="shared" si="6"/>
        <v>0.89823615570446114</v>
      </c>
      <c r="AL78" s="634">
        <f t="shared" si="74"/>
        <v>14.583333333333348</v>
      </c>
      <c r="AM78" s="631">
        <f t="shared" si="75"/>
        <v>11.199004528465784</v>
      </c>
      <c r="AN78" s="631">
        <f t="shared" si="76"/>
        <v>8.84589073566422</v>
      </c>
      <c r="AO78" s="638">
        <f t="shared" si="77"/>
        <v>9.8480679935741833</v>
      </c>
      <c r="AP78" s="808">
        <v>1.1000000000000001</v>
      </c>
      <c r="AQ78" s="808">
        <v>0.96</v>
      </c>
      <c r="AR78" s="809"/>
      <c r="AS78" s="808">
        <v>0.88</v>
      </c>
      <c r="AT78" s="796">
        <v>0.8</v>
      </c>
      <c r="AU78" s="809"/>
      <c r="AV78" s="810">
        <v>0.76</v>
      </c>
      <c r="AW78" s="811">
        <v>0.72</v>
      </c>
      <c r="AX78" s="811">
        <v>0.68</v>
      </c>
      <c r="AY78" s="811">
        <v>0.6</v>
      </c>
      <c r="AZ78" s="811">
        <v>0.56000000000000005</v>
      </c>
      <c r="BA78" s="811">
        <v>0.52</v>
      </c>
      <c r="BB78" s="811">
        <v>0.43</v>
      </c>
      <c r="BC78" s="811">
        <v>0.4</v>
      </c>
      <c r="BD78" s="811">
        <v>0.375</v>
      </c>
      <c r="BE78" s="811">
        <v>0.35</v>
      </c>
      <c r="BF78" s="811">
        <v>0.32500000000000001</v>
      </c>
      <c r="BG78" s="811">
        <v>0.32</v>
      </c>
      <c r="BH78" s="810">
        <f t="shared" si="78"/>
        <v>9.7799999999999976</v>
      </c>
      <c r="BI78" s="405">
        <f t="shared" si="79"/>
        <v>14.583333333333348</v>
      </c>
      <c r="BJ78" s="405">
        <f>IF(AS78=0,0,IF(AS78&gt;AQ78,0,((AQ78/AS78)-1)*100))</f>
        <v>9.0909090909090828</v>
      </c>
      <c r="BK78" s="405">
        <f t="shared" si="69"/>
        <v>9.9999999999999858</v>
      </c>
      <c r="BL78" s="405">
        <f>((AT78/AV78)-1)*100</f>
        <v>5.2631578947368363</v>
      </c>
      <c r="BM78" s="306">
        <f t="shared" si="84"/>
        <v>5.555555555555558</v>
      </c>
      <c r="BN78" s="306">
        <f t="shared" si="26"/>
        <v>5.8823529411764497</v>
      </c>
      <c r="BO78" s="306">
        <f t="shared" si="27"/>
        <v>13.333333333333353</v>
      </c>
      <c r="BP78" s="306">
        <f t="shared" si="28"/>
        <v>7.1428571428571397</v>
      </c>
      <c r="BQ78" s="306">
        <f t="shared" si="29"/>
        <v>7.6923076923077094</v>
      </c>
      <c r="BR78" s="306">
        <f t="shared" si="30"/>
        <v>20.930232558139551</v>
      </c>
      <c r="BS78" s="306">
        <f t="shared" si="31"/>
        <v>7.4999999999999956</v>
      </c>
      <c r="BT78" s="306">
        <f t="shared" si="32"/>
        <v>6.6666666666666652</v>
      </c>
      <c r="BU78" s="306">
        <f t="shared" si="33"/>
        <v>7.1428571428571397</v>
      </c>
      <c r="BV78" s="306">
        <f t="shared" si="34"/>
        <v>7.6923076923076872</v>
      </c>
      <c r="BW78" s="306">
        <f t="shared" si="35"/>
        <v>1.5625</v>
      </c>
      <c r="BX78" s="404">
        <f t="shared" si="81"/>
        <v>8.6692247362787</v>
      </c>
      <c r="BY78" s="405">
        <f t="shared" si="82"/>
        <v>4.4760529932212956</v>
      </c>
      <c r="BZ78" s="788" t="s">
        <v>2558</v>
      </c>
      <c r="CA78" s="348">
        <f t="shared" si="70"/>
        <v>-9.6179990582462214</v>
      </c>
      <c r="CB78" s="348">
        <f t="shared" si="71"/>
        <v>10.771571493901019</v>
      </c>
      <c r="CC78" s="306">
        <f t="shared" si="72"/>
        <v>80.749587642778991</v>
      </c>
      <c r="CD78" s="570">
        <f t="shared" si="83"/>
        <v>1.2100000000000002</v>
      </c>
      <c r="CE78" s="419">
        <f>IF($AC78="n/a",1.03*CD78,IF($AC78&lt;0,1.01*CD78,IF($AC78&gt;10,1.1*CD78,(1+$AC78/100)*CD78)))</f>
        <v>1.3310000000000004</v>
      </c>
      <c r="CF78" s="419">
        <f t="shared" si="64"/>
        <v>1.4641000000000006</v>
      </c>
      <c r="CG78" s="419">
        <f t="shared" si="64"/>
        <v>1.6105100000000008</v>
      </c>
      <c r="CH78" s="496">
        <f t="shared" si="64"/>
        <v>1.7715610000000011</v>
      </c>
      <c r="CI78" s="419">
        <f t="shared" si="36"/>
        <v>7.3871710000000022</v>
      </c>
      <c r="CJ78" s="405">
        <f t="shared" si="73"/>
        <v>11.113541447269448</v>
      </c>
      <c r="CK78" s="457">
        <v>1.24</v>
      </c>
      <c r="CL78" s="458">
        <v>13.59</v>
      </c>
      <c r="CM78" s="458">
        <v>-18.88</v>
      </c>
      <c r="CN78" s="459">
        <v>2.25</v>
      </c>
      <c r="CO78" s="460">
        <v>-1.51</v>
      </c>
    </row>
    <row r="79" spans="1:93" ht="11.25" customHeight="1">
      <c r="A79" s="23" t="s">
        <v>3498</v>
      </c>
      <c r="B79" s="24" t="s">
        <v>2857</v>
      </c>
      <c r="C79" s="29" t="s">
        <v>1377</v>
      </c>
      <c r="D79" s="117">
        <v>43</v>
      </c>
      <c r="E79" s="121">
        <v>44</v>
      </c>
      <c r="F79" s="38" t="s">
        <v>1572</v>
      </c>
      <c r="G79" s="39" t="s">
        <v>1572</v>
      </c>
      <c r="H79" s="149">
        <v>98.98</v>
      </c>
      <c r="I79" s="227">
        <f t="shared" si="37"/>
        <v>2.8389573651242674</v>
      </c>
      <c r="J79" s="126">
        <v>0.65500000000000003</v>
      </c>
      <c r="K79" s="126">
        <v>0.70250000000000001</v>
      </c>
      <c r="L79" s="25">
        <f t="shared" si="65"/>
        <v>7.2519083969465603</v>
      </c>
      <c r="M79" s="26">
        <v>42158</v>
      </c>
      <c r="N79" s="27">
        <v>42160</v>
      </c>
      <c r="O79" s="28">
        <v>42185</v>
      </c>
      <c r="P79" s="195" t="s">
        <v>954</v>
      </c>
      <c r="Q79" s="201" t="s">
        <v>3005</v>
      </c>
      <c r="R79" s="224">
        <f t="shared" si="62"/>
        <v>2.81</v>
      </c>
      <c r="S79" s="231">
        <f t="shared" si="66"/>
        <v>65.962441314553999</v>
      </c>
      <c r="T79" s="680">
        <f t="shared" si="67"/>
        <v>195.57169876018446</v>
      </c>
      <c r="U79" s="227">
        <f t="shared" si="68"/>
        <v>23.23474178403756</v>
      </c>
      <c r="V79" s="492">
        <v>12</v>
      </c>
      <c r="W79" s="161">
        <v>4.26</v>
      </c>
      <c r="X79" s="155">
        <v>3.35</v>
      </c>
      <c r="Y79" s="149">
        <v>2.2000000000000002</v>
      </c>
      <c r="Z79" s="156">
        <v>8.4600000000000009</v>
      </c>
      <c r="AA79" s="149">
        <v>30</v>
      </c>
      <c r="AB79" s="432">
        <v>-1.2</v>
      </c>
      <c r="AC79" s="440">
        <v>8.57</v>
      </c>
      <c r="AD79" s="443">
        <v>2.5</v>
      </c>
      <c r="AE79" s="440">
        <v>6.94</v>
      </c>
      <c r="AF79" s="723">
        <v>17</v>
      </c>
      <c r="AG79" s="456">
        <v>146725</v>
      </c>
      <c r="AH79" s="653">
        <v>0.1</v>
      </c>
      <c r="AI79" s="767">
        <v>1.66</v>
      </c>
      <c r="AJ79" s="796">
        <f t="shared" si="5"/>
        <v>3.0687505095727019</v>
      </c>
      <c r="AK79" s="688">
        <f>AN79/AO79</f>
        <v>0.61383962117310087</v>
      </c>
      <c r="AL79" s="634">
        <f t="shared" si="74"/>
        <v>13.058035714285721</v>
      </c>
      <c r="AM79" s="631">
        <f t="shared" si="75"/>
        <v>8.3674346438462379</v>
      </c>
      <c r="AN79" s="631">
        <f t="shared" si="76"/>
        <v>7.6718762739317548</v>
      </c>
      <c r="AO79" s="638">
        <f t="shared" si="77"/>
        <v>12.498177063367354</v>
      </c>
      <c r="AP79" s="808">
        <v>2.5325000000000002</v>
      </c>
      <c r="AQ79" s="808">
        <v>2.2400000000000002</v>
      </c>
      <c r="AR79" s="809"/>
      <c r="AS79" s="808">
        <v>2.105</v>
      </c>
      <c r="AT79" s="796">
        <v>1.99</v>
      </c>
      <c r="AU79" s="809"/>
      <c r="AV79" s="810">
        <v>1.86</v>
      </c>
      <c r="AW79" s="811">
        <v>1.75</v>
      </c>
      <c r="AX79" s="811">
        <v>1.6</v>
      </c>
      <c r="AY79" s="811">
        <v>1.35</v>
      </c>
      <c r="AZ79" s="811">
        <v>1.1200000000000001</v>
      </c>
      <c r="BA79" s="811">
        <v>0.98</v>
      </c>
      <c r="BB79" s="811">
        <v>0.78</v>
      </c>
      <c r="BC79" s="811">
        <v>0.62</v>
      </c>
      <c r="BD79" s="811">
        <v>0.59</v>
      </c>
      <c r="BE79" s="811">
        <v>0.56999999999999995</v>
      </c>
      <c r="BF79" s="811">
        <v>0.55000000000000004</v>
      </c>
      <c r="BG79" s="811">
        <v>0.53</v>
      </c>
      <c r="BH79" s="810">
        <f t="shared" si="78"/>
        <v>21.167500000000004</v>
      </c>
      <c r="BI79" s="405">
        <f t="shared" si="79"/>
        <v>13.058035714285721</v>
      </c>
      <c r="BJ79" s="405">
        <f t="shared" si="13"/>
        <v>6.4133016627078598</v>
      </c>
      <c r="BK79" s="405">
        <f t="shared" si="69"/>
        <v>5.7788944723618174</v>
      </c>
      <c r="BL79" s="405">
        <f>((AT79/AV79)-1)*100</f>
        <v>6.9892473118279508</v>
      </c>
      <c r="BM79" s="306">
        <f t="shared" si="84"/>
        <v>6.2857142857142945</v>
      </c>
      <c r="BN79" s="306">
        <f t="shared" si="26"/>
        <v>9.375</v>
      </c>
      <c r="BO79" s="306">
        <f t="shared" si="27"/>
        <v>18.518518518518512</v>
      </c>
      <c r="BP79" s="306">
        <f t="shared" si="28"/>
        <v>20.535714285714278</v>
      </c>
      <c r="BQ79" s="306">
        <f t="shared" si="29"/>
        <v>14.285714285714302</v>
      </c>
      <c r="BR79" s="306">
        <f t="shared" si="30"/>
        <v>25.641025641025639</v>
      </c>
      <c r="BS79" s="306">
        <f t="shared" si="31"/>
        <v>25.806451612903224</v>
      </c>
      <c r="BT79" s="306">
        <f t="shared" si="32"/>
        <v>5.0847457627118731</v>
      </c>
      <c r="BU79" s="306">
        <f t="shared" si="33"/>
        <v>3.5087719298245723</v>
      </c>
      <c r="BV79" s="306">
        <f t="shared" si="34"/>
        <v>3.6363636363636154</v>
      </c>
      <c r="BW79" s="306">
        <f t="shared" si="35"/>
        <v>3.7735849056603765</v>
      </c>
      <c r="BX79" s="404">
        <f t="shared" si="81"/>
        <v>11.246072268355602</v>
      </c>
      <c r="BY79" s="405">
        <f t="shared" si="82"/>
        <v>7.6680015109573825</v>
      </c>
      <c r="BZ79" s="788" t="s">
        <v>1862</v>
      </c>
      <c r="CA79" s="348">
        <f t="shared" si="70"/>
        <v>-12.723908144981538</v>
      </c>
      <c r="CB79" s="348">
        <f t="shared" si="71"/>
        <v>10.510833639056022</v>
      </c>
      <c r="CC79" s="306">
        <f t="shared" si="72"/>
        <v>65.490891347503123</v>
      </c>
      <c r="CD79" s="570">
        <f t="shared" si="83"/>
        <v>2.5578250000000002</v>
      </c>
      <c r="CE79" s="419">
        <f t="shared" si="22"/>
        <v>2.7770306025000004</v>
      </c>
      <c r="CF79" s="419">
        <f t="shared" si="64"/>
        <v>2.9697565263135002</v>
      </c>
      <c r="CG79" s="419">
        <f t="shared" si="64"/>
        <v>3.175857629239657</v>
      </c>
      <c r="CH79" s="496">
        <f t="shared" si="64"/>
        <v>3.3962621487088889</v>
      </c>
      <c r="CI79" s="419">
        <f>SUM(CD79:CH79)</f>
        <v>14.876731906762046</v>
      </c>
      <c r="CJ79" s="405">
        <f t="shared" si="73"/>
        <v>15.030038297395478</v>
      </c>
      <c r="CK79" s="457">
        <v>0.44</v>
      </c>
      <c r="CL79" s="458">
        <v>29.86</v>
      </c>
      <c r="CM79" s="458">
        <v>-1.77</v>
      </c>
      <c r="CN79" s="459">
        <v>2.19</v>
      </c>
      <c r="CO79" s="460">
        <v>6.95</v>
      </c>
    </row>
    <row r="80" spans="1:93" ht="11.25" customHeight="1">
      <c r="A80" s="23" t="s">
        <v>3333</v>
      </c>
      <c r="B80" s="24" t="s">
        <v>156</v>
      </c>
      <c r="C80" s="29" t="s">
        <v>2172</v>
      </c>
      <c r="D80" s="117">
        <v>36</v>
      </c>
      <c r="E80" s="121">
        <v>71</v>
      </c>
      <c r="F80" s="38" t="s">
        <v>2049</v>
      </c>
      <c r="G80" s="39" t="s">
        <v>2049</v>
      </c>
      <c r="H80" s="149">
        <v>37.299999999999997</v>
      </c>
      <c r="I80" s="227">
        <f t="shared" si="37"/>
        <v>3.4316353887399469</v>
      </c>
      <c r="J80" s="126">
        <v>0.31</v>
      </c>
      <c r="K80" s="126">
        <v>0.32</v>
      </c>
      <c r="L80" s="25">
        <f t="shared" si="65"/>
        <v>3.2258064516129004</v>
      </c>
      <c r="M80" s="331">
        <v>41719</v>
      </c>
      <c r="N80" s="329">
        <v>41723</v>
      </c>
      <c r="O80" s="330">
        <v>41744</v>
      </c>
      <c r="P80" s="195" t="s">
        <v>1514</v>
      </c>
      <c r="Q80" s="24"/>
      <c r="R80" s="224">
        <f t="shared" si="62"/>
        <v>1.28</v>
      </c>
      <c r="S80" s="231">
        <f t="shared" si="66"/>
        <v>69.189189189189179</v>
      </c>
      <c r="T80" s="680">
        <f t="shared" si="67"/>
        <v>41.361037570268792</v>
      </c>
      <c r="U80" s="227">
        <f t="shared" si="68"/>
        <v>20.162162162162161</v>
      </c>
      <c r="V80" s="492">
        <v>10</v>
      </c>
      <c r="W80" s="161">
        <v>1.85</v>
      </c>
      <c r="X80" s="155">
        <v>4.03</v>
      </c>
      <c r="Y80" s="149">
        <v>2</v>
      </c>
      <c r="Z80" s="156">
        <v>2.23</v>
      </c>
      <c r="AA80" s="149">
        <v>10.8</v>
      </c>
      <c r="AB80" s="432">
        <v>3.4</v>
      </c>
      <c r="AC80" s="440">
        <v>7.02</v>
      </c>
      <c r="AD80" s="443">
        <v>2</v>
      </c>
      <c r="AE80" s="440">
        <v>5</v>
      </c>
      <c r="AF80" s="723">
        <v>9</v>
      </c>
      <c r="AG80" s="456">
        <v>2934</v>
      </c>
      <c r="AH80" s="653">
        <v>1.4</v>
      </c>
      <c r="AI80" s="767">
        <v>1.36</v>
      </c>
      <c r="AJ80" s="796">
        <f t="shared" si="5"/>
        <v>1.7432845113088624</v>
      </c>
      <c r="AK80" s="688">
        <f>AN80/AO80</f>
        <v>0.85738894202352167</v>
      </c>
      <c r="AL80" s="634">
        <f t="shared" si="74"/>
        <v>3.2520325203251987</v>
      </c>
      <c r="AM80" s="631">
        <f t="shared" si="75"/>
        <v>3.3638380332860152</v>
      </c>
      <c r="AN80" s="631">
        <f t="shared" si="76"/>
        <v>3.4865690226177248</v>
      </c>
      <c r="AO80" s="638">
        <f t="shared" si="77"/>
        <v>4.0664963725670189</v>
      </c>
      <c r="AP80" s="808">
        <v>1.27</v>
      </c>
      <c r="AQ80" s="808">
        <v>1.23</v>
      </c>
      <c r="AR80" s="809"/>
      <c r="AS80" s="808">
        <v>1.19</v>
      </c>
      <c r="AT80" s="796">
        <v>1.1499999999999999</v>
      </c>
      <c r="AU80" s="809"/>
      <c r="AV80" s="810">
        <v>1.1100000000000001</v>
      </c>
      <c r="AW80" s="811">
        <v>1.07</v>
      </c>
      <c r="AX80" s="811">
        <v>1.03</v>
      </c>
      <c r="AY80" s="811">
        <v>0.99</v>
      </c>
      <c r="AZ80" s="811">
        <v>0.95</v>
      </c>
      <c r="BA80" s="811">
        <v>0.90500000000000003</v>
      </c>
      <c r="BB80" s="811">
        <v>0.85250000000000004</v>
      </c>
      <c r="BC80" s="811">
        <v>0.82250000000000001</v>
      </c>
      <c r="BD80" s="811">
        <v>0.79249999999999998</v>
      </c>
      <c r="BE80" s="811">
        <v>0.76</v>
      </c>
      <c r="BF80" s="811">
        <v>0.72</v>
      </c>
      <c r="BG80" s="811">
        <v>0.68</v>
      </c>
      <c r="BH80" s="810">
        <f t="shared" si="78"/>
        <v>15.522499999999999</v>
      </c>
      <c r="BI80" s="405">
        <f t="shared" si="79"/>
        <v>3.2520325203251987</v>
      </c>
      <c r="BJ80" s="405">
        <f t="shared" si="13"/>
        <v>3.3613445378151363</v>
      </c>
      <c r="BK80" s="405">
        <f t="shared" si="69"/>
        <v>3.4782608695652195</v>
      </c>
      <c r="BL80" s="405">
        <f>((AT80/AV80)-1)*100</f>
        <v>3.603603603603589</v>
      </c>
      <c r="BM80" s="306">
        <f t="shared" si="84"/>
        <v>3.7383177570093462</v>
      </c>
      <c r="BN80" s="306">
        <f t="shared" si="26"/>
        <v>3.8834951456310662</v>
      </c>
      <c r="BO80" s="306">
        <f t="shared" si="27"/>
        <v>4.0404040404040442</v>
      </c>
      <c r="BP80" s="306">
        <f t="shared" si="28"/>
        <v>4.2105263157894868</v>
      </c>
      <c r="BQ80" s="306">
        <f t="shared" si="29"/>
        <v>4.9723756906077332</v>
      </c>
      <c r="BR80" s="306">
        <f t="shared" si="30"/>
        <v>6.1583577712609916</v>
      </c>
      <c r="BS80" s="306">
        <f t="shared" si="31"/>
        <v>3.6474164133738718</v>
      </c>
      <c r="BT80" s="306">
        <f t="shared" si="32"/>
        <v>3.7854889589905349</v>
      </c>
      <c r="BU80" s="306">
        <f t="shared" si="33"/>
        <v>4.2763157894736725</v>
      </c>
      <c r="BV80" s="306">
        <f t="shared" si="34"/>
        <v>5.555555555555558</v>
      </c>
      <c r="BW80" s="306">
        <f t="shared" si="35"/>
        <v>5.8823529411764497</v>
      </c>
      <c r="BX80" s="404">
        <f t="shared" si="81"/>
        <v>4.2563898607054602</v>
      </c>
      <c r="BY80" s="405">
        <f t="shared" si="82"/>
        <v>0.90746369545606298</v>
      </c>
      <c r="BZ80" s="788" t="s">
        <v>52</v>
      </c>
      <c r="CA80" s="348">
        <f t="shared" si="70"/>
        <v>-13.243957750804491</v>
      </c>
      <c r="CB80" s="348">
        <f t="shared" si="71"/>
        <v>6.9182044113576717</v>
      </c>
      <c r="CC80" s="306">
        <f t="shared" si="72"/>
        <v>50.130430995422017</v>
      </c>
      <c r="CD80" s="570">
        <f t="shared" si="83"/>
        <v>1.31318</v>
      </c>
      <c r="CE80" s="419">
        <f t="shared" si="22"/>
        <v>1.405365236</v>
      </c>
      <c r="CF80" s="419">
        <f t="shared" si="64"/>
        <v>1.4756334978000001</v>
      </c>
      <c r="CG80" s="419">
        <f t="shared" si="64"/>
        <v>1.5494151726900001</v>
      </c>
      <c r="CH80" s="496">
        <f t="shared" si="64"/>
        <v>1.6268859313245001</v>
      </c>
      <c r="CI80" s="419">
        <f>SUM(CD80:CH80)</f>
        <v>7.3704798378144991</v>
      </c>
      <c r="CJ80" s="405">
        <f t="shared" si="73"/>
        <v>19.759999565186327</v>
      </c>
      <c r="CK80" s="457">
        <v>0.54</v>
      </c>
      <c r="CL80" s="458">
        <v>16.27</v>
      </c>
      <c r="CM80" s="458">
        <v>-9.2200000000000006</v>
      </c>
      <c r="CN80" s="459">
        <v>-4.7699999999999996</v>
      </c>
      <c r="CO80" s="460">
        <v>2.06</v>
      </c>
    </row>
    <row r="81" spans="1:93" ht="11.25" customHeight="1">
      <c r="A81" s="30" t="s">
        <v>2346</v>
      </c>
      <c r="B81" s="32" t="s">
        <v>2347</v>
      </c>
      <c r="C81" s="35" t="s">
        <v>2566</v>
      </c>
      <c r="D81" s="118">
        <v>43</v>
      </c>
      <c r="E81" s="121">
        <v>35</v>
      </c>
      <c r="F81" s="40" t="s">
        <v>2049</v>
      </c>
      <c r="G81" s="42" t="s">
        <v>1572</v>
      </c>
      <c r="H81" s="150">
        <v>235.38</v>
      </c>
      <c r="I81" s="227">
        <f t="shared" si="37"/>
        <v>1.1385844166879089</v>
      </c>
      <c r="J81" s="125">
        <v>0.61</v>
      </c>
      <c r="K81" s="125">
        <v>0.67</v>
      </c>
      <c r="L81" s="33">
        <f t="shared" si="65"/>
        <v>9.8360655737705027</v>
      </c>
      <c r="M81" s="43">
        <v>41767</v>
      </c>
      <c r="N81" s="44">
        <v>41771</v>
      </c>
      <c r="O81" s="34">
        <v>41802</v>
      </c>
      <c r="P81" s="273" t="s">
        <v>2156</v>
      </c>
      <c r="Q81" s="32"/>
      <c r="R81" s="224">
        <f t="shared" si="62"/>
        <v>2.68</v>
      </c>
      <c r="S81" s="231">
        <f t="shared" si="66"/>
        <v>34.140127388535035</v>
      </c>
      <c r="T81" s="680">
        <f t="shared" si="67"/>
        <v>165.26237461904586</v>
      </c>
      <c r="U81" s="227">
        <f t="shared" si="68"/>
        <v>29.984713375796179</v>
      </c>
      <c r="V81" s="492">
        <v>12</v>
      </c>
      <c r="W81" s="161">
        <v>7.85</v>
      </c>
      <c r="X81" s="155">
        <v>2.3199999999999998</v>
      </c>
      <c r="Y81" s="149">
        <v>2.08</v>
      </c>
      <c r="Z81" s="156">
        <v>5.28</v>
      </c>
      <c r="AA81" s="149">
        <v>36.1</v>
      </c>
      <c r="AB81" s="432">
        <v>34.299999999999997</v>
      </c>
      <c r="AC81" s="440">
        <v>12.84</v>
      </c>
      <c r="AD81" s="443">
        <v>31.1</v>
      </c>
      <c r="AE81" s="440">
        <v>12.93</v>
      </c>
      <c r="AF81" s="723">
        <v>21</v>
      </c>
      <c r="AG81" s="456">
        <v>32023</v>
      </c>
      <c r="AH81" s="653">
        <v>0.3</v>
      </c>
      <c r="AI81" s="767">
        <v>0.55000000000000004</v>
      </c>
      <c r="AJ81" s="797">
        <f>IF(OR(AD81&lt;0,AD81="n/a",AD81=0),"n/a",AN81/AD81)</f>
        <v>0.13594803816431511</v>
      </c>
      <c r="AK81" s="686">
        <f>AN81/AO81</f>
        <v>1.0888216941191626</v>
      </c>
      <c r="AL81" s="634">
        <f t="shared" si="74"/>
        <v>8.2644628099173723</v>
      </c>
      <c r="AM81" s="631">
        <f t="shared" si="75"/>
        <v>5.0503775006565998</v>
      </c>
      <c r="AN81" s="631">
        <f t="shared" si="76"/>
        <v>4.2279839869101998</v>
      </c>
      <c r="AO81" s="638">
        <f t="shared" si="77"/>
        <v>3.8830820599423888</v>
      </c>
      <c r="AP81" s="808">
        <v>2.62</v>
      </c>
      <c r="AQ81" s="808">
        <v>2.42</v>
      </c>
      <c r="AR81" s="809"/>
      <c r="AS81" s="808">
        <v>2.34</v>
      </c>
      <c r="AT81" s="796">
        <v>2.2599999999999998</v>
      </c>
      <c r="AU81" s="809"/>
      <c r="AV81" s="810">
        <v>2.1800000000000002</v>
      </c>
      <c r="AW81" s="811">
        <v>2.13</v>
      </c>
      <c r="AX81" s="811">
        <v>2.09</v>
      </c>
      <c r="AY81" s="811">
        <v>2.04</v>
      </c>
      <c r="AZ81" s="811">
        <v>1.91</v>
      </c>
      <c r="BA81" s="811">
        <v>1.86</v>
      </c>
      <c r="BB81" s="811">
        <v>1.79</v>
      </c>
      <c r="BC81" s="811">
        <v>1.73</v>
      </c>
      <c r="BD81" s="811">
        <v>1.69</v>
      </c>
      <c r="BE81" s="811">
        <v>1.68</v>
      </c>
      <c r="BF81" s="811">
        <v>1.6</v>
      </c>
      <c r="BG81" s="811">
        <v>1.52</v>
      </c>
      <c r="BH81" s="810">
        <f t="shared" si="78"/>
        <v>31.86</v>
      </c>
      <c r="BI81" s="405">
        <f t="shared" si="79"/>
        <v>8.2644628099173723</v>
      </c>
      <c r="BJ81" s="405">
        <f>IF(AS81=0,0,IF(AS81&gt;AQ81,0,((AQ81/AS81)-1)*100))</f>
        <v>3.4188034188034289</v>
      </c>
      <c r="BK81" s="405">
        <f t="shared" si="69"/>
        <v>3.539823008849563</v>
      </c>
      <c r="BL81" s="405">
        <f t="shared" si="38"/>
        <v>3.6697247706421798</v>
      </c>
      <c r="BM81" s="306">
        <f t="shared" si="84"/>
        <v>2.3474178403755985</v>
      </c>
      <c r="BN81" s="306">
        <f t="shared" si="26"/>
        <v>1.9138755980861344</v>
      </c>
      <c r="BO81" s="306">
        <f t="shared" si="27"/>
        <v>2.450980392156854</v>
      </c>
      <c r="BP81" s="306">
        <f t="shared" si="28"/>
        <v>6.8062827225130906</v>
      </c>
      <c r="BQ81" s="306">
        <f t="shared" si="29"/>
        <v>2.6881720430107503</v>
      </c>
      <c r="BR81" s="306">
        <f t="shared" si="30"/>
        <v>3.9106145251396773</v>
      </c>
      <c r="BS81" s="306">
        <f t="shared" si="31"/>
        <v>3.4682080924855585</v>
      </c>
      <c r="BT81" s="306">
        <f t="shared" si="32"/>
        <v>2.3668639053254559</v>
      </c>
      <c r="BU81" s="306">
        <f t="shared" si="33"/>
        <v>0.59523809523809312</v>
      </c>
      <c r="BV81" s="306">
        <f t="shared" si="34"/>
        <v>4.9999999999999822</v>
      </c>
      <c r="BW81" s="306">
        <f t="shared" si="35"/>
        <v>5.2631578947368363</v>
      </c>
      <c r="BX81" s="404">
        <f t="shared" si="81"/>
        <v>3.7135750078187053</v>
      </c>
      <c r="BY81" s="405">
        <f t="shared" si="82"/>
        <v>1.8945202600068487</v>
      </c>
      <c r="BZ81" s="788" t="s">
        <v>1464</v>
      </c>
      <c r="CA81" s="348">
        <f t="shared" si="70"/>
        <v>-24.618144972198071</v>
      </c>
      <c r="CB81" s="348">
        <f t="shared" si="71"/>
        <v>5.3665684035981087</v>
      </c>
      <c r="CC81" s="306">
        <f t="shared" si="72"/>
        <v>67.725289393074775</v>
      </c>
      <c r="CD81" s="570">
        <f t="shared" si="83"/>
        <v>2.8820000000000006</v>
      </c>
      <c r="CE81" s="419">
        <f>IF($AC81="n/a",1.03*CD81,IF($AC81&lt;0,1.01*CD81,IF($AC81&gt;10,1.1*CD81,(1+$AC81/100)*CD81)))</f>
        <v>3.1702000000000008</v>
      </c>
      <c r="CF81" s="419">
        <f t="shared" si="64"/>
        <v>3.4872200000000011</v>
      </c>
      <c r="CG81" s="419">
        <f t="shared" si="64"/>
        <v>3.8359420000000015</v>
      </c>
      <c r="CH81" s="496">
        <f t="shared" si="64"/>
        <v>4.2195362000000021</v>
      </c>
      <c r="CI81" s="419">
        <f>SUM(CD81:CH81)</f>
        <v>17.594898200000003</v>
      </c>
      <c r="CJ81" s="405">
        <f t="shared" si="73"/>
        <v>7.4751033222873655</v>
      </c>
      <c r="CK81" s="457">
        <v>1.26</v>
      </c>
      <c r="CL81" s="458">
        <v>38.04</v>
      </c>
      <c r="CM81" s="458">
        <v>-0.86</v>
      </c>
      <c r="CN81" s="459">
        <v>3.08</v>
      </c>
      <c r="CO81" s="460">
        <v>13.03</v>
      </c>
    </row>
    <row r="82" spans="1:93" ht="11.25" customHeight="1">
      <c r="A82" s="15" t="s">
        <v>3322</v>
      </c>
      <c r="B82" s="16" t="s">
        <v>580</v>
      </c>
      <c r="C82" s="22" t="s">
        <v>76</v>
      </c>
      <c r="D82" s="116">
        <v>58</v>
      </c>
      <c r="E82" s="121">
        <v>5</v>
      </c>
      <c r="F82" s="36" t="s">
        <v>2049</v>
      </c>
      <c r="G82" s="37" t="s">
        <v>1572</v>
      </c>
      <c r="H82" s="171">
        <v>85.13</v>
      </c>
      <c r="I82" s="226">
        <f t="shared" si="37"/>
        <v>3.0240808175731231</v>
      </c>
      <c r="J82" s="127">
        <v>0.60150000000000003</v>
      </c>
      <c r="K82" s="127">
        <v>0.64359999999999995</v>
      </c>
      <c r="L82" s="18">
        <f t="shared" si="65"/>
        <v>6.9991687448046402</v>
      </c>
      <c r="M82" s="872">
        <v>41752</v>
      </c>
      <c r="N82" s="873">
        <v>41754</v>
      </c>
      <c r="O82" s="874">
        <v>41774</v>
      </c>
      <c r="P82" s="230" t="s">
        <v>1518</v>
      </c>
      <c r="Q82" s="16"/>
      <c r="R82" s="225">
        <f t="shared" ref="R82:R111" si="85">K82*4</f>
        <v>2.5743999999999998</v>
      </c>
      <c r="S82" s="675">
        <f t="shared" si="66"/>
        <v>75.717647058823516</v>
      </c>
      <c r="T82" s="684">
        <f t="shared" si="67"/>
        <v>101.53804032823777</v>
      </c>
      <c r="U82" s="226">
        <f t="shared" si="68"/>
        <v>25.038235294117648</v>
      </c>
      <c r="V82" s="677">
        <v>6</v>
      </c>
      <c r="W82" s="169">
        <v>3.4</v>
      </c>
      <c r="X82" s="170">
        <v>3.76</v>
      </c>
      <c r="Y82" s="171">
        <v>2.85</v>
      </c>
      <c r="Z82" s="172">
        <v>3.65</v>
      </c>
      <c r="AA82" s="171">
        <v>14.1</v>
      </c>
      <c r="AB82" s="433">
        <v>4</v>
      </c>
      <c r="AC82" s="441">
        <v>8.27</v>
      </c>
      <c r="AD82" s="442">
        <v>2.8</v>
      </c>
      <c r="AE82" s="441">
        <v>6.67</v>
      </c>
      <c r="AF82" s="724">
        <v>26</v>
      </c>
      <c r="AG82" s="461">
        <v>229894</v>
      </c>
      <c r="AH82" s="678">
        <v>0.1</v>
      </c>
      <c r="AI82" s="768">
        <v>0.55000000000000004</v>
      </c>
      <c r="AJ82" s="796">
        <f t="shared" si="5"/>
        <v>2.8725628164721355</v>
      </c>
      <c r="AK82" s="688">
        <f t="shared" si="6"/>
        <v>0.80539555566416154</v>
      </c>
      <c r="AL82" s="632">
        <f t="shared" si="74"/>
        <v>7.0061271920557555</v>
      </c>
      <c r="AM82" s="633">
        <f t="shared" si="75"/>
        <v>7.1785055450267032</v>
      </c>
      <c r="AN82" s="633">
        <f t="shared" si="76"/>
        <v>8.0431758861219791</v>
      </c>
      <c r="AO82" s="637">
        <f t="shared" si="77"/>
        <v>9.9866156816438512</v>
      </c>
      <c r="AP82" s="803">
        <v>2.5322999999999998</v>
      </c>
      <c r="AQ82" s="803">
        <v>2.3665000000000003</v>
      </c>
      <c r="AR82" s="802"/>
      <c r="AS82" s="803">
        <v>2.2110000000000003</v>
      </c>
      <c r="AT82" s="795">
        <v>2.0568</v>
      </c>
      <c r="AU82" s="802"/>
      <c r="AV82" s="805">
        <v>1.8854</v>
      </c>
      <c r="AW82" s="806">
        <v>1.72</v>
      </c>
      <c r="AX82" s="806">
        <v>1.55</v>
      </c>
      <c r="AY82" s="806">
        <v>1.36</v>
      </c>
      <c r="AZ82" s="806">
        <v>1.21</v>
      </c>
      <c r="BA82" s="806">
        <v>1.0900000000000001</v>
      </c>
      <c r="BB82" s="806">
        <v>0.97750000000000004</v>
      </c>
      <c r="BC82" s="806">
        <v>0.86499999999999999</v>
      </c>
      <c r="BD82" s="806">
        <v>0.79</v>
      </c>
      <c r="BE82" s="806">
        <v>0.73</v>
      </c>
      <c r="BF82" s="806">
        <v>0.67</v>
      </c>
      <c r="BG82" s="806">
        <v>0.625</v>
      </c>
      <c r="BH82" s="805">
        <f t="shared" si="78"/>
        <v>22.639499999999998</v>
      </c>
      <c r="BI82" s="407">
        <f t="shared" si="79"/>
        <v>7.0061271920557555</v>
      </c>
      <c r="BJ82" s="407">
        <f t="shared" si="13"/>
        <v>7.0330167345092676</v>
      </c>
      <c r="BK82" s="407">
        <f t="shared" si="69"/>
        <v>7.4970828471412121</v>
      </c>
      <c r="BL82" s="407">
        <f>((AT82/AV82)-1)*100</f>
        <v>9.0909090909090828</v>
      </c>
      <c r="BM82" s="394">
        <f t="shared" si="84"/>
        <v>9.6162790697674296</v>
      </c>
      <c r="BN82" s="394">
        <f t="shared" si="26"/>
        <v>10.967741935483865</v>
      </c>
      <c r="BO82" s="394">
        <f t="shared" si="27"/>
        <v>13.970588235294112</v>
      </c>
      <c r="BP82" s="394">
        <f t="shared" si="28"/>
        <v>12.396694214876035</v>
      </c>
      <c r="BQ82" s="394">
        <f t="shared" si="29"/>
        <v>11.009174311926584</v>
      </c>
      <c r="BR82" s="394">
        <f t="shared" si="30"/>
        <v>11.508951406649626</v>
      </c>
      <c r="BS82" s="394">
        <f t="shared" si="31"/>
        <v>13.005780346820806</v>
      </c>
      <c r="BT82" s="394">
        <f t="shared" si="32"/>
        <v>9.4936708860759325</v>
      </c>
      <c r="BU82" s="394">
        <f t="shared" si="33"/>
        <v>8.2191780821917924</v>
      </c>
      <c r="BV82" s="394">
        <f t="shared" si="34"/>
        <v>8.9552238805969964</v>
      </c>
      <c r="BW82" s="394">
        <f t="shared" si="35"/>
        <v>7.2000000000000064</v>
      </c>
      <c r="BX82" s="406">
        <f t="shared" si="81"/>
        <v>9.7980278822865685</v>
      </c>
      <c r="BY82" s="407">
        <f t="shared" si="82"/>
        <v>2.1837006746167575</v>
      </c>
      <c r="BZ82" s="787" t="s">
        <v>1862</v>
      </c>
      <c r="CA82" s="350">
        <f t="shared" si="70"/>
        <v>-13.970978590422545</v>
      </c>
      <c r="CB82" s="350">
        <f t="shared" si="71"/>
        <v>11.067256703695103</v>
      </c>
      <c r="CC82" s="394">
        <f t="shared" si="72"/>
        <v>67.990222230675641</v>
      </c>
      <c r="CD82" s="554">
        <f t="shared" si="83"/>
        <v>2.6335919999999997</v>
      </c>
      <c r="CE82" s="417">
        <f t="shared" si="22"/>
        <v>2.8513900583999998</v>
      </c>
      <c r="CF82" s="417">
        <f t="shared" si="64"/>
        <v>3.0415777752952797</v>
      </c>
      <c r="CG82" s="417">
        <f t="shared" si="64"/>
        <v>3.2444510129074748</v>
      </c>
      <c r="CH82" s="495">
        <f t="shared" si="64"/>
        <v>3.4608558954684034</v>
      </c>
      <c r="CI82" s="417">
        <f>SUM(CD82:CH82)</f>
        <v>15.23186674207116</v>
      </c>
      <c r="CJ82" s="407">
        <f t="shared" si="73"/>
        <v>17.892478259216681</v>
      </c>
      <c r="CK82" s="462">
        <v>0.41</v>
      </c>
      <c r="CL82" s="463">
        <v>13.49</v>
      </c>
      <c r="CM82" s="463">
        <v>-8.68</v>
      </c>
      <c r="CN82" s="464">
        <v>-3.58</v>
      </c>
      <c r="CO82" s="465">
        <v>1.82</v>
      </c>
    </row>
    <row r="83" spans="1:93" ht="11.25" customHeight="1">
      <c r="A83" s="86" t="s">
        <v>157</v>
      </c>
      <c r="B83" s="24" t="s">
        <v>158</v>
      </c>
      <c r="C83" s="98" t="s">
        <v>2172</v>
      </c>
      <c r="D83" s="117">
        <v>36</v>
      </c>
      <c r="E83" s="121">
        <v>72</v>
      </c>
      <c r="F83" s="38" t="s">
        <v>2049</v>
      </c>
      <c r="G83" s="39" t="s">
        <v>2049</v>
      </c>
      <c r="H83" s="149">
        <v>23.38</v>
      </c>
      <c r="I83" s="227">
        <f t="shared" si="37"/>
        <v>3.5928143712574849</v>
      </c>
      <c r="J83" s="126">
        <v>0.19</v>
      </c>
      <c r="K83" s="126">
        <v>0.21</v>
      </c>
      <c r="L83" s="25">
        <f t="shared" si="65"/>
        <v>10.526315789473673</v>
      </c>
      <c r="M83" s="26">
        <v>42060</v>
      </c>
      <c r="N83" s="27">
        <v>42062</v>
      </c>
      <c r="O83" s="28">
        <v>42079</v>
      </c>
      <c r="P83" s="92" t="s">
        <v>3618</v>
      </c>
      <c r="Q83" s="91"/>
      <c r="R83" s="224">
        <f t="shared" si="85"/>
        <v>0.84</v>
      </c>
      <c r="S83" s="231">
        <f t="shared" si="66"/>
        <v>65.11627906976743</v>
      </c>
      <c r="T83" s="680">
        <f t="shared" si="67"/>
        <v>63.039602994802578</v>
      </c>
      <c r="U83" s="227">
        <f t="shared" si="68"/>
        <v>18.124031007751938</v>
      </c>
      <c r="V83" s="492">
        <v>12</v>
      </c>
      <c r="W83" s="161">
        <v>1.29</v>
      </c>
      <c r="X83" s="155">
        <v>4.4800000000000004</v>
      </c>
      <c r="Y83" s="149">
        <v>3.45</v>
      </c>
      <c r="Z83" s="156">
        <v>3.3</v>
      </c>
      <c r="AA83" s="149">
        <v>17.899999999999999</v>
      </c>
      <c r="AB83" s="432">
        <v>40.200000000000003</v>
      </c>
      <c r="AC83" s="440">
        <v>3.77</v>
      </c>
      <c r="AD83" s="443">
        <v>4.8</v>
      </c>
      <c r="AE83" s="440">
        <v>4.05</v>
      </c>
      <c r="AF83" s="723">
        <v>8</v>
      </c>
      <c r="AG83" s="456">
        <v>4098</v>
      </c>
      <c r="AH83" s="653">
        <v>0.4</v>
      </c>
      <c r="AI83" s="767">
        <v>1.31</v>
      </c>
      <c r="AJ83" s="796">
        <f t="shared" si="5"/>
        <v>1.7149113883364968</v>
      </c>
      <c r="AK83" s="688">
        <f>AN83/AO83</f>
        <v>1.3501991472830086</v>
      </c>
      <c r="AL83" s="634">
        <f t="shared" si="74"/>
        <v>5.6338028169014231</v>
      </c>
      <c r="AM83" s="631">
        <f t="shared" si="75"/>
        <v>6.550753340344162</v>
      </c>
      <c r="AN83" s="631">
        <f t="shared" si="76"/>
        <v>8.2315746640151843</v>
      </c>
      <c r="AO83" s="638">
        <f t="shared" si="77"/>
        <v>6.0965633703587319</v>
      </c>
      <c r="AP83" s="808">
        <v>0.75</v>
      </c>
      <c r="AQ83" s="808">
        <v>0.71</v>
      </c>
      <c r="AR83" s="809"/>
      <c r="AS83" s="808">
        <v>0.66500000000000004</v>
      </c>
      <c r="AT83" s="796">
        <v>0.62</v>
      </c>
      <c r="AU83" s="809"/>
      <c r="AV83" s="810">
        <v>0.54</v>
      </c>
      <c r="AW83" s="811">
        <v>0.505</v>
      </c>
      <c r="AX83" s="811">
        <v>0.49399999999999999</v>
      </c>
      <c r="AY83" s="811">
        <v>0.48599999999999999</v>
      </c>
      <c r="AZ83" s="811">
        <v>0.46500000000000002</v>
      </c>
      <c r="BA83" s="811">
        <v>0.44500000000000001</v>
      </c>
      <c r="BB83" s="811">
        <v>0.41499999999999998</v>
      </c>
      <c r="BC83" s="811">
        <v>0.39</v>
      </c>
      <c r="BD83" s="811">
        <v>0.36249999999999999</v>
      </c>
      <c r="BE83" s="811">
        <v>0.35249999999999998</v>
      </c>
      <c r="BF83" s="811">
        <v>0.34250000000000003</v>
      </c>
      <c r="BG83" s="811">
        <v>0.33500000000000002</v>
      </c>
      <c r="BH83" s="810">
        <f t="shared" si="78"/>
        <v>7.8774999999999995</v>
      </c>
      <c r="BI83" s="405">
        <f t="shared" si="79"/>
        <v>5.6338028169014231</v>
      </c>
      <c r="BJ83" s="405">
        <f t="shared" si="13"/>
        <v>6.7669172932330657</v>
      </c>
      <c r="BK83" s="405">
        <f t="shared" si="69"/>
        <v>7.258064516129048</v>
      </c>
      <c r="BL83" s="405">
        <f>((AT83/AV83)-1)*100</f>
        <v>14.814814814814813</v>
      </c>
      <c r="BM83" s="306">
        <f t="shared" si="84"/>
        <v>6.9306930693069368</v>
      </c>
      <c r="BN83" s="306">
        <f t="shared" si="26"/>
        <v>2.2267206477732726</v>
      </c>
      <c r="BO83" s="306">
        <f t="shared" si="27"/>
        <v>1.6460905349794164</v>
      </c>
      <c r="BP83" s="306">
        <f t="shared" si="28"/>
        <v>4.5161290322580649</v>
      </c>
      <c r="BQ83" s="306">
        <f t="shared" si="29"/>
        <v>4.4943820224719211</v>
      </c>
      <c r="BR83" s="306">
        <f t="shared" si="30"/>
        <v>7.2289156626506035</v>
      </c>
      <c r="BS83" s="306">
        <f t="shared" si="31"/>
        <v>6.4102564102564097</v>
      </c>
      <c r="BT83" s="306">
        <f t="shared" si="32"/>
        <v>7.5862068965517393</v>
      </c>
      <c r="BU83" s="306">
        <f t="shared" si="33"/>
        <v>2.8368794326241176</v>
      </c>
      <c r="BV83" s="306">
        <f t="shared" si="34"/>
        <v>2.9197080291970767</v>
      </c>
      <c r="BW83" s="306">
        <f t="shared" si="35"/>
        <v>2.2388059701492491</v>
      </c>
      <c r="BX83" s="404">
        <f t="shared" si="81"/>
        <v>5.5672258099531442</v>
      </c>
      <c r="BY83" s="405">
        <f t="shared" si="82"/>
        <v>3.1995871256799449</v>
      </c>
      <c r="BZ83" s="788" t="s">
        <v>52</v>
      </c>
      <c r="CA83" s="348">
        <f t="shared" si="70"/>
        <v>-6.299641972479268</v>
      </c>
      <c r="CB83" s="348">
        <f t="shared" si="71"/>
        <v>11.82438903527267</v>
      </c>
      <c r="CC83" s="306">
        <f t="shared" si="72"/>
        <v>59.075928993034388</v>
      </c>
      <c r="CD83" s="570">
        <f t="shared" si="83"/>
        <v>0.82500000000000007</v>
      </c>
      <c r="CE83" s="419">
        <f t="shared" si="22"/>
        <v>0.8561025000000001</v>
      </c>
      <c r="CF83" s="419">
        <f t="shared" si="64"/>
        <v>0.8907746512500001</v>
      </c>
      <c r="CG83" s="419">
        <f t="shared" si="64"/>
        <v>0.92685102462562508</v>
      </c>
      <c r="CH83" s="496">
        <f t="shared" si="64"/>
        <v>0.96438849112296288</v>
      </c>
      <c r="CI83" s="419">
        <f t="shared" si="36"/>
        <v>4.4631166669985882</v>
      </c>
      <c r="CJ83" s="405">
        <f t="shared" si="73"/>
        <v>19.089463930703971</v>
      </c>
      <c r="CK83" s="457">
        <v>0.55000000000000004</v>
      </c>
      <c r="CL83" s="458">
        <v>12.01</v>
      </c>
      <c r="CM83" s="458">
        <v>-10.79</v>
      </c>
      <c r="CN83" s="459">
        <v>-5.95</v>
      </c>
      <c r="CO83" s="460">
        <v>-0.21</v>
      </c>
    </row>
    <row r="84" spans="1:93" ht="11.25" customHeight="1">
      <c r="A84" s="23" t="s">
        <v>3271</v>
      </c>
      <c r="B84" s="24" t="s">
        <v>3272</v>
      </c>
      <c r="C84" s="29" t="s">
        <v>1344</v>
      </c>
      <c r="D84" s="117">
        <v>28</v>
      </c>
      <c r="E84" s="121">
        <v>95</v>
      </c>
      <c r="F84" s="38" t="s">
        <v>2049</v>
      </c>
      <c r="G84" s="39" t="s">
        <v>2049</v>
      </c>
      <c r="H84" s="149">
        <v>20.84</v>
      </c>
      <c r="I84" s="227">
        <f t="shared" si="37"/>
        <v>2.4952015355086377</v>
      </c>
      <c r="J84" s="113">
        <v>0.12</v>
      </c>
      <c r="K84" s="113">
        <v>0.13</v>
      </c>
      <c r="L84" s="104">
        <f t="shared" si="65"/>
        <v>8.3333333333333481</v>
      </c>
      <c r="M84" s="26">
        <v>41920</v>
      </c>
      <c r="N84" s="27">
        <v>41922</v>
      </c>
      <c r="O84" s="28">
        <v>41936</v>
      </c>
      <c r="P84" s="92" t="s">
        <v>2086</v>
      </c>
      <c r="Q84" s="24"/>
      <c r="R84" s="224">
        <f t="shared" si="85"/>
        <v>0.52</v>
      </c>
      <c r="S84" s="231">
        <f t="shared" si="66"/>
        <v>56.521739130434781</v>
      </c>
      <c r="T84" s="680">
        <f t="shared" si="67"/>
        <v>69.389355105887347</v>
      </c>
      <c r="U84" s="227">
        <f t="shared" si="68"/>
        <v>22.652173913043477</v>
      </c>
      <c r="V84" s="492">
        <v>1</v>
      </c>
      <c r="W84" s="161">
        <v>0.92</v>
      </c>
      <c r="X84" s="155">
        <v>1.51</v>
      </c>
      <c r="Y84" s="149">
        <v>2.08</v>
      </c>
      <c r="Z84" s="156">
        <v>2.85</v>
      </c>
      <c r="AA84" s="149">
        <v>13</v>
      </c>
      <c r="AB84" s="432">
        <v>-18.8</v>
      </c>
      <c r="AC84" s="440">
        <v>3.93</v>
      </c>
      <c r="AD84" s="443">
        <v>6.6</v>
      </c>
      <c r="AE84" s="440">
        <v>15</v>
      </c>
      <c r="AF84" s="723">
        <v>1</v>
      </c>
      <c r="AG84" s="456">
        <v>793</v>
      </c>
      <c r="AH84" s="653">
        <v>1</v>
      </c>
      <c r="AI84" s="767">
        <v>0</v>
      </c>
      <c r="AJ84" s="796">
        <f t="shared" si="5"/>
        <v>1.9180527537142849</v>
      </c>
      <c r="AK84" s="688">
        <f t="shared" si="6"/>
        <v>0.76011379995717421</v>
      </c>
      <c r="AL84" s="634">
        <f t="shared" si="74"/>
        <v>5.3763440860215006</v>
      </c>
      <c r="AM84" s="631">
        <f t="shared" si="75"/>
        <v>11.868894208139679</v>
      </c>
      <c r="AN84" s="631">
        <f t="shared" si="76"/>
        <v>12.659148174514279</v>
      </c>
      <c r="AO84" s="638">
        <f t="shared" si="77"/>
        <v>16.654280155455027</v>
      </c>
      <c r="AP84" s="808">
        <v>0.49</v>
      </c>
      <c r="AQ84" s="808">
        <v>0.46500000000000002</v>
      </c>
      <c r="AR84" s="809"/>
      <c r="AS84" s="808">
        <v>0.40500000000000003</v>
      </c>
      <c r="AT84" s="796">
        <v>0.35</v>
      </c>
      <c r="AU84" s="809"/>
      <c r="AV84" s="810">
        <v>0.31</v>
      </c>
      <c r="AW84" s="811">
        <v>0.27</v>
      </c>
      <c r="AX84" s="811">
        <v>0.25</v>
      </c>
      <c r="AY84" s="811">
        <v>0.21</v>
      </c>
      <c r="AZ84" s="811">
        <v>0.17</v>
      </c>
      <c r="BA84" s="811">
        <v>0.13250000000000001</v>
      </c>
      <c r="BB84" s="811">
        <v>0.105</v>
      </c>
      <c r="BC84" s="811">
        <v>0.08</v>
      </c>
      <c r="BD84" s="811">
        <v>6.8750000000000006E-2</v>
      </c>
      <c r="BE84" s="811">
        <v>6.25E-2</v>
      </c>
      <c r="BF84" s="811">
        <v>5.8334999999999998E-2</v>
      </c>
      <c r="BG84" s="811">
        <v>5.4169999999999996E-2</v>
      </c>
      <c r="BH84" s="810">
        <f t="shared" si="78"/>
        <v>3.481255</v>
      </c>
      <c r="BI84" s="405">
        <f t="shared" si="79"/>
        <v>5.3763440860215006</v>
      </c>
      <c r="BJ84" s="405">
        <f t="shared" si="13"/>
        <v>14.814814814814813</v>
      </c>
      <c r="BK84" s="405">
        <f t="shared" si="69"/>
        <v>15.714285714285726</v>
      </c>
      <c r="BL84" s="405">
        <f>((AT84/AV84)-1)*100</f>
        <v>12.903225806451601</v>
      </c>
      <c r="BM84" s="306">
        <f t="shared" si="84"/>
        <v>14.814814814814813</v>
      </c>
      <c r="BN84" s="306">
        <f t="shared" si="26"/>
        <v>8.0000000000000071</v>
      </c>
      <c r="BO84" s="306">
        <f t="shared" si="27"/>
        <v>19.047619047619047</v>
      </c>
      <c r="BP84" s="306">
        <f t="shared" si="28"/>
        <v>23.529411764705866</v>
      </c>
      <c r="BQ84" s="306">
        <f t="shared" si="29"/>
        <v>28.301886792452823</v>
      </c>
      <c r="BR84" s="306">
        <f t="shared" si="30"/>
        <v>26.190476190476208</v>
      </c>
      <c r="BS84" s="306">
        <f t="shared" si="31"/>
        <v>31.25</v>
      </c>
      <c r="BT84" s="306">
        <f t="shared" si="32"/>
        <v>16.36363636363636</v>
      </c>
      <c r="BU84" s="306">
        <f t="shared" si="33"/>
        <v>10.000000000000009</v>
      </c>
      <c r="BV84" s="306">
        <f t="shared" si="34"/>
        <v>7.1397960058284138</v>
      </c>
      <c r="BW84" s="306">
        <f t="shared" si="35"/>
        <v>7.6887576149160086</v>
      </c>
      <c r="BX84" s="404">
        <f t="shared" si="81"/>
        <v>16.075671267734879</v>
      </c>
      <c r="BY84" s="405">
        <f t="shared" si="82"/>
        <v>7.8600003689747711</v>
      </c>
      <c r="BZ84" s="788" t="s">
        <v>2558</v>
      </c>
      <c r="CA84" s="348">
        <f t="shared" si="70"/>
        <v>-7.49782420302056</v>
      </c>
      <c r="CB84" s="348">
        <f t="shared" si="71"/>
        <v>15.154349710022917</v>
      </c>
      <c r="CC84" s="306">
        <f t="shared" si="72"/>
        <v>65.412447405329601</v>
      </c>
      <c r="CD84" s="570">
        <f t="shared" si="83"/>
        <v>0.49490000000000001</v>
      </c>
      <c r="CE84" s="419">
        <f t="shared" si="22"/>
        <v>0.51434956999999992</v>
      </c>
      <c r="CF84" s="419">
        <f t="shared" si="64"/>
        <v>0.56578452699999993</v>
      </c>
      <c r="CG84" s="419">
        <f t="shared" si="64"/>
        <v>0.62236297969999999</v>
      </c>
      <c r="CH84" s="496">
        <f t="shared" si="64"/>
        <v>0.68459927767000006</v>
      </c>
      <c r="CI84" s="419">
        <f>SUM(CD84:CH84)</f>
        <v>2.88199635437</v>
      </c>
      <c r="CJ84" s="405">
        <f t="shared" si="73"/>
        <v>13.829157170681384</v>
      </c>
      <c r="CK84" s="457">
        <v>0.72</v>
      </c>
      <c r="CL84" s="458">
        <v>1.66</v>
      </c>
      <c r="CM84" s="458">
        <v>-46.99</v>
      </c>
      <c r="CN84" s="459">
        <v>-8.68</v>
      </c>
      <c r="CO84" s="460">
        <v>-20.83</v>
      </c>
    </row>
    <row r="85" spans="1:93" ht="11.25" customHeight="1">
      <c r="A85" s="23" t="s">
        <v>3022</v>
      </c>
      <c r="B85" s="24" t="s">
        <v>3023</v>
      </c>
      <c r="C85" s="29" t="s">
        <v>3417</v>
      </c>
      <c r="D85" s="117">
        <v>39</v>
      </c>
      <c r="E85" s="121">
        <v>59</v>
      </c>
      <c r="F85" s="38" t="s">
        <v>2049</v>
      </c>
      <c r="G85" s="39" t="s">
        <v>2049</v>
      </c>
      <c r="H85" s="149">
        <v>48.39</v>
      </c>
      <c r="I85" s="227">
        <f>(R85/H85)*100</f>
        <v>1.4879107253564785</v>
      </c>
      <c r="J85" s="126">
        <v>0.17</v>
      </c>
      <c r="K85" s="126">
        <v>0.18</v>
      </c>
      <c r="L85" s="25">
        <f t="shared" si="65"/>
        <v>5.8823529411764497</v>
      </c>
      <c r="M85" s="26">
        <v>41787</v>
      </c>
      <c r="N85" s="27">
        <v>41789</v>
      </c>
      <c r="O85" s="28">
        <v>41810</v>
      </c>
      <c r="P85" s="27" t="s">
        <v>589</v>
      </c>
      <c r="Q85" s="944"/>
      <c r="R85" s="224">
        <f t="shared" si="85"/>
        <v>0.72</v>
      </c>
      <c r="S85" s="231">
        <f t="shared" si="66"/>
        <v>23.2258064516129</v>
      </c>
      <c r="T85" s="680">
        <f t="shared" si="67"/>
        <v>32.222686062859211</v>
      </c>
      <c r="U85" s="227">
        <f t="shared" si="68"/>
        <v>15.609677419354838</v>
      </c>
      <c r="V85" s="492">
        <v>12</v>
      </c>
      <c r="W85" s="161">
        <v>3.1</v>
      </c>
      <c r="X85" s="155">
        <v>1.6</v>
      </c>
      <c r="Y85" s="149">
        <v>2.69</v>
      </c>
      <c r="Z85" s="156">
        <v>2.52</v>
      </c>
      <c r="AA85" s="149">
        <v>15.2</v>
      </c>
      <c r="AB85" s="432">
        <v>6.6</v>
      </c>
      <c r="AC85" s="440">
        <v>-0.87</v>
      </c>
      <c r="AD85" s="443">
        <v>7.4</v>
      </c>
      <c r="AE85" s="440">
        <v>9.75</v>
      </c>
      <c r="AF85" s="723">
        <v>9</v>
      </c>
      <c r="AG85" s="456">
        <v>2086</v>
      </c>
      <c r="AH85" s="653">
        <v>2</v>
      </c>
      <c r="AI85" s="767">
        <v>0.18</v>
      </c>
      <c r="AJ85" s="796">
        <f t="shared" si="5"/>
        <v>0.81380038825680467</v>
      </c>
      <c r="AK85" s="688">
        <f>AN85/AO85</f>
        <v>0.52565932040658725</v>
      </c>
      <c r="AL85" s="634">
        <f t="shared" si="74"/>
        <v>5.9701492537313383</v>
      </c>
      <c r="AM85" s="631">
        <f t="shared" si="75"/>
        <v>6.0670428768653029</v>
      </c>
      <c r="AN85" s="631">
        <f t="shared" si="76"/>
        <v>6.0221228731003551</v>
      </c>
      <c r="AO85" s="638">
        <f t="shared" si="77"/>
        <v>11.45632282985558</v>
      </c>
      <c r="AP85" s="808">
        <v>0.71</v>
      </c>
      <c r="AQ85" s="808">
        <v>0.67</v>
      </c>
      <c r="AR85" s="809"/>
      <c r="AS85" s="808">
        <v>0.63</v>
      </c>
      <c r="AT85" s="796">
        <v>0.59499999999999997</v>
      </c>
      <c r="AU85" s="809"/>
      <c r="AV85" s="810">
        <v>0.56999999999999995</v>
      </c>
      <c r="AW85" s="811">
        <v>0.53</v>
      </c>
      <c r="AX85" s="811">
        <v>0.48</v>
      </c>
      <c r="AY85" s="811">
        <v>0.42</v>
      </c>
      <c r="AZ85" s="811">
        <v>0.36</v>
      </c>
      <c r="BA85" s="811">
        <v>0.3</v>
      </c>
      <c r="BB85" s="811">
        <v>0.24</v>
      </c>
      <c r="BC85" s="811">
        <v>0.19</v>
      </c>
      <c r="BD85" s="811">
        <v>0.16750000000000001</v>
      </c>
      <c r="BE85" s="811">
        <v>0.155</v>
      </c>
      <c r="BF85" s="811">
        <v>0.14499999999999999</v>
      </c>
      <c r="BG85" s="811">
        <v>0.13500000000000001</v>
      </c>
      <c r="BH85" s="810">
        <f t="shared" si="78"/>
        <v>6.2974999999999994</v>
      </c>
      <c r="BI85" s="405">
        <f t="shared" si="79"/>
        <v>5.9701492537313383</v>
      </c>
      <c r="BJ85" s="405">
        <f t="shared" si="13"/>
        <v>6.3492063492063489</v>
      </c>
      <c r="BK85" s="405">
        <f t="shared" si="69"/>
        <v>5.8823529411764719</v>
      </c>
      <c r="BL85" s="405">
        <f>((AT85/AV85)-1)*100</f>
        <v>4.3859649122807154</v>
      </c>
      <c r="BM85" s="306">
        <f t="shared" si="84"/>
        <v>7.5471698113207308</v>
      </c>
      <c r="BN85" s="306">
        <f t="shared" si="26"/>
        <v>10.416666666666675</v>
      </c>
      <c r="BO85" s="306">
        <f t="shared" si="27"/>
        <v>14.285714285714279</v>
      </c>
      <c r="BP85" s="306">
        <f t="shared" si="28"/>
        <v>16.666666666666675</v>
      </c>
      <c r="BQ85" s="306">
        <f t="shared" si="29"/>
        <v>19.999999999999996</v>
      </c>
      <c r="BR85" s="306">
        <f t="shared" si="30"/>
        <v>25</v>
      </c>
      <c r="BS85" s="306">
        <f t="shared" si="31"/>
        <v>26.315789473684205</v>
      </c>
      <c r="BT85" s="306">
        <f t="shared" si="32"/>
        <v>13.432835820895516</v>
      </c>
      <c r="BU85" s="306">
        <f t="shared" si="33"/>
        <v>8.064516129032274</v>
      </c>
      <c r="BV85" s="306">
        <f t="shared" si="34"/>
        <v>6.8965517241379448</v>
      </c>
      <c r="BW85" s="306">
        <f t="shared" si="35"/>
        <v>7.4074074074073959</v>
      </c>
      <c r="BX85" s="404">
        <f t="shared" si="81"/>
        <v>11.908066096128037</v>
      </c>
      <c r="BY85" s="405">
        <f t="shared" si="82"/>
        <v>6.9066142544456994</v>
      </c>
      <c r="BZ85" s="788" t="s">
        <v>2637</v>
      </c>
      <c r="CA85" s="348">
        <f t="shared" si="70"/>
        <v>-8.0996438208980059</v>
      </c>
      <c r="CB85" s="348">
        <f t="shared" si="71"/>
        <v>7.5100335984568334</v>
      </c>
      <c r="CC85" s="306">
        <f t="shared" si="72"/>
        <v>68.662285585339944</v>
      </c>
      <c r="CD85" s="570">
        <f t="shared" si="83"/>
        <v>0.75685999999999998</v>
      </c>
      <c r="CE85" s="419">
        <f t="shared" si="22"/>
        <v>0.76442860000000001</v>
      </c>
      <c r="CF85" s="419">
        <f t="shared" si="64"/>
        <v>0.83896038849999999</v>
      </c>
      <c r="CG85" s="419">
        <f t="shared" si="64"/>
        <v>0.92075902637874996</v>
      </c>
      <c r="CH85" s="496">
        <f t="shared" si="64"/>
        <v>1.010533031450678</v>
      </c>
      <c r="CI85" s="419">
        <f t="shared" si="36"/>
        <v>4.2915410463294279</v>
      </c>
      <c r="CJ85" s="405">
        <f t="shared" si="73"/>
        <v>8.8686527099182211</v>
      </c>
      <c r="CK85" s="457">
        <v>0.75</v>
      </c>
      <c r="CL85" s="458">
        <v>25.25</v>
      </c>
      <c r="CM85" s="458">
        <v>-4.17</v>
      </c>
      <c r="CN85" s="459">
        <v>0.27</v>
      </c>
      <c r="CO85" s="460">
        <v>9.86</v>
      </c>
    </row>
    <row r="86" spans="1:93" ht="11.25" customHeight="1">
      <c r="A86" s="30" t="s">
        <v>3328</v>
      </c>
      <c r="B86" s="32" t="s">
        <v>2987</v>
      </c>
      <c r="C86" s="35" t="s">
        <v>1312</v>
      </c>
      <c r="D86" s="118">
        <v>41</v>
      </c>
      <c r="E86" s="121">
        <v>52</v>
      </c>
      <c r="F86" s="40" t="s">
        <v>2049</v>
      </c>
      <c r="G86" s="42" t="s">
        <v>2049</v>
      </c>
      <c r="H86" s="150">
        <v>50.55</v>
      </c>
      <c r="I86" s="229">
        <f t="shared" si="37"/>
        <v>2.057368941641939</v>
      </c>
      <c r="J86" s="125">
        <v>0.24</v>
      </c>
      <c r="K86" s="125">
        <v>0.26</v>
      </c>
      <c r="L86" s="33">
        <f t="shared" si="65"/>
        <v>8.3333333333333481</v>
      </c>
      <c r="M86" s="43">
        <v>41928</v>
      </c>
      <c r="N86" s="44">
        <v>41932</v>
      </c>
      <c r="O86" s="34">
        <v>41943</v>
      </c>
      <c r="P86" s="270" t="s">
        <v>237</v>
      </c>
      <c r="Q86" s="522"/>
      <c r="R86" s="192">
        <f t="shared" si="85"/>
        <v>1.04</v>
      </c>
      <c r="S86" s="672">
        <f t="shared" si="66"/>
        <v>48.372093023255822</v>
      </c>
      <c r="T86" s="681">
        <f t="shared" si="67"/>
        <v>122.32108911811915</v>
      </c>
      <c r="U86" s="229">
        <f t="shared" si="68"/>
        <v>23.511627906976745</v>
      </c>
      <c r="V86" s="493">
        <v>5</v>
      </c>
      <c r="W86" s="162">
        <v>2.15</v>
      </c>
      <c r="X86" s="157">
        <v>2.35</v>
      </c>
      <c r="Y86" s="150">
        <v>1.53</v>
      </c>
      <c r="Z86" s="158">
        <v>4.7300000000000004</v>
      </c>
      <c r="AA86" s="150">
        <v>20.8</v>
      </c>
      <c r="AB86" s="434">
        <v>194.6</v>
      </c>
      <c r="AC86" s="444">
        <v>19.79</v>
      </c>
      <c r="AD86" s="445">
        <v>18.600000000000001</v>
      </c>
      <c r="AE86" s="444">
        <v>10</v>
      </c>
      <c r="AF86" s="725">
        <v>9</v>
      </c>
      <c r="AG86" s="467">
        <v>6761</v>
      </c>
      <c r="AH86" s="679">
        <v>0.7</v>
      </c>
      <c r="AI86" s="769">
        <v>1.03</v>
      </c>
      <c r="AJ86" s="796">
        <f t="shared" si="5"/>
        <v>0.215732296671833</v>
      </c>
      <c r="AK86" s="688">
        <f t="shared" si="6"/>
        <v>0.72056849019047842</v>
      </c>
      <c r="AL86" s="635">
        <f t="shared" si="74"/>
        <v>7.1038251366120075</v>
      </c>
      <c r="AM86" s="636">
        <f t="shared" si="75"/>
        <v>5.064610683583104</v>
      </c>
      <c r="AN86" s="636">
        <f t="shared" si="76"/>
        <v>4.0126207180960938</v>
      </c>
      <c r="AO86" s="639">
        <f t="shared" si="77"/>
        <v>5.5686874637487671</v>
      </c>
      <c r="AP86" s="814">
        <v>0.98</v>
      </c>
      <c r="AQ86" s="814">
        <v>0.91500000000000004</v>
      </c>
      <c r="AR86" s="815" t="s">
        <v>1127</v>
      </c>
      <c r="AS86" s="814">
        <v>0.87</v>
      </c>
      <c r="AT86" s="797">
        <v>0.84499999999999997</v>
      </c>
      <c r="AU86" s="815"/>
      <c r="AV86" s="816">
        <v>0.82499999999999996</v>
      </c>
      <c r="AW86" s="817">
        <v>0.80500000000000005</v>
      </c>
      <c r="AX86" s="817">
        <v>0.77</v>
      </c>
      <c r="AY86" s="817">
        <v>0.71499999999999997</v>
      </c>
      <c r="AZ86" s="817">
        <v>0.65500000000000003</v>
      </c>
      <c r="BA86" s="817">
        <v>0.61</v>
      </c>
      <c r="BB86" s="817">
        <v>0.56999999999999995</v>
      </c>
      <c r="BC86" s="817">
        <v>0.53</v>
      </c>
      <c r="BD86" s="817">
        <v>0.505</v>
      </c>
      <c r="BE86" s="820">
        <v>0.5</v>
      </c>
      <c r="BF86" s="817">
        <v>0.49249999999999999</v>
      </c>
      <c r="BG86" s="817">
        <v>0.47499999999999998</v>
      </c>
      <c r="BH86" s="816">
        <f t="shared" si="78"/>
        <v>11.0625</v>
      </c>
      <c r="BI86" s="409">
        <f t="shared" si="79"/>
        <v>7.1038251366120075</v>
      </c>
      <c r="BJ86" s="409">
        <f t="shared" si="13"/>
        <v>5.1724137931034475</v>
      </c>
      <c r="BK86" s="409">
        <f t="shared" si="69"/>
        <v>2.9585798816567976</v>
      </c>
      <c r="BL86" s="409">
        <f t="shared" si="38"/>
        <v>2.4242424242424176</v>
      </c>
      <c r="BM86" s="395">
        <f t="shared" si="84"/>
        <v>2.4844720496894235</v>
      </c>
      <c r="BN86" s="395">
        <f t="shared" si="26"/>
        <v>4.5454545454545414</v>
      </c>
      <c r="BO86" s="395">
        <f t="shared" si="27"/>
        <v>7.6923076923077094</v>
      </c>
      <c r="BP86" s="395">
        <f t="shared" si="28"/>
        <v>9.1603053435114425</v>
      </c>
      <c r="BQ86" s="395">
        <f t="shared" si="29"/>
        <v>7.3770491803278659</v>
      </c>
      <c r="BR86" s="395">
        <f t="shared" si="30"/>
        <v>7.0175438596491224</v>
      </c>
      <c r="BS86" s="395">
        <f t="shared" si="31"/>
        <v>7.5471698113207308</v>
      </c>
      <c r="BT86" s="395">
        <f t="shared" si="32"/>
        <v>4.9504950495049549</v>
      </c>
      <c r="BU86" s="395">
        <f t="shared" si="33"/>
        <v>1.0000000000000009</v>
      </c>
      <c r="BV86" s="395">
        <f t="shared" si="34"/>
        <v>1.5228426395939021</v>
      </c>
      <c r="BW86" s="395">
        <f t="shared" si="35"/>
        <v>3.6842105263158009</v>
      </c>
      <c r="BX86" s="408">
        <f t="shared" si="81"/>
        <v>4.9760607955526774</v>
      </c>
      <c r="BY86" s="409">
        <f t="shared" si="82"/>
        <v>2.4815799187220215</v>
      </c>
      <c r="BZ86" s="654" t="s">
        <v>1464</v>
      </c>
      <c r="CA86" s="349">
        <f t="shared" si="70"/>
        <v>-17.441638247238714</v>
      </c>
      <c r="CB86" s="349">
        <f t="shared" si="71"/>
        <v>6.0699896597380327</v>
      </c>
      <c r="CC86" s="395">
        <f t="shared" si="72"/>
        <v>66.211196972439723</v>
      </c>
      <c r="CD86" s="574">
        <f t="shared" si="83"/>
        <v>1.0780000000000001</v>
      </c>
      <c r="CE86" s="420">
        <f t="shared" si="22"/>
        <v>1.1858000000000002</v>
      </c>
      <c r="CF86" s="420">
        <f t="shared" si="64"/>
        <v>1.3043800000000003</v>
      </c>
      <c r="CG86" s="420">
        <f t="shared" si="64"/>
        <v>1.4348180000000004</v>
      </c>
      <c r="CH86" s="497">
        <f t="shared" si="64"/>
        <v>1.5782998000000006</v>
      </c>
      <c r="CI86" s="420">
        <f>SUM(CD86:CH86)</f>
        <v>6.5812978000000024</v>
      </c>
      <c r="CJ86" s="409">
        <f t="shared" si="73"/>
        <v>13.019382393669639</v>
      </c>
      <c r="CK86" s="468">
        <v>1.33</v>
      </c>
      <c r="CL86" s="469">
        <v>29.29</v>
      </c>
      <c r="CM86" s="469">
        <v>-2.17</v>
      </c>
      <c r="CN86" s="470">
        <v>3.89</v>
      </c>
      <c r="CO86" s="471">
        <v>10.38</v>
      </c>
    </row>
    <row r="87" spans="1:93" ht="11.25" customHeight="1">
      <c r="A87" s="15" t="s">
        <v>1456</v>
      </c>
      <c r="B87" s="16" t="s">
        <v>1457</v>
      </c>
      <c r="C87" s="22" t="s">
        <v>2919</v>
      </c>
      <c r="D87" s="116">
        <v>37</v>
      </c>
      <c r="E87" s="121">
        <v>70</v>
      </c>
      <c r="F87" s="36" t="s">
        <v>2049</v>
      </c>
      <c r="G87" s="37" t="s">
        <v>2049</v>
      </c>
      <c r="H87" s="171">
        <v>285.2</v>
      </c>
      <c r="I87" s="227">
        <f t="shared" si="37"/>
        <v>0.93969144460028053</v>
      </c>
      <c r="J87" s="127">
        <v>0.55000000000000004</v>
      </c>
      <c r="K87" s="127">
        <v>0.67</v>
      </c>
      <c r="L87" s="18">
        <f t="shared" si="65"/>
        <v>21.818181818181827</v>
      </c>
      <c r="M87" s="19">
        <v>42061</v>
      </c>
      <c r="N87" s="20">
        <v>42065</v>
      </c>
      <c r="O87" s="21">
        <v>42076</v>
      </c>
      <c r="P87" s="195" t="s">
        <v>558</v>
      </c>
      <c r="Q87" s="16"/>
      <c r="R87" s="224">
        <f t="shared" si="85"/>
        <v>2.68</v>
      </c>
      <c r="S87" s="231">
        <f t="shared" si="66"/>
        <v>30.419977298524405</v>
      </c>
      <c r="T87" s="680">
        <f t="shared" si="67"/>
        <v>435.62165160098402</v>
      </c>
      <c r="U87" s="227">
        <f t="shared" si="68"/>
        <v>32.372304199772984</v>
      </c>
      <c r="V87" s="492">
        <v>12</v>
      </c>
      <c r="W87" s="161">
        <v>8.81</v>
      </c>
      <c r="X87" s="155">
        <v>2.06</v>
      </c>
      <c r="Y87" s="149">
        <v>2.46</v>
      </c>
      <c r="Z87" s="156">
        <v>19.940000000000001</v>
      </c>
      <c r="AA87" s="149">
        <v>55.3</v>
      </c>
      <c r="AB87" s="432">
        <v>19.2</v>
      </c>
      <c r="AC87" s="440">
        <v>15.04</v>
      </c>
      <c r="AD87" s="443">
        <v>18.5</v>
      </c>
      <c r="AE87" s="440">
        <v>15.73</v>
      </c>
      <c r="AF87" s="723">
        <v>15</v>
      </c>
      <c r="AG87" s="456">
        <v>27379</v>
      </c>
      <c r="AH87" s="653">
        <v>1</v>
      </c>
      <c r="AI87" s="767">
        <v>1.24</v>
      </c>
      <c r="AJ87" s="795">
        <f t="shared" si="5"/>
        <v>0.49463707912747079</v>
      </c>
      <c r="AK87" s="794">
        <f>AN87/AO87</f>
        <v>0.73451530941332155</v>
      </c>
      <c r="AL87" s="634">
        <f t="shared" si="74"/>
        <v>10.000000000000009</v>
      </c>
      <c r="AM87" s="631">
        <f t="shared" si="75"/>
        <v>14.645393252874417</v>
      </c>
      <c r="AN87" s="631">
        <f t="shared" si="76"/>
        <v>9.1507859638582101</v>
      </c>
      <c r="AO87" s="638">
        <f t="shared" si="77"/>
        <v>12.458264445389444</v>
      </c>
      <c r="AP87" s="808">
        <v>2.2000000000000002</v>
      </c>
      <c r="AQ87" s="808">
        <v>2</v>
      </c>
      <c r="AR87" s="809"/>
      <c r="AS87" s="808">
        <v>1.56</v>
      </c>
      <c r="AT87" s="796">
        <v>1.46</v>
      </c>
      <c r="AU87" s="809"/>
      <c r="AV87" s="810">
        <v>1.44</v>
      </c>
      <c r="AW87" s="811">
        <v>1.42</v>
      </c>
      <c r="AX87" s="811">
        <v>1.4</v>
      </c>
      <c r="AY87" s="811">
        <v>1.26</v>
      </c>
      <c r="AZ87" s="811">
        <v>1</v>
      </c>
      <c r="BA87" s="811">
        <v>0.82</v>
      </c>
      <c r="BB87" s="811">
        <v>0.68</v>
      </c>
      <c r="BC87" s="811">
        <v>0.62</v>
      </c>
      <c r="BD87" s="811">
        <v>0.59499999999999997</v>
      </c>
      <c r="BE87" s="811">
        <v>0.57999999999999996</v>
      </c>
      <c r="BF87" s="811">
        <v>0.54</v>
      </c>
      <c r="BG87" s="811">
        <v>0.48</v>
      </c>
      <c r="BH87" s="810">
        <f t="shared" si="78"/>
        <v>18.054999999999996</v>
      </c>
      <c r="BI87" s="405">
        <f t="shared" si="79"/>
        <v>10.000000000000009</v>
      </c>
      <c r="BJ87" s="405">
        <f t="shared" si="13"/>
        <v>28.205128205128194</v>
      </c>
      <c r="BK87" s="405">
        <f t="shared" si="69"/>
        <v>6.8493150684931559</v>
      </c>
      <c r="BL87" s="405">
        <f>((AT87/AV87)-1)*100</f>
        <v>1.388888888888884</v>
      </c>
      <c r="BM87" s="306">
        <f t="shared" si="84"/>
        <v>1.4084507042253502</v>
      </c>
      <c r="BN87" s="306">
        <f t="shared" si="26"/>
        <v>1.4285714285714235</v>
      </c>
      <c r="BO87" s="306">
        <f t="shared" si="27"/>
        <v>11.111111111111093</v>
      </c>
      <c r="BP87" s="306">
        <f t="shared" si="28"/>
        <v>26</v>
      </c>
      <c r="BQ87" s="306">
        <f t="shared" si="29"/>
        <v>21.95121951219512</v>
      </c>
      <c r="BR87" s="306">
        <f t="shared" si="30"/>
        <v>20.588235294117641</v>
      </c>
      <c r="BS87" s="306">
        <f t="shared" si="31"/>
        <v>9.6774193548387224</v>
      </c>
      <c r="BT87" s="306">
        <f t="shared" si="32"/>
        <v>4.2016806722689148</v>
      </c>
      <c r="BU87" s="306">
        <f t="shared" si="33"/>
        <v>2.5862068965517349</v>
      </c>
      <c r="BV87" s="306">
        <f t="shared" si="34"/>
        <v>7.4074074074073959</v>
      </c>
      <c r="BW87" s="306">
        <f t="shared" si="35"/>
        <v>12.500000000000021</v>
      </c>
      <c r="BX87" s="404">
        <f t="shared" si="81"/>
        <v>11.020242302919845</v>
      </c>
      <c r="BY87" s="405">
        <f t="shared" si="82"/>
        <v>8.7977755028638995</v>
      </c>
      <c r="BZ87" s="788" t="s">
        <v>1464</v>
      </c>
      <c r="CA87" s="348">
        <f t="shared" si="70"/>
        <v>-22.281826791314494</v>
      </c>
      <c r="CB87" s="348">
        <f t="shared" si="71"/>
        <v>10.09047740845849</v>
      </c>
      <c r="CC87" s="306">
        <f t="shared" si="72"/>
        <v>79.276164832099369</v>
      </c>
      <c r="CD87" s="570">
        <f t="shared" si="83"/>
        <v>2.4200000000000004</v>
      </c>
      <c r="CE87" s="419">
        <f t="shared" si="22"/>
        <v>2.6620000000000008</v>
      </c>
      <c r="CF87" s="419">
        <f t="shared" ref="CF87:CH106" si="86">IF($AE87="n/a",1.03*CE87,IF($AE87&lt;0,1.01*CE87,IF($AE87&gt;10,1.1*CE87,(1+$AE87/100)*CE87)))</f>
        <v>2.9282000000000012</v>
      </c>
      <c r="CG87" s="419">
        <f t="shared" si="86"/>
        <v>3.2210200000000015</v>
      </c>
      <c r="CH87" s="496">
        <f t="shared" si="86"/>
        <v>3.5431220000000021</v>
      </c>
      <c r="CI87" s="419">
        <f t="shared" si="36"/>
        <v>14.774342000000004</v>
      </c>
      <c r="CJ87" s="405">
        <f t="shared" si="73"/>
        <v>5.1803443197755978</v>
      </c>
      <c r="CK87" s="457">
        <v>0.59</v>
      </c>
      <c r="CL87" s="458">
        <v>53.03</v>
      </c>
      <c r="CM87" s="458">
        <v>-1.85</v>
      </c>
      <c r="CN87" s="459">
        <v>5.03</v>
      </c>
      <c r="CO87" s="460">
        <v>24.16</v>
      </c>
    </row>
    <row r="88" spans="1:93" ht="11.25" customHeight="1">
      <c r="A88" s="23" t="s">
        <v>1298</v>
      </c>
      <c r="B88" s="24" t="s">
        <v>3254</v>
      </c>
      <c r="C88" s="29" t="s">
        <v>1312</v>
      </c>
      <c r="D88" s="117">
        <v>38</v>
      </c>
      <c r="E88" s="121">
        <v>65</v>
      </c>
      <c r="F88" s="57" t="s">
        <v>2659</v>
      </c>
      <c r="G88" s="49" t="s">
        <v>2659</v>
      </c>
      <c r="H88" s="149">
        <v>138.06</v>
      </c>
      <c r="I88" s="227">
        <f>(R88/H88)*100</f>
        <v>0.66637693756337824</v>
      </c>
      <c r="J88" s="126">
        <v>0.215</v>
      </c>
      <c r="K88" s="126">
        <v>0.23</v>
      </c>
      <c r="L88" s="25">
        <f t="shared" si="65"/>
        <v>6.976744186046524</v>
      </c>
      <c r="M88" s="61">
        <v>41696</v>
      </c>
      <c r="N88" s="62">
        <v>41698</v>
      </c>
      <c r="O88" s="63">
        <v>41712</v>
      </c>
      <c r="P88" s="195" t="s">
        <v>1885</v>
      </c>
      <c r="Q88" s="201" t="s">
        <v>3140</v>
      </c>
      <c r="R88" s="224">
        <f t="shared" si="85"/>
        <v>0.92</v>
      </c>
      <c r="S88" s="231">
        <f t="shared" si="66"/>
        <v>22.062350119904078</v>
      </c>
      <c r="T88" s="680">
        <f t="shared" si="67"/>
        <v>177.94207770891956</v>
      </c>
      <c r="U88" s="227">
        <f t="shared" si="68"/>
        <v>33.10791366906475</v>
      </c>
      <c r="V88" s="492">
        <v>12</v>
      </c>
      <c r="W88" s="161">
        <v>4.17</v>
      </c>
      <c r="X88" s="155">
        <v>4.47</v>
      </c>
      <c r="Y88" s="149">
        <v>5.92</v>
      </c>
      <c r="Z88" s="156">
        <v>5.25</v>
      </c>
      <c r="AA88" s="149">
        <v>16.3</v>
      </c>
      <c r="AB88" s="432">
        <v>2.7</v>
      </c>
      <c r="AC88" s="440">
        <v>6.16</v>
      </c>
      <c r="AD88" s="443">
        <v>8.3000000000000007</v>
      </c>
      <c r="AE88" s="440">
        <v>7.4</v>
      </c>
      <c r="AF88" s="723">
        <v>17</v>
      </c>
      <c r="AG88" s="456">
        <v>16489</v>
      </c>
      <c r="AH88" s="653">
        <v>0.2</v>
      </c>
      <c r="AI88" s="767">
        <v>0.14000000000000001</v>
      </c>
      <c r="AJ88" s="796">
        <f t="shared" si="5"/>
        <v>1.1645772065141771</v>
      </c>
      <c r="AK88" s="688">
        <f>AN88/AO88</f>
        <v>0.92351034913695873</v>
      </c>
      <c r="AL88" s="634">
        <f t="shared" si="74"/>
        <v>6.976744186046524</v>
      </c>
      <c r="AM88" s="631">
        <f t="shared" si="75"/>
        <v>8.5138345254405436</v>
      </c>
      <c r="AN88" s="631">
        <f t="shared" si="76"/>
        <v>9.6659908140676709</v>
      </c>
      <c r="AO88" s="638">
        <f t="shared" si="77"/>
        <v>10.466575521433796</v>
      </c>
      <c r="AP88" s="808">
        <v>0.92</v>
      </c>
      <c r="AQ88" s="808">
        <v>0.86</v>
      </c>
      <c r="AR88" s="809"/>
      <c r="AS88" s="808">
        <v>0.8</v>
      </c>
      <c r="AT88" s="796">
        <v>0.72</v>
      </c>
      <c r="AU88" s="809"/>
      <c r="AV88" s="810">
        <v>0.64</v>
      </c>
      <c r="AW88" s="811">
        <v>0.57999999999999996</v>
      </c>
      <c r="AX88" s="811">
        <v>0.52</v>
      </c>
      <c r="AY88" s="811">
        <v>0.46</v>
      </c>
      <c r="AZ88" s="811">
        <v>0.42</v>
      </c>
      <c r="BA88" s="811">
        <v>0.38</v>
      </c>
      <c r="BB88" s="811">
        <v>0.34</v>
      </c>
      <c r="BC88" s="811">
        <v>0.25</v>
      </c>
      <c r="BD88" s="811">
        <v>0.17249999999999999</v>
      </c>
      <c r="BE88" s="811">
        <v>0.16500000000000001</v>
      </c>
      <c r="BF88" s="811">
        <v>0.155</v>
      </c>
      <c r="BG88" s="811">
        <v>0.14499999999999999</v>
      </c>
      <c r="BH88" s="810">
        <f t="shared" si="78"/>
        <v>7.527499999999999</v>
      </c>
      <c r="BI88" s="405">
        <f t="shared" si="79"/>
        <v>6.976744186046524</v>
      </c>
      <c r="BJ88" s="405">
        <f t="shared" si="13"/>
        <v>7.4999999999999956</v>
      </c>
      <c r="BK88" s="405">
        <f t="shared" si="69"/>
        <v>11.111111111111116</v>
      </c>
      <c r="BL88" s="405">
        <f t="shared" si="38"/>
        <v>12.5</v>
      </c>
      <c r="BM88" s="306">
        <f t="shared" si="84"/>
        <v>10.344827586206918</v>
      </c>
      <c r="BN88" s="306">
        <f t="shared" si="26"/>
        <v>11.538461538461519</v>
      </c>
      <c r="BO88" s="306">
        <f t="shared" si="27"/>
        <v>13.043478260869556</v>
      </c>
      <c r="BP88" s="306">
        <f t="shared" si="28"/>
        <v>9.5238095238095344</v>
      </c>
      <c r="BQ88" s="306">
        <f t="shared" si="29"/>
        <v>10.526315789473673</v>
      </c>
      <c r="BR88" s="306">
        <f t="shared" si="30"/>
        <v>11.764705882352944</v>
      </c>
      <c r="BS88" s="306">
        <f t="shared" si="31"/>
        <v>36.000000000000007</v>
      </c>
      <c r="BT88" s="306">
        <f t="shared" si="32"/>
        <v>44.927536231884076</v>
      </c>
      <c r="BU88" s="306">
        <f t="shared" si="33"/>
        <v>4.5454545454545414</v>
      </c>
      <c r="BV88" s="306">
        <f t="shared" si="34"/>
        <v>6.4516129032258229</v>
      </c>
      <c r="BW88" s="306">
        <f t="shared" si="35"/>
        <v>6.8965517241379448</v>
      </c>
      <c r="BX88" s="404">
        <f t="shared" si="81"/>
        <v>13.576707285535608</v>
      </c>
      <c r="BY88" s="405">
        <f t="shared" si="82"/>
        <v>10.936958433012238</v>
      </c>
      <c r="BZ88" s="788" t="s">
        <v>1464</v>
      </c>
      <c r="CA88" s="348">
        <f t="shared" si="70"/>
        <v>-22.775545917433703</v>
      </c>
      <c r="CB88" s="348">
        <f t="shared" si="71"/>
        <v>10.332367751631049</v>
      </c>
      <c r="CC88" s="306">
        <f t="shared" si="72"/>
        <v>61.059630476903756</v>
      </c>
      <c r="CD88" s="570">
        <f t="shared" si="83"/>
        <v>0.94484000000000001</v>
      </c>
      <c r="CE88" s="419">
        <f t="shared" si="22"/>
        <v>1.0030421440000001</v>
      </c>
      <c r="CF88" s="419">
        <f t="shared" si="86"/>
        <v>1.0772672626560003</v>
      </c>
      <c r="CG88" s="419">
        <f t="shared" si="86"/>
        <v>1.1569850400925443</v>
      </c>
      <c r="CH88" s="496">
        <f t="shared" si="86"/>
        <v>1.2426019330593927</v>
      </c>
      <c r="CI88" s="419">
        <f>SUM(CD88:CH88)</f>
        <v>5.4247363798079373</v>
      </c>
      <c r="CJ88" s="405">
        <f t="shared" si="73"/>
        <v>3.9292600172446304</v>
      </c>
      <c r="CK88" s="457">
        <v>0.86</v>
      </c>
      <c r="CL88" s="458">
        <v>52.01</v>
      </c>
      <c r="CM88" s="458">
        <v>-0.39</v>
      </c>
      <c r="CN88" s="459">
        <v>0.6</v>
      </c>
      <c r="CO88" s="460">
        <v>14.97</v>
      </c>
    </row>
    <row r="89" spans="1:93" ht="11.25" customHeight="1">
      <c r="A89" s="23" t="s">
        <v>2870</v>
      </c>
      <c r="B89" s="24" t="s">
        <v>619</v>
      </c>
      <c r="C89" s="29" t="s">
        <v>496</v>
      </c>
      <c r="D89" s="117">
        <v>48</v>
      </c>
      <c r="E89" s="121">
        <v>21</v>
      </c>
      <c r="F89" s="38" t="s">
        <v>2049</v>
      </c>
      <c r="G89" s="39" t="s">
        <v>2049</v>
      </c>
      <c r="H89" s="149">
        <v>33.24</v>
      </c>
      <c r="I89" s="227">
        <f t="shared" si="37"/>
        <v>2.3465703971119134</v>
      </c>
      <c r="J89" s="126">
        <v>0.1875</v>
      </c>
      <c r="K89" s="126">
        <v>0.19500000000000001</v>
      </c>
      <c r="L89" s="25">
        <f t="shared" si="65"/>
        <v>4.0000000000000036</v>
      </c>
      <c r="M89" s="26">
        <v>42040</v>
      </c>
      <c r="N89" s="27">
        <v>42044</v>
      </c>
      <c r="O89" s="28">
        <v>42065</v>
      </c>
      <c r="P89" s="195" t="s">
        <v>2739</v>
      </c>
      <c r="Q89" s="24"/>
      <c r="R89" s="224">
        <f t="shared" si="85"/>
        <v>0.78</v>
      </c>
      <c r="S89" s="231">
        <f t="shared" si="66"/>
        <v>30.708661417322837</v>
      </c>
      <c r="T89" s="680">
        <f t="shared" si="67"/>
        <v>4.2901263121021715</v>
      </c>
      <c r="U89" s="227">
        <f t="shared" si="68"/>
        <v>13.086614173228346</v>
      </c>
      <c r="V89" s="492">
        <v>12</v>
      </c>
      <c r="W89" s="161">
        <v>2.54</v>
      </c>
      <c r="X89" s="155">
        <v>0.93</v>
      </c>
      <c r="Y89" s="149">
        <v>2.1</v>
      </c>
      <c r="Z89" s="156">
        <v>1.87</v>
      </c>
      <c r="AA89" s="149">
        <v>15.3</v>
      </c>
      <c r="AB89" s="432">
        <v>126.8</v>
      </c>
      <c r="AC89" s="440">
        <v>6.27</v>
      </c>
      <c r="AD89" s="443">
        <v>25.7</v>
      </c>
      <c r="AE89" s="440">
        <v>14</v>
      </c>
      <c r="AF89" s="723">
        <v>3</v>
      </c>
      <c r="AG89" s="466">
        <v>673</v>
      </c>
      <c r="AH89" s="653">
        <v>8.1999999999999993</v>
      </c>
      <c r="AI89" s="767">
        <v>1.1100000000000001</v>
      </c>
      <c r="AJ89" s="796">
        <f>IF(OR(AD89&lt;0,AD89="n/a",AD89=0),"n/a",AN89/AD89)</f>
        <v>0.10076383233554122</v>
      </c>
      <c r="AK89" s="688">
        <f>AN89/AO89</f>
        <v>0.65861094053941494</v>
      </c>
      <c r="AL89" s="634">
        <f t="shared" si="7"/>
        <v>2.7397260273972712</v>
      </c>
      <c r="AM89" s="631">
        <f t="shared" si="8"/>
        <v>2.818372270192615</v>
      </c>
      <c r="AN89" s="631">
        <f t="shared" si="9"/>
        <v>2.5896304910234091</v>
      </c>
      <c r="AO89" s="638">
        <f t="shared" si="10"/>
        <v>3.9319579005208327</v>
      </c>
      <c r="AP89" s="808">
        <v>0.75</v>
      </c>
      <c r="AQ89" s="808">
        <v>0.73</v>
      </c>
      <c r="AR89" s="809"/>
      <c r="AS89" s="808">
        <v>0.71</v>
      </c>
      <c r="AT89" s="796">
        <v>0.69</v>
      </c>
      <c r="AU89" s="809"/>
      <c r="AV89" s="810">
        <v>0.68</v>
      </c>
      <c r="AW89" s="811">
        <v>0.66</v>
      </c>
      <c r="AX89" s="811">
        <v>0.64400000000000002</v>
      </c>
      <c r="AY89" s="811">
        <v>0.60399999999999998</v>
      </c>
      <c r="AZ89" s="811">
        <v>0.56599999999999995</v>
      </c>
      <c r="BA89" s="811">
        <v>0.53600000000000003</v>
      </c>
      <c r="BB89" s="811">
        <v>0.51</v>
      </c>
      <c r="BC89" s="811">
        <v>0.48531999999999997</v>
      </c>
      <c r="BD89" s="811">
        <v>0.46</v>
      </c>
      <c r="BE89" s="811">
        <v>0.42902000000000001</v>
      </c>
      <c r="BF89" s="811">
        <v>0.41</v>
      </c>
      <c r="BG89" s="811">
        <v>0.4</v>
      </c>
      <c r="BH89" s="810">
        <f t="shared" si="11"/>
        <v>9.2643400000000007</v>
      </c>
      <c r="BI89" s="405">
        <f t="shared" si="12"/>
        <v>2.7397260273972712</v>
      </c>
      <c r="BJ89" s="405">
        <f>IF(AS89=0,0,IF(AS89&gt;AQ89,0,((AQ89/AS89)-1)*100))</f>
        <v>2.8169014084507005</v>
      </c>
      <c r="BK89" s="405">
        <f t="shared" si="69"/>
        <v>2.898550724637694</v>
      </c>
      <c r="BL89" s="405">
        <f>((AT89/AV89)-1)*100</f>
        <v>1.4705882352941124</v>
      </c>
      <c r="BM89" s="306">
        <f t="shared" si="84"/>
        <v>3.0303030303030276</v>
      </c>
      <c r="BN89" s="306">
        <f t="shared" si="26"/>
        <v>2.4844720496894457</v>
      </c>
      <c r="BO89" s="306">
        <f t="shared" si="27"/>
        <v>6.6225165562914023</v>
      </c>
      <c r="BP89" s="306">
        <f t="shared" si="28"/>
        <v>6.7137809187279185</v>
      </c>
      <c r="BQ89" s="306">
        <f t="shared" si="29"/>
        <v>5.5970149253731227</v>
      </c>
      <c r="BR89" s="306">
        <f t="shared" si="30"/>
        <v>5.0980392156862786</v>
      </c>
      <c r="BS89" s="306">
        <f t="shared" si="31"/>
        <v>5.0853045413335574</v>
      </c>
      <c r="BT89" s="306">
        <f t="shared" si="32"/>
        <v>5.5043478260869527</v>
      </c>
      <c r="BU89" s="306">
        <f t="shared" si="33"/>
        <v>7.2211085730268909</v>
      </c>
      <c r="BV89" s="306">
        <f t="shared" si="34"/>
        <v>4.6390243902439066</v>
      </c>
      <c r="BW89" s="306">
        <f t="shared" si="35"/>
        <v>2.4999999999999911</v>
      </c>
      <c r="BX89" s="404">
        <f t="shared" si="16"/>
        <v>4.2947785615028184</v>
      </c>
      <c r="BY89" s="405">
        <f t="shared" si="17"/>
        <v>1.7702360674051527</v>
      </c>
      <c r="BZ89" s="788" t="s">
        <v>52</v>
      </c>
      <c r="CA89" s="348">
        <f t="shared" si="70"/>
        <v>-8.1504132850930233</v>
      </c>
      <c r="CB89" s="348">
        <f t="shared" si="71"/>
        <v>4.936200888135323</v>
      </c>
      <c r="CC89" s="306">
        <f t="shared" si="72"/>
        <v>62.932705066263352</v>
      </c>
      <c r="CD89" s="570">
        <f t="shared" si="21"/>
        <v>0.82500000000000007</v>
      </c>
      <c r="CE89" s="419">
        <f>IF($AC89="n/a",1.03*CD89,IF($AC89&lt;0,1.01*CD89,IF($AC89&gt;10,1.1*CD89,(1+$AC89/100)*CD89)))</f>
        <v>0.8767275000000001</v>
      </c>
      <c r="CF89" s="419">
        <f t="shared" si="86"/>
        <v>0.96440025000000018</v>
      </c>
      <c r="CG89" s="419">
        <f t="shared" si="86"/>
        <v>1.0608402750000003</v>
      </c>
      <c r="CH89" s="496">
        <f t="shared" si="86"/>
        <v>1.1669243025000005</v>
      </c>
      <c r="CI89" s="419">
        <f>SUM(CD89:CH89)</f>
        <v>4.8938923275000015</v>
      </c>
      <c r="CJ89" s="405">
        <f t="shared" si="73"/>
        <v>14.722901105595671</v>
      </c>
      <c r="CK89" s="457">
        <v>0.74</v>
      </c>
      <c r="CL89" s="458">
        <v>32.450000000000003</v>
      </c>
      <c r="CM89" s="458">
        <v>-6.26</v>
      </c>
      <c r="CN89" s="459">
        <v>1.03</v>
      </c>
      <c r="CO89" s="460">
        <v>15.41</v>
      </c>
    </row>
    <row r="90" spans="1:93" ht="11.25" customHeight="1">
      <c r="A90" s="23" t="s">
        <v>2105</v>
      </c>
      <c r="B90" s="24" t="s">
        <v>2106</v>
      </c>
      <c r="C90" s="29" t="s">
        <v>1958</v>
      </c>
      <c r="D90" s="117">
        <v>32</v>
      </c>
      <c r="E90" s="121">
        <v>81</v>
      </c>
      <c r="F90" s="38" t="s">
        <v>2049</v>
      </c>
      <c r="G90" s="39" t="s">
        <v>2049</v>
      </c>
      <c r="H90" s="149">
        <v>46.83</v>
      </c>
      <c r="I90" s="227">
        <f>(R90/H90)*100</f>
        <v>2.7332906256673075</v>
      </c>
      <c r="J90" s="126">
        <v>0.31</v>
      </c>
      <c r="K90" s="126">
        <v>0.32</v>
      </c>
      <c r="L90" s="25">
        <f t="shared" si="65"/>
        <v>3.2258064516129004</v>
      </c>
      <c r="M90" s="26">
        <v>41773</v>
      </c>
      <c r="N90" s="27">
        <v>41775</v>
      </c>
      <c r="O90" s="28">
        <v>41800</v>
      </c>
      <c r="P90" s="195" t="s">
        <v>2157</v>
      </c>
      <c r="Q90" s="24"/>
      <c r="R90" s="224">
        <f t="shared" si="85"/>
        <v>1.28</v>
      </c>
      <c r="S90" s="231">
        <f t="shared" si="66"/>
        <v>55.172413793103459</v>
      </c>
      <c r="T90" s="680">
        <f t="shared" si="67"/>
        <v>68.105570278383951</v>
      </c>
      <c r="U90" s="227">
        <f t="shared" si="68"/>
        <v>20.185344827586206</v>
      </c>
      <c r="V90" s="492">
        <v>12</v>
      </c>
      <c r="W90" s="161">
        <v>2.3199999999999998</v>
      </c>
      <c r="X90" s="155">
        <v>3.52</v>
      </c>
      <c r="Y90" s="149">
        <v>0.95</v>
      </c>
      <c r="Z90" s="156">
        <v>3.15</v>
      </c>
      <c r="AA90" s="149">
        <v>14.2</v>
      </c>
      <c r="AB90" s="432">
        <v>9.4</v>
      </c>
      <c r="AC90" s="440">
        <v>10.81</v>
      </c>
      <c r="AD90" s="443">
        <v>9.1</v>
      </c>
      <c r="AE90" s="440">
        <v>5.74</v>
      </c>
      <c r="AF90" s="723">
        <v>16</v>
      </c>
      <c r="AG90" s="456">
        <v>4742</v>
      </c>
      <c r="AH90" s="653">
        <v>0.8</v>
      </c>
      <c r="AI90" s="767">
        <v>0.82</v>
      </c>
      <c r="AJ90" s="796">
        <f>IF(OR(AD90&lt;0,AD90="n/a",AD90=0),"n/a",AN90/AD90)</f>
        <v>0.36200148073860405</v>
      </c>
      <c r="AK90" s="688">
        <f>AN90/AO90</f>
        <v>0.88160184184921042</v>
      </c>
      <c r="AL90" s="634">
        <f t="shared" ref="AL90:AL105" si="87">((AP90/AQ90)^(1/1)-1)*100</f>
        <v>3.2520325203251987</v>
      </c>
      <c r="AM90" s="631">
        <f t="shared" ref="AM90:AM105" si="88">((AP90/AT90)^(1/3)-1)*100</f>
        <v>3.3638380332860152</v>
      </c>
      <c r="AN90" s="631">
        <f t="shared" ref="AN90:AN105" si="89">((AP90/AW90)^(1/5)-1)*100</f>
        <v>3.294213474721297</v>
      </c>
      <c r="AO90" s="638">
        <f t="shared" ref="AO90:AO105" si="90">((AP90/BB90)^(1/10)-1)*100</f>
        <v>3.7366227228059046</v>
      </c>
      <c r="AP90" s="808">
        <v>1.27</v>
      </c>
      <c r="AQ90" s="808">
        <v>1.23</v>
      </c>
      <c r="AR90" s="809"/>
      <c r="AS90" s="808">
        <v>1.19</v>
      </c>
      <c r="AT90" s="796">
        <v>1.1499999999999999</v>
      </c>
      <c r="AU90" s="809"/>
      <c r="AV90" s="810">
        <v>1.1100000000000001</v>
      </c>
      <c r="AW90" s="812">
        <v>1.08</v>
      </c>
      <c r="AX90" s="811">
        <v>1.07</v>
      </c>
      <c r="AY90" s="811">
        <v>1.02</v>
      </c>
      <c r="AZ90" s="811">
        <v>0.96</v>
      </c>
      <c r="BA90" s="811">
        <v>0.92</v>
      </c>
      <c r="BB90" s="811">
        <v>0.88</v>
      </c>
      <c r="BC90" s="812">
        <v>0.84</v>
      </c>
      <c r="BD90" s="811">
        <v>0.83</v>
      </c>
      <c r="BE90" s="812">
        <v>0.8</v>
      </c>
      <c r="BF90" s="811">
        <v>0.79</v>
      </c>
      <c r="BG90" s="811">
        <v>0.75</v>
      </c>
      <c r="BH90" s="810">
        <f t="shared" ref="BH90:BH105" si="91">SUM(AP90:BG90)</f>
        <v>15.89</v>
      </c>
      <c r="BI90" s="405">
        <f t="shared" ref="BI90:BI105" si="92">((AP90/AQ90)-1)*100</f>
        <v>3.2520325203251987</v>
      </c>
      <c r="BJ90" s="405">
        <f>IF(AS90=0,0,IF(AS90&gt;AQ90,0,((AQ90/AS90)-1)*100))</f>
        <v>3.3613445378151363</v>
      </c>
      <c r="BK90" s="405">
        <f t="shared" si="69"/>
        <v>3.4782608695652195</v>
      </c>
      <c r="BL90" s="405">
        <f>((AT90/AV90)-1)*100</f>
        <v>3.603603603603589</v>
      </c>
      <c r="BM90" s="306">
        <f t="shared" si="84"/>
        <v>2.7777777777777901</v>
      </c>
      <c r="BN90" s="306">
        <f t="shared" si="26"/>
        <v>0.93457943925234765</v>
      </c>
      <c r="BO90" s="306">
        <f t="shared" si="27"/>
        <v>4.9019607843137303</v>
      </c>
      <c r="BP90" s="306">
        <f t="shared" si="28"/>
        <v>6.25</v>
      </c>
      <c r="BQ90" s="306">
        <f t="shared" si="29"/>
        <v>4.3478260869565188</v>
      </c>
      <c r="BR90" s="306">
        <f t="shared" si="30"/>
        <v>4.5454545454545414</v>
      </c>
      <c r="BS90" s="306">
        <f t="shared" si="31"/>
        <v>4.7619047619047672</v>
      </c>
      <c r="BT90" s="306">
        <f t="shared" si="32"/>
        <v>1.2048192771084265</v>
      </c>
      <c r="BU90" s="306">
        <f t="shared" si="33"/>
        <v>3.7499999999999867</v>
      </c>
      <c r="BV90" s="306">
        <f t="shared" si="34"/>
        <v>1.2658227848101333</v>
      </c>
      <c r="BW90" s="306">
        <f t="shared" si="35"/>
        <v>5.3333333333333455</v>
      </c>
      <c r="BX90" s="404">
        <f t="shared" ref="BX90:BX105" si="93">AVERAGE(BI90:BW90)</f>
        <v>3.584581354814715</v>
      </c>
      <c r="BY90" s="405">
        <f t="shared" ref="BY90:BY105" si="94">SQRT(AVERAGE((BI90-$BX90)^2,(BJ90-$BX90)^2,(BK90-$BX90)^2,(BL90-$BX90)^2,(BM90-$BX90)^2,(BN90-$BX90)^2,(BO90-$BX90)^2,(BP90-$BX90)^2,(BQ90-$BX90)^2,(BR90-$BX90)^2,(BS90-$BX90)^2,(BT90-$BX90)^2,(BU90-$BX90)^2,(BV90-$BX90)^2,(BW90-$BX90)^2))</f>
        <v>1.4989505762946405</v>
      </c>
      <c r="BZ90" s="788" t="s">
        <v>1464</v>
      </c>
      <c r="CA90" s="348">
        <f t="shared" si="70"/>
        <v>-14.157840727197602</v>
      </c>
      <c r="CB90" s="348">
        <f t="shared" si="71"/>
        <v>6.0275041003886045</v>
      </c>
      <c r="CC90" s="306">
        <f t="shared" si="72"/>
        <v>56.632771416714057</v>
      </c>
      <c r="CD90" s="570">
        <f t="shared" ref="CD90:CD105" si="95">IF(AB90="n/a",1.03*AP90,IF(AB90&lt;0,1.01*AP90,IF(AB90&gt;10,1.1*AP90,(1+AB90/100)*AP90)))</f>
        <v>1.3893800000000001</v>
      </c>
      <c r="CE90" s="419">
        <f>IF($AC90="n/a",1.03*CD90,IF($AC90&lt;0,1.01*CD90,IF($AC90&gt;10,1.1*CD90,(1+$AC90/100)*CD90)))</f>
        <v>1.5283180000000003</v>
      </c>
      <c r="CF90" s="419">
        <f t="shared" si="86"/>
        <v>1.6160434532000001</v>
      </c>
      <c r="CG90" s="419">
        <f t="shared" si="86"/>
        <v>1.70880434741368</v>
      </c>
      <c r="CH90" s="496">
        <f t="shared" si="86"/>
        <v>1.8068897169552252</v>
      </c>
      <c r="CI90" s="419">
        <f>SUM(CD90:CH90)</f>
        <v>8.0494355175689059</v>
      </c>
      <c r="CJ90" s="405">
        <f t="shared" si="73"/>
        <v>17.188630189128563</v>
      </c>
      <c r="CK90" s="457">
        <v>0.86</v>
      </c>
      <c r="CL90" s="458">
        <v>33.340000000000003</v>
      </c>
      <c r="CM90" s="458">
        <v>-1.65</v>
      </c>
      <c r="CN90" s="459">
        <v>5.0199999999999996</v>
      </c>
      <c r="CO90" s="460">
        <v>12.77</v>
      </c>
    </row>
    <row r="91" spans="1:93" ht="11.25" customHeight="1">
      <c r="A91" s="193" t="s">
        <v>3066</v>
      </c>
      <c r="B91" s="32" t="s">
        <v>3566</v>
      </c>
      <c r="C91" s="35" t="s">
        <v>1611</v>
      </c>
      <c r="D91" s="118">
        <v>47</v>
      </c>
      <c r="E91" s="121">
        <v>23</v>
      </c>
      <c r="F91" s="40" t="s">
        <v>1572</v>
      </c>
      <c r="G91" s="42" t="s">
        <v>1572</v>
      </c>
      <c r="H91" s="150">
        <v>98.34</v>
      </c>
      <c r="I91" s="227">
        <f>(R91/H91)*100</f>
        <v>2.1151108399430547</v>
      </c>
      <c r="J91" s="125">
        <v>0.5</v>
      </c>
      <c r="K91" s="125">
        <v>0.52</v>
      </c>
      <c r="L91" s="25">
        <f t="shared" si="65"/>
        <v>4.0000000000000036</v>
      </c>
      <c r="M91" s="43">
        <v>41885</v>
      </c>
      <c r="N91" s="44">
        <v>41887</v>
      </c>
      <c r="O91" s="34">
        <v>41898</v>
      </c>
      <c r="P91" s="273" t="s">
        <v>3618</v>
      </c>
      <c r="Q91" s="32"/>
      <c r="R91" s="224">
        <f t="shared" si="85"/>
        <v>2.08</v>
      </c>
      <c r="S91" s="231">
        <f t="shared" si="66"/>
        <v>48.036951501154732</v>
      </c>
      <c r="T91" s="680">
        <f t="shared" si="67"/>
        <v>49.357154704011094</v>
      </c>
      <c r="U91" s="227">
        <f t="shared" si="68"/>
        <v>22.711316397228639</v>
      </c>
      <c r="V91" s="492">
        <v>12</v>
      </c>
      <c r="W91" s="161">
        <v>4.33</v>
      </c>
      <c r="X91" s="155">
        <v>2.21</v>
      </c>
      <c r="Y91" s="149">
        <v>1.37</v>
      </c>
      <c r="Z91" s="156">
        <v>2.21</v>
      </c>
      <c r="AA91" s="149">
        <v>9.6999999999999993</v>
      </c>
      <c r="AB91" s="432">
        <v>17.2</v>
      </c>
      <c r="AC91" s="440">
        <v>15.17</v>
      </c>
      <c r="AD91" s="443">
        <v>3.6</v>
      </c>
      <c r="AE91" s="440">
        <v>10.27</v>
      </c>
      <c r="AF91" s="723">
        <v>16</v>
      </c>
      <c r="AG91" s="456">
        <v>15480</v>
      </c>
      <c r="AH91" s="653">
        <v>1</v>
      </c>
      <c r="AI91" s="767">
        <v>0.62</v>
      </c>
      <c r="AJ91" s="797">
        <f>IF(OR(AD91&lt;0,AD91="n/a",AD91=0),"n/a",AN91/AD91)</f>
        <v>2.6195119031129366</v>
      </c>
      <c r="AK91" s="686">
        <f t="shared" si="6"/>
        <v>1.4361173220057015</v>
      </c>
      <c r="AL91" s="634">
        <f t="shared" si="87"/>
        <v>3.0303030303030276</v>
      </c>
      <c r="AM91" s="631">
        <f t="shared" si="88"/>
        <v>7.5462916267589053</v>
      </c>
      <c r="AN91" s="631">
        <f t="shared" si="89"/>
        <v>9.4302428512065717</v>
      </c>
      <c r="AO91" s="638">
        <f t="shared" si="90"/>
        <v>6.5664849986184715</v>
      </c>
      <c r="AP91" s="808">
        <v>2.04</v>
      </c>
      <c r="AQ91" s="808">
        <v>1.98</v>
      </c>
      <c r="AR91" s="809"/>
      <c r="AS91" s="808">
        <v>1.8</v>
      </c>
      <c r="AT91" s="796">
        <v>1.64</v>
      </c>
      <c r="AU91" s="809"/>
      <c r="AV91" s="810">
        <v>1.34</v>
      </c>
      <c r="AW91" s="811">
        <v>1.3</v>
      </c>
      <c r="AX91" s="811">
        <v>1.26</v>
      </c>
      <c r="AY91" s="811">
        <v>1.22</v>
      </c>
      <c r="AZ91" s="811">
        <v>1.18</v>
      </c>
      <c r="BA91" s="811">
        <v>1.1399999999999999</v>
      </c>
      <c r="BB91" s="811">
        <v>1.08</v>
      </c>
      <c r="BC91" s="811">
        <v>1.03</v>
      </c>
      <c r="BD91" s="811">
        <v>0.99</v>
      </c>
      <c r="BE91" s="811">
        <v>0.94</v>
      </c>
      <c r="BF91" s="811">
        <v>0.9</v>
      </c>
      <c r="BG91" s="811">
        <v>0.87</v>
      </c>
      <c r="BH91" s="810">
        <f t="shared" si="91"/>
        <v>20.71</v>
      </c>
      <c r="BI91" s="405">
        <f t="shared" si="92"/>
        <v>3.0303030303030276</v>
      </c>
      <c r="BJ91" s="405">
        <f>IF(AS91=0,0,IF(AS91&gt;AQ91,0,((AQ91/AS91)-1)*100))</f>
        <v>9.9999999999999858</v>
      </c>
      <c r="BK91" s="405">
        <f t="shared" si="69"/>
        <v>9.7560975609756184</v>
      </c>
      <c r="BL91" s="405">
        <f t="shared" si="38"/>
        <v>22.388059701492512</v>
      </c>
      <c r="BM91" s="306">
        <f t="shared" si="84"/>
        <v>3.0769230769230882</v>
      </c>
      <c r="BN91" s="306">
        <f t="shared" si="26"/>
        <v>3.1746031746031855</v>
      </c>
      <c r="BO91" s="306">
        <f t="shared" si="27"/>
        <v>3.2786885245901676</v>
      </c>
      <c r="BP91" s="306">
        <f t="shared" si="28"/>
        <v>3.3898305084745894</v>
      </c>
      <c r="BQ91" s="306">
        <f t="shared" si="29"/>
        <v>3.5087719298245723</v>
      </c>
      <c r="BR91" s="306">
        <f t="shared" si="30"/>
        <v>5.5555555555555358</v>
      </c>
      <c r="BS91" s="306">
        <f t="shared" si="31"/>
        <v>4.8543689320388328</v>
      </c>
      <c r="BT91" s="306">
        <f t="shared" si="32"/>
        <v>4.0404040404040442</v>
      </c>
      <c r="BU91" s="306">
        <f t="shared" si="33"/>
        <v>5.319148936170226</v>
      </c>
      <c r="BV91" s="306">
        <f t="shared" si="34"/>
        <v>4.4444444444444287</v>
      </c>
      <c r="BW91" s="306">
        <f t="shared" si="35"/>
        <v>3.4482758620689724</v>
      </c>
      <c r="BX91" s="404">
        <f t="shared" si="93"/>
        <v>5.9510316851912517</v>
      </c>
      <c r="BY91" s="405">
        <f t="shared" si="94"/>
        <v>4.8932369009026564</v>
      </c>
      <c r="BZ91" s="788" t="s">
        <v>2558</v>
      </c>
      <c r="CA91" s="348">
        <f t="shared" si="70"/>
        <v>-11.165962706079013</v>
      </c>
      <c r="CB91" s="348">
        <f t="shared" si="71"/>
        <v>11.545353691149627</v>
      </c>
      <c r="CC91" s="306">
        <f t="shared" si="72"/>
        <v>70.467350306200785</v>
      </c>
      <c r="CD91" s="570">
        <f t="shared" si="95"/>
        <v>2.2440000000000002</v>
      </c>
      <c r="CE91" s="419">
        <f>IF($AC91="n/a",1.03*CD91,IF($AC91&lt;0,1.01*CD91,IF($AC91&gt;10,1.1*CD91,(1+$AC91/100)*CD91)))</f>
        <v>2.4684000000000004</v>
      </c>
      <c r="CF91" s="419">
        <f t="shared" si="86"/>
        <v>2.7152400000000005</v>
      </c>
      <c r="CG91" s="419">
        <f t="shared" si="86"/>
        <v>2.9867640000000009</v>
      </c>
      <c r="CH91" s="496">
        <f t="shared" si="86"/>
        <v>3.285440400000001</v>
      </c>
      <c r="CI91" s="419">
        <f t="shared" si="36"/>
        <v>13.699844400000002</v>
      </c>
      <c r="CJ91" s="405">
        <f t="shared" si="73"/>
        <v>13.931100671140943</v>
      </c>
      <c r="CK91" s="457">
        <v>1.54</v>
      </c>
      <c r="CL91" s="458">
        <v>31.77</v>
      </c>
      <c r="CM91" s="458">
        <v>-2.09</v>
      </c>
      <c r="CN91" s="459">
        <v>2.93</v>
      </c>
      <c r="CO91" s="460">
        <v>8.67</v>
      </c>
    </row>
    <row r="92" spans="1:93" ht="11.25" customHeight="1">
      <c r="A92" s="15" t="s">
        <v>2434</v>
      </c>
      <c r="B92" s="16" t="s">
        <v>878</v>
      </c>
      <c r="C92" s="22" t="s">
        <v>1304</v>
      </c>
      <c r="D92" s="116">
        <v>47</v>
      </c>
      <c r="E92" s="121">
        <v>25</v>
      </c>
      <c r="F92" s="78" t="s">
        <v>2659</v>
      </c>
      <c r="G92" s="50" t="s">
        <v>2659</v>
      </c>
      <c r="H92" s="171">
        <v>41.08</v>
      </c>
      <c r="I92" s="226">
        <f>(R92/H92)*100</f>
        <v>1.7526777020447908</v>
      </c>
      <c r="J92" s="127">
        <v>0.17</v>
      </c>
      <c r="K92" s="127">
        <v>0.18</v>
      </c>
      <c r="L92" s="18">
        <f t="shared" si="65"/>
        <v>5.8823529411764497</v>
      </c>
      <c r="M92" s="19">
        <v>41968</v>
      </c>
      <c r="N92" s="20">
        <v>41971</v>
      </c>
      <c r="O92" s="21">
        <v>41988</v>
      </c>
      <c r="P92" s="195" t="s">
        <v>1444</v>
      </c>
      <c r="Q92" s="430"/>
      <c r="R92" s="225">
        <f t="shared" si="85"/>
        <v>0.72</v>
      </c>
      <c r="S92" s="675">
        <f t="shared" si="66"/>
        <v>26.765799256505574</v>
      </c>
      <c r="T92" s="684">
        <f t="shared" si="67"/>
        <v>5.1820474910786674</v>
      </c>
      <c r="U92" s="226">
        <f t="shared" si="68"/>
        <v>15.271375464684015</v>
      </c>
      <c r="V92" s="677">
        <v>12</v>
      </c>
      <c r="W92" s="169">
        <v>2.69</v>
      </c>
      <c r="X92" s="170">
        <v>0.85</v>
      </c>
      <c r="Y92" s="171">
        <v>0.47</v>
      </c>
      <c r="Z92" s="172">
        <v>1.63</v>
      </c>
      <c r="AA92" s="171">
        <v>10.8</v>
      </c>
      <c r="AB92" s="433">
        <v>-8.9</v>
      </c>
      <c r="AC92" s="441">
        <v>16.37</v>
      </c>
      <c r="AD92" s="442">
        <v>12.6</v>
      </c>
      <c r="AE92" s="441">
        <v>18</v>
      </c>
      <c r="AF92" s="724">
        <v>2</v>
      </c>
      <c r="AG92" s="461">
        <v>914</v>
      </c>
      <c r="AH92" s="678">
        <v>3.1</v>
      </c>
      <c r="AI92" s="768">
        <v>0.46</v>
      </c>
      <c r="AJ92" s="796">
        <f>IF(OR(AD92&lt;0,AD92="n/a",AD92=0),"n/a",AN92/AD92)</f>
        <v>0.70832829295987132</v>
      </c>
      <c r="AK92" s="688">
        <f>AN92/AO92</f>
        <v>1.4940405940247594</v>
      </c>
      <c r="AL92" s="632">
        <f t="shared" si="87"/>
        <v>6.153846153846132</v>
      </c>
      <c r="AM92" s="633">
        <f t="shared" si="88"/>
        <v>9.1920635988162367</v>
      </c>
      <c r="AN92" s="633">
        <f t="shared" si="89"/>
        <v>8.9249364912943783</v>
      </c>
      <c r="AO92" s="637">
        <f t="shared" si="90"/>
        <v>5.9736907598017197</v>
      </c>
      <c r="AP92" s="803">
        <v>0.69</v>
      </c>
      <c r="AQ92" s="803">
        <v>0.65</v>
      </c>
      <c r="AR92" s="802"/>
      <c r="AS92" s="803">
        <v>0.57999999999999996</v>
      </c>
      <c r="AT92" s="795">
        <v>0.53</v>
      </c>
      <c r="AU92" s="802"/>
      <c r="AV92" s="805">
        <v>0.49</v>
      </c>
      <c r="AW92" s="806">
        <v>0.45</v>
      </c>
      <c r="AX92" s="806">
        <v>0.42499999999999999</v>
      </c>
      <c r="AY92" s="806">
        <v>0.41249999999999998</v>
      </c>
      <c r="AZ92" s="806">
        <v>0.40250000000000002</v>
      </c>
      <c r="BA92" s="806">
        <v>0.39250000000000002</v>
      </c>
      <c r="BB92" s="806">
        <v>0.38624999999999998</v>
      </c>
      <c r="BC92" s="806">
        <v>0.38124999999999998</v>
      </c>
      <c r="BD92" s="806">
        <v>0.36875000000000002</v>
      </c>
      <c r="BE92" s="806">
        <v>0.35375000000000001</v>
      </c>
      <c r="BF92" s="806">
        <v>0.32624999999999998</v>
      </c>
      <c r="BG92" s="806">
        <v>0.30625000000000002</v>
      </c>
      <c r="BH92" s="805">
        <f t="shared" si="91"/>
        <v>7.1449999999999996</v>
      </c>
      <c r="BI92" s="407">
        <f t="shared" si="92"/>
        <v>6.153846153846132</v>
      </c>
      <c r="BJ92" s="407">
        <f>IF(AS92=0,0,IF(AS92&gt;AQ92,0,((AQ92/AS92)-1)*100))</f>
        <v>12.068965517241391</v>
      </c>
      <c r="BK92" s="407">
        <f t="shared" si="69"/>
        <v>9.4339622641509422</v>
      </c>
      <c r="BL92" s="407">
        <f>((AT92/AV92)-1)*100</f>
        <v>8.163265306122458</v>
      </c>
      <c r="BM92" s="394">
        <f t="shared" si="84"/>
        <v>8.8888888888888786</v>
      </c>
      <c r="BN92" s="394">
        <f t="shared" si="26"/>
        <v>5.8823529411764719</v>
      </c>
      <c r="BO92" s="394">
        <f t="shared" si="27"/>
        <v>3.0303030303030276</v>
      </c>
      <c r="BP92" s="394">
        <f t="shared" si="28"/>
        <v>2.4844720496894235</v>
      </c>
      <c r="BQ92" s="394">
        <f t="shared" si="29"/>
        <v>2.5477707006369421</v>
      </c>
      <c r="BR92" s="394">
        <f t="shared" si="30"/>
        <v>1.6181229773462924</v>
      </c>
      <c r="BS92" s="394">
        <f t="shared" si="31"/>
        <v>1.3114754098360715</v>
      </c>
      <c r="BT92" s="394">
        <f t="shared" si="32"/>
        <v>3.3898305084745672</v>
      </c>
      <c r="BU92" s="394">
        <f t="shared" si="33"/>
        <v>4.2402826855123754</v>
      </c>
      <c r="BV92" s="394">
        <f t="shared" si="34"/>
        <v>8.4291187739463638</v>
      </c>
      <c r="BW92" s="394">
        <f t="shared" si="35"/>
        <v>6.5306122448979487</v>
      </c>
      <c r="BX92" s="406">
        <f t="shared" si="93"/>
        <v>5.6115512968046177</v>
      </c>
      <c r="BY92" s="407">
        <f t="shared" si="94"/>
        <v>3.1601133826390289</v>
      </c>
      <c r="BZ92" s="787" t="s">
        <v>1464</v>
      </c>
      <c r="CA92" s="350">
        <f t="shared" si="70"/>
        <v>-4.5937612713448459</v>
      </c>
      <c r="CB92" s="350">
        <f t="shared" si="71"/>
        <v>10.677614193339169</v>
      </c>
      <c r="CC92" s="394">
        <f t="shared" si="72"/>
        <v>68.365503148750804</v>
      </c>
      <c r="CD92" s="554">
        <f t="shared" si="95"/>
        <v>0.69689999999999996</v>
      </c>
      <c r="CE92" s="417">
        <f>IF($AC92="n/a",1.03*CD92,IF($AC92&lt;0,1.01*CD92,IF($AC92&gt;10,1.1*CD92,(1+$AC92/100)*CD92)))</f>
        <v>0.76658999999999999</v>
      </c>
      <c r="CF92" s="417">
        <f t="shared" si="86"/>
        <v>0.84324900000000003</v>
      </c>
      <c r="CG92" s="417">
        <f t="shared" si="86"/>
        <v>0.92757390000000006</v>
      </c>
      <c r="CH92" s="495">
        <f t="shared" si="86"/>
        <v>1.0203312900000001</v>
      </c>
      <c r="CI92" s="417">
        <f t="shared" si="36"/>
        <v>4.2546441900000005</v>
      </c>
      <c r="CJ92" s="407">
        <f t="shared" si="73"/>
        <v>10.356972224926974</v>
      </c>
      <c r="CK92" s="462">
        <v>0.94</v>
      </c>
      <c r="CL92" s="463">
        <v>13.55</v>
      </c>
      <c r="CM92" s="463">
        <v>-37.28</v>
      </c>
      <c r="CN92" s="464">
        <v>3.92</v>
      </c>
      <c r="CO92" s="465">
        <v>-9.41</v>
      </c>
    </row>
    <row r="93" spans="1:93" ht="11.25" customHeight="1">
      <c r="A93" s="23" t="s">
        <v>1323</v>
      </c>
      <c r="B93" s="24" t="s">
        <v>1324</v>
      </c>
      <c r="C93" s="29" t="s">
        <v>167</v>
      </c>
      <c r="D93" s="117">
        <v>45</v>
      </c>
      <c r="E93" s="121">
        <v>30</v>
      </c>
      <c r="F93" s="38" t="s">
        <v>2049</v>
      </c>
      <c r="G93" s="39" t="s">
        <v>1572</v>
      </c>
      <c r="H93" s="149">
        <v>38.99</v>
      </c>
      <c r="I93" s="227">
        <f>(R93/H93)*100</f>
        <v>3.0777122339061291</v>
      </c>
      <c r="J93" s="126">
        <v>0.28999999999999998</v>
      </c>
      <c r="K93" s="126">
        <v>0.3</v>
      </c>
      <c r="L93" s="25">
        <f t="shared" si="65"/>
        <v>3.4482758620689724</v>
      </c>
      <c r="M93" s="26">
        <v>42003</v>
      </c>
      <c r="N93" s="27">
        <v>42006</v>
      </c>
      <c r="O93" s="28">
        <v>42027</v>
      </c>
      <c r="P93" s="195" t="s">
        <v>3346</v>
      </c>
      <c r="Q93" s="24"/>
      <c r="R93" s="224">
        <f t="shared" si="85"/>
        <v>1.2</v>
      </c>
      <c r="S93" s="231">
        <f t="shared" si="66"/>
        <v>81.632653061224488</v>
      </c>
      <c r="T93" s="680">
        <f t="shared" si="67"/>
        <v>125.40592425184984</v>
      </c>
      <c r="U93" s="227">
        <f t="shared" si="68"/>
        <v>26.523809523809526</v>
      </c>
      <c r="V93" s="492">
        <v>6</v>
      </c>
      <c r="W93" s="161">
        <v>1.47</v>
      </c>
      <c r="X93" s="155">
        <v>3.74</v>
      </c>
      <c r="Y93" s="149">
        <v>0.48</v>
      </c>
      <c r="Z93" s="156">
        <v>4.3099999999999996</v>
      </c>
      <c r="AA93" s="149">
        <v>16.5</v>
      </c>
      <c r="AB93" s="432">
        <v>-5.4</v>
      </c>
      <c r="AC93" s="440">
        <v>9.07</v>
      </c>
      <c r="AD93" s="443">
        <v>-2.2000000000000002</v>
      </c>
      <c r="AE93" s="440">
        <v>7.1</v>
      </c>
      <c r="AF93" s="723">
        <v>14</v>
      </c>
      <c r="AG93" s="456">
        <v>23095</v>
      </c>
      <c r="AH93" s="653">
        <v>0.3</v>
      </c>
      <c r="AI93" s="767">
        <v>1.43</v>
      </c>
      <c r="AJ93" s="796" t="str">
        <f>IF(OR(AD93&lt;0,AD93="n/a",AD93=0),"n/a",AN93/AD93)</f>
        <v>n/a</v>
      </c>
      <c r="AK93" s="688">
        <f t="shared" si="6"/>
        <v>0.46173304343770116</v>
      </c>
      <c r="AL93" s="634">
        <f t="shared" si="87"/>
        <v>3.5714285714285587</v>
      </c>
      <c r="AM93" s="631">
        <f t="shared" si="88"/>
        <v>3.7070347012313709</v>
      </c>
      <c r="AN93" s="631">
        <f t="shared" si="89"/>
        <v>3.8573773084258578</v>
      </c>
      <c r="AO93" s="638">
        <f t="shared" si="90"/>
        <v>8.3541287833915021</v>
      </c>
      <c r="AP93" s="808">
        <v>1.1599999999999999</v>
      </c>
      <c r="AQ93" s="808">
        <v>1.1200000000000001</v>
      </c>
      <c r="AR93" s="809"/>
      <c r="AS93" s="808">
        <v>1.08</v>
      </c>
      <c r="AT93" s="796">
        <v>1.04</v>
      </c>
      <c r="AU93" s="809"/>
      <c r="AV93" s="810">
        <v>1</v>
      </c>
      <c r="AW93" s="811">
        <v>0.96</v>
      </c>
      <c r="AX93" s="811">
        <v>0.88</v>
      </c>
      <c r="AY93" s="811">
        <v>0.76</v>
      </c>
      <c r="AZ93" s="811">
        <v>0.68</v>
      </c>
      <c r="BA93" s="811">
        <v>0.6</v>
      </c>
      <c r="BB93" s="811">
        <v>0.52</v>
      </c>
      <c r="BC93" s="811">
        <v>0.44</v>
      </c>
      <c r="BD93" s="811">
        <v>0.36</v>
      </c>
      <c r="BE93" s="811">
        <v>0.28000000000000003</v>
      </c>
      <c r="BF93" s="811">
        <v>0.24</v>
      </c>
      <c r="BG93" s="811">
        <v>0.2</v>
      </c>
      <c r="BH93" s="810">
        <f t="shared" si="91"/>
        <v>11.319999999999997</v>
      </c>
      <c r="BI93" s="405">
        <f t="shared" si="92"/>
        <v>3.5714285714285587</v>
      </c>
      <c r="BJ93" s="405">
        <f>IF(AS93=0,0,IF(AS93&gt;AQ93,0,((AQ93/AS93)-1)*100))</f>
        <v>3.7037037037036979</v>
      </c>
      <c r="BK93" s="405">
        <f t="shared" si="69"/>
        <v>3.8461538461538547</v>
      </c>
      <c r="BL93" s="405">
        <f t="shared" si="38"/>
        <v>4.0000000000000036</v>
      </c>
      <c r="BM93" s="306">
        <f t="shared" si="84"/>
        <v>4.1666666666666741</v>
      </c>
      <c r="BN93" s="306">
        <f t="shared" si="26"/>
        <v>9.0909090909090828</v>
      </c>
      <c r="BO93" s="306">
        <f t="shared" si="27"/>
        <v>15.789473684210531</v>
      </c>
      <c r="BP93" s="306">
        <f t="shared" si="28"/>
        <v>11.764705882352944</v>
      </c>
      <c r="BQ93" s="306">
        <f t="shared" si="29"/>
        <v>13.333333333333353</v>
      </c>
      <c r="BR93" s="306">
        <f t="shared" si="30"/>
        <v>15.384615384615374</v>
      </c>
      <c r="BS93" s="306">
        <f t="shared" si="31"/>
        <v>18.181818181818187</v>
      </c>
      <c r="BT93" s="306">
        <f t="shared" si="32"/>
        <v>22.222222222222232</v>
      </c>
      <c r="BU93" s="306">
        <f t="shared" si="33"/>
        <v>28.571428571428559</v>
      </c>
      <c r="BV93" s="306">
        <f t="shared" si="34"/>
        <v>16.666666666666675</v>
      </c>
      <c r="BW93" s="306">
        <f t="shared" si="35"/>
        <v>19.999999999999996</v>
      </c>
      <c r="BX93" s="404">
        <f t="shared" si="93"/>
        <v>12.686208387033982</v>
      </c>
      <c r="BY93" s="405">
        <f t="shared" si="94"/>
        <v>7.5888639751895965</v>
      </c>
      <c r="BZ93" s="788" t="s">
        <v>1862</v>
      </c>
      <c r="CA93" s="348">
        <f t="shared" si="70"/>
        <v>-19.588719981477539</v>
      </c>
      <c r="CB93" s="348">
        <f t="shared" si="71"/>
        <v>6.9350895423319869</v>
      </c>
      <c r="CC93" s="306">
        <f t="shared" si="72"/>
        <v>55.808476354769716</v>
      </c>
      <c r="CD93" s="570">
        <f t="shared" si="95"/>
        <v>1.1716</v>
      </c>
      <c r="CE93" s="419">
        <f>IF($AC93="n/a",1.03*CD93,IF($AC93&lt;0,1.01*CD93,IF($AC93&gt;10,1.1*CD93,(1+$AC93/100)*CD93)))</f>
        <v>1.27786412</v>
      </c>
      <c r="CF93" s="419">
        <f t="shared" si="86"/>
        <v>1.36859247252</v>
      </c>
      <c r="CG93" s="419">
        <f t="shared" si="86"/>
        <v>1.4657625380689201</v>
      </c>
      <c r="CH93" s="496">
        <f t="shared" si="86"/>
        <v>1.5698316782718134</v>
      </c>
      <c r="CI93" s="419">
        <f>SUM(CD93:CH93)</f>
        <v>6.853650808860734</v>
      </c>
      <c r="CJ93" s="405">
        <f t="shared" si="73"/>
        <v>17.577970784459435</v>
      </c>
      <c r="CK93" s="457">
        <v>0.74</v>
      </c>
      <c r="CL93" s="458">
        <v>13.73</v>
      </c>
      <c r="CM93" s="458">
        <v>-5.93</v>
      </c>
      <c r="CN93" s="459">
        <v>-2.44</v>
      </c>
      <c r="CO93" s="460">
        <v>3.03</v>
      </c>
    </row>
    <row r="94" spans="1:93" ht="11.25" customHeight="1">
      <c r="A94" s="86" t="s">
        <v>3273</v>
      </c>
      <c r="B94" s="24" t="s">
        <v>3274</v>
      </c>
      <c r="C94" s="29" t="s">
        <v>3266</v>
      </c>
      <c r="D94" s="117">
        <v>29</v>
      </c>
      <c r="E94" s="121">
        <v>93</v>
      </c>
      <c r="F94" s="57" t="s">
        <v>2659</v>
      </c>
      <c r="G94" s="49" t="s">
        <v>2659</v>
      </c>
      <c r="H94" s="182">
        <v>82.6</v>
      </c>
      <c r="I94" s="227">
        <f t="shared" si="37"/>
        <v>2.5181598062954</v>
      </c>
      <c r="J94" s="113">
        <v>0.44</v>
      </c>
      <c r="K94" s="113">
        <v>0.52</v>
      </c>
      <c r="L94" s="104">
        <f t="shared" si="65"/>
        <v>18.181818181818187</v>
      </c>
      <c r="M94" s="93">
        <v>42075</v>
      </c>
      <c r="N94" s="92">
        <v>42079</v>
      </c>
      <c r="O94" s="195">
        <v>42093</v>
      </c>
      <c r="P94" s="195" t="s">
        <v>954</v>
      </c>
      <c r="Q94" s="627" t="s">
        <v>1098</v>
      </c>
      <c r="R94" s="224">
        <f t="shared" si="85"/>
        <v>2.08</v>
      </c>
      <c r="S94" s="231">
        <f t="shared" si="66"/>
        <v>46.741573033707866</v>
      </c>
      <c r="T94" s="680">
        <f t="shared" si="67"/>
        <v>80.516667280454854</v>
      </c>
      <c r="U94" s="227">
        <f t="shared" si="68"/>
        <v>18.561797752808985</v>
      </c>
      <c r="V94" s="492">
        <v>12</v>
      </c>
      <c r="W94" s="161">
        <v>4.45</v>
      </c>
      <c r="X94" s="155">
        <v>1.37</v>
      </c>
      <c r="Y94" s="149">
        <v>5.41</v>
      </c>
      <c r="Z94" s="156">
        <v>3.95</v>
      </c>
      <c r="AA94" s="149">
        <v>23.2</v>
      </c>
      <c r="AB94" s="432">
        <v>16.7</v>
      </c>
      <c r="AC94" s="440">
        <v>10.97</v>
      </c>
      <c r="AD94" s="443">
        <v>22.5</v>
      </c>
      <c r="AE94" s="440">
        <v>13.58</v>
      </c>
      <c r="AF94" s="723">
        <v>25</v>
      </c>
      <c r="AG94" s="456">
        <v>21536</v>
      </c>
      <c r="AH94" s="653">
        <v>2.2999999999999998</v>
      </c>
      <c r="AI94" s="767">
        <v>0</v>
      </c>
      <c r="AJ94" s="796">
        <f t="shared" si="5"/>
        <v>0.53200980124636232</v>
      </c>
      <c r="AK94" s="688">
        <f t="shared" si="6"/>
        <v>0.72256573705282434</v>
      </c>
      <c r="AL94" s="634">
        <f t="shared" si="87"/>
        <v>15.789473684210531</v>
      </c>
      <c r="AM94" s="631">
        <f t="shared" si="88"/>
        <v>12.382061455639448</v>
      </c>
      <c r="AN94" s="631">
        <f t="shared" si="89"/>
        <v>11.970220528043152</v>
      </c>
      <c r="AO94" s="638">
        <f t="shared" si="90"/>
        <v>16.566271986361912</v>
      </c>
      <c r="AP94" s="808">
        <v>1.76</v>
      </c>
      <c r="AQ94" s="808">
        <v>1.52</v>
      </c>
      <c r="AR94" s="809"/>
      <c r="AS94" s="808">
        <v>1.36</v>
      </c>
      <c r="AT94" s="796">
        <v>1.24</v>
      </c>
      <c r="AU94" s="809"/>
      <c r="AV94" s="810">
        <v>1.08</v>
      </c>
      <c r="AW94" s="811">
        <v>1</v>
      </c>
      <c r="AX94" s="811">
        <v>0.96</v>
      </c>
      <c r="AY94" s="811">
        <v>0.68</v>
      </c>
      <c r="AZ94" s="811">
        <v>0.56000000000000005</v>
      </c>
      <c r="BA94" s="811">
        <v>0.46</v>
      </c>
      <c r="BB94" s="811">
        <v>0.38</v>
      </c>
      <c r="BC94" s="811">
        <v>0.34</v>
      </c>
      <c r="BD94" s="811">
        <v>0.32</v>
      </c>
      <c r="BE94" s="811">
        <v>0.3</v>
      </c>
      <c r="BF94" s="811">
        <v>0.26</v>
      </c>
      <c r="BG94" s="811">
        <v>0.2</v>
      </c>
      <c r="BH94" s="810">
        <f t="shared" si="91"/>
        <v>12.420000000000003</v>
      </c>
      <c r="BI94" s="405">
        <f t="shared" si="92"/>
        <v>15.789473684210531</v>
      </c>
      <c r="BJ94" s="405">
        <f t="shared" si="13"/>
        <v>11.764705882352944</v>
      </c>
      <c r="BK94" s="405">
        <f t="shared" si="69"/>
        <v>9.6774193548387224</v>
      </c>
      <c r="BL94" s="405">
        <f>IF(AV94=0,0,IF(AV94&gt;AT94,0,((AT94/AV94)-1)*100))</f>
        <v>14.814814814814813</v>
      </c>
      <c r="BM94" s="306">
        <f t="shared" ref="BM94:BW94" si="96">IF(AW94=0,0,IF(AW94&gt;AV94,0,((AV94/AW94)-1)*100))</f>
        <v>8.0000000000000071</v>
      </c>
      <c r="BN94" s="306">
        <f t="shared" si="96"/>
        <v>4.1666666666666741</v>
      </c>
      <c r="BO94" s="306">
        <f t="shared" si="96"/>
        <v>41.176470588235283</v>
      </c>
      <c r="BP94" s="306">
        <f t="shared" si="96"/>
        <v>21.42857142857142</v>
      </c>
      <c r="BQ94" s="306">
        <f t="shared" si="96"/>
        <v>21.739130434782616</v>
      </c>
      <c r="BR94" s="306">
        <f t="shared" si="96"/>
        <v>21.052631578947366</v>
      </c>
      <c r="BS94" s="306">
        <f t="shared" si="96"/>
        <v>11.764705882352944</v>
      </c>
      <c r="BT94" s="306">
        <f t="shared" si="96"/>
        <v>6.25</v>
      </c>
      <c r="BU94" s="306">
        <f t="shared" si="96"/>
        <v>6.6666666666666652</v>
      </c>
      <c r="BV94" s="306">
        <f t="shared" si="96"/>
        <v>15.384615384615374</v>
      </c>
      <c r="BW94" s="306">
        <f t="shared" si="96"/>
        <v>30.000000000000004</v>
      </c>
      <c r="BX94" s="404">
        <f t="shared" si="93"/>
        <v>15.978391491137025</v>
      </c>
      <c r="BY94" s="405">
        <f t="shared" si="94"/>
        <v>9.5974416384355816</v>
      </c>
      <c r="BZ94" s="788" t="s">
        <v>2637</v>
      </c>
      <c r="CA94" s="348">
        <f t="shared" si="70"/>
        <v>-4.0734174184704344</v>
      </c>
      <c r="CB94" s="348">
        <f t="shared" si="71"/>
        <v>14.488380334338551</v>
      </c>
      <c r="CC94" s="306">
        <f t="shared" si="72"/>
        <v>74.619662921348322</v>
      </c>
      <c r="CD94" s="570">
        <f t="shared" si="95"/>
        <v>1.9360000000000002</v>
      </c>
      <c r="CE94" s="419">
        <f t="shared" si="22"/>
        <v>2.1296000000000004</v>
      </c>
      <c r="CF94" s="419">
        <f t="shared" si="86"/>
        <v>2.3425600000000006</v>
      </c>
      <c r="CG94" s="419">
        <f t="shared" si="86"/>
        <v>2.5768160000000009</v>
      </c>
      <c r="CH94" s="496">
        <f t="shared" si="86"/>
        <v>2.8344976000000011</v>
      </c>
      <c r="CI94" s="419">
        <f>SUM(CD94:CH94)</f>
        <v>11.819473600000004</v>
      </c>
      <c r="CJ94" s="405">
        <f t="shared" si="73"/>
        <v>14.30929007263923</v>
      </c>
      <c r="CK94" s="457">
        <v>1.43</v>
      </c>
      <c r="CL94" s="458">
        <v>15.68</v>
      </c>
      <c r="CM94" s="458">
        <v>-6.81</v>
      </c>
      <c r="CN94" s="459">
        <v>-0.63</v>
      </c>
      <c r="CO94" s="460">
        <v>2.21</v>
      </c>
    </row>
    <row r="95" spans="1:93" ht="11.25" customHeight="1">
      <c r="A95" s="23" t="s">
        <v>1791</v>
      </c>
      <c r="B95" s="24" t="s">
        <v>1792</v>
      </c>
      <c r="C95" s="29" t="s">
        <v>1509</v>
      </c>
      <c r="D95" s="117">
        <v>47</v>
      </c>
      <c r="E95" s="121">
        <v>22</v>
      </c>
      <c r="F95" s="38" t="s">
        <v>1572</v>
      </c>
      <c r="G95" s="39" t="s">
        <v>1572</v>
      </c>
      <c r="H95" s="149">
        <v>76.83</v>
      </c>
      <c r="I95" s="227">
        <f t="shared" si="37"/>
        <v>2.7072758037225046</v>
      </c>
      <c r="J95" s="126">
        <v>0.43</v>
      </c>
      <c r="K95" s="126">
        <v>0.52</v>
      </c>
      <c r="L95" s="25">
        <f t="shared" si="65"/>
        <v>20.930232558139551</v>
      </c>
      <c r="M95" s="26">
        <v>41869</v>
      </c>
      <c r="N95" s="27">
        <v>41871</v>
      </c>
      <c r="O95" s="28">
        <v>41892</v>
      </c>
      <c r="P95" s="28" t="s">
        <v>2157</v>
      </c>
      <c r="Q95" s="24"/>
      <c r="R95" s="224">
        <f t="shared" si="85"/>
        <v>2.08</v>
      </c>
      <c r="S95" s="231">
        <f t="shared" si="66"/>
        <v>87.029288702928866</v>
      </c>
      <c r="T95" s="680">
        <f t="shared" si="67"/>
        <v>106.3399586159158</v>
      </c>
      <c r="U95" s="227">
        <f t="shared" si="68"/>
        <v>32.146443514644346</v>
      </c>
      <c r="V95" s="492">
        <v>1</v>
      </c>
      <c r="W95" s="161">
        <v>2.39</v>
      </c>
      <c r="X95" s="155">
        <v>3.57</v>
      </c>
      <c r="Y95" s="149">
        <v>0.66</v>
      </c>
      <c r="Z95" s="156">
        <v>2.98</v>
      </c>
      <c r="AA95" s="149">
        <v>9.3000000000000007</v>
      </c>
      <c r="AB95" s="432">
        <v>-32.1</v>
      </c>
      <c r="AC95" s="440">
        <v>14.18</v>
      </c>
      <c r="AD95" s="443">
        <v>1.4</v>
      </c>
      <c r="AE95" s="440">
        <v>9</v>
      </c>
      <c r="AF95" s="723">
        <v>23</v>
      </c>
      <c r="AG95" s="456">
        <v>48938</v>
      </c>
      <c r="AH95" s="653">
        <v>0.2</v>
      </c>
      <c r="AI95" s="767">
        <v>0.87</v>
      </c>
      <c r="AJ95" s="796">
        <f>IF(OR(AD95&lt;0,AD95="n/a",AD95=0),"n/a",AN95/AD95)</f>
        <v>16.295928653910877</v>
      </c>
      <c r="AK95" s="688">
        <f>AN95/AO95</f>
        <v>1.1254293978212535</v>
      </c>
      <c r="AL95" s="634">
        <f t="shared" si="87"/>
        <v>20.253164556962023</v>
      </c>
      <c r="AM95" s="631">
        <f t="shared" si="88"/>
        <v>19.983162620797646</v>
      </c>
      <c r="AN95" s="631">
        <f t="shared" si="89"/>
        <v>22.814300115475227</v>
      </c>
      <c r="AO95" s="638">
        <f t="shared" si="90"/>
        <v>20.271640459758732</v>
      </c>
      <c r="AP95" s="808">
        <v>1.9</v>
      </c>
      <c r="AQ95" s="808">
        <v>1.58</v>
      </c>
      <c r="AR95" s="809"/>
      <c r="AS95" s="808">
        <v>1.32</v>
      </c>
      <c r="AT95" s="796">
        <v>1.1000000000000001</v>
      </c>
      <c r="AU95" s="809"/>
      <c r="AV95" s="810">
        <v>0.84</v>
      </c>
      <c r="AW95" s="811">
        <v>0.68</v>
      </c>
      <c r="AX95" s="811">
        <v>0.6</v>
      </c>
      <c r="AY95" s="811">
        <v>0.52</v>
      </c>
      <c r="AZ95" s="811">
        <v>0.44</v>
      </c>
      <c r="BA95" s="811">
        <v>0.36</v>
      </c>
      <c r="BB95" s="811">
        <v>0.3</v>
      </c>
      <c r="BC95" s="811">
        <v>0.26</v>
      </c>
      <c r="BD95" s="811">
        <v>0.24</v>
      </c>
      <c r="BE95" s="811">
        <v>0.22</v>
      </c>
      <c r="BF95" s="811">
        <v>0.21</v>
      </c>
      <c r="BG95" s="811">
        <v>0.2</v>
      </c>
      <c r="BH95" s="810">
        <f t="shared" si="91"/>
        <v>10.77</v>
      </c>
      <c r="BI95" s="405">
        <f t="shared" si="92"/>
        <v>20.253164556962023</v>
      </c>
      <c r="BJ95" s="405">
        <f>IF(AS95=0,0,IF(AS95&gt;AQ95,0,((AQ95/AS95)-1)*100))</f>
        <v>19.696969696969703</v>
      </c>
      <c r="BK95" s="405">
        <f t="shared" si="69"/>
        <v>19.999999999999996</v>
      </c>
      <c r="BL95" s="405">
        <f>((AT95/AV95)-1)*100</f>
        <v>30.952380952380977</v>
      </c>
      <c r="BM95" s="306">
        <f>((AV95/AW95)-1)*100</f>
        <v>23.529411764705866</v>
      </c>
      <c r="BN95" s="306">
        <f t="shared" si="26"/>
        <v>13.333333333333353</v>
      </c>
      <c r="BO95" s="306">
        <f t="shared" si="27"/>
        <v>15.384615384615374</v>
      </c>
      <c r="BP95" s="306">
        <f t="shared" si="28"/>
        <v>18.181818181818187</v>
      </c>
      <c r="BQ95" s="306">
        <f t="shared" si="29"/>
        <v>22.222222222222232</v>
      </c>
      <c r="BR95" s="306">
        <f t="shared" si="30"/>
        <v>19.999999999999996</v>
      </c>
      <c r="BS95" s="306">
        <f t="shared" si="31"/>
        <v>15.384615384615374</v>
      </c>
      <c r="BT95" s="306">
        <f t="shared" si="32"/>
        <v>8.3333333333333481</v>
      </c>
      <c r="BU95" s="306">
        <f t="shared" si="33"/>
        <v>9.0909090909090828</v>
      </c>
      <c r="BV95" s="306">
        <f t="shared" si="34"/>
        <v>4.7619047619047672</v>
      </c>
      <c r="BW95" s="306">
        <f t="shared" si="35"/>
        <v>4.9999999999999822</v>
      </c>
      <c r="BX95" s="404">
        <f t="shared" si="93"/>
        <v>16.40831191091802</v>
      </c>
      <c r="BY95" s="405">
        <f t="shared" si="94"/>
        <v>7.0553759133394962</v>
      </c>
      <c r="BZ95" s="788" t="s">
        <v>2441</v>
      </c>
      <c r="CA95" s="348">
        <f t="shared" si="70"/>
        <v>-6.6248675954466165</v>
      </c>
      <c r="CB95" s="348">
        <f t="shared" si="71"/>
        <v>25.52157591919773</v>
      </c>
      <c r="CC95" s="306">
        <f t="shared" si="72"/>
        <v>71.15242677824267</v>
      </c>
      <c r="CD95" s="570">
        <f t="shared" si="95"/>
        <v>1.9189999999999998</v>
      </c>
      <c r="CE95" s="419">
        <f>IF($AC95="n/a",1.03*CD95,IF($AC95&lt;0,1.01*CD95,IF($AC95&gt;10,1.1*CD95,(1+$AC95/100)*CD95)))</f>
        <v>2.1109</v>
      </c>
      <c r="CF95" s="419">
        <f t="shared" si="86"/>
        <v>2.300881</v>
      </c>
      <c r="CG95" s="419">
        <f t="shared" si="86"/>
        <v>2.5079602900000002</v>
      </c>
      <c r="CH95" s="496">
        <f t="shared" si="86"/>
        <v>2.7336767161000006</v>
      </c>
      <c r="CI95" s="419">
        <f t="shared" si="36"/>
        <v>11.572418006100001</v>
      </c>
      <c r="CJ95" s="405">
        <f t="shared" si="73"/>
        <v>15.062368874267868</v>
      </c>
      <c r="CK95" s="457">
        <v>0.67</v>
      </c>
      <c r="CL95" s="458">
        <v>42.35</v>
      </c>
      <c r="CM95" s="458">
        <v>-2</v>
      </c>
      <c r="CN95" s="459">
        <v>2.42</v>
      </c>
      <c r="CO95" s="460">
        <v>19.57</v>
      </c>
    </row>
    <row r="96" spans="1:93" ht="11.25" customHeight="1">
      <c r="A96" s="30" t="s">
        <v>1583</v>
      </c>
      <c r="B96" s="32" t="s">
        <v>1584</v>
      </c>
      <c r="C96" s="35" t="s">
        <v>1230</v>
      </c>
      <c r="D96" s="118">
        <v>41</v>
      </c>
      <c r="E96" s="121">
        <v>54</v>
      </c>
      <c r="F96" s="40" t="s">
        <v>2049</v>
      </c>
      <c r="G96" s="42" t="s">
        <v>2049</v>
      </c>
      <c r="H96" s="150">
        <v>25.44</v>
      </c>
      <c r="I96" s="229">
        <f>(R96/H96)*100</f>
        <v>2.2169811320754711</v>
      </c>
      <c r="J96" s="125">
        <v>0.13400000000000001</v>
      </c>
      <c r="K96" s="125">
        <v>0.14099999999999999</v>
      </c>
      <c r="L96" s="33">
        <f t="shared" si="65"/>
        <v>5.2238805970149071</v>
      </c>
      <c r="M96" s="43">
        <v>42075</v>
      </c>
      <c r="N96" s="44">
        <v>42079</v>
      </c>
      <c r="O96" s="34">
        <v>42094</v>
      </c>
      <c r="P96" s="273" t="s">
        <v>1445</v>
      </c>
      <c r="Q96" s="32"/>
      <c r="R96" s="192">
        <f t="shared" si="85"/>
        <v>0.56399999999999995</v>
      </c>
      <c r="S96" s="672" t="str">
        <f t="shared" si="66"/>
        <v>n/a</v>
      </c>
      <c r="T96" s="681" t="str">
        <f t="shared" si="67"/>
        <v>n/a</v>
      </c>
      <c r="U96" s="229" t="str">
        <f t="shared" si="68"/>
        <v>n/a</v>
      </c>
      <c r="V96" s="493">
        <v>12</v>
      </c>
      <c r="W96" s="162">
        <v>-1.17</v>
      </c>
      <c r="X96" s="1118" t="s">
        <v>462</v>
      </c>
      <c r="Y96" s="150">
        <v>0.56000000000000005</v>
      </c>
      <c r="Z96" s="158">
        <v>0.7</v>
      </c>
      <c r="AA96" s="150">
        <v>-3.1</v>
      </c>
      <c r="AB96" s="434">
        <v>72</v>
      </c>
      <c r="AC96" s="444">
        <v>56.6</v>
      </c>
      <c r="AD96" s="445">
        <v>13</v>
      </c>
      <c r="AE96" s="444">
        <v>21</v>
      </c>
      <c r="AF96" s="725">
        <v>6</v>
      </c>
      <c r="AG96" s="467">
        <v>2745</v>
      </c>
      <c r="AH96" s="679">
        <v>0.7</v>
      </c>
      <c r="AI96" s="769">
        <v>0.44</v>
      </c>
      <c r="AJ96" s="796">
        <f t="shared" si="5"/>
        <v>0.3465791326925628</v>
      </c>
      <c r="AK96" s="688">
        <f t="shared" si="6"/>
        <v>0.90654996264622101</v>
      </c>
      <c r="AL96" s="635">
        <f t="shared" si="87"/>
        <v>5.0980392156862786</v>
      </c>
      <c r="AM96" s="636">
        <f t="shared" si="88"/>
        <v>4.4773889989474736</v>
      </c>
      <c r="AN96" s="636">
        <f t="shared" si="89"/>
        <v>4.505528725003316</v>
      </c>
      <c r="AO96" s="639">
        <f t="shared" si="90"/>
        <v>4.9699728759037942</v>
      </c>
      <c r="AP96" s="814">
        <v>0.53600000000000003</v>
      </c>
      <c r="AQ96" s="814">
        <v>0.51</v>
      </c>
      <c r="AR96" s="815"/>
      <c r="AS96" s="814">
        <v>0.49</v>
      </c>
      <c r="AT96" s="797">
        <v>0.47</v>
      </c>
      <c r="AU96" s="815"/>
      <c r="AV96" s="816">
        <v>0.44500000000000001</v>
      </c>
      <c r="AW96" s="817">
        <v>0.43</v>
      </c>
      <c r="AX96" s="817">
        <v>0.41</v>
      </c>
      <c r="AY96" s="817">
        <v>0.39</v>
      </c>
      <c r="AZ96" s="817">
        <v>0.37</v>
      </c>
      <c r="BA96" s="817">
        <v>0.35</v>
      </c>
      <c r="BB96" s="817">
        <v>0.33</v>
      </c>
      <c r="BC96" s="817">
        <v>0.31</v>
      </c>
      <c r="BD96" s="817">
        <v>0.28999999999999998</v>
      </c>
      <c r="BE96" s="817">
        <v>0.27</v>
      </c>
      <c r="BF96" s="817">
        <v>0.25</v>
      </c>
      <c r="BG96" s="817">
        <v>0.23</v>
      </c>
      <c r="BH96" s="816">
        <f t="shared" si="91"/>
        <v>6.0809999999999995</v>
      </c>
      <c r="BI96" s="409">
        <f t="shared" si="92"/>
        <v>5.0980392156862786</v>
      </c>
      <c r="BJ96" s="409">
        <f t="shared" si="13"/>
        <v>4.081632653061229</v>
      </c>
      <c r="BK96" s="409">
        <f t="shared" si="69"/>
        <v>4.2553191489361764</v>
      </c>
      <c r="BL96" s="409">
        <f>((AT96/AV96)-1)*100</f>
        <v>5.6179775280898792</v>
      </c>
      <c r="BM96" s="395">
        <f>((AV96/AW96)-1)*100</f>
        <v>3.488372093023262</v>
      </c>
      <c r="BN96" s="395">
        <f t="shared" si="26"/>
        <v>4.8780487804878092</v>
      </c>
      <c r="BO96" s="395">
        <f t="shared" si="27"/>
        <v>5.12820512820511</v>
      </c>
      <c r="BP96" s="395">
        <f t="shared" si="28"/>
        <v>5.4054054054054168</v>
      </c>
      <c r="BQ96" s="395">
        <f t="shared" si="29"/>
        <v>5.7142857142857162</v>
      </c>
      <c r="BR96" s="395">
        <f t="shared" si="30"/>
        <v>6.0606060606060552</v>
      </c>
      <c r="BS96" s="395">
        <f t="shared" si="31"/>
        <v>6.4516129032258229</v>
      </c>
      <c r="BT96" s="395">
        <f t="shared" si="32"/>
        <v>6.8965517241379448</v>
      </c>
      <c r="BU96" s="395">
        <f t="shared" si="33"/>
        <v>7.4074074074073959</v>
      </c>
      <c r="BV96" s="395">
        <f t="shared" si="34"/>
        <v>8.0000000000000071</v>
      </c>
      <c r="BW96" s="395">
        <f t="shared" si="35"/>
        <v>8.6956521739130377</v>
      </c>
      <c r="BX96" s="408">
        <f t="shared" si="93"/>
        <v>5.8119410624314094</v>
      </c>
      <c r="BY96" s="409">
        <f t="shared" si="94"/>
        <v>1.4183099340893051</v>
      </c>
      <c r="BZ96" s="654" t="s">
        <v>1230</v>
      </c>
      <c r="CA96" s="349" t="str">
        <f t="shared" si="70"/>
        <v>n/a</v>
      </c>
      <c r="CB96" s="349">
        <f t="shared" si="71"/>
        <v>6.7225098570787871</v>
      </c>
      <c r="CC96" s="395">
        <f t="shared" si="72"/>
        <v>52.943375737493596</v>
      </c>
      <c r="CD96" s="574">
        <f t="shared" si="95"/>
        <v>0.58960000000000012</v>
      </c>
      <c r="CE96" s="420">
        <f t="shared" si="22"/>
        <v>0.64856000000000014</v>
      </c>
      <c r="CF96" s="420">
        <f t="shared" si="86"/>
        <v>0.71341600000000016</v>
      </c>
      <c r="CG96" s="420">
        <f t="shared" si="86"/>
        <v>0.78475760000000028</v>
      </c>
      <c r="CH96" s="497">
        <f t="shared" si="86"/>
        <v>0.86323336000000039</v>
      </c>
      <c r="CI96" s="420">
        <f>SUM(CD96:CH96)</f>
        <v>3.5995669600000006</v>
      </c>
      <c r="CJ96" s="409">
        <f t="shared" si="73"/>
        <v>14.149241194968557</v>
      </c>
      <c r="CK96" s="468">
        <v>1.18</v>
      </c>
      <c r="CL96" s="469">
        <v>15.49</v>
      </c>
      <c r="CM96" s="469">
        <v>-9.01</v>
      </c>
      <c r="CN96" s="470">
        <v>2.97</v>
      </c>
      <c r="CO96" s="471">
        <v>1.76</v>
      </c>
    </row>
    <row r="97" spans="1:93" ht="11.25" customHeight="1">
      <c r="A97" s="15" t="s">
        <v>2366</v>
      </c>
      <c r="B97" s="16" t="s">
        <v>977</v>
      </c>
      <c r="C97" s="22" t="s">
        <v>1345</v>
      </c>
      <c r="D97" s="116">
        <v>43</v>
      </c>
      <c r="E97" s="121">
        <v>36</v>
      </c>
      <c r="F97" s="36" t="s">
        <v>2049</v>
      </c>
      <c r="G97" s="37" t="s">
        <v>2049</v>
      </c>
      <c r="H97" s="171">
        <v>65.37</v>
      </c>
      <c r="I97" s="227">
        <f>(R97/H97)*100</f>
        <v>1.2238029677221967</v>
      </c>
      <c r="J97" s="127">
        <v>0.18</v>
      </c>
      <c r="K97" s="127">
        <v>0.2</v>
      </c>
      <c r="L97" s="18">
        <f t="shared" si="65"/>
        <v>11.111111111111116</v>
      </c>
      <c r="M97" s="19">
        <v>41787</v>
      </c>
      <c r="N97" s="20">
        <v>41789</v>
      </c>
      <c r="O97" s="21">
        <v>41806</v>
      </c>
      <c r="P97" s="277" t="s">
        <v>3618</v>
      </c>
      <c r="Q97" s="430"/>
      <c r="R97" s="224">
        <f t="shared" si="85"/>
        <v>0.8</v>
      </c>
      <c r="S97" s="231">
        <f t="shared" si="66"/>
        <v>34.482758620689658</v>
      </c>
      <c r="T97" s="680">
        <f t="shared" si="67"/>
        <v>132.86163322858721</v>
      </c>
      <c r="U97" s="227">
        <f t="shared" si="68"/>
        <v>28.176724137931039</v>
      </c>
      <c r="V97" s="492">
        <v>12</v>
      </c>
      <c r="W97" s="161">
        <v>2.3199999999999998</v>
      </c>
      <c r="X97" s="155">
        <v>2.25</v>
      </c>
      <c r="Y97" s="149">
        <v>1.5</v>
      </c>
      <c r="Z97" s="156">
        <v>4.33</v>
      </c>
      <c r="AA97" s="149">
        <v>16.2</v>
      </c>
      <c r="AB97" s="432">
        <v>-1.8</v>
      </c>
      <c r="AC97" s="440">
        <v>21.66</v>
      </c>
      <c r="AD97" s="443">
        <v>30.3</v>
      </c>
      <c r="AE97" s="440">
        <v>12.5</v>
      </c>
      <c r="AF97" s="723">
        <v>5</v>
      </c>
      <c r="AG97" s="456">
        <v>1203</v>
      </c>
      <c r="AH97" s="653">
        <v>1.7</v>
      </c>
      <c r="AI97" s="767">
        <v>0.1</v>
      </c>
      <c r="AJ97" s="795">
        <f t="shared" si="5"/>
        <v>0.26517552780489823</v>
      </c>
      <c r="AK97" s="794">
        <f>AN97/AO97</f>
        <v>1.309460715168117</v>
      </c>
      <c r="AL97" s="634">
        <f t="shared" si="87"/>
        <v>8.3333333333333481</v>
      </c>
      <c r="AM97" s="631">
        <f t="shared" si="88"/>
        <v>4.6795619671746724</v>
      </c>
      <c r="AN97" s="631">
        <f t="shared" si="89"/>
        <v>8.0348184924884158</v>
      </c>
      <c r="AO97" s="638">
        <f t="shared" si="90"/>
        <v>6.1359752143895774</v>
      </c>
      <c r="AP97" s="808">
        <v>0.78</v>
      </c>
      <c r="AQ97" s="813">
        <v>0.72</v>
      </c>
      <c r="AR97" s="809"/>
      <c r="AS97" s="808">
        <v>0.69</v>
      </c>
      <c r="AT97" s="819">
        <v>0.68</v>
      </c>
      <c r="AU97" s="809"/>
      <c r="AV97" s="810">
        <v>0.59</v>
      </c>
      <c r="AW97" s="811">
        <v>0.53</v>
      </c>
      <c r="AX97" s="811">
        <v>0.52</v>
      </c>
      <c r="AY97" s="811">
        <v>0.48</v>
      </c>
      <c r="AZ97" s="811">
        <v>0.46</v>
      </c>
      <c r="BA97" s="811">
        <v>0.44</v>
      </c>
      <c r="BB97" s="811">
        <v>0.43</v>
      </c>
      <c r="BC97" s="811">
        <v>0.42</v>
      </c>
      <c r="BD97" s="811">
        <v>0.41</v>
      </c>
      <c r="BE97" s="811">
        <v>0.4</v>
      </c>
      <c r="BF97" s="811">
        <v>0.39</v>
      </c>
      <c r="BG97" s="811">
        <v>0.38</v>
      </c>
      <c r="BH97" s="810">
        <f t="shared" si="91"/>
        <v>8.32</v>
      </c>
      <c r="BI97" s="405">
        <f t="shared" si="92"/>
        <v>8.3333333333333481</v>
      </c>
      <c r="BJ97" s="405">
        <f t="shared" si="13"/>
        <v>4.3478260869565188</v>
      </c>
      <c r="BK97" s="405">
        <f t="shared" si="69"/>
        <v>1.4705882352941124</v>
      </c>
      <c r="BL97" s="405">
        <f>((AT97/AV97)-1)*100</f>
        <v>15.254237288135597</v>
      </c>
      <c r="BM97" s="306">
        <f>((AV97/AW97)-1)*100</f>
        <v>11.32075471698113</v>
      </c>
      <c r="BN97" s="306">
        <f t="shared" si="26"/>
        <v>1.9230769230769162</v>
      </c>
      <c r="BO97" s="306">
        <f t="shared" si="27"/>
        <v>8.3333333333333481</v>
      </c>
      <c r="BP97" s="306">
        <f t="shared" si="28"/>
        <v>4.3478260869565188</v>
      </c>
      <c r="BQ97" s="306">
        <f t="shared" si="29"/>
        <v>4.5454545454545414</v>
      </c>
      <c r="BR97" s="306">
        <f t="shared" si="30"/>
        <v>2.3255813953488413</v>
      </c>
      <c r="BS97" s="306">
        <f t="shared" si="31"/>
        <v>2.3809523809523725</v>
      </c>
      <c r="BT97" s="306">
        <f t="shared" si="32"/>
        <v>2.4390243902439046</v>
      </c>
      <c r="BU97" s="306">
        <f t="shared" si="33"/>
        <v>2.4999999999999911</v>
      </c>
      <c r="BV97" s="306">
        <f t="shared" si="34"/>
        <v>2.5641025641025772</v>
      </c>
      <c r="BW97" s="306">
        <f t="shared" si="35"/>
        <v>2.6315789473684292</v>
      </c>
      <c r="BX97" s="404">
        <f t="shared" si="93"/>
        <v>4.9811780151692089</v>
      </c>
      <c r="BY97" s="405">
        <f t="shared" si="94"/>
        <v>3.9043842277584098</v>
      </c>
      <c r="BZ97" s="788" t="s">
        <v>2558</v>
      </c>
      <c r="CA97" s="348">
        <f t="shared" si="70"/>
        <v>-18.918102677720427</v>
      </c>
      <c r="CB97" s="348">
        <f t="shared" si="71"/>
        <v>9.2586214602106125</v>
      </c>
      <c r="CC97" s="306">
        <f t="shared" si="72"/>
        <v>66.176485235415541</v>
      </c>
      <c r="CD97" s="570">
        <f t="shared" si="95"/>
        <v>0.78780000000000006</v>
      </c>
      <c r="CE97" s="419">
        <f t="shared" si="22"/>
        <v>0.86658000000000013</v>
      </c>
      <c r="CF97" s="419">
        <f t="shared" si="86"/>
        <v>0.95323800000000025</v>
      </c>
      <c r="CG97" s="419">
        <f t="shared" si="86"/>
        <v>1.0485618000000003</v>
      </c>
      <c r="CH97" s="496">
        <f t="shared" si="86"/>
        <v>1.1534179800000004</v>
      </c>
      <c r="CI97" s="419">
        <f>SUM(CD97:CH97)</f>
        <v>4.8095977800000007</v>
      </c>
      <c r="CJ97" s="405">
        <f t="shared" si="73"/>
        <v>7.3575000458926123</v>
      </c>
      <c r="CK97" s="457">
        <v>0.98</v>
      </c>
      <c r="CL97" s="458">
        <v>15.72</v>
      </c>
      <c r="CM97" s="458">
        <v>-15.23</v>
      </c>
      <c r="CN97" s="459">
        <v>-4.28</v>
      </c>
      <c r="CO97" s="460">
        <v>-5.04</v>
      </c>
    </row>
    <row r="98" spans="1:93" ht="11.25" customHeight="1">
      <c r="A98" s="23" t="s">
        <v>3640</v>
      </c>
      <c r="B98" s="24" t="s">
        <v>3207</v>
      </c>
      <c r="C98" s="29" t="s">
        <v>497</v>
      </c>
      <c r="D98" s="117">
        <v>28</v>
      </c>
      <c r="E98" s="121">
        <v>97</v>
      </c>
      <c r="F98" s="38" t="s">
        <v>2049</v>
      </c>
      <c r="G98" s="39" t="s">
        <v>2049</v>
      </c>
      <c r="H98" s="149">
        <v>51.95</v>
      </c>
      <c r="I98" s="227">
        <f>(R98/H98)*100</f>
        <v>3.2338787295476417</v>
      </c>
      <c r="J98" s="113">
        <v>0.4</v>
      </c>
      <c r="K98" s="113">
        <v>0.42</v>
      </c>
      <c r="L98" s="104">
        <f t="shared" si="65"/>
        <v>4.9999999999999822</v>
      </c>
      <c r="M98" s="26">
        <v>41943</v>
      </c>
      <c r="N98" s="27">
        <v>41947</v>
      </c>
      <c r="O98" s="28">
        <v>41957</v>
      </c>
      <c r="P98" s="195" t="s">
        <v>1522</v>
      </c>
      <c r="Q98" s="961"/>
      <c r="R98" s="224">
        <f t="shared" si="85"/>
        <v>1.68</v>
      </c>
      <c r="S98" s="231">
        <f t="shared" si="66"/>
        <v>48.137535816618907</v>
      </c>
      <c r="T98" s="680">
        <f t="shared" si="67"/>
        <v>1.5900332784130722</v>
      </c>
      <c r="U98" s="227">
        <f t="shared" si="68"/>
        <v>14.885386819484241</v>
      </c>
      <c r="V98" s="492">
        <v>12</v>
      </c>
      <c r="W98" s="161">
        <v>3.49</v>
      </c>
      <c r="X98" s="155">
        <v>1.86</v>
      </c>
      <c r="Y98" s="149">
        <v>4.2</v>
      </c>
      <c r="Z98" s="156">
        <v>1.56</v>
      </c>
      <c r="AA98" s="149">
        <v>10.7</v>
      </c>
      <c r="AB98" s="432">
        <v>1.7</v>
      </c>
      <c r="AC98" s="440">
        <v>3.29</v>
      </c>
      <c r="AD98" s="443">
        <v>3.5</v>
      </c>
      <c r="AE98" s="440">
        <v>8</v>
      </c>
      <c r="AF98" s="723">
        <v>4</v>
      </c>
      <c r="AG98" s="466">
        <v>774</v>
      </c>
      <c r="AH98" s="653">
        <v>2.8</v>
      </c>
      <c r="AI98" s="767">
        <v>0.81</v>
      </c>
      <c r="AJ98" s="796">
        <f t="shared" ref="AJ98:AJ106" si="97">IF(OR(AD98&lt;0,AD98="n/a",AD98=0),"n/a",AN98/AD98)</f>
        <v>1.5866146493233606</v>
      </c>
      <c r="AK98" s="688">
        <f>AN98/AO98</f>
        <v>0.92012522404378794</v>
      </c>
      <c r="AL98" s="634">
        <f t="shared" si="87"/>
        <v>5.1948051948051965</v>
      </c>
      <c r="AM98" s="631">
        <f t="shared" si="88"/>
        <v>4.9854207162802533</v>
      </c>
      <c r="AN98" s="631">
        <f t="shared" si="89"/>
        <v>5.5531512726317622</v>
      </c>
      <c r="AO98" s="638">
        <f t="shared" si="90"/>
        <v>6.0352125205595852</v>
      </c>
      <c r="AP98" s="808">
        <v>1.62</v>
      </c>
      <c r="AQ98" s="808">
        <v>1.54</v>
      </c>
      <c r="AR98" s="809"/>
      <c r="AS98" s="808">
        <v>1.46</v>
      </c>
      <c r="AT98" s="796">
        <v>1.4</v>
      </c>
      <c r="AU98" s="809"/>
      <c r="AV98" s="810">
        <v>1.3290899999999999</v>
      </c>
      <c r="AW98" s="812">
        <v>1.2363999999999999</v>
      </c>
      <c r="AX98" s="811">
        <v>1.2</v>
      </c>
      <c r="AY98" s="811">
        <v>1.1272</v>
      </c>
      <c r="AZ98" s="811">
        <v>1.0411999999999999</v>
      </c>
      <c r="BA98" s="811">
        <v>0.96910000000000007</v>
      </c>
      <c r="BB98" s="812">
        <v>0.90159999999999996</v>
      </c>
      <c r="BC98" s="811">
        <v>0.84009999999999996</v>
      </c>
      <c r="BD98" s="811">
        <v>0.79239999999999999</v>
      </c>
      <c r="BE98" s="811">
        <v>0.75159999999999993</v>
      </c>
      <c r="BF98" s="812">
        <v>0.73799999999999999</v>
      </c>
      <c r="BG98" s="811">
        <v>0.7034999999999999</v>
      </c>
      <c r="BH98" s="810">
        <f t="shared" si="91"/>
        <v>17.650189999999998</v>
      </c>
      <c r="BI98" s="405">
        <f t="shared" si="92"/>
        <v>5.1948051948051965</v>
      </c>
      <c r="BJ98" s="405">
        <f t="shared" ref="BJ98:BJ106" si="98">IF(AS98=0,0,IF(AS98&gt;AQ98,0,((AQ98/AS98)-1)*100))</f>
        <v>5.4794520547945202</v>
      </c>
      <c r="BK98" s="405">
        <f t="shared" si="69"/>
        <v>4.2857142857142927</v>
      </c>
      <c r="BL98" s="405">
        <f t="shared" si="38"/>
        <v>5.3352293674619578</v>
      </c>
      <c r="BM98" s="306">
        <f>((AV98/AW98)-1)*100</f>
        <v>7.4967648010352494</v>
      </c>
      <c r="BN98" s="306">
        <f t="shared" si="26"/>
        <v>3.0333333333333323</v>
      </c>
      <c r="BO98" s="306">
        <f t="shared" si="27"/>
        <v>6.4584811923349861</v>
      </c>
      <c r="BP98" s="306">
        <f t="shared" si="28"/>
        <v>8.2597003457549167</v>
      </c>
      <c r="BQ98" s="306">
        <f t="shared" si="29"/>
        <v>7.4398926839335244</v>
      </c>
      <c r="BR98" s="306">
        <f t="shared" si="30"/>
        <v>7.4866903283052455</v>
      </c>
      <c r="BS98" s="306">
        <f t="shared" si="31"/>
        <v>7.3205570765385142</v>
      </c>
      <c r="BT98" s="306">
        <f t="shared" si="32"/>
        <v>6.0196870267541502</v>
      </c>
      <c r="BU98" s="306">
        <f t="shared" si="33"/>
        <v>5.4284193720063989</v>
      </c>
      <c r="BV98" s="306">
        <f t="shared" si="34"/>
        <v>1.8428184281842785</v>
      </c>
      <c r="BW98" s="306">
        <f t="shared" si="35"/>
        <v>4.9040511727079128</v>
      </c>
      <c r="BX98" s="404">
        <f t="shared" si="93"/>
        <v>5.7323731109109648</v>
      </c>
      <c r="BY98" s="405">
        <f t="shared" si="94"/>
        <v>1.7208771642119227</v>
      </c>
      <c r="BZ98" s="788" t="s">
        <v>2637</v>
      </c>
      <c r="CA98" s="348">
        <f t="shared" si="70"/>
        <v>-6.0983568173048379</v>
      </c>
      <c r="CB98" s="348">
        <f t="shared" si="71"/>
        <v>8.787030002179403</v>
      </c>
      <c r="CC98" s="306">
        <f t="shared" si="72"/>
        <v>55.053189143983566</v>
      </c>
      <c r="CD98" s="570">
        <f t="shared" si="95"/>
        <v>1.64754</v>
      </c>
      <c r="CE98" s="419">
        <f t="shared" ref="CE98:CE106" si="99">IF($AC98="n/a",1.03*CD98,IF($AC98&lt;0,1.01*CD98,IF($AC98&gt;10,1.1*CD98,(1+$AC98/100)*CD98)))</f>
        <v>1.7017440659999998</v>
      </c>
      <c r="CF98" s="419">
        <f t="shared" si="86"/>
        <v>1.83788359128</v>
      </c>
      <c r="CG98" s="419">
        <f t="shared" si="86"/>
        <v>1.9849142785824001</v>
      </c>
      <c r="CH98" s="496">
        <f t="shared" si="86"/>
        <v>2.1437074208689921</v>
      </c>
      <c r="CI98" s="419">
        <f>SUM(CD98:CH98)</f>
        <v>9.3157893567313916</v>
      </c>
      <c r="CJ98" s="405">
        <f t="shared" si="73"/>
        <v>17.932222053380926</v>
      </c>
      <c r="CK98" s="457">
        <v>0.83</v>
      </c>
      <c r="CL98" s="458">
        <v>21.38</v>
      </c>
      <c r="CM98" s="458">
        <v>-8.41</v>
      </c>
      <c r="CN98" s="459">
        <v>-0.84</v>
      </c>
      <c r="CO98" s="460">
        <v>9.1300000000000008</v>
      </c>
    </row>
    <row r="99" spans="1:93" ht="11.25" customHeight="1">
      <c r="A99" s="23" t="s">
        <v>3096</v>
      </c>
      <c r="B99" s="24" t="s">
        <v>3097</v>
      </c>
      <c r="C99" s="29" t="s">
        <v>2791</v>
      </c>
      <c r="D99" s="117">
        <v>49</v>
      </c>
      <c r="E99" s="121">
        <v>18</v>
      </c>
      <c r="F99" s="57" t="s">
        <v>2659</v>
      </c>
      <c r="G99" s="49" t="s">
        <v>2659</v>
      </c>
      <c r="H99" s="149">
        <v>32.979999999999997</v>
      </c>
      <c r="I99" s="227">
        <f>(R99/H99)*100</f>
        <v>0.97028502122498506</v>
      </c>
      <c r="J99" s="1111">
        <v>7.7670000000000003E-2</v>
      </c>
      <c r="K99" s="126">
        <v>0.08</v>
      </c>
      <c r="L99" s="25">
        <f t="shared" si="65"/>
        <v>2.9998712501609459</v>
      </c>
      <c r="M99" s="26">
        <v>42062</v>
      </c>
      <c r="N99" s="27">
        <v>42066</v>
      </c>
      <c r="O99" s="28">
        <v>42090</v>
      </c>
      <c r="P99" s="195" t="s">
        <v>464</v>
      </c>
      <c r="Q99" s="428" t="s">
        <v>3363</v>
      </c>
      <c r="R99" s="224">
        <f t="shared" si="85"/>
        <v>0.32</v>
      </c>
      <c r="S99" s="231">
        <f t="shared" si="66"/>
        <v>31.067961165048541</v>
      </c>
      <c r="T99" s="680">
        <f t="shared" si="67"/>
        <v>102.7983305923557</v>
      </c>
      <c r="U99" s="227">
        <f t="shared" si="68"/>
        <v>32.019417475728154</v>
      </c>
      <c r="V99" s="492">
        <v>12</v>
      </c>
      <c r="W99" s="161">
        <v>1.03</v>
      </c>
      <c r="X99" s="155">
        <v>3.56</v>
      </c>
      <c r="Y99" s="149">
        <v>3.71</v>
      </c>
      <c r="Z99" s="156">
        <v>2.89</v>
      </c>
      <c r="AA99" s="149">
        <v>9.1999999999999993</v>
      </c>
      <c r="AB99" s="432">
        <v>19.3</v>
      </c>
      <c r="AC99" s="440">
        <v>0</v>
      </c>
      <c r="AD99" s="443">
        <v>10.5</v>
      </c>
      <c r="AE99" s="440">
        <v>9</v>
      </c>
      <c r="AF99" s="723">
        <v>0</v>
      </c>
      <c r="AG99" s="456">
        <v>2009</v>
      </c>
      <c r="AH99" s="653">
        <v>30.9</v>
      </c>
      <c r="AI99" s="767">
        <v>0.01</v>
      </c>
      <c r="AJ99" s="796">
        <f t="shared" si="97"/>
        <v>0.27138737856222567</v>
      </c>
      <c r="AK99" s="688">
        <f>AN99/AO99</f>
        <v>0.9742922922720213</v>
      </c>
      <c r="AL99" s="634">
        <f t="shared" si="87"/>
        <v>3.0000000000000027</v>
      </c>
      <c r="AM99" s="631">
        <f t="shared" si="88"/>
        <v>2.7494012047675431</v>
      </c>
      <c r="AN99" s="631">
        <f t="shared" si="89"/>
        <v>2.8495674749033695</v>
      </c>
      <c r="AO99" s="638">
        <f t="shared" si="90"/>
        <v>2.9247562538530003</v>
      </c>
      <c r="AP99" s="808">
        <v>0.30841747572815537</v>
      </c>
      <c r="AQ99" s="808">
        <v>0.29943444245451978</v>
      </c>
      <c r="AR99" s="809"/>
      <c r="AS99" s="808">
        <v>0.29071305092671823</v>
      </c>
      <c r="AT99" s="796">
        <v>0.2843158553330204</v>
      </c>
      <c r="AU99" s="809"/>
      <c r="AV99" s="810">
        <v>0.27603481100293242</v>
      </c>
      <c r="AW99" s="811">
        <v>0.26799496213876933</v>
      </c>
      <c r="AX99" s="811">
        <v>0.26018928362987276</v>
      </c>
      <c r="AY99" s="811">
        <v>0.25261095498045899</v>
      </c>
      <c r="AZ99" s="811">
        <v>0.24525335434996057</v>
      </c>
      <c r="BA99" s="811">
        <v>0.23811005276695163</v>
      </c>
      <c r="BB99" s="811">
        <v>0.23117480851160346</v>
      </c>
      <c r="BC99" s="811">
        <v>0.22444156166175103</v>
      </c>
      <c r="BD99" s="811">
        <v>0.21790442879781668</v>
      </c>
      <c r="BE99" s="811">
        <v>0.21155769786195772</v>
      </c>
      <c r="BF99" s="811">
        <v>0.2053958231669491</v>
      </c>
      <c r="BG99" s="811">
        <v>0.19941342055043565</v>
      </c>
      <c r="BH99" s="810">
        <f t="shared" si="91"/>
        <v>4.0129619838618726</v>
      </c>
      <c r="BI99" s="405">
        <f t="shared" si="92"/>
        <v>3.0000000000000027</v>
      </c>
      <c r="BJ99" s="405">
        <f t="shared" si="98"/>
        <v>3.0000000000000027</v>
      </c>
      <c r="BK99" s="405">
        <f t="shared" si="69"/>
        <v>2.2500312500000286</v>
      </c>
      <c r="BL99" s="405">
        <f>((AT99/AV99)-1)*100</f>
        <v>3.0000000000000027</v>
      </c>
      <c r="BM99" s="306">
        <f>((AV99/AW99)-1)*100</f>
        <v>3.0000000000000027</v>
      </c>
      <c r="BN99" s="306">
        <f t="shared" si="26"/>
        <v>3.0000000000001581</v>
      </c>
      <c r="BO99" s="306">
        <f t="shared" si="27"/>
        <v>3.0000000000000027</v>
      </c>
      <c r="BP99" s="306">
        <f t="shared" si="28"/>
        <v>2.9999999999998472</v>
      </c>
      <c r="BQ99" s="306">
        <f t="shared" si="29"/>
        <v>3.0000000000001581</v>
      </c>
      <c r="BR99" s="306">
        <f t="shared" si="30"/>
        <v>3.0000000000000249</v>
      </c>
      <c r="BS99" s="306">
        <f t="shared" si="31"/>
        <v>2.9999999999999583</v>
      </c>
      <c r="BT99" s="306">
        <f t="shared" si="32"/>
        <v>2.9999999999999361</v>
      </c>
      <c r="BU99" s="306">
        <f t="shared" si="33"/>
        <v>3.0000000000001137</v>
      </c>
      <c r="BV99" s="306">
        <f t="shared" si="34"/>
        <v>3.0000000000000693</v>
      </c>
      <c r="BW99" s="306">
        <f t="shared" si="35"/>
        <v>3.0000000000001803</v>
      </c>
      <c r="BX99" s="404">
        <f t="shared" si="93"/>
        <v>2.950002083333366</v>
      </c>
      <c r="BY99" s="405">
        <f t="shared" si="94"/>
        <v>0.18707507421914227</v>
      </c>
      <c r="BZ99" s="788" t="s">
        <v>1862</v>
      </c>
      <c r="CA99" s="348">
        <f t="shared" si="70"/>
        <v>-28.199564979599799</v>
      </c>
      <c r="CB99" s="348">
        <f t="shared" si="71"/>
        <v>3.8198524961283544</v>
      </c>
      <c r="CC99" s="306">
        <f t="shared" si="72"/>
        <v>47.488061269431441</v>
      </c>
      <c r="CD99" s="570">
        <f t="shared" si="95"/>
        <v>0.33925922330097091</v>
      </c>
      <c r="CE99" s="419">
        <f t="shared" si="99"/>
        <v>0.33925922330097091</v>
      </c>
      <c r="CF99" s="419">
        <f t="shared" si="86"/>
        <v>0.36979255339805833</v>
      </c>
      <c r="CG99" s="419">
        <f t="shared" si="86"/>
        <v>0.4030738832038836</v>
      </c>
      <c r="CH99" s="496">
        <f t="shared" si="86"/>
        <v>0.43935053269223318</v>
      </c>
      <c r="CI99" s="419">
        <f>SUM(CD99:CH99)</f>
        <v>1.8907354158961169</v>
      </c>
      <c r="CJ99" s="405">
        <f t="shared" si="73"/>
        <v>5.7329757910737325</v>
      </c>
      <c r="CK99" s="457">
        <v>0.87</v>
      </c>
      <c r="CL99" s="458">
        <v>27.43</v>
      </c>
      <c r="CM99" s="458">
        <v>-6.55</v>
      </c>
      <c r="CN99" s="459">
        <v>4.96</v>
      </c>
      <c r="CO99" s="460">
        <v>13.34</v>
      </c>
    </row>
    <row r="100" spans="1:93" ht="11.25" customHeight="1">
      <c r="A100" s="86" t="s">
        <v>3108</v>
      </c>
      <c r="B100" s="24" t="s">
        <v>3109</v>
      </c>
      <c r="C100" s="29" t="s">
        <v>1378</v>
      </c>
      <c r="D100" s="117">
        <v>27</v>
      </c>
      <c r="E100" s="121">
        <v>102</v>
      </c>
      <c r="F100" s="38" t="s">
        <v>2049</v>
      </c>
      <c r="G100" s="39" t="s">
        <v>2049</v>
      </c>
      <c r="H100" s="149">
        <v>33.99</v>
      </c>
      <c r="I100" s="227">
        <f t="shared" si="37"/>
        <v>2.5497695400608018</v>
      </c>
      <c r="J100" s="113">
        <v>0.19666666666666666</v>
      </c>
      <c r="K100" s="113">
        <v>0.21666666666666667</v>
      </c>
      <c r="L100" s="104">
        <f t="shared" si="65"/>
        <v>10.169491525423746</v>
      </c>
      <c r="M100" s="93">
        <v>41893</v>
      </c>
      <c r="N100" s="92">
        <v>41897</v>
      </c>
      <c r="O100" s="195">
        <v>41913</v>
      </c>
      <c r="P100" s="28" t="s">
        <v>3171</v>
      </c>
      <c r="Q100" s="91"/>
      <c r="R100" s="224">
        <f t="shared" si="85"/>
        <v>0.8666666666666667</v>
      </c>
      <c r="S100" s="231">
        <f t="shared" si="66"/>
        <v>61.032863849765263</v>
      </c>
      <c r="T100" s="680">
        <f t="shared" si="67"/>
        <v>53.67974749046278</v>
      </c>
      <c r="U100" s="227">
        <f t="shared" si="68"/>
        <v>23.936619718309863</v>
      </c>
      <c r="V100" s="492">
        <v>9</v>
      </c>
      <c r="W100" s="161">
        <v>1.42</v>
      </c>
      <c r="X100" s="531">
        <v>3.86</v>
      </c>
      <c r="Y100" s="149">
        <v>0.74</v>
      </c>
      <c r="Z100" s="156">
        <v>2.2200000000000002</v>
      </c>
      <c r="AA100" s="149">
        <v>9.1999999999999993</v>
      </c>
      <c r="AB100" s="432">
        <v>20</v>
      </c>
      <c r="AC100" s="440">
        <v>19.52</v>
      </c>
      <c r="AD100" s="443">
        <v>4</v>
      </c>
      <c r="AE100" s="440">
        <v>6.2</v>
      </c>
      <c r="AF100" s="723">
        <v>3</v>
      </c>
      <c r="AG100" s="456">
        <v>5873</v>
      </c>
      <c r="AH100" s="653">
        <v>0.7</v>
      </c>
      <c r="AI100" s="767">
        <v>1.49</v>
      </c>
      <c r="AJ100" s="796">
        <f t="shared" si="97"/>
        <v>2.259830518605066</v>
      </c>
      <c r="AK100" s="688">
        <f t="shared" si="6"/>
        <v>1.2363791637383987</v>
      </c>
      <c r="AL100" s="634">
        <f t="shared" si="87"/>
        <v>9.5022624434389016</v>
      </c>
      <c r="AM100" s="631">
        <f t="shared" si="88"/>
        <v>5.8591492767207098</v>
      </c>
      <c r="AN100" s="631">
        <f t="shared" si="89"/>
        <v>9.039322074420264</v>
      </c>
      <c r="AO100" s="638">
        <f t="shared" si="90"/>
        <v>7.3111245639956968</v>
      </c>
      <c r="AP100" s="808">
        <v>0.80666666666666664</v>
      </c>
      <c r="AQ100" s="808">
        <v>0.73666666666666669</v>
      </c>
      <c r="AR100" s="809"/>
      <c r="AS100" s="808">
        <v>0.70666666666666667</v>
      </c>
      <c r="AT100" s="796">
        <v>0.68</v>
      </c>
      <c r="AU100" s="809"/>
      <c r="AV100" s="810">
        <v>0.6</v>
      </c>
      <c r="AW100" s="811">
        <v>0.52333333333333332</v>
      </c>
      <c r="AX100" s="811">
        <v>0.5033333333333333</v>
      </c>
      <c r="AY100" s="811">
        <v>0.48166666666666669</v>
      </c>
      <c r="AZ100" s="811">
        <v>0.46</v>
      </c>
      <c r="BA100" s="811">
        <v>0.43333333333333335</v>
      </c>
      <c r="BB100" s="811">
        <v>0.39833333333333337</v>
      </c>
      <c r="BC100" s="811">
        <v>0.37666666666666665</v>
      </c>
      <c r="BD100" s="811">
        <v>0.36110666666666669</v>
      </c>
      <c r="BE100" s="811">
        <v>0.35</v>
      </c>
      <c r="BF100" s="811">
        <v>0.33889333333333332</v>
      </c>
      <c r="BG100" s="811">
        <v>0.32667333333333332</v>
      </c>
      <c r="BH100" s="810">
        <f t="shared" si="91"/>
        <v>8.0833399999999997</v>
      </c>
      <c r="BI100" s="405">
        <f t="shared" si="92"/>
        <v>9.5022624434389016</v>
      </c>
      <c r="BJ100" s="405">
        <f t="shared" si="98"/>
        <v>4.2452830188679291</v>
      </c>
      <c r="BK100" s="405">
        <f t="shared" si="69"/>
        <v>3.9215686274509665</v>
      </c>
      <c r="BL100" s="405">
        <f>IF(AV100=0,0,IF(AV100&gt;AT100,0,((AT100/AV100)-1)*100))</f>
        <v>13.333333333333353</v>
      </c>
      <c r="BM100" s="306">
        <f t="shared" ref="BM100:BW100" si="100">IF(AW100=0,0,IF(AW100&gt;AV100,0,((AV100/AW100)-1)*100))</f>
        <v>14.649681528662416</v>
      </c>
      <c r="BN100" s="306">
        <f t="shared" si="100"/>
        <v>3.9735099337748325</v>
      </c>
      <c r="BO100" s="306">
        <f t="shared" si="100"/>
        <v>4.4982698961937517</v>
      </c>
      <c r="BP100" s="306">
        <f t="shared" si="100"/>
        <v>4.7101449275362306</v>
      </c>
      <c r="BQ100" s="306">
        <f t="shared" si="100"/>
        <v>6.1538461538461542</v>
      </c>
      <c r="BR100" s="306">
        <f t="shared" si="100"/>
        <v>8.786610878661083</v>
      </c>
      <c r="BS100" s="306">
        <f t="shared" si="100"/>
        <v>5.752212389380551</v>
      </c>
      <c r="BT100" s="306">
        <f t="shared" si="100"/>
        <v>4.3089761104752045</v>
      </c>
      <c r="BU100" s="306">
        <f t="shared" si="100"/>
        <v>3.1733333333333391</v>
      </c>
      <c r="BV100" s="306">
        <f t="shared" si="100"/>
        <v>3.2773340677499263</v>
      </c>
      <c r="BW100" s="306">
        <f t="shared" si="100"/>
        <v>3.7407399848982781</v>
      </c>
      <c r="BX100" s="404">
        <f t="shared" si="93"/>
        <v>6.2684737751735291</v>
      </c>
      <c r="BY100" s="405">
        <f t="shared" si="94"/>
        <v>3.525346010874443</v>
      </c>
      <c r="BZ100" s="788" t="s">
        <v>52</v>
      </c>
      <c r="CA100" s="348">
        <f t="shared" si="70"/>
        <v>-12.347528103828797</v>
      </c>
      <c r="CB100" s="348">
        <f t="shared" si="71"/>
        <v>11.589091614481067</v>
      </c>
      <c r="CC100" s="306">
        <f t="shared" si="72"/>
        <v>68.753217710067034</v>
      </c>
      <c r="CD100" s="570">
        <f t="shared" si="95"/>
        <v>0.88733333333333342</v>
      </c>
      <c r="CE100" s="419">
        <f t="shared" si="99"/>
        <v>0.97606666666666686</v>
      </c>
      <c r="CF100" s="419">
        <f t="shared" si="86"/>
        <v>1.0365828000000004</v>
      </c>
      <c r="CG100" s="419">
        <f t="shared" si="86"/>
        <v>1.1008509336000005</v>
      </c>
      <c r="CH100" s="496">
        <f t="shared" si="86"/>
        <v>1.1691036914832007</v>
      </c>
      <c r="CI100" s="419">
        <f t="shared" si="36"/>
        <v>5.1699374250832015</v>
      </c>
      <c r="CJ100" s="405">
        <f t="shared" si="73"/>
        <v>15.210171889035603</v>
      </c>
      <c r="CK100" s="457">
        <v>0.64</v>
      </c>
      <c r="CL100" s="458">
        <v>18.63</v>
      </c>
      <c r="CM100" s="458">
        <v>-14.47</v>
      </c>
      <c r="CN100" s="459">
        <v>-7.5</v>
      </c>
      <c r="CO100" s="460">
        <v>-2.52</v>
      </c>
    </row>
    <row r="101" spans="1:93" ht="11.25" customHeight="1">
      <c r="A101" s="30" t="s">
        <v>3537</v>
      </c>
      <c r="B101" s="32" t="s">
        <v>2029</v>
      </c>
      <c r="C101" s="35" t="s">
        <v>497</v>
      </c>
      <c r="D101" s="118">
        <v>40</v>
      </c>
      <c r="E101" s="121">
        <v>55</v>
      </c>
      <c r="F101" s="65" t="s">
        <v>2049</v>
      </c>
      <c r="G101" s="66" t="s">
        <v>2049</v>
      </c>
      <c r="H101" s="150">
        <v>37.450000000000003</v>
      </c>
      <c r="I101" s="227">
        <f t="shared" si="37"/>
        <v>3.4178905206942591</v>
      </c>
      <c r="J101" s="126">
        <v>0.31</v>
      </c>
      <c r="K101" s="126">
        <v>0.32</v>
      </c>
      <c r="L101" s="33">
        <f t="shared" si="65"/>
        <v>3.2258064516129004</v>
      </c>
      <c r="M101" s="1103">
        <v>41619</v>
      </c>
      <c r="N101" s="1028">
        <v>41621</v>
      </c>
      <c r="O101" s="1029">
        <v>41641</v>
      </c>
      <c r="P101" s="273" t="s">
        <v>2777</v>
      </c>
      <c r="Q101" s="197" t="s">
        <v>634</v>
      </c>
      <c r="R101" s="224">
        <f t="shared" si="85"/>
        <v>1.28</v>
      </c>
      <c r="S101" s="231">
        <f t="shared" si="66"/>
        <v>69.945355191256837</v>
      </c>
      <c r="T101" s="680">
        <f t="shared" si="67"/>
        <v>19.116357984646303</v>
      </c>
      <c r="U101" s="227">
        <f t="shared" si="68"/>
        <v>20.464480874316941</v>
      </c>
      <c r="V101" s="492">
        <v>12</v>
      </c>
      <c r="W101" s="161">
        <v>1.83</v>
      </c>
      <c r="X101" s="155">
        <v>5.12</v>
      </c>
      <c r="Y101" s="149">
        <v>6.75</v>
      </c>
      <c r="Z101" s="156">
        <v>1.56</v>
      </c>
      <c r="AA101" s="149">
        <v>7.8</v>
      </c>
      <c r="AB101" s="432">
        <v>3.7</v>
      </c>
      <c r="AC101" s="440">
        <v>5.1100000000000003</v>
      </c>
      <c r="AD101" s="443">
        <v>-3.2</v>
      </c>
      <c r="AE101" s="440">
        <v>4</v>
      </c>
      <c r="AF101" s="723">
        <v>9</v>
      </c>
      <c r="AG101" s="456">
        <v>2595</v>
      </c>
      <c r="AH101" s="653">
        <v>1.2</v>
      </c>
      <c r="AI101" s="767">
        <v>0.15</v>
      </c>
      <c r="AJ101" s="797" t="str">
        <f t="shared" si="97"/>
        <v>n/a</v>
      </c>
      <c r="AK101" s="686">
        <f t="shared" si="6"/>
        <v>0.82936674764421958</v>
      </c>
      <c r="AL101" s="634">
        <f t="shared" si="87"/>
        <v>2.4000000000000021</v>
      </c>
      <c r="AM101" s="631">
        <f t="shared" si="88"/>
        <v>2.1745909858070789</v>
      </c>
      <c r="AN101" s="631">
        <f t="shared" si="89"/>
        <v>1.9883101710944429</v>
      </c>
      <c r="AO101" s="638">
        <f t="shared" si="90"/>
        <v>2.3973835178974223</v>
      </c>
      <c r="AP101" s="808">
        <v>1.28</v>
      </c>
      <c r="AQ101" s="808">
        <v>1.25</v>
      </c>
      <c r="AR101" s="809"/>
      <c r="AS101" s="808">
        <v>1.24</v>
      </c>
      <c r="AT101" s="819">
        <v>1.2</v>
      </c>
      <c r="AU101" s="809"/>
      <c r="AV101" s="810">
        <v>1.2</v>
      </c>
      <c r="AW101" s="812">
        <v>1.1599999999999999</v>
      </c>
      <c r="AX101" s="811">
        <v>1.1599999999999999</v>
      </c>
      <c r="AY101" s="811">
        <v>1.1200000000000001</v>
      </c>
      <c r="AZ101" s="811">
        <v>1.08</v>
      </c>
      <c r="BA101" s="812">
        <v>1.04</v>
      </c>
      <c r="BB101" s="811">
        <v>1.01</v>
      </c>
      <c r="BC101" s="811">
        <v>1</v>
      </c>
      <c r="BD101" s="811">
        <v>0.93</v>
      </c>
      <c r="BE101" s="811">
        <v>0.89</v>
      </c>
      <c r="BF101" s="811">
        <v>0.84</v>
      </c>
      <c r="BG101" s="811">
        <v>0.81</v>
      </c>
      <c r="BH101" s="810">
        <f t="shared" si="91"/>
        <v>17.21</v>
      </c>
      <c r="BI101" s="405">
        <f t="shared" si="92"/>
        <v>2.4000000000000021</v>
      </c>
      <c r="BJ101" s="405">
        <f t="shared" si="98"/>
        <v>0.80645161290322509</v>
      </c>
      <c r="BK101" s="405">
        <f t="shared" si="69"/>
        <v>3.3333333333333437</v>
      </c>
      <c r="BL101" s="405">
        <f>((AT101/AV101)-1)*100</f>
        <v>0</v>
      </c>
      <c r="BM101" s="306">
        <f>((AV101/AW101)-1)*100</f>
        <v>3.4482758620689724</v>
      </c>
      <c r="BN101" s="306">
        <f t="shared" si="26"/>
        <v>0</v>
      </c>
      <c r="BO101" s="306">
        <f t="shared" si="27"/>
        <v>3.5714285714285587</v>
      </c>
      <c r="BP101" s="306">
        <f t="shared" si="28"/>
        <v>3.7037037037036979</v>
      </c>
      <c r="BQ101" s="306">
        <f t="shared" si="29"/>
        <v>3.8461538461538547</v>
      </c>
      <c r="BR101" s="306">
        <f t="shared" si="30"/>
        <v>2.9702970297029729</v>
      </c>
      <c r="BS101" s="306">
        <f t="shared" si="31"/>
        <v>1.0000000000000009</v>
      </c>
      <c r="BT101" s="306">
        <f t="shared" si="32"/>
        <v>7.5268817204301008</v>
      </c>
      <c r="BU101" s="306">
        <f t="shared" si="33"/>
        <v>4.4943820224719211</v>
      </c>
      <c r="BV101" s="306">
        <f t="shared" si="34"/>
        <v>5.9523809523809534</v>
      </c>
      <c r="BW101" s="306">
        <f t="shared" si="35"/>
        <v>3.7037037037036979</v>
      </c>
      <c r="BX101" s="404">
        <f t="shared" si="93"/>
        <v>3.1171328238854201</v>
      </c>
      <c r="BY101" s="405">
        <f t="shared" si="94"/>
        <v>2.0125289472499568</v>
      </c>
      <c r="BZ101" s="788" t="s">
        <v>2637</v>
      </c>
      <c r="CA101" s="348">
        <f t="shared" si="70"/>
        <v>-15.05828018252824</v>
      </c>
      <c r="CB101" s="348">
        <f t="shared" si="71"/>
        <v>5.406200691788702</v>
      </c>
      <c r="CC101" s="306">
        <f t="shared" si="72"/>
        <v>42.805628368591258</v>
      </c>
      <c r="CD101" s="570">
        <f t="shared" si="95"/>
        <v>1.3273599999999999</v>
      </c>
      <c r="CE101" s="419">
        <f t="shared" si="99"/>
        <v>1.3951880959999998</v>
      </c>
      <c r="CF101" s="419">
        <f t="shared" si="86"/>
        <v>1.4509956198399998</v>
      </c>
      <c r="CG101" s="419">
        <f t="shared" si="86"/>
        <v>1.5090354446335998</v>
      </c>
      <c r="CH101" s="496">
        <f t="shared" si="86"/>
        <v>1.5693968624189438</v>
      </c>
      <c r="CI101" s="419">
        <f>SUM(CD101:CH101)</f>
        <v>7.251976022892543</v>
      </c>
      <c r="CJ101" s="405">
        <f t="shared" si="73"/>
        <v>19.364421956989432</v>
      </c>
      <c r="CK101" s="457">
        <v>1.2</v>
      </c>
      <c r="CL101" s="458">
        <v>36.72</v>
      </c>
      <c r="CM101" s="458">
        <v>-1.45</v>
      </c>
      <c r="CN101" s="459">
        <v>3.86</v>
      </c>
      <c r="CO101" s="460">
        <v>13.39</v>
      </c>
    </row>
    <row r="102" spans="1:93" ht="11.25" customHeight="1">
      <c r="A102" s="15" t="s">
        <v>565</v>
      </c>
      <c r="B102" s="16" t="s">
        <v>293</v>
      </c>
      <c r="C102" s="9" t="s">
        <v>3418</v>
      </c>
      <c r="D102" s="116">
        <v>44</v>
      </c>
      <c r="E102" s="121">
        <v>33</v>
      </c>
      <c r="F102" s="36" t="s">
        <v>2049</v>
      </c>
      <c r="G102" s="131" t="s">
        <v>2049</v>
      </c>
      <c r="H102" s="170">
        <v>47.91</v>
      </c>
      <c r="I102" s="226">
        <f>(R102/H102)*100</f>
        <v>4.3414735963264457</v>
      </c>
      <c r="J102" s="127">
        <v>0.51</v>
      </c>
      <c r="K102" s="127">
        <v>0.52</v>
      </c>
      <c r="L102" s="1113">
        <f t="shared" si="65"/>
        <v>1.9607843137254832</v>
      </c>
      <c r="M102" s="21">
        <v>42012</v>
      </c>
      <c r="N102" s="21">
        <v>42016</v>
      </c>
      <c r="O102" s="21">
        <v>42044</v>
      </c>
      <c r="P102" s="277" t="s">
        <v>3099</v>
      </c>
      <c r="Q102" s="775"/>
      <c r="R102" s="225">
        <f t="shared" si="85"/>
        <v>2.08</v>
      </c>
      <c r="S102" s="675">
        <f t="shared" si="66"/>
        <v>65.615141955835966</v>
      </c>
      <c r="T102" s="684">
        <f t="shared" si="67"/>
        <v>-19.697731920729179</v>
      </c>
      <c r="U102" s="226">
        <f t="shared" si="68"/>
        <v>15.113564668769715</v>
      </c>
      <c r="V102" s="677">
        <v>3</v>
      </c>
      <c r="W102" s="169">
        <v>3.17</v>
      </c>
      <c r="X102" s="170" t="s">
        <v>462</v>
      </c>
      <c r="Y102" s="171">
        <v>0.5</v>
      </c>
      <c r="Z102" s="171">
        <v>0.96</v>
      </c>
      <c r="AA102" s="172">
        <v>7</v>
      </c>
      <c r="AB102" s="433">
        <v>12.7</v>
      </c>
      <c r="AC102" s="441">
        <v>0</v>
      </c>
      <c r="AD102" s="442">
        <v>4</v>
      </c>
      <c r="AE102" s="441" t="s">
        <v>462</v>
      </c>
      <c r="AF102" s="724">
        <v>1</v>
      </c>
      <c r="AG102" s="461">
        <v>1084</v>
      </c>
      <c r="AH102" s="678">
        <v>1.5</v>
      </c>
      <c r="AI102" s="768">
        <v>0.42</v>
      </c>
      <c r="AJ102" s="796">
        <f t="shared" si="97"/>
        <v>0.52128148423227216</v>
      </c>
      <c r="AK102" s="688">
        <f>AN102/AO102</f>
        <v>0.76688742288855449</v>
      </c>
      <c r="AL102" s="632">
        <f t="shared" si="87"/>
        <v>2.0000000000000018</v>
      </c>
      <c r="AM102" s="633">
        <f t="shared" si="88"/>
        <v>2.0413775479336982</v>
      </c>
      <c r="AN102" s="633">
        <f t="shared" si="89"/>
        <v>2.0851259369290887</v>
      </c>
      <c r="AO102" s="637">
        <f t="shared" si="90"/>
        <v>2.7189465815924629</v>
      </c>
      <c r="AP102" s="803">
        <v>2.04</v>
      </c>
      <c r="AQ102" s="803">
        <v>2</v>
      </c>
      <c r="AR102" s="802"/>
      <c r="AS102" s="803">
        <v>1.96</v>
      </c>
      <c r="AT102" s="795">
        <v>1.92</v>
      </c>
      <c r="AU102" s="802"/>
      <c r="AV102" s="805">
        <v>1.88</v>
      </c>
      <c r="AW102" s="806">
        <v>1.84</v>
      </c>
      <c r="AX102" s="806">
        <v>1.8</v>
      </c>
      <c r="AY102" s="806">
        <v>1.76</v>
      </c>
      <c r="AZ102" s="806">
        <v>1.72</v>
      </c>
      <c r="BA102" s="806">
        <v>1.68</v>
      </c>
      <c r="BB102" s="806">
        <v>1.56</v>
      </c>
      <c r="BC102" s="806">
        <v>1.44</v>
      </c>
      <c r="BD102" s="806">
        <v>1.36</v>
      </c>
      <c r="BE102" s="806">
        <v>1.28</v>
      </c>
      <c r="BF102" s="806">
        <v>1.24</v>
      </c>
      <c r="BG102" s="806">
        <v>1.2</v>
      </c>
      <c r="BH102" s="805">
        <f t="shared" si="91"/>
        <v>26.68</v>
      </c>
      <c r="BI102" s="407">
        <f t="shared" si="92"/>
        <v>2.0000000000000018</v>
      </c>
      <c r="BJ102" s="407">
        <f t="shared" si="98"/>
        <v>2.0408163265306145</v>
      </c>
      <c r="BK102" s="407">
        <f t="shared" si="69"/>
        <v>2.0833333333333259</v>
      </c>
      <c r="BL102" s="407">
        <f t="shared" si="38"/>
        <v>2.1276595744680771</v>
      </c>
      <c r="BM102" s="394">
        <f>((AV102/AW102)-1)*100</f>
        <v>2.1739130434782483</v>
      </c>
      <c r="BN102" s="394">
        <f t="shared" si="26"/>
        <v>2.2222222222222143</v>
      </c>
      <c r="BO102" s="394">
        <f t="shared" si="27"/>
        <v>2.2727272727272707</v>
      </c>
      <c r="BP102" s="394">
        <f t="shared" si="28"/>
        <v>2.3255813953488413</v>
      </c>
      <c r="BQ102" s="394">
        <f t="shared" si="29"/>
        <v>2.3809523809523725</v>
      </c>
      <c r="BR102" s="394">
        <f t="shared" si="30"/>
        <v>7.6923076923076872</v>
      </c>
      <c r="BS102" s="394">
        <f t="shared" si="31"/>
        <v>8.3333333333333481</v>
      </c>
      <c r="BT102" s="394">
        <f t="shared" si="32"/>
        <v>5.8823529411764497</v>
      </c>
      <c r="BU102" s="394">
        <f t="shared" si="33"/>
        <v>6.25</v>
      </c>
      <c r="BV102" s="394">
        <f t="shared" si="34"/>
        <v>3.2258064516129004</v>
      </c>
      <c r="BW102" s="394">
        <f t="shared" si="35"/>
        <v>3.3333333333333437</v>
      </c>
      <c r="BX102" s="406">
        <f t="shared" si="93"/>
        <v>3.6229559533883124</v>
      </c>
      <c r="BY102" s="407">
        <f t="shared" si="94"/>
        <v>2.1579199111394818</v>
      </c>
      <c r="BZ102" s="787" t="s">
        <v>1862</v>
      </c>
      <c r="CA102" s="350">
        <f t="shared" si="70"/>
        <v>-8.6869651355141819</v>
      </c>
      <c r="CB102" s="350">
        <f t="shared" si="71"/>
        <v>6.4265995332555343</v>
      </c>
      <c r="CC102" s="394">
        <f t="shared" si="72"/>
        <v>46.851724504323954</v>
      </c>
      <c r="CD102" s="554">
        <f t="shared" si="95"/>
        <v>2.2440000000000002</v>
      </c>
      <c r="CE102" s="417">
        <f t="shared" si="99"/>
        <v>2.2440000000000002</v>
      </c>
      <c r="CF102" s="417">
        <f t="shared" si="86"/>
        <v>2.3113200000000003</v>
      </c>
      <c r="CG102" s="417">
        <f t="shared" si="86"/>
        <v>2.3806596000000004</v>
      </c>
      <c r="CH102" s="495">
        <f t="shared" si="86"/>
        <v>2.4520793880000005</v>
      </c>
      <c r="CI102" s="417">
        <f t="shared" si="36"/>
        <v>11.632058988000001</v>
      </c>
      <c r="CJ102" s="407">
        <f t="shared" si="73"/>
        <v>24.278979311208516</v>
      </c>
      <c r="CK102" s="462">
        <v>1.4</v>
      </c>
      <c r="CL102" s="463">
        <v>26.71</v>
      </c>
      <c r="CM102" s="463">
        <v>-16.77</v>
      </c>
      <c r="CN102" s="464">
        <v>12.62</v>
      </c>
      <c r="CO102" s="465">
        <v>3.04</v>
      </c>
    </row>
    <row r="103" spans="1:93" ht="11.25" customHeight="1">
      <c r="A103" s="86" t="s">
        <v>65</v>
      </c>
      <c r="B103" s="24" t="s">
        <v>2701</v>
      </c>
      <c r="C103" s="91" t="s">
        <v>3533</v>
      </c>
      <c r="D103" s="117">
        <v>28</v>
      </c>
      <c r="E103" s="121">
        <v>99</v>
      </c>
      <c r="F103" s="38" t="s">
        <v>2049</v>
      </c>
      <c r="G103" s="17" t="s">
        <v>2049</v>
      </c>
      <c r="H103" s="155">
        <v>50.83</v>
      </c>
      <c r="I103" s="227">
        <f t="shared" si="37"/>
        <v>4.9970489868188075</v>
      </c>
      <c r="J103" s="429">
        <v>0.63</v>
      </c>
      <c r="K103" s="113">
        <v>0.63500000000000001</v>
      </c>
      <c r="L103" s="1102">
        <f t="shared" si="65"/>
        <v>0.79365079365079083</v>
      </c>
      <c r="M103" s="140">
        <v>41988</v>
      </c>
      <c r="N103" s="27">
        <v>41990</v>
      </c>
      <c r="O103" s="28">
        <v>42004</v>
      </c>
      <c r="P103" s="93" t="s">
        <v>1445</v>
      </c>
      <c r="Q103" s="91"/>
      <c r="R103" s="224">
        <f t="shared" si="85"/>
        <v>2.54</v>
      </c>
      <c r="S103" s="231">
        <f t="shared" ref="S103:S112" si="101">IF(OR(W103&lt;0.01,W103="n/a"),"n/a",R103/W103*100)</f>
        <v>84.385382059800676</v>
      </c>
      <c r="T103" s="680">
        <f t="shared" ref="T103:T112" si="102">IF(OR(W103&lt;0.01,Z103="n/a"),"n/a",(H103/SQRT(22.5*W103*(H103/Z103))-1)*100)</f>
        <v>65.739525324246472</v>
      </c>
      <c r="U103" s="227">
        <f t="shared" ref="U103:U111" si="103">IF(OR(W103&lt;0.01,W103="n/a"),"n/a",H103/W103)</f>
        <v>16.887043189368772</v>
      </c>
      <c r="V103" s="492">
        <v>12</v>
      </c>
      <c r="W103" s="161">
        <v>3.01</v>
      </c>
      <c r="X103" s="155">
        <v>7.04</v>
      </c>
      <c r="Y103" s="149">
        <v>11.47</v>
      </c>
      <c r="Z103" s="149">
        <v>3.66</v>
      </c>
      <c r="AA103" s="156">
        <v>23.2</v>
      </c>
      <c r="AB103" s="432">
        <v>-32.5</v>
      </c>
      <c r="AC103" s="440">
        <v>0</v>
      </c>
      <c r="AD103" s="443">
        <v>1.2</v>
      </c>
      <c r="AE103" s="440">
        <v>2.4</v>
      </c>
      <c r="AF103" s="723">
        <v>0</v>
      </c>
      <c r="AG103" s="466">
        <v>657</v>
      </c>
      <c r="AH103" s="653">
        <v>7.82</v>
      </c>
      <c r="AI103" s="767">
        <v>1.36</v>
      </c>
      <c r="AJ103" s="796">
        <f t="shared" si="97"/>
        <v>0.95810617959468658</v>
      </c>
      <c r="AK103" s="688">
        <f>AN103/AO103</f>
        <v>0.49175040158380479</v>
      </c>
      <c r="AL103" s="634">
        <f t="shared" si="87"/>
        <v>1.2048192771084265</v>
      </c>
      <c r="AM103" s="631">
        <f t="shared" si="88"/>
        <v>1.2891513960037626</v>
      </c>
      <c r="AN103" s="631">
        <f t="shared" si="89"/>
        <v>1.1497274155136239</v>
      </c>
      <c r="AO103" s="638">
        <f t="shared" si="90"/>
        <v>2.3380304557162335</v>
      </c>
      <c r="AP103" s="808">
        <v>2.52</v>
      </c>
      <c r="AQ103" s="808">
        <v>2.4900000000000002</v>
      </c>
      <c r="AR103" s="809"/>
      <c r="AS103" s="808">
        <v>2.4500000000000002</v>
      </c>
      <c r="AT103" s="796">
        <v>2.4249999999999998</v>
      </c>
      <c r="AU103" s="809"/>
      <c r="AV103" s="821">
        <v>2.415</v>
      </c>
      <c r="AW103" s="821">
        <v>2.38</v>
      </c>
      <c r="AX103" s="811">
        <v>2.34</v>
      </c>
      <c r="AY103" s="811">
        <v>2.2999999999999998</v>
      </c>
      <c r="AZ103" s="811">
        <v>2.2599999999999998</v>
      </c>
      <c r="BA103" s="811">
        <v>2.1749999999999998</v>
      </c>
      <c r="BB103" s="811">
        <v>2</v>
      </c>
      <c r="BC103" s="811">
        <v>1.96</v>
      </c>
      <c r="BD103" s="811">
        <v>1.92</v>
      </c>
      <c r="BE103" s="811">
        <v>1.88</v>
      </c>
      <c r="BF103" s="811">
        <v>1.84</v>
      </c>
      <c r="BG103" s="811">
        <v>1.81</v>
      </c>
      <c r="BH103" s="810">
        <f t="shared" si="91"/>
        <v>35.164999999999999</v>
      </c>
      <c r="BI103" s="405">
        <f t="shared" si="92"/>
        <v>1.2048192771084265</v>
      </c>
      <c r="BJ103" s="405">
        <f t="shared" si="98"/>
        <v>1.6326530612244872</v>
      </c>
      <c r="BK103" s="405">
        <f t="shared" ref="BK103:BK112" si="104">IF(AT103=0,0,IF(AT103&gt;AS103,0,((AS103/AT103)-1)*100))</f>
        <v>1.0309278350515649</v>
      </c>
      <c r="BL103" s="405">
        <f>IF(AV103=0,0,IF(AV103&gt;AT103,0,((AT103/AV103)-1)*100))</f>
        <v>0.41407867494822614</v>
      </c>
      <c r="BM103" s="306">
        <f t="shared" ref="BM103:BW103" si="105">IF(AW103=0,0,IF(AW103&gt;AV103,0,((AV103/AW103)-1)*100))</f>
        <v>1.4705882352941346</v>
      </c>
      <c r="BN103" s="306">
        <f t="shared" si="105"/>
        <v>1.7094017094017033</v>
      </c>
      <c r="BO103" s="306">
        <f t="shared" si="105"/>
        <v>1.7391304347826209</v>
      </c>
      <c r="BP103" s="306">
        <f t="shared" si="105"/>
        <v>1.7699115044247815</v>
      </c>
      <c r="BQ103" s="306">
        <f t="shared" si="105"/>
        <v>3.9080459770114873</v>
      </c>
      <c r="BR103" s="306">
        <f t="shared" si="105"/>
        <v>8.7499999999999911</v>
      </c>
      <c r="BS103" s="306">
        <f t="shared" si="105"/>
        <v>2.0408163265306145</v>
      </c>
      <c r="BT103" s="306">
        <f t="shared" si="105"/>
        <v>2.0833333333333259</v>
      </c>
      <c r="BU103" s="306">
        <f t="shared" si="105"/>
        <v>2.1276595744680771</v>
      </c>
      <c r="BV103" s="306">
        <f t="shared" si="105"/>
        <v>2.1739130434782483</v>
      </c>
      <c r="BW103" s="306">
        <f t="shared" si="105"/>
        <v>1.6574585635359185</v>
      </c>
      <c r="BX103" s="404">
        <f t="shared" si="93"/>
        <v>2.2475158367062407</v>
      </c>
      <c r="BY103" s="405">
        <f t="shared" si="94"/>
        <v>1.8826202869043647</v>
      </c>
      <c r="BZ103" s="788" t="s">
        <v>2637</v>
      </c>
      <c r="CA103" s="348">
        <f t="shared" ref="CA103:CA112" si="106">IF(AN103="n/a","n/a",IF(U103&lt;0,"n/a",IF(U103="n/a","n/a",I103+AN103-U103)))</f>
        <v>-10.74026678703634</v>
      </c>
      <c r="CB103" s="348">
        <f t="shared" ref="CB103:CB112" si="107">IF(AN103="n/a","n/a",I103+AN103)</f>
        <v>6.1467764023324314</v>
      </c>
      <c r="CC103" s="306">
        <f t="shared" ref="CC103:CC112" si="108">D103/10+(500-E103)/100+IF(F103="N",2,IF(F103="Y",1,0))+IF(G103="N",2,IF(G103="Y",1,0))+IF(L103&gt;10,5,L103/2)+IF(S103&gt;100,0,IF(S103&lt;0,0,(100-S103)/10))+IF(U103&gt;100,0,IF(U103&lt;0,0,(100-U103)/10))+IF(X103="-",0,IF(X103="N/A",0,IF(X103&gt;5,0,5-X103)))+IF(Y103&gt;5,0,5-Y103)+IF(Z103="N/A",0,IF(Z103&gt;5,0,5-Z103))+IF(AB103&lt;0,0,IF(AB103="-",0,IF(AB103="N/A",0,IF(AB103&gt;10,5,AB103/2))))+IF(AC103="n/a",0,IF(AC103&lt;0,0,IF(AC103&gt;10,5,AC103/2)))+IF(AE103="n/a",0,IF(AE103&lt;0,0,IF(AE103&gt;10,5,AE103/2)))+AF103/10+IF(AG103&gt;100000,3,IF(AG103&gt;10000,2,IF(AG103&gt;1000,1,0)))+IF(AL103&gt;10,5,AL103/2)+IF(AM103="n/a",0,IF(AM103&gt;10,5,AM103/2))+IF(AN103="n/a",0,IF(AN103&gt;10,5,AN103/2))+IF(AO103="n/a",0,IF(AO103&lt;0,0,IF(AO103&gt;10,5,AO103/2)))+IF(BX103&gt;10,5,BX103/2)</f>
        <v>27.734205062432594</v>
      </c>
      <c r="CD103" s="570">
        <f t="shared" si="95"/>
        <v>2.5451999999999999</v>
      </c>
      <c r="CE103" s="419">
        <f t="shared" si="99"/>
        <v>2.5451999999999999</v>
      </c>
      <c r="CF103" s="419">
        <f t="shared" si="86"/>
        <v>2.6062848000000001</v>
      </c>
      <c r="CG103" s="419">
        <f t="shared" si="86"/>
        <v>2.6688356352000002</v>
      </c>
      <c r="CH103" s="496">
        <f t="shared" si="86"/>
        <v>2.7328876904448003</v>
      </c>
      <c r="CI103" s="419">
        <f t="shared" si="36"/>
        <v>13.0984081256448</v>
      </c>
      <c r="CJ103" s="405">
        <f t="shared" ref="CJ103:CJ112" si="109">(CI103/H103)*100</f>
        <v>25.769050020941965</v>
      </c>
      <c r="CK103" s="457">
        <v>0.71</v>
      </c>
      <c r="CL103" s="458">
        <v>29.65</v>
      </c>
      <c r="CM103" s="458">
        <v>-7.35</v>
      </c>
      <c r="CN103" s="459">
        <v>-0.2</v>
      </c>
      <c r="CO103" s="460">
        <v>12</v>
      </c>
    </row>
    <row r="104" spans="1:93" ht="11.25" customHeight="1">
      <c r="A104" s="24" t="s">
        <v>73</v>
      </c>
      <c r="B104" s="24" t="s">
        <v>74</v>
      </c>
      <c r="C104" s="29" t="s">
        <v>2919</v>
      </c>
      <c r="D104" s="199">
        <v>37</v>
      </c>
      <c r="E104" s="121">
        <v>69</v>
      </c>
      <c r="F104" s="38" t="s">
        <v>2049</v>
      </c>
      <c r="G104" s="39" t="s">
        <v>1572</v>
      </c>
      <c r="H104" s="161">
        <v>86.65</v>
      </c>
      <c r="I104" s="227">
        <f t="shared" si="37"/>
        <v>1.3848817080207732</v>
      </c>
      <c r="J104" s="126">
        <v>0.26</v>
      </c>
      <c r="K104" s="126">
        <v>0.3</v>
      </c>
      <c r="L104" s="218">
        <f t="shared" si="65"/>
        <v>15.384615384615374</v>
      </c>
      <c r="M104" s="140">
        <v>41977</v>
      </c>
      <c r="N104" s="27">
        <v>41981</v>
      </c>
      <c r="O104" s="28">
        <v>41992</v>
      </c>
      <c r="P104" s="93" t="s">
        <v>3261</v>
      </c>
      <c r="Q104" s="515"/>
      <c r="R104" s="224">
        <f t="shared" si="85"/>
        <v>1.2</v>
      </c>
      <c r="S104" s="231">
        <f t="shared" si="101"/>
        <v>29.776674937965257</v>
      </c>
      <c r="T104" s="680">
        <f t="shared" si="102"/>
        <v>159.74240171131169</v>
      </c>
      <c r="U104" s="227">
        <f t="shared" si="103"/>
        <v>21.501240694789082</v>
      </c>
      <c r="V104" s="492">
        <v>10</v>
      </c>
      <c r="W104" s="161">
        <v>4.03</v>
      </c>
      <c r="X104" s="155">
        <v>1.66</v>
      </c>
      <c r="Y104" s="149">
        <v>1.57</v>
      </c>
      <c r="Z104" s="149">
        <v>7.06</v>
      </c>
      <c r="AA104" s="156">
        <v>32.9</v>
      </c>
      <c r="AB104" s="432">
        <v>25.3</v>
      </c>
      <c r="AC104" s="440">
        <v>14.13</v>
      </c>
      <c r="AD104" s="443">
        <v>21.9</v>
      </c>
      <c r="AE104" s="474">
        <v>12.93</v>
      </c>
      <c r="AF104" s="723">
        <v>16</v>
      </c>
      <c r="AG104" s="456">
        <v>7098</v>
      </c>
      <c r="AH104" s="653">
        <v>1.1000000000000001</v>
      </c>
      <c r="AI104" s="767">
        <v>1.54</v>
      </c>
      <c r="AJ104" s="796">
        <f t="shared" si="97"/>
        <v>0.56961695498673437</v>
      </c>
      <c r="AK104" s="688">
        <f>AN104/AO104</f>
        <v>1.0742568327117274</v>
      </c>
      <c r="AL104" s="634">
        <f t="shared" si="87"/>
        <v>17.391304347826097</v>
      </c>
      <c r="AM104" s="631">
        <f t="shared" si="88"/>
        <v>14.471424255333186</v>
      </c>
      <c r="AN104" s="631">
        <f t="shared" si="89"/>
        <v>12.474611314209483</v>
      </c>
      <c r="AO104" s="638">
        <f t="shared" si="90"/>
        <v>11.612317403390438</v>
      </c>
      <c r="AP104" s="808">
        <v>1.08</v>
      </c>
      <c r="AQ104" s="808">
        <v>0.92</v>
      </c>
      <c r="AR104" s="809" t="s">
        <v>1127</v>
      </c>
      <c r="AS104" s="808">
        <v>0.8</v>
      </c>
      <c r="AT104" s="796">
        <v>0.72</v>
      </c>
      <c r="AU104" s="809"/>
      <c r="AV104" s="821">
        <v>0.64</v>
      </c>
      <c r="AW104" s="821">
        <v>0.6</v>
      </c>
      <c r="AX104" s="811">
        <v>0.56000000000000005</v>
      </c>
      <c r="AY104" s="811">
        <v>0.52</v>
      </c>
      <c r="AZ104" s="811">
        <v>0.44</v>
      </c>
      <c r="BA104" s="811">
        <v>0.4</v>
      </c>
      <c r="BB104" s="811">
        <v>0.36</v>
      </c>
      <c r="BC104" s="811">
        <v>0.3</v>
      </c>
      <c r="BD104" s="811">
        <v>0.28000000000000003</v>
      </c>
      <c r="BE104" s="811">
        <v>0.27</v>
      </c>
      <c r="BF104" s="811">
        <v>0.26</v>
      </c>
      <c r="BG104" s="811">
        <v>0.23</v>
      </c>
      <c r="BH104" s="810">
        <f t="shared" si="91"/>
        <v>8.379999999999999</v>
      </c>
      <c r="BI104" s="405">
        <f t="shared" si="92"/>
        <v>17.391304347826097</v>
      </c>
      <c r="BJ104" s="405">
        <f t="shared" si="98"/>
        <v>14.999999999999991</v>
      </c>
      <c r="BK104" s="405">
        <f t="shared" si="104"/>
        <v>11.111111111111116</v>
      </c>
      <c r="BL104" s="405">
        <f t="shared" si="38"/>
        <v>12.5</v>
      </c>
      <c r="BM104" s="306">
        <f t="shared" ref="BM104:BM111" si="110">((AV104/AW104)-1)*100</f>
        <v>6.6666666666666652</v>
      </c>
      <c r="BN104" s="306">
        <f t="shared" si="26"/>
        <v>7.1428571428571397</v>
      </c>
      <c r="BO104" s="306">
        <f t="shared" si="27"/>
        <v>7.6923076923077094</v>
      </c>
      <c r="BP104" s="306">
        <f t="shared" si="28"/>
        <v>18.181818181818187</v>
      </c>
      <c r="BQ104" s="306">
        <f t="shared" si="29"/>
        <v>9.9999999999999858</v>
      </c>
      <c r="BR104" s="306">
        <f t="shared" si="30"/>
        <v>11.111111111111116</v>
      </c>
      <c r="BS104" s="306">
        <f t="shared" si="31"/>
        <v>19.999999999999996</v>
      </c>
      <c r="BT104" s="306">
        <f t="shared" si="32"/>
        <v>7.1428571428571397</v>
      </c>
      <c r="BU104" s="306">
        <f t="shared" si="33"/>
        <v>3.7037037037036979</v>
      </c>
      <c r="BV104" s="306">
        <f t="shared" si="34"/>
        <v>3.8461538461538547</v>
      </c>
      <c r="BW104" s="306">
        <f t="shared" si="35"/>
        <v>13.043478260869556</v>
      </c>
      <c r="BX104" s="404">
        <f t="shared" si="93"/>
        <v>10.968891280485483</v>
      </c>
      <c r="BY104" s="405">
        <f t="shared" si="94"/>
        <v>4.9040828214503467</v>
      </c>
      <c r="BZ104" s="788" t="s">
        <v>1464</v>
      </c>
      <c r="CA104" s="348">
        <f t="shared" si="106"/>
        <v>-7.6417476725588269</v>
      </c>
      <c r="CB104" s="348">
        <f t="shared" si="107"/>
        <v>13.859493022230255</v>
      </c>
      <c r="CC104" s="306">
        <f t="shared" si="108"/>
        <v>80.252208436724572</v>
      </c>
      <c r="CD104" s="570">
        <f t="shared" si="95"/>
        <v>1.1880000000000002</v>
      </c>
      <c r="CE104" s="419">
        <f t="shared" si="99"/>
        <v>1.3068000000000002</v>
      </c>
      <c r="CF104" s="419">
        <f t="shared" si="86"/>
        <v>1.4374800000000003</v>
      </c>
      <c r="CG104" s="419">
        <f t="shared" si="86"/>
        <v>1.5812280000000005</v>
      </c>
      <c r="CH104" s="496">
        <f t="shared" si="86"/>
        <v>1.7393508000000006</v>
      </c>
      <c r="CI104" s="419">
        <f t="shared" si="36"/>
        <v>7.252858800000002</v>
      </c>
      <c r="CJ104" s="405">
        <f t="shared" si="109"/>
        <v>8.370292902481248</v>
      </c>
      <c r="CK104" s="457">
        <v>0.91</v>
      </c>
      <c r="CL104" s="458">
        <v>26.28</v>
      </c>
      <c r="CM104" s="458">
        <v>-4.3499999999999996</v>
      </c>
      <c r="CN104" s="459">
        <v>0.88</v>
      </c>
      <c r="CO104" s="460">
        <v>8.3699999999999992</v>
      </c>
    </row>
    <row r="105" spans="1:93" ht="11.25" customHeight="1">
      <c r="A105" s="23" t="s">
        <v>1565</v>
      </c>
      <c r="B105" s="24" t="s">
        <v>1566</v>
      </c>
      <c r="C105" s="24" t="s">
        <v>1378</v>
      </c>
      <c r="D105" s="117">
        <v>55</v>
      </c>
      <c r="E105" s="121">
        <v>9</v>
      </c>
      <c r="F105" s="38" t="s">
        <v>2049</v>
      </c>
      <c r="G105" s="39" t="s">
        <v>2049</v>
      </c>
      <c r="H105" s="161">
        <v>44.65</v>
      </c>
      <c r="I105" s="227">
        <f>(R105/H105)*100</f>
        <v>3.4042553191489362</v>
      </c>
      <c r="J105" s="126">
        <v>0.36</v>
      </c>
      <c r="K105" s="126">
        <v>0.38</v>
      </c>
      <c r="L105" s="218">
        <f t="shared" si="65"/>
        <v>5.555555555555558</v>
      </c>
      <c r="M105" s="140">
        <v>41956</v>
      </c>
      <c r="N105" s="27">
        <v>41960</v>
      </c>
      <c r="O105" s="28">
        <v>41974</v>
      </c>
      <c r="P105" s="93" t="s">
        <v>1199</v>
      </c>
      <c r="Q105" s="24"/>
      <c r="R105" s="224">
        <f t="shared" si="85"/>
        <v>1.52</v>
      </c>
      <c r="S105" s="231">
        <f t="shared" si="101"/>
        <v>75.247524752475243</v>
      </c>
      <c r="T105" s="680">
        <f t="shared" si="102"/>
        <v>51.294015043222352</v>
      </c>
      <c r="U105" s="227">
        <f t="shared" si="103"/>
        <v>22.103960396039604</v>
      </c>
      <c r="V105" s="492">
        <v>12</v>
      </c>
      <c r="W105" s="161">
        <v>2.02</v>
      </c>
      <c r="X105" s="155">
        <v>4.0199999999999996</v>
      </c>
      <c r="Y105" s="149">
        <v>1.41</v>
      </c>
      <c r="Z105" s="149">
        <v>2.33</v>
      </c>
      <c r="AA105" s="156">
        <v>10.6</v>
      </c>
      <c r="AB105" s="432">
        <v>21.7</v>
      </c>
      <c r="AC105" s="440">
        <v>6.29</v>
      </c>
      <c r="AD105" s="443">
        <v>4.3</v>
      </c>
      <c r="AE105" s="440">
        <v>5.5</v>
      </c>
      <c r="AF105" s="723">
        <v>6</v>
      </c>
      <c r="AG105" s="456">
        <v>3688</v>
      </c>
      <c r="AH105" s="653">
        <v>0.1</v>
      </c>
      <c r="AI105" s="767">
        <v>1.04</v>
      </c>
      <c r="AJ105" s="796">
        <f t="shared" si="97"/>
        <v>0.38474053592740293</v>
      </c>
      <c r="AK105" s="688">
        <f t="shared" si="6"/>
        <v>0.68491603344684415</v>
      </c>
      <c r="AL105" s="634">
        <f t="shared" si="87"/>
        <v>2.4561403508771784</v>
      </c>
      <c r="AM105" s="631">
        <f t="shared" si="88"/>
        <v>1.773418119332848</v>
      </c>
      <c r="AN105" s="631">
        <f t="shared" si="89"/>
        <v>1.6543843044878326</v>
      </c>
      <c r="AO105" s="638">
        <f t="shared" si="90"/>
        <v>2.41545565251573</v>
      </c>
      <c r="AP105" s="808">
        <v>1.46</v>
      </c>
      <c r="AQ105" s="808">
        <v>1.425</v>
      </c>
      <c r="AR105" s="809"/>
      <c r="AS105" s="808">
        <v>1.405</v>
      </c>
      <c r="AT105" s="796">
        <v>1.385</v>
      </c>
      <c r="AU105" s="809"/>
      <c r="AV105" s="821">
        <v>1.365</v>
      </c>
      <c r="AW105" s="821">
        <v>1.345</v>
      </c>
      <c r="AX105" s="811">
        <v>1.31</v>
      </c>
      <c r="AY105" s="811">
        <v>1.27</v>
      </c>
      <c r="AZ105" s="811">
        <v>1.23</v>
      </c>
      <c r="BA105" s="811">
        <v>1.19</v>
      </c>
      <c r="BB105" s="811">
        <v>1.1499999999999999</v>
      </c>
      <c r="BC105" s="811">
        <v>1.1100000000000001</v>
      </c>
      <c r="BD105" s="811">
        <v>1.07</v>
      </c>
      <c r="BE105" s="811">
        <v>1.03</v>
      </c>
      <c r="BF105" s="811">
        <v>0.98250000000000004</v>
      </c>
      <c r="BG105" s="811">
        <v>0.95</v>
      </c>
      <c r="BH105" s="810">
        <f t="shared" si="91"/>
        <v>19.677500000000002</v>
      </c>
      <c r="BI105" s="405">
        <f t="shared" si="92"/>
        <v>2.4561403508771784</v>
      </c>
      <c r="BJ105" s="405">
        <f t="shared" si="98"/>
        <v>1.4234875444839812</v>
      </c>
      <c r="BK105" s="405">
        <f t="shared" si="104"/>
        <v>1.4440433212996373</v>
      </c>
      <c r="BL105" s="405">
        <f t="shared" si="38"/>
        <v>1.46520146520146</v>
      </c>
      <c r="BM105" s="306">
        <f t="shared" si="110"/>
        <v>1.4869888475836479</v>
      </c>
      <c r="BN105" s="306">
        <f t="shared" si="26"/>
        <v>2.6717557251908275</v>
      </c>
      <c r="BO105" s="306">
        <f t="shared" si="27"/>
        <v>3.1496062992125928</v>
      </c>
      <c r="BP105" s="306">
        <f t="shared" si="28"/>
        <v>3.2520325203251987</v>
      </c>
      <c r="BQ105" s="306">
        <f t="shared" si="29"/>
        <v>3.3613445378151363</v>
      </c>
      <c r="BR105" s="306">
        <f t="shared" si="30"/>
        <v>3.4782608695652195</v>
      </c>
      <c r="BS105" s="306">
        <f t="shared" si="31"/>
        <v>3.603603603603589</v>
      </c>
      <c r="BT105" s="306">
        <f t="shared" si="32"/>
        <v>3.7383177570093462</v>
      </c>
      <c r="BU105" s="306">
        <f t="shared" si="33"/>
        <v>3.8834951456310662</v>
      </c>
      <c r="BV105" s="306">
        <f t="shared" si="34"/>
        <v>4.8346055979643809</v>
      </c>
      <c r="BW105" s="306">
        <f t="shared" si="35"/>
        <v>3.4210526315789469</v>
      </c>
      <c r="BX105" s="404">
        <f t="shared" si="93"/>
        <v>2.911329081156147</v>
      </c>
      <c r="BY105" s="405">
        <f t="shared" si="94"/>
        <v>1.0170242384634007</v>
      </c>
      <c r="BZ105" s="788" t="s">
        <v>52</v>
      </c>
      <c r="CA105" s="348">
        <f t="shared" si="106"/>
        <v>-17.045320772402835</v>
      </c>
      <c r="CB105" s="348">
        <f t="shared" si="107"/>
        <v>5.0586396236367683</v>
      </c>
      <c r="CC105" s="306">
        <f t="shared" si="108"/>
        <v>52.792993017111172</v>
      </c>
      <c r="CD105" s="570">
        <f t="shared" si="95"/>
        <v>1.6060000000000001</v>
      </c>
      <c r="CE105" s="419">
        <f t="shared" si="99"/>
        <v>1.7070174</v>
      </c>
      <c r="CF105" s="419">
        <f t="shared" si="86"/>
        <v>1.8009033569999999</v>
      </c>
      <c r="CG105" s="419">
        <f t="shared" si="86"/>
        <v>1.8999530416349999</v>
      </c>
      <c r="CH105" s="496">
        <f t="shared" si="86"/>
        <v>2.0044504589249246</v>
      </c>
      <c r="CI105" s="419">
        <f t="shared" si="36"/>
        <v>9.0183242575599252</v>
      </c>
      <c r="CJ105" s="405">
        <f t="shared" si="109"/>
        <v>20.19781468658438</v>
      </c>
      <c r="CK105" s="457">
        <v>0.45</v>
      </c>
      <c r="CL105" s="458">
        <v>30.49</v>
      </c>
      <c r="CM105" s="458">
        <v>-9</v>
      </c>
      <c r="CN105" s="459">
        <v>-3.52</v>
      </c>
      <c r="CO105" s="460">
        <v>6.45</v>
      </c>
    </row>
    <row r="106" spans="1:93" ht="11.25" customHeight="1">
      <c r="A106" s="23" t="s">
        <v>978</v>
      </c>
      <c r="B106" s="24" t="s">
        <v>1088</v>
      </c>
      <c r="C106" s="29" t="s">
        <v>168</v>
      </c>
      <c r="D106" s="117">
        <v>42</v>
      </c>
      <c r="E106" s="121">
        <v>48</v>
      </c>
      <c r="F106" s="38" t="s">
        <v>1572</v>
      </c>
      <c r="G106" s="17" t="s">
        <v>1572</v>
      </c>
      <c r="H106" s="155">
        <v>76.66</v>
      </c>
      <c r="I106" s="227">
        <f>(R106/H106)*100</f>
        <v>1.6697104096008348</v>
      </c>
      <c r="J106" s="126">
        <v>0.26250000000000001</v>
      </c>
      <c r="K106" s="126">
        <v>0.32</v>
      </c>
      <c r="L106" s="218">
        <f t="shared" si="65"/>
        <v>21.904761904761894</v>
      </c>
      <c r="M106" s="27">
        <v>41978</v>
      </c>
      <c r="N106" s="27">
        <v>41982</v>
      </c>
      <c r="O106" s="26">
        <v>41992</v>
      </c>
      <c r="P106" s="92" t="s">
        <v>559</v>
      </c>
      <c r="Q106" s="198"/>
      <c r="R106" s="192">
        <f t="shared" si="85"/>
        <v>1.28</v>
      </c>
      <c r="S106" s="672">
        <f t="shared" si="101"/>
        <v>53.781512605042025</v>
      </c>
      <c r="T106" s="681">
        <f t="shared" si="102"/>
        <v>184.39954273280631</v>
      </c>
      <c r="U106" s="229">
        <f t="shared" si="103"/>
        <v>32.210084033613448</v>
      </c>
      <c r="V106" s="493">
        <v>12</v>
      </c>
      <c r="W106" s="162">
        <v>2.38</v>
      </c>
      <c r="X106" s="157">
        <v>2.91</v>
      </c>
      <c r="Y106" s="150">
        <v>2.7</v>
      </c>
      <c r="Z106" s="150">
        <v>5.65</v>
      </c>
      <c r="AA106" s="158">
        <v>17.899999999999999</v>
      </c>
      <c r="AB106" s="434">
        <v>-12.2</v>
      </c>
      <c r="AC106" s="444">
        <v>15.53</v>
      </c>
      <c r="AD106" s="445">
        <v>18.2</v>
      </c>
      <c r="AE106" s="444">
        <v>11.07</v>
      </c>
      <c r="AF106" s="725">
        <v>20</v>
      </c>
      <c r="AG106" s="467">
        <v>33107</v>
      </c>
      <c r="AH106" s="679">
        <v>5.4</v>
      </c>
      <c r="AI106" s="769">
        <v>0.36</v>
      </c>
      <c r="AJ106" s="796">
        <f t="shared" si="97"/>
        <v>0.73221953843566756</v>
      </c>
      <c r="AK106" s="688">
        <f>AN106/AO106</f>
        <v>0.86066142467210227</v>
      </c>
      <c r="AL106" s="635">
        <f t="shared" si="7"/>
        <v>21.038251366120207</v>
      </c>
      <c r="AM106" s="636">
        <f t="shared" si="8"/>
        <v>19.285523162323347</v>
      </c>
      <c r="AN106" s="636">
        <f t="shared" si="9"/>
        <v>13.32639559952915</v>
      </c>
      <c r="AO106" s="639">
        <f t="shared" si="10"/>
        <v>15.4839001929316</v>
      </c>
      <c r="AP106" s="814">
        <v>1.1074999999999999</v>
      </c>
      <c r="AQ106" s="814">
        <v>0.91500000000000004</v>
      </c>
      <c r="AR106" s="815"/>
      <c r="AS106" s="814">
        <v>0.75749999999999995</v>
      </c>
      <c r="AT106" s="797">
        <v>0.65249999999999997</v>
      </c>
      <c r="AU106" s="815"/>
      <c r="AV106" s="816">
        <v>0.60750000000000004</v>
      </c>
      <c r="AW106" s="817">
        <v>0.59250000000000003</v>
      </c>
      <c r="AX106" s="817">
        <v>0.58250000000000002</v>
      </c>
      <c r="AY106" s="817">
        <v>0.5575</v>
      </c>
      <c r="AZ106" s="817">
        <v>0.48499999999999999</v>
      </c>
      <c r="BA106" s="817">
        <v>0.27500000000000002</v>
      </c>
      <c r="BB106" s="817">
        <v>0.26250000000000001</v>
      </c>
      <c r="BC106" s="817">
        <v>0.2525</v>
      </c>
      <c r="BD106" s="817">
        <v>0.24249999999999999</v>
      </c>
      <c r="BE106" s="817">
        <v>0.23250000000000001</v>
      </c>
      <c r="BF106" s="817">
        <v>0.2225</v>
      </c>
      <c r="BG106" s="817">
        <v>0.21249999999999999</v>
      </c>
      <c r="BH106" s="816">
        <f t="shared" si="11"/>
        <v>7.9575000000000014</v>
      </c>
      <c r="BI106" s="409">
        <f t="shared" si="12"/>
        <v>21.038251366120207</v>
      </c>
      <c r="BJ106" s="409">
        <f t="shared" si="98"/>
        <v>20.792079207920811</v>
      </c>
      <c r="BK106" s="409">
        <f t="shared" si="104"/>
        <v>16.09195402298851</v>
      </c>
      <c r="BL106" s="409">
        <f>((AT106/AV106)-1)*100</f>
        <v>7.4074074074073959</v>
      </c>
      <c r="BM106" s="395">
        <f t="shared" si="110"/>
        <v>2.5316455696202445</v>
      </c>
      <c r="BN106" s="395">
        <f t="shared" si="26"/>
        <v>1.7167381974249052</v>
      </c>
      <c r="BO106" s="395">
        <f t="shared" si="27"/>
        <v>4.484304932735439</v>
      </c>
      <c r="BP106" s="395">
        <f t="shared" si="28"/>
        <v>14.948453608247414</v>
      </c>
      <c r="BQ106" s="395">
        <f t="shared" si="29"/>
        <v>76.363636363636346</v>
      </c>
      <c r="BR106" s="395">
        <f t="shared" si="30"/>
        <v>4.7619047619047672</v>
      </c>
      <c r="BS106" s="395">
        <f t="shared" si="31"/>
        <v>3.9603960396039639</v>
      </c>
      <c r="BT106" s="395">
        <f t="shared" si="32"/>
        <v>4.1237113402061931</v>
      </c>
      <c r="BU106" s="395">
        <f t="shared" si="33"/>
        <v>4.3010752688172005</v>
      </c>
      <c r="BV106" s="395">
        <f t="shared" si="34"/>
        <v>4.4943820224719211</v>
      </c>
      <c r="BW106" s="395">
        <f t="shared" si="35"/>
        <v>4.705882352941182</v>
      </c>
      <c r="BX106" s="408">
        <f t="shared" si="16"/>
        <v>12.781454830803098</v>
      </c>
      <c r="BY106" s="409">
        <f t="shared" si="17"/>
        <v>18.145323700918869</v>
      </c>
      <c r="BZ106" s="654" t="s">
        <v>2441</v>
      </c>
      <c r="CA106" s="349">
        <f t="shared" si="106"/>
        <v>-17.213978024483463</v>
      </c>
      <c r="CB106" s="349">
        <f t="shared" si="107"/>
        <v>14.996106009129985</v>
      </c>
      <c r="CC106" s="395">
        <f t="shared" si="108"/>
        <v>70.51084033613445</v>
      </c>
      <c r="CD106" s="574">
        <f t="shared" si="21"/>
        <v>1.1185749999999999</v>
      </c>
      <c r="CE106" s="420">
        <f t="shared" si="99"/>
        <v>1.2304325</v>
      </c>
      <c r="CF106" s="420">
        <f t="shared" si="86"/>
        <v>1.3534757500000001</v>
      </c>
      <c r="CG106" s="420">
        <f t="shared" si="86"/>
        <v>1.4888233250000003</v>
      </c>
      <c r="CH106" s="497">
        <f t="shared" si="86"/>
        <v>1.6377056575000004</v>
      </c>
      <c r="CI106" s="420">
        <f>SUM(CD106:CH106)</f>
        <v>6.8290122325000011</v>
      </c>
      <c r="CJ106" s="409">
        <f t="shared" si="109"/>
        <v>8.9081818842942884</v>
      </c>
      <c r="CK106" s="468">
        <v>0.98</v>
      </c>
      <c r="CL106" s="469">
        <v>34.840000000000003</v>
      </c>
      <c r="CM106" s="469">
        <v>-1.5</v>
      </c>
      <c r="CN106" s="470">
        <v>4.8899999999999997</v>
      </c>
      <c r="CO106" s="471">
        <v>14.47</v>
      </c>
    </row>
    <row r="107" spans="1:93" ht="11.25" customHeight="1">
      <c r="A107" s="15" t="s">
        <v>11</v>
      </c>
      <c r="B107" s="16" t="s">
        <v>12</v>
      </c>
      <c r="C107" s="16" t="s">
        <v>491</v>
      </c>
      <c r="D107" s="116">
        <v>43</v>
      </c>
      <c r="E107" s="121">
        <v>34</v>
      </c>
      <c r="F107" s="78" t="s">
        <v>2659</v>
      </c>
      <c r="G107" s="50" t="s">
        <v>2659</v>
      </c>
      <c r="H107" s="171">
        <v>236.91</v>
      </c>
      <c r="I107" s="226">
        <f>(R107/H107)*100</f>
        <v>1.82347726984931</v>
      </c>
      <c r="J107" s="127">
        <v>0.93</v>
      </c>
      <c r="K107" s="127">
        <v>1.08</v>
      </c>
      <c r="L107" s="938">
        <f t="shared" si="65"/>
        <v>16.129032258064523</v>
      </c>
      <c r="M107" s="20">
        <v>41767</v>
      </c>
      <c r="N107" s="19">
        <v>41771</v>
      </c>
      <c r="O107" s="20">
        <v>41791</v>
      </c>
      <c r="P107" s="19" t="s">
        <v>1199</v>
      </c>
      <c r="Q107" s="16"/>
      <c r="R107" s="225">
        <f t="shared" si="85"/>
        <v>4.32</v>
      </c>
      <c r="S107" s="675">
        <f t="shared" si="101"/>
        <v>37.696335078534034</v>
      </c>
      <c r="T107" s="684">
        <f t="shared" si="102"/>
        <v>112.18084200735596</v>
      </c>
      <c r="U107" s="227">
        <f t="shared" si="103"/>
        <v>20.672774869109947</v>
      </c>
      <c r="V107" s="328">
        <v>12</v>
      </c>
      <c r="W107" s="169">
        <v>11.46</v>
      </c>
      <c r="X107" s="171">
        <v>1.82</v>
      </c>
      <c r="Y107" s="171">
        <v>1.6</v>
      </c>
      <c r="Z107" s="171">
        <v>4.9000000000000004</v>
      </c>
      <c r="AA107" s="172">
        <v>30.3</v>
      </c>
      <c r="AB107" s="433">
        <v>2.9</v>
      </c>
      <c r="AC107" s="441">
        <v>11.09</v>
      </c>
      <c r="AD107" s="442">
        <v>15.3</v>
      </c>
      <c r="AE107" s="446">
        <v>11.37</v>
      </c>
      <c r="AF107" s="724">
        <v>22</v>
      </c>
      <c r="AG107" s="461">
        <v>15975</v>
      </c>
      <c r="AH107" s="678">
        <v>1.6</v>
      </c>
      <c r="AI107" s="768">
        <v>0.15</v>
      </c>
      <c r="AJ107" s="795">
        <f t="shared" si="5"/>
        <v>1.2131614648582389</v>
      </c>
      <c r="AK107" s="794">
        <f>AN107/AO107</f>
        <v>1.0212426138773594</v>
      </c>
      <c r="AL107" s="634">
        <f t="shared" ref="AL107:AL112" si="111">((AP107/AQ107)^(1/1)-1)*100</f>
        <v>16.15598885793872</v>
      </c>
      <c r="AM107" s="631">
        <f t="shared" ref="AM107:AM112" si="112">((AP107/AT107)^(1/3)-1)*100</f>
        <v>18.280142223853769</v>
      </c>
      <c r="AN107" s="631">
        <f t="shared" ref="AN107:AN112" si="113">((AP107/AW107)^(1/5)-1)*100</f>
        <v>18.561370412331058</v>
      </c>
      <c r="AO107" s="638">
        <f t="shared" ref="AO107:AO112" si="114">((AP107/BB107)^(1/10)-1)*100</f>
        <v>18.175279958068892</v>
      </c>
      <c r="AP107" s="808">
        <v>4.17</v>
      </c>
      <c r="AQ107" s="808">
        <v>3.59</v>
      </c>
      <c r="AR107" s="809"/>
      <c r="AS107" s="799">
        <v>3.06</v>
      </c>
      <c r="AT107" s="833">
        <v>2.52</v>
      </c>
      <c r="AU107" s="825"/>
      <c r="AV107" s="810">
        <v>2.08</v>
      </c>
      <c r="AW107" s="811">
        <v>1.78</v>
      </c>
      <c r="AX107" s="811">
        <v>1.55</v>
      </c>
      <c r="AY107" s="811">
        <v>1.34</v>
      </c>
      <c r="AZ107" s="811">
        <v>1.1100000000000001</v>
      </c>
      <c r="BA107" s="811">
        <v>0.92</v>
      </c>
      <c r="BB107" s="811">
        <v>0.78500000000000003</v>
      </c>
      <c r="BC107" s="811">
        <v>0.73499999999999999</v>
      </c>
      <c r="BD107" s="811">
        <v>0.71499999999999997</v>
      </c>
      <c r="BE107" s="811">
        <v>0.69499999999999995</v>
      </c>
      <c r="BF107" s="811">
        <v>0.67</v>
      </c>
      <c r="BG107" s="811">
        <v>0.63</v>
      </c>
      <c r="BH107" s="810">
        <f t="shared" ref="BH107:BH112" si="115">SUM(AP107:BG107)</f>
        <v>26.35</v>
      </c>
      <c r="BI107" s="405">
        <f t="shared" ref="BI107:BI112" si="116">((AP107/AQ107)-1)*100</f>
        <v>16.15598885793872</v>
      </c>
      <c r="BJ107" s="405">
        <f t="shared" si="13"/>
        <v>17.320261437908478</v>
      </c>
      <c r="BK107" s="405">
        <f t="shared" si="104"/>
        <v>21.42857142857142</v>
      </c>
      <c r="BL107" s="405">
        <f t="shared" si="38"/>
        <v>21.153846153846146</v>
      </c>
      <c r="BM107" s="306">
        <f t="shared" si="110"/>
        <v>16.853932584269661</v>
      </c>
      <c r="BN107" s="306">
        <f t="shared" si="26"/>
        <v>14.838709677419359</v>
      </c>
      <c r="BO107" s="306">
        <f t="shared" si="27"/>
        <v>15.671641791044767</v>
      </c>
      <c r="BP107" s="306">
        <f t="shared" si="28"/>
        <v>20.72072072072071</v>
      </c>
      <c r="BQ107" s="306">
        <f t="shared" si="29"/>
        <v>20.65217391304348</v>
      </c>
      <c r="BR107" s="306">
        <f t="shared" si="30"/>
        <v>17.197452229299358</v>
      </c>
      <c r="BS107" s="306">
        <f t="shared" si="31"/>
        <v>6.8027210884353817</v>
      </c>
      <c r="BT107" s="306">
        <f t="shared" si="32"/>
        <v>2.7972027972027913</v>
      </c>
      <c r="BU107" s="306">
        <f t="shared" si="33"/>
        <v>2.877697841726623</v>
      </c>
      <c r="BV107" s="306">
        <f t="shared" si="34"/>
        <v>3.731343283582067</v>
      </c>
      <c r="BW107" s="306">
        <f t="shared" si="35"/>
        <v>6.3492063492063489</v>
      </c>
      <c r="BX107" s="404">
        <f t="shared" ref="BX107:BX112" si="117">AVERAGE(BI107:BW107)</f>
        <v>13.636764676947687</v>
      </c>
      <c r="BY107" s="405">
        <f t="shared" ref="BY107:BY112" si="118">SQRT(AVERAGE((BI107-$BX107)^2,(BJ107-$BX107)^2,(BK107-$BX107)^2,(BL107-$BX107)^2,(BM107-$BX107)^2,(BN107-$BX107)^2,(BO107-$BX107)^2,(BP107-$BX107)^2,(BQ107-$BX107)^2,(BR107-$BX107)^2,(BS107-$BX107)^2,(BT107-$BX107)^2,(BU107-$BX107)^2,(BV107-$BX107)^2,(BW107-$BX107)^2))</f>
        <v>6.8133668579233762</v>
      </c>
      <c r="BZ107" s="788" t="s">
        <v>2558</v>
      </c>
      <c r="CA107" s="348">
        <f t="shared" si="106"/>
        <v>-0.28792718692957919</v>
      </c>
      <c r="CB107" s="348">
        <f t="shared" si="107"/>
        <v>20.384847682180368</v>
      </c>
      <c r="CC107" s="306">
        <f t="shared" si="108"/>
        <v>75.453089005235611</v>
      </c>
      <c r="CD107" s="570">
        <f t="shared" ref="CD107:CD112" si="119">IF(AB107="n/a",1.03*AP107,IF(AB107&lt;0,1.01*AP107,IF(AB107&gt;10,1.1*AP107,(1+AB107/100)*AP107)))</f>
        <v>4.2909299999999995</v>
      </c>
      <c r="CE107" s="417">
        <f t="shared" si="22"/>
        <v>4.7200229999999994</v>
      </c>
      <c r="CF107" s="417">
        <f t="shared" ref="CF107:CH112" si="120">IF($AE107="n/a",1.03*CE107,IF($AE107&lt;0,1.01*CE107,IF($AE107&gt;10,1.1*CE107,(1+$AE107/100)*CE107)))</f>
        <v>5.1920253000000001</v>
      </c>
      <c r="CG107" s="417">
        <f t="shared" si="120"/>
        <v>5.7112278300000003</v>
      </c>
      <c r="CH107" s="495">
        <f t="shared" si="120"/>
        <v>6.2823506130000011</v>
      </c>
      <c r="CI107" s="417">
        <f>SUM(CD107:CH107)</f>
        <v>26.196556742999999</v>
      </c>
      <c r="CJ107" s="407">
        <f t="shared" si="109"/>
        <v>11.057598557680132</v>
      </c>
      <c r="CK107" s="462">
        <v>1</v>
      </c>
      <c r="CL107" s="463">
        <v>6.74</v>
      </c>
      <c r="CM107" s="463">
        <v>-10.97</v>
      </c>
      <c r="CN107" s="464">
        <v>-2.44</v>
      </c>
      <c r="CO107" s="465">
        <v>-3.29</v>
      </c>
    </row>
    <row r="108" spans="1:93" ht="11.25" customHeight="1">
      <c r="A108" s="86" t="s">
        <v>2717</v>
      </c>
      <c r="B108" s="24" t="s">
        <v>2718</v>
      </c>
      <c r="C108" s="98" t="s">
        <v>2129</v>
      </c>
      <c r="D108" s="117">
        <v>39</v>
      </c>
      <c r="E108" s="121">
        <v>60</v>
      </c>
      <c r="F108" s="38" t="s">
        <v>2049</v>
      </c>
      <c r="G108" s="39" t="s">
        <v>1572</v>
      </c>
      <c r="H108" s="161">
        <v>83.08</v>
      </c>
      <c r="I108" s="227">
        <f>(R108/H108)*100</f>
        <v>1.6249398170438134</v>
      </c>
      <c r="J108" s="106">
        <v>0.315</v>
      </c>
      <c r="K108" s="126">
        <v>0.33750000000000002</v>
      </c>
      <c r="L108" s="218">
        <f t="shared" si="65"/>
        <v>7.1428571428571397</v>
      </c>
      <c r="M108" s="140">
        <v>41870</v>
      </c>
      <c r="N108" s="27">
        <v>41872</v>
      </c>
      <c r="O108" s="28">
        <v>41894</v>
      </c>
      <c r="P108" s="93" t="s">
        <v>2156</v>
      </c>
      <c r="Q108" s="24"/>
      <c r="R108" s="224">
        <f t="shared" si="85"/>
        <v>1.35</v>
      </c>
      <c r="S108" s="231">
        <f t="shared" si="101"/>
        <v>63.679245283018872</v>
      </c>
      <c r="T108" s="680">
        <f t="shared" si="102"/>
        <v>157.60337120337908</v>
      </c>
      <c r="U108" s="227">
        <f t="shared" si="103"/>
        <v>39.188679245283019</v>
      </c>
      <c r="V108" s="492">
        <v>8</v>
      </c>
      <c r="W108" s="161">
        <v>2.12</v>
      </c>
      <c r="X108" s="149">
        <v>2.82</v>
      </c>
      <c r="Y108" s="149">
        <v>1.17</v>
      </c>
      <c r="Z108" s="149">
        <v>3.81</v>
      </c>
      <c r="AA108" s="156">
        <v>9.8000000000000007</v>
      </c>
      <c r="AB108" s="432">
        <v>-21.9</v>
      </c>
      <c r="AC108" s="440">
        <v>21.7</v>
      </c>
      <c r="AD108" s="443">
        <v>-0.2</v>
      </c>
      <c r="AE108" s="440">
        <v>13.91</v>
      </c>
      <c r="AF108" s="723">
        <v>20</v>
      </c>
      <c r="AG108" s="456">
        <v>90556</v>
      </c>
      <c r="AH108" s="653">
        <v>13.1</v>
      </c>
      <c r="AI108" s="767">
        <v>0.7</v>
      </c>
      <c r="AJ108" s="796" t="str">
        <f>IF(OR(AD108&lt;0,AD108="n/a",AD108=0),"n/a",AN108/AD108)</f>
        <v>n/a</v>
      </c>
      <c r="AK108" s="688">
        <f>AN108/AO108</f>
        <v>0.99904062312966324</v>
      </c>
      <c r="AL108" s="634">
        <f t="shared" si="111"/>
        <v>10.593220338983045</v>
      </c>
      <c r="AM108" s="631">
        <f t="shared" si="112"/>
        <v>17.717268141224231</v>
      </c>
      <c r="AN108" s="631">
        <f t="shared" si="113"/>
        <v>21.151306366581846</v>
      </c>
      <c r="AO108" s="638">
        <f t="shared" si="114"/>
        <v>21.171617927128739</v>
      </c>
      <c r="AP108" s="808">
        <v>1.3049999999999999</v>
      </c>
      <c r="AQ108" s="808">
        <v>1.18</v>
      </c>
      <c r="AR108" s="809"/>
      <c r="AS108" s="808">
        <v>1</v>
      </c>
      <c r="AT108" s="796">
        <v>0.8</v>
      </c>
      <c r="AU108" s="809"/>
      <c r="AV108" s="810">
        <v>0.625</v>
      </c>
      <c r="AW108" s="811">
        <v>0.5</v>
      </c>
      <c r="AX108" s="811">
        <v>0.41499999999999998</v>
      </c>
      <c r="AY108" s="811">
        <v>0.34499999999999997</v>
      </c>
      <c r="AZ108" s="811">
        <v>0.28499999999999998</v>
      </c>
      <c r="BA108" s="811">
        <v>0.23499999999999999</v>
      </c>
      <c r="BB108" s="811">
        <v>0.19125</v>
      </c>
      <c r="BC108" s="811">
        <v>0.16125</v>
      </c>
      <c r="BD108" s="811">
        <v>0.14624999999999999</v>
      </c>
      <c r="BE108" s="811">
        <v>0.14124999999999999</v>
      </c>
      <c r="BF108" s="811">
        <v>0.13625000000000001</v>
      </c>
      <c r="BG108" s="811">
        <v>0.13125000000000001</v>
      </c>
      <c r="BH108" s="810">
        <f t="shared" si="115"/>
        <v>7.597500000000001</v>
      </c>
      <c r="BI108" s="405">
        <f t="shared" si="116"/>
        <v>10.593220338983045</v>
      </c>
      <c r="BJ108" s="405">
        <f>IF(AS108=0,0,IF(AS108&gt;AQ108,0,((AQ108/AS108)-1)*100))</f>
        <v>17.999999999999993</v>
      </c>
      <c r="BK108" s="405">
        <f t="shared" si="104"/>
        <v>25</v>
      </c>
      <c r="BL108" s="306">
        <f t="shared" si="38"/>
        <v>28.000000000000004</v>
      </c>
      <c r="BM108" s="404">
        <f t="shared" si="110"/>
        <v>25</v>
      </c>
      <c r="BN108" s="306">
        <f t="shared" si="26"/>
        <v>20.481927710843383</v>
      </c>
      <c r="BO108" s="306">
        <f t="shared" si="27"/>
        <v>20.289855072463769</v>
      </c>
      <c r="BP108" s="306">
        <f t="shared" si="28"/>
        <v>21.052631578947366</v>
      </c>
      <c r="BQ108" s="306">
        <f t="shared" si="29"/>
        <v>21.276595744680836</v>
      </c>
      <c r="BR108" s="306">
        <f t="shared" si="30"/>
        <v>22.875816993464039</v>
      </c>
      <c r="BS108" s="306">
        <f t="shared" si="31"/>
        <v>18.604651162790688</v>
      </c>
      <c r="BT108" s="306">
        <f t="shared" si="32"/>
        <v>10.256410256410264</v>
      </c>
      <c r="BU108" s="306">
        <f t="shared" si="33"/>
        <v>3.539823008849563</v>
      </c>
      <c r="BV108" s="306">
        <f t="shared" si="34"/>
        <v>3.6697247706421798</v>
      </c>
      <c r="BW108" s="306">
        <f t="shared" si="35"/>
        <v>3.8095238095238182</v>
      </c>
      <c r="BX108" s="404">
        <f t="shared" si="117"/>
        <v>16.830012029839931</v>
      </c>
      <c r="BY108" s="405">
        <f t="shared" si="118"/>
        <v>8.0154469437210718</v>
      </c>
      <c r="BZ108" s="788" t="s">
        <v>1862</v>
      </c>
      <c r="CA108" s="348">
        <f t="shared" si="106"/>
        <v>-16.41243306165736</v>
      </c>
      <c r="CB108" s="348">
        <f t="shared" si="107"/>
        <v>22.776246183625659</v>
      </c>
      <c r="CC108" s="306">
        <f t="shared" si="108"/>
        <v>70.784636118598385</v>
      </c>
      <c r="CD108" s="570">
        <f t="shared" si="119"/>
        <v>1.3180499999999999</v>
      </c>
      <c r="CE108" s="419">
        <f>IF($AC108="n/a",1.03*CD108,IF($AC108&lt;0,1.01*CD108,IF($AC108&gt;10,1.1*CD108,(1+$AC108/100)*CD108)))</f>
        <v>1.4498550000000001</v>
      </c>
      <c r="CF108" s="419">
        <f t="shared" si="120"/>
        <v>1.5948405000000003</v>
      </c>
      <c r="CG108" s="419">
        <f t="shared" si="120"/>
        <v>1.7543245500000004</v>
      </c>
      <c r="CH108" s="496">
        <f t="shared" si="120"/>
        <v>1.9297570050000006</v>
      </c>
      <c r="CI108" s="419">
        <f t="shared" si="36"/>
        <v>8.0468270550000014</v>
      </c>
      <c r="CJ108" s="405">
        <f t="shared" si="109"/>
        <v>9.6856368018777097</v>
      </c>
      <c r="CK108" s="457">
        <v>1.35</v>
      </c>
      <c r="CL108" s="458">
        <v>46.01</v>
      </c>
      <c r="CM108" s="458">
        <v>1.53</v>
      </c>
      <c r="CN108" s="459">
        <v>9.59</v>
      </c>
      <c r="CO108" s="460">
        <v>21.16</v>
      </c>
    </row>
    <row r="109" spans="1:93" ht="11.25" customHeight="1">
      <c r="A109" s="24" t="s">
        <v>2617</v>
      </c>
      <c r="B109" s="24" t="s">
        <v>2618</v>
      </c>
      <c r="C109" s="29" t="s">
        <v>1509</v>
      </c>
      <c r="D109" s="199">
        <v>42</v>
      </c>
      <c r="E109" s="121">
        <v>51</v>
      </c>
      <c r="F109" s="38" t="s">
        <v>2049</v>
      </c>
      <c r="G109" s="39" t="s">
        <v>1572</v>
      </c>
      <c r="H109" s="161">
        <v>83.93</v>
      </c>
      <c r="I109" s="227">
        <f>(R109/H109)*100</f>
        <v>2.3352793994995831</v>
      </c>
      <c r="J109" s="126">
        <v>0.48</v>
      </c>
      <c r="K109" s="126">
        <v>0.49</v>
      </c>
      <c r="L109" s="218">
        <f t="shared" si="65"/>
        <v>2.0833333333333259</v>
      </c>
      <c r="M109" s="140">
        <v>42074</v>
      </c>
      <c r="N109" s="27">
        <v>42076</v>
      </c>
      <c r="O109" s="28">
        <v>42100</v>
      </c>
      <c r="P109" s="93" t="s">
        <v>247</v>
      </c>
      <c r="Q109" s="24"/>
      <c r="R109" s="224">
        <f t="shared" si="85"/>
        <v>1.96</v>
      </c>
      <c r="S109" s="231">
        <f t="shared" si="101"/>
        <v>39.278557114228448</v>
      </c>
      <c r="T109" s="680">
        <f t="shared" si="102"/>
        <v>60.126842396132815</v>
      </c>
      <c r="U109" s="227">
        <f t="shared" si="103"/>
        <v>16.819639278557116</v>
      </c>
      <c r="V109" s="263">
        <v>1</v>
      </c>
      <c r="W109" s="161">
        <v>4.99</v>
      </c>
      <c r="X109" s="149">
        <v>2.83</v>
      </c>
      <c r="Y109" s="155">
        <v>0.56000000000000005</v>
      </c>
      <c r="Z109" s="149">
        <v>3.43</v>
      </c>
      <c r="AA109" s="156">
        <v>21.4</v>
      </c>
      <c r="AB109" s="432">
        <v>2.5</v>
      </c>
      <c r="AC109" s="440">
        <v>5.24</v>
      </c>
      <c r="AD109" s="443">
        <v>5.9</v>
      </c>
      <c r="AE109" s="443">
        <v>5.95</v>
      </c>
      <c r="AF109" s="723">
        <v>29</v>
      </c>
      <c r="AG109" s="456">
        <v>270522</v>
      </c>
      <c r="AH109" s="653">
        <v>0.1</v>
      </c>
      <c r="AI109" s="767">
        <v>0.7</v>
      </c>
      <c r="AJ109" s="796">
        <f t="shared" si="5"/>
        <v>2.1363750488525795</v>
      </c>
      <c r="AK109" s="688">
        <f t="shared" si="6"/>
        <v>0.85109562297040675</v>
      </c>
      <c r="AL109" s="634">
        <f t="shared" si="111"/>
        <v>5.6708160442600075</v>
      </c>
      <c r="AM109" s="631">
        <f t="shared" si="112"/>
        <v>10.975518691533459</v>
      </c>
      <c r="AN109" s="631">
        <f t="shared" si="113"/>
        <v>12.604612788230218</v>
      </c>
      <c r="AO109" s="638">
        <f t="shared" si="114"/>
        <v>14.809866774122149</v>
      </c>
      <c r="AP109" s="808">
        <v>1.91</v>
      </c>
      <c r="AQ109" s="808">
        <v>1.8075000000000001</v>
      </c>
      <c r="AR109" s="809"/>
      <c r="AS109" s="808">
        <v>1.5575000000000001</v>
      </c>
      <c r="AT109" s="796">
        <v>1.3975</v>
      </c>
      <c r="AU109" s="809"/>
      <c r="AV109" s="821">
        <v>1.18</v>
      </c>
      <c r="AW109" s="821">
        <v>1.0549999999999999</v>
      </c>
      <c r="AX109" s="811">
        <v>0.9325</v>
      </c>
      <c r="AY109" s="811">
        <v>0.82750000000000001</v>
      </c>
      <c r="AZ109" s="811">
        <v>0.65249999999999997</v>
      </c>
      <c r="BA109" s="811">
        <v>0.57999999999999996</v>
      </c>
      <c r="BB109" s="811">
        <v>0.48</v>
      </c>
      <c r="BC109" s="811">
        <v>0.34499999999999997</v>
      </c>
      <c r="BD109" s="811">
        <v>0.29499999999999998</v>
      </c>
      <c r="BE109" s="811">
        <v>0.27</v>
      </c>
      <c r="BF109" s="811">
        <v>0.23</v>
      </c>
      <c r="BG109" s="811">
        <v>0.2</v>
      </c>
      <c r="BH109" s="810">
        <f t="shared" si="115"/>
        <v>13.72</v>
      </c>
      <c r="BI109" s="405">
        <f t="shared" si="116"/>
        <v>5.6708160442600075</v>
      </c>
      <c r="BJ109" s="405">
        <f t="shared" si="13"/>
        <v>16.0513643659711</v>
      </c>
      <c r="BK109" s="405">
        <f t="shared" si="104"/>
        <v>11.449016100178898</v>
      </c>
      <c r="BL109" s="306">
        <f>((AT109/AV109)-1)*100</f>
        <v>18.432203389830516</v>
      </c>
      <c r="BM109" s="404">
        <f t="shared" si="110"/>
        <v>11.848341232227488</v>
      </c>
      <c r="BN109" s="306">
        <f t="shared" si="26"/>
        <v>13.136729222520094</v>
      </c>
      <c r="BO109" s="306">
        <f t="shared" si="27"/>
        <v>12.688821752265866</v>
      </c>
      <c r="BP109" s="306">
        <f t="shared" si="28"/>
        <v>26.819923371647512</v>
      </c>
      <c r="BQ109" s="306">
        <f t="shared" si="29"/>
        <v>12.5</v>
      </c>
      <c r="BR109" s="306">
        <f t="shared" si="30"/>
        <v>20.833333333333325</v>
      </c>
      <c r="BS109" s="306">
        <f t="shared" si="31"/>
        <v>39.130434782608688</v>
      </c>
      <c r="BT109" s="306">
        <f t="shared" si="32"/>
        <v>16.949152542372879</v>
      </c>
      <c r="BU109" s="306">
        <f t="shared" si="33"/>
        <v>9.259259259259256</v>
      </c>
      <c r="BV109" s="306">
        <f t="shared" si="34"/>
        <v>17.391304347826097</v>
      </c>
      <c r="BW109" s="306">
        <f t="shared" si="35"/>
        <v>14.999999999999991</v>
      </c>
      <c r="BX109" s="404">
        <f t="shared" si="117"/>
        <v>16.477379982953448</v>
      </c>
      <c r="BY109" s="405">
        <f t="shared" si="118"/>
        <v>7.7600469680448745</v>
      </c>
      <c r="BZ109" s="788" t="s">
        <v>2441</v>
      </c>
      <c r="CA109" s="486">
        <f t="shared" si="106"/>
        <v>-1.8797470908273137</v>
      </c>
      <c r="CB109" s="348">
        <f t="shared" si="107"/>
        <v>14.939892187729802</v>
      </c>
      <c r="CC109" s="404">
        <f t="shared" si="108"/>
        <v>70.882255049518108</v>
      </c>
      <c r="CD109" s="570">
        <f t="shared" si="119"/>
        <v>1.9577499999999997</v>
      </c>
      <c r="CE109" s="419">
        <f t="shared" si="22"/>
        <v>2.0603360999999998</v>
      </c>
      <c r="CF109" s="419">
        <f t="shared" si="120"/>
        <v>2.1829260979499998</v>
      </c>
      <c r="CG109" s="419">
        <f t="shared" si="120"/>
        <v>2.3128102007780251</v>
      </c>
      <c r="CH109" s="496">
        <f t="shared" si="120"/>
        <v>2.450422407724318</v>
      </c>
      <c r="CI109" s="416">
        <f>SUM(CD109:CH109)</f>
        <v>10.964244806452342</v>
      </c>
      <c r="CJ109" s="405">
        <f t="shared" si="109"/>
        <v>13.063558687540022</v>
      </c>
      <c r="CK109" s="457">
        <v>0.46</v>
      </c>
      <c r="CL109" s="458">
        <v>16.739999999999998</v>
      </c>
      <c r="CM109" s="458">
        <v>-7.74</v>
      </c>
      <c r="CN109" s="459">
        <v>-2.88</v>
      </c>
      <c r="CO109" s="460">
        <v>6.04</v>
      </c>
    </row>
    <row r="110" spans="1:93" ht="11.25" customHeight="1">
      <c r="A110" s="23" t="s">
        <v>879</v>
      </c>
      <c r="B110" s="24" t="s">
        <v>2628</v>
      </c>
      <c r="C110" s="29" t="s">
        <v>3422</v>
      </c>
      <c r="D110" s="199">
        <v>33</v>
      </c>
      <c r="E110" s="121">
        <v>77</v>
      </c>
      <c r="F110" s="57" t="s">
        <v>2659</v>
      </c>
      <c r="G110" s="49" t="s">
        <v>2659</v>
      </c>
      <c r="H110" s="161">
        <v>26.94</v>
      </c>
      <c r="I110" s="227">
        <f t="shared" si="37"/>
        <v>2.8210838901262063</v>
      </c>
      <c r="J110" s="126">
        <v>0.18</v>
      </c>
      <c r="K110" s="126">
        <v>0.19</v>
      </c>
      <c r="L110" s="218">
        <f t="shared" si="65"/>
        <v>5.555555555555558</v>
      </c>
      <c r="M110" s="140">
        <v>41787</v>
      </c>
      <c r="N110" s="27">
        <v>41789</v>
      </c>
      <c r="O110" s="28">
        <v>41820</v>
      </c>
      <c r="P110" s="26" t="s">
        <v>954</v>
      </c>
      <c r="Q110" s="515"/>
      <c r="R110" s="224">
        <f t="shared" si="85"/>
        <v>0.76</v>
      </c>
      <c r="S110" s="231">
        <f t="shared" si="101"/>
        <v>46.625766871165645</v>
      </c>
      <c r="T110" s="680">
        <f t="shared" si="102"/>
        <v>4.96859010187507</v>
      </c>
      <c r="U110" s="227">
        <f t="shared" si="103"/>
        <v>16.527607361963192</v>
      </c>
      <c r="V110" s="263">
        <v>12</v>
      </c>
      <c r="W110" s="161">
        <v>1.63</v>
      </c>
      <c r="X110" s="149" t="s">
        <v>462</v>
      </c>
      <c r="Y110" s="149">
        <v>0.96</v>
      </c>
      <c r="Z110" s="149">
        <v>1.5</v>
      </c>
      <c r="AA110" s="156">
        <v>9.3000000000000007</v>
      </c>
      <c r="AB110" s="432">
        <v>-6.4</v>
      </c>
      <c r="AC110" s="440">
        <v>0</v>
      </c>
      <c r="AD110" s="443">
        <v>2.2000000000000002</v>
      </c>
      <c r="AE110" s="440" t="s">
        <v>462</v>
      </c>
      <c r="AF110" s="723">
        <v>0</v>
      </c>
      <c r="AG110" s="466">
        <v>290</v>
      </c>
      <c r="AH110" s="653">
        <v>9.1999999999999993</v>
      </c>
      <c r="AI110" s="767">
        <v>0.13</v>
      </c>
      <c r="AJ110" s="796">
        <f t="shared" si="5"/>
        <v>2.3978819572709953</v>
      </c>
      <c r="AK110" s="688">
        <f>AN110/AO110</f>
        <v>0.3885961554753799</v>
      </c>
      <c r="AL110" s="634">
        <f t="shared" si="111"/>
        <v>7.1428571428571397</v>
      </c>
      <c r="AM110" s="631">
        <f t="shared" si="112"/>
        <v>5.429083162718662</v>
      </c>
      <c r="AN110" s="631">
        <f t="shared" si="113"/>
        <v>5.2753403059961901</v>
      </c>
      <c r="AO110" s="638">
        <f t="shared" si="114"/>
        <v>13.575379559642652</v>
      </c>
      <c r="AP110" s="808">
        <v>0.75</v>
      </c>
      <c r="AQ110" s="808">
        <v>0.7</v>
      </c>
      <c r="AR110" s="809" t="s">
        <v>1127</v>
      </c>
      <c r="AS110" s="808">
        <v>0.66</v>
      </c>
      <c r="AT110" s="819">
        <v>0.64</v>
      </c>
      <c r="AU110" s="809"/>
      <c r="AV110" s="821">
        <v>0.62</v>
      </c>
      <c r="AW110" s="821">
        <v>0.57999999999999996</v>
      </c>
      <c r="AX110" s="811">
        <v>0.5</v>
      </c>
      <c r="AY110" s="811">
        <v>0.4</v>
      </c>
      <c r="AZ110" s="811">
        <v>0.34</v>
      </c>
      <c r="BA110" s="811">
        <v>0.25</v>
      </c>
      <c r="BB110" s="811">
        <v>0.21</v>
      </c>
      <c r="BC110" s="811">
        <v>0.18</v>
      </c>
      <c r="BD110" s="811">
        <v>0.16667000000000001</v>
      </c>
      <c r="BE110" s="811">
        <v>0.15332999999999999</v>
      </c>
      <c r="BF110" s="811">
        <v>0.14000000000000001</v>
      </c>
      <c r="BG110" s="811">
        <v>0.12667</v>
      </c>
      <c r="BH110" s="810">
        <f t="shared" si="115"/>
        <v>6.4166699999999999</v>
      </c>
      <c r="BI110" s="405">
        <f t="shared" si="116"/>
        <v>7.1428571428571397</v>
      </c>
      <c r="BJ110" s="405">
        <f t="shared" si="13"/>
        <v>6.0606060606060552</v>
      </c>
      <c r="BK110" s="405">
        <f t="shared" si="104"/>
        <v>3.125</v>
      </c>
      <c r="BL110" s="306">
        <f t="shared" si="38"/>
        <v>3.2258064516129004</v>
      </c>
      <c r="BM110" s="404">
        <f t="shared" si="110"/>
        <v>6.8965517241379448</v>
      </c>
      <c r="BN110" s="306">
        <f t="shared" si="26"/>
        <v>15.999999999999993</v>
      </c>
      <c r="BO110" s="306">
        <f t="shared" si="27"/>
        <v>25</v>
      </c>
      <c r="BP110" s="306">
        <f t="shared" si="28"/>
        <v>17.647058823529417</v>
      </c>
      <c r="BQ110" s="306">
        <f t="shared" si="29"/>
        <v>36.000000000000007</v>
      </c>
      <c r="BR110" s="306">
        <f t="shared" si="30"/>
        <v>19.047619047619047</v>
      </c>
      <c r="BS110" s="306">
        <f t="shared" si="31"/>
        <v>16.666666666666675</v>
      </c>
      <c r="BT110" s="306">
        <f t="shared" si="32"/>
        <v>7.9978400431991226</v>
      </c>
      <c r="BU110" s="306">
        <f t="shared" si="33"/>
        <v>8.7001891345464202</v>
      </c>
      <c r="BV110" s="306">
        <f t="shared" si="34"/>
        <v>9.5214285714285474</v>
      </c>
      <c r="BW110" s="306">
        <f t="shared" si="35"/>
        <v>10.523407278755826</v>
      </c>
      <c r="BX110" s="404">
        <f t="shared" si="117"/>
        <v>12.903668729663938</v>
      </c>
      <c r="BY110" s="405">
        <f t="shared" si="118"/>
        <v>8.6717238773285974</v>
      </c>
      <c r="BZ110" s="788" t="s">
        <v>2441</v>
      </c>
      <c r="CA110" s="486">
        <f t="shared" si="106"/>
        <v>-8.4311831658407961</v>
      </c>
      <c r="CB110" s="348">
        <f t="shared" si="107"/>
        <v>8.0964241961223955</v>
      </c>
      <c r="CC110" s="404">
        <f t="shared" si="108"/>
        <v>50.45608066025089</v>
      </c>
      <c r="CD110" s="570">
        <f t="shared" si="119"/>
        <v>0.75750000000000006</v>
      </c>
      <c r="CE110" s="419">
        <f t="shared" si="22"/>
        <v>0.75750000000000006</v>
      </c>
      <c r="CF110" s="419">
        <f t="shared" si="120"/>
        <v>0.78022500000000006</v>
      </c>
      <c r="CG110" s="419">
        <f t="shared" si="120"/>
        <v>0.80363175000000009</v>
      </c>
      <c r="CH110" s="496">
        <f t="shared" si="120"/>
        <v>0.82774070250000009</v>
      </c>
      <c r="CI110" s="416">
        <f t="shared" si="36"/>
        <v>3.9265974525000003</v>
      </c>
      <c r="CJ110" s="405">
        <f t="shared" si="109"/>
        <v>14.575343179287307</v>
      </c>
      <c r="CK110" s="457">
        <v>0.72</v>
      </c>
      <c r="CL110" s="458">
        <v>11.23</v>
      </c>
      <c r="CM110" s="458">
        <v>-13.35</v>
      </c>
      <c r="CN110" s="459">
        <v>-2.5499999999999998</v>
      </c>
      <c r="CO110" s="460">
        <v>-0.41</v>
      </c>
    </row>
    <row r="111" spans="1:93" ht="11.25" customHeight="1">
      <c r="A111" s="30" t="s">
        <v>1325</v>
      </c>
      <c r="B111" s="32" t="s">
        <v>215</v>
      </c>
      <c r="C111" s="32" t="s">
        <v>2172</v>
      </c>
      <c r="D111" s="118">
        <v>39</v>
      </c>
      <c r="E111" s="121">
        <v>64</v>
      </c>
      <c r="F111" s="40" t="s">
        <v>2049</v>
      </c>
      <c r="G111" s="41" t="s">
        <v>2049</v>
      </c>
      <c r="H111" s="157">
        <v>53.35</v>
      </c>
      <c r="I111" s="229">
        <f t="shared" si="37"/>
        <v>3.4676663542642929</v>
      </c>
      <c r="J111" s="125">
        <v>0.44</v>
      </c>
      <c r="K111" s="125">
        <v>0.46250000000000002</v>
      </c>
      <c r="L111" s="191">
        <f t="shared" si="65"/>
        <v>5.1136363636363757</v>
      </c>
      <c r="M111" s="34">
        <v>42102</v>
      </c>
      <c r="N111" s="34">
        <v>42104</v>
      </c>
      <c r="O111" s="34">
        <v>42125</v>
      </c>
      <c r="P111" s="34" t="s">
        <v>1515</v>
      </c>
      <c r="Q111" s="32"/>
      <c r="R111" s="192">
        <f t="shared" si="85"/>
        <v>1.85</v>
      </c>
      <c r="S111" s="672">
        <f t="shared" si="101"/>
        <v>62.5</v>
      </c>
      <c r="T111" s="681">
        <f t="shared" si="102"/>
        <v>30.929341602608318</v>
      </c>
      <c r="U111" s="229">
        <f t="shared" si="103"/>
        <v>18.023648648648649</v>
      </c>
      <c r="V111" s="493">
        <v>9</v>
      </c>
      <c r="W111" s="162">
        <v>2.96</v>
      </c>
      <c r="X111" s="150">
        <v>3.28</v>
      </c>
      <c r="Y111" s="150">
        <v>0.93</v>
      </c>
      <c r="Z111" s="150">
        <v>2.14</v>
      </c>
      <c r="AA111" s="158">
        <v>11.9</v>
      </c>
      <c r="AB111" s="434">
        <v>32.299999999999997</v>
      </c>
      <c r="AC111" s="444">
        <v>8.5500000000000007</v>
      </c>
      <c r="AD111" s="445">
        <v>-3</v>
      </c>
      <c r="AE111" s="444">
        <v>5.5</v>
      </c>
      <c r="AF111" s="725">
        <v>8</v>
      </c>
      <c r="AG111" s="467">
        <v>2653</v>
      </c>
      <c r="AH111" s="679">
        <v>0.2</v>
      </c>
      <c r="AI111" s="769">
        <v>1.08</v>
      </c>
      <c r="AJ111" s="797" t="str">
        <f t="shared" si="5"/>
        <v>n/a</v>
      </c>
      <c r="AK111" s="686">
        <f>AN111/AO111</f>
        <v>1.2031392028829044</v>
      </c>
      <c r="AL111" s="634">
        <f t="shared" si="111"/>
        <v>4.8192771084337505</v>
      </c>
      <c r="AM111" s="631">
        <f t="shared" si="112"/>
        <v>4.1540533067867536</v>
      </c>
      <c r="AN111" s="631">
        <f t="shared" si="113"/>
        <v>3.6067705806331452</v>
      </c>
      <c r="AO111" s="638">
        <f t="shared" si="114"/>
        <v>2.9977998987904098</v>
      </c>
      <c r="AP111" s="808">
        <v>1.74</v>
      </c>
      <c r="AQ111" s="808">
        <v>1.66</v>
      </c>
      <c r="AR111" s="809"/>
      <c r="AS111" s="799">
        <v>1.5874999999999999</v>
      </c>
      <c r="AT111" s="833">
        <v>1.54</v>
      </c>
      <c r="AU111" s="825"/>
      <c r="AV111" s="810">
        <v>1.5</v>
      </c>
      <c r="AW111" s="811">
        <v>1.4575</v>
      </c>
      <c r="AX111" s="811">
        <v>1.4075</v>
      </c>
      <c r="AY111" s="811">
        <v>1.365</v>
      </c>
      <c r="AZ111" s="811">
        <v>1.345</v>
      </c>
      <c r="BA111" s="811">
        <v>1.3225</v>
      </c>
      <c r="BB111" s="811">
        <v>1.2949999999999999</v>
      </c>
      <c r="BC111" s="811">
        <v>1.2775000000000001</v>
      </c>
      <c r="BD111" s="811">
        <v>1.2675000000000001</v>
      </c>
      <c r="BE111" s="811">
        <v>1.2549999999999999</v>
      </c>
      <c r="BF111" s="811">
        <v>1.2350000000000001</v>
      </c>
      <c r="BG111" s="811">
        <v>1.2150000000000001</v>
      </c>
      <c r="BH111" s="810">
        <f t="shared" si="115"/>
        <v>22.47</v>
      </c>
      <c r="BI111" s="405">
        <f t="shared" si="116"/>
        <v>4.8192771084337505</v>
      </c>
      <c r="BJ111" s="405">
        <f t="shared" si="13"/>
        <v>4.5669291338582774</v>
      </c>
      <c r="BK111" s="405">
        <f t="shared" si="104"/>
        <v>3.0844155844155674</v>
      </c>
      <c r="BL111" s="405">
        <f t="shared" si="38"/>
        <v>2.6666666666666616</v>
      </c>
      <c r="BM111" s="306">
        <f t="shared" si="110"/>
        <v>2.9159519725557415</v>
      </c>
      <c r="BN111" s="306">
        <f t="shared" ref="BN111:BW111" si="121">((AW111/AX111)-1)*100</f>
        <v>3.5523978685612745</v>
      </c>
      <c r="BO111" s="306">
        <f t="shared" si="121"/>
        <v>3.1135531135531025</v>
      </c>
      <c r="BP111" s="306">
        <f t="shared" si="121"/>
        <v>1.4869888475836479</v>
      </c>
      <c r="BQ111" s="306">
        <f t="shared" si="121"/>
        <v>1.7013232514177634</v>
      </c>
      <c r="BR111" s="306">
        <f t="shared" si="121"/>
        <v>2.1235521235521304</v>
      </c>
      <c r="BS111" s="306">
        <f t="shared" si="121"/>
        <v>1.3698630136986134</v>
      </c>
      <c r="BT111" s="306">
        <f t="shared" si="121"/>
        <v>0.78895463510848529</v>
      </c>
      <c r="BU111" s="306">
        <f t="shared" si="121"/>
        <v>0.9960159362550014</v>
      </c>
      <c r="BV111" s="306">
        <f t="shared" si="121"/>
        <v>1.6194331983805599</v>
      </c>
      <c r="BW111" s="306">
        <f t="shared" si="121"/>
        <v>1.6460905349794164</v>
      </c>
      <c r="BX111" s="404">
        <f t="shared" si="117"/>
        <v>2.430094199267999</v>
      </c>
      <c r="BY111" s="405">
        <f t="shared" si="118"/>
        <v>1.1939141916496006</v>
      </c>
      <c r="BZ111" s="788" t="s">
        <v>52</v>
      </c>
      <c r="CA111" s="348">
        <f t="shared" si="106"/>
        <v>-10.949211713751211</v>
      </c>
      <c r="CB111" s="348">
        <f t="shared" si="107"/>
        <v>7.0744369348974381</v>
      </c>
      <c r="CC111" s="306">
        <f t="shared" si="108"/>
        <v>58.243450863909338</v>
      </c>
      <c r="CD111" s="570">
        <f t="shared" si="119"/>
        <v>1.9140000000000001</v>
      </c>
      <c r="CE111" s="420">
        <f t="shared" si="22"/>
        <v>2.0776469999999998</v>
      </c>
      <c r="CF111" s="420">
        <f t="shared" si="120"/>
        <v>2.1919175849999997</v>
      </c>
      <c r="CG111" s="420">
        <f t="shared" si="120"/>
        <v>2.3124730521749997</v>
      </c>
      <c r="CH111" s="497">
        <f t="shared" si="120"/>
        <v>2.4396590700446246</v>
      </c>
      <c r="CI111" s="420">
        <f>SUM(CD111:CH111)</f>
        <v>10.935696707219623</v>
      </c>
      <c r="CJ111" s="409">
        <f t="shared" si="109"/>
        <v>20.49802569300773</v>
      </c>
      <c r="CK111" s="468">
        <v>0.56999999999999995</v>
      </c>
      <c r="CL111" s="469">
        <v>44.79</v>
      </c>
      <c r="CM111" s="469">
        <v>-9.6999999999999993</v>
      </c>
      <c r="CN111" s="470">
        <v>-2.91</v>
      </c>
      <c r="CO111" s="471">
        <v>16.39</v>
      </c>
    </row>
    <row r="112" spans="1:93" ht="11.25" customHeight="1">
      <c r="A112" s="59" t="s">
        <v>3563</v>
      </c>
      <c r="B112" s="108">
        <f>COUNT(H7:H111)</f>
        <v>105</v>
      </c>
      <c r="C112" s="503" t="s">
        <v>252</v>
      </c>
      <c r="D112" s="67">
        <f>AVERAGE(D7:D111)</f>
        <v>40.476190476190474</v>
      </c>
      <c r="E112" s="188"/>
      <c r="F112" s="7"/>
      <c r="G112" s="7"/>
      <c r="H112" s="279">
        <f>AVERAGE(H7:H111)</f>
        <v>69.741142857142847</v>
      </c>
      <c r="I112" s="33">
        <f>AVERAGE(I7:I111)</f>
        <v>2.5536367271743168</v>
      </c>
      <c r="J112" s="206">
        <f>AVERAGE(J7:J111)</f>
        <v>0.37569704761904765</v>
      </c>
      <c r="K112" s="206">
        <f>AVERAGE(K7:K111)</f>
        <v>0.40685968253968252</v>
      </c>
      <c r="L112" s="80">
        <f t="shared" si="65"/>
        <v>8.2946179955700305</v>
      </c>
      <c r="M112" s="77"/>
      <c r="N112" s="6"/>
      <c r="O112" s="6"/>
      <c r="P112" s="6"/>
      <c r="Q112" s="6"/>
      <c r="R112" s="192">
        <f>AVERAGE(R7:R111)</f>
        <v>1.5938196825396826</v>
      </c>
      <c r="S112" s="672">
        <f t="shared" si="101"/>
        <v>50.090112740696412</v>
      </c>
      <c r="T112" s="681">
        <f t="shared" si="102"/>
        <v>139.38598135570516</v>
      </c>
      <c r="U112" s="229">
        <f>IF(W112&lt;0,"n/a",H112/W112)</f>
        <v>21.918048488476508</v>
      </c>
      <c r="V112" s="218"/>
      <c r="W112" s="33">
        <f t="shared" ref="W112:AI112" si="122">AVERAGE(W7:W111)</f>
        <v>3.1819047619047609</v>
      </c>
      <c r="X112" s="192">
        <f t="shared" si="122"/>
        <v>3.4042391304347821</v>
      </c>
      <c r="Y112" s="60">
        <f t="shared" si="122"/>
        <v>2.6928155339805828</v>
      </c>
      <c r="Z112" s="191">
        <f t="shared" si="122"/>
        <v>5.8827184466019418</v>
      </c>
      <c r="AA112" s="191">
        <f t="shared" si="122"/>
        <v>22.382352941176467</v>
      </c>
      <c r="AB112" s="436">
        <f t="shared" si="122"/>
        <v>13.367647058823529</v>
      </c>
      <c r="AC112" s="611">
        <f t="shared" si="122"/>
        <v>10.070686274509802</v>
      </c>
      <c r="AD112" s="741">
        <f t="shared" si="122"/>
        <v>9.691176470588232</v>
      </c>
      <c r="AE112" s="611">
        <f t="shared" si="122"/>
        <v>8.4030612244897966</v>
      </c>
      <c r="AF112" s="333">
        <f t="shared" si="122"/>
        <v>12.714285714285714</v>
      </c>
      <c r="AG112" s="740">
        <f t="shared" si="122"/>
        <v>33186.114285714284</v>
      </c>
      <c r="AH112" s="654">
        <f t="shared" si="122"/>
        <v>2.0792156862745093</v>
      </c>
      <c r="AI112" s="192">
        <f t="shared" si="122"/>
        <v>0.90549019607843151</v>
      </c>
      <c r="AJ112" s="797">
        <f>IF(OR(AD112&lt;0,AD112="n/a",AD112=0),"n/a",AN112/AD112)</f>
        <v>0.75197181122042633</v>
      </c>
      <c r="AK112" s="686">
        <f>AN112/AO112</f>
        <v>0.90723296665328079</v>
      </c>
      <c r="AL112" s="992">
        <f t="shared" si="111"/>
        <v>8.999367930435632</v>
      </c>
      <c r="AM112" s="993">
        <f t="shared" si="112"/>
        <v>8.1220284763071646</v>
      </c>
      <c r="AN112" s="993">
        <f t="shared" si="113"/>
        <v>7.2874915234450111</v>
      </c>
      <c r="AO112" s="994">
        <f t="shared" si="114"/>
        <v>8.0326573121874745</v>
      </c>
      <c r="AP112" s="842">
        <f>AVERAGE(AP7:AP111)</f>
        <v>1.5050096539638513</v>
      </c>
      <c r="AQ112" s="842">
        <f>AVERAGE(AQ7:AQ111)</f>
        <v>1.3807508085041025</v>
      </c>
      <c r="AR112" s="838"/>
      <c r="AS112" s="837">
        <f>AVERAGE(AS7:AS111)</f>
        <v>1.274074903163144</v>
      </c>
      <c r="AT112" s="837">
        <f>AVERAGE(AT7:AT111)</f>
        <v>1.1906845847503678</v>
      </c>
      <c r="AU112" s="838"/>
      <c r="AV112" s="837">
        <f t="shared" ref="AV112:BG112" si="123">AVERAGE(AV7:AV111)</f>
        <v>1.1124827287784647</v>
      </c>
      <c r="AW112" s="841">
        <f t="shared" si="123"/>
        <v>1.0587509905120185</v>
      </c>
      <c r="AX112" s="841">
        <f t="shared" si="123"/>
        <v>1.0035016570387369</v>
      </c>
      <c r="AY112" s="841">
        <f t="shared" si="123"/>
        <v>0.91164114196741775</v>
      </c>
      <c r="AZ112" s="841">
        <f t="shared" si="123"/>
        <v>0.83106187947053023</v>
      </c>
      <c r="BA112" s="841">
        <f t="shared" si="123"/>
        <v>0.76209611455976689</v>
      </c>
      <c r="BB112" s="841">
        <f t="shared" si="123"/>
        <v>0.69500623189243727</v>
      </c>
      <c r="BC112" s="841">
        <f t="shared" si="123"/>
        <v>0.64032348150036789</v>
      </c>
      <c r="BD112" s="841">
        <f t="shared" si="123"/>
        <v>0.60411872882644913</v>
      </c>
      <c r="BE112" s="841">
        <f t="shared" si="123"/>
        <v>0.57799484574889648</v>
      </c>
      <c r="BF112" s="841">
        <f t="shared" si="123"/>
        <v>0.55081956237753193</v>
      </c>
      <c r="BG112" s="841">
        <f t="shared" si="123"/>
        <v>0.51800504476353004</v>
      </c>
      <c r="BH112" s="837">
        <f t="shared" si="115"/>
        <v>14.616322357817614</v>
      </c>
      <c r="BI112" s="411">
        <f t="shared" si="116"/>
        <v>8.999367930435632</v>
      </c>
      <c r="BJ112" s="411">
        <f>IF(AS112=0,0,IF(AS112&gt;AQ112,0,((AQ112/AS112)-1)*100))</f>
        <v>8.372812703249588</v>
      </c>
      <c r="BK112" s="411">
        <f t="shared" si="104"/>
        <v>7.0035607650248854</v>
      </c>
      <c r="BL112" s="411">
        <f>((AT112/AV112)-1)*100</f>
        <v>7.0294894427503474</v>
      </c>
      <c r="BM112" s="396">
        <f t="shared" ref="BM112:BW112" si="124">((AV112/AW112)-1)*100</f>
        <v>5.0750118533972932</v>
      </c>
      <c r="BN112" s="396">
        <f t="shared" si="124"/>
        <v>5.505654433727436</v>
      </c>
      <c r="BO112" s="396">
        <f t="shared" si="124"/>
        <v>10.076389803237106</v>
      </c>
      <c r="BP112" s="396">
        <f t="shared" si="124"/>
        <v>9.6959401564928669</v>
      </c>
      <c r="BQ112" s="396">
        <f t="shared" si="124"/>
        <v>9.0494838634103569</v>
      </c>
      <c r="BR112" s="396">
        <f t="shared" si="124"/>
        <v>9.6531339704178052</v>
      </c>
      <c r="BS112" s="396">
        <f t="shared" si="124"/>
        <v>8.539863361552813</v>
      </c>
      <c r="BT112" s="396">
        <f t="shared" si="124"/>
        <v>5.992986303246961</v>
      </c>
      <c r="BU112" s="396">
        <f t="shared" si="124"/>
        <v>4.5197432589047404</v>
      </c>
      <c r="BV112" s="396">
        <f t="shared" si="124"/>
        <v>4.9336089760622093</v>
      </c>
      <c r="BW112" s="396">
        <f t="shared" si="124"/>
        <v>6.3347872662093074</v>
      </c>
      <c r="BX112" s="410">
        <f t="shared" si="117"/>
        <v>7.3854556058746228</v>
      </c>
      <c r="BY112" s="411">
        <f t="shared" si="118"/>
        <v>1.8585685790397906</v>
      </c>
      <c r="BZ112" s="995"/>
      <c r="CA112" s="845">
        <f t="shared" si="106"/>
        <v>-12.07692023785718</v>
      </c>
      <c r="CB112" s="845">
        <f t="shared" si="107"/>
        <v>9.8411282506193274</v>
      </c>
      <c r="CC112" s="396">
        <f t="shared" si="108"/>
        <v>67.283516865869828</v>
      </c>
      <c r="CD112" s="553">
        <f t="shared" si="119"/>
        <v>1.6555106193602367</v>
      </c>
      <c r="CE112" s="420">
        <f>IF($AC112="n/a",1.03*CD112,IF($AC112&lt;0,1.01*CD112,IF($AC112&gt;10,1.1*CD112,(1+$AC112/100)*CD112)))</f>
        <v>1.8210616812962606</v>
      </c>
      <c r="CF112" s="420">
        <f t="shared" si="120"/>
        <v>1.9740866093113085</v>
      </c>
      <c r="CG112" s="420">
        <f t="shared" si="120"/>
        <v>2.1399703157161922</v>
      </c>
      <c r="CH112" s="497">
        <f t="shared" si="120"/>
        <v>2.3197933315317316</v>
      </c>
      <c r="CI112" s="420">
        <f>SUM(CD112:CH112)</f>
        <v>9.9104225572157283</v>
      </c>
      <c r="CJ112" s="409">
        <f t="shared" si="109"/>
        <v>14.210295603437631</v>
      </c>
      <c r="CK112" s="612">
        <f>AVERAGE(CK7:CK111)</f>
        <v>0.90343137254901962</v>
      </c>
      <c r="CL112" s="613">
        <f>AVERAGE(CL7:CL111)</f>
        <v>23.999047619047605</v>
      </c>
      <c r="CM112" s="614">
        <f>AVERAGE(CM7:CM111)</f>
        <v>-8.0856190476190459</v>
      </c>
      <c r="CN112" s="613">
        <f>AVERAGE(CN7:CN111)</f>
        <v>0.99942857142857122</v>
      </c>
      <c r="CO112" s="614">
        <f>AVERAGE(CO7:CO111)</f>
        <v>5.8046666666666669</v>
      </c>
    </row>
  </sheetData>
  <conditionalFormatting sqref="CB7:CB112">
    <cfRule type="cellIs" dxfId="15" priority="1" stopIfTrue="1" operator="greaterThan">
      <formula>11.99</formula>
    </cfRule>
    <cfRule type="cellIs" dxfId="14" priority="2" stopIfTrue="1" operator="lessThan">
      <formula>8</formula>
    </cfRule>
  </conditionalFormatting>
  <conditionalFormatting sqref="I7:I112 L7:L112 AL7:AO112">
    <cfRule type="cellIs" dxfId="13" priority="3" stopIfTrue="1" operator="lessThan">
      <formula>2</formula>
    </cfRule>
  </conditionalFormatting>
  <conditionalFormatting sqref="T7:T112">
    <cfRule type="cellIs" dxfId="12" priority="4" stopIfTrue="1" operator="lessThan">
      <formula>0</formula>
    </cfRule>
  </conditionalFormatting>
  <hyperlinks>
    <hyperlink ref="D1" r:id="rId1"/>
  </hyperlinks>
  <pageMargins left="0.3" right="0.2" top="0.51" bottom="0.53" header="0.5" footer="0.5"/>
  <pageSetup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259"/>
  <sheetViews>
    <sheetView workbookViewId="0">
      <pane xSplit="2" ySplit="6" topLeftCell="C7" activePane="bottomRight" state="frozen"/>
      <selection pane="topRight"/>
      <selection pane="bottomLeft"/>
      <selection pane="bottomRight" activeCell="C7" sqref="C7"/>
    </sheetView>
  </sheetViews>
  <sheetFormatPr baseColWidth="10" defaultColWidth="8.83203125" defaultRowHeight="12" x14ac:dyDescent="0"/>
  <cols>
    <col min="1" max="1" width="19.6640625" customWidth="1"/>
    <col min="2" max="2" width="6.33203125" customWidth="1"/>
    <col min="3" max="3" width="19.33203125" customWidth="1"/>
    <col min="4" max="4" width="4.33203125" customWidth="1"/>
    <col min="5" max="7" width="3.6640625" customWidth="1"/>
    <col min="8" max="8" width="6.6640625" customWidth="1"/>
    <col min="9" max="9" width="5.33203125" customWidth="1"/>
    <col min="10" max="11" width="6.5" customWidth="1"/>
    <col min="12" max="12" width="6.33203125" customWidth="1"/>
    <col min="13" max="15" width="8" customWidth="1"/>
    <col min="16" max="16" width="4.6640625" customWidth="1"/>
    <col min="17" max="17" width="12.6640625" customWidth="1"/>
    <col min="18" max="19" width="6.6640625" customWidth="1"/>
    <col min="20" max="21" width="6.33203125" customWidth="1"/>
    <col min="22" max="22" width="4.6640625" customWidth="1"/>
    <col min="23" max="28" width="5.6640625" customWidth="1"/>
    <col min="29" max="31" width="6.33203125" customWidth="1"/>
    <col min="32" max="32" width="2.6640625" customWidth="1"/>
    <col min="33" max="33" width="7.33203125" customWidth="1"/>
    <col min="34" max="35" width="4.6640625" customWidth="1"/>
    <col min="36" max="37" width="6.33203125" customWidth="1"/>
    <col min="38" max="41" width="5" customWidth="1"/>
    <col min="42" max="43" width="5.6640625" customWidth="1"/>
    <col min="44" max="44" width="1.6640625" customWidth="1"/>
    <col min="45" max="46" width="5.6640625" customWidth="1"/>
    <col min="47" max="47" width="1.6640625" customWidth="1"/>
    <col min="48" max="59" width="5.6640625" customWidth="1"/>
    <col min="60" max="60" width="6.33203125" customWidth="1"/>
    <col min="61" max="77" width="4.6640625" customWidth="1"/>
    <col min="78" max="78" width="18.6640625" customWidth="1"/>
    <col min="79" max="81" width="5.6640625" customWidth="1"/>
    <col min="82" max="87" width="5" customWidth="1"/>
    <col min="88" max="88" width="4.6640625" customWidth="1"/>
    <col min="89" max="89" width="5.33203125" customWidth="1"/>
    <col min="90" max="93" width="5.6640625" customWidth="1"/>
  </cols>
  <sheetData>
    <row r="1" spans="1:93">
      <c r="A1" s="275" t="s">
        <v>1346</v>
      </c>
      <c r="B1" s="89"/>
      <c r="C1" s="249" t="s">
        <v>2067</v>
      </c>
      <c r="D1" s="74" t="s">
        <v>3095</v>
      </c>
      <c r="E1" s="74"/>
      <c r="F1" s="76"/>
      <c r="G1" s="74"/>
      <c r="H1" s="75"/>
      <c r="I1" s="75"/>
      <c r="J1" s="243"/>
      <c r="K1" s="212"/>
      <c r="L1" s="211"/>
      <c r="M1" s="212"/>
      <c r="N1" s="211"/>
      <c r="O1" s="213"/>
      <c r="P1" s="213"/>
      <c r="Q1" s="250"/>
      <c r="R1" s="72" t="s">
        <v>3724</v>
      </c>
      <c r="S1" s="72"/>
      <c r="T1" s="283"/>
      <c r="U1" s="89"/>
      <c r="V1" s="145"/>
      <c r="W1" s="431" t="s">
        <v>427</v>
      </c>
      <c r="X1" s="431"/>
      <c r="Y1" s="144"/>
      <c r="Z1" s="144"/>
      <c r="AA1" s="144"/>
      <c r="AB1" s="144"/>
      <c r="AC1" s="144"/>
      <c r="AD1" s="477" t="s">
        <v>2427</v>
      </c>
      <c r="AE1" s="477"/>
      <c r="AF1" s="144"/>
      <c r="AG1" s="144"/>
      <c r="AH1" s="144"/>
      <c r="AI1" s="144"/>
      <c r="AJ1" s="144"/>
      <c r="AK1" s="252" t="s">
        <v>2877</v>
      </c>
      <c r="AL1" s="253"/>
      <c r="AM1" s="253"/>
      <c r="AN1" s="145"/>
      <c r="AO1" s="145"/>
      <c r="AP1" s="145"/>
      <c r="AQ1" s="145"/>
      <c r="AR1" s="145"/>
      <c r="AS1" s="145"/>
      <c r="AT1" s="145"/>
      <c r="AU1" s="145"/>
      <c r="AV1" s="145"/>
      <c r="AW1" s="145"/>
      <c r="AX1" s="145"/>
      <c r="AY1" s="145"/>
      <c r="AZ1" s="145"/>
      <c r="BA1" s="145"/>
      <c r="BB1" s="145"/>
      <c r="BC1" s="145"/>
      <c r="BD1" s="145"/>
      <c r="BE1" s="145"/>
      <c r="BF1" s="145"/>
      <c r="BG1" s="145"/>
      <c r="BH1" s="146"/>
      <c r="BI1" s="145"/>
      <c r="BJ1" s="388" t="s">
        <v>712</v>
      </c>
      <c r="BK1" s="388"/>
      <c r="BL1" s="388"/>
      <c r="BM1" s="388"/>
      <c r="BN1" s="145"/>
      <c r="BO1" s="145"/>
      <c r="BP1" s="145"/>
      <c r="BQ1" s="145"/>
      <c r="BR1" s="145"/>
      <c r="BS1" s="145"/>
      <c r="BT1" s="145"/>
      <c r="BU1" s="145"/>
      <c r="BV1" s="145"/>
      <c r="BW1" s="145"/>
      <c r="BX1" s="145"/>
      <c r="BY1" s="146"/>
      <c r="BZ1" s="147"/>
      <c r="CA1" s="296" t="s">
        <v>2645</v>
      </c>
      <c r="CB1" s="660"/>
      <c r="CC1" s="146"/>
      <c r="CD1" s="296" t="s">
        <v>3208</v>
      </c>
      <c r="CE1" s="9"/>
      <c r="CF1" s="9"/>
      <c r="CG1" s="9"/>
      <c r="CH1" s="9"/>
      <c r="CI1" s="9"/>
      <c r="CJ1" s="9"/>
      <c r="CK1" s="894" t="s">
        <v>750</v>
      </c>
      <c r="CL1" s="145"/>
      <c r="CM1" s="145"/>
      <c r="CN1" s="145"/>
      <c r="CO1" s="146"/>
    </row>
    <row r="2" spans="1:93" ht="9.5" customHeight="1">
      <c r="A2" s="88" t="s">
        <v>1821</v>
      </c>
      <c r="B2" s="165"/>
      <c r="C2" s="242"/>
      <c r="D2" s="212"/>
      <c r="E2" s="212"/>
      <c r="F2" s="238"/>
      <c r="G2" s="238"/>
      <c r="H2" s="238"/>
      <c r="I2" s="243"/>
      <c r="J2" s="247" t="s">
        <v>1606</v>
      </c>
      <c r="K2" s="212"/>
      <c r="L2" s="211"/>
      <c r="M2" s="212"/>
      <c r="N2" s="211"/>
      <c r="O2" s="213"/>
      <c r="P2" s="11"/>
      <c r="Q2" s="251"/>
      <c r="R2" s="163"/>
      <c r="S2" s="100"/>
      <c r="T2" s="100"/>
      <c r="U2" s="167" t="s">
        <v>159</v>
      </c>
      <c r="V2" s="167"/>
      <c r="W2" s="166" t="s">
        <v>1654</v>
      </c>
      <c r="X2" s="115"/>
      <c r="Y2" s="115"/>
      <c r="Z2" s="115"/>
      <c r="AA2" s="115"/>
      <c r="AB2" s="115"/>
      <c r="AC2" s="115"/>
      <c r="AD2" s="115"/>
      <c r="AE2" s="115"/>
      <c r="AF2" s="115"/>
      <c r="AG2" s="115"/>
      <c r="AH2" s="115"/>
      <c r="AI2" s="115"/>
      <c r="AJ2" s="115"/>
      <c r="AK2" s="254" t="s">
        <v>2928</v>
      </c>
      <c r="AL2" s="255"/>
      <c r="AM2" s="255"/>
      <c r="AN2" s="147"/>
      <c r="AO2" s="147"/>
      <c r="AP2" s="147"/>
      <c r="AQ2" s="147"/>
      <c r="AR2" s="147"/>
      <c r="AS2" s="147"/>
      <c r="AT2" s="147"/>
      <c r="AU2" s="147"/>
      <c r="AV2" s="147"/>
      <c r="AW2" s="147"/>
      <c r="AX2" s="147"/>
      <c r="AY2" s="147"/>
      <c r="AZ2" s="147"/>
      <c r="BA2" s="147"/>
      <c r="BB2" s="147"/>
      <c r="BC2" s="147"/>
      <c r="BD2" s="147"/>
      <c r="BE2" s="147"/>
      <c r="BF2" s="147"/>
      <c r="BG2" s="147"/>
      <c r="BH2" s="148"/>
      <c r="BI2" s="147"/>
      <c r="BJ2" s="147"/>
      <c r="BK2" s="147"/>
      <c r="BL2" s="255"/>
      <c r="BM2" s="255"/>
      <c r="BN2" s="147"/>
      <c r="BO2" s="147"/>
      <c r="BP2" s="147"/>
      <c r="BQ2" s="147"/>
      <c r="BR2" s="147"/>
      <c r="BS2" s="147"/>
      <c r="BT2" s="147"/>
      <c r="BU2" s="147"/>
      <c r="BV2" s="147"/>
      <c r="BW2" s="147"/>
      <c r="BX2" s="147"/>
      <c r="BY2" s="148"/>
      <c r="BZ2" s="147"/>
      <c r="CA2" s="254" t="s">
        <v>1564</v>
      </c>
      <c r="CB2" s="541"/>
      <c r="CC2" s="148"/>
      <c r="CD2" s="254" t="s">
        <v>2714</v>
      </c>
      <c r="CE2" s="7"/>
      <c r="CF2" s="7"/>
      <c r="CG2" s="7"/>
      <c r="CH2" s="7"/>
      <c r="CI2" s="7"/>
      <c r="CJ2" s="7"/>
      <c r="CK2" s="163"/>
      <c r="CL2" s="147"/>
      <c r="CM2" s="147"/>
      <c r="CN2" s="147"/>
      <c r="CO2" s="148"/>
    </row>
    <row r="3" spans="1:93" ht="9.5" customHeight="1">
      <c r="A3" s="99"/>
      <c r="B3" s="165"/>
      <c r="C3" s="244"/>
      <c r="D3" s="2"/>
      <c r="E3" s="2"/>
      <c r="F3" s="4"/>
      <c r="G3" s="4"/>
      <c r="H3" s="4"/>
      <c r="I3" s="245"/>
      <c r="J3" s="248" t="s">
        <v>1801</v>
      </c>
      <c r="K3" s="3"/>
      <c r="L3" s="3"/>
      <c r="M3" s="3"/>
      <c r="N3" s="3"/>
      <c r="O3" s="3"/>
      <c r="P3" s="1"/>
      <c r="Q3" s="251"/>
      <c r="R3" s="163"/>
      <c r="S3" s="100"/>
      <c r="T3" s="100"/>
      <c r="U3" s="167"/>
      <c r="V3" s="167"/>
      <c r="W3" s="166" t="s">
        <v>618</v>
      </c>
      <c r="X3" s="164"/>
      <c r="Y3" s="164"/>
      <c r="Z3" s="164"/>
      <c r="AA3" s="164"/>
      <c r="AB3" s="164"/>
      <c r="AC3" s="164"/>
      <c r="AD3" s="164"/>
      <c r="AE3" s="164"/>
      <c r="AF3" s="164"/>
      <c r="AG3" s="164"/>
      <c r="AH3" s="164"/>
      <c r="AI3" s="164"/>
      <c r="AJ3" s="164"/>
      <c r="AK3" s="143" t="s">
        <v>1964</v>
      </c>
      <c r="AL3" s="256"/>
      <c r="AM3" s="256"/>
      <c r="AN3" s="147"/>
      <c r="AO3" s="147"/>
      <c r="AP3" s="147"/>
      <c r="AQ3" s="147"/>
      <c r="AR3" s="147"/>
      <c r="AS3" s="147"/>
      <c r="AT3" s="147"/>
      <c r="AU3" s="147"/>
      <c r="AV3" s="147"/>
      <c r="AW3" s="257"/>
      <c r="AX3" s="147"/>
      <c r="AY3" s="147"/>
      <c r="AZ3" s="147"/>
      <c r="BA3" s="147"/>
      <c r="BB3" s="147"/>
      <c r="BC3" s="147"/>
      <c r="BD3" s="147"/>
      <c r="BE3" s="147"/>
      <c r="BF3" s="147"/>
      <c r="BG3" s="147"/>
      <c r="BH3" s="148"/>
      <c r="BI3" s="147"/>
      <c r="BJ3" s="261"/>
      <c r="BK3" s="261"/>
      <c r="BL3" s="261"/>
      <c r="BM3" s="261"/>
      <c r="BN3" s="261"/>
      <c r="BO3" s="261"/>
      <c r="BP3" s="261"/>
      <c r="BQ3" s="261"/>
      <c r="BR3" s="261"/>
      <c r="BS3" s="261"/>
      <c r="BT3" s="261"/>
      <c r="BU3" s="261"/>
      <c r="BV3" s="261"/>
      <c r="BW3" s="261"/>
      <c r="BX3" s="261"/>
      <c r="BY3" s="262"/>
      <c r="BZ3" s="147"/>
      <c r="CA3" s="310"/>
      <c r="CB3" s="541"/>
      <c r="CC3" s="148"/>
      <c r="CD3" s="426" t="s">
        <v>3470</v>
      </c>
      <c r="CE3" s="7"/>
      <c r="CF3" s="7"/>
      <c r="CG3" s="7"/>
      <c r="CH3" s="7"/>
      <c r="CI3" s="7"/>
      <c r="CJ3" s="7"/>
      <c r="CK3" s="650"/>
      <c r="CL3" s="1208" t="s">
        <v>2264</v>
      </c>
      <c r="CM3" s="1209"/>
      <c r="CN3" s="1209"/>
      <c r="CO3" s="1210"/>
    </row>
    <row r="4" spans="1:93" ht="12.75" customHeight="1">
      <c r="A4" s="391" t="s">
        <v>3289</v>
      </c>
      <c r="B4" s="1"/>
      <c r="C4" s="246"/>
      <c r="D4" s="122"/>
      <c r="E4" s="122"/>
      <c r="F4" s="3"/>
      <c r="G4" s="3"/>
      <c r="H4" s="3"/>
      <c r="I4" s="1"/>
      <c r="J4" s="101" t="s">
        <v>2943</v>
      </c>
      <c r="K4" s="51"/>
      <c r="L4" s="51"/>
      <c r="M4" s="51"/>
      <c r="N4" s="51"/>
      <c r="O4" s="52"/>
      <c r="P4" s="22"/>
      <c r="Q4" s="271" t="s">
        <v>1644</v>
      </c>
      <c r="R4" s="744" t="s">
        <v>1993</v>
      </c>
      <c r="S4" s="222"/>
      <c r="T4" s="284"/>
      <c r="U4" s="31"/>
      <c r="V4" s="31"/>
      <c r="W4" s="223"/>
      <c r="X4" s="223"/>
      <c r="Y4" s="223"/>
      <c r="Z4" s="223"/>
      <c r="AA4" s="223"/>
      <c r="AB4" s="223"/>
      <c r="AC4" s="223"/>
      <c r="AD4" s="223"/>
      <c r="AE4" s="223"/>
      <c r="AF4" s="223"/>
      <c r="AG4" s="223"/>
      <c r="AH4" s="645"/>
      <c r="AI4" s="645"/>
      <c r="AJ4" s="645"/>
      <c r="AK4" s="143"/>
      <c r="AL4" s="256" t="s">
        <v>2902</v>
      </c>
      <c r="AM4" s="256"/>
      <c r="AN4" s="147"/>
      <c r="AO4" s="147"/>
      <c r="AP4" s="147"/>
      <c r="AQ4" s="147"/>
      <c r="AR4" s="258" t="s">
        <v>690</v>
      </c>
      <c r="AS4" s="147"/>
      <c r="AT4" s="147"/>
      <c r="AU4" s="258"/>
      <c r="AV4" s="147"/>
      <c r="AW4" s="258"/>
      <c r="AX4" s="147"/>
      <c r="AY4" s="147"/>
      <c r="AZ4" s="147"/>
      <c r="BA4" s="147"/>
      <c r="BB4" s="147"/>
      <c r="BC4" s="147"/>
      <c r="BD4" s="147"/>
      <c r="BE4" s="147"/>
      <c r="BF4" s="147"/>
      <c r="BG4" s="148"/>
      <c r="BH4" s="53" t="s">
        <v>1777</v>
      </c>
      <c r="BI4" s="382">
        <v>2014</v>
      </c>
      <c r="BJ4" s="689" t="s">
        <v>3592</v>
      </c>
      <c r="BK4" s="286">
        <v>2012</v>
      </c>
      <c r="BL4" s="286">
        <v>2011</v>
      </c>
      <c r="BM4" s="401">
        <v>2010</v>
      </c>
      <c r="BN4" s="402">
        <v>2009</v>
      </c>
      <c r="BO4" s="402">
        <v>2008</v>
      </c>
      <c r="BP4" s="402">
        <v>2007</v>
      </c>
      <c r="BQ4" s="402">
        <v>2006</v>
      </c>
      <c r="BR4" s="402">
        <v>2005</v>
      </c>
      <c r="BS4" s="402">
        <v>2004</v>
      </c>
      <c r="BT4" s="402">
        <v>2003</v>
      </c>
      <c r="BU4" s="402">
        <v>2002</v>
      </c>
      <c r="BV4" s="402">
        <v>2001</v>
      </c>
      <c r="BW4" s="241">
        <v>2000</v>
      </c>
      <c r="BX4" s="286" t="s">
        <v>1882</v>
      </c>
      <c r="BY4" s="382"/>
      <c r="BZ4" s="658"/>
      <c r="CA4" s="310"/>
      <c r="CB4" s="541"/>
      <c r="CC4" s="148"/>
      <c r="CD4" s="401"/>
      <c r="CE4" s="402"/>
      <c r="CF4" s="402"/>
      <c r="CG4" s="402"/>
      <c r="CH4" s="402"/>
      <c r="CI4" s="412" t="s">
        <v>2525</v>
      </c>
      <c r="CJ4" s="895"/>
      <c r="CK4" s="650"/>
      <c r="CL4" s="297" t="s">
        <v>3165</v>
      </c>
      <c r="CM4" s="51"/>
      <c r="CN4" s="51"/>
      <c r="CO4" s="52"/>
    </row>
    <row r="5" spans="1:93">
      <c r="A5" s="15" t="s">
        <v>3643</v>
      </c>
      <c r="B5" s="16" t="s">
        <v>2304</v>
      </c>
      <c r="C5" s="23"/>
      <c r="D5" s="239" t="s">
        <v>2658</v>
      </c>
      <c r="E5" s="239" t="s">
        <v>2305</v>
      </c>
      <c r="F5" s="240" t="s">
        <v>1356</v>
      </c>
      <c r="G5" s="241"/>
      <c r="H5" s="298">
        <f>USDIV.txt!H5</f>
        <v>42062</v>
      </c>
      <c r="I5" s="37" t="s">
        <v>2306</v>
      </c>
      <c r="J5" s="30" t="s">
        <v>459</v>
      </c>
      <c r="K5" s="35"/>
      <c r="L5" s="130" t="s">
        <v>3587</v>
      </c>
      <c r="M5" s="7"/>
      <c r="N5" s="17" t="s">
        <v>3394</v>
      </c>
      <c r="O5" s="29"/>
      <c r="P5" s="29" t="s">
        <v>952</v>
      </c>
      <c r="Q5" s="271" t="s">
        <v>3423</v>
      </c>
      <c r="R5" s="671" t="s">
        <v>343</v>
      </c>
      <c r="S5" s="36" t="s">
        <v>132</v>
      </c>
      <c r="T5" s="50" t="s">
        <v>975</v>
      </c>
      <c r="U5" s="37" t="s">
        <v>2632</v>
      </c>
      <c r="V5" s="130" t="s">
        <v>753</v>
      </c>
      <c r="W5" s="159" t="s">
        <v>2632</v>
      </c>
      <c r="X5" s="152" t="s">
        <v>524</v>
      </c>
      <c r="Y5" s="153" t="s">
        <v>2632</v>
      </c>
      <c r="Z5" s="153" t="s">
        <v>2532</v>
      </c>
      <c r="AA5" s="168" t="s">
        <v>2632</v>
      </c>
      <c r="AB5" s="152" t="s">
        <v>1232</v>
      </c>
      <c r="AC5" s="742" t="s">
        <v>2917</v>
      </c>
      <c r="AD5" s="447" t="s">
        <v>3028</v>
      </c>
      <c r="AE5" s="438" t="s">
        <v>2916</v>
      </c>
      <c r="AF5" s="130" t="s">
        <v>2049</v>
      </c>
      <c r="AG5" s="447" t="s">
        <v>2527</v>
      </c>
      <c r="AH5" s="438" t="s">
        <v>3454</v>
      </c>
      <c r="AI5" s="447" t="s">
        <v>113</v>
      </c>
      <c r="AJ5" s="130" t="s">
        <v>3028</v>
      </c>
      <c r="AK5" s="393" t="s">
        <v>1303</v>
      </c>
      <c r="AL5" s="47" t="s">
        <v>386</v>
      </c>
      <c r="AM5" s="71" t="s">
        <v>386</v>
      </c>
      <c r="AN5" s="71" t="s">
        <v>386</v>
      </c>
      <c r="AO5" s="48" t="s">
        <v>386</v>
      </c>
      <c r="AP5" s="41"/>
      <c r="AQ5" s="259"/>
      <c r="AR5" s="259"/>
      <c r="AS5" s="260" t="s">
        <v>1615</v>
      </c>
      <c r="AT5" s="259"/>
      <c r="AU5" s="259"/>
      <c r="AV5" s="260"/>
      <c r="AW5" s="260"/>
      <c r="AX5" s="261"/>
      <c r="AY5" s="261"/>
      <c r="AZ5" s="261"/>
      <c r="BA5" s="261"/>
      <c r="BB5" s="261"/>
      <c r="BC5" s="261"/>
      <c r="BD5" s="261"/>
      <c r="BE5" s="261"/>
      <c r="BF5" s="261"/>
      <c r="BG5" s="262"/>
      <c r="BH5" s="798" t="s">
        <v>1776</v>
      </c>
      <c r="BI5" s="308" t="s">
        <v>2328</v>
      </c>
      <c r="BJ5" s="241" t="s">
        <v>2328</v>
      </c>
      <c r="BK5" s="308" t="s">
        <v>2328</v>
      </c>
      <c r="BL5" s="308" t="s">
        <v>2328</v>
      </c>
      <c r="BM5" s="401" t="s">
        <v>2328</v>
      </c>
      <c r="BN5" s="402" t="s">
        <v>2328</v>
      </c>
      <c r="BO5" s="402" t="s">
        <v>2328</v>
      </c>
      <c r="BP5" s="402" t="s">
        <v>2328</v>
      </c>
      <c r="BQ5" s="402" t="s">
        <v>2328</v>
      </c>
      <c r="BR5" s="402" t="s">
        <v>2328</v>
      </c>
      <c r="BS5" s="402" t="s">
        <v>2328</v>
      </c>
      <c r="BT5" s="402" t="s">
        <v>2328</v>
      </c>
      <c r="BU5" s="402" t="s">
        <v>2328</v>
      </c>
      <c r="BV5" s="402" t="s">
        <v>2328</v>
      </c>
      <c r="BW5" s="241" t="s">
        <v>2328</v>
      </c>
      <c r="BX5" s="307" t="s">
        <v>1883</v>
      </c>
      <c r="BY5" s="651" t="s">
        <v>2790</v>
      </c>
      <c r="BZ5" s="308"/>
      <c r="CA5" s="671" t="s">
        <v>3434</v>
      </c>
      <c r="CB5" s="286" t="s">
        <v>2643</v>
      </c>
      <c r="CC5" s="382" t="s">
        <v>166</v>
      </c>
      <c r="CD5" s="427" t="s">
        <v>998</v>
      </c>
      <c r="CE5" s="413"/>
      <c r="CF5" s="414"/>
      <c r="CG5" s="414"/>
      <c r="CH5" s="414"/>
      <c r="CI5" s="143" t="s">
        <v>1386</v>
      </c>
      <c r="CJ5" s="402"/>
      <c r="CK5" s="652" t="s">
        <v>2703</v>
      </c>
      <c r="CL5" s="448" t="s">
        <v>2265</v>
      </c>
      <c r="CM5" s="448" t="s">
        <v>2265</v>
      </c>
      <c r="CN5" s="449" t="s">
        <v>185</v>
      </c>
      <c r="CO5" s="450" t="s">
        <v>186</v>
      </c>
    </row>
    <row r="6" spans="1:93">
      <c r="A6" s="30" t="s">
        <v>3747</v>
      </c>
      <c r="B6" s="54" t="s">
        <v>3644</v>
      </c>
      <c r="C6" s="40" t="s">
        <v>2565</v>
      </c>
      <c r="D6" s="114" t="s">
        <v>1886</v>
      </c>
      <c r="E6" s="14" t="s">
        <v>265</v>
      </c>
      <c r="F6" s="13" t="s">
        <v>2656</v>
      </c>
      <c r="G6" s="64" t="s">
        <v>2657</v>
      </c>
      <c r="H6" s="41" t="s">
        <v>1670</v>
      </c>
      <c r="I6" s="42" t="s">
        <v>1671</v>
      </c>
      <c r="J6" s="40" t="s">
        <v>1417</v>
      </c>
      <c r="K6" s="54" t="s">
        <v>1418</v>
      </c>
      <c r="L6" s="54" t="s">
        <v>3396</v>
      </c>
      <c r="M6" s="47" t="s">
        <v>718</v>
      </c>
      <c r="N6" s="55" t="s">
        <v>719</v>
      </c>
      <c r="O6" s="48" t="s">
        <v>3393</v>
      </c>
      <c r="P6" s="56" t="s">
        <v>953</v>
      </c>
      <c r="Q6" s="189" t="s">
        <v>461</v>
      </c>
      <c r="R6" s="13" t="s">
        <v>344</v>
      </c>
      <c r="S6" s="40" t="s">
        <v>2861</v>
      </c>
      <c r="T6" s="42" t="s">
        <v>974</v>
      </c>
      <c r="U6" s="42" t="s">
        <v>2631</v>
      </c>
      <c r="V6" s="54" t="s">
        <v>754</v>
      </c>
      <c r="W6" s="160" t="s">
        <v>2630</v>
      </c>
      <c r="X6" s="154" t="s">
        <v>2862</v>
      </c>
      <c r="Y6" s="176" t="s">
        <v>3222</v>
      </c>
      <c r="Z6" s="176" t="s">
        <v>2531</v>
      </c>
      <c r="AA6" s="712" t="s">
        <v>90</v>
      </c>
      <c r="AB6" s="154" t="s">
        <v>160</v>
      </c>
      <c r="AC6" s="743" t="s">
        <v>160</v>
      </c>
      <c r="AD6" s="452" t="s">
        <v>160</v>
      </c>
      <c r="AE6" s="439" t="s">
        <v>160</v>
      </c>
      <c r="AF6" s="54" t="s">
        <v>327</v>
      </c>
      <c r="AG6" s="451" t="s">
        <v>2528</v>
      </c>
      <c r="AH6" s="439" t="s">
        <v>3455</v>
      </c>
      <c r="AI6" s="452" t="s">
        <v>114</v>
      </c>
      <c r="AJ6" s="232" t="s">
        <v>2851</v>
      </c>
      <c r="AK6" s="232" t="s">
        <v>1561</v>
      </c>
      <c r="AL6" s="393" t="s">
        <v>1420</v>
      </c>
      <c r="AM6" s="393" t="s">
        <v>1302</v>
      </c>
      <c r="AN6" s="393" t="s">
        <v>2703</v>
      </c>
      <c r="AO6" s="393" t="s">
        <v>1231</v>
      </c>
      <c r="AP6" s="232">
        <v>2014</v>
      </c>
      <c r="AQ6" s="232">
        <v>2013</v>
      </c>
      <c r="AR6" s="392" t="s">
        <v>1127</v>
      </c>
      <c r="AS6" s="232">
        <v>2012</v>
      </c>
      <c r="AT6" s="232">
        <v>2011</v>
      </c>
      <c r="AU6" s="390" t="s">
        <v>1127</v>
      </c>
      <c r="AV6" s="393">
        <v>2010</v>
      </c>
      <c r="AW6" s="71">
        <v>2009</v>
      </c>
      <c r="AX6" s="71">
        <v>2008</v>
      </c>
      <c r="AY6" s="71">
        <v>2007</v>
      </c>
      <c r="AZ6" s="71">
        <v>2006</v>
      </c>
      <c r="BA6" s="71">
        <v>2005</v>
      </c>
      <c r="BB6" s="71">
        <v>2004</v>
      </c>
      <c r="BC6" s="71">
        <v>2003</v>
      </c>
      <c r="BD6" s="71">
        <v>2002</v>
      </c>
      <c r="BE6" s="71">
        <v>2001</v>
      </c>
      <c r="BF6" s="71">
        <v>2000</v>
      </c>
      <c r="BG6" s="48">
        <v>1999</v>
      </c>
      <c r="BH6" s="232" t="s">
        <v>3154</v>
      </c>
      <c r="BI6" s="865">
        <v>2013</v>
      </c>
      <c r="BJ6" s="866" t="s">
        <v>3593</v>
      </c>
      <c r="BK6" s="287">
        <v>2011</v>
      </c>
      <c r="BL6" s="287">
        <v>2010</v>
      </c>
      <c r="BM6" s="13">
        <v>2009</v>
      </c>
      <c r="BN6" s="341">
        <v>2008</v>
      </c>
      <c r="BO6" s="341">
        <v>2007</v>
      </c>
      <c r="BP6" s="341">
        <v>2006</v>
      </c>
      <c r="BQ6" s="341">
        <v>2005</v>
      </c>
      <c r="BR6" s="341">
        <v>2004</v>
      </c>
      <c r="BS6" s="341">
        <v>2003</v>
      </c>
      <c r="BT6" s="341">
        <v>2002</v>
      </c>
      <c r="BU6" s="341">
        <v>2001</v>
      </c>
      <c r="BV6" s="341">
        <v>2000</v>
      </c>
      <c r="BW6" s="64">
        <v>1999</v>
      </c>
      <c r="BX6" s="287" t="s">
        <v>1358</v>
      </c>
      <c r="BY6" s="1207" t="s">
        <v>2033</v>
      </c>
      <c r="BZ6" s="54" t="s">
        <v>2360</v>
      </c>
      <c r="CA6" s="13" t="s">
        <v>3435</v>
      </c>
      <c r="CB6" s="287" t="s">
        <v>2644</v>
      </c>
      <c r="CC6" s="287" t="s">
        <v>3435</v>
      </c>
      <c r="CD6" s="671">
        <v>2015</v>
      </c>
      <c r="CE6" s="414">
        <v>2016</v>
      </c>
      <c r="CF6" s="414">
        <v>2017</v>
      </c>
      <c r="CG6" s="414">
        <v>2018</v>
      </c>
      <c r="CH6" s="314">
        <v>2019</v>
      </c>
      <c r="CI6" s="424" t="s">
        <v>1387</v>
      </c>
      <c r="CJ6" s="896" t="s">
        <v>3395</v>
      </c>
      <c r="CK6" s="452" t="s">
        <v>1828</v>
      </c>
      <c r="CL6" s="453" t="s">
        <v>3726</v>
      </c>
      <c r="CM6" s="453" t="s">
        <v>3725</v>
      </c>
      <c r="CN6" s="454" t="s">
        <v>187</v>
      </c>
      <c r="CO6" s="455" t="s">
        <v>187</v>
      </c>
    </row>
    <row r="7" spans="1:93" ht="11.25" customHeight="1">
      <c r="A7" s="15" t="s">
        <v>174</v>
      </c>
      <c r="B7" s="16" t="s">
        <v>175</v>
      </c>
      <c r="C7" s="16" t="s">
        <v>3267</v>
      </c>
      <c r="D7" s="116">
        <v>22</v>
      </c>
      <c r="E7" s="120">
        <v>127</v>
      </c>
      <c r="F7" s="36" t="s">
        <v>2049</v>
      </c>
      <c r="G7" s="37" t="s">
        <v>2049</v>
      </c>
      <c r="H7" s="172">
        <v>63.03</v>
      </c>
      <c r="I7" s="226">
        <f t="shared" ref="I7:I38" si="0">(R7/H7)*100</f>
        <v>1.2057750277645565</v>
      </c>
      <c r="J7" s="1129">
        <v>0.15</v>
      </c>
      <c r="K7" s="1129">
        <v>0.19</v>
      </c>
      <c r="L7" s="96">
        <f t="shared" ref="L7:L38" si="1">((K7/J7)-1)*100</f>
        <v>26.666666666666682</v>
      </c>
      <c r="M7" s="20">
        <v>42039</v>
      </c>
      <c r="N7" s="20">
        <v>42041</v>
      </c>
      <c r="O7" s="19">
        <v>42052</v>
      </c>
      <c r="P7" s="230" t="s">
        <v>1523</v>
      </c>
      <c r="Q7" s="430"/>
      <c r="R7" s="224">
        <f>K7*4</f>
        <v>0.76</v>
      </c>
      <c r="S7" s="675">
        <f t="shared" ref="S7:S70" si="2">IF(OR(W7&lt;0.01,W7="n/a"),"n/a",R7/W7*100)</f>
        <v>33.187772925764193</v>
      </c>
      <c r="T7" s="684">
        <f t="shared" ref="T7:T70" si="3">IF(OR(W7&lt;0.01,Z7="n/a"),"n/a",(H7/SQRT(22.5*W7*(H7/Z7))-1)*100)</f>
        <v>124.49840579989826</v>
      </c>
      <c r="U7" s="226">
        <f t="shared" ref="U7:U70" si="4">IF(OR(W7&lt;0.01,W7="n/a"),"n/a",H7/W7)</f>
        <v>27.524017467248907</v>
      </c>
      <c r="V7" s="263">
        <v>12</v>
      </c>
      <c r="W7" s="169">
        <v>2.29</v>
      </c>
      <c r="X7" s="171">
        <v>1.2</v>
      </c>
      <c r="Y7" s="170">
        <v>2.39</v>
      </c>
      <c r="Z7" s="171">
        <v>4.12</v>
      </c>
      <c r="AA7" s="156">
        <v>15.2</v>
      </c>
      <c r="AB7" s="433">
        <v>24.6</v>
      </c>
      <c r="AC7" s="446">
        <v>16.78</v>
      </c>
      <c r="AD7" s="442">
        <v>25.2</v>
      </c>
      <c r="AE7" s="446">
        <v>23</v>
      </c>
      <c r="AF7" s="724">
        <v>11</v>
      </c>
      <c r="AG7" s="461">
        <v>5632</v>
      </c>
      <c r="AH7" s="655">
        <v>0.8</v>
      </c>
      <c r="AI7" s="767">
        <v>0.16</v>
      </c>
      <c r="AJ7" s="795">
        <f>IF(OR(AD7&lt;0,AD7="n/a",AD7=0),"n/a",AN7/AD7)</f>
        <v>0.73453851322846742</v>
      </c>
      <c r="AK7" s="794">
        <f>IF(OR(AO7&lt;0,AO7="n/a"),"n/a",AN7/AO7)</f>
        <v>1.6458136457675807</v>
      </c>
      <c r="AL7" s="632">
        <f>((AP7/AQ7)^(1/1)-1)*100</f>
        <v>30.434782608695631</v>
      </c>
      <c r="AM7" s="633">
        <f t="shared" ref="AM7:AM14" si="5">((AP7/AT7)^(1/3)-1)*100</f>
        <v>25.99210498948732</v>
      </c>
      <c r="AN7" s="633">
        <f t="shared" ref="AN7:AN14" si="6">((AP7/AW7)^(1/5)-1)*100</f>
        <v>18.510370533357378</v>
      </c>
      <c r="AO7" s="234">
        <f t="shared" ref="AO7:AO70" si="7">IF(BB7=0,"n/a",((AP7/BB7)^(1/10)-1)*100)</f>
        <v>11.246941949326494</v>
      </c>
      <c r="AP7" s="803">
        <v>0.6</v>
      </c>
      <c r="AQ7" s="803">
        <v>0.46</v>
      </c>
      <c r="AR7" s="802"/>
      <c r="AS7" s="803">
        <v>0.36</v>
      </c>
      <c r="AT7" s="795">
        <v>0.3</v>
      </c>
      <c r="AU7" s="802"/>
      <c r="AV7" s="805">
        <v>0.27</v>
      </c>
      <c r="AW7" s="806">
        <v>0.25666666666666665</v>
      </c>
      <c r="AX7" s="806">
        <v>0.24666666666666667</v>
      </c>
      <c r="AY7" s="806">
        <v>0.23333333333333331</v>
      </c>
      <c r="AZ7" s="806">
        <v>0.22</v>
      </c>
      <c r="BA7" s="807">
        <v>0.21333333333333335</v>
      </c>
      <c r="BB7" s="806">
        <v>0.20666666666666667</v>
      </c>
      <c r="BC7" s="806">
        <v>0.19333333333333333</v>
      </c>
      <c r="BD7" s="806">
        <v>0.18</v>
      </c>
      <c r="BE7" s="807">
        <v>0.17333333333333334</v>
      </c>
      <c r="BF7" s="806">
        <v>0.16666666666666666</v>
      </c>
      <c r="BG7" s="807">
        <v>0.16</v>
      </c>
      <c r="BH7" s="805">
        <f t="shared" ref="BH7:BH70" si="8">SUM(AP7:BG7)</f>
        <v>4.24</v>
      </c>
      <c r="BI7" s="407">
        <f t="shared" ref="BI7:BI70" si="9">((AP7/AQ7)-1)*100</f>
        <v>30.434782608695631</v>
      </c>
      <c r="BJ7" s="407">
        <f t="shared" ref="BJ7:BJ38" si="10">IF(AS7=0,0,IF(AS7&gt;AQ7,0,((AQ7/AS7)-1)*100))</f>
        <v>27.777777777777789</v>
      </c>
      <c r="BK7" s="407">
        <f t="shared" ref="BK7:BK41" si="11">IF(AT7=0,0,IF(AT7&gt;AS7,0,((AS7/AT7)-1)*100))</f>
        <v>19.999999999999996</v>
      </c>
      <c r="BL7" s="406">
        <f t="shared" ref="BL7:BL41" si="12">IF(AV7=0,0,IF(AV7&gt;AT7,0,((AT7/AV7)-1)*100))</f>
        <v>11.111111111111093</v>
      </c>
      <c r="BM7" s="406">
        <f t="shared" ref="BM7:BM20" si="13">IF(AW7=0,0,IF(AW7&gt;AV7,0,((AV7/AW7)-1)*100))</f>
        <v>5.1948051948051965</v>
      </c>
      <c r="BN7" s="394">
        <f t="shared" ref="BN7:BN20" si="14">IF(AX7=0,0,IF(AX7&gt;AW7,0,((AW7/AX7)-1)*100))</f>
        <v>4.0540540540540571</v>
      </c>
      <c r="BO7" s="394">
        <f t="shared" ref="BO7:BO20" si="15">IF(AY7=0,0,IF(AY7&gt;AX7,0,((AX7/AY7)-1)*100))</f>
        <v>5.7142857142857384</v>
      </c>
      <c r="BP7" s="394">
        <f t="shared" ref="BP7:BP20" si="16">IF(AZ7=0,0,IF(AZ7&gt;AY7,0,((AY7/AZ7)-1)*100))</f>
        <v>6.0606060606060552</v>
      </c>
      <c r="BQ7" s="394">
        <f t="shared" ref="BQ7:BQ20" si="17">IF(BA7=0,0,IF(BA7&gt;AZ7,0,((AZ7/BA7)-1)*100))</f>
        <v>3.125</v>
      </c>
      <c r="BR7" s="394">
        <f t="shared" ref="BR7:BR20" si="18">IF(BB7=0,0,IF(BB7&gt;BA7,0,((BA7/BB7)-1)*100))</f>
        <v>3.2258064516129004</v>
      </c>
      <c r="BS7" s="394">
        <f t="shared" ref="BS7:BS20" si="19">IF(BC7=0,0,IF(BC7&gt;BB7,0,((BB7/BC7)-1)*100))</f>
        <v>6.8965517241379226</v>
      </c>
      <c r="BT7" s="394">
        <f t="shared" ref="BT7:BT20" si="20">IF(BD7=0,0,IF(BD7&gt;BC7,0,((BC7/BD7)-1)*100))</f>
        <v>7.4074074074074181</v>
      </c>
      <c r="BU7" s="394">
        <f t="shared" ref="BU7:BU20" si="21">IF(BE7=0,0,IF(BE7&gt;BD7,0,((BD7/BE7)-1)*100))</f>
        <v>3.8461538461538325</v>
      </c>
      <c r="BV7" s="394">
        <f t="shared" ref="BV7:BV20" si="22">IF(BF7=0,0,IF(BF7&gt;BE7,0,((BE7/BF7)-1)*100))</f>
        <v>4.0000000000000036</v>
      </c>
      <c r="BW7" s="394">
        <f t="shared" ref="BW7:BW20" si="23">IF(BG7=0,0,IF(BG7&gt;BF7,0,((BF7/BG7)-1)*100))</f>
        <v>4.1666666666666519</v>
      </c>
      <c r="BX7" s="406">
        <f t="shared" ref="BX7:BX70" si="24">AVERAGE(BI7:BW7)</f>
        <v>9.5343339078209528</v>
      </c>
      <c r="BY7" s="407">
        <f t="shared" ref="BY7:BY70" si="25">SQRT(AVERAGE((BI7-$BX7)^2,(BJ7-$BX7)^2,(BK7-$BX7)^2,(BL7-$BX7)^2,(BM7-$BX7)^2,(BN7-$BX7)^2,(BO7-$BX7)^2,(BP7-$BX7)^2,(BQ7-$BX7)^2,(BR7-$BX7)^2,(BS7-$BX7)^2,(BT7-$BX7)^2,(BU7-$BX7)^2,(BV7-$BX7)^2,(BW7-$BX7)^2))</f>
        <v>8.7229498456407413</v>
      </c>
      <c r="BZ7" s="787" t="s">
        <v>2558</v>
      </c>
      <c r="CA7" s="682">
        <f t="shared" ref="CA7:CA70" si="26">IF(AN7="n/a","n/a",IF(U7&lt;0,"n/a",IF(U7="n/a","n/a",I7+AN7-U7)))</f>
        <v>-7.807871906126973</v>
      </c>
      <c r="CB7" s="350">
        <f t="shared" ref="CB7:CB70" si="27">IF(AN7="n/a","n/a",I7+AN7)</f>
        <v>19.716145561121934</v>
      </c>
      <c r="CC7" s="406">
        <f t="shared" ref="CC7:CC70" si="28">D7/10+(500-E7)/100+IF(F7="N",2,IF(F7="Y",1,0))+IF(G7="N",2,IF(G7="Y",1,0))+IF(L7&gt;10,5,L7/2)+IF(S7&gt;100,0,IF(S7&lt;0,0,(100-S7)/10))+IF(U7&gt;100,0,IF(U7&lt;0,0,(100-U7)/10))+IF(X7="-",0,IF(X7="N/A",0,IF(X7&gt;5,0,5-X7)))+IF(Y7&gt;5,0,5-Y7)+IF(Z7="N/A",0,IF(Z7&gt;5,0,5-Z7))+IF(AB7&lt;0,0,IF(AB7="-",0,IF(AB7="N/A",0,IF(AB7&gt;10,5,AB7/2))))+IF(AC7="n/a",0,IF(AC7&lt;0,0,IF(AC7&gt;10,5,AC7/2)))+IF(AE7="n/a",0,IF(AE7&lt;0,0,IF(AE7&gt;10,5,AE7/2)))+AF7/10+IF(AG7&gt;100000,3,IF(AG7&gt;10000,2,IF(AG7&gt;1000,1,0)))+IF(AL7&gt;10,5,AL7/2)+IF(AM7="n/a",0,IF(AM7&gt;10,5,AM7/2))+IF(AN7="n/a",0,IF(AN7&gt;10,5,AN7/2))+IF(AO7="n/a",0,IF(AO7&lt;0,0,IF(AO7&gt;10,5,AO7/2)))+IF(BX7&gt;10,5,BX7/2)</f>
        <v>78.015987914609155</v>
      </c>
      <c r="CD7" s="554">
        <f t="shared" ref="CD7:CD70" si="29">IF(AB7="n/a",1.03*AP7,IF(AB7&lt;0,1.01*AP7,IF(AB7&gt;10,1.1*AP7,(1+AB7/100)*AP7)))</f>
        <v>0.66</v>
      </c>
      <c r="CE7" s="417">
        <f t="shared" ref="CE7:CE30" si="30">IF($AC7="n/a",1.03*CD7,IF($AC7&lt;0,1.01*CD7,IF($AC7&gt;10,1.1*CD7,(1+$AC7/100)*CD7)))</f>
        <v>0.72600000000000009</v>
      </c>
      <c r="CF7" s="417">
        <f t="shared" ref="CF7:CH22" si="31">IF($AE7="n/a",1.03*CE7,IF($AE7&lt;0,1.01*CE7,IF($AE7&gt;10,1.1*CE7,(1+$AE7/100)*CE7)))</f>
        <v>0.7986000000000002</v>
      </c>
      <c r="CG7" s="417">
        <f t="shared" si="31"/>
        <v>0.87846000000000024</v>
      </c>
      <c r="CH7" s="495">
        <f t="shared" si="31"/>
        <v>0.96630600000000033</v>
      </c>
      <c r="CI7" s="416">
        <f t="shared" ref="CI7:CI38" si="32">SUM(CD7:CH7)</f>
        <v>4.0293660000000013</v>
      </c>
      <c r="CJ7" s="405">
        <f t="shared" ref="CJ7:CJ70" si="33">(CI7/H7)*100</f>
        <v>6.3927748691099486</v>
      </c>
      <c r="CK7" s="462">
        <v>1.23</v>
      </c>
      <c r="CL7" s="463">
        <v>44.57</v>
      </c>
      <c r="CM7" s="463">
        <v>-1.25</v>
      </c>
      <c r="CN7" s="464">
        <v>8.6300000000000008</v>
      </c>
      <c r="CO7" s="465">
        <v>22.2</v>
      </c>
    </row>
    <row r="8" spans="1:93" ht="11.25" customHeight="1">
      <c r="A8" s="86" t="s">
        <v>2679</v>
      </c>
      <c r="B8" s="1108" t="s">
        <v>202</v>
      </c>
      <c r="C8" s="1108" t="s">
        <v>1419</v>
      </c>
      <c r="D8" s="117">
        <v>12</v>
      </c>
      <c r="E8" s="121">
        <v>267</v>
      </c>
      <c r="F8" s="57" t="s">
        <v>2659</v>
      </c>
      <c r="G8" s="49" t="s">
        <v>2659</v>
      </c>
      <c r="H8" s="179">
        <v>29.81</v>
      </c>
      <c r="I8" s="227">
        <f t="shared" si="0"/>
        <v>0.30862126803086209</v>
      </c>
      <c r="J8" s="106">
        <v>2.1000000000000001E-2</v>
      </c>
      <c r="K8" s="106">
        <v>2.3E-2</v>
      </c>
      <c r="L8" s="83">
        <f t="shared" si="1"/>
        <v>9.5238095238095113</v>
      </c>
      <c r="M8" s="27">
        <v>41969</v>
      </c>
      <c r="N8" s="27">
        <v>41974</v>
      </c>
      <c r="O8" s="26">
        <v>42006</v>
      </c>
      <c r="P8" s="92" t="s">
        <v>2777</v>
      </c>
      <c r="Q8" s="24"/>
      <c r="R8" s="224">
        <f>K8*4</f>
        <v>9.1999999999999998E-2</v>
      </c>
      <c r="S8" s="231">
        <f t="shared" si="2"/>
        <v>8.5981308411214936</v>
      </c>
      <c r="T8" s="680">
        <f t="shared" si="3"/>
        <v>48.041839669854447</v>
      </c>
      <c r="U8" s="227">
        <f t="shared" si="4"/>
        <v>27.859813084112147</v>
      </c>
      <c r="V8" s="263">
        <v>12</v>
      </c>
      <c r="W8" s="161">
        <v>1.07</v>
      </c>
      <c r="X8" s="149">
        <v>1.59</v>
      </c>
      <c r="Y8" s="155">
        <v>0.79</v>
      </c>
      <c r="Z8" s="149">
        <v>1.77</v>
      </c>
      <c r="AA8" s="156">
        <v>6.5</v>
      </c>
      <c r="AB8" s="432">
        <v>-31.6</v>
      </c>
      <c r="AC8" s="474">
        <v>20.73</v>
      </c>
      <c r="AD8" s="443">
        <v>-4.8</v>
      </c>
      <c r="AE8" s="474">
        <v>17.5</v>
      </c>
      <c r="AF8" s="723">
        <v>12</v>
      </c>
      <c r="AG8" s="456">
        <v>2160</v>
      </c>
      <c r="AH8" s="655">
        <v>0.6</v>
      </c>
      <c r="AI8" s="767">
        <v>0.5</v>
      </c>
      <c r="AJ8" s="796" t="str">
        <f>IF(OR(AD8&lt;0,AD8="n/a",AD8=0),"n/a",AN8/AD8)</f>
        <v>n/a</v>
      </c>
      <c r="AK8" s="688">
        <f>IF(OR(AO8&lt;0,AO8="n/a"),"n/a",AN8/AO8)</f>
        <v>1.0917526080582833</v>
      </c>
      <c r="AL8" s="634">
        <f t="shared" ref="AL8:AL71" si="34">((AP8/AQ8)^(1/1)-1)*100</f>
        <v>26.470588235294091</v>
      </c>
      <c r="AM8" s="631">
        <f t="shared" si="5"/>
        <v>18.258319318889129</v>
      </c>
      <c r="AN8" s="631">
        <f t="shared" si="6"/>
        <v>13.66239376730527</v>
      </c>
      <c r="AO8" s="235">
        <f t="shared" si="7"/>
        <v>12.514184684755891</v>
      </c>
      <c r="AP8" s="808">
        <v>8.5999999999999993E-2</v>
      </c>
      <c r="AQ8" s="808">
        <v>6.8000000000000005E-2</v>
      </c>
      <c r="AR8" s="809"/>
      <c r="AS8" s="808">
        <v>0.06</v>
      </c>
      <c r="AT8" s="796">
        <v>5.1999999999999998E-2</v>
      </c>
      <c r="AU8" s="809"/>
      <c r="AV8" s="810">
        <v>4.8000000000000001E-2</v>
      </c>
      <c r="AW8" s="811">
        <v>4.5332999999999998E-2</v>
      </c>
      <c r="AX8" s="811">
        <v>4.2666999999999997E-2</v>
      </c>
      <c r="AY8" s="811">
        <v>0.04</v>
      </c>
      <c r="AZ8" s="812">
        <v>3.7332999999999998E-2</v>
      </c>
      <c r="BA8" s="811">
        <v>3.5333000000000003E-2</v>
      </c>
      <c r="BB8" s="811">
        <v>2.6450000000000001E-2</v>
      </c>
      <c r="BC8" s="812">
        <v>1.1860000000000001E-2</v>
      </c>
      <c r="BD8" s="812">
        <v>1.1860000000000001E-2</v>
      </c>
      <c r="BE8" s="812">
        <v>1.1860000000000001E-2</v>
      </c>
      <c r="BF8" s="812">
        <v>1.1860000000000001E-2</v>
      </c>
      <c r="BG8" s="811">
        <v>1.1860000000000001E-2</v>
      </c>
      <c r="BH8" s="810">
        <f t="shared" si="8"/>
        <v>0.60041599999999995</v>
      </c>
      <c r="BI8" s="405">
        <f t="shared" si="9"/>
        <v>26.470588235294091</v>
      </c>
      <c r="BJ8" s="405">
        <f t="shared" si="10"/>
        <v>13.333333333333353</v>
      </c>
      <c r="BK8" s="405">
        <f t="shared" si="11"/>
        <v>15.384615384615397</v>
      </c>
      <c r="BL8" s="404">
        <f t="shared" si="12"/>
        <v>8.333333333333325</v>
      </c>
      <c r="BM8" s="404">
        <f t="shared" si="13"/>
        <v>5.8831314936139245</v>
      </c>
      <c r="BN8" s="306">
        <f t="shared" si="14"/>
        <v>6.2483886844634018</v>
      </c>
      <c r="BO8" s="306">
        <f t="shared" si="15"/>
        <v>6.6674999999999818</v>
      </c>
      <c r="BP8" s="306">
        <f t="shared" si="16"/>
        <v>7.1438137840516447</v>
      </c>
      <c r="BQ8" s="306">
        <f t="shared" si="17"/>
        <v>5.6604307587807323</v>
      </c>
      <c r="BR8" s="306">
        <f t="shared" si="18"/>
        <v>33.584120982986775</v>
      </c>
      <c r="BS8" s="306">
        <f t="shared" si="19"/>
        <v>123.01854974704889</v>
      </c>
      <c r="BT8" s="306">
        <f t="shared" si="20"/>
        <v>0</v>
      </c>
      <c r="BU8" s="306">
        <f t="shared" si="21"/>
        <v>0</v>
      </c>
      <c r="BV8" s="306">
        <f t="shared" si="22"/>
        <v>0</v>
      </c>
      <c r="BW8" s="306">
        <f t="shared" si="23"/>
        <v>0</v>
      </c>
      <c r="BX8" s="404">
        <f t="shared" si="24"/>
        <v>16.781853715834767</v>
      </c>
      <c r="BY8" s="405">
        <f t="shared" si="25"/>
        <v>29.914079083912505</v>
      </c>
      <c r="BZ8" s="788" t="s">
        <v>2441</v>
      </c>
      <c r="CA8" s="486">
        <f t="shared" si="26"/>
        <v>-13.888798048776016</v>
      </c>
      <c r="CB8" s="348">
        <f t="shared" si="27"/>
        <v>13.971015035336132</v>
      </c>
      <c r="CC8" s="404">
        <f t="shared" si="28"/>
        <v>72.696110369381387</v>
      </c>
      <c r="CD8" s="570">
        <f t="shared" si="29"/>
        <v>8.6859999999999993E-2</v>
      </c>
      <c r="CE8" s="419">
        <f t="shared" si="30"/>
        <v>9.5546000000000006E-2</v>
      </c>
      <c r="CF8" s="419">
        <f t="shared" si="31"/>
        <v>0.10510060000000002</v>
      </c>
      <c r="CG8" s="419">
        <f t="shared" si="31"/>
        <v>0.11561066000000003</v>
      </c>
      <c r="CH8" s="496">
        <f t="shared" si="31"/>
        <v>0.12717172600000004</v>
      </c>
      <c r="CI8" s="416">
        <f t="shared" si="32"/>
        <v>0.53028898600000018</v>
      </c>
      <c r="CJ8" s="405">
        <f t="shared" si="33"/>
        <v>1.7788962965447841</v>
      </c>
      <c r="CK8" s="457">
        <v>1.3</v>
      </c>
      <c r="CL8" s="458">
        <v>28.22</v>
      </c>
      <c r="CM8" s="458">
        <v>-18.79</v>
      </c>
      <c r="CN8" s="459">
        <v>-2.4900000000000002</v>
      </c>
      <c r="CO8" s="460">
        <v>2.91</v>
      </c>
    </row>
    <row r="9" spans="1:93" ht="11.25" customHeight="1">
      <c r="A9" s="86" t="s">
        <v>33</v>
      </c>
      <c r="B9" s="109" t="s">
        <v>3464</v>
      </c>
      <c r="C9" s="109" t="s">
        <v>3416</v>
      </c>
      <c r="D9" s="117">
        <v>10</v>
      </c>
      <c r="E9" s="121">
        <v>344</v>
      </c>
      <c r="F9" s="57" t="s">
        <v>2659</v>
      </c>
      <c r="G9" s="49" t="s">
        <v>2659</v>
      </c>
      <c r="H9" s="179">
        <v>90.03</v>
      </c>
      <c r="I9" s="227">
        <f t="shared" si="0"/>
        <v>2.2659113628790402</v>
      </c>
      <c r="J9" s="106">
        <v>0.93</v>
      </c>
      <c r="K9" s="106">
        <v>1.02</v>
      </c>
      <c r="L9" s="83">
        <f t="shared" si="1"/>
        <v>9.6774193548387011</v>
      </c>
      <c r="M9" s="27">
        <v>41927</v>
      </c>
      <c r="N9" s="27">
        <v>41929</v>
      </c>
      <c r="O9" s="26">
        <v>41960</v>
      </c>
      <c r="P9" s="27" t="s">
        <v>1426</v>
      </c>
      <c r="Q9" s="91" t="s">
        <v>2330</v>
      </c>
      <c r="R9" s="224">
        <f>K9*2</f>
        <v>2.04</v>
      </c>
      <c r="S9" s="231">
        <f t="shared" si="2"/>
        <v>45.739910313901348</v>
      </c>
      <c r="T9" s="680">
        <f t="shared" si="3"/>
        <v>204.2809652764964</v>
      </c>
      <c r="U9" s="227">
        <f t="shared" si="4"/>
        <v>20.18609865470852</v>
      </c>
      <c r="V9" s="263">
        <v>8</v>
      </c>
      <c r="W9" s="161">
        <v>4.46</v>
      </c>
      <c r="X9" s="149">
        <v>2.0699999999999998</v>
      </c>
      <c r="Y9" s="155">
        <v>1.85</v>
      </c>
      <c r="Z9" s="149">
        <v>10.32</v>
      </c>
      <c r="AA9" s="156">
        <v>54.7</v>
      </c>
      <c r="AB9" s="432">
        <v>-8.3000000000000007</v>
      </c>
      <c r="AC9" s="474">
        <v>9.1199999999999992</v>
      </c>
      <c r="AD9" s="443">
        <v>13.1</v>
      </c>
      <c r="AE9" s="474">
        <v>9.77</v>
      </c>
      <c r="AF9" s="723">
        <v>28</v>
      </c>
      <c r="AG9" s="456">
        <v>59825</v>
      </c>
      <c r="AH9" s="655">
        <v>0.3</v>
      </c>
      <c r="AI9" s="767">
        <v>0</v>
      </c>
      <c r="AJ9" s="796">
        <f>IF(OR(AD9&lt;0,AD9="n/a",AD9=0,AN9="n/a"),"n/a",AN9/AD9)</f>
        <v>1.6075059168518679</v>
      </c>
      <c r="AK9" s="688" t="str">
        <f>IF(OR(AN9&lt;0,AN9="n/a",AO9&lt;0,AO9="n/a"),"n/a",AN9/AO9)</f>
        <v>n/a</v>
      </c>
      <c r="AL9" s="634">
        <f t="shared" si="34"/>
        <v>12.06896551724137</v>
      </c>
      <c r="AM9" s="631">
        <f t="shared" si="5"/>
        <v>20.123329994304417</v>
      </c>
      <c r="AN9" s="631">
        <f t="shared" si="6"/>
        <v>21.058327510759469</v>
      </c>
      <c r="AO9" s="235" t="str">
        <f t="shared" si="7"/>
        <v>n/a</v>
      </c>
      <c r="AP9" s="808">
        <v>1.95</v>
      </c>
      <c r="AQ9" s="808">
        <v>1.74</v>
      </c>
      <c r="AR9" s="809"/>
      <c r="AS9" s="808">
        <v>1.4850000000000001</v>
      </c>
      <c r="AT9" s="796">
        <v>1.125</v>
      </c>
      <c r="AU9" s="809"/>
      <c r="AV9" s="810">
        <v>0.82499999999999996</v>
      </c>
      <c r="AW9" s="811">
        <v>0.75</v>
      </c>
      <c r="AX9" s="811">
        <v>0.5</v>
      </c>
      <c r="AY9" s="811">
        <v>0.42</v>
      </c>
      <c r="AZ9" s="811">
        <v>0.35</v>
      </c>
      <c r="BA9" s="811">
        <v>0.3</v>
      </c>
      <c r="BB9" s="812">
        <v>0</v>
      </c>
      <c r="BC9" s="812">
        <v>0</v>
      </c>
      <c r="BD9" s="812">
        <v>0</v>
      </c>
      <c r="BE9" s="812">
        <v>0</v>
      </c>
      <c r="BF9" s="812">
        <v>0</v>
      </c>
      <c r="BG9" s="812">
        <v>0</v>
      </c>
      <c r="BH9" s="810">
        <f t="shared" si="8"/>
        <v>9.4450000000000003</v>
      </c>
      <c r="BI9" s="405">
        <f t="shared" si="9"/>
        <v>12.06896551724137</v>
      </c>
      <c r="BJ9" s="405">
        <f t="shared" si="10"/>
        <v>17.171717171717169</v>
      </c>
      <c r="BK9" s="405">
        <f t="shared" si="11"/>
        <v>32.000000000000007</v>
      </c>
      <c r="BL9" s="404">
        <f t="shared" si="12"/>
        <v>36.363636363636374</v>
      </c>
      <c r="BM9" s="404">
        <f t="shared" si="13"/>
        <v>9.9999999999999858</v>
      </c>
      <c r="BN9" s="306">
        <f t="shared" si="14"/>
        <v>50</v>
      </c>
      <c r="BO9" s="306">
        <f t="shared" si="15"/>
        <v>19.047619047619047</v>
      </c>
      <c r="BP9" s="306">
        <f t="shared" si="16"/>
        <v>19.999999999999996</v>
      </c>
      <c r="BQ9" s="306">
        <f t="shared" si="17"/>
        <v>16.666666666666675</v>
      </c>
      <c r="BR9" s="306">
        <f t="shared" si="18"/>
        <v>0</v>
      </c>
      <c r="BS9" s="306">
        <f t="shared" si="19"/>
        <v>0</v>
      </c>
      <c r="BT9" s="306">
        <f t="shared" si="20"/>
        <v>0</v>
      </c>
      <c r="BU9" s="306">
        <f t="shared" si="21"/>
        <v>0</v>
      </c>
      <c r="BV9" s="306">
        <f t="shared" si="22"/>
        <v>0</v>
      </c>
      <c r="BW9" s="306">
        <f t="shared" si="23"/>
        <v>0</v>
      </c>
      <c r="BX9" s="404">
        <f t="shared" si="24"/>
        <v>14.221240317792043</v>
      </c>
      <c r="BY9" s="405">
        <f t="shared" si="25"/>
        <v>15.041667184599083</v>
      </c>
      <c r="BZ9" s="788" t="s">
        <v>2442</v>
      </c>
      <c r="CA9" s="486">
        <f t="shared" si="26"/>
        <v>3.1381402189299905</v>
      </c>
      <c r="CB9" s="348">
        <f t="shared" si="27"/>
        <v>23.32423887363851</v>
      </c>
      <c r="CC9" s="404">
        <f t="shared" si="28"/>
        <v>61.131108780558357</v>
      </c>
      <c r="CD9" s="570">
        <f t="shared" si="29"/>
        <v>1.9695</v>
      </c>
      <c r="CE9" s="419">
        <f t="shared" si="30"/>
        <v>2.1491183999999999</v>
      </c>
      <c r="CF9" s="419">
        <f t="shared" si="31"/>
        <v>2.3590872676799997</v>
      </c>
      <c r="CG9" s="419">
        <f t="shared" si="31"/>
        <v>2.5895700937323354</v>
      </c>
      <c r="CH9" s="496">
        <f t="shared" si="31"/>
        <v>2.8425710918899845</v>
      </c>
      <c r="CI9" s="416">
        <f t="shared" si="32"/>
        <v>11.909846853302319</v>
      </c>
      <c r="CJ9" s="405">
        <f t="shared" si="33"/>
        <v>13.228753585807308</v>
      </c>
      <c r="CK9" s="457">
        <v>1.21</v>
      </c>
      <c r="CL9" s="458">
        <v>21.7</v>
      </c>
      <c r="CM9" s="458">
        <v>-2.08</v>
      </c>
      <c r="CN9" s="459">
        <v>1.66</v>
      </c>
      <c r="CO9" s="460">
        <v>9.3800000000000008</v>
      </c>
    </row>
    <row r="10" spans="1:93" ht="11.25" customHeight="1">
      <c r="A10" s="23" t="s">
        <v>2171</v>
      </c>
      <c r="B10" s="24" t="s">
        <v>394</v>
      </c>
      <c r="C10" s="24" t="s">
        <v>3417</v>
      </c>
      <c r="D10" s="117">
        <v>22</v>
      </c>
      <c r="E10" s="121">
        <v>119</v>
      </c>
      <c r="F10" s="38" t="s">
        <v>2049</v>
      </c>
      <c r="G10" s="39" t="s">
        <v>2049</v>
      </c>
      <c r="H10" s="156">
        <v>114.01</v>
      </c>
      <c r="I10" s="227">
        <f t="shared" si="0"/>
        <v>2.2805017103762828</v>
      </c>
      <c r="J10" s="94">
        <v>0.63</v>
      </c>
      <c r="K10" s="94">
        <v>0.65</v>
      </c>
      <c r="L10" s="83">
        <f t="shared" si="1"/>
        <v>3.1746031746031855</v>
      </c>
      <c r="M10" s="27">
        <v>41841</v>
      </c>
      <c r="N10" s="27">
        <v>41843</v>
      </c>
      <c r="O10" s="26">
        <v>41864</v>
      </c>
      <c r="P10" s="27" t="s">
        <v>2158</v>
      </c>
      <c r="Q10" s="91" t="s">
        <v>1235</v>
      </c>
      <c r="R10" s="224">
        <f t="shared" ref="R10:R17" si="35">K10*4</f>
        <v>2.6</v>
      </c>
      <c r="S10" s="231">
        <f t="shared" si="2"/>
        <v>26.94300518134715</v>
      </c>
      <c r="T10" s="680">
        <f t="shared" si="3"/>
        <v>-18.338299823216943</v>
      </c>
      <c r="U10" s="227">
        <f t="shared" si="4"/>
        <v>11.814507772020725</v>
      </c>
      <c r="V10" s="263">
        <v>12</v>
      </c>
      <c r="W10" s="161">
        <v>9.65</v>
      </c>
      <c r="X10" s="149">
        <v>1.88</v>
      </c>
      <c r="Y10" s="155">
        <v>1.94</v>
      </c>
      <c r="Z10" s="149">
        <v>1.27</v>
      </c>
      <c r="AA10" s="156">
        <v>11.1</v>
      </c>
      <c r="AB10" s="432">
        <v>38.200000000000003</v>
      </c>
      <c r="AC10" s="474">
        <v>2.89</v>
      </c>
      <c r="AD10" s="443">
        <v>25.8</v>
      </c>
      <c r="AE10" s="474">
        <v>6.28</v>
      </c>
      <c r="AF10" s="723">
        <v>25</v>
      </c>
      <c r="AG10" s="456">
        <v>37822</v>
      </c>
      <c r="AH10" s="655">
        <v>0.5</v>
      </c>
      <c r="AI10" s="767">
        <v>0.21</v>
      </c>
      <c r="AJ10" s="796">
        <f>IF(OR(AD10&lt;0,AD10="n/a",AD10=0),"n/a",AN10/AD10)</f>
        <v>0.67274592492300544</v>
      </c>
      <c r="AK10" s="688">
        <f>IF(OR(AO10&lt;0,AO10="n/a"),"n/a",AN10/AO10)</f>
        <v>1.4071243031200023</v>
      </c>
      <c r="AL10" s="634">
        <f t="shared" si="34"/>
        <v>28.000000000000004</v>
      </c>
      <c r="AM10" s="631">
        <f t="shared" si="5"/>
        <v>23.47158379972165</v>
      </c>
      <c r="AN10" s="631">
        <f t="shared" si="6"/>
        <v>17.356844863013542</v>
      </c>
      <c r="AO10" s="235">
        <f t="shared" si="7"/>
        <v>12.334976252295826</v>
      </c>
      <c r="AP10" s="808">
        <v>2.56</v>
      </c>
      <c r="AQ10" s="808">
        <v>2</v>
      </c>
      <c r="AR10" s="809"/>
      <c r="AS10" s="808">
        <v>1.92</v>
      </c>
      <c r="AT10" s="796">
        <v>1.36</v>
      </c>
      <c r="AU10" s="809"/>
      <c r="AV10" s="810">
        <v>1.28</v>
      </c>
      <c r="AW10" s="811">
        <v>1.1499999999999999</v>
      </c>
      <c r="AX10" s="811">
        <v>1.0900000000000001</v>
      </c>
      <c r="AY10" s="811">
        <v>1.04</v>
      </c>
      <c r="AZ10" s="811">
        <v>0.96</v>
      </c>
      <c r="BA10" s="811">
        <v>0.88</v>
      </c>
      <c r="BB10" s="811">
        <v>0.8</v>
      </c>
      <c r="BC10" s="811">
        <v>0.74</v>
      </c>
      <c r="BD10" s="811">
        <v>0.68</v>
      </c>
      <c r="BE10" s="811">
        <v>0.56000000000000005</v>
      </c>
      <c r="BF10" s="811">
        <v>0.48</v>
      </c>
      <c r="BG10" s="811">
        <v>0.4</v>
      </c>
      <c r="BH10" s="810">
        <f t="shared" si="8"/>
        <v>17.900000000000002</v>
      </c>
      <c r="BI10" s="405">
        <f t="shared" si="9"/>
        <v>28.000000000000004</v>
      </c>
      <c r="BJ10" s="405">
        <f t="shared" si="10"/>
        <v>4.1666666666666741</v>
      </c>
      <c r="BK10" s="405">
        <f t="shared" si="11"/>
        <v>41.176470588235283</v>
      </c>
      <c r="BL10" s="404">
        <f t="shared" si="12"/>
        <v>6.25</v>
      </c>
      <c r="BM10" s="404">
        <f t="shared" si="13"/>
        <v>11.304347826086957</v>
      </c>
      <c r="BN10" s="306">
        <f t="shared" si="14"/>
        <v>5.504587155963292</v>
      </c>
      <c r="BO10" s="306">
        <f t="shared" si="15"/>
        <v>4.8076923076923128</v>
      </c>
      <c r="BP10" s="306">
        <f t="shared" si="16"/>
        <v>8.3333333333333481</v>
      </c>
      <c r="BQ10" s="306">
        <f t="shared" si="17"/>
        <v>9.0909090909090828</v>
      </c>
      <c r="BR10" s="306">
        <f t="shared" si="18"/>
        <v>9.9999999999999858</v>
      </c>
      <c r="BS10" s="306">
        <f t="shared" si="19"/>
        <v>8.1081081081081141</v>
      </c>
      <c r="BT10" s="306">
        <f t="shared" si="20"/>
        <v>8.8235294117646959</v>
      </c>
      <c r="BU10" s="306">
        <f t="shared" si="21"/>
        <v>21.42857142857142</v>
      </c>
      <c r="BV10" s="306">
        <f t="shared" si="22"/>
        <v>16.666666666666675</v>
      </c>
      <c r="BW10" s="306">
        <f t="shared" si="23"/>
        <v>19.999999999999996</v>
      </c>
      <c r="BX10" s="404">
        <f t="shared" si="24"/>
        <v>13.577392172266523</v>
      </c>
      <c r="BY10" s="405">
        <f t="shared" si="25"/>
        <v>9.9485038916816659</v>
      </c>
      <c r="BZ10" s="788" t="s">
        <v>2637</v>
      </c>
      <c r="CA10" s="486">
        <f t="shared" si="26"/>
        <v>7.8228388013690981</v>
      </c>
      <c r="CB10" s="348">
        <f t="shared" si="27"/>
        <v>19.637346573389824</v>
      </c>
      <c r="CC10" s="404">
        <f t="shared" si="28"/>
        <v>76.716550291964808</v>
      </c>
      <c r="CD10" s="570">
        <f t="shared" si="29"/>
        <v>2.8160000000000003</v>
      </c>
      <c r="CE10" s="419">
        <f t="shared" si="30"/>
        <v>2.8973824000000001</v>
      </c>
      <c r="CF10" s="419">
        <f t="shared" si="31"/>
        <v>3.0793380147200002</v>
      </c>
      <c r="CG10" s="419">
        <f t="shared" si="31"/>
        <v>3.2727204420444163</v>
      </c>
      <c r="CH10" s="496">
        <f t="shared" si="31"/>
        <v>3.4782472858048057</v>
      </c>
      <c r="CI10" s="416">
        <f t="shared" si="32"/>
        <v>15.543688142569223</v>
      </c>
      <c r="CJ10" s="405">
        <f t="shared" si="33"/>
        <v>13.63361822872487</v>
      </c>
      <c r="CK10" s="457">
        <v>0.88</v>
      </c>
      <c r="CL10" s="458">
        <v>22.21</v>
      </c>
      <c r="CM10" s="458">
        <v>-2.95</v>
      </c>
      <c r="CN10" s="459">
        <v>1.01</v>
      </c>
      <c r="CO10" s="460">
        <v>6.68</v>
      </c>
    </row>
    <row r="11" spans="1:93" ht="11.25" customHeight="1">
      <c r="A11" s="193" t="s">
        <v>1924</v>
      </c>
      <c r="B11" s="186" t="s">
        <v>1925</v>
      </c>
      <c r="C11" s="186" t="s">
        <v>2770</v>
      </c>
      <c r="D11" s="118">
        <v>11</v>
      </c>
      <c r="E11" s="121">
        <v>300</v>
      </c>
      <c r="F11" s="65" t="s">
        <v>2659</v>
      </c>
      <c r="G11" s="66" t="s">
        <v>2659</v>
      </c>
      <c r="H11" s="498">
        <v>19.23</v>
      </c>
      <c r="I11" s="229">
        <f t="shared" si="0"/>
        <v>1.8720748829953195</v>
      </c>
      <c r="J11" s="203">
        <v>0.08</v>
      </c>
      <c r="K11" s="203">
        <v>0.09</v>
      </c>
      <c r="L11" s="84">
        <f t="shared" si="1"/>
        <v>12.5</v>
      </c>
      <c r="M11" s="44">
        <v>41911</v>
      </c>
      <c r="N11" s="44">
        <v>41913</v>
      </c>
      <c r="O11" s="43">
        <v>41928</v>
      </c>
      <c r="P11" s="270" t="s">
        <v>2853</v>
      </c>
      <c r="Q11" s="532"/>
      <c r="R11" s="224">
        <f t="shared" si="35"/>
        <v>0.36</v>
      </c>
      <c r="S11" s="231">
        <f t="shared" si="2"/>
        <v>27.27272727272727</v>
      </c>
      <c r="T11" s="680">
        <f t="shared" si="3"/>
        <v>1.4635327832048572</v>
      </c>
      <c r="U11" s="227">
        <f t="shared" si="4"/>
        <v>14.568181818181818</v>
      </c>
      <c r="V11" s="263">
        <v>12</v>
      </c>
      <c r="W11" s="161">
        <v>1.32</v>
      </c>
      <c r="X11" s="149" t="s">
        <v>462</v>
      </c>
      <c r="Y11" s="155">
        <v>0.61</v>
      </c>
      <c r="Z11" s="149">
        <v>1.59</v>
      </c>
      <c r="AA11" s="156">
        <v>13.6</v>
      </c>
      <c r="AB11" s="432">
        <v>8</v>
      </c>
      <c r="AC11" s="474">
        <v>15.44</v>
      </c>
      <c r="AD11" s="443">
        <v>-0.3</v>
      </c>
      <c r="AE11" s="474" t="s">
        <v>462</v>
      </c>
      <c r="AF11" s="723">
        <v>1</v>
      </c>
      <c r="AG11" s="466">
        <v>63</v>
      </c>
      <c r="AH11" s="655">
        <v>11</v>
      </c>
      <c r="AI11" s="767">
        <v>0.77</v>
      </c>
      <c r="AJ11" s="797" t="str">
        <f>IF(OR(AD11&lt;0,AD11="n/a",AD11=0),"n/a",AN11/AD11)</f>
        <v>n/a</v>
      </c>
      <c r="AK11" s="686">
        <f>IF(OR(AO11&lt;0,AO11="n/a"),"n/a",AN11/AO11)</f>
        <v>0.44838208347199987</v>
      </c>
      <c r="AL11" s="634">
        <f t="shared" si="34"/>
        <v>10.000000000000009</v>
      </c>
      <c r="AM11" s="631">
        <f t="shared" si="5"/>
        <v>9.6961310486523686</v>
      </c>
      <c r="AN11" s="631">
        <f t="shared" si="6"/>
        <v>10.534229649286942</v>
      </c>
      <c r="AO11" s="235">
        <f t="shared" si="7"/>
        <v>23.493868371626792</v>
      </c>
      <c r="AP11" s="808">
        <v>0.33</v>
      </c>
      <c r="AQ11" s="808">
        <v>0.3</v>
      </c>
      <c r="AR11" s="809" t="s">
        <v>1127</v>
      </c>
      <c r="AS11" s="813">
        <v>0.28000000000000003</v>
      </c>
      <c r="AT11" s="796">
        <v>0.25</v>
      </c>
      <c r="AU11" s="809"/>
      <c r="AV11" s="810">
        <v>0.21</v>
      </c>
      <c r="AW11" s="812">
        <v>0.2</v>
      </c>
      <c r="AX11" s="811">
        <v>0.17</v>
      </c>
      <c r="AY11" s="811">
        <v>0.15</v>
      </c>
      <c r="AZ11" s="812">
        <v>0.12</v>
      </c>
      <c r="BA11" s="811">
        <v>0.1</v>
      </c>
      <c r="BB11" s="811">
        <v>0.04</v>
      </c>
      <c r="BC11" s="812">
        <v>0</v>
      </c>
      <c r="BD11" s="812">
        <v>0</v>
      </c>
      <c r="BE11" s="812">
        <v>0</v>
      </c>
      <c r="BF11" s="812">
        <v>0</v>
      </c>
      <c r="BG11" s="812">
        <v>0</v>
      </c>
      <c r="BH11" s="810">
        <f t="shared" si="8"/>
        <v>2.15</v>
      </c>
      <c r="BI11" s="405">
        <f t="shared" si="9"/>
        <v>10.000000000000009</v>
      </c>
      <c r="BJ11" s="405">
        <f t="shared" si="10"/>
        <v>7.1428571428571397</v>
      </c>
      <c r="BK11" s="405">
        <f t="shared" si="11"/>
        <v>12.000000000000011</v>
      </c>
      <c r="BL11" s="404">
        <f t="shared" si="12"/>
        <v>19.047619047619047</v>
      </c>
      <c r="BM11" s="404">
        <f t="shared" si="13"/>
        <v>4.9999999999999822</v>
      </c>
      <c r="BN11" s="306">
        <f t="shared" si="14"/>
        <v>17.647058823529417</v>
      </c>
      <c r="BO11" s="306">
        <f t="shared" si="15"/>
        <v>13.333333333333353</v>
      </c>
      <c r="BP11" s="306">
        <f t="shared" si="16"/>
        <v>25</v>
      </c>
      <c r="BQ11" s="306">
        <f t="shared" si="17"/>
        <v>19.999999999999996</v>
      </c>
      <c r="BR11" s="306">
        <f t="shared" si="18"/>
        <v>150</v>
      </c>
      <c r="BS11" s="306">
        <f t="shared" si="19"/>
        <v>0</v>
      </c>
      <c r="BT11" s="306">
        <f t="shared" si="20"/>
        <v>0</v>
      </c>
      <c r="BU11" s="306">
        <f t="shared" si="21"/>
        <v>0</v>
      </c>
      <c r="BV11" s="306">
        <f t="shared" si="22"/>
        <v>0</v>
      </c>
      <c r="BW11" s="306">
        <f t="shared" si="23"/>
        <v>0</v>
      </c>
      <c r="BX11" s="404">
        <f t="shared" si="24"/>
        <v>18.61139122315593</v>
      </c>
      <c r="BY11" s="405">
        <f t="shared" si="25"/>
        <v>36.056687233230299</v>
      </c>
      <c r="BZ11" s="788" t="s">
        <v>2558</v>
      </c>
      <c r="CA11" s="486">
        <f t="shared" si="26"/>
        <v>-2.161877285899557</v>
      </c>
      <c r="CB11" s="348">
        <f t="shared" si="27"/>
        <v>12.406304532282261</v>
      </c>
      <c r="CC11" s="404">
        <f t="shared" si="28"/>
        <v>65.66397461523529</v>
      </c>
      <c r="CD11" s="570">
        <f t="shared" si="29"/>
        <v>0.35640000000000005</v>
      </c>
      <c r="CE11" s="419">
        <f t="shared" si="30"/>
        <v>0.39204000000000011</v>
      </c>
      <c r="CF11" s="419">
        <f t="shared" si="31"/>
        <v>0.40380120000000014</v>
      </c>
      <c r="CG11" s="419">
        <f t="shared" si="31"/>
        <v>0.41591523600000013</v>
      </c>
      <c r="CH11" s="496">
        <f t="shared" si="31"/>
        <v>0.42839269308000016</v>
      </c>
      <c r="CI11" s="416">
        <f t="shared" si="32"/>
        <v>1.9965491290800008</v>
      </c>
      <c r="CJ11" s="405">
        <f t="shared" si="33"/>
        <v>10.382470770046806</v>
      </c>
      <c r="CK11" s="457">
        <v>0.28999999999999998</v>
      </c>
      <c r="CL11" s="458">
        <v>30.5</v>
      </c>
      <c r="CM11" s="458">
        <v>-5.77</v>
      </c>
      <c r="CN11" s="459">
        <v>1.91</v>
      </c>
      <c r="CO11" s="460">
        <v>10.83</v>
      </c>
    </row>
    <row r="12" spans="1:93" ht="11.25" customHeight="1">
      <c r="A12" s="86" t="s">
        <v>3083</v>
      </c>
      <c r="B12" s="24" t="s">
        <v>3505</v>
      </c>
      <c r="C12" s="24" t="s">
        <v>2172</v>
      </c>
      <c r="D12" s="117">
        <v>13</v>
      </c>
      <c r="E12" s="121">
        <v>239</v>
      </c>
      <c r="F12" s="38" t="s">
        <v>2049</v>
      </c>
      <c r="G12" s="39" t="s">
        <v>2049</v>
      </c>
      <c r="H12" s="179">
        <v>49.11</v>
      </c>
      <c r="I12" s="226">
        <f t="shared" si="0"/>
        <v>4.1539401343921813</v>
      </c>
      <c r="J12" s="106">
        <v>0.49</v>
      </c>
      <c r="K12" s="106">
        <v>0.51</v>
      </c>
      <c r="L12" s="96">
        <f t="shared" si="1"/>
        <v>4.081632653061229</v>
      </c>
      <c r="M12" s="27">
        <v>42046</v>
      </c>
      <c r="N12" s="27">
        <v>42048</v>
      </c>
      <c r="O12" s="26">
        <v>42064</v>
      </c>
      <c r="P12" s="27" t="s">
        <v>1199</v>
      </c>
      <c r="Q12" s="201"/>
      <c r="R12" s="225">
        <f t="shared" si="35"/>
        <v>2.04</v>
      </c>
      <c r="S12" s="675">
        <f t="shared" si="2"/>
        <v>43.312101910828027</v>
      </c>
      <c r="T12" s="684">
        <f t="shared" si="3"/>
        <v>-15.52200167504677</v>
      </c>
      <c r="U12" s="226">
        <f t="shared" si="4"/>
        <v>10.426751592356688</v>
      </c>
      <c r="V12" s="267">
        <v>12</v>
      </c>
      <c r="W12" s="169">
        <v>4.71</v>
      </c>
      <c r="X12" s="171">
        <v>2.61</v>
      </c>
      <c r="Y12" s="170">
        <v>1.0900000000000001</v>
      </c>
      <c r="Z12" s="171">
        <v>1.54</v>
      </c>
      <c r="AA12" s="172">
        <v>20.2</v>
      </c>
      <c r="AB12" s="433">
        <v>92.2</v>
      </c>
      <c r="AC12" s="446">
        <v>4.45</v>
      </c>
      <c r="AD12" s="442">
        <v>10.3</v>
      </c>
      <c r="AE12" s="446">
        <v>4</v>
      </c>
      <c r="AF12" s="724">
        <v>0</v>
      </c>
      <c r="AG12" s="461">
        <v>5877</v>
      </c>
      <c r="AH12" s="737">
        <v>0.3</v>
      </c>
      <c r="AI12" s="768">
        <v>1.32</v>
      </c>
      <c r="AJ12" s="796">
        <f>IF(OR(AD12&lt;0,AD12="n/a",AD12=0),"n/a",AN12/AD12)</f>
        <v>0.25697339894128846</v>
      </c>
      <c r="AK12" s="688">
        <f>IF(OR(AO12&lt;0,AO12="n/a"),"n/a",AN12/AO12)</f>
        <v>0.48330370965609321</v>
      </c>
      <c r="AL12" s="632">
        <f t="shared" si="34"/>
        <v>4.2553191489361764</v>
      </c>
      <c r="AM12" s="633">
        <f t="shared" si="5"/>
        <v>2.8792656052861521</v>
      </c>
      <c r="AN12" s="633">
        <f t="shared" si="6"/>
        <v>2.6468260090952711</v>
      </c>
      <c r="AO12" s="234">
        <f t="shared" si="7"/>
        <v>5.4765274013284237</v>
      </c>
      <c r="AP12" s="803">
        <v>1.96</v>
      </c>
      <c r="AQ12" s="803">
        <v>1.88</v>
      </c>
      <c r="AR12" s="802"/>
      <c r="AS12" s="803">
        <v>1.84</v>
      </c>
      <c r="AT12" s="795">
        <v>1.8</v>
      </c>
      <c r="AU12" s="802"/>
      <c r="AV12" s="805">
        <v>1.76</v>
      </c>
      <c r="AW12" s="806">
        <v>1.72</v>
      </c>
      <c r="AX12" s="806">
        <v>1.68</v>
      </c>
      <c r="AY12" s="806">
        <v>1.64</v>
      </c>
      <c r="AZ12" s="807">
        <v>1.48</v>
      </c>
      <c r="BA12" s="806">
        <v>1.3</v>
      </c>
      <c r="BB12" s="806">
        <v>1.1499999999999999</v>
      </c>
      <c r="BC12" s="806">
        <v>1.1100000000000001</v>
      </c>
      <c r="BD12" s="807">
        <v>1.08</v>
      </c>
      <c r="BE12" s="807">
        <v>1.08</v>
      </c>
      <c r="BF12" s="807">
        <v>1.08</v>
      </c>
      <c r="BG12" s="807">
        <v>1.08</v>
      </c>
      <c r="BH12" s="805">
        <f t="shared" si="8"/>
        <v>23.639999999999993</v>
      </c>
      <c r="BI12" s="407">
        <f t="shared" si="9"/>
        <v>4.2553191489361764</v>
      </c>
      <c r="BJ12" s="407">
        <f t="shared" si="10"/>
        <v>2.1739130434782483</v>
      </c>
      <c r="BK12" s="407">
        <f t="shared" si="11"/>
        <v>2.2222222222222143</v>
      </c>
      <c r="BL12" s="406">
        <f t="shared" si="12"/>
        <v>2.2727272727272707</v>
      </c>
      <c r="BM12" s="406">
        <f t="shared" si="13"/>
        <v>2.3255813953488413</v>
      </c>
      <c r="BN12" s="394">
        <f t="shared" si="14"/>
        <v>2.3809523809523725</v>
      </c>
      <c r="BO12" s="394">
        <f t="shared" si="15"/>
        <v>2.4390243902439046</v>
      </c>
      <c r="BP12" s="394">
        <f t="shared" si="16"/>
        <v>10.810810810810811</v>
      </c>
      <c r="BQ12" s="394">
        <f t="shared" si="17"/>
        <v>13.846153846153841</v>
      </c>
      <c r="BR12" s="394">
        <f t="shared" si="18"/>
        <v>13.043478260869579</v>
      </c>
      <c r="BS12" s="394">
        <f t="shared" si="19"/>
        <v>3.603603603603589</v>
      </c>
      <c r="BT12" s="394">
        <f t="shared" si="20"/>
        <v>2.7777777777777901</v>
      </c>
      <c r="BU12" s="394">
        <f t="shared" si="21"/>
        <v>0</v>
      </c>
      <c r="BV12" s="394">
        <f t="shared" si="22"/>
        <v>0</v>
      </c>
      <c r="BW12" s="394">
        <f t="shared" si="23"/>
        <v>0</v>
      </c>
      <c r="BX12" s="406">
        <f t="shared" si="24"/>
        <v>4.1434376102083093</v>
      </c>
      <c r="BY12" s="407">
        <f t="shared" si="25"/>
        <v>4.4110929455451746</v>
      </c>
      <c r="BZ12" s="787" t="s">
        <v>52</v>
      </c>
      <c r="CA12" s="682">
        <f t="shared" si="26"/>
        <v>-3.6259854488692351</v>
      </c>
      <c r="CB12" s="350">
        <f t="shared" si="27"/>
        <v>6.8007661434874525</v>
      </c>
      <c r="CC12" s="406">
        <f t="shared" si="28"/>
        <v>54.262618863639311</v>
      </c>
      <c r="CD12" s="554">
        <f t="shared" si="29"/>
        <v>2.1560000000000001</v>
      </c>
      <c r="CE12" s="417">
        <f t="shared" si="30"/>
        <v>2.2519420000000001</v>
      </c>
      <c r="CF12" s="417">
        <f t="shared" si="31"/>
        <v>2.3420196800000004</v>
      </c>
      <c r="CG12" s="417">
        <f t="shared" si="31"/>
        <v>2.4357004672000007</v>
      </c>
      <c r="CH12" s="495">
        <f t="shared" si="31"/>
        <v>2.533128485888001</v>
      </c>
      <c r="CI12" s="418">
        <f t="shared" si="32"/>
        <v>11.718790633088002</v>
      </c>
      <c r="CJ12" s="407">
        <f t="shared" si="33"/>
        <v>23.862330753589905</v>
      </c>
      <c r="CK12" s="462">
        <v>0.38</v>
      </c>
      <c r="CL12" s="463">
        <v>9.9600000000000009</v>
      </c>
      <c r="CM12" s="463">
        <v>-14.16</v>
      </c>
      <c r="CN12" s="529">
        <v>-8</v>
      </c>
      <c r="CO12" s="530">
        <v>-5.85</v>
      </c>
    </row>
    <row r="13" spans="1:93" ht="11.25" customHeight="1">
      <c r="A13" s="86" t="s">
        <v>2484</v>
      </c>
      <c r="B13" s="24" t="s">
        <v>2485</v>
      </c>
      <c r="C13" s="24" t="s">
        <v>1312</v>
      </c>
      <c r="D13" s="117">
        <v>12</v>
      </c>
      <c r="E13" s="121">
        <v>251</v>
      </c>
      <c r="F13" s="57" t="s">
        <v>2659</v>
      </c>
      <c r="G13" s="49" t="s">
        <v>2659</v>
      </c>
      <c r="H13" s="179">
        <v>117.22</v>
      </c>
      <c r="I13" s="227">
        <f t="shared" si="0"/>
        <v>1.8768128305749876</v>
      </c>
      <c r="J13" s="106">
        <v>0.48</v>
      </c>
      <c r="K13" s="106">
        <v>0.55000000000000004</v>
      </c>
      <c r="L13" s="83">
        <f t="shared" si="1"/>
        <v>14.583333333333348</v>
      </c>
      <c r="M13" s="27">
        <v>41801</v>
      </c>
      <c r="N13" s="27">
        <v>41803</v>
      </c>
      <c r="O13" s="26">
        <v>41820</v>
      </c>
      <c r="P13" s="92" t="s">
        <v>954</v>
      </c>
      <c r="Q13" s="91"/>
      <c r="R13" s="224">
        <f t="shared" si="35"/>
        <v>2.2000000000000002</v>
      </c>
      <c r="S13" s="231">
        <f t="shared" si="2"/>
        <v>45.081967213114758</v>
      </c>
      <c r="T13" s="680">
        <f t="shared" si="3"/>
        <v>111.75044596439517</v>
      </c>
      <c r="U13" s="227">
        <f t="shared" si="4"/>
        <v>24.020491803278688</v>
      </c>
      <c r="V13" s="263">
        <v>3</v>
      </c>
      <c r="W13" s="161">
        <v>4.88</v>
      </c>
      <c r="X13" s="149">
        <v>2.23</v>
      </c>
      <c r="Y13" s="155">
        <v>1.67</v>
      </c>
      <c r="Z13" s="149">
        <v>4.2</v>
      </c>
      <c r="AA13" s="156">
        <v>18.8</v>
      </c>
      <c r="AB13" s="432">
        <v>7.6</v>
      </c>
      <c r="AC13" s="474">
        <v>11.66</v>
      </c>
      <c r="AD13" s="443">
        <v>8.4</v>
      </c>
      <c r="AE13" s="474">
        <v>10.8</v>
      </c>
      <c r="AF13" s="723">
        <v>16</v>
      </c>
      <c r="AG13" s="456">
        <v>8806</v>
      </c>
      <c r="AH13" s="655">
        <v>9</v>
      </c>
      <c r="AI13" s="767">
        <v>1.19</v>
      </c>
      <c r="AJ13" s="796">
        <f>IF(OR(AD13&lt;0,AD13="n/a",AD13=0),"n/a",AN13/AD13)</f>
        <v>2.9675000596708596</v>
      </c>
      <c r="AK13" s="688">
        <f>IF(OR(AO13&lt;0,AO13="n/a"),"n/a",AN13/AO13)</f>
        <v>0.87799341593319202</v>
      </c>
      <c r="AL13" s="634">
        <f t="shared" si="34"/>
        <v>15.760869565217384</v>
      </c>
      <c r="AM13" s="631">
        <f t="shared" si="5"/>
        <v>20.412966988243973</v>
      </c>
      <c r="AN13" s="631">
        <f t="shared" si="6"/>
        <v>24.92700050123522</v>
      </c>
      <c r="AO13" s="235">
        <f t="shared" si="7"/>
        <v>28.390874064517991</v>
      </c>
      <c r="AP13" s="808">
        <v>2.13</v>
      </c>
      <c r="AQ13" s="808">
        <v>1.84</v>
      </c>
      <c r="AR13" s="809"/>
      <c r="AS13" s="808">
        <v>1.52</v>
      </c>
      <c r="AT13" s="796">
        <v>1.22</v>
      </c>
      <c r="AU13" s="809"/>
      <c r="AV13" s="810">
        <v>0.94</v>
      </c>
      <c r="AW13" s="811">
        <v>0.7</v>
      </c>
      <c r="AX13" s="811">
        <v>0.52</v>
      </c>
      <c r="AY13" s="811">
        <v>0.34</v>
      </c>
      <c r="AZ13" s="811">
        <v>0.27</v>
      </c>
      <c r="BA13" s="811">
        <v>0.22500000000000001</v>
      </c>
      <c r="BB13" s="811">
        <v>0.17499999999999999</v>
      </c>
      <c r="BC13" s="811">
        <v>0.12</v>
      </c>
      <c r="BD13" s="812">
        <v>0</v>
      </c>
      <c r="BE13" s="812">
        <v>0</v>
      </c>
      <c r="BF13" s="812">
        <v>0</v>
      </c>
      <c r="BG13" s="812">
        <v>0</v>
      </c>
      <c r="BH13" s="810">
        <f t="shared" si="8"/>
        <v>9.9999999999999982</v>
      </c>
      <c r="BI13" s="405">
        <f t="shared" si="9"/>
        <v>15.760869565217384</v>
      </c>
      <c r="BJ13" s="405">
        <f t="shared" si="10"/>
        <v>21.052631578947366</v>
      </c>
      <c r="BK13" s="405">
        <f t="shared" si="11"/>
        <v>24.590163934426236</v>
      </c>
      <c r="BL13" s="404">
        <f t="shared" si="12"/>
        <v>29.787234042553191</v>
      </c>
      <c r="BM13" s="404">
        <f t="shared" si="13"/>
        <v>34.285714285714299</v>
      </c>
      <c r="BN13" s="306">
        <f t="shared" si="14"/>
        <v>34.615384615384606</v>
      </c>
      <c r="BO13" s="306">
        <f t="shared" si="15"/>
        <v>52.941176470588225</v>
      </c>
      <c r="BP13" s="306">
        <f t="shared" si="16"/>
        <v>25.925925925925931</v>
      </c>
      <c r="BQ13" s="306">
        <f t="shared" si="17"/>
        <v>19.999999999999996</v>
      </c>
      <c r="BR13" s="306">
        <f t="shared" si="18"/>
        <v>28.57142857142858</v>
      </c>
      <c r="BS13" s="306">
        <f t="shared" si="19"/>
        <v>45.833333333333329</v>
      </c>
      <c r="BT13" s="306">
        <f t="shared" si="20"/>
        <v>0</v>
      </c>
      <c r="BU13" s="306">
        <f t="shared" si="21"/>
        <v>0</v>
      </c>
      <c r="BV13" s="306">
        <f t="shared" si="22"/>
        <v>0</v>
      </c>
      <c r="BW13" s="306">
        <f t="shared" si="23"/>
        <v>0</v>
      </c>
      <c r="BX13" s="404">
        <f t="shared" si="24"/>
        <v>22.224257488234606</v>
      </c>
      <c r="BY13" s="405">
        <f t="shared" si="25"/>
        <v>16.20799658387611</v>
      </c>
      <c r="BZ13" s="788" t="s">
        <v>1464</v>
      </c>
      <c r="CA13" s="486">
        <f t="shared" si="26"/>
        <v>2.7833215285315198</v>
      </c>
      <c r="CB13" s="348">
        <f t="shared" si="27"/>
        <v>26.803813331810208</v>
      </c>
      <c r="CC13" s="404">
        <f t="shared" si="28"/>
        <v>70.079754098360667</v>
      </c>
      <c r="CD13" s="570">
        <f t="shared" si="29"/>
        <v>2.2918799999999999</v>
      </c>
      <c r="CE13" s="419">
        <f t="shared" si="30"/>
        <v>2.5210680000000001</v>
      </c>
      <c r="CF13" s="419">
        <f t="shared" si="31"/>
        <v>2.7731748000000005</v>
      </c>
      <c r="CG13" s="419">
        <f t="shared" si="31"/>
        <v>3.0504922800000007</v>
      </c>
      <c r="CH13" s="496">
        <f t="shared" si="31"/>
        <v>3.3555415080000013</v>
      </c>
      <c r="CI13" s="416">
        <f t="shared" si="32"/>
        <v>13.992156588000004</v>
      </c>
      <c r="CJ13" s="405">
        <f t="shared" si="33"/>
        <v>11.93666318716943</v>
      </c>
      <c r="CK13" s="457">
        <v>0.53</v>
      </c>
      <c r="CL13" s="458">
        <v>17.38</v>
      </c>
      <c r="CM13" s="458">
        <v>-1.05</v>
      </c>
      <c r="CN13" s="459">
        <v>2.4300000000000002</v>
      </c>
      <c r="CO13" s="460">
        <v>6.13</v>
      </c>
    </row>
    <row r="14" spans="1:93" ht="11.25" customHeight="1">
      <c r="A14" s="23" t="s">
        <v>2505</v>
      </c>
      <c r="B14" s="24" t="s">
        <v>2317</v>
      </c>
      <c r="C14" s="24" t="s">
        <v>1312</v>
      </c>
      <c r="D14" s="117">
        <v>21</v>
      </c>
      <c r="E14" s="121">
        <v>147</v>
      </c>
      <c r="F14" s="38" t="s">
        <v>2049</v>
      </c>
      <c r="G14" s="39" t="s">
        <v>2049</v>
      </c>
      <c r="H14" s="156">
        <v>56.57</v>
      </c>
      <c r="I14" s="227">
        <f t="shared" si="0"/>
        <v>2.0505568322432386</v>
      </c>
      <c r="J14" s="94">
        <v>0.27500000000000002</v>
      </c>
      <c r="K14" s="94">
        <v>0.28999999999999998</v>
      </c>
      <c r="L14" s="83">
        <f t="shared" si="1"/>
        <v>5.4545454545454453</v>
      </c>
      <c r="M14" s="27">
        <v>42075</v>
      </c>
      <c r="N14" s="27">
        <v>42079</v>
      </c>
      <c r="O14" s="26">
        <v>42095</v>
      </c>
      <c r="P14" s="27" t="s">
        <v>3171</v>
      </c>
      <c r="Q14" s="91"/>
      <c r="R14" s="224">
        <f t="shared" si="35"/>
        <v>1.1599999999999999</v>
      </c>
      <c r="S14" s="231">
        <f t="shared" si="2"/>
        <v>45.136186770428019</v>
      </c>
      <c r="T14" s="680">
        <f t="shared" si="3"/>
        <v>78.310512861619117</v>
      </c>
      <c r="U14" s="227">
        <f t="shared" si="4"/>
        <v>22.011673151750973</v>
      </c>
      <c r="V14" s="263">
        <v>12</v>
      </c>
      <c r="W14" s="161">
        <v>2.57</v>
      </c>
      <c r="X14" s="149">
        <v>2.64</v>
      </c>
      <c r="Y14" s="155">
        <v>2.6</v>
      </c>
      <c r="Z14" s="149">
        <v>3.25</v>
      </c>
      <c r="AA14" s="156">
        <v>12.8</v>
      </c>
      <c r="AB14" s="432">
        <v>-47.2</v>
      </c>
      <c r="AC14" s="474">
        <v>16.62</v>
      </c>
      <c r="AD14" s="443">
        <v>5.7</v>
      </c>
      <c r="AE14" s="474">
        <v>8.33</v>
      </c>
      <c r="AF14" s="723">
        <v>17</v>
      </c>
      <c r="AG14" s="456">
        <v>6363</v>
      </c>
      <c r="AH14" s="655">
        <v>0.1</v>
      </c>
      <c r="AI14" s="767">
        <v>2.16</v>
      </c>
      <c r="AJ14" s="796">
        <f>IF(OR(AD14&lt;0,AD14="n/a",AD14=0),"n/a",AN14/AD14)</f>
        <v>2.8641694578557719</v>
      </c>
      <c r="AK14" s="688">
        <f>IF(OR(AO14&lt;0,AO14="n/a"),"n/a",AN14/AO14)</f>
        <v>1.1834734308954902</v>
      </c>
      <c r="AL14" s="634">
        <f t="shared" si="34"/>
        <v>10.9375</v>
      </c>
      <c r="AM14" s="631">
        <f t="shared" si="5"/>
        <v>18.811540651120652</v>
      </c>
      <c r="AN14" s="631">
        <f t="shared" si="6"/>
        <v>16.3257659097779</v>
      </c>
      <c r="AO14" s="235">
        <f t="shared" si="7"/>
        <v>13.794788698741467</v>
      </c>
      <c r="AP14" s="808">
        <v>1.0649999999999999</v>
      </c>
      <c r="AQ14" s="808">
        <v>0.96</v>
      </c>
      <c r="AR14" s="809"/>
      <c r="AS14" s="808">
        <v>0.77500000000000002</v>
      </c>
      <c r="AT14" s="796">
        <v>0.63500000000000001</v>
      </c>
      <c r="AU14" s="809"/>
      <c r="AV14" s="810">
        <v>0.56000000000000005</v>
      </c>
      <c r="AW14" s="811">
        <v>0.5</v>
      </c>
      <c r="AX14" s="811">
        <v>0.48</v>
      </c>
      <c r="AY14" s="811">
        <v>0.42</v>
      </c>
      <c r="AZ14" s="811">
        <v>0.34499999999999997</v>
      </c>
      <c r="BA14" s="811">
        <v>0.31</v>
      </c>
      <c r="BB14" s="811">
        <v>0.29249999999999998</v>
      </c>
      <c r="BC14" s="811">
        <v>0.28249999999999997</v>
      </c>
      <c r="BD14" s="811">
        <v>0.27</v>
      </c>
      <c r="BE14" s="812">
        <v>0.26</v>
      </c>
      <c r="BF14" s="811">
        <v>0.23</v>
      </c>
      <c r="BG14" s="812">
        <v>0.2</v>
      </c>
      <c r="BH14" s="810">
        <f t="shared" si="8"/>
        <v>7.585</v>
      </c>
      <c r="BI14" s="405">
        <f t="shared" si="9"/>
        <v>10.9375</v>
      </c>
      <c r="BJ14" s="405">
        <f t="shared" si="10"/>
        <v>23.870967741935466</v>
      </c>
      <c r="BK14" s="405">
        <f t="shared" si="11"/>
        <v>22.047244094488192</v>
      </c>
      <c r="BL14" s="404">
        <f t="shared" si="12"/>
        <v>13.392857142857139</v>
      </c>
      <c r="BM14" s="404">
        <f t="shared" si="13"/>
        <v>12.000000000000011</v>
      </c>
      <c r="BN14" s="306">
        <f t="shared" si="14"/>
        <v>4.1666666666666741</v>
      </c>
      <c r="BO14" s="306">
        <f t="shared" si="15"/>
        <v>14.285714285714279</v>
      </c>
      <c r="BP14" s="306">
        <f t="shared" si="16"/>
        <v>21.739130434782616</v>
      </c>
      <c r="BQ14" s="306">
        <f t="shared" si="17"/>
        <v>11.290322580645151</v>
      </c>
      <c r="BR14" s="306">
        <f t="shared" si="18"/>
        <v>5.9829059829059839</v>
      </c>
      <c r="BS14" s="306">
        <f t="shared" si="19"/>
        <v>3.539823008849563</v>
      </c>
      <c r="BT14" s="306">
        <f t="shared" si="20"/>
        <v>4.6296296296296058</v>
      </c>
      <c r="BU14" s="306">
        <f t="shared" si="21"/>
        <v>3.8461538461538547</v>
      </c>
      <c r="BV14" s="306">
        <f t="shared" si="22"/>
        <v>13.043478260869556</v>
      </c>
      <c r="BW14" s="306">
        <f t="shared" si="23"/>
        <v>14.999999999999991</v>
      </c>
      <c r="BX14" s="404">
        <f t="shared" si="24"/>
        <v>11.98482624503321</v>
      </c>
      <c r="BY14" s="405">
        <f t="shared" si="25"/>
        <v>6.5602277690868052</v>
      </c>
      <c r="BZ14" s="788" t="s">
        <v>1464</v>
      </c>
      <c r="CA14" s="486">
        <f t="shared" si="26"/>
        <v>-3.6353504097298348</v>
      </c>
      <c r="CB14" s="348">
        <f t="shared" si="27"/>
        <v>18.376322742021138</v>
      </c>
      <c r="CC14" s="404">
        <f t="shared" si="28"/>
        <v>69.017486735054831</v>
      </c>
      <c r="CD14" s="570">
        <f t="shared" si="29"/>
        <v>1.07565</v>
      </c>
      <c r="CE14" s="419">
        <f t="shared" si="30"/>
        <v>1.1832150000000001</v>
      </c>
      <c r="CF14" s="419">
        <f t="shared" si="31"/>
        <v>1.2817768094999999</v>
      </c>
      <c r="CG14" s="419">
        <f t="shared" si="31"/>
        <v>1.3885488177313499</v>
      </c>
      <c r="CH14" s="496">
        <f t="shared" si="31"/>
        <v>1.5042149342483713</v>
      </c>
      <c r="CI14" s="416">
        <f t="shared" si="32"/>
        <v>6.433405561479721</v>
      </c>
      <c r="CJ14" s="405">
        <f t="shared" si="33"/>
        <v>11.372468731624043</v>
      </c>
      <c r="CK14" s="457">
        <v>1.72</v>
      </c>
      <c r="CL14" s="458">
        <v>20.93</v>
      </c>
      <c r="CM14" s="458">
        <v>-25.18</v>
      </c>
      <c r="CN14" s="459">
        <v>0.65</v>
      </c>
      <c r="CO14" s="460">
        <v>-8.33</v>
      </c>
    </row>
    <row r="15" spans="1:93" ht="11.25" customHeight="1">
      <c r="A15" s="86" t="s">
        <v>451</v>
      </c>
      <c r="B15" s="24" t="s">
        <v>452</v>
      </c>
      <c r="C15" s="91" t="s">
        <v>3433</v>
      </c>
      <c r="D15" s="117">
        <v>10</v>
      </c>
      <c r="E15" s="121">
        <v>352</v>
      </c>
      <c r="F15" s="57" t="s">
        <v>2659</v>
      </c>
      <c r="G15" s="49" t="s">
        <v>2659</v>
      </c>
      <c r="H15" s="179">
        <v>52.55</v>
      </c>
      <c r="I15" s="227">
        <f t="shared" si="0"/>
        <v>6.9647954329210284</v>
      </c>
      <c r="J15" s="106">
        <v>0.89249999999999996</v>
      </c>
      <c r="K15" s="106">
        <v>0.91500000000000004</v>
      </c>
      <c r="L15" s="83">
        <f t="shared" si="1"/>
        <v>2.5210084033613578</v>
      </c>
      <c r="M15" s="27">
        <v>42045</v>
      </c>
      <c r="N15" s="27">
        <v>42047</v>
      </c>
      <c r="O15" s="26">
        <v>42054</v>
      </c>
      <c r="P15" s="92" t="s">
        <v>465</v>
      </c>
      <c r="Q15" s="91"/>
      <c r="R15" s="224">
        <f t="shared" si="35"/>
        <v>3.66</v>
      </c>
      <c r="S15" s="231">
        <f t="shared" si="2"/>
        <v>77.05263157894737</v>
      </c>
      <c r="T15" s="680">
        <f t="shared" si="3"/>
        <v>65.491576789587995</v>
      </c>
      <c r="U15" s="227">
        <f t="shared" si="4"/>
        <v>11.063157894736841</v>
      </c>
      <c r="V15" s="263">
        <v>12</v>
      </c>
      <c r="W15" s="161">
        <v>4.75</v>
      </c>
      <c r="X15" s="149">
        <v>0.79</v>
      </c>
      <c r="Y15" s="155">
        <v>1.37</v>
      </c>
      <c r="Z15" s="149">
        <v>5.57</v>
      </c>
      <c r="AA15" s="156">
        <v>52.3</v>
      </c>
      <c r="AB15" s="432">
        <v>21.5</v>
      </c>
      <c r="AC15" s="474">
        <v>9.4700000000000006</v>
      </c>
      <c r="AD15" s="443">
        <v>20</v>
      </c>
      <c r="AE15" s="474">
        <v>14</v>
      </c>
      <c r="AF15" s="723">
        <v>4</v>
      </c>
      <c r="AG15" s="456">
        <v>3146</v>
      </c>
      <c r="AH15" s="655">
        <v>3.4</v>
      </c>
      <c r="AI15" s="767">
        <v>1.48</v>
      </c>
      <c r="AJ15" s="796">
        <f>IF(OR(AD15&lt;0,AD15="n/a",AD15=0,AN15="n/a"),"n/a",AN15/AD15)</f>
        <v>0.76631767530914718</v>
      </c>
      <c r="AK15" s="688" t="str">
        <f>IF(OR(AN15&lt;0,AN15="n/a",AO15&lt;0,AO15="n/a"),"n/a",AN15/AO15)</f>
        <v>n/a</v>
      </c>
      <c r="AL15" s="634">
        <f t="shared" si="34"/>
        <v>11.066235864297248</v>
      </c>
      <c r="AM15" s="631">
        <f>IF(AT15=0,"n/a",((AP15/AT15)^(1/3)-1)*100)</f>
        <v>14.750283881603444</v>
      </c>
      <c r="AN15" s="631">
        <f>IF(AW15=0,"n/a",((AP15/AW15)^(1/5)-1)*100)</f>
        <v>15.326353506182944</v>
      </c>
      <c r="AO15" s="235" t="str">
        <f t="shared" si="7"/>
        <v>n/a</v>
      </c>
      <c r="AP15" s="808">
        <v>3.4375</v>
      </c>
      <c r="AQ15" s="808">
        <v>3.0950000000000002</v>
      </c>
      <c r="AR15" s="809"/>
      <c r="AS15" s="808">
        <v>2.7225000000000001</v>
      </c>
      <c r="AT15" s="808">
        <v>2.2749999999999999</v>
      </c>
      <c r="AU15" s="809"/>
      <c r="AV15" s="810">
        <v>1.9</v>
      </c>
      <c r="AW15" s="811">
        <v>1.6850000000000001</v>
      </c>
      <c r="AX15" s="811">
        <v>1.3174999999999999</v>
      </c>
      <c r="AY15" s="811">
        <v>1.03</v>
      </c>
      <c r="AZ15" s="811">
        <v>0.43</v>
      </c>
      <c r="BA15" s="812">
        <v>0</v>
      </c>
      <c r="BB15" s="812">
        <v>0</v>
      </c>
      <c r="BC15" s="812">
        <v>0</v>
      </c>
      <c r="BD15" s="812">
        <v>0</v>
      </c>
      <c r="BE15" s="812">
        <v>0</v>
      </c>
      <c r="BF15" s="812">
        <v>0</v>
      </c>
      <c r="BG15" s="812">
        <v>0</v>
      </c>
      <c r="BH15" s="810">
        <f t="shared" si="8"/>
        <v>17.892500000000002</v>
      </c>
      <c r="BI15" s="405">
        <f t="shared" si="9"/>
        <v>11.066235864297248</v>
      </c>
      <c r="BJ15" s="405">
        <f t="shared" si="10"/>
        <v>13.682277318640956</v>
      </c>
      <c r="BK15" s="405">
        <f t="shared" si="11"/>
        <v>19.670329670329689</v>
      </c>
      <c r="BL15" s="404">
        <f t="shared" si="12"/>
        <v>19.736842105263165</v>
      </c>
      <c r="BM15" s="404">
        <f t="shared" si="13"/>
        <v>12.759643916913932</v>
      </c>
      <c r="BN15" s="306">
        <f t="shared" si="14"/>
        <v>27.893738140417469</v>
      </c>
      <c r="BO15" s="306">
        <f t="shared" si="15"/>
        <v>27.912621359223277</v>
      </c>
      <c r="BP15" s="306">
        <f t="shared" si="16"/>
        <v>139.53488372093025</v>
      </c>
      <c r="BQ15" s="306">
        <f t="shared" si="17"/>
        <v>0</v>
      </c>
      <c r="BR15" s="306">
        <f t="shared" si="18"/>
        <v>0</v>
      </c>
      <c r="BS15" s="306">
        <f t="shared" si="19"/>
        <v>0</v>
      </c>
      <c r="BT15" s="306">
        <f t="shared" si="20"/>
        <v>0</v>
      </c>
      <c r="BU15" s="306">
        <f t="shared" si="21"/>
        <v>0</v>
      </c>
      <c r="BV15" s="306">
        <f t="shared" si="22"/>
        <v>0</v>
      </c>
      <c r="BW15" s="306">
        <f t="shared" si="23"/>
        <v>0</v>
      </c>
      <c r="BX15" s="404">
        <f t="shared" si="24"/>
        <v>18.150438139734398</v>
      </c>
      <c r="BY15" s="405">
        <f t="shared" si="25"/>
        <v>33.99462935129668</v>
      </c>
      <c r="BZ15" s="788" t="s">
        <v>1465</v>
      </c>
      <c r="CA15" s="486">
        <f t="shared" si="26"/>
        <v>11.227991044367132</v>
      </c>
      <c r="CB15" s="348">
        <f t="shared" si="27"/>
        <v>22.291148939103973</v>
      </c>
      <c r="CC15" s="404">
        <f t="shared" si="28"/>
        <v>58.903925254312256</v>
      </c>
      <c r="CD15" s="570">
        <f t="shared" si="29"/>
        <v>3.7812500000000004</v>
      </c>
      <c r="CE15" s="419">
        <f t="shared" si="30"/>
        <v>4.1393343750000007</v>
      </c>
      <c r="CF15" s="419">
        <f t="shared" si="31"/>
        <v>4.5532678125000015</v>
      </c>
      <c r="CG15" s="419">
        <f t="shared" si="31"/>
        <v>5.0085945937500016</v>
      </c>
      <c r="CH15" s="496">
        <f t="shared" si="31"/>
        <v>5.509454053125002</v>
      </c>
      <c r="CI15" s="416">
        <f t="shared" si="32"/>
        <v>22.991900834375006</v>
      </c>
      <c r="CJ15" s="405">
        <f t="shared" si="33"/>
        <v>43.752427848477652</v>
      </c>
      <c r="CK15" s="457">
        <v>0.42</v>
      </c>
      <c r="CL15" s="458">
        <v>3.04</v>
      </c>
      <c r="CM15" s="458">
        <v>-26.85</v>
      </c>
      <c r="CN15" s="459">
        <v>-6.93</v>
      </c>
      <c r="CO15" s="460">
        <v>-16.52</v>
      </c>
    </row>
    <row r="16" spans="1:93" ht="11.25" customHeight="1">
      <c r="A16" s="86" t="s">
        <v>2912</v>
      </c>
      <c r="B16" s="24" t="s">
        <v>203</v>
      </c>
      <c r="C16" s="91" t="s">
        <v>3433</v>
      </c>
      <c r="D16" s="117">
        <v>13</v>
      </c>
      <c r="E16" s="121">
        <v>236</v>
      </c>
      <c r="F16" s="57" t="s">
        <v>2659</v>
      </c>
      <c r="G16" s="49" t="s">
        <v>2659</v>
      </c>
      <c r="H16" s="179">
        <v>39.549999999999997</v>
      </c>
      <c r="I16" s="229">
        <f t="shared" si="0"/>
        <v>6.5739570164348935</v>
      </c>
      <c r="J16" s="106">
        <v>0.63749999999999996</v>
      </c>
      <c r="K16" s="106">
        <v>0.65</v>
      </c>
      <c r="L16" s="84">
        <f t="shared" si="1"/>
        <v>1.9607843137255054</v>
      </c>
      <c r="M16" s="27">
        <v>42039</v>
      </c>
      <c r="N16" s="27">
        <v>42041</v>
      </c>
      <c r="O16" s="26">
        <v>42048</v>
      </c>
      <c r="P16" s="92" t="s">
        <v>2158</v>
      </c>
      <c r="Q16" s="91"/>
      <c r="R16" s="192">
        <f t="shared" si="35"/>
        <v>2.6</v>
      </c>
      <c r="S16" s="672">
        <f t="shared" si="2"/>
        <v>54.279749478079331</v>
      </c>
      <c r="T16" s="681">
        <f t="shared" si="3"/>
        <v>2.9824333660820823</v>
      </c>
      <c r="U16" s="229">
        <f t="shared" si="4"/>
        <v>8.2567849686847588</v>
      </c>
      <c r="V16" s="264">
        <v>12</v>
      </c>
      <c r="W16" s="162">
        <v>4.79</v>
      </c>
      <c r="X16" s="150">
        <v>0.76</v>
      </c>
      <c r="Y16" s="157">
        <v>1.27</v>
      </c>
      <c r="Z16" s="150">
        <v>2.89</v>
      </c>
      <c r="AA16" s="158">
        <v>45.3</v>
      </c>
      <c r="AB16" s="434">
        <v>33.6</v>
      </c>
      <c r="AC16" s="475">
        <v>2.06</v>
      </c>
      <c r="AD16" s="445">
        <v>22.2</v>
      </c>
      <c r="AE16" s="475">
        <v>10.86</v>
      </c>
      <c r="AF16" s="725">
        <v>9</v>
      </c>
      <c r="AG16" s="467">
        <v>2929</v>
      </c>
      <c r="AH16" s="738">
        <v>1.5</v>
      </c>
      <c r="AI16" s="769">
        <v>0.83</v>
      </c>
      <c r="AJ16" s="796">
        <f>IF(OR(AD16&lt;0,AD16="n/a",AD16=0),"n/a",AN16/AD16)</f>
        <v>0.49047194292142898</v>
      </c>
      <c r="AK16" s="688">
        <f>IF(OR(AO16&lt;0,AO16="n/a"),"n/a",AN16/AO16)</f>
        <v>0.73568840031926941</v>
      </c>
      <c r="AL16" s="635">
        <f t="shared" si="34"/>
        <v>8.3461117196056875</v>
      </c>
      <c r="AM16" s="636">
        <f t="shared" ref="AM16:AM59" si="36">((AP16/AT16)^(1/3)-1)*100</f>
        <v>10.887407584443531</v>
      </c>
      <c r="AN16" s="636">
        <f t="shared" ref="AN16:AN59" si="37">((AP16/AW16)^(1/5)-1)*100</f>
        <v>10.888477132855723</v>
      </c>
      <c r="AO16" s="236">
        <f t="shared" si="7"/>
        <v>14.800392568552677</v>
      </c>
      <c r="AP16" s="814">
        <v>2.4729999999999999</v>
      </c>
      <c r="AQ16" s="814">
        <v>2.2825000000000002</v>
      </c>
      <c r="AR16" s="815"/>
      <c r="AS16" s="814">
        <v>2.0812499999999998</v>
      </c>
      <c r="AT16" s="797">
        <v>1.81375</v>
      </c>
      <c r="AU16" s="815"/>
      <c r="AV16" s="816">
        <v>1.6025</v>
      </c>
      <c r="AW16" s="817">
        <v>1.4750000000000001</v>
      </c>
      <c r="AX16" s="817">
        <v>1.2649999999999999</v>
      </c>
      <c r="AY16" s="817">
        <v>1.1000000000000001</v>
      </c>
      <c r="AZ16" s="817">
        <v>0.96</v>
      </c>
      <c r="BA16" s="817">
        <v>0.78749999999999998</v>
      </c>
      <c r="BB16" s="817">
        <v>0.622</v>
      </c>
      <c r="BC16" s="817">
        <v>0.52500000000000002</v>
      </c>
      <c r="BD16" s="820">
        <v>0.5</v>
      </c>
      <c r="BE16" s="820">
        <v>0.5</v>
      </c>
      <c r="BF16" s="817">
        <v>0.5</v>
      </c>
      <c r="BG16" s="817">
        <v>5.7500000000000002E-2</v>
      </c>
      <c r="BH16" s="816">
        <f t="shared" si="8"/>
        <v>18.545000000000002</v>
      </c>
      <c r="BI16" s="409">
        <f t="shared" si="9"/>
        <v>8.3461117196056875</v>
      </c>
      <c r="BJ16" s="409">
        <f t="shared" si="10"/>
        <v>9.6696696696696893</v>
      </c>
      <c r="BK16" s="409">
        <f t="shared" si="11"/>
        <v>14.748449345279102</v>
      </c>
      <c r="BL16" s="408">
        <f t="shared" si="12"/>
        <v>13.182527301092041</v>
      </c>
      <c r="BM16" s="408">
        <f t="shared" si="13"/>
        <v>8.6440677966101553</v>
      </c>
      <c r="BN16" s="395">
        <f t="shared" si="14"/>
        <v>16.600790513834006</v>
      </c>
      <c r="BO16" s="395">
        <f t="shared" si="15"/>
        <v>14.999999999999991</v>
      </c>
      <c r="BP16" s="395">
        <f t="shared" si="16"/>
        <v>14.583333333333348</v>
      </c>
      <c r="BQ16" s="395">
        <f t="shared" si="17"/>
        <v>21.904761904761894</v>
      </c>
      <c r="BR16" s="395">
        <f t="shared" si="18"/>
        <v>26.607717041800647</v>
      </c>
      <c r="BS16" s="395">
        <f t="shared" si="19"/>
        <v>18.476190476190467</v>
      </c>
      <c r="BT16" s="395">
        <f t="shared" si="20"/>
        <v>5.0000000000000044</v>
      </c>
      <c r="BU16" s="395">
        <f t="shared" si="21"/>
        <v>0</v>
      </c>
      <c r="BV16" s="395">
        <f t="shared" si="22"/>
        <v>0</v>
      </c>
      <c r="BW16" s="395">
        <f t="shared" si="23"/>
        <v>769.56521739130426</v>
      </c>
      <c r="BX16" s="408">
        <f t="shared" si="24"/>
        <v>62.821922432898752</v>
      </c>
      <c r="BY16" s="409">
        <f t="shared" si="25"/>
        <v>189.01998292988321</v>
      </c>
      <c r="BZ16" s="654" t="s">
        <v>1465</v>
      </c>
      <c r="CA16" s="487">
        <f t="shared" si="26"/>
        <v>9.2056491806058567</v>
      </c>
      <c r="CB16" s="349">
        <f t="shared" si="27"/>
        <v>17.462434149290615</v>
      </c>
      <c r="CC16" s="408">
        <f t="shared" si="28"/>
        <v>65.849794571989179</v>
      </c>
      <c r="CD16" s="574">
        <f t="shared" si="29"/>
        <v>2.7202999999999999</v>
      </c>
      <c r="CE16" s="420">
        <f t="shared" si="30"/>
        <v>2.7763381799999998</v>
      </c>
      <c r="CF16" s="420">
        <f t="shared" si="31"/>
        <v>3.0539719980000002</v>
      </c>
      <c r="CG16" s="420">
        <f t="shared" si="31"/>
        <v>3.3593691978000004</v>
      </c>
      <c r="CH16" s="497">
        <f t="shared" si="31"/>
        <v>3.6953061175800008</v>
      </c>
      <c r="CI16" s="421">
        <f t="shared" si="32"/>
        <v>15.60528549338</v>
      </c>
      <c r="CJ16" s="409">
        <f t="shared" si="33"/>
        <v>39.457106177951964</v>
      </c>
      <c r="CK16" s="468">
        <v>0.83</v>
      </c>
      <c r="CL16" s="469">
        <v>10.51</v>
      </c>
      <c r="CM16" s="469">
        <v>-23.32</v>
      </c>
      <c r="CN16" s="470">
        <v>0.22</v>
      </c>
      <c r="CO16" s="471">
        <v>-8.93</v>
      </c>
    </row>
    <row r="17" spans="1:93" ht="11.25" customHeight="1">
      <c r="A17" s="129" t="s">
        <v>2038</v>
      </c>
      <c r="B17" s="16" t="s">
        <v>219</v>
      </c>
      <c r="C17" s="16" t="s">
        <v>1378</v>
      </c>
      <c r="D17" s="116">
        <v>12</v>
      </c>
      <c r="E17" s="121">
        <v>273</v>
      </c>
      <c r="F17" s="36" t="s">
        <v>2049</v>
      </c>
      <c r="G17" s="37" t="s">
        <v>2049</v>
      </c>
      <c r="H17" s="180">
        <v>63.6</v>
      </c>
      <c r="I17" s="227">
        <f t="shared" si="0"/>
        <v>3.459119496855346</v>
      </c>
      <c r="J17" s="202">
        <v>0.51</v>
      </c>
      <c r="K17" s="202">
        <v>0.55000000000000004</v>
      </c>
      <c r="L17" s="96">
        <f t="shared" si="1"/>
        <v>7.8431372549019773</v>
      </c>
      <c r="M17" s="20">
        <v>42032</v>
      </c>
      <c r="N17" s="20">
        <v>42034</v>
      </c>
      <c r="O17" s="19">
        <v>42048</v>
      </c>
      <c r="P17" s="230" t="s">
        <v>2158</v>
      </c>
      <c r="Q17" s="776"/>
      <c r="R17" s="224">
        <f t="shared" si="35"/>
        <v>2.2000000000000002</v>
      </c>
      <c r="S17" s="231">
        <f t="shared" si="2"/>
        <v>62.146892655367239</v>
      </c>
      <c r="T17" s="680">
        <f t="shared" si="3"/>
        <v>27.941841778166744</v>
      </c>
      <c r="U17" s="227">
        <f t="shared" si="4"/>
        <v>17.966101694915256</v>
      </c>
      <c r="V17" s="263">
        <v>12</v>
      </c>
      <c r="W17" s="161">
        <v>3.54</v>
      </c>
      <c r="X17" s="149">
        <v>3.67</v>
      </c>
      <c r="Y17" s="155">
        <v>2.09</v>
      </c>
      <c r="Z17" s="149">
        <v>2.0499999999999998</v>
      </c>
      <c r="AA17" s="156">
        <v>11.6</v>
      </c>
      <c r="AB17" s="432">
        <v>12.3</v>
      </c>
      <c r="AC17" s="474">
        <v>4.97</v>
      </c>
      <c r="AD17" s="443">
        <v>5.4</v>
      </c>
      <c r="AE17" s="474">
        <v>4.9000000000000004</v>
      </c>
      <c r="AF17" s="723">
        <v>11</v>
      </c>
      <c r="AG17" s="456">
        <v>7056</v>
      </c>
      <c r="AH17" s="655">
        <v>0.18</v>
      </c>
      <c r="AI17" s="767">
        <v>1.06</v>
      </c>
      <c r="AJ17" s="795">
        <f>IF(OR(AD17&lt;0,AD17="n/a",AD17=0),"n/a",AN17/AD17)</f>
        <v>1.1745785626454428</v>
      </c>
      <c r="AK17" s="794">
        <f>IF(OR(AO17&lt;0,AO17="n/a"),"n/a",AN17/AO17)</f>
        <v>0.87407805676225847</v>
      </c>
      <c r="AL17" s="634">
        <f t="shared" si="34"/>
        <v>8.5106382978723527</v>
      </c>
      <c r="AM17" s="631">
        <f t="shared" si="36"/>
        <v>6.2658569182611146</v>
      </c>
      <c r="AN17" s="631">
        <f t="shared" si="37"/>
        <v>6.342724238285391</v>
      </c>
      <c r="AO17" s="235">
        <f t="shared" si="7"/>
        <v>7.2564734799315023</v>
      </c>
      <c r="AP17" s="808">
        <v>2.04</v>
      </c>
      <c r="AQ17" s="808">
        <v>1.88</v>
      </c>
      <c r="AR17" s="809"/>
      <c r="AS17" s="808">
        <v>1.8</v>
      </c>
      <c r="AT17" s="796">
        <v>1.7</v>
      </c>
      <c r="AU17" s="809"/>
      <c r="AV17" s="810">
        <v>1.58</v>
      </c>
      <c r="AW17" s="811">
        <v>1.5</v>
      </c>
      <c r="AX17" s="811">
        <v>1.4</v>
      </c>
      <c r="AY17" s="811">
        <v>1.27</v>
      </c>
      <c r="AZ17" s="811">
        <v>1.1499999999999999</v>
      </c>
      <c r="BA17" s="812">
        <v>1.05</v>
      </c>
      <c r="BB17" s="811">
        <v>1.0125</v>
      </c>
      <c r="BC17" s="812">
        <v>1</v>
      </c>
      <c r="BD17" s="812">
        <v>2</v>
      </c>
      <c r="BE17" s="812">
        <v>2</v>
      </c>
      <c r="BF17" s="812">
        <v>2</v>
      </c>
      <c r="BG17" s="812">
        <v>2</v>
      </c>
      <c r="BH17" s="810">
        <f t="shared" si="8"/>
        <v>25.3825</v>
      </c>
      <c r="BI17" s="405">
        <f t="shared" si="9"/>
        <v>8.5106382978723527</v>
      </c>
      <c r="BJ17" s="405">
        <f t="shared" si="10"/>
        <v>4.4444444444444287</v>
      </c>
      <c r="BK17" s="405">
        <f t="shared" si="11"/>
        <v>5.8823529411764719</v>
      </c>
      <c r="BL17" s="404">
        <f t="shared" si="12"/>
        <v>7.5949367088607556</v>
      </c>
      <c r="BM17" s="404">
        <f t="shared" si="13"/>
        <v>5.3333333333333455</v>
      </c>
      <c r="BN17" s="306">
        <f t="shared" si="14"/>
        <v>7.1428571428571397</v>
      </c>
      <c r="BO17" s="306">
        <f t="shared" si="15"/>
        <v>10.236220472440927</v>
      </c>
      <c r="BP17" s="306">
        <f t="shared" si="16"/>
        <v>10.434782608695659</v>
      </c>
      <c r="BQ17" s="306">
        <f t="shared" si="17"/>
        <v>9.5238095238095113</v>
      </c>
      <c r="BR17" s="306">
        <f t="shared" si="18"/>
        <v>3.7037037037037202</v>
      </c>
      <c r="BS17" s="306">
        <f t="shared" si="19"/>
        <v>1.2499999999999956</v>
      </c>
      <c r="BT17" s="306">
        <f t="shared" si="20"/>
        <v>0</v>
      </c>
      <c r="BU17" s="306">
        <f t="shared" si="21"/>
        <v>0</v>
      </c>
      <c r="BV17" s="306">
        <f t="shared" si="22"/>
        <v>0</v>
      </c>
      <c r="BW17" s="306">
        <f t="shared" si="23"/>
        <v>0</v>
      </c>
      <c r="BX17" s="404">
        <f t="shared" si="24"/>
        <v>4.9371386118129541</v>
      </c>
      <c r="BY17" s="405">
        <f t="shared" si="25"/>
        <v>3.8118389659831902</v>
      </c>
      <c r="BZ17" s="788" t="s">
        <v>52</v>
      </c>
      <c r="CA17" s="486">
        <f t="shared" si="26"/>
        <v>-8.1642579597745186</v>
      </c>
      <c r="CB17" s="348">
        <f t="shared" si="27"/>
        <v>9.8018437351407375</v>
      </c>
      <c r="CC17" s="404">
        <f t="shared" si="28"/>
        <v>59.261684965504394</v>
      </c>
      <c r="CD17" s="570">
        <f t="shared" si="29"/>
        <v>2.2440000000000002</v>
      </c>
      <c r="CE17" s="419">
        <f t="shared" si="30"/>
        <v>2.3555268000000003</v>
      </c>
      <c r="CF17" s="419">
        <f t="shared" si="31"/>
        <v>2.4709476131999999</v>
      </c>
      <c r="CG17" s="419">
        <f t="shared" si="31"/>
        <v>2.5920240462467996</v>
      </c>
      <c r="CH17" s="496">
        <f t="shared" si="31"/>
        <v>2.7190332245128928</v>
      </c>
      <c r="CI17" s="416">
        <f t="shared" si="32"/>
        <v>12.381531683959693</v>
      </c>
      <c r="CJ17" s="405">
        <f t="shared" si="33"/>
        <v>19.467817113144172</v>
      </c>
      <c r="CK17" s="457">
        <v>0.43</v>
      </c>
      <c r="CL17" s="458">
        <v>24.11</v>
      </c>
      <c r="CM17" s="458">
        <v>-9.83</v>
      </c>
      <c r="CN17" s="525">
        <v>-4.3099999999999996</v>
      </c>
      <c r="CO17" s="508">
        <v>5.89</v>
      </c>
    </row>
    <row r="18" spans="1:93" ht="11.25" customHeight="1">
      <c r="A18" s="86" t="s">
        <v>1710</v>
      </c>
      <c r="B18" s="24" t="s">
        <v>1711</v>
      </c>
      <c r="C18" s="109" t="s">
        <v>3417</v>
      </c>
      <c r="D18" s="117">
        <v>11</v>
      </c>
      <c r="E18" s="121">
        <v>304</v>
      </c>
      <c r="F18" s="57" t="s">
        <v>2659</v>
      </c>
      <c r="G18" s="49" t="s">
        <v>2659</v>
      </c>
      <c r="H18" s="179">
        <v>28.49</v>
      </c>
      <c r="I18" s="227">
        <f t="shared" si="0"/>
        <v>0.70200070200070208</v>
      </c>
      <c r="J18" s="106">
        <v>0.18</v>
      </c>
      <c r="K18" s="106">
        <v>0.2</v>
      </c>
      <c r="L18" s="83">
        <f t="shared" si="1"/>
        <v>11.111111111111116</v>
      </c>
      <c r="M18" s="27">
        <v>41969</v>
      </c>
      <c r="N18" s="27">
        <v>41974</v>
      </c>
      <c r="O18" s="26">
        <v>41988</v>
      </c>
      <c r="P18" s="27" t="s">
        <v>2729</v>
      </c>
      <c r="Q18" s="24" t="s">
        <v>915</v>
      </c>
      <c r="R18" s="224">
        <f>K18</f>
        <v>0.2</v>
      </c>
      <c r="S18" s="231">
        <f t="shared" si="2"/>
        <v>12.738853503184714</v>
      </c>
      <c r="T18" s="680">
        <f t="shared" si="3"/>
        <v>-6.2398295207692804</v>
      </c>
      <c r="U18" s="227">
        <f t="shared" si="4"/>
        <v>18.146496815286621</v>
      </c>
      <c r="V18" s="263">
        <v>12</v>
      </c>
      <c r="W18" s="161">
        <v>1.57</v>
      </c>
      <c r="X18" s="149">
        <v>1.81</v>
      </c>
      <c r="Y18" s="155">
        <v>0.99</v>
      </c>
      <c r="Z18" s="149">
        <v>1.0900000000000001</v>
      </c>
      <c r="AA18" s="156">
        <v>7.3</v>
      </c>
      <c r="AB18" s="432">
        <v>-53.3</v>
      </c>
      <c r="AC18" s="474">
        <v>8.51</v>
      </c>
      <c r="AD18" s="443">
        <v>6</v>
      </c>
      <c r="AE18" s="474">
        <v>10</v>
      </c>
      <c r="AF18" s="723">
        <v>6</v>
      </c>
      <c r="AG18" s="456">
        <v>2154</v>
      </c>
      <c r="AH18" s="655">
        <v>0.8</v>
      </c>
      <c r="AI18" s="767">
        <v>0.37</v>
      </c>
      <c r="AJ18" s="796">
        <f>IF(OR(AD18&lt;0,AD18="n/a",AD18=0),"n/a",AN18/AD18)</f>
        <v>3.3520738996905219</v>
      </c>
      <c r="AK18" s="688">
        <f>IF(OR(AN18&lt;0,AN18="n/a",AO18&lt;0,AO18="n/a"),"n/a",AN18/AO18)</f>
        <v>0.77676591334849421</v>
      </c>
      <c r="AL18" s="634">
        <f t="shared" si="34"/>
        <v>11.111111111111116</v>
      </c>
      <c r="AM18" s="631">
        <f t="shared" si="36"/>
        <v>18.563110149668759</v>
      </c>
      <c r="AN18" s="631">
        <f t="shared" si="37"/>
        <v>20.112443398143132</v>
      </c>
      <c r="AO18" s="235">
        <f t="shared" si="7"/>
        <v>25.892541179416728</v>
      </c>
      <c r="AP18" s="808">
        <v>0.2</v>
      </c>
      <c r="AQ18" s="808">
        <v>0.18</v>
      </c>
      <c r="AR18" s="809"/>
      <c r="AS18" s="808">
        <v>0.15</v>
      </c>
      <c r="AT18" s="796">
        <v>0.12</v>
      </c>
      <c r="AU18" s="809"/>
      <c r="AV18" s="810">
        <v>0.1</v>
      </c>
      <c r="AW18" s="811">
        <v>0.08</v>
      </c>
      <c r="AX18" s="811">
        <v>7.0000000000000007E-2</v>
      </c>
      <c r="AY18" s="811">
        <v>0.06</v>
      </c>
      <c r="AZ18" s="811">
        <v>0.05</v>
      </c>
      <c r="BA18" s="811">
        <v>0.04</v>
      </c>
      <c r="BB18" s="811">
        <v>0.02</v>
      </c>
      <c r="BC18" s="812">
        <v>0.01</v>
      </c>
      <c r="BD18" s="812">
        <v>0.01</v>
      </c>
      <c r="BE18" s="812">
        <v>0.01</v>
      </c>
      <c r="BF18" s="812">
        <v>0.01</v>
      </c>
      <c r="BG18" s="812">
        <v>0.01</v>
      </c>
      <c r="BH18" s="810">
        <f t="shared" si="8"/>
        <v>1.1200000000000001</v>
      </c>
      <c r="BI18" s="405">
        <f t="shared" si="9"/>
        <v>11.111111111111116</v>
      </c>
      <c r="BJ18" s="405">
        <f t="shared" si="10"/>
        <v>19.999999999999996</v>
      </c>
      <c r="BK18" s="405">
        <f t="shared" si="11"/>
        <v>25</v>
      </c>
      <c r="BL18" s="404">
        <f t="shared" si="12"/>
        <v>19.999999999999996</v>
      </c>
      <c r="BM18" s="404">
        <f t="shared" si="13"/>
        <v>25</v>
      </c>
      <c r="BN18" s="306">
        <f t="shared" si="14"/>
        <v>14.285714285714279</v>
      </c>
      <c r="BO18" s="306">
        <f t="shared" si="15"/>
        <v>16.666666666666675</v>
      </c>
      <c r="BP18" s="306">
        <f t="shared" si="16"/>
        <v>19.999999999999996</v>
      </c>
      <c r="BQ18" s="306">
        <f t="shared" si="17"/>
        <v>25</v>
      </c>
      <c r="BR18" s="306">
        <f t="shared" si="18"/>
        <v>100</v>
      </c>
      <c r="BS18" s="306">
        <f t="shared" si="19"/>
        <v>100</v>
      </c>
      <c r="BT18" s="306">
        <f t="shared" si="20"/>
        <v>0</v>
      </c>
      <c r="BU18" s="306">
        <f t="shared" si="21"/>
        <v>0</v>
      </c>
      <c r="BV18" s="306">
        <f t="shared" si="22"/>
        <v>0</v>
      </c>
      <c r="BW18" s="306">
        <f t="shared" si="23"/>
        <v>0</v>
      </c>
      <c r="BX18" s="404">
        <f t="shared" si="24"/>
        <v>25.137566137566136</v>
      </c>
      <c r="BY18" s="405">
        <f t="shared" si="25"/>
        <v>30.769961250919835</v>
      </c>
      <c r="BZ18" s="788" t="s">
        <v>2637</v>
      </c>
      <c r="CA18" s="486">
        <f t="shared" si="26"/>
        <v>2.6679472848572132</v>
      </c>
      <c r="CB18" s="348">
        <f t="shared" si="27"/>
        <v>20.814444100143835</v>
      </c>
      <c r="CC18" s="404">
        <f t="shared" si="28"/>
        <v>71.936464968152876</v>
      </c>
      <c r="CD18" s="570">
        <f t="shared" si="29"/>
        <v>0.20200000000000001</v>
      </c>
      <c r="CE18" s="419">
        <f t="shared" si="30"/>
        <v>0.2191902</v>
      </c>
      <c r="CF18" s="419">
        <f t="shared" si="31"/>
        <v>0.24110922000000001</v>
      </c>
      <c r="CG18" s="419">
        <f t="shared" si="31"/>
        <v>0.26522014200000005</v>
      </c>
      <c r="CH18" s="496">
        <f t="shared" si="31"/>
        <v>0.2917421562000001</v>
      </c>
      <c r="CI18" s="416">
        <f t="shared" si="32"/>
        <v>1.2192617182000003</v>
      </c>
      <c r="CJ18" s="405">
        <f t="shared" si="33"/>
        <v>4.2796129104949117</v>
      </c>
      <c r="CK18" s="457">
        <v>1.73</v>
      </c>
      <c r="CL18" s="458">
        <v>36.880000000000003</v>
      </c>
      <c r="CM18" s="458">
        <v>-4.24</v>
      </c>
      <c r="CN18" s="459">
        <v>2.12</v>
      </c>
      <c r="CO18" s="460">
        <v>14.08</v>
      </c>
    </row>
    <row r="19" spans="1:93" ht="11.25" customHeight="1">
      <c r="A19" s="86" t="s">
        <v>748</v>
      </c>
      <c r="B19" s="24" t="s">
        <v>749</v>
      </c>
      <c r="C19" s="91" t="s">
        <v>3432</v>
      </c>
      <c r="D19" s="117">
        <v>10</v>
      </c>
      <c r="E19" s="121">
        <v>320</v>
      </c>
      <c r="F19" s="57" t="s">
        <v>2659</v>
      </c>
      <c r="G19" s="49" t="s">
        <v>2659</v>
      </c>
      <c r="H19" s="179">
        <v>49.23</v>
      </c>
      <c r="I19" s="227">
        <f t="shared" si="0"/>
        <v>7.1501117204956337</v>
      </c>
      <c r="J19" s="106">
        <v>0.84</v>
      </c>
      <c r="K19" s="106">
        <v>0.88</v>
      </c>
      <c r="L19" s="83">
        <f t="shared" si="1"/>
        <v>4.7619047619047672</v>
      </c>
      <c r="M19" s="27">
        <v>41766</v>
      </c>
      <c r="N19" s="27">
        <v>41768</v>
      </c>
      <c r="O19" s="26">
        <v>41778</v>
      </c>
      <c r="P19" s="92" t="s">
        <v>465</v>
      </c>
      <c r="Q19" s="91"/>
      <c r="R19" s="224">
        <f t="shared" ref="R19:R38" si="38">K19*4</f>
        <v>3.52</v>
      </c>
      <c r="S19" s="231">
        <f t="shared" si="2"/>
        <v>295.79831932773112</v>
      </c>
      <c r="T19" s="680">
        <f t="shared" si="3"/>
        <v>167.43914724473603</v>
      </c>
      <c r="U19" s="227">
        <f t="shared" si="4"/>
        <v>41.369747899159663</v>
      </c>
      <c r="V19" s="263">
        <v>12</v>
      </c>
      <c r="W19" s="161">
        <v>1.19</v>
      </c>
      <c r="X19" s="149">
        <v>16.22</v>
      </c>
      <c r="Y19" s="155">
        <v>1.29</v>
      </c>
      <c r="Z19" s="149">
        <v>3.89</v>
      </c>
      <c r="AA19" s="156">
        <v>15.8</v>
      </c>
      <c r="AB19" s="489">
        <v>31.8</v>
      </c>
      <c r="AC19" s="474">
        <v>56.72</v>
      </c>
      <c r="AD19" s="869">
        <v>-4.7</v>
      </c>
      <c r="AE19" s="474">
        <v>2.5499999999999998</v>
      </c>
      <c r="AF19" s="723">
        <v>7</v>
      </c>
      <c r="AG19" s="456">
        <v>4573</v>
      </c>
      <c r="AH19" s="655">
        <v>0.1</v>
      </c>
      <c r="AI19" s="767">
        <v>2.17</v>
      </c>
      <c r="AJ19" s="796" t="str">
        <f>IF(OR(AD19&lt;0,AD19="n/a",AD19=0,AN19="n/a"),"n/a",AN19/AD19)</f>
        <v>n/a</v>
      </c>
      <c r="AK19" s="688">
        <f>IF(OR(AN19&lt;0,AN19="n/a",AO19&lt;0,AO19="n/a"),"n/a",AN19/AO19)</f>
        <v>1.1935312596857826</v>
      </c>
      <c r="AL19" s="634">
        <f t="shared" si="34"/>
        <v>4.8192771084337505</v>
      </c>
      <c r="AM19" s="631">
        <f t="shared" si="36"/>
        <v>5.9622385294921809</v>
      </c>
      <c r="AN19" s="631">
        <f t="shared" si="37"/>
        <v>5.6006700841361168</v>
      </c>
      <c r="AO19" s="235">
        <f t="shared" si="7"/>
        <v>4.6925206513741324</v>
      </c>
      <c r="AP19" s="808">
        <v>3.48</v>
      </c>
      <c r="AQ19" s="808">
        <v>3.32</v>
      </c>
      <c r="AR19" s="809"/>
      <c r="AS19" s="808">
        <v>3.1625000000000001</v>
      </c>
      <c r="AT19" s="796">
        <v>2.9249999999999998</v>
      </c>
      <c r="AU19" s="809"/>
      <c r="AV19" s="810">
        <v>2.7850000000000001</v>
      </c>
      <c r="AW19" s="811">
        <v>2.65</v>
      </c>
      <c r="AX19" s="811">
        <v>2.5299999999999998</v>
      </c>
      <c r="AY19" s="811">
        <v>2.41</v>
      </c>
      <c r="AZ19" s="811">
        <v>2.2999999999999998</v>
      </c>
      <c r="BA19" s="811">
        <v>2.23</v>
      </c>
      <c r="BB19" s="812">
        <v>2.2000000000000002</v>
      </c>
      <c r="BC19" s="812">
        <v>2.2000000000000002</v>
      </c>
      <c r="BD19" s="812">
        <v>2.2000000000000002</v>
      </c>
      <c r="BE19" s="812">
        <v>2.2000000000000002</v>
      </c>
      <c r="BF19" s="812">
        <v>2.2000000000000002</v>
      </c>
      <c r="BG19" s="812">
        <v>2.2000000000000002</v>
      </c>
      <c r="BH19" s="810">
        <f t="shared" si="8"/>
        <v>40.992500000000014</v>
      </c>
      <c r="BI19" s="405">
        <f t="shared" si="9"/>
        <v>4.8192771084337505</v>
      </c>
      <c r="BJ19" s="405">
        <f t="shared" si="10"/>
        <v>4.9802371541501911</v>
      </c>
      <c r="BK19" s="405">
        <f t="shared" si="11"/>
        <v>8.1196581196581352</v>
      </c>
      <c r="BL19" s="404">
        <f t="shared" si="12"/>
        <v>5.0269299820466573</v>
      </c>
      <c r="BM19" s="404">
        <f t="shared" si="13"/>
        <v>5.0943396226415194</v>
      </c>
      <c r="BN19" s="306">
        <f t="shared" si="14"/>
        <v>4.743083003952564</v>
      </c>
      <c r="BO19" s="306">
        <f t="shared" si="15"/>
        <v>4.9792531120331773</v>
      </c>
      <c r="BP19" s="306">
        <f t="shared" si="16"/>
        <v>4.7826086956521907</v>
      </c>
      <c r="BQ19" s="306">
        <f t="shared" si="17"/>
        <v>3.1390134529147851</v>
      </c>
      <c r="BR19" s="306">
        <f t="shared" si="18"/>
        <v>1.3636363636363447</v>
      </c>
      <c r="BS19" s="306">
        <f t="shared" si="19"/>
        <v>0</v>
      </c>
      <c r="BT19" s="306">
        <f t="shared" si="20"/>
        <v>0</v>
      </c>
      <c r="BU19" s="306">
        <f t="shared" si="21"/>
        <v>0</v>
      </c>
      <c r="BV19" s="306">
        <f t="shared" si="22"/>
        <v>0</v>
      </c>
      <c r="BW19" s="306">
        <f t="shared" si="23"/>
        <v>0</v>
      </c>
      <c r="BX19" s="404">
        <f t="shared" si="24"/>
        <v>3.1365357743412878</v>
      </c>
      <c r="BY19" s="405">
        <f t="shared" si="25"/>
        <v>2.5753649149919364</v>
      </c>
      <c r="BZ19" s="788" t="s">
        <v>52</v>
      </c>
      <c r="CA19" s="486">
        <f t="shared" si="26"/>
        <v>-28.618966094527913</v>
      </c>
      <c r="CB19" s="348">
        <f t="shared" si="27"/>
        <v>12.75078180463175</v>
      </c>
      <c r="CC19" s="404">
        <f t="shared" si="28"/>
        <v>40.944598664925145</v>
      </c>
      <c r="CD19" s="570">
        <f t="shared" si="29"/>
        <v>3.8280000000000003</v>
      </c>
      <c r="CE19" s="419">
        <f t="shared" si="30"/>
        <v>4.2108000000000008</v>
      </c>
      <c r="CF19" s="419">
        <f t="shared" si="31"/>
        <v>4.3181754000000012</v>
      </c>
      <c r="CG19" s="419">
        <f t="shared" si="31"/>
        <v>4.4282888727000014</v>
      </c>
      <c r="CH19" s="496">
        <f t="shared" si="31"/>
        <v>4.5412102389538518</v>
      </c>
      <c r="CI19" s="416">
        <f t="shared" si="32"/>
        <v>21.326474511653856</v>
      </c>
      <c r="CJ19" s="405">
        <f t="shared" si="33"/>
        <v>43.320078228019213</v>
      </c>
      <c r="CK19" s="457">
        <v>0.28000000000000003</v>
      </c>
      <c r="CL19" s="458">
        <v>29.53</v>
      </c>
      <c r="CM19" s="458">
        <v>-5.16</v>
      </c>
      <c r="CN19" s="459">
        <v>0.04</v>
      </c>
      <c r="CO19" s="460">
        <v>8.58</v>
      </c>
    </row>
    <row r="20" spans="1:93" ht="11.25" customHeight="1">
      <c r="A20" s="86" t="s">
        <v>2474</v>
      </c>
      <c r="B20" s="24" t="s">
        <v>106</v>
      </c>
      <c r="C20" s="24" t="s">
        <v>3266</v>
      </c>
      <c r="D20" s="117">
        <v>10</v>
      </c>
      <c r="E20" s="121">
        <v>321</v>
      </c>
      <c r="F20" s="38" t="s">
        <v>1572</v>
      </c>
      <c r="G20" s="39" t="s">
        <v>1572</v>
      </c>
      <c r="H20" s="179">
        <v>133.63</v>
      </c>
      <c r="I20" s="227">
        <f t="shared" si="0"/>
        <v>1.7361370949637058</v>
      </c>
      <c r="J20" s="106">
        <v>0.52</v>
      </c>
      <c r="K20" s="106">
        <v>0.57999999999999996</v>
      </c>
      <c r="L20" s="83">
        <f t="shared" si="1"/>
        <v>11.538461538461519</v>
      </c>
      <c r="M20" s="27">
        <v>41766</v>
      </c>
      <c r="N20" s="27">
        <v>41768</v>
      </c>
      <c r="O20" s="26">
        <v>41782</v>
      </c>
      <c r="P20" s="92" t="s">
        <v>1923</v>
      </c>
      <c r="Q20" s="91"/>
      <c r="R20" s="224">
        <f t="shared" si="38"/>
        <v>2.3199999999999998</v>
      </c>
      <c r="S20" s="231">
        <f t="shared" si="2"/>
        <v>27.88461538461538</v>
      </c>
      <c r="T20" s="680">
        <f t="shared" si="3"/>
        <v>48.51772966767647</v>
      </c>
      <c r="U20" s="227">
        <f t="shared" si="4"/>
        <v>16.061298076923077</v>
      </c>
      <c r="V20" s="263">
        <v>12</v>
      </c>
      <c r="W20" s="161">
        <v>8.32</v>
      </c>
      <c r="X20" s="149">
        <v>0.95</v>
      </c>
      <c r="Y20" s="155">
        <v>1.99</v>
      </c>
      <c r="Z20" s="149">
        <v>3.09</v>
      </c>
      <c r="AA20" s="156">
        <v>19.5</v>
      </c>
      <c r="AB20" s="432">
        <v>28.6</v>
      </c>
      <c r="AC20" s="474">
        <v>14.15</v>
      </c>
      <c r="AD20" s="443">
        <v>23</v>
      </c>
      <c r="AE20" s="474">
        <v>16.97</v>
      </c>
      <c r="AF20" s="723">
        <v>13</v>
      </c>
      <c r="AG20" s="456">
        <v>24468</v>
      </c>
      <c r="AH20" s="655">
        <v>0.3</v>
      </c>
      <c r="AI20" s="767">
        <v>2.19</v>
      </c>
      <c r="AJ20" s="796">
        <f>IF(OR(AD20&lt;0,AD20="n/a",AD20=0,AN20="n/a"),"n/a",AN20/AD20)</f>
        <v>1.1804798543671722</v>
      </c>
      <c r="AK20" s="688" t="str">
        <f>IF(OR(AN20&lt;0,AN20="n/a",AO20&lt;0,AO20="n/a"),"n/a",AN20/AO20)</f>
        <v>n/a</v>
      </c>
      <c r="AL20" s="634">
        <f t="shared" si="34"/>
        <v>12.437810945273631</v>
      </c>
      <c r="AM20" s="631">
        <f t="shared" si="36"/>
        <v>37.46634811818177</v>
      </c>
      <c r="AN20" s="631">
        <f t="shared" si="37"/>
        <v>27.151036650444958</v>
      </c>
      <c r="AO20" s="235" t="str">
        <f t="shared" si="7"/>
        <v>n/a</v>
      </c>
      <c r="AP20" s="808">
        <v>2.2599999999999998</v>
      </c>
      <c r="AQ20" s="808">
        <v>2.0099999999999998</v>
      </c>
      <c r="AR20" s="809"/>
      <c r="AS20" s="808">
        <v>1.43</v>
      </c>
      <c r="AT20" s="796">
        <v>0.87</v>
      </c>
      <c r="AU20" s="809"/>
      <c r="AV20" s="810">
        <v>0.71</v>
      </c>
      <c r="AW20" s="812">
        <v>0.68</v>
      </c>
      <c r="AX20" s="811">
        <v>0.66</v>
      </c>
      <c r="AY20" s="811">
        <v>0.56000000000000005</v>
      </c>
      <c r="AZ20" s="812">
        <v>0.44</v>
      </c>
      <c r="BA20" s="811">
        <v>0.11</v>
      </c>
      <c r="BB20" s="812">
        <v>0</v>
      </c>
      <c r="BC20" s="812">
        <v>0</v>
      </c>
      <c r="BD20" s="812">
        <v>0</v>
      </c>
      <c r="BE20" s="812">
        <v>0</v>
      </c>
      <c r="BF20" s="812">
        <v>0</v>
      </c>
      <c r="BG20" s="812">
        <v>0</v>
      </c>
      <c r="BH20" s="810">
        <f t="shared" si="8"/>
        <v>9.7299999999999986</v>
      </c>
      <c r="BI20" s="405">
        <f t="shared" si="9"/>
        <v>12.437810945273631</v>
      </c>
      <c r="BJ20" s="405">
        <f t="shared" si="10"/>
        <v>40.559440559440539</v>
      </c>
      <c r="BK20" s="405">
        <f t="shared" si="11"/>
        <v>64.367816091954012</v>
      </c>
      <c r="BL20" s="404">
        <f t="shared" si="12"/>
        <v>22.535211267605646</v>
      </c>
      <c r="BM20" s="404">
        <f t="shared" si="13"/>
        <v>4.4117647058823373</v>
      </c>
      <c r="BN20" s="306">
        <f t="shared" si="14"/>
        <v>3.0303030303030276</v>
      </c>
      <c r="BO20" s="306">
        <f t="shared" si="15"/>
        <v>17.857142857142861</v>
      </c>
      <c r="BP20" s="306">
        <f t="shared" si="16"/>
        <v>27.272727272727295</v>
      </c>
      <c r="BQ20" s="306">
        <f t="shared" si="17"/>
        <v>300</v>
      </c>
      <c r="BR20" s="306">
        <f t="shared" si="18"/>
        <v>0</v>
      </c>
      <c r="BS20" s="306">
        <f t="shared" si="19"/>
        <v>0</v>
      </c>
      <c r="BT20" s="306">
        <f t="shared" si="20"/>
        <v>0</v>
      </c>
      <c r="BU20" s="306">
        <f t="shared" si="21"/>
        <v>0</v>
      </c>
      <c r="BV20" s="306">
        <f t="shared" si="22"/>
        <v>0</v>
      </c>
      <c r="BW20" s="306">
        <f t="shared" si="23"/>
        <v>0</v>
      </c>
      <c r="BX20" s="404">
        <f t="shared" si="24"/>
        <v>32.831481115355288</v>
      </c>
      <c r="BY20" s="405">
        <f t="shared" si="25"/>
        <v>73.65394408072477</v>
      </c>
      <c r="BZ20" s="788" t="s">
        <v>2637</v>
      </c>
      <c r="CA20" s="486">
        <f t="shared" si="26"/>
        <v>12.825875668485587</v>
      </c>
      <c r="CB20" s="348">
        <f t="shared" si="27"/>
        <v>28.887173745408663</v>
      </c>
      <c r="CC20" s="404">
        <f t="shared" si="28"/>
        <v>72.665408653846143</v>
      </c>
      <c r="CD20" s="570">
        <f t="shared" si="29"/>
        <v>2.4859999999999998</v>
      </c>
      <c r="CE20" s="419">
        <f t="shared" si="30"/>
        <v>2.7345999999999999</v>
      </c>
      <c r="CF20" s="419">
        <f t="shared" si="31"/>
        <v>3.00806</v>
      </c>
      <c r="CG20" s="419">
        <f t="shared" si="31"/>
        <v>3.3088660000000001</v>
      </c>
      <c r="CH20" s="496">
        <f t="shared" si="31"/>
        <v>3.6397526000000004</v>
      </c>
      <c r="CI20" s="416">
        <f t="shared" si="32"/>
        <v>15.177278600000001</v>
      </c>
      <c r="CJ20" s="405">
        <f t="shared" si="33"/>
        <v>11.357688093990872</v>
      </c>
      <c r="CK20" s="457">
        <v>1.68</v>
      </c>
      <c r="CL20" s="458">
        <v>34.94</v>
      </c>
      <c r="CM20" s="458">
        <v>-3.35</v>
      </c>
      <c r="CN20" s="459">
        <v>2.0499999999999998</v>
      </c>
      <c r="CO20" s="460">
        <v>8.5299999999999994</v>
      </c>
    </row>
    <row r="21" spans="1:93" ht="11.25" customHeight="1">
      <c r="A21" s="193" t="s">
        <v>979</v>
      </c>
      <c r="B21" s="32" t="s">
        <v>980</v>
      </c>
      <c r="C21" s="32" t="s">
        <v>886</v>
      </c>
      <c r="D21" s="118">
        <v>10</v>
      </c>
      <c r="E21" s="121">
        <v>346</v>
      </c>
      <c r="F21" s="65" t="s">
        <v>2659</v>
      </c>
      <c r="G21" s="66" t="s">
        <v>2659</v>
      </c>
      <c r="H21" s="498">
        <v>102.76</v>
      </c>
      <c r="I21" s="227">
        <f t="shared" si="0"/>
        <v>1.1288439081354611</v>
      </c>
      <c r="J21" s="203">
        <v>0.23499999999999999</v>
      </c>
      <c r="K21" s="203">
        <v>0.28999999999999998</v>
      </c>
      <c r="L21" s="84">
        <f t="shared" si="1"/>
        <v>23.404255319148938</v>
      </c>
      <c r="M21" s="44">
        <v>41956</v>
      </c>
      <c r="N21" s="44">
        <v>41960</v>
      </c>
      <c r="O21" s="43">
        <v>41974</v>
      </c>
      <c r="P21" s="270" t="s">
        <v>1199</v>
      </c>
      <c r="Q21" s="197"/>
      <c r="R21" s="224">
        <f t="shared" si="38"/>
        <v>1.1599999999999999</v>
      </c>
      <c r="S21" s="321">
        <f t="shared" si="2"/>
        <v>1449.9999999999998</v>
      </c>
      <c r="T21" s="718">
        <f t="shared" si="3"/>
        <v>2597.9313062665869</v>
      </c>
      <c r="U21" s="228">
        <f t="shared" si="4"/>
        <v>1284.5</v>
      </c>
      <c r="V21" s="263">
        <v>9</v>
      </c>
      <c r="W21" s="161">
        <v>0.08</v>
      </c>
      <c r="X21" s="149">
        <v>91.62</v>
      </c>
      <c r="Y21" s="155">
        <v>0.18</v>
      </c>
      <c r="Z21" s="149">
        <v>12.75</v>
      </c>
      <c r="AA21" s="156">
        <v>1.8</v>
      </c>
      <c r="AB21" s="432">
        <v>-42.4</v>
      </c>
      <c r="AC21" s="474">
        <v>11.87</v>
      </c>
      <c r="AD21" s="443">
        <v>-6.5</v>
      </c>
      <c r="AE21" s="474">
        <v>14.02</v>
      </c>
      <c r="AF21" s="723">
        <v>16</v>
      </c>
      <c r="AG21" s="456">
        <v>22566</v>
      </c>
      <c r="AH21" s="655">
        <v>0.3</v>
      </c>
      <c r="AI21" s="767">
        <v>1.1299999999999999</v>
      </c>
      <c r="AJ21" s="797" t="str">
        <f>IF(OR(AD21&lt;0,AD21="n/a",AD21=0,AN21="n/a"),"n/a",AN21/AD21)</f>
        <v>n/a</v>
      </c>
      <c r="AK21" s="686">
        <f>IF(OR(AN21&lt;0,AN21="n/a",AO21&lt;0,AO21="n/a"),"n/a",AN21/AO21)</f>
        <v>0.73864250587170988</v>
      </c>
      <c r="AL21" s="634">
        <f t="shared" si="34"/>
        <v>15.02890173410405</v>
      </c>
      <c r="AM21" s="631">
        <f t="shared" si="36"/>
        <v>29.326765641918918</v>
      </c>
      <c r="AN21" s="631">
        <f t="shared" si="37"/>
        <v>32.899200347386717</v>
      </c>
      <c r="AO21" s="235">
        <f t="shared" si="7"/>
        <v>44.540085475531477</v>
      </c>
      <c r="AP21" s="808">
        <v>0.995</v>
      </c>
      <c r="AQ21" s="808">
        <v>0.86499999999999999</v>
      </c>
      <c r="AR21" s="809"/>
      <c r="AS21" s="808">
        <v>0.6</v>
      </c>
      <c r="AT21" s="796">
        <v>0.46</v>
      </c>
      <c r="AU21" s="809"/>
      <c r="AV21" s="810">
        <v>0.34</v>
      </c>
      <c r="AW21" s="811">
        <v>0.24</v>
      </c>
      <c r="AX21" s="811">
        <v>0.16250000000000001</v>
      </c>
      <c r="AY21" s="811">
        <v>0.1125</v>
      </c>
      <c r="AZ21" s="811">
        <v>6.25E-2</v>
      </c>
      <c r="BA21" s="811">
        <v>3.125E-2</v>
      </c>
      <c r="BB21" s="812">
        <v>2.5000000000000001E-2</v>
      </c>
      <c r="BC21" s="812">
        <v>2.5000000000000001E-2</v>
      </c>
      <c r="BD21" s="812">
        <v>2.5000000000000001E-2</v>
      </c>
      <c r="BE21" s="812">
        <v>6.2500000000000003E-3</v>
      </c>
      <c r="BF21" s="812">
        <v>0</v>
      </c>
      <c r="BG21" s="812">
        <v>0</v>
      </c>
      <c r="BH21" s="810">
        <f t="shared" si="8"/>
        <v>3.9499999999999997</v>
      </c>
      <c r="BI21" s="405">
        <f t="shared" si="9"/>
        <v>15.02890173410405</v>
      </c>
      <c r="BJ21" s="405">
        <f t="shared" si="10"/>
        <v>44.166666666666664</v>
      </c>
      <c r="BK21" s="405">
        <f t="shared" si="11"/>
        <v>30.434782608695631</v>
      </c>
      <c r="BL21" s="404">
        <f t="shared" si="12"/>
        <v>35.294117647058812</v>
      </c>
      <c r="BM21" s="404">
        <f t="shared" ref="BM21:BM39" si="39">IF(AW21=0,0,IF(AW21&gt;AV21,0,((AV21/AW21)-1)*100))</f>
        <v>41.666666666666671</v>
      </c>
      <c r="BN21" s="306">
        <f t="shared" ref="BN21:BN30" si="40">IF(AX21=0,0,IF(AX21&gt;AW21,0,((AW21/AX21)-1)*100))</f>
        <v>47.692307692307679</v>
      </c>
      <c r="BO21" s="306">
        <f t="shared" ref="BO21:BO30" si="41">IF(AY21=0,0,IF(AY21&gt;AX21,0,((AX21/AY21)-1)*100))</f>
        <v>44.444444444444443</v>
      </c>
      <c r="BP21" s="306">
        <f t="shared" ref="BP21:BP30" si="42">IF(AZ21=0,0,IF(AZ21&gt;AY21,0,((AY21/AZ21)-1)*100))</f>
        <v>80</v>
      </c>
      <c r="BQ21" s="306">
        <f t="shared" ref="BQ21:BQ30" si="43">IF(BA21=0,0,IF(BA21&gt;AZ21,0,((AZ21/BA21)-1)*100))</f>
        <v>100</v>
      </c>
      <c r="BR21" s="306">
        <f t="shared" ref="BR21:BR30" si="44">IF(BB21=0,0,IF(BB21&gt;BA21,0,((BA21/BB21)-1)*100))</f>
        <v>25</v>
      </c>
      <c r="BS21" s="306">
        <f t="shared" ref="BS21:BS30" si="45">IF(BC21=0,0,IF(BC21&gt;BB21,0,((BB21/BC21)-1)*100))</f>
        <v>0</v>
      </c>
      <c r="BT21" s="306">
        <f t="shared" ref="BT21:BT30" si="46">IF(BD21=0,0,IF(BD21&gt;BC21,0,((BC21/BD21)-1)*100))</f>
        <v>0</v>
      </c>
      <c r="BU21" s="306">
        <f t="shared" ref="BU21:BU30" si="47">IF(BE21=0,0,IF(BE21&gt;BD21,0,((BD21/BE21)-1)*100))</f>
        <v>300</v>
      </c>
      <c r="BV21" s="306">
        <f t="shared" ref="BV21:BV30" si="48">IF(BF21=0,0,IF(BF21&gt;BE21,0,((BE21/BF21)-1)*100))</f>
        <v>0</v>
      </c>
      <c r="BW21" s="306">
        <f t="shared" ref="BW21:BW30" si="49">IF(BG21=0,0,IF(BG21&gt;BF21,0,((BF21/BG21)-1)*100))</f>
        <v>0</v>
      </c>
      <c r="BX21" s="404">
        <f t="shared" si="24"/>
        <v>50.915192497329599</v>
      </c>
      <c r="BY21" s="405">
        <f t="shared" si="25"/>
        <v>72.329863184903573</v>
      </c>
      <c r="BZ21" s="788" t="s">
        <v>1863</v>
      </c>
      <c r="CA21" s="683">
        <f t="shared" si="26"/>
        <v>-1250.4719557444778</v>
      </c>
      <c r="CB21" s="348">
        <f t="shared" si="27"/>
        <v>34.028044255522175</v>
      </c>
      <c r="CC21" s="404">
        <f t="shared" si="28"/>
        <v>50.96</v>
      </c>
      <c r="CD21" s="570">
        <f t="shared" si="29"/>
        <v>1.00495</v>
      </c>
      <c r="CE21" s="419">
        <f t="shared" si="30"/>
        <v>1.105445</v>
      </c>
      <c r="CF21" s="419">
        <f t="shared" si="31"/>
        <v>1.2159895000000001</v>
      </c>
      <c r="CG21" s="419">
        <f t="shared" si="31"/>
        <v>1.3375884500000002</v>
      </c>
      <c r="CH21" s="496">
        <f t="shared" si="31"/>
        <v>1.4713472950000004</v>
      </c>
      <c r="CI21" s="416">
        <f t="shared" si="32"/>
        <v>6.135320245</v>
      </c>
      <c r="CJ21" s="405">
        <f t="shared" si="33"/>
        <v>5.9705335198520819</v>
      </c>
      <c r="CK21" s="457">
        <v>0.67</v>
      </c>
      <c r="CL21" s="458">
        <v>66.400000000000006</v>
      </c>
      <c r="CM21" s="458">
        <v>-0.92</v>
      </c>
      <c r="CN21" s="459">
        <v>8.64</v>
      </c>
      <c r="CO21" s="460">
        <v>25.75</v>
      </c>
    </row>
    <row r="22" spans="1:93" ht="11.25" customHeight="1">
      <c r="A22" s="86" t="s">
        <v>2998</v>
      </c>
      <c r="B22" s="24" t="s">
        <v>2999</v>
      </c>
      <c r="C22" s="24" t="s">
        <v>3266</v>
      </c>
      <c r="D22" s="117">
        <v>10</v>
      </c>
      <c r="E22" s="121">
        <v>349</v>
      </c>
      <c r="F22" s="57" t="s">
        <v>2659</v>
      </c>
      <c r="G22" s="49" t="s">
        <v>2659</v>
      </c>
      <c r="H22" s="179">
        <v>53.9</v>
      </c>
      <c r="I22" s="226">
        <f t="shared" si="0"/>
        <v>1.855287569573284</v>
      </c>
      <c r="J22" s="106">
        <v>0.2</v>
      </c>
      <c r="K22" s="106">
        <v>0.25</v>
      </c>
      <c r="L22" s="96">
        <f t="shared" si="1"/>
        <v>25</v>
      </c>
      <c r="M22" s="27">
        <v>42003</v>
      </c>
      <c r="N22" s="27">
        <v>42006</v>
      </c>
      <c r="O22" s="26">
        <v>42019</v>
      </c>
      <c r="P22" s="92" t="s">
        <v>1514</v>
      </c>
      <c r="Q22" s="775"/>
      <c r="R22" s="225">
        <f t="shared" si="38"/>
        <v>1</v>
      </c>
      <c r="S22" s="675">
        <f t="shared" si="2"/>
        <v>18.382352941176467</v>
      </c>
      <c r="T22" s="684">
        <f t="shared" si="3"/>
        <v>3.4443584450966958</v>
      </c>
      <c r="U22" s="226">
        <f t="shared" si="4"/>
        <v>9.908088235294116</v>
      </c>
      <c r="V22" s="267">
        <v>12</v>
      </c>
      <c r="W22" s="169">
        <v>5.44</v>
      </c>
      <c r="X22" s="171">
        <v>0.66</v>
      </c>
      <c r="Y22" s="170">
        <v>1.07</v>
      </c>
      <c r="Z22" s="171">
        <v>2.4300000000000002</v>
      </c>
      <c r="AA22" s="172">
        <v>35.1</v>
      </c>
      <c r="AB22" s="433">
        <v>52.9</v>
      </c>
      <c r="AC22" s="446">
        <v>8.92</v>
      </c>
      <c r="AD22" s="442">
        <v>28.5</v>
      </c>
      <c r="AE22" s="446">
        <v>15</v>
      </c>
      <c r="AF22" s="724">
        <v>8</v>
      </c>
      <c r="AG22" s="461">
        <v>4352</v>
      </c>
      <c r="AH22" s="737">
        <v>11.7</v>
      </c>
      <c r="AI22" s="768">
        <v>0.44</v>
      </c>
      <c r="AJ22" s="796">
        <f>IF(OR(AD22&lt;0,AD22="n/a",AD22=0,AN22="n/a"),"n/a",AN22/AD22)</f>
        <v>1.1371726170405418</v>
      </c>
      <c r="AK22" s="688" t="str">
        <f>IF(OR(AN22&lt;0,AN22="n/a",AO22&lt;0,AO22="n/a"),"n/a",AN22/AO22)</f>
        <v>n/a</v>
      </c>
      <c r="AL22" s="632">
        <f t="shared" si="34"/>
        <v>56.547493124603342</v>
      </c>
      <c r="AM22" s="633">
        <f t="shared" si="36"/>
        <v>39.476502996083632</v>
      </c>
      <c r="AN22" s="633">
        <f t="shared" si="37"/>
        <v>32.409419585655442</v>
      </c>
      <c r="AO22" s="234" t="str">
        <f t="shared" si="7"/>
        <v>n/a</v>
      </c>
      <c r="AP22" s="803">
        <v>0.74</v>
      </c>
      <c r="AQ22" s="803">
        <v>0.47270000000000001</v>
      </c>
      <c r="AR22" s="802" t="s">
        <v>1127</v>
      </c>
      <c r="AS22" s="803">
        <v>0.3388429752066115</v>
      </c>
      <c r="AT22" s="795">
        <v>0.27272727272727271</v>
      </c>
      <c r="AU22" s="802"/>
      <c r="AV22" s="805">
        <v>0.22314049586776857</v>
      </c>
      <c r="AW22" s="806">
        <v>0.18181818181818182</v>
      </c>
      <c r="AX22" s="806">
        <v>0.14049586776859502</v>
      </c>
      <c r="AY22" s="806">
        <v>7.4380165289256173E-2</v>
      </c>
      <c r="AZ22" s="807">
        <v>0</v>
      </c>
      <c r="BA22" s="807">
        <v>0</v>
      </c>
      <c r="BB22" s="807">
        <v>0</v>
      </c>
      <c r="BC22" s="807">
        <v>0</v>
      </c>
      <c r="BD22" s="807">
        <v>0</v>
      </c>
      <c r="BE22" s="807">
        <v>0</v>
      </c>
      <c r="BF22" s="807">
        <v>0</v>
      </c>
      <c r="BG22" s="807">
        <v>0</v>
      </c>
      <c r="BH22" s="805">
        <f t="shared" si="8"/>
        <v>2.4441049586776855</v>
      </c>
      <c r="BI22" s="407">
        <f t="shared" si="9"/>
        <v>56.547493124603342</v>
      </c>
      <c r="BJ22" s="407">
        <f t="shared" si="10"/>
        <v>39.504146341463439</v>
      </c>
      <c r="BK22" s="407">
        <f t="shared" si="11"/>
        <v>24.242424242424221</v>
      </c>
      <c r="BL22" s="406">
        <f t="shared" si="12"/>
        <v>22.222222222222232</v>
      </c>
      <c r="BM22" s="406">
        <f t="shared" si="39"/>
        <v>22.727272727272705</v>
      </c>
      <c r="BN22" s="394">
        <f t="shared" si="40"/>
        <v>29.411764705882383</v>
      </c>
      <c r="BO22" s="394">
        <f t="shared" si="41"/>
        <v>88.888888888888928</v>
      </c>
      <c r="BP22" s="394">
        <f t="shared" si="42"/>
        <v>0</v>
      </c>
      <c r="BQ22" s="394">
        <f t="shared" si="43"/>
        <v>0</v>
      </c>
      <c r="BR22" s="394">
        <f t="shared" si="44"/>
        <v>0</v>
      </c>
      <c r="BS22" s="394">
        <f t="shared" si="45"/>
        <v>0</v>
      </c>
      <c r="BT22" s="394">
        <f t="shared" si="46"/>
        <v>0</v>
      </c>
      <c r="BU22" s="394">
        <f t="shared" si="47"/>
        <v>0</v>
      </c>
      <c r="BV22" s="394">
        <f t="shared" si="48"/>
        <v>0</v>
      </c>
      <c r="BW22" s="394">
        <f t="shared" si="49"/>
        <v>0</v>
      </c>
      <c r="BX22" s="406">
        <f t="shared" si="24"/>
        <v>18.902947483517149</v>
      </c>
      <c r="BY22" s="407">
        <f t="shared" si="25"/>
        <v>25.511713510535348</v>
      </c>
      <c r="BZ22" s="787" t="s">
        <v>2637</v>
      </c>
      <c r="CA22" s="682">
        <f t="shared" si="26"/>
        <v>24.356618919934611</v>
      </c>
      <c r="CB22" s="350">
        <f t="shared" si="27"/>
        <v>34.264707155228727</v>
      </c>
      <c r="CC22" s="406">
        <f t="shared" si="28"/>
        <v>71.780955882352941</v>
      </c>
      <c r="CD22" s="554">
        <f t="shared" si="29"/>
        <v>0.81400000000000006</v>
      </c>
      <c r="CE22" s="417">
        <f t="shared" si="30"/>
        <v>0.88660879999999997</v>
      </c>
      <c r="CF22" s="417">
        <f t="shared" si="31"/>
        <v>0.97526968000000003</v>
      </c>
      <c r="CG22" s="417">
        <f t="shared" si="31"/>
        <v>1.0727966480000002</v>
      </c>
      <c r="CH22" s="495">
        <f t="shared" si="31"/>
        <v>1.1800763128000002</v>
      </c>
      <c r="CI22" s="418">
        <f t="shared" si="32"/>
        <v>4.9287514408000002</v>
      </c>
      <c r="CJ22" s="407">
        <f t="shared" si="33"/>
        <v>9.1442512816326538</v>
      </c>
      <c r="CK22" s="462">
        <v>0.77</v>
      </c>
      <c r="CL22" s="463">
        <v>53.85</v>
      </c>
      <c r="CM22" s="463">
        <v>-8.7100000000000009</v>
      </c>
      <c r="CN22" s="464">
        <v>0.47</v>
      </c>
      <c r="CO22" s="465">
        <v>15.35</v>
      </c>
    </row>
    <row r="23" spans="1:93" ht="11.25" customHeight="1">
      <c r="A23" s="86" t="s">
        <v>1946</v>
      </c>
      <c r="B23" s="24" t="s">
        <v>1947</v>
      </c>
      <c r="C23" s="91" t="s">
        <v>1880</v>
      </c>
      <c r="D23" s="117">
        <v>13</v>
      </c>
      <c r="E23" s="121">
        <v>241</v>
      </c>
      <c r="F23" s="57" t="s">
        <v>2659</v>
      </c>
      <c r="G23" s="49" t="s">
        <v>2659</v>
      </c>
      <c r="H23" s="179">
        <v>58.54</v>
      </c>
      <c r="I23" s="227">
        <f t="shared" si="0"/>
        <v>2.7331738981892726</v>
      </c>
      <c r="J23" s="106">
        <v>0.37</v>
      </c>
      <c r="K23" s="106">
        <v>0.4</v>
      </c>
      <c r="L23" s="83">
        <f t="shared" si="1"/>
        <v>8.1081081081081141</v>
      </c>
      <c r="M23" s="27">
        <v>42060</v>
      </c>
      <c r="N23" s="27">
        <v>42062</v>
      </c>
      <c r="O23" s="26">
        <v>42073</v>
      </c>
      <c r="P23" s="92" t="s">
        <v>2157</v>
      </c>
      <c r="Q23" s="24"/>
      <c r="R23" s="224">
        <f t="shared" si="38"/>
        <v>1.6</v>
      </c>
      <c r="S23" s="231">
        <f t="shared" si="2"/>
        <v>77.294685990338181</v>
      </c>
      <c r="T23" s="680">
        <f t="shared" si="3"/>
        <v>119.40641142928081</v>
      </c>
      <c r="U23" s="227">
        <f t="shared" si="4"/>
        <v>28.280193236714979</v>
      </c>
      <c r="V23" s="263">
        <v>10</v>
      </c>
      <c r="W23" s="161">
        <v>2.0699999999999998</v>
      </c>
      <c r="X23" s="149">
        <v>2.5499999999999998</v>
      </c>
      <c r="Y23" s="155">
        <v>6.06</v>
      </c>
      <c r="Z23" s="149">
        <v>3.83</v>
      </c>
      <c r="AA23" s="156">
        <v>16.600000000000001</v>
      </c>
      <c r="AB23" s="432">
        <v>-7.5</v>
      </c>
      <c r="AC23" s="474">
        <v>10.45</v>
      </c>
      <c r="AD23" s="443">
        <v>18.399999999999999</v>
      </c>
      <c r="AE23" s="474">
        <v>11.1</v>
      </c>
      <c r="AF23" s="723">
        <v>30</v>
      </c>
      <c r="AG23" s="456">
        <v>18243</v>
      </c>
      <c r="AH23" s="655">
        <v>0.2</v>
      </c>
      <c r="AI23" s="767">
        <v>0.18</v>
      </c>
      <c r="AJ23" s="796">
        <f t="shared" ref="AJ23:AJ36" si="50">IF(OR(AD23&lt;0,AD23="n/a",AD23=0),"n/a",AN23/AD23)</f>
        <v>0.7115565706410848</v>
      </c>
      <c r="AK23" s="688">
        <f t="shared" ref="AK23:AK36" si="51">IF(OR(AO23&lt;0,AO23="n/a"),"n/a",AN23/AO23)</f>
        <v>0.62347122396009336</v>
      </c>
      <c r="AL23" s="634">
        <f t="shared" si="34"/>
        <v>8.8235294117646959</v>
      </c>
      <c r="AM23" s="631">
        <f t="shared" si="36"/>
        <v>15.123325691683709</v>
      </c>
      <c r="AN23" s="631">
        <f t="shared" si="37"/>
        <v>13.09264089979596</v>
      </c>
      <c r="AO23" s="235">
        <f t="shared" si="7"/>
        <v>20.999591314953747</v>
      </c>
      <c r="AP23" s="808">
        <v>1.48</v>
      </c>
      <c r="AQ23" s="808">
        <v>1.36</v>
      </c>
      <c r="AR23" s="809"/>
      <c r="AS23" s="808">
        <v>1.2</v>
      </c>
      <c r="AT23" s="796">
        <v>0.97</v>
      </c>
      <c r="AU23" s="809"/>
      <c r="AV23" s="810">
        <v>0.86</v>
      </c>
      <c r="AW23" s="812">
        <v>0.8</v>
      </c>
      <c r="AX23" s="811">
        <v>0.78</v>
      </c>
      <c r="AY23" s="811">
        <v>0.72</v>
      </c>
      <c r="AZ23" s="811">
        <v>0.6</v>
      </c>
      <c r="BA23" s="811">
        <v>0.36</v>
      </c>
      <c r="BB23" s="811">
        <v>0.22</v>
      </c>
      <c r="BC23" s="811">
        <v>0.04</v>
      </c>
      <c r="BD23" s="812">
        <v>0</v>
      </c>
      <c r="BE23" s="812">
        <v>0</v>
      </c>
      <c r="BF23" s="812">
        <v>0</v>
      </c>
      <c r="BG23" s="812">
        <v>0</v>
      </c>
      <c r="BH23" s="810">
        <f t="shared" si="8"/>
        <v>9.3899999999999988</v>
      </c>
      <c r="BI23" s="405">
        <f t="shared" si="9"/>
        <v>8.8235294117646959</v>
      </c>
      <c r="BJ23" s="405">
        <f t="shared" si="10"/>
        <v>13.333333333333353</v>
      </c>
      <c r="BK23" s="405">
        <f t="shared" si="11"/>
        <v>23.711340206185572</v>
      </c>
      <c r="BL23" s="404">
        <f t="shared" si="12"/>
        <v>12.790697674418606</v>
      </c>
      <c r="BM23" s="404">
        <f t="shared" si="39"/>
        <v>7.4999999999999956</v>
      </c>
      <c r="BN23" s="306">
        <f t="shared" si="40"/>
        <v>2.5641025641025772</v>
      </c>
      <c r="BO23" s="306">
        <f t="shared" si="41"/>
        <v>8.3333333333333481</v>
      </c>
      <c r="BP23" s="306">
        <f t="shared" si="42"/>
        <v>19.999999999999996</v>
      </c>
      <c r="BQ23" s="306">
        <f t="shared" si="43"/>
        <v>66.666666666666671</v>
      </c>
      <c r="BR23" s="306">
        <f t="shared" si="44"/>
        <v>63.636363636363626</v>
      </c>
      <c r="BS23" s="306">
        <f t="shared" si="45"/>
        <v>450</v>
      </c>
      <c r="BT23" s="306">
        <f t="shared" si="46"/>
        <v>0</v>
      </c>
      <c r="BU23" s="306">
        <f t="shared" si="47"/>
        <v>0</v>
      </c>
      <c r="BV23" s="306">
        <f t="shared" si="48"/>
        <v>0</v>
      </c>
      <c r="BW23" s="306">
        <f t="shared" si="49"/>
        <v>0</v>
      </c>
      <c r="BX23" s="404">
        <f t="shared" si="24"/>
        <v>45.157291121744571</v>
      </c>
      <c r="BY23" s="405">
        <f t="shared" si="25"/>
        <v>110.12721377762104</v>
      </c>
      <c r="BZ23" s="788" t="s">
        <v>2442</v>
      </c>
      <c r="CA23" s="486">
        <f t="shared" si="26"/>
        <v>-12.454378438729746</v>
      </c>
      <c r="CB23" s="348">
        <f t="shared" si="27"/>
        <v>15.825814797985233</v>
      </c>
      <c r="CC23" s="404">
        <f t="shared" si="28"/>
        <v>60.418330837231089</v>
      </c>
      <c r="CD23" s="570">
        <f t="shared" si="29"/>
        <v>1.4947999999999999</v>
      </c>
      <c r="CE23" s="419">
        <f t="shared" si="30"/>
        <v>1.64428</v>
      </c>
      <c r="CF23" s="419">
        <f t="shared" ref="CF23:CH38" si="52">IF($AE23="n/a",1.03*CE23,IF($AE23&lt;0,1.01*CE23,IF($AE23&gt;10,1.1*CE23,(1+$AE23/100)*CE23)))</f>
        <v>1.8087080000000002</v>
      </c>
      <c r="CG23" s="419">
        <f t="shared" si="52"/>
        <v>1.9895788000000003</v>
      </c>
      <c r="CH23" s="496">
        <f t="shared" si="52"/>
        <v>2.1885366800000003</v>
      </c>
      <c r="CI23" s="416">
        <f t="shared" si="32"/>
        <v>9.1259034800000016</v>
      </c>
      <c r="CJ23" s="405">
        <f t="shared" si="33"/>
        <v>15.589175743081658</v>
      </c>
      <c r="CK23" s="457">
        <v>1.1399999999999999</v>
      </c>
      <c r="CL23" s="458">
        <v>39.380000000000003</v>
      </c>
      <c r="CM23" s="458">
        <v>-1.43</v>
      </c>
      <c r="CN23" s="459">
        <v>6.2</v>
      </c>
      <c r="CO23" s="460">
        <v>13.55</v>
      </c>
    </row>
    <row r="24" spans="1:93" ht="11.25" customHeight="1">
      <c r="A24" s="86" t="s">
        <v>2066</v>
      </c>
      <c r="B24" s="24" t="s">
        <v>2882</v>
      </c>
      <c r="C24" s="24" t="s">
        <v>1452</v>
      </c>
      <c r="D24" s="117">
        <v>13</v>
      </c>
      <c r="E24" s="121">
        <v>232</v>
      </c>
      <c r="F24" s="38" t="s">
        <v>2049</v>
      </c>
      <c r="G24" s="39" t="s">
        <v>1572</v>
      </c>
      <c r="H24" s="179">
        <v>44.27</v>
      </c>
      <c r="I24" s="227">
        <f t="shared" si="0"/>
        <v>1.2649649875762368</v>
      </c>
      <c r="J24" s="106">
        <v>0.11</v>
      </c>
      <c r="K24" s="106">
        <v>0.14000000000000001</v>
      </c>
      <c r="L24" s="83">
        <f t="shared" si="1"/>
        <v>27.272727272727295</v>
      </c>
      <c r="M24" s="27">
        <v>42003</v>
      </c>
      <c r="N24" s="27">
        <v>42006</v>
      </c>
      <c r="O24" s="26">
        <v>42027</v>
      </c>
      <c r="P24" s="92" t="s">
        <v>3346</v>
      </c>
      <c r="Q24" s="198"/>
      <c r="R24" s="224">
        <f t="shared" si="38"/>
        <v>0.56000000000000005</v>
      </c>
      <c r="S24" s="231">
        <f t="shared" si="2"/>
        <v>14.736842105263159</v>
      </c>
      <c r="T24" s="680">
        <f t="shared" si="3"/>
        <v>-10.41453490908496</v>
      </c>
      <c r="U24" s="227">
        <f t="shared" si="4"/>
        <v>11.650000000000002</v>
      </c>
      <c r="V24" s="263">
        <v>12</v>
      </c>
      <c r="W24" s="161">
        <v>3.8</v>
      </c>
      <c r="X24" s="149">
        <v>1.04</v>
      </c>
      <c r="Y24" s="155">
        <v>0.28000000000000003</v>
      </c>
      <c r="Z24" s="149">
        <v>1.55</v>
      </c>
      <c r="AA24" s="156">
        <v>25.8</v>
      </c>
      <c r="AB24" s="489">
        <v>-100</v>
      </c>
      <c r="AC24" s="474">
        <v>14.81</v>
      </c>
      <c r="AD24" s="443">
        <v>-14.9</v>
      </c>
      <c r="AE24" s="474">
        <v>11.2</v>
      </c>
      <c r="AF24" s="723">
        <v>7</v>
      </c>
      <c r="AG24" s="456">
        <v>1279</v>
      </c>
      <c r="AH24" s="655">
        <v>3.6</v>
      </c>
      <c r="AI24" s="767">
        <v>0.46</v>
      </c>
      <c r="AJ24" s="796" t="str">
        <f t="shared" si="50"/>
        <v>n/a</v>
      </c>
      <c r="AK24" s="688">
        <f t="shared" si="51"/>
        <v>0.87803804018897214</v>
      </c>
      <c r="AL24" s="634">
        <f t="shared" si="34"/>
        <v>3.125</v>
      </c>
      <c r="AM24" s="631">
        <f t="shared" si="36"/>
        <v>14.471424255333186</v>
      </c>
      <c r="AN24" s="631">
        <f t="shared" si="37"/>
        <v>13.688837394973863</v>
      </c>
      <c r="AO24" s="235">
        <f t="shared" si="7"/>
        <v>15.590255511057061</v>
      </c>
      <c r="AP24" s="808">
        <v>0.44</v>
      </c>
      <c r="AQ24" s="808">
        <v>0.42666666666666669</v>
      </c>
      <c r="AR24" s="809"/>
      <c r="AS24" s="808">
        <v>0.4</v>
      </c>
      <c r="AT24" s="796">
        <v>0.29333333333333333</v>
      </c>
      <c r="AU24" s="809"/>
      <c r="AV24" s="810">
        <v>0.23833333333333331</v>
      </c>
      <c r="AW24" s="811">
        <v>0.23166666666666666</v>
      </c>
      <c r="AX24" s="811">
        <v>0.21666666666666667</v>
      </c>
      <c r="AY24" s="811">
        <v>0.14666666666666667</v>
      </c>
      <c r="AZ24" s="811">
        <v>0.11833333333333333</v>
      </c>
      <c r="BA24" s="811">
        <v>0.11</v>
      </c>
      <c r="BB24" s="811">
        <v>0.10333333333333333</v>
      </c>
      <c r="BC24" s="811">
        <v>9.6666666666666665E-2</v>
      </c>
      <c r="BD24" s="812">
        <v>8.666666666666667E-2</v>
      </c>
      <c r="BE24" s="811">
        <v>8.666666666666667E-2</v>
      </c>
      <c r="BF24" s="811">
        <v>0.08</v>
      </c>
      <c r="BG24" s="811">
        <v>6.6666666666666666E-2</v>
      </c>
      <c r="BH24" s="810">
        <f t="shared" si="8"/>
        <v>3.1416666666666671</v>
      </c>
      <c r="BI24" s="405">
        <f t="shared" si="9"/>
        <v>3.125</v>
      </c>
      <c r="BJ24" s="405">
        <f t="shared" si="10"/>
        <v>6.6666666666666652</v>
      </c>
      <c r="BK24" s="405">
        <f t="shared" si="11"/>
        <v>36.363636363636374</v>
      </c>
      <c r="BL24" s="404">
        <f t="shared" si="12"/>
        <v>23.076923076923084</v>
      </c>
      <c r="BM24" s="404">
        <f t="shared" si="39"/>
        <v>2.877697841726623</v>
      </c>
      <c r="BN24" s="306">
        <f t="shared" si="40"/>
        <v>6.9230769230769207</v>
      </c>
      <c r="BO24" s="306">
        <f t="shared" si="41"/>
        <v>47.727272727272727</v>
      </c>
      <c r="BP24" s="306">
        <f t="shared" si="42"/>
        <v>23.943661971830998</v>
      </c>
      <c r="BQ24" s="306">
        <f t="shared" si="43"/>
        <v>7.575757575757569</v>
      </c>
      <c r="BR24" s="306">
        <f t="shared" si="44"/>
        <v>6.4516129032258007</v>
      </c>
      <c r="BS24" s="306">
        <f t="shared" si="45"/>
        <v>6.8965517241379226</v>
      </c>
      <c r="BT24" s="306">
        <f t="shared" si="46"/>
        <v>11.538461538461542</v>
      </c>
      <c r="BU24" s="306">
        <f t="shared" si="47"/>
        <v>0</v>
      </c>
      <c r="BV24" s="306">
        <f t="shared" si="48"/>
        <v>8.333333333333325</v>
      </c>
      <c r="BW24" s="306">
        <f t="shared" si="49"/>
        <v>19.999999999999996</v>
      </c>
      <c r="BX24" s="404">
        <f t="shared" si="24"/>
        <v>14.099976843069971</v>
      </c>
      <c r="BY24" s="405">
        <f t="shared" si="25"/>
        <v>13.123740115686354</v>
      </c>
      <c r="BZ24" s="788" t="s">
        <v>1862</v>
      </c>
      <c r="CA24" s="486">
        <f t="shared" si="26"/>
        <v>3.3038023825500975</v>
      </c>
      <c r="CB24" s="348">
        <f t="shared" si="27"/>
        <v>14.9538023825501</v>
      </c>
      <c r="CC24" s="404">
        <f t="shared" si="28"/>
        <v>74.733815789473681</v>
      </c>
      <c r="CD24" s="570">
        <f t="shared" si="29"/>
        <v>0.44440000000000002</v>
      </c>
      <c r="CE24" s="419">
        <f t="shared" si="30"/>
        <v>0.48884000000000005</v>
      </c>
      <c r="CF24" s="419">
        <f t="shared" si="52"/>
        <v>0.53772400000000009</v>
      </c>
      <c r="CG24" s="419">
        <f t="shared" si="52"/>
        <v>0.59149640000000014</v>
      </c>
      <c r="CH24" s="496">
        <f t="shared" si="52"/>
        <v>0.65064604000000026</v>
      </c>
      <c r="CI24" s="416">
        <f t="shared" si="32"/>
        <v>2.7131064400000007</v>
      </c>
      <c r="CJ24" s="405">
        <f t="shared" si="33"/>
        <v>6.1285440252993002</v>
      </c>
      <c r="CK24" s="457">
        <v>1.08</v>
      </c>
      <c r="CL24" s="458">
        <v>6.11</v>
      </c>
      <c r="CM24" s="458">
        <v>-36.42</v>
      </c>
      <c r="CN24" s="459">
        <v>-8.76</v>
      </c>
      <c r="CO24" s="460">
        <v>-19.34</v>
      </c>
    </row>
    <row r="25" spans="1:93" ht="11.25" customHeight="1">
      <c r="A25" s="23" t="s">
        <v>2805</v>
      </c>
      <c r="B25" s="24" t="s">
        <v>2806</v>
      </c>
      <c r="C25" s="24" t="s">
        <v>1958</v>
      </c>
      <c r="D25" s="117">
        <v>21</v>
      </c>
      <c r="E25" s="121">
        <v>134</v>
      </c>
      <c r="F25" s="57" t="s">
        <v>2659</v>
      </c>
      <c r="G25" s="49" t="s">
        <v>2659</v>
      </c>
      <c r="H25" s="178">
        <v>65.87</v>
      </c>
      <c r="I25" s="227">
        <f t="shared" si="0"/>
        <v>1.7003188097768331</v>
      </c>
      <c r="J25" s="94">
        <v>0.25</v>
      </c>
      <c r="K25" s="94">
        <v>0.28000000000000003</v>
      </c>
      <c r="L25" s="83">
        <f t="shared" si="1"/>
        <v>12.000000000000011</v>
      </c>
      <c r="M25" s="329">
        <v>41757</v>
      </c>
      <c r="N25" s="329">
        <v>41759</v>
      </c>
      <c r="O25" s="331">
        <v>41780</v>
      </c>
      <c r="P25" s="92" t="s">
        <v>1313</v>
      </c>
      <c r="Q25" s="24"/>
      <c r="R25" s="224">
        <f t="shared" si="38"/>
        <v>1.1200000000000001</v>
      </c>
      <c r="S25" s="231">
        <f t="shared" si="2"/>
        <v>39.298245614035089</v>
      </c>
      <c r="T25" s="680">
        <f t="shared" si="3"/>
        <v>98.34877820839769</v>
      </c>
      <c r="U25" s="227">
        <f t="shared" si="4"/>
        <v>23.112280701754386</v>
      </c>
      <c r="V25" s="263">
        <v>12</v>
      </c>
      <c r="W25" s="161">
        <v>2.85</v>
      </c>
      <c r="X25" s="149">
        <v>2.65</v>
      </c>
      <c r="Y25" s="155">
        <v>1.64</v>
      </c>
      <c r="Z25" s="149">
        <v>3.83</v>
      </c>
      <c r="AA25" s="156">
        <v>13.8</v>
      </c>
      <c r="AB25" s="432">
        <v>13.1</v>
      </c>
      <c r="AC25" s="474">
        <v>12.38</v>
      </c>
      <c r="AD25" s="443">
        <v>9.6999999999999993</v>
      </c>
      <c r="AE25" s="474">
        <v>8.7200000000000006</v>
      </c>
      <c r="AF25" s="723">
        <v>13</v>
      </c>
      <c r="AG25" s="456">
        <v>4264</v>
      </c>
      <c r="AH25" s="655">
        <v>2</v>
      </c>
      <c r="AI25" s="767">
        <v>0.76</v>
      </c>
      <c r="AJ25" s="796">
        <f t="shared" si="50"/>
        <v>1.3074361297728114</v>
      </c>
      <c r="AK25" s="688">
        <f t="shared" si="51"/>
        <v>0.7307617741761574</v>
      </c>
      <c r="AL25" s="634">
        <f t="shared" si="34"/>
        <v>9.0000000000000071</v>
      </c>
      <c r="AM25" s="631">
        <f t="shared" si="36"/>
        <v>10.861011548331589</v>
      </c>
      <c r="AN25" s="631">
        <f t="shared" si="37"/>
        <v>12.682130458796269</v>
      </c>
      <c r="AO25" s="235">
        <f t="shared" si="7"/>
        <v>17.354671394920441</v>
      </c>
      <c r="AP25" s="808">
        <v>1.0900000000000001</v>
      </c>
      <c r="AQ25" s="808">
        <v>1</v>
      </c>
      <c r="AR25" s="809"/>
      <c r="AS25" s="813">
        <v>0.88</v>
      </c>
      <c r="AT25" s="796">
        <v>0.8</v>
      </c>
      <c r="AU25" s="809"/>
      <c r="AV25" s="810">
        <v>0.66</v>
      </c>
      <c r="AW25" s="812">
        <v>0.6</v>
      </c>
      <c r="AX25" s="811">
        <v>0.56000000000000005</v>
      </c>
      <c r="AY25" s="811">
        <v>0.5</v>
      </c>
      <c r="AZ25" s="811">
        <v>0.42</v>
      </c>
      <c r="BA25" s="811">
        <v>0.35</v>
      </c>
      <c r="BB25" s="811">
        <v>0.22</v>
      </c>
      <c r="BC25" s="811">
        <v>0.125</v>
      </c>
      <c r="BD25" s="812">
        <v>0.12</v>
      </c>
      <c r="BE25" s="811">
        <v>0.11</v>
      </c>
      <c r="BF25" s="812">
        <v>0.1</v>
      </c>
      <c r="BG25" s="811">
        <v>0.09</v>
      </c>
      <c r="BH25" s="810">
        <f t="shared" si="8"/>
        <v>7.6249999999999991</v>
      </c>
      <c r="BI25" s="405">
        <f t="shared" si="9"/>
        <v>9.0000000000000071</v>
      </c>
      <c r="BJ25" s="405">
        <f t="shared" si="10"/>
        <v>13.636363636363647</v>
      </c>
      <c r="BK25" s="405">
        <f t="shared" si="11"/>
        <v>9.9999999999999858</v>
      </c>
      <c r="BL25" s="404">
        <f t="shared" si="12"/>
        <v>21.212121212121215</v>
      </c>
      <c r="BM25" s="404">
        <f t="shared" si="39"/>
        <v>10.000000000000009</v>
      </c>
      <c r="BN25" s="306">
        <f t="shared" si="40"/>
        <v>7.1428571428571397</v>
      </c>
      <c r="BO25" s="306">
        <f t="shared" si="41"/>
        <v>12.000000000000011</v>
      </c>
      <c r="BP25" s="306">
        <f t="shared" si="42"/>
        <v>19.047619047619047</v>
      </c>
      <c r="BQ25" s="306">
        <f t="shared" si="43"/>
        <v>19.999999999999996</v>
      </c>
      <c r="BR25" s="306">
        <f t="shared" si="44"/>
        <v>59.090909090909079</v>
      </c>
      <c r="BS25" s="306">
        <f t="shared" si="45"/>
        <v>76</v>
      </c>
      <c r="BT25" s="306">
        <f t="shared" si="46"/>
        <v>4.1666666666666741</v>
      </c>
      <c r="BU25" s="306">
        <f t="shared" si="47"/>
        <v>9.0909090909090828</v>
      </c>
      <c r="BV25" s="306">
        <f t="shared" si="48"/>
        <v>9.9999999999999858</v>
      </c>
      <c r="BW25" s="306">
        <f t="shared" si="49"/>
        <v>11.111111111111116</v>
      </c>
      <c r="BX25" s="404">
        <f t="shared" si="24"/>
        <v>19.433237133237135</v>
      </c>
      <c r="BY25" s="405">
        <f t="shared" si="25"/>
        <v>19.665831931655426</v>
      </c>
      <c r="BZ25" s="788" t="s">
        <v>1464</v>
      </c>
      <c r="CA25" s="486">
        <f t="shared" si="26"/>
        <v>-8.7298314331812836</v>
      </c>
      <c r="CB25" s="348">
        <f t="shared" si="27"/>
        <v>14.382449268573103</v>
      </c>
      <c r="CC25" s="404">
        <f t="shared" si="28"/>
        <v>72.558947368421059</v>
      </c>
      <c r="CD25" s="570">
        <f t="shared" si="29"/>
        <v>1.1990000000000003</v>
      </c>
      <c r="CE25" s="419">
        <f t="shared" si="30"/>
        <v>1.3189000000000004</v>
      </c>
      <c r="CF25" s="419">
        <f t="shared" si="52"/>
        <v>1.4339080800000004</v>
      </c>
      <c r="CG25" s="419">
        <f t="shared" si="52"/>
        <v>1.5589448645760002</v>
      </c>
      <c r="CH25" s="496">
        <f t="shared" si="52"/>
        <v>1.6948848567670274</v>
      </c>
      <c r="CI25" s="416">
        <f t="shared" si="32"/>
        <v>7.2056378013430287</v>
      </c>
      <c r="CJ25" s="405">
        <f t="shared" si="33"/>
        <v>10.939179901841548</v>
      </c>
      <c r="CK25" s="457">
        <v>0.95</v>
      </c>
      <c r="CL25" s="458">
        <v>19.55</v>
      </c>
      <c r="CM25" s="458">
        <v>-3.65</v>
      </c>
      <c r="CN25" s="459">
        <v>1.52</v>
      </c>
      <c r="CO25" s="460">
        <v>3.43</v>
      </c>
    </row>
    <row r="26" spans="1:93" ht="11.25" customHeight="1">
      <c r="A26" s="23" t="s">
        <v>1954</v>
      </c>
      <c r="B26" s="24" t="s">
        <v>1955</v>
      </c>
      <c r="C26" s="24" t="s">
        <v>496</v>
      </c>
      <c r="D26" s="117">
        <v>23</v>
      </c>
      <c r="E26" s="121">
        <v>110</v>
      </c>
      <c r="F26" s="38" t="s">
        <v>2049</v>
      </c>
      <c r="G26" s="39" t="s">
        <v>2049</v>
      </c>
      <c r="H26" s="156">
        <v>26.44</v>
      </c>
      <c r="I26" s="229">
        <f t="shared" si="0"/>
        <v>2.4962178517397882</v>
      </c>
      <c r="J26" s="94">
        <v>0.15200000000000002</v>
      </c>
      <c r="K26" s="94">
        <v>0.16500000000000001</v>
      </c>
      <c r="L26" s="84">
        <f t="shared" si="1"/>
        <v>8.5526315789473664</v>
      </c>
      <c r="M26" s="27">
        <v>41864</v>
      </c>
      <c r="N26" s="27">
        <v>41866</v>
      </c>
      <c r="O26" s="26">
        <v>41883</v>
      </c>
      <c r="P26" s="27" t="s">
        <v>1199</v>
      </c>
      <c r="Q26" s="532"/>
      <c r="R26" s="192">
        <f t="shared" si="38"/>
        <v>0.66</v>
      </c>
      <c r="S26" s="672">
        <f t="shared" si="2"/>
        <v>55.462184873949582</v>
      </c>
      <c r="T26" s="681">
        <f t="shared" si="3"/>
        <v>69.225179956409505</v>
      </c>
      <c r="U26" s="229">
        <f t="shared" si="4"/>
        <v>22.218487394957986</v>
      </c>
      <c r="V26" s="264">
        <v>12</v>
      </c>
      <c r="W26" s="162">
        <v>1.19</v>
      </c>
      <c r="X26" s="150">
        <v>5.55</v>
      </c>
      <c r="Y26" s="157">
        <v>6.01</v>
      </c>
      <c r="Z26" s="150">
        <v>2.9</v>
      </c>
      <c r="AA26" s="158">
        <v>14.7</v>
      </c>
      <c r="AB26" s="434">
        <v>10.5</v>
      </c>
      <c r="AC26" s="475">
        <v>5.67</v>
      </c>
      <c r="AD26" s="445">
        <v>14.9</v>
      </c>
      <c r="AE26" s="475">
        <v>4</v>
      </c>
      <c r="AF26" s="725">
        <v>12</v>
      </c>
      <c r="AG26" s="467">
        <v>4670</v>
      </c>
      <c r="AH26" s="738">
        <v>0.2</v>
      </c>
      <c r="AI26" s="769">
        <v>1.02</v>
      </c>
      <c r="AJ26" s="796">
        <f t="shared" si="50"/>
        <v>0.50865461420920355</v>
      </c>
      <c r="AK26" s="688">
        <f t="shared" si="51"/>
        <v>0.94883095457856181</v>
      </c>
      <c r="AL26" s="635">
        <f t="shared" si="34"/>
        <v>8.5616438356164615</v>
      </c>
      <c r="AM26" s="636">
        <f t="shared" si="36"/>
        <v>7.9492362005945782</v>
      </c>
      <c r="AN26" s="636">
        <f t="shared" si="37"/>
        <v>7.5789537517171324</v>
      </c>
      <c r="AO26" s="236">
        <f t="shared" si="7"/>
        <v>7.987675481227785</v>
      </c>
      <c r="AP26" s="814">
        <v>0.63400000000000012</v>
      </c>
      <c r="AQ26" s="814">
        <v>0.58399999999999996</v>
      </c>
      <c r="AR26" s="815"/>
      <c r="AS26" s="814">
        <v>0.53600000000000003</v>
      </c>
      <c r="AT26" s="797">
        <v>0.504</v>
      </c>
      <c r="AU26" s="815"/>
      <c r="AV26" s="816">
        <v>0.47199999999999998</v>
      </c>
      <c r="AW26" s="817">
        <v>0.44</v>
      </c>
      <c r="AX26" s="817">
        <v>0.40800000000000003</v>
      </c>
      <c r="AY26" s="817">
        <v>0.38400000000000001</v>
      </c>
      <c r="AZ26" s="817">
        <v>0.35504000000000002</v>
      </c>
      <c r="BA26" s="817">
        <v>0.31952000000000003</v>
      </c>
      <c r="BB26" s="817">
        <v>0.29399999999999998</v>
      </c>
      <c r="BC26" s="817">
        <v>0.27360000000000001</v>
      </c>
      <c r="BD26" s="817">
        <v>0.25800000000000001</v>
      </c>
      <c r="BE26" s="817">
        <v>0.24216000000000004</v>
      </c>
      <c r="BF26" s="817">
        <v>0.22544</v>
      </c>
      <c r="BG26" s="817">
        <v>0.20432000000000003</v>
      </c>
      <c r="BH26" s="816">
        <f t="shared" si="8"/>
        <v>6.1340799999999991</v>
      </c>
      <c r="BI26" s="409">
        <f t="shared" si="9"/>
        <v>8.5616438356164615</v>
      </c>
      <c r="BJ26" s="409">
        <f t="shared" si="10"/>
        <v>8.9552238805969964</v>
      </c>
      <c r="BK26" s="409">
        <f t="shared" si="11"/>
        <v>6.3492063492063489</v>
      </c>
      <c r="BL26" s="408">
        <f t="shared" si="12"/>
        <v>6.7796610169491567</v>
      </c>
      <c r="BM26" s="408">
        <f t="shared" si="39"/>
        <v>7.2727272727272751</v>
      </c>
      <c r="BN26" s="395">
        <f t="shared" si="40"/>
        <v>7.8431372549019551</v>
      </c>
      <c r="BO26" s="395">
        <f t="shared" si="41"/>
        <v>6.25</v>
      </c>
      <c r="BP26" s="395">
        <f t="shared" si="42"/>
        <v>8.1568273997296039</v>
      </c>
      <c r="BQ26" s="395">
        <f t="shared" si="43"/>
        <v>11.116675012518783</v>
      </c>
      <c r="BR26" s="395">
        <f t="shared" si="44"/>
        <v>8.6802721088435462</v>
      </c>
      <c r="BS26" s="395">
        <f t="shared" si="45"/>
        <v>7.4561403508771829</v>
      </c>
      <c r="BT26" s="395">
        <f t="shared" si="46"/>
        <v>6.0465116279069697</v>
      </c>
      <c r="BU26" s="395">
        <f t="shared" si="47"/>
        <v>6.5411298315163346</v>
      </c>
      <c r="BV26" s="395">
        <f t="shared" si="48"/>
        <v>7.4166075230660322</v>
      </c>
      <c r="BW26" s="395">
        <f t="shared" si="49"/>
        <v>10.33672670321064</v>
      </c>
      <c r="BX26" s="408">
        <f t="shared" si="24"/>
        <v>7.850832677844485</v>
      </c>
      <c r="BY26" s="409">
        <f t="shared" si="25"/>
        <v>1.4368108306214393</v>
      </c>
      <c r="BZ26" s="654" t="s">
        <v>52</v>
      </c>
      <c r="CA26" s="487">
        <f t="shared" si="26"/>
        <v>-12.143315791501065</v>
      </c>
      <c r="CB26" s="349">
        <f t="shared" si="27"/>
        <v>10.075171603456921</v>
      </c>
      <c r="CC26" s="408">
        <f t="shared" si="28"/>
        <v>60.807419536083152</v>
      </c>
      <c r="CD26" s="574">
        <f t="shared" si="29"/>
        <v>0.69740000000000024</v>
      </c>
      <c r="CE26" s="420">
        <f t="shared" si="30"/>
        <v>0.73694258000000024</v>
      </c>
      <c r="CF26" s="420">
        <f t="shared" si="52"/>
        <v>0.76642028320000022</v>
      </c>
      <c r="CG26" s="420">
        <f t="shared" si="52"/>
        <v>0.79707709452800024</v>
      </c>
      <c r="CH26" s="497">
        <f t="shared" si="52"/>
        <v>0.82896017830912028</v>
      </c>
      <c r="CI26" s="421">
        <f t="shared" si="32"/>
        <v>3.8268001360371211</v>
      </c>
      <c r="CJ26" s="409">
        <f t="shared" si="33"/>
        <v>14.473525476691076</v>
      </c>
      <c r="CK26" s="468">
        <v>0.43</v>
      </c>
      <c r="CL26" s="469">
        <v>16.59</v>
      </c>
      <c r="CM26" s="469">
        <v>-5.74</v>
      </c>
      <c r="CN26" s="528">
        <v>-0.6</v>
      </c>
      <c r="CO26" s="476">
        <v>5.33</v>
      </c>
    </row>
    <row r="27" spans="1:93" ht="11.25" customHeight="1">
      <c r="A27" s="15" t="s">
        <v>2300</v>
      </c>
      <c r="B27" s="16" t="s">
        <v>2301</v>
      </c>
      <c r="C27" s="16" t="s">
        <v>497</v>
      </c>
      <c r="D27" s="116">
        <v>21</v>
      </c>
      <c r="E27" s="121">
        <v>141</v>
      </c>
      <c r="F27" s="36" t="s">
        <v>2049</v>
      </c>
      <c r="G27" s="37" t="s">
        <v>2049</v>
      </c>
      <c r="H27" s="172">
        <v>26.7</v>
      </c>
      <c r="I27" s="227">
        <f t="shared" si="0"/>
        <v>3.7453183520599254</v>
      </c>
      <c r="J27" s="1127">
        <v>0.24509803921568626</v>
      </c>
      <c r="K27" s="1129">
        <v>0.25</v>
      </c>
      <c r="L27" s="96">
        <f t="shared" si="1"/>
        <v>2.0000000000000018</v>
      </c>
      <c r="M27" s="20">
        <v>41974</v>
      </c>
      <c r="N27" s="20">
        <v>41976</v>
      </c>
      <c r="O27" s="19">
        <v>41988</v>
      </c>
      <c r="P27" s="230" t="s">
        <v>1444</v>
      </c>
      <c r="Q27" s="991" t="s">
        <v>3363</v>
      </c>
      <c r="R27" s="224">
        <f t="shared" si="38"/>
        <v>1</v>
      </c>
      <c r="S27" s="231">
        <f t="shared" si="2"/>
        <v>54.054054054054049</v>
      </c>
      <c r="T27" s="680">
        <f t="shared" si="3"/>
        <v>3.8085556022056322</v>
      </c>
      <c r="U27" s="227">
        <f t="shared" si="4"/>
        <v>14.432432432432432</v>
      </c>
      <c r="V27" s="263">
        <v>12</v>
      </c>
      <c r="W27" s="161">
        <v>1.85</v>
      </c>
      <c r="X27" s="149">
        <v>2.09</v>
      </c>
      <c r="Y27" s="155">
        <v>5.04</v>
      </c>
      <c r="Z27" s="149">
        <v>1.68</v>
      </c>
      <c r="AA27" s="156">
        <v>11.8</v>
      </c>
      <c r="AB27" s="432">
        <v>6.3</v>
      </c>
      <c r="AC27" s="474">
        <v>8.2200000000000006</v>
      </c>
      <c r="AD27" s="443">
        <v>0.9</v>
      </c>
      <c r="AE27" s="474">
        <v>6.9</v>
      </c>
      <c r="AF27" s="723">
        <v>2</v>
      </c>
      <c r="AG27" s="466">
        <v>337</v>
      </c>
      <c r="AH27" s="655">
        <v>3.2</v>
      </c>
      <c r="AI27" s="767">
        <v>0.1</v>
      </c>
      <c r="AJ27" s="795">
        <f t="shared" si="50"/>
        <v>3.5064403701843272</v>
      </c>
      <c r="AK27" s="794">
        <f t="shared" si="51"/>
        <v>0.84239086397050889</v>
      </c>
      <c r="AL27" s="634">
        <f t="shared" si="34"/>
        <v>0.49999999999998934</v>
      </c>
      <c r="AM27" s="631">
        <f t="shared" si="36"/>
        <v>2.247537737232852</v>
      </c>
      <c r="AN27" s="631">
        <f t="shared" si="37"/>
        <v>3.1557963331658945</v>
      </c>
      <c r="AO27" s="235">
        <f t="shared" si="7"/>
        <v>3.7462376055355406</v>
      </c>
      <c r="AP27" s="808">
        <v>0.98529411764705876</v>
      </c>
      <c r="AQ27" s="808">
        <v>0.98039215686274506</v>
      </c>
      <c r="AR27" s="809"/>
      <c r="AS27" s="808">
        <v>0.94703394621977954</v>
      </c>
      <c r="AT27" s="796">
        <v>0.92173762335548348</v>
      </c>
      <c r="AU27" s="809"/>
      <c r="AV27" s="810">
        <v>0.86883025238998668</v>
      </c>
      <c r="AW27" s="811">
        <v>0.84352451688348218</v>
      </c>
      <c r="AX27" s="811">
        <v>0.82887304724472133</v>
      </c>
      <c r="AY27" s="811">
        <v>0.78618630521301658</v>
      </c>
      <c r="AZ27" s="811">
        <v>0.76328206544812616</v>
      </c>
      <c r="BA27" s="811">
        <v>0.72574360321297227</v>
      </c>
      <c r="BB27" s="811">
        <v>0.68209101974539865</v>
      </c>
      <c r="BC27" s="811">
        <v>0.62188977810432156</v>
      </c>
      <c r="BD27" s="811">
        <v>0.56249915338263456</v>
      </c>
      <c r="BE27" s="811">
        <v>0.49202722290120171</v>
      </c>
      <c r="BF27" s="811">
        <v>0.43182598126012489</v>
      </c>
      <c r="BG27" s="811">
        <v>0.38151599075245501</v>
      </c>
      <c r="BH27" s="810">
        <f t="shared" si="8"/>
        <v>11.822746780623509</v>
      </c>
      <c r="BI27" s="405">
        <f t="shared" si="9"/>
        <v>0.49999999999998934</v>
      </c>
      <c r="BJ27" s="405">
        <f t="shared" si="10"/>
        <v>3.5223880597015089</v>
      </c>
      <c r="BK27" s="405">
        <f t="shared" si="11"/>
        <v>2.7444168734490404</v>
      </c>
      <c r="BL27" s="404">
        <f t="shared" si="12"/>
        <v>6.0894945612170792</v>
      </c>
      <c r="BM27" s="404">
        <f t="shared" si="39"/>
        <v>3.0000000000000027</v>
      </c>
      <c r="BN27" s="306">
        <f t="shared" si="40"/>
        <v>1.7676373586358318</v>
      </c>
      <c r="BO27" s="306">
        <f t="shared" si="41"/>
        <v>5.4295962354799387</v>
      </c>
      <c r="BP27" s="306">
        <f t="shared" si="42"/>
        <v>3.0007569680604584</v>
      </c>
      <c r="BQ27" s="306">
        <f t="shared" si="43"/>
        <v>5.1724137931034697</v>
      </c>
      <c r="BR27" s="306">
        <f t="shared" si="44"/>
        <v>6.3998179427531054</v>
      </c>
      <c r="BS27" s="306">
        <f t="shared" si="45"/>
        <v>9.6803716286486985</v>
      </c>
      <c r="BT27" s="306">
        <f t="shared" si="46"/>
        <v>10.558349175200821</v>
      </c>
      <c r="BU27" s="306">
        <f t="shared" si="47"/>
        <v>14.322770611329272</v>
      </c>
      <c r="BV27" s="306">
        <f t="shared" si="48"/>
        <v>13.941088367448785</v>
      </c>
      <c r="BW27" s="306">
        <f t="shared" si="49"/>
        <v>13.186862864763448</v>
      </c>
      <c r="BX27" s="404">
        <f t="shared" si="24"/>
        <v>6.6210642959860975</v>
      </c>
      <c r="BY27" s="405">
        <f t="shared" si="25"/>
        <v>4.4466625712523102</v>
      </c>
      <c r="BZ27" s="788" t="s">
        <v>2637</v>
      </c>
      <c r="CA27" s="486">
        <f t="shared" si="26"/>
        <v>-7.5313177472066117</v>
      </c>
      <c r="CB27" s="348">
        <f t="shared" si="27"/>
        <v>6.9011146852258198</v>
      </c>
      <c r="CC27" s="404">
        <f t="shared" si="28"/>
        <v>49.116669337311542</v>
      </c>
      <c r="CD27" s="570">
        <f t="shared" si="29"/>
        <v>1.0473676470588233</v>
      </c>
      <c r="CE27" s="419">
        <f t="shared" si="30"/>
        <v>1.1334612676470588</v>
      </c>
      <c r="CF27" s="419">
        <f t="shared" si="52"/>
        <v>1.2116700951147057</v>
      </c>
      <c r="CG27" s="419">
        <f t="shared" si="52"/>
        <v>1.2952753316776204</v>
      </c>
      <c r="CH27" s="496">
        <f t="shared" si="52"/>
        <v>1.3846493295633762</v>
      </c>
      <c r="CI27" s="416">
        <f t="shared" si="32"/>
        <v>6.0724236710615846</v>
      </c>
      <c r="CJ27" s="405">
        <f t="shared" si="33"/>
        <v>22.743159816710058</v>
      </c>
      <c r="CK27" s="457">
        <v>0.76</v>
      </c>
      <c r="CL27" s="458">
        <v>13.02</v>
      </c>
      <c r="CM27" s="458">
        <v>-3.49</v>
      </c>
      <c r="CN27" s="459">
        <v>0.55000000000000004</v>
      </c>
      <c r="CO27" s="460">
        <v>4.08</v>
      </c>
    </row>
    <row r="28" spans="1:93" ht="11.25" customHeight="1">
      <c r="A28" s="23" t="s">
        <v>1592</v>
      </c>
      <c r="B28" s="24" t="s">
        <v>605</v>
      </c>
      <c r="C28" s="24" t="s">
        <v>496</v>
      </c>
      <c r="D28" s="117">
        <v>17</v>
      </c>
      <c r="E28" s="121">
        <v>174</v>
      </c>
      <c r="F28" s="38" t="s">
        <v>2049</v>
      </c>
      <c r="G28" s="39" t="s">
        <v>2049</v>
      </c>
      <c r="H28" s="179">
        <v>21.72</v>
      </c>
      <c r="I28" s="227">
        <f t="shared" si="0"/>
        <v>3.9613259668508296</v>
      </c>
      <c r="J28" s="94">
        <v>0.21190000000000001</v>
      </c>
      <c r="K28" s="94">
        <v>0.21510000000000001</v>
      </c>
      <c r="L28" s="83">
        <f t="shared" si="1"/>
        <v>1.5101462954223654</v>
      </c>
      <c r="M28" s="27">
        <v>41948</v>
      </c>
      <c r="N28" s="27">
        <v>41950</v>
      </c>
      <c r="O28" s="26">
        <v>41964</v>
      </c>
      <c r="P28" s="92" t="s">
        <v>1313</v>
      </c>
      <c r="Q28" s="91"/>
      <c r="R28" s="224">
        <f t="shared" si="38"/>
        <v>0.86040000000000005</v>
      </c>
      <c r="S28" s="231">
        <f t="shared" si="2"/>
        <v>86.04</v>
      </c>
      <c r="T28" s="680">
        <f t="shared" si="3"/>
        <v>23.108624122493261</v>
      </c>
      <c r="U28" s="227">
        <f t="shared" si="4"/>
        <v>21.72</v>
      </c>
      <c r="V28" s="263">
        <v>12</v>
      </c>
      <c r="W28" s="161">
        <v>1</v>
      </c>
      <c r="X28" s="149">
        <v>5.43</v>
      </c>
      <c r="Y28" s="155">
        <v>2.72</v>
      </c>
      <c r="Z28" s="149">
        <v>1.57</v>
      </c>
      <c r="AA28" s="156">
        <v>7.2</v>
      </c>
      <c r="AB28" s="432">
        <v>-16.8</v>
      </c>
      <c r="AC28" s="474">
        <v>11.06</v>
      </c>
      <c r="AD28" s="443">
        <v>1.8</v>
      </c>
      <c r="AE28" s="474">
        <v>4</v>
      </c>
      <c r="AF28" s="723">
        <v>4</v>
      </c>
      <c r="AG28" s="466">
        <v>194</v>
      </c>
      <c r="AH28" s="655">
        <v>0.2</v>
      </c>
      <c r="AI28" s="767">
        <v>0.99</v>
      </c>
      <c r="AJ28" s="796">
        <f t="shared" si="50"/>
        <v>1.8070475954880352</v>
      </c>
      <c r="AK28" s="688">
        <f t="shared" si="51"/>
        <v>0.74585099107798436</v>
      </c>
      <c r="AL28" s="634">
        <f t="shared" si="34"/>
        <v>3.0630849641424485</v>
      </c>
      <c r="AM28" s="631">
        <f t="shared" si="36"/>
        <v>3.6065587940920851</v>
      </c>
      <c r="AN28" s="631">
        <f t="shared" si="37"/>
        <v>3.2526856718784636</v>
      </c>
      <c r="AO28" s="235">
        <f t="shared" si="7"/>
        <v>4.3610395518511424</v>
      </c>
      <c r="AP28" s="808">
        <v>0.84789999999999999</v>
      </c>
      <c r="AQ28" s="808">
        <v>0.82269999999999999</v>
      </c>
      <c r="AR28" s="809"/>
      <c r="AS28" s="808">
        <v>0.79610000000000003</v>
      </c>
      <c r="AT28" s="796">
        <v>0.76239999999999997</v>
      </c>
      <c r="AU28" s="809"/>
      <c r="AV28" s="810">
        <v>0.75290000000000001</v>
      </c>
      <c r="AW28" s="811">
        <v>0.72250000000000003</v>
      </c>
      <c r="AX28" s="811">
        <v>0.70720000000000005</v>
      </c>
      <c r="AY28" s="811">
        <v>0.66400000000000003</v>
      </c>
      <c r="AZ28" s="811">
        <v>0.61339999999999995</v>
      </c>
      <c r="BA28" s="811">
        <v>0.58050000000000002</v>
      </c>
      <c r="BB28" s="811">
        <v>0.55330000000000001</v>
      </c>
      <c r="BC28" s="811">
        <v>0.53268000000000004</v>
      </c>
      <c r="BD28" s="811">
        <v>0.51556000000000002</v>
      </c>
      <c r="BE28" s="811">
        <v>0.49334</v>
      </c>
      <c r="BF28" s="811">
        <v>0.48665999999999998</v>
      </c>
      <c r="BG28" s="811">
        <v>0.47109999999999996</v>
      </c>
      <c r="BH28" s="810">
        <f t="shared" si="8"/>
        <v>10.322240000000001</v>
      </c>
      <c r="BI28" s="405">
        <f t="shared" si="9"/>
        <v>3.0630849641424485</v>
      </c>
      <c r="BJ28" s="405">
        <f t="shared" si="10"/>
        <v>3.3412887828162319</v>
      </c>
      <c r="BK28" s="405">
        <f t="shared" si="11"/>
        <v>4.4202518363064103</v>
      </c>
      <c r="BL28" s="404">
        <f t="shared" si="12"/>
        <v>1.2617877540177957</v>
      </c>
      <c r="BM28" s="404">
        <f t="shared" si="39"/>
        <v>4.2076124567474116</v>
      </c>
      <c r="BN28" s="306">
        <f t="shared" si="40"/>
        <v>2.1634615384615419</v>
      </c>
      <c r="BO28" s="306">
        <f t="shared" si="41"/>
        <v>6.5060240963855431</v>
      </c>
      <c r="BP28" s="306">
        <f t="shared" si="42"/>
        <v>8.2491033583306219</v>
      </c>
      <c r="BQ28" s="306">
        <f t="shared" si="43"/>
        <v>5.6675279931093669</v>
      </c>
      <c r="BR28" s="306">
        <f t="shared" si="44"/>
        <v>4.9159587926983495</v>
      </c>
      <c r="BS28" s="306">
        <f t="shared" si="45"/>
        <v>3.8709919651573221</v>
      </c>
      <c r="BT28" s="306">
        <f t="shared" si="46"/>
        <v>3.3206610287842331</v>
      </c>
      <c r="BU28" s="306">
        <f t="shared" si="47"/>
        <v>4.5039931892812302</v>
      </c>
      <c r="BV28" s="306">
        <f t="shared" si="48"/>
        <v>1.3726215427608546</v>
      </c>
      <c r="BW28" s="306">
        <f t="shared" si="49"/>
        <v>3.3029080874549033</v>
      </c>
      <c r="BX28" s="404">
        <f t="shared" si="24"/>
        <v>4.0111518257636174</v>
      </c>
      <c r="BY28" s="405">
        <f t="shared" si="25"/>
        <v>1.7977043461711399</v>
      </c>
      <c r="BZ28" s="788" t="s">
        <v>52</v>
      </c>
      <c r="CA28" s="486">
        <f t="shared" si="26"/>
        <v>-14.505988361270706</v>
      </c>
      <c r="CB28" s="348">
        <f t="shared" si="27"/>
        <v>7.2140116387292927</v>
      </c>
      <c r="CC28" s="404">
        <f t="shared" si="28"/>
        <v>41.196333551575066</v>
      </c>
      <c r="CD28" s="570">
        <f t="shared" si="29"/>
        <v>0.856379</v>
      </c>
      <c r="CE28" s="419">
        <f t="shared" si="30"/>
        <v>0.94201690000000005</v>
      </c>
      <c r="CF28" s="419">
        <f t="shared" si="52"/>
        <v>0.97969757600000007</v>
      </c>
      <c r="CG28" s="419">
        <f t="shared" si="52"/>
        <v>1.0188854790400002</v>
      </c>
      <c r="CH28" s="496">
        <f t="shared" si="52"/>
        <v>1.0596408982016001</v>
      </c>
      <c r="CI28" s="416">
        <f t="shared" si="32"/>
        <v>4.8566198532416003</v>
      </c>
      <c r="CJ28" s="405">
        <f t="shared" si="33"/>
        <v>22.360128237760595</v>
      </c>
      <c r="CK28" s="457">
        <v>0.41</v>
      </c>
      <c r="CL28" s="458">
        <v>10.48</v>
      </c>
      <c r="CM28" s="458">
        <v>-4.9000000000000004</v>
      </c>
      <c r="CN28" s="459">
        <v>-2.0699999999999998</v>
      </c>
      <c r="CO28" s="460">
        <v>0.9</v>
      </c>
    </row>
    <row r="29" spans="1:93" ht="11.25" customHeight="1">
      <c r="A29" s="86" t="s">
        <v>2369</v>
      </c>
      <c r="B29" s="24" t="s">
        <v>3342</v>
      </c>
      <c r="C29" s="24" t="s">
        <v>3417</v>
      </c>
      <c r="D29" s="117">
        <v>11</v>
      </c>
      <c r="E29" s="121">
        <v>292</v>
      </c>
      <c r="F29" s="57" t="s">
        <v>2659</v>
      </c>
      <c r="G29" s="49" t="s">
        <v>2659</v>
      </c>
      <c r="H29" s="179">
        <v>61.27</v>
      </c>
      <c r="I29" s="227">
        <f t="shared" si="0"/>
        <v>1.7626897339644196</v>
      </c>
      <c r="J29" s="106">
        <v>0.25</v>
      </c>
      <c r="K29" s="106">
        <v>0.27</v>
      </c>
      <c r="L29" s="83">
        <f t="shared" si="1"/>
        <v>8.0000000000000071</v>
      </c>
      <c r="M29" s="27">
        <v>41781</v>
      </c>
      <c r="N29" s="27">
        <v>41786</v>
      </c>
      <c r="O29" s="26">
        <v>41800</v>
      </c>
      <c r="P29" s="92" t="s">
        <v>2157</v>
      </c>
      <c r="Q29" s="24"/>
      <c r="R29" s="224">
        <f t="shared" si="38"/>
        <v>1.08</v>
      </c>
      <c r="S29" s="231">
        <f t="shared" si="2"/>
        <v>16.822429906542059</v>
      </c>
      <c r="T29" s="680">
        <f t="shared" si="3"/>
        <v>-40.309555895925506</v>
      </c>
      <c r="U29" s="227">
        <f t="shared" si="4"/>
        <v>9.5436137071651093</v>
      </c>
      <c r="V29" s="263">
        <v>12</v>
      </c>
      <c r="W29" s="161">
        <v>6.42</v>
      </c>
      <c r="X29" s="149">
        <v>1.39</v>
      </c>
      <c r="Y29" s="155">
        <v>0.41</v>
      </c>
      <c r="Z29" s="149">
        <v>0.84</v>
      </c>
      <c r="AA29" s="156">
        <v>9</v>
      </c>
      <c r="AB29" s="432">
        <v>2.2000000000000002</v>
      </c>
      <c r="AC29" s="474">
        <v>9.14</v>
      </c>
      <c r="AD29" s="443">
        <v>12</v>
      </c>
      <c r="AE29" s="474">
        <v>6.85</v>
      </c>
      <c r="AF29" s="723">
        <v>12</v>
      </c>
      <c r="AG29" s="456">
        <v>4220</v>
      </c>
      <c r="AH29" s="655">
        <v>1.1000000000000001</v>
      </c>
      <c r="AI29" s="767">
        <v>0.23</v>
      </c>
      <c r="AJ29" s="796">
        <f t="shared" si="50"/>
        <v>1.036018003936338</v>
      </c>
      <c r="AK29" s="688">
        <f t="shared" si="51"/>
        <v>0.70744969921570644</v>
      </c>
      <c r="AL29" s="634">
        <f t="shared" si="34"/>
        <v>10.416666666666675</v>
      </c>
      <c r="AM29" s="631">
        <f t="shared" si="36"/>
        <v>14.833678012614415</v>
      </c>
      <c r="AN29" s="631">
        <f t="shared" si="37"/>
        <v>12.432216047236055</v>
      </c>
      <c r="AO29" s="235">
        <f t="shared" si="7"/>
        <v>17.573286215286643</v>
      </c>
      <c r="AP29" s="808">
        <v>1.06</v>
      </c>
      <c r="AQ29" s="808">
        <v>0.96</v>
      </c>
      <c r="AR29" s="809"/>
      <c r="AS29" s="808">
        <v>0.81</v>
      </c>
      <c r="AT29" s="796">
        <v>0.7</v>
      </c>
      <c r="AU29" s="809"/>
      <c r="AV29" s="810">
        <v>0.63</v>
      </c>
      <c r="AW29" s="811">
        <v>0.59</v>
      </c>
      <c r="AX29" s="811">
        <v>0.54</v>
      </c>
      <c r="AY29" s="811">
        <v>0.46</v>
      </c>
      <c r="AZ29" s="811">
        <v>0.38</v>
      </c>
      <c r="BA29" s="811">
        <v>0.31</v>
      </c>
      <c r="BB29" s="811">
        <v>0.21</v>
      </c>
      <c r="BC29" s="812">
        <v>0</v>
      </c>
      <c r="BD29" s="812">
        <v>0</v>
      </c>
      <c r="BE29" s="812">
        <v>0</v>
      </c>
      <c r="BF29" s="812">
        <v>0</v>
      </c>
      <c r="BG29" s="812">
        <v>0</v>
      </c>
      <c r="BH29" s="810">
        <f t="shared" si="8"/>
        <v>6.6499999999999995</v>
      </c>
      <c r="BI29" s="405">
        <f t="shared" si="9"/>
        <v>10.416666666666675</v>
      </c>
      <c r="BJ29" s="405">
        <f t="shared" si="10"/>
        <v>18.518518518518512</v>
      </c>
      <c r="BK29" s="405">
        <f t="shared" si="11"/>
        <v>15.714285714285726</v>
      </c>
      <c r="BL29" s="404">
        <f t="shared" si="12"/>
        <v>11.111111111111093</v>
      </c>
      <c r="BM29" s="404">
        <f t="shared" si="39"/>
        <v>6.7796610169491567</v>
      </c>
      <c r="BN29" s="306">
        <f t="shared" si="40"/>
        <v>9.259259259259256</v>
      </c>
      <c r="BO29" s="306">
        <f t="shared" si="41"/>
        <v>17.391304347826097</v>
      </c>
      <c r="BP29" s="306">
        <f t="shared" si="42"/>
        <v>21.052631578947366</v>
      </c>
      <c r="BQ29" s="306">
        <f t="shared" si="43"/>
        <v>22.580645161290324</v>
      </c>
      <c r="BR29" s="306">
        <f t="shared" si="44"/>
        <v>47.619047619047628</v>
      </c>
      <c r="BS29" s="306">
        <f t="shared" si="45"/>
        <v>0</v>
      </c>
      <c r="BT29" s="306">
        <f t="shared" si="46"/>
        <v>0</v>
      </c>
      <c r="BU29" s="306">
        <f t="shared" si="47"/>
        <v>0</v>
      </c>
      <c r="BV29" s="306">
        <f t="shared" si="48"/>
        <v>0</v>
      </c>
      <c r="BW29" s="306">
        <f t="shared" si="49"/>
        <v>0</v>
      </c>
      <c r="BX29" s="404">
        <f t="shared" si="24"/>
        <v>12.029542066260122</v>
      </c>
      <c r="BY29" s="405">
        <f t="shared" si="25"/>
        <v>12.398971689183867</v>
      </c>
      <c r="BZ29" s="788" t="s">
        <v>2637</v>
      </c>
      <c r="CA29" s="486">
        <f t="shared" si="26"/>
        <v>4.651292074035366</v>
      </c>
      <c r="CB29" s="348">
        <f t="shared" si="27"/>
        <v>14.194905781200475</v>
      </c>
      <c r="CC29" s="404">
        <f t="shared" si="28"/>
        <v>73.198395638629279</v>
      </c>
      <c r="CD29" s="570">
        <f t="shared" si="29"/>
        <v>1.0833200000000001</v>
      </c>
      <c r="CE29" s="419">
        <f t="shared" si="30"/>
        <v>1.1823354479999999</v>
      </c>
      <c r="CF29" s="419">
        <f t="shared" si="52"/>
        <v>1.2633254261879998</v>
      </c>
      <c r="CG29" s="419">
        <f t="shared" si="52"/>
        <v>1.3498632178818779</v>
      </c>
      <c r="CH29" s="496">
        <f t="shared" si="52"/>
        <v>1.4423288483067866</v>
      </c>
      <c r="CI29" s="416">
        <f t="shared" si="32"/>
        <v>6.3211729403766643</v>
      </c>
      <c r="CJ29" s="405">
        <f t="shared" si="33"/>
        <v>10.316913563532992</v>
      </c>
      <c r="CK29" s="457">
        <v>0.9</v>
      </c>
      <c r="CL29" s="458">
        <v>2.71</v>
      </c>
      <c r="CM29" s="458">
        <v>-12</v>
      </c>
      <c r="CN29" s="459">
        <v>-5.8</v>
      </c>
      <c r="CO29" s="460">
        <v>-6.3</v>
      </c>
    </row>
    <row r="30" spans="1:93" ht="11.25" customHeight="1">
      <c r="A30" s="23" t="s">
        <v>2517</v>
      </c>
      <c r="B30" s="24" t="s">
        <v>2518</v>
      </c>
      <c r="C30" s="24" t="s">
        <v>1230</v>
      </c>
      <c r="D30" s="117">
        <v>17</v>
      </c>
      <c r="E30" s="121">
        <v>173</v>
      </c>
      <c r="F30" s="57" t="s">
        <v>2659</v>
      </c>
      <c r="G30" s="49" t="s">
        <v>2659</v>
      </c>
      <c r="H30" s="179">
        <v>68.83</v>
      </c>
      <c r="I30" s="227">
        <f t="shared" si="0"/>
        <v>1.6853116373674271</v>
      </c>
      <c r="J30" s="94">
        <v>0.27</v>
      </c>
      <c r="K30" s="94">
        <v>0.28999999999999998</v>
      </c>
      <c r="L30" s="83">
        <f t="shared" si="1"/>
        <v>7.4074074074073959</v>
      </c>
      <c r="M30" s="27">
        <v>41908</v>
      </c>
      <c r="N30" s="27">
        <v>41912</v>
      </c>
      <c r="O30" s="26">
        <v>41922</v>
      </c>
      <c r="P30" s="92" t="s">
        <v>919</v>
      </c>
      <c r="Q30" s="515"/>
      <c r="R30" s="224">
        <f t="shared" si="38"/>
        <v>1.1599999999999999</v>
      </c>
      <c r="S30" s="231">
        <f t="shared" si="2"/>
        <v>35.913312693498447</v>
      </c>
      <c r="T30" s="680">
        <f t="shared" si="3"/>
        <v>24.628764181344209</v>
      </c>
      <c r="U30" s="227">
        <f t="shared" si="4"/>
        <v>21.309597523219814</v>
      </c>
      <c r="V30" s="263">
        <v>12</v>
      </c>
      <c r="W30" s="161">
        <v>3.23</v>
      </c>
      <c r="X30" s="149">
        <v>7.1</v>
      </c>
      <c r="Y30" s="155">
        <v>3.37</v>
      </c>
      <c r="Z30" s="149">
        <v>1.64</v>
      </c>
      <c r="AA30" s="156">
        <v>8.1999999999999993</v>
      </c>
      <c r="AB30" s="432">
        <v>37.6</v>
      </c>
      <c r="AC30" s="474">
        <v>-12.07</v>
      </c>
      <c r="AD30" s="443">
        <v>-4.3</v>
      </c>
      <c r="AE30" s="474">
        <v>3</v>
      </c>
      <c r="AF30" s="723">
        <v>4</v>
      </c>
      <c r="AG30" s="456">
        <v>1096</v>
      </c>
      <c r="AH30" s="655">
        <v>31.8</v>
      </c>
      <c r="AI30" s="767">
        <v>0</v>
      </c>
      <c r="AJ30" s="796" t="str">
        <f t="shared" si="50"/>
        <v>n/a</v>
      </c>
      <c r="AK30" s="688">
        <f t="shared" si="51"/>
        <v>0.79547536131964902</v>
      </c>
      <c r="AL30" s="634">
        <f t="shared" si="34"/>
        <v>7.8431372549019773</v>
      </c>
      <c r="AM30" s="631">
        <f t="shared" si="36"/>
        <v>7.3167617520049522</v>
      </c>
      <c r="AN30" s="631">
        <f t="shared" si="37"/>
        <v>8.2510688249816333</v>
      </c>
      <c r="AO30" s="235">
        <f t="shared" si="7"/>
        <v>10.372500804165163</v>
      </c>
      <c r="AP30" s="808">
        <v>1.1000000000000001</v>
      </c>
      <c r="AQ30" s="808">
        <v>1.02</v>
      </c>
      <c r="AR30" s="809" t="s">
        <v>1127</v>
      </c>
      <c r="AS30" s="808">
        <v>0.94</v>
      </c>
      <c r="AT30" s="796">
        <v>0.89</v>
      </c>
      <c r="AU30" s="809"/>
      <c r="AV30" s="810">
        <v>0.82</v>
      </c>
      <c r="AW30" s="811">
        <v>0.74</v>
      </c>
      <c r="AX30" s="811">
        <v>0.66</v>
      </c>
      <c r="AY30" s="811">
        <v>0.57999999999999996</v>
      </c>
      <c r="AZ30" s="811">
        <v>0.5</v>
      </c>
      <c r="BA30" s="811">
        <v>0.45</v>
      </c>
      <c r="BB30" s="811">
        <v>0.41</v>
      </c>
      <c r="BC30" s="811">
        <v>0.37</v>
      </c>
      <c r="BD30" s="811">
        <v>0.33</v>
      </c>
      <c r="BE30" s="811">
        <v>0.31</v>
      </c>
      <c r="BF30" s="811">
        <v>0.27</v>
      </c>
      <c r="BG30" s="811">
        <v>0.24</v>
      </c>
      <c r="BH30" s="810">
        <f t="shared" si="8"/>
        <v>9.6300000000000008</v>
      </c>
      <c r="BI30" s="405">
        <f t="shared" si="9"/>
        <v>7.8431372549019773</v>
      </c>
      <c r="BJ30" s="405">
        <f t="shared" si="10"/>
        <v>8.5106382978723527</v>
      </c>
      <c r="BK30" s="405">
        <f t="shared" si="11"/>
        <v>5.6179775280898792</v>
      </c>
      <c r="BL30" s="404">
        <f t="shared" si="12"/>
        <v>8.5365853658536661</v>
      </c>
      <c r="BM30" s="404">
        <f t="shared" si="39"/>
        <v>10.810810810810811</v>
      </c>
      <c r="BN30" s="306">
        <f t="shared" si="40"/>
        <v>12.12121212121211</v>
      </c>
      <c r="BO30" s="306">
        <f t="shared" si="41"/>
        <v>13.793103448275868</v>
      </c>
      <c r="BP30" s="306">
        <f t="shared" si="42"/>
        <v>15.999999999999993</v>
      </c>
      <c r="BQ30" s="306">
        <f t="shared" si="43"/>
        <v>11.111111111111116</v>
      </c>
      <c r="BR30" s="306">
        <f t="shared" si="44"/>
        <v>9.7560975609756184</v>
      </c>
      <c r="BS30" s="306">
        <f t="shared" si="45"/>
        <v>10.810810810810811</v>
      </c>
      <c r="BT30" s="306">
        <f t="shared" si="46"/>
        <v>12.12121212121211</v>
      </c>
      <c r="BU30" s="306">
        <f t="shared" si="47"/>
        <v>6.4516129032258229</v>
      </c>
      <c r="BV30" s="306">
        <f t="shared" si="48"/>
        <v>14.814814814814813</v>
      </c>
      <c r="BW30" s="306">
        <f t="shared" si="49"/>
        <v>12.500000000000021</v>
      </c>
      <c r="BX30" s="404">
        <f t="shared" si="24"/>
        <v>10.719941609944465</v>
      </c>
      <c r="BY30" s="405">
        <f t="shared" si="25"/>
        <v>2.8804896865963165</v>
      </c>
      <c r="BZ30" s="788" t="s">
        <v>1230</v>
      </c>
      <c r="CA30" s="486">
        <f t="shared" si="26"/>
        <v>-11.373217060870754</v>
      </c>
      <c r="CB30" s="348">
        <f t="shared" si="27"/>
        <v>9.9363804623490601</v>
      </c>
      <c r="CC30" s="404">
        <f t="shared" si="28"/>
        <v>57.546896597976144</v>
      </c>
      <c r="CD30" s="570">
        <f t="shared" si="29"/>
        <v>1.2100000000000002</v>
      </c>
      <c r="CE30" s="419">
        <f t="shared" si="30"/>
        <v>1.2221000000000002</v>
      </c>
      <c r="CF30" s="419">
        <f t="shared" si="52"/>
        <v>1.2587630000000003</v>
      </c>
      <c r="CG30" s="419">
        <f t="shared" si="52"/>
        <v>1.2965258900000003</v>
      </c>
      <c r="CH30" s="496">
        <f t="shared" si="52"/>
        <v>1.3354216667000003</v>
      </c>
      <c r="CI30" s="416">
        <f t="shared" si="32"/>
        <v>6.3228105567000004</v>
      </c>
      <c r="CJ30" s="405">
        <f t="shared" si="33"/>
        <v>9.186126044893216</v>
      </c>
      <c r="CK30" s="457">
        <v>1.25</v>
      </c>
      <c r="CL30" s="458">
        <v>29.93</v>
      </c>
      <c r="CM30" s="458">
        <v>-6.42</v>
      </c>
      <c r="CN30" s="459">
        <v>3.56</v>
      </c>
      <c r="CO30" s="460">
        <v>12.81</v>
      </c>
    </row>
    <row r="31" spans="1:93" ht="11.25" customHeight="1">
      <c r="A31" s="193" t="s">
        <v>2439</v>
      </c>
      <c r="B31" s="32" t="s">
        <v>3188</v>
      </c>
      <c r="C31" s="32" t="s">
        <v>1957</v>
      </c>
      <c r="D31" s="118">
        <v>12</v>
      </c>
      <c r="E31" s="121">
        <v>259</v>
      </c>
      <c r="F31" s="65" t="s">
        <v>2659</v>
      </c>
      <c r="G31" s="66" t="s">
        <v>2659</v>
      </c>
      <c r="H31" s="498">
        <v>325</v>
      </c>
      <c r="I31" s="227">
        <f t="shared" si="0"/>
        <v>0.92307692307692313</v>
      </c>
      <c r="J31" s="203">
        <v>0.64</v>
      </c>
      <c r="K31" s="203">
        <v>0.75</v>
      </c>
      <c r="L31" s="84">
        <f t="shared" si="1"/>
        <v>17.1875</v>
      </c>
      <c r="M31" s="44">
        <v>41893</v>
      </c>
      <c r="N31" s="44">
        <v>41897</v>
      </c>
      <c r="O31" s="43">
        <v>41912</v>
      </c>
      <c r="P31" s="44" t="s">
        <v>954</v>
      </c>
      <c r="Q31" s="532"/>
      <c r="R31" s="224">
        <f t="shared" si="38"/>
        <v>3</v>
      </c>
      <c r="S31" s="231">
        <f t="shared" si="2"/>
        <v>21.551724137931036</v>
      </c>
      <c r="T31" s="680">
        <f t="shared" si="3"/>
        <v>105.00210259645027</v>
      </c>
      <c r="U31" s="227">
        <f t="shared" si="4"/>
        <v>23.347701149425287</v>
      </c>
      <c r="V31" s="263">
        <v>12</v>
      </c>
      <c r="W31" s="161">
        <v>13.92</v>
      </c>
      <c r="X31" s="149" t="s">
        <v>462</v>
      </c>
      <c r="Y31" s="155">
        <v>4.53</v>
      </c>
      <c r="Z31" s="149">
        <v>4.05</v>
      </c>
      <c r="AA31" s="156">
        <v>23</v>
      </c>
      <c r="AB31" s="432">
        <v>13</v>
      </c>
      <c r="AC31" s="474">
        <v>0</v>
      </c>
      <c r="AD31" s="443">
        <v>11</v>
      </c>
      <c r="AE31" s="474" t="s">
        <v>462</v>
      </c>
      <c r="AF31" s="723">
        <v>0</v>
      </c>
      <c r="AG31" s="466">
        <v>634</v>
      </c>
      <c r="AH31" s="655">
        <v>20.73</v>
      </c>
      <c r="AI31" s="767">
        <v>0</v>
      </c>
      <c r="AJ31" s="797">
        <f t="shared" si="50"/>
        <v>1.4602819815242747</v>
      </c>
      <c r="AK31" s="686">
        <f t="shared" si="51"/>
        <v>0.88013062293965749</v>
      </c>
      <c r="AL31" s="634">
        <f t="shared" si="34"/>
        <v>15.833333333333321</v>
      </c>
      <c r="AM31" s="631">
        <f t="shared" si="36"/>
        <v>15.166049411812832</v>
      </c>
      <c r="AN31" s="631">
        <f t="shared" si="37"/>
        <v>16.063101796767022</v>
      </c>
      <c r="AO31" s="235">
        <f t="shared" si="7"/>
        <v>18.250815706327629</v>
      </c>
      <c r="AP31" s="808">
        <v>2.78</v>
      </c>
      <c r="AQ31" s="808">
        <v>2.4</v>
      </c>
      <c r="AR31" s="809"/>
      <c r="AS31" s="808">
        <v>2.1</v>
      </c>
      <c r="AT31" s="796">
        <v>1.82</v>
      </c>
      <c r="AU31" s="809"/>
      <c r="AV31" s="810">
        <v>1.56</v>
      </c>
      <c r="AW31" s="811">
        <v>1.32</v>
      </c>
      <c r="AX31" s="811">
        <v>1.08</v>
      </c>
      <c r="AY31" s="811">
        <v>0.88</v>
      </c>
      <c r="AZ31" s="811">
        <v>0.74</v>
      </c>
      <c r="BA31" s="811">
        <v>0.62</v>
      </c>
      <c r="BB31" s="811">
        <v>0.52</v>
      </c>
      <c r="BC31" s="811">
        <v>0.24</v>
      </c>
      <c r="BD31" s="812">
        <v>0</v>
      </c>
      <c r="BE31" s="812">
        <v>0</v>
      </c>
      <c r="BF31" s="812">
        <v>0</v>
      </c>
      <c r="BG31" s="812">
        <v>0</v>
      </c>
      <c r="BH31" s="810">
        <f t="shared" si="8"/>
        <v>16.059999999999999</v>
      </c>
      <c r="BI31" s="405">
        <f t="shared" si="9"/>
        <v>15.833333333333321</v>
      </c>
      <c r="BJ31" s="405">
        <f t="shared" si="10"/>
        <v>14.285714285714279</v>
      </c>
      <c r="BK31" s="405">
        <f t="shared" si="11"/>
        <v>15.384615384615397</v>
      </c>
      <c r="BL31" s="404">
        <f t="shared" si="12"/>
        <v>16.666666666666675</v>
      </c>
      <c r="BM31" s="404">
        <f t="shared" si="39"/>
        <v>18.181818181818187</v>
      </c>
      <c r="BN31" s="306">
        <f t="shared" ref="BN31:BN39" si="53">IF(AX31=0,0,IF(AX31&gt;AW31,0,((AW31/AX31)-1)*100))</f>
        <v>22.222222222222211</v>
      </c>
      <c r="BO31" s="306">
        <f t="shared" ref="BO31:BW31" si="54">IF(AY31=0,0,IF(AY31&gt;AX31,0,((AX31/AY31)-1)*100))</f>
        <v>22.72727272727273</v>
      </c>
      <c r="BP31" s="306">
        <f t="shared" si="54"/>
        <v>18.918918918918926</v>
      </c>
      <c r="BQ31" s="306">
        <f t="shared" si="54"/>
        <v>19.354838709677423</v>
      </c>
      <c r="BR31" s="306">
        <f t="shared" si="54"/>
        <v>19.23076923076923</v>
      </c>
      <c r="BS31" s="306">
        <f t="shared" si="54"/>
        <v>116.6666666666667</v>
      </c>
      <c r="BT31" s="306">
        <f t="shared" si="54"/>
        <v>0</v>
      </c>
      <c r="BU31" s="306">
        <f t="shared" si="54"/>
        <v>0</v>
      </c>
      <c r="BV31" s="306">
        <f t="shared" si="54"/>
        <v>0</v>
      </c>
      <c r="BW31" s="306">
        <f t="shared" si="54"/>
        <v>0</v>
      </c>
      <c r="BX31" s="404">
        <f t="shared" si="24"/>
        <v>19.964855755178338</v>
      </c>
      <c r="BY31" s="405">
        <f t="shared" si="25"/>
        <v>27.135108543359461</v>
      </c>
      <c r="BZ31" s="788" t="s">
        <v>1863</v>
      </c>
      <c r="CA31" s="486">
        <f t="shared" si="26"/>
        <v>-6.361522429581342</v>
      </c>
      <c r="CB31" s="348">
        <f t="shared" si="27"/>
        <v>16.986178719843945</v>
      </c>
      <c r="CC31" s="404">
        <f t="shared" si="28"/>
        <v>55.540057471264362</v>
      </c>
      <c r="CD31" s="570">
        <f t="shared" si="29"/>
        <v>3.0579999999999998</v>
      </c>
      <c r="CE31" s="419">
        <f t="shared" ref="CE31:CE38" si="55">IF($AC31="n/a",1.03*CD31,IF($AC31&lt;0,1.01*CD31,IF($AC31&gt;10,1.1*CD31,(1+$AC31/100)*CD31)))</f>
        <v>3.0579999999999998</v>
      </c>
      <c r="CF31" s="419">
        <f t="shared" si="52"/>
        <v>3.14974</v>
      </c>
      <c r="CG31" s="419">
        <f t="shared" si="52"/>
        <v>3.2442321999999999</v>
      </c>
      <c r="CH31" s="496">
        <f t="shared" si="52"/>
        <v>3.3415591660000001</v>
      </c>
      <c r="CI31" s="416">
        <f t="shared" si="32"/>
        <v>15.851531366</v>
      </c>
      <c r="CJ31" s="405">
        <f t="shared" si="33"/>
        <v>4.8773942664615388</v>
      </c>
      <c r="CK31" s="457">
        <v>0.68</v>
      </c>
      <c r="CL31" s="458">
        <v>25.09</v>
      </c>
      <c r="CM31" s="458">
        <v>-8.68</v>
      </c>
      <c r="CN31" s="459">
        <v>-3.37</v>
      </c>
      <c r="CO31" s="460">
        <v>1.64</v>
      </c>
    </row>
    <row r="32" spans="1:93" ht="11.25" customHeight="1">
      <c r="A32" s="23" t="s">
        <v>194</v>
      </c>
      <c r="B32" s="24" t="s">
        <v>195</v>
      </c>
      <c r="C32" s="16" t="s">
        <v>497</v>
      </c>
      <c r="D32" s="199">
        <v>14</v>
      </c>
      <c r="E32" s="121">
        <v>217</v>
      </c>
      <c r="F32" s="38" t="s">
        <v>2049</v>
      </c>
      <c r="G32" s="39" t="s">
        <v>2049</v>
      </c>
      <c r="H32" s="179">
        <v>24.95</v>
      </c>
      <c r="I32" s="226">
        <f t="shared" si="0"/>
        <v>3.5270541082164328</v>
      </c>
      <c r="J32" s="106">
        <v>0.215</v>
      </c>
      <c r="K32" s="106">
        <v>0.22</v>
      </c>
      <c r="L32" s="96">
        <f t="shared" si="1"/>
        <v>2.3255813953488413</v>
      </c>
      <c r="M32" s="27">
        <v>42069</v>
      </c>
      <c r="N32" s="27">
        <v>42073</v>
      </c>
      <c r="O32" s="26">
        <v>42088</v>
      </c>
      <c r="P32" s="92" t="s">
        <v>2778</v>
      </c>
      <c r="Q32" s="24"/>
      <c r="R32" s="225">
        <f t="shared" si="38"/>
        <v>0.88</v>
      </c>
      <c r="S32" s="675">
        <f t="shared" si="2"/>
        <v>43.137254901960787</v>
      </c>
      <c r="T32" s="684">
        <f t="shared" si="3"/>
        <v>-17.900639400216733</v>
      </c>
      <c r="U32" s="226">
        <f t="shared" si="4"/>
        <v>12.230392156862745</v>
      </c>
      <c r="V32" s="267">
        <v>12</v>
      </c>
      <c r="W32" s="169">
        <v>2.04</v>
      </c>
      <c r="X32" s="171" t="s">
        <v>462</v>
      </c>
      <c r="Y32" s="170">
        <v>3.56</v>
      </c>
      <c r="Z32" s="171">
        <v>1.24</v>
      </c>
      <c r="AA32" s="172">
        <v>10.8</v>
      </c>
      <c r="AB32" s="433">
        <v>4.5999999999999996</v>
      </c>
      <c r="AC32" s="446">
        <v>0</v>
      </c>
      <c r="AD32" s="442">
        <v>25.3</v>
      </c>
      <c r="AE32" s="446" t="s">
        <v>462</v>
      </c>
      <c r="AF32" s="724">
        <v>0</v>
      </c>
      <c r="AG32" s="729">
        <v>91</v>
      </c>
      <c r="AH32" s="737">
        <v>2.1</v>
      </c>
      <c r="AI32" s="768">
        <v>0.17</v>
      </c>
      <c r="AJ32" s="796">
        <f t="shared" si="50"/>
        <v>9.8936496185389272E-2</v>
      </c>
      <c r="AK32" s="688">
        <f t="shared" si="51"/>
        <v>0.44914683839827996</v>
      </c>
      <c r="AL32" s="632">
        <f t="shared" si="34"/>
        <v>2.3809523809523725</v>
      </c>
      <c r="AM32" s="633">
        <f t="shared" si="36"/>
        <v>2.4399807259133155</v>
      </c>
      <c r="AN32" s="633">
        <f t="shared" si="37"/>
        <v>2.5030933534903488</v>
      </c>
      <c r="AO32" s="234">
        <f t="shared" si="7"/>
        <v>5.572995598536834</v>
      </c>
      <c r="AP32" s="803">
        <v>0.86</v>
      </c>
      <c r="AQ32" s="803">
        <v>0.84</v>
      </c>
      <c r="AR32" s="802"/>
      <c r="AS32" s="803">
        <v>0.82</v>
      </c>
      <c r="AT32" s="795">
        <v>0.8</v>
      </c>
      <c r="AU32" s="802"/>
      <c r="AV32" s="805">
        <v>0.78</v>
      </c>
      <c r="AW32" s="806">
        <v>0.76</v>
      </c>
      <c r="AX32" s="806">
        <v>0.74</v>
      </c>
      <c r="AY32" s="806">
        <v>0.7</v>
      </c>
      <c r="AZ32" s="806">
        <v>0.64</v>
      </c>
      <c r="BA32" s="806">
        <v>0.57999999999999996</v>
      </c>
      <c r="BB32" s="806">
        <v>0.5</v>
      </c>
      <c r="BC32" s="806">
        <v>0.48</v>
      </c>
      <c r="BD32" s="806">
        <v>0.44</v>
      </c>
      <c r="BE32" s="807">
        <v>0.4</v>
      </c>
      <c r="BF32" s="807">
        <v>0.4</v>
      </c>
      <c r="BG32" s="806">
        <v>0.32</v>
      </c>
      <c r="BH32" s="805">
        <f t="shared" si="8"/>
        <v>10.06</v>
      </c>
      <c r="BI32" s="407">
        <f t="shared" si="9"/>
        <v>2.3809523809523725</v>
      </c>
      <c r="BJ32" s="407">
        <f t="shared" si="10"/>
        <v>2.4390243902439046</v>
      </c>
      <c r="BK32" s="407">
        <f t="shared" si="11"/>
        <v>2.4999999999999911</v>
      </c>
      <c r="BL32" s="406">
        <f t="shared" si="12"/>
        <v>2.5641025641025772</v>
      </c>
      <c r="BM32" s="406">
        <f t="shared" si="39"/>
        <v>2.6315789473684292</v>
      </c>
      <c r="BN32" s="394">
        <f t="shared" si="53"/>
        <v>2.7027027027026973</v>
      </c>
      <c r="BO32" s="394">
        <f t="shared" ref="BO32:BW39" si="56">IF(AY32=0,0,IF(AY32&gt;AX32,0,((AX32/AY32)-1)*100))</f>
        <v>5.7142857142857162</v>
      </c>
      <c r="BP32" s="394">
        <f t="shared" si="56"/>
        <v>9.375</v>
      </c>
      <c r="BQ32" s="394">
        <f t="shared" si="56"/>
        <v>10.344827586206918</v>
      </c>
      <c r="BR32" s="394">
        <f t="shared" si="56"/>
        <v>15.999999999999993</v>
      </c>
      <c r="BS32" s="394">
        <f t="shared" si="56"/>
        <v>4.1666666666666741</v>
      </c>
      <c r="BT32" s="394">
        <f t="shared" si="56"/>
        <v>9.0909090909090828</v>
      </c>
      <c r="BU32" s="394">
        <f t="shared" si="56"/>
        <v>9.9999999999999858</v>
      </c>
      <c r="BV32" s="394">
        <f t="shared" si="56"/>
        <v>0</v>
      </c>
      <c r="BW32" s="394">
        <f t="shared" si="56"/>
        <v>25</v>
      </c>
      <c r="BX32" s="406">
        <f t="shared" si="24"/>
        <v>6.9940033362292233</v>
      </c>
      <c r="BY32" s="407">
        <f t="shared" si="25"/>
        <v>6.3952891466900494</v>
      </c>
      <c r="BZ32" s="787" t="s">
        <v>2637</v>
      </c>
      <c r="CA32" s="682">
        <f t="shared" si="26"/>
        <v>-6.2002446951559635</v>
      </c>
      <c r="CB32" s="350">
        <f t="shared" si="27"/>
        <v>6.0301474617067816</v>
      </c>
      <c r="CC32" s="406">
        <f t="shared" si="28"/>
        <v>41.301538689353116</v>
      </c>
      <c r="CD32" s="554">
        <f t="shared" si="29"/>
        <v>0.89956000000000003</v>
      </c>
      <c r="CE32" s="417">
        <f t="shared" si="55"/>
        <v>0.89956000000000003</v>
      </c>
      <c r="CF32" s="417">
        <f t="shared" si="52"/>
        <v>0.9265468</v>
      </c>
      <c r="CG32" s="417">
        <f t="shared" si="52"/>
        <v>0.95434320400000006</v>
      </c>
      <c r="CH32" s="495">
        <f t="shared" si="52"/>
        <v>0.98297350012000007</v>
      </c>
      <c r="CI32" s="418">
        <f t="shared" si="32"/>
        <v>4.6629835041200005</v>
      </c>
      <c r="CJ32" s="407">
        <f t="shared" si="33"/>
        <v>18.689312641763532</v>
      </c>
      <c r="CK32" s="462">
        <v>-0.11</v>
      </c>
      <c r="CL32" s="463">
        <v>13.42</v>
      </c>
      <c r="CM32" s="463">
        <v>-8.14</v>
      </c>
      <c r="CN32" s="464">
        <v>5.6</v>
      </c>
      <c r="CO32" s="465">
        <v>5.23</v>
      </c>
    </row>
    <row r="33" spans="1:93" ht="11.25" customHeight="1">
      <c r="A33" s="86" t="s">
        <v>196</v>
      </c>
      <c r="B33" s="24" t="s">
        <v>197</v>
      </c>
      <c r="C33" s="24" t="s">
        <v>1378</v>
      </c>
      <c r="D33" s="199">
        <v>13</v>
      </c>
      <c r="E33" s="121">
        <v>242</v>
      </c>
      <c r="F33" s="38" t="s">
        <v>2049</v>
      </c>
      <c r="G33" s="39" t="s">
        <v>2049</v>
      </c>
      <c r="H33" s="179">
        <v>34.1</v>
      </c>
      <c r="I33" s="227">
        <f t="shared" si="0"/>
        <v>3.870967741935484</v>
      </c>
      <c r="J33" s="106">
        <v>0.3175</v>
      </c>
      <c r="K33" s="106">
        <v>0.33</v>
      </c>
      <c r="L33" s="83">
        <f t="shared" si="1"/>
        <v>3.937007874015741</v>
      </c>
      <c r="M33" s="27">
        <v>42053</v>
      </c>
      <c r="N33" s="27">
        <v>42055</v>
      </c>
      <c r="O33" s="26">
        <v>42076</v>
      </c>
      <c r="P33" s="92" t="s">
        <v>558</v>
      </c>
      <c r="Q33" s="24"/>
      <c r="R33" s="224">
        <f t="shared" si="38"/>
        <v>1.32</v>
      </c>
      <c r="S33" s="231">
        <f t="shared" si="2"/>
        <v>66.331658291457288</v>
      </c>
      <c r="T33" s="680">
        <f t="shared" si="3"/>
        <v>5.4473864641326308</v>
      </c>
      <c r="U33" s="227">
        <f t="shared" si="4"/>
        <v>17.1356783919598</v>
      </c>
      <c r="V33" s="263">
        <v>12</v>
      </c>
      <c r="W33" s="161">
        <v>1.99</v>
      </c>
      <c r="X33" s="149">
        <v>3.43</v>
      </c>
      <c r="Y33" s="155">
        <v>1.41</v>
      </c>
      <c r="Z33" s="149">
        <v>1.46</v>
      </c>
      <c r="AA33" s="156">
        <v>13.8</v>
      </c>
      <c r="AB33" s="432">
        <v>40.200000000000003</v>
      </c>
      <c r="AC33" s="474">
        <v>2.65</v>
      </c>
      <c r="AD33" s="443">
        <v>6.3</v>
      </c>
      <c r="AE33" s="474">
        <v>5</v>
      </c>
      <c r="AF33" s="723">
        <v>7</v>
      </c>
      <c r="AG33" s="456">
        <v>2122</v>
      </c>
      <c r="AH33" s="655">
        <v>1.9</v>
      </c>
      <c r="AI33" s="767">
        <v>1.01</v>
      </c>
      <c r="AJ33" s="796">
        <f t="shared" si="50"/>
        <v>1.4939196118746449</v>
      </c>
      <c r="AK33" s="688">
        <f t="shared" si="51"/>
        <v>0.99637465135347181</v>
      </c>
      <c r="AL33" s="634">
        <f t="shared" si="34"/>
        <v>4.0983606557376984</v>
      </c>
      <c r="AM33" s="631">
        <f t="shared" si="36"/>
        <v>4.9068093647468114</v>
      </c>
      <c r="AN33" s="631">
        <f t="shared" si="37"/>
        <v>9.4116935548102632</v>
      </c>
      <c r="AO33" s="235">
        <f t="shared" si="7"/>
        <v>9.445938374712215</v>
      </c>
      <c r="AP33" s="808">
        <v>1.27</v>
      </c>
      <c r="AQ33" s="808">
        <v>1.22</v>
      </c>
      <c r="AR33" s="809"/>
      <c r="AS33" s="808">
        <v>1.1599999999999999</v>
      </c>
      <c r="AT33" s="796">
        <v>1.1000000000000001</v>
      </c>
      <c r="AU33" s="809"/>
      <c r="AV33" s="810">
        <v>1</v>
      </c>
      <c r="AW33" s="811">
        <v>0.81</v>
      </c>
      <c r="AX33" s="811">
        <v>0.69</v>
      </c>
      <c r="AY33" s="811">
        <v>0.59499999999999997</v>
      </c>
      <c r="AZ33" s="811">
        <v>0.56999999999999995</v>
      </c>
      <c r="BA33" s="811">
        <v>0.54500000000000004</v>
      </c>
      <c r="BB33" s="811">
        <v>0.51500000000000001</v>
      </c>
      <c r="BC33" s="811">
        <v>0.49</v>
      </c>
      <c r="BD33" s="812">
        <v>0.48</v>
      </c>
      <c r="BE33" s="812">
        <v>0.48</v>
      </c>
      <c r="BF33" s="812">
        <v>0.48</v>
      </c>
      <c r="BG33" s="812">
        <v>0.48</v>
      </c>
      <c r="BH33" s="810">
        <f t="shared" si="8"/>
        <v>11.885000000000002</v>
      </c>
      <c r="BI33" s="405">
        <f t="shared" si="9"/>
        <v>4.0983606557376984</v>
      </c>
      <c r="BJ33" s="405">
        <f t="shared" si="10"/>
        <v>5.1724137931034475</v>
      </c>
      <c r="BK33" s="405">
        <f t="shared" si="11"/>
        <v>5.4545454545454453</v>
      </c>
      <c r="BL33" s="404">
        <f t="shared" si="12"/>
        <v>10.000000000000009</v>
      </c>
      <c r="BM33" s="404">
        <f t="shared" si="39"/>
        <v>23.456790123456784</v>
      </c>
      <c r="BN33" s="306">
        <f t="shared" si="53"/>
        <v>17.391304347826097</v>
      </c>
      <c r="BO33" s="306">
        <f t="shared" si="56"/>
        <v>15.966386554621836</v>
      </c>
      <c r="BP33" s="306">
        <f t="shared" si="56"/>
        <v>4.3859649122807154</v>
      </c>
      <c r="BQ33" s="306">
        <f t="shared" si="56"/>
        <v>4.5871559633027248</v>
      </c>
      <c r="BR33" s="306">
        <f t="shared" si="56"/>
        <v>5.8252427184465994</v>
      </c>
      <c r="BS33" s="306">
        <f t="shared" si="56"/>
        <v>5.1020408163265252</v>
      </c>
      <c r="BT33" s="306">
        <f t="shared" si="56"/>
        <v>2.0833333333333259</v>
      </c>
      <c r="BU33" s="306">
        <f t="shared" si="56"/>
        <v>0</v>
      </c>
      <c r="BV33" s="306">
        <f t="shared" si="56"/>
        <v>0</v>
      </c>
      <c r="BW33" s="306">
        <f t="shared" si="56"/>
        <v>0</v>
      </c>
      <c r="BX33" s="404">
        <f t="shared" si="24"/>
        <v>6.9015692448654136</v>
      </c>
      <c r="BY33" s="405">
        <f t="shared" si="25"/>
        <v>6.6883721411112953</v>
      </c>
      <c r="BZ33" s="788" t="s">
        <v>52</v>
      </c>
      <c r="CA33" s="486">
        <f t="shared" si="26"/>
        <v>-3.853017095214053</v>
      </c>
      <c r="CB33" s="348">
        <f t="shared" si="27"/>
        <v>13.282661296745747</v>
      </c>
      <c r="CC33" s="404">
        <f t="shared" si="28"/>
        <v>58.10895586610237</v>
      </c>
      <c r="CD33" s="570">
        <f t="shared" si="29"/>
        <v>1.3970000000000002</v>
      </c>
      <c r="CE33" s="419">
        <f t="shared" si="55"/>
        <v>1.4340205000000001</v>
      </c>
      <c r="CF33" s="419">
        <f t="shared" si="52"/>
        <v>1.5057215250000002</v>
      </c>
      <c r="CG33" s="419">
        <f t="shared" si="52"/>
        <v>1.5810076012500003</v>
      </c>
      <c r="CH33" s="496">
        <f t="shared" si="52"/>
        <v>1.6600579813125003</v>
      </c>
      <c r="CI33" s="416">
        <f t="shared" si="32"/>
        <v>7.5778076075625016</v>
      </c>
      <c r="CJ33" s="405">
        <f t="shared" si="33"/>
        <v>22.222309699596778</v>
      </c>
      <c r="CK33" s="457">
        <v>0.53</v>
      </c>
      <c r="CL33" s="458">
        <v>22.15</v>
      </c>
      <c r="CM33" s="458">
        <v>-10.19</v>
      </c>
      <c r="CN33" s="459">
        <v>-3.64</v>
      </c>
      <c r="CO33" s="460">
        <v>4.22</v>
      </c>
    </row>
    <row r="34" spans="1:93" ht="11.25" customHeight="1">
      <c r="A34" s="86" t="s">
        <v>1250</v>
      </c>
      <c r="B34" s="24" t="s">
        <v>1251</v>
      </c>
      <c r="C34" s="24" t="s">
        <v>3417</v>
      </c>
      <c r="D34" s="199">
        <v>13</v>
      </c>
      <c r="E34" s="121">
        <v>231</v>
      </c>
      <c r="F34" s="57" t="s">
        <v>2659</v>
      </c>
      <c r="G34" s="49" t="s">
        <v>2659</v>
      </c>
      <c r="H34" s="179">
        <v>51.83</v>
      </c>
      <c r="I34" s="227">
        <f t="shared" si="0"/>
        <v>2.2380860505498745</v>
      </c>
      <c r="J34" s="106">
        <v>0.27</v>
      </c>
      <c r="K34" s="106">
        <v>0.28999999999999998</v>
      </c>
      <c r="L34" s="83">
        <f t="shared" si="1"/>
        <v>7.4074074074073959</v>
      </c>
      <c r="M34" s="27">
        <v>42002</v>
      </c>
      <c r="N34" s="27">
        <v>42004</v>
      </c>
      <c r="O34" s="26">
        <v>42019</v>
      </c>
      <c r="P34" s="92" t="s">
        <v>1514</v>
      </c>
      <c r="Q34" s="1022" t="s">
        <v>391</v>
      </c>
      <c r="R34" s="224">
        <f t="shared" si="38"/>
        <v>1.1599999999999999</v>
      </c>
      <c r="S34" s="231">
        <f t="shared" si="2"/>
        <v>15.890410958904107</v>
      </c>
      <c r="T34" s="680">
        <f t="shared" si="3"/>
        <v>-42.989279760537826</v>
      </c>
      <c r="U34" s="227">
        <f t="shared" si="4"/>
        <v>7.1</v>
      </c>
      <c r="V34" s="263">
        <v>12</v>
      </c>
      <c r="W34" s="161">
        <v>7.3</v>
      </c>
      <c r="X34" s="149" t="s">
        <v>462</v>
      </c>
      <c r="Y34" s="155">
        <v>1.17</v>
      </c>
      <c r="Z34" s="149">
        <v>1.03</v>
      </c>
      <c r="AA34" s="156">
        <v>17.5</v>
      </c>
      <c r="AB34" s="717">
        <v>48.3</v>
      </c>
      <c r="AC34" s="474">
        <v>4.42</v>
      </c>
      <c r="AD34" s="443">
        <v>21.3</v>
      </c>
      <c r="AE34" s="474">
        <v>-2.3199999999999998</v>
      </c>
      <c r="AF34" s="723">
        <v>15</v>
      </c>
      <c r="AG34" s="456">
        <v>5153</v>
      </c>
      <c r="AH34" s="655">
        <v>1.1000000000000001</v>
      </c>
      <c r="AI34" s="767">
        <v>0.28999999999999998</v>
      </c>
      <c r="AJ34" s="796">
        <f t="shared" si="50"/>
        <v>0.29041670795743957</v>
      </c>
      <c r="AK34" s="688">
        <f t="shared" si="51"/>
        <v>0.66720216903674834</v>
      </c>
      <c r="AL34" s="634">
        <f t="shared" si="34"/>
        <v>8.0000000000000071</v>
      </c>
      <c r="AM34" s="631">
        <f t="shared" si="36"/>
        <v>5.4901660750877879</v>
      </c>
      <c r="AN34" s="631">
        <f t="shared" si="37"/>
        <v>6.1858758794934632</v>
      </c>
      <c r="AO34" s="235">
        <f t="shared" si="7"/>
        <v>9.271366561089156</v>
      </c>
      <c r="AP34" s="808">
        <v>1.08</v>
      </c>
      <c r="AQ34" s="808">
        <v>1</v>
      </c>
      <c r="AR34" s="809"/>
      <c r="AS34" s="808">
        <v>0.96</v>
      </c>
      <c r="AT34" s="808">
        <v>0.92</v>
      </c>
      <c r="AU34" s="809"/>
      <c r="AV34" s="810">
        <v>0.84</v>
      </c>
      <c r="AW34" s="811">
        <v>0.8</v>
      </c>
      <c r="AX34" s="811">
        <v>0.74</v>
      </c>
      <c r="AY34" s="811">
        <v>0.66</v>
      </c>
      <c r="AZ34" s="812">
        <v>0.6</v>
      </c>
      <c r="BA34" s="811">
        <v>0.57499999999999996</v>
      </c>
      <c r="BB34" s="811">
        <v>0.44500000000000001</v>
      </c>
      <c r="BC34" s="811">
        <v>7.0000000000000007E-2</v>
      </c>
      <c r="BD34" s="812">
        <v>0</v>
      </c>
      <c r="BE34" s="812">
        <v>0</v>
      </c>
      <c r="BF34" s="812">
        <v>0</v>
      </c>
      <c r="BG34" s="812">
        <v>0</v>
      </c>
      <c r="BH34" s="810">
        <f t="shared" si="8"/>
        <v>8.69</v>
      </c>
      <c r="BI34" s="405">
        <f t="shared" si="9"/>
        <v>8.0000000000000071</v>
      </c>
      <c r="BJ34" s="405">
        <f t="shared" si="10"/>
        <v>4.1666666666666741</v>
      </c>
      <c r="BK34" s="405">
        <f t="shared" si="11"/>
        <v>4.3478260869565188</v>
      </c>
      <c r="BL34" s="404">
        <f t="shared" si="12"/>
        <v>9.5238095238095344</v>
      </c>
      <c r="BM34" s="404">
        <f t="shared" si="39"/>
        <v>4.9999999999999822</v>
      </c>
      <c r="BN34" s="306">
        <f t="shared" si="53"/>
        <v>8.1081081081081141</v>
      </c>
      <c r="BO34" s="306">
        <f t="shared" si="56"/>
        <v>12.12121212121211</v>
      </c>
      <c r="BP34" s="306">
        <f t="shared" si="56"/>
        <v>10.000000000000009</v>
      </c>
      <c r="BQ34" s="306">
        <f t="shared" si="56"/>
        <v>4.3478260869565188</v>
      </c>
      <c r="BR34" s="306">
        <f t="shared" si="56"/>
        <v>29.213483146067396</v>
      </c>
      <c r="BS34" s="306">
        <f t="shared" si="56"/>
        <v>535.71428571428567</v>
      </c>
      <c r="BT34" s="306">
        <f t="shared" si="56"/>
        <v>0</v>
      </c>
      <c r="BU34" s="306">
        <f t="shared" si="56"/>
        <v>0</v>
      </c>
      <c r="BV34" s="306">
        <f t="shared" si="56"/>
        <v>0</v>
      </c>
      <c r="BW34" s="306">
        <f t="shared" si="56"/>
        <v>0</v>
      </c>
      <c r="BX34" s="404">
        <f t="shared" si="24"/>
        <v>42.036214496937504</v>
      </c>
      <c r="BY34" s="405">
        <f t="shared" si="25"/>
        <v>132.13253700233636</v>
      </c>
      <c r="BZ34" s="788" t="s">
        <v>2637</v>
      </c>
      <c r="CA34" s="486">
        <f t="shared" si="26"/>
        <v>1.3239619300433372</v>
      </c>
      <c r="CB34" s="348">
        <f t="shared" si="27"/>
        <v>8.4239619300433368</v>
      </c>
      <c r="CC34" s="404">
        <f t="shared" si="28"/>
        <v>62.378366865648495</v>
      </c>
      <c r="CD34" s="570">
        <f t="shared" si="29"/>
        <v>1.1880000000000002</v>
      </c>
      <c r="CE34" s="419">
        <f t="shared" si="55"/>
        <v>1.2405096000000002</v>
      </c>
      <c r="CF34" s="419">
        <f t="shared" si="52"/>
        <v>1.2529146960000002</v>
      </c>
      <c r="CG34" s="419">
        <f t="shared" si="52"/>
        <v>1.2654438429600001</v>
      </c>
      <c r="CH34" s="496">
        <f t="shared" si="52"/>
        <v>1.2780982813896002</v>
      </c>
      <c r="CI34" s="416">
        <f t="shared" si="32"/>
        <v>6.2249664203496007</v>
      </c>
      <c r="CJ34" s="405">
        <f t="shared" si="33"/>
        <v>12.010353888384335</v>
      </c>
      <c r="CK34" s="457">
        <v>0.78</v>
      </c>
      <c r="CL34" s="458">
        <v>23.83</v>
      </c>
      <c r="CM34" s="458">
        <v>-2.2400000000000002</v>
      </c>
      <c r="CN34" s="459">
        <v>2.2799999999999998</v>
      </c>
      <c r="CO34" s="460">
        <v>9.25</v>
      </c>
    </row>
    <row r="35" spans="1:93" ht="11.25" customHeight="1">
      <c r="A35" s="23" t="s">
        <v>607</v>
      </c>
      <c r="B35" s="24" t="s">
        <v>608</v>
      </c>
      <c r="C35" s="24" t="s">
        <v>3267</v>
      </c>
      <c r="D35" s="199">
        <v>22</v>
      </c>
      <c r="E35" s="121">
        <v>120</v>
      </c>
      <c r="F35" s="38" t="s">
        <v>2049</v>
      </c>
      <c r="G35" s="39" t="s">
        <v>1572</v>
      </c>
      <c r="H35" s="156">
        <v>58.4</v>
      </c>
      <c r="I35" s="227">
        <f t="shared" si="0"/>
        <v>1.3013698630136987</v>
      </c>
      <c r="J35" s="94">
        <v>0.18</v>
      </c>
      <c r="K35" s="94">
        <v>0.19</v>
      </c>
      <c r="L35" s="83">
        <f t="shared" si="1"/>
        <v>5.555555555555558</v>
      </c>
      <c r="M35" s="27">
        <v>41878</v>
      </c>
      <c r="N35" s="27">
        <v>41880</v>
      </c>
      <c r="O35" s="26">
        <v>41897</v>
      </c>
      <c r="P35" s="92" t="s">
        <v>1444</v>
      </c>
      <c r="Q35" s="24"/>
      <c r="R35" s="224">
        <f t="shared" si="38"/>
        <v>0.76</v>
      </c>
      <c r="S35" s="231">
        <f t="shared" si="2"/>
        <v>36.714975845410628</v>
      </c>
      <c r="T35" s="680">
        <f t="shared" si="3"/>
        <v>121.13744896908334</v>
      </c>
      <c r="U35" s="227">
        <f t="shared" si="4"/>
        <v>28.212560386473431</v>
      </c>
      <c r="V35" s="263">
        <v>12</v>
      </c>
      <c r="W35" s="161">
        <v>2.0699999999999998</v>
      </c>
      <c r="X35" s="149">
        <v>1.88</v>
      </c>
      <c r="Y35" s="155">
        <v>2.31</v>
      </c>
      <c r="Z35" s="149">
        <v>3.9</v>
      </c>
      <c r="AA35" s="156">
        <v>14.2</v>
      </c>
      <c r="AB35" s="432">
        <v>21.2</v>
      </c>
      <c r="AC35" s="474">
        <v>11.51</v>
      </c>
      <c r="AD35" s="443">
        <v>2.8</v>
      </c>
      <c r="AE35" s="474">
        <v>15</v>
      </c>
      <c r="AF35" s="723">
        <v>5</v>
      </c>
      <c r="AG35" s="466">
        <v>844</v>
      </c>
      <c r="AH35" s="655">
        <v>3.6</v>
      </c>
      <c r="AI35" s="767">
        <v>0.35</v>
      </c>
      <c r="AJ35" s="861">
        <f t="shared" si="50"/>
        <v>3.562572980118909</v>
      </c>
      <c r="AK35" s="688">
        <f t="shared" si="51"/>
        <v>0.95866617179275881</v>
      </c>
      <c r="AL35" s="634">
        <f t="shared" si="34"/>
        <v>5.7142857142857162</v>
      </c>
      <c r="AM35" s="631">
        <f t="shared" si="36"/>
        <v>7.2408274971694553</v>
      </c>
      <c r="AN35" s="631">
        <f t="shared" si="37"/>
        <v>9.9752043443329441</v>
      </c>
      <c r="AO35" s="235">
        <f t="shared" si="7"/>
        <v>10.405295021184235</v>
      </c>
      <c r="AP35" s="808">
        <v>0.74</v>
      </c>
      <c r="AQ35" s="808">
        <v>0.7</v>
      </c>
      <c r="AR35" s="809"/>
      <c r="AS35" s="808">
        <v>0.66</v>
      </c>
      <c r="AT35" s="796">
        <v>0.6</v>
      </c>
      <c r="AU35" s="809"/>
      <c r="AV35" s="810">
        <v>0.52</v>
      </c>
      <c r="AW35" s="811">
        <v>0.46</v>
      </c>
      <c r="AX35" s="811">
        <v>0.4</v>
      </c>
      <c r="AY35" s="811">
        <v>0.34</v>
      </c>
      <c r="AZ35" s="811">
        <v>0.31</v>
      </c>
      <c r="BA35" s="811">
        <v>0.28999999999999998</v>
      </c>
      <c r="BB35" s="811">
        <v>0.27500000000000002</v>
      </c>
      <c r="BC35" s="811">
        <v>0.26500000000000001</v>
      </c>
      <c r="BD35" s="811">
        <v>0.255</v>
      </c>
      <c r="BE35" s="811">
        <v>0.25</v>
      </c>
      <c r="BF35" s="811">
        <v>0.215</v>
      </c>
      <c r="BG35" s="811">
        <v>0.18</v>
      </c>
      <c r="BH35" s="810">
        <f t="shared" si="8"/>
        <v>6.4599999999999991</v>
      </c>
      <c r="BI35" s="405">
        <f t="shared" si="9"/>
        <v>5.7142857142857162</v>
      </c>
      <c r="BJ35" s="405">
        <f t="shared" si="10"/>
        <v>6.0606060606060552</v>
      </c>
      <c r="BK35" s="405">
        <f t="shared" si="11"/>
        <v>10.000000000000009</v>
      </c>
      <c r="BL35" s="404">
        <f t="shared" si="12"/>
        <v>15.384615384615374</v>
      </c>
      <c r="BM35" s="404">
        <f t="shared" si="39"/>
        <v>13.043478260869556</v>
      </c>
      <c r="BN35" s="306">
        <f t="shared" si="53"/>
        <v>14.999999999999991</v>
      </c>
      <c r="BO35" s="306">
        <f t="shared" si="56"/>
        <v>17.647058823529417</v>
      </c>
      <c r="BP35" s="306">
        <f t="shared" si="56"/>
        <v>9.6774193548387224</v>
      </c>
      <c r="BQ35" s="306">
        <f t="shared" si="56"/>
        <v>6.8965517241379448</v>
      </c>
      <c r="BR35" s="306">
        <f t="shared" si="56"/>
        <v>5.4545454545454453</v>
      </c>
      <c r="BS35" s="306">
        <f t="shared" si="56"/>
        <v>3.7735849056603765</v>
      </c>
      <c r="BT35" s="306">
        <f t="shared" si="56"/>
        <v>3.9215686274509887</v>
      </c>
      <c r="BU35" s="306">
        <f t="shared" si="56"/>
        <v>2.0000000000000018</v>
      </c>
      <c r="BV35" s="306">
        <f t="shared" si="56"/>
        <v>16.279069767441868</v>
      </c>
      <c r="BW35" s="306">
        <f t="shared" si="56"/>
        <v>19.444444444444443</v>
      </c>
      <c r="BX35" s="404">
        <f t="shared" si="24"/>
        <v>10.019815234828393</v>
      </c>
      <c r="BY35" s="405">
        <f t="shared" si="25"/>
        <v>5.5036415865344193</v>
      </c>
      <c r="BZ35" s="788" t="s">
        <v>2442</v>
      </c>
      <c r="CA35" s="486">
        <f t="shared" si="26"/>
        <v>-16.935986179126786</v>
      </c>
      <c r="CB35" s="348">
        <f t="shared" si="27"/>
        <v>11.276574207346643</v>
      </c>
      <c r="CC35" s="404">
        <f t="shared" si="28"/>
        <v>69.160182932483437</v>
      </c>
      <c r="CD35" s="570">
        <f t="shared" si="29"/>
        <v>0.81400000000000006</v>
      </c>
      <c r="CE35" s="419">
        <f t="shared" si="55"/>
        <v>0.89540000000000008</v>
      </c>
      <c r="CF35" s="419">
        <f t="shared" si="52"/>
        <v>0.98494000000000015</v>
      </c>
      <c r="CG35" s="419">
        <f t="shared" si="52"/>
        <v>1.0834340000000002</v>
      </c>
      <c r="CH35" s="496">
        <f t="shared" si="52"/>
        <v>1.1917774000000003</v>
      </c>
      <c r="CI35" s="416">
        <f t="shared" si="32"/>
        <v>4.9695514000000012</v>
      </c>
      <c r="CJ35" s="405">
        <f t="shared" si="33"/>
        <v>8.509505821917811</v>
      </c>
      <c r="CK35" s="457">
        <v>0.85</v>
      </c>
      <c r="CL35" s="458">
        <v>27.41</v>
      </c>
      <c r="CM35" s="458">
        <v>-4.51</v>
      </c>
      <c r="CN35" s="459">
        <v>0.82</v>
      </c>
      <c r="CO35" s="460">
        <v>9.65</v>
      </c>
    </row>
    <row r="36" spans="1:93" ht="11.25" customHeight="1">
      <c r="A36" s="23" t="s">
        <v>2233</v>
      </c>
      <c r="B36" s="24" t="s">
        <v>3467</v>
      </c>
      <c r="C36" s="32" t="s">
        <v>497</v>
      </c>
      <c r="D36" s="199">
        <v>21</v>
      </c>
      <c r="E36" s="121">
        <v>139</v>
      </c>
      <c r="F36" s="57" t="s">
        <v>2659</v>
      </c>
      <c r="G36" s="49" t="s">
        <v>2659</v>
      </c>
      <c r="H36" s="178">
        <v>59.38</v>
      </c>
      <c r="I36" s="229">
        <f t="shared" si="0"/>
        <v>2.2903334456045807</v>
      </c>
      <c r="J36" s="94">
        <v>0.31</v>
      </c>
      <c r="K36" s="94">
        <v>0.34</v>
      </c>
      <c r="L36" s="84">
        <f t="shared" si="1"/>
        <v>9.6774193548387224</v>
      </c>
      <c r="M36" s="27">
        <v>41908</v>
      </c>
      <c r="N36" s="27">
        <v>41912</v>
      </c>
      <c r="O36" s="26">
        <v>41927</v>
      </c>
      <c r="P36" s="92" t="s">
        <v>1514</v>
      </c>
      <c r="Q36" s="24"/>
      <c r="R36" s="192">
        <f t="shared" si="38"/>
        <v>1.36</v>
      </c>
      <c r="S36" s="672">
        <f t="shared" si="2"/>
        <v>33.580246913580254</v>
      </c>
      <c r="T36" s="681">
        <f t="shared" si="3"/>
        <v>0.17553866065986856</v>
      </c>
      <c r="U36" s="229">
        <f t="shared" si="4"/>
        <v>14.661728395061729</v>
      </c>
      <c r="V36" s="264">
        <v>12</v>
      </c>
      <c r="W36" s="162">
        <v>4.05</v>
      </c>
      <c r="X36" s="150">
        <v>1.22</v>
      </c>
      <c r="Y36" s="157">
        <v>4.82</v>
      </c>
      <c r="Z36" s="150">
        <v>1.54</v>
      </c>
      <c r="AA36" s="158">
        <v>11.1</v>
      </c>
      <c r="AB36" s="434">
        <v>15.8</v>
      </c>
      <c r="AC36" s="475">
        <v>7.68</v>
      </c>
      <c r="AD36" s="445">
        <v>14.1</v>
      </c>
      <c r="AE36" s="475">
        <v>12</v>
      </c>
      <c r="AF36" s="725">
        <v>3</v>
      </c>
      <c r="AG36" s="467">
        <v>920</v>
      </c>
      <c r="AH36" s="738">
        <v>0.2</v>
      </c>
      <c r="AI36" s="769">
        <v>0.04</v>
      </c>
      <c r="AJ36" s="796">
        <f t="shared" si="50"/>
        <v>0.52269134899546199</v>
      </c>
      <c r="AK36" s="688">
        <f t="shared" si="51"/>
        <v>0.78022402099998367</v>
      </c>
      <c r="AL36" s="635">
        <f t="shared" si="34"/>
        <v>7.6271186440677985</v>
      </c>
      <c r="AM36" s="636">
        <f t="shared" si="36"/>
        <v>7.5807373057610761</v>
      </c>
      <c r="AN36" s="636">
        <f t="shared" si="37"/>
        <v>7.3699480208360146</v>
      </c>
      <c r="AO36" s="236">
        <f t="shared" si="7"/>
        <v>9.445938374712215</v>
      </c>
      <c r="AP36" s="814">
        <v>1.27</v>
      </c>
      <c r="AQ36" s="814">
        <v>1.18</v>
      </c>
      <c r="AR36" s="815"/>
      <c r="AS36" s="814">
        <v>1.1000000000000001</v>
      </c>
      <c r="AT36" s="797">
        <v>1.02</v>
      </c>
      <c r="AU36" s="815"/>
      <c r="AV36" s="816">
        <v>0.94</v>
      </c>
      <c r="AW36" s="817">
        <v>0.89</v>
      </c>
      <c r="AX36" s="817">
        <v>0.82</v>
      </c>
      <c r="AY36" s="817">
        <v>0.74</v>
      </c>
      <c r="AZ36" s="817">
        <v>0.66</v>
      </c>
      <c r="BA36" s="817">
        <v>0.57999999999999996</v>
      </c>
      <c r="BB36" s="817">
        <v>0.51500000000000001</v>
      </c>
      <c r="BC36" s="817">
        <v>0.45500000000000002</v>
      </c>
      <c r="BD36" s="817">
        <v>0.38</v>
      </c>
      <c r="BE36" s="817">
        <v>0.36</v>
      </c>
      <c r="BF36" s="817">
        <v>0.32</v>
      </c>
      <c r="BG36" s="817">
        <v>0.25</v>
      </c>
      <c r="BH36" s="816">
        <f t="shared" si="8"/>
        <v>11.48</v>
      </c>
      <c r="BI36" s="409">
        <f t="shared" si="9"/>
        <v>7.6271186440677985</v>
      </c>
      <c r="BJ36" s="409">
        <f t="shared" si="10"/>
        <v>7.2727272727272529</v>
      </c>
      <c r="BK36" s="409">
        <f t="shared" si="11"/>
        <v>7.8431372549019773</v>
      </c>
      <c r="BL36" s="408">
        <f t="shared" si="12"/>
        <v>8.5106382978723527</v>
      </c>
      <c r="BM36" s="408">
        <f t="shared" si="39"/>
        <v>5.6179775280898792</v>
      </c>
      <c r="BN36" s="395">
        <f t="shared" si="53"/>
        <v>8.5365853658536661</v>
      </c>
      <c r="BO36" s="395">
        <f t="shared" si="56"/>
        <v>10.810810810810811</v>
      </c>
      <c r="BP36" s="395">
        <f t="shared" si="56"/>
        <v>12.12121212121211</v>
      </c>
      <c r="BQ36" s="395">
        <f t="shared" si="56"/>
        <v>13.793103448275868</v>
      </c>
      <c r="BR36" s="395">
        <f t="shared" si="56"/>
        <v>12.621359223300965</v>
      </c>
      <c r="BS36" s="395">
        <f t="shared" si="56"/>
        <v>13.186813186813184</v>
      </c>
      <c r="BT36" s="395">
        <f t="shared" si="56"/>
        <v>19.736842105263165</v>
      </c>
      <c r="BU36" s="395">
        <f t="shared" si="56"/>
        <v>5.555555555555558</v>
      </c>
      <c r="BV36" s="395">
        <f t="shared" si="56"/>
        <v>12.5</v>
      </c>
      <c r="BW36" s="395">
        <f t="shared" si="56"/>
        <v>28.000000000000004</v>
      </c>
      <c r="BX36" s="408">
        <f t="shared" si="24"/>
        <v>11.582258720982972</v>
      </c>
      <c r="BY36" s="409">
        <f t="shared" si="25"/>
        <v>5.6868882700724175</v>
      </c>
      <c r="BZ36" s="654" t="s">
        <v>2637</v>
      </c>
      <c r="CA36" s="487">
        <f t="shared" si="26"/>
        <v>-5.0014469286211334</v>
      </c>
      <c r="CB36" s="349">
        <f t="shared" si="27"/>
        <v>9.6602814664405958</v>
      </c>
      <c r="CC36" s="408">
        <f t="shared" si="28"/>
        <v>68.296383319243716</v>
      </c>
      <c r="CD36" s="574">
        <f t="shared" si="29"/>
        <v>1.3970000000000002</v>
      </c>
      <c r="CE36" s="420">
        <f t="shared" si="55"/>
        <v>1.5042896000000003</v>
      </c>
      <c r="CF36" s="420">
        <f t="shared" si="52"/>
        <v>1.6547185600000005</v>
      </c>
      <c r="CG36" s="420">
        <f t="shared" si="52"/>
        <v>1.8201904160000006</v>
      </c>
      <c r="CH36" s="497">
        <f t="shared" si="52"/>
        <v>2.0022094576000007</v>
      </c>
      <c r="CI36" s="421">
        <f t="shared" si="32"/>
        <v>8.3784080336000031</v>
      </c>
      <c r="CJ36" s="409">
        <f t="shared" si="33"/>
        <v>14.109814809026613</v>
      </c>
      <c r="CK36" s="468">
        <v>1.1499999999999999</v>
      </c>
      <c r="CL36" s="469">
        <v>14.87</v>
      </c>
      <c r="CM36" s="469">
        <v>-14.09</v>
      </c>
      <c r="CN36" s="470">
        <v>-0.96</v>
      </c>
      <c r="CO36" s="471">
        <v>-3.62</v>
      </c>
    </row>
    <row r="37" spans="1:93" ht="11.25" customHeight="1">
      <c r="A37" s="129" t="s">
        <v>3032</v>
      </c>
      <c r="B37" s="16" t="s">
        <v>955</v>
      </c>
      <c r="C37" s="16" t="s">
        <v>497</v>
      </c>
      <c r="D37" s="116">
        <v>10</v>
      </c>
      <c r="E37" s="121">
        <v>342</v>
      </c>
      <c r="F37" s="78" t="s">
        <v>2659</v>
      </c>
      <c r="G37" s="50" t="s">
        <v>2659</v>
      </c>
      <c r="H37" s="180">
        <v>50.17</v>
      </c>
      <c r="I37" s="227">
        <f t="shared" si="0"/>
        <v>1.754036276659358</v>
      </c>
      <c r="J37" s="202">
        <v>0.2</v>
      </c>
      <c r="K37" s="202">
        <v>0.22</v>
      </c>
      <c r="L37" s="96">
        <f t="shared" si="1"/>
        <v>9.9999999999999858</v>
      </c>
      <c r="M37" s="20">
        <v>41941</v>
      </c>
      <c r="N37" s="20">
        <v>41943</v>
      </c>
      <c r="O37" s="19">
        <v>41950</v>
      </c>
      <c r="P37" s="230" t="s">
        <v>3616</v>
      </c>
      <c r="Q37" s="128"/>
      <c r="R37" s="224">
        <f t="shared" si="38"/>
        <v>0.88</v>
      </c>
      <c r="S37" s="231">
        <f t="shared" si="2"/>
        <v>26.747720364741639</v>
      </c>
      <c r="T37" s="680">
        <f t="shared" si="3"/>
        <v>0.15293944749190658</v>
      </c>
      <c r="U37" s="227">
        <f t="shared" si="4"/>
        <v>15.249240121580547</v>
      </c>
      <c r="V37" s="263">
        <v>12</v>
      </c>
      <c r="W37" s="161">
        <v>3.29</v>
      </c>
      <c r="X37" s="149">
        <v>1.39</v>
      </c>
      <c r="Y37" s="155">
        <v>4.09</v>
      </c>
      <c r="Z37" s="149">
        <v>1.48</v>
      </c>
      <c r="AA37" s="156">
        <v>10.199999999999999</v>
      </c>
      <c r="AB37" s="432">
        <v>28</v>
      </c>
      <c r="AC37" s="474">
        <v>6.23</v>
      </c>
      <c r="AD37" s="443">
        <v>8.5</v>
      </c>
      <c r="AE37" s="474">
        <v>11</v>
      </c>
      <c r="AF37" s="723">
        <v>5</v>
      </c>
      <c r="AG37" s="466">
        <v>298</v>
      </c>
      <c r="AH37" s="655">
        <v>0.7</v>
      </c>
      <c r="AI37" s="767">
        <v>0.03</v>
      </c>
      <c r="AJ37" s="795">
        <f>IF(OR(AD37&lt;0,AD37="n/a",AD37=0,AN37="n/a"),"n/a",AN37/AD37)</f>
        <v>0.82524687758088289</v>
      </c>
      <c r="AK37" s="794" t="str">
        <f>IF(OR(AN37&lt;0,AN37="n/a",AO37&lt;0,AO37="n/a"),"n/a",AN37/AO37)</f>
        <v>n/a</v>
      </c>
      <c r="AL37" s="634">
        <f t="shared" si="34"/>
        <v>9.5890410958904262</v>
      </c>
      <c r="AM37" s="631">
        <f t="shared" si="36"/>
        <v>7.1664579674248774</v>
      </c>
      <c r="AN37" s="631">
        <f t="shared" si="37"/>
        <v>7.0145984594375044</v>
      </c>
      <c r="AO37" s="235" t="str">
        <f t="shared" si="7"/>
        <v>n/a</v>
      </c>
      <c r="AP37" s="808">
        <v>0.8</v>
      </c>
      <c r="AQ37" s="808">
        <v>0.73</v>
      </c>
      <c r="AR37" s="809"/>
      <c r="AS37" s="808">
        <v>0.7</v>
      </c>
      <c r="AT37" s="796">
        <v>0.65</v>
      </c>
      <c r="AU37" s="809"/>
      <c r="AV37" s="810">
        <v>0.61</v>
      </c>
      <c r="AW37" s="811">
        <v>0.56999999999999995</v>
      </c>
      <c r="AX37" s="811">
        <v>0.56000000000000005</v>
      </c>
      <c r="AY37" s="811">
        <v>0.51</v>
      </c>
      <c r="AZ37" s="811">
        <v>0.45523999999999998</v>
      </c>
      <c r="BA37" s="811">
        <v>0.19048000000000001</v>
      </c>
      <c r="BB37" s="812">
        <v>0</v>
      </c>
      <c r="BC37" s="812">
        <v>0</v>
      </c>
      <c r="BD37" s="812">
        <v>0</v>
      </c>
      <c r="BE37" s="812">
        <v>0</v>
      </c>
      <c r="BF37" s="812">
        <v>0</v>
      </c>
      <c r="BG37" s="812">
        <v>0</v>
      </c>
      <c r="BH37" s="810">
        <f t="shared" si="8"/>
        <v>5.7757199999999989</v>
      </c>
      <c r="BI37" s="405">
        <f t="shared" si="9"/>
        <v>9.5890410958904262</v>
      </c>
      <c r="BJ37" s="405">
        <f t="shared" si="10"/>
        <v>4.2857142857142927</v>
      </c>
      <c r="BK37" s="405">
        <f t="shared" si="11"/>
        <v>7.6923076923076872</v>
      </c>
      <c r="BL37" s="404">
        <f t="shared" si="12"/>
        <v>6.5573770491803351</v>
      </c>
      <c r="BM37" s="404">
        <f t="shared" si="39"/>
        <v>7.0175438596491224</v>
      </c>
      <c r="BN37" s="306">
        <f t="shared" si="53"/>
        <v>1.7857142857142572</v>
      </c>
      <c r="BO37" s="306">
        <f t="shared" si="56"/>
        <v>9.8039215686274606</v>
      </c>
      <c r="BP37" s="306">
        <f t="shared" si="56"/>
        <v>12.028819963096392</v>
      </c>
      <c r="BQ37" s="306">
        <f t="shared" si="56"/>
        <v>138.99622007559844</v>
      </c>
      <c r="BR37" s="306">
        <f t="shared" si="56"/>
        <v>0</v>
      </c>
      <c r="BS37" s="306">
        <f t="shared" si="56"/>
        <v>0</v>
      </c>
      <c r="BT37" s="306">
        <f t="shared" si="56"/>
        <v>0</v>
      </c>
      <c r="BU37" s="306">
        <f t="shared" si="56"/>
        <v>0</v>
      </c>
      <c r="BV37" s="306">
        <f t="shared" si="56"/>
        <v>0</v>
      </c>
      <c r="BW37" s="306">
        <f t="shared" si="56"/>
        <v>0</v>
      </c>
      <c r="BX37" s="404">
        <f t="shared" si="24"/>
        <v>13.183777325051894</v>
      </c>
      <c r="BY37" s="405">
        <f t="shared" si="25"/>
        <v>33.880674294344949</v>
      </c>
      <c r="BZ37" s="788" t="s">
        <v>2637</v>
      </c>
      <c r="CA37" s="486">
        <f t="shared" si="26"/>
        <v>-6.4806053854836847</v>
      </c>
      <c r="CB37" s="348">
        <f t="shared" si="27"/>
        <v>8.7686347360968622</v>
      </c>
      <c r="CC37" s="404">
        <f t="shared" si="28"/>
        <v>61.920352712744176</v>
      </c>
      <c r="CD37" s="570">
        <f t="shared" si="29"/>
        <v>0.88000000000000012</v>
      </c>
      <c r="CE37" s="419">
        <f t="shared" si="55"/>
        <v>0.9348240000000001</v>
      </c>
      <c r="CF37" s="419">
        <f t="shared" si="52"/>
        <v>1.0283064000000002</v>
      </c>
      <c r="CG37" s="419">
        <f t="shared" si="52"/>
        <v>1.1311370400000003</v>
      </c>
      <c r="CH37" s="496">
        <f t="shared" si="52"/>
        <v>1.2442507440000004</v>
      </c>
      <c r="CI37" s="416">
        <f t="shared" si="32"/>
        <v>5.2185181840000014</v>
      </c>
      <c r="CJ37" s="405">
        <f t="shared" si="33"/>
        <v>10.401670687661952</v>
      </c>
      <c r="CK37" s="457">
        <v>0.81</v>
      </c>
      <c r="CL37" s="458">
        <v>19.13</v>
      </c>
      <c r="CM37" s="458">
        <v>-6.45</v>
      </c>
      <c r="CN37" s="459">
        <v>-1.25</v>
      </c>
      <c r="CO37" s="460">
        <v>5.46</v>
      </c>
    </row>
    <row r="38" spans="1:93" ht="11.25" customHeight="1">
      <c r="A38" s="23" t="s">
        <v>418</v>
      </c>
      <c r="B38" s="24" t="s">
        <v>419</v>
      </c>
      <c r="C38" s="24" t="s">
        <v>497</v>
      </c>
      <c r="D38" s="117">
        <v>17</v>
      </c>
      <c r="E38" s="121">
        <v>178</v>
      </c>
      <c r="F38" s="57" t="s">
        <v>2659</v>
      </c>
      <c r="G38" s="49" t="s">
        <v>2659</v>
      </c>
      <c r="H38" s="179">
        <v>36.6</v>
      </c>
      <c r="I38" s="227">
        <f t="shared" si="0"/>
        <v>1.4207650273224042</v>
      </c>
      <c r="J38" s="94">
        <v>0.125</v>
      </c>
      <c r="K38" s="94">
        <v>0.13</v>
      </c>
      <c r="L38" s="83">
        <f t="shared" si="1"/>
        <v>4.0000000000000036</v>
      </c>
      <c r="M38" s="27">
        <v>42018</v>
      </c>
      <c r="N38" s="27">
        <v>42020</v>
      </c>
      <c r="O38" s="26">
        <v>42027</v>
      </c>
      <c r="P38" s="92" t="s">
        <v>3346</v>
      </c>
      <c r="Q38" s="91"/>
      <c r="R38" s="224">
        <f t="shared" si="38"/>
        <v>0.52</v>
      </c>
      <c r="S38" s="231">
        <f t="shared" si="2"/>
        <v>33.986928104575163</v>
      </c>
      <c r="T38" s="680">
        <f t="shared" si="3"/>
        <v>89.004962413671734</v>
      </c>
      <c r="U38" s="227">
        <f t="shared" si="4"/>
        <v>23.921568627450981</v>
      </c>
      <c r="V38" s="263">
        <v>12</v>
      </c>
      <c r="W38" s="161">
        <v>1.53</v>
      </c>
      <c r="X38" s="149">
        <v>2.99</v>
      </c>
      <c r="Y38" s="155">
        <v>10.41</v>
      </c>
      <c r="Z38" s="149">
        <v>3.36</v>
      </c>
      <c r="AA38" s="156">
        <v>15.8</v>
      </c>
      <c r="AB38" s="432">
        <v>26.7</v>
      </c>
      <c r="AC38" s="474">
        <v>16.07</v>
      </c>
      <c r="AD38" s="443">
        <v>23</v>
      </c>
      <c r="AE38" s="474">
        <v>8</v>
      </c>
      <c r="AF38" s="723">
        <v>9</v>
      </c>
      <c r="AG38" s="456">
        <v>2925</v>
      </c>
      <c r="AH38" s="655">
        <v>2.5</v>
      </c>
      <c r="AI38" s="767">
        <v>0.48</v>
      </c>
      <c r="AJ38" s="796">
        <f t="shared" ref="AJ38:AJ43" si="57">IF(OR(AD38&lt;0,AD38="n/a",AD38=0),"n/a",AN38/AD38)</f>
        <v>1.2743321544678812</v>
      </c>
      <c r="AK38" s="688">
        <f t="shared" ref="AK38:AK43" si="58">IF(OR(AO38&lt;0,AO38="n/a"),"n/a",AN38/AO38)</f>
        <v>1.4549745145749031</v>
      </c>
      <c r="AL38" s="634">
        <f t="shared" si="34"/>
        <v>30.555555555555557</v>
      </c>
      <c r="AM38" s="631">
        <f t="shared" si="36"/>
        <v>36.450577008563556</v>
      </c>
      <c r="AN38" s="631">
        <f t="shared" si="37"/>
        <v>29.309639552761269</v>
      </c>
      <c r="AO38" s="235">
        <f t="shared" si="7"/>
        <v>20.144435011856277</v>
      </c>
      <c r="AP38" s="808">
        <v>0.47</v>
      </c>
      <c r="AQ38" s="808">
        <v>0.36</v>
      </c>
      <c r="AR38" s="809"/>
      <c r="AS38" s="808">
        <v>0.25</v>
      </c>
      <c r="AT38" s="796">
        <v>0.185</v>
      </c>
      <c r="AU38" s="809"/>
      <c r="AV38" s="810">
        <v>0.15</v>
      </c>
      <c r="AW38" s="811">
        <v>0.13</v>
      </c>
      <c r="AX38" s="811">
        <v>0.125</v>
      </c>
      <c r="AY38" s="811">
        <v>0.1075</v>
      </c>
      <c r="AZ38" s="812">
        <v>0.1</v>
      </c>
      <c r="BA38" s="811">
        <v>9.2499999999999999E-2</v>
      </c>
      <c r="BB38" s="811">
        <v>7.4999999999999997E-2</v>
      </c>
      <c r="BC38" s="811">
        <v>5.7500000000000002E-2</v>
      </c>
      <c r="BD38" s="811">
        <v>3.875E-2</v>
      </c>
      <c r="BE38" s="811">
        <v>2.8750000000000001E-2</v>
      </c>
      <c r="BF38" s="811">
        <v>2.6249999999999999E-2</v>
      </c>
      <c r="BG38" s="811">
        <v>2.5000000000000001E-2</v>
      </c>
      <c r="BH38" s="810">
        <f t="shared" si="8"/>
        <v>2.2212499999999999</v>
      </c>
      <c r="BI38" s="405">
        <f t="shared" si="9"/>
        <v>30.555555555555557</v>
      </c>
      <c r="BJ38" s="405">
        <f t="shared" si="10"/>
        <v>43.999999999999993</v>
      </c>
      <c r="BK38" s="405">
        <f t="shared" si="11"/>
        <v>35.13513513513513</v>
      </c>
      <c r="BL38" s="404">
        <f t="shared" si="12"/>
        <v>23.333333333333339</v>
      </c>
      <c r="BM38" s="404">
        <f t="shared" si="39"/>
        <v>15.384615384615374</v>
      </c>
      <c r="BN38" s="306">
        <f t="shared" si="53"/>
        <v>4.0000000000000036</v>
      </c>
      <c r="BO38" s="306">
        <f t="shared" si="56"/>
        <v>16.279069767441868</v>
      </c>
      <c r="BP38" s="306">
        <f t="shared" si="56"/>
        <v>7.4999999999999956</v>
      </c>
      <c r="BQ38" s="306">
        <f t="shared" si="56"/>
        <v>8.1081081081081141</v>
      </c>
      <c r="BR38" s="306">
        <f t="shared" si="56"/>
        <v>23.333333333333339</v>
      </c>
      <c r="BS38" s="306">
        <f t="shared" si="56"/>
        <v>30.434782608695631</v>
      </c>
      <c r="BT38" s="306">
        <f t="shared" si="56"/>
        <v>48.387096774193552</v>
      </c>
      <c r="BU38" s="306">
        <f t="shared" si="56"/>
        <v>34.782608695652172</v>
      </c>
      <c r="BV38" s="306">
        <f t="shared" si="56"/>
        <v>9.5238095238095344</v>
      </c>
      <c r="BW38" s="306">
        <f t="shared" si="56"/>
        <v>4.9999999999999822</v>
      </c>
      <c r="BX38" s="404">
        <f t="shared" si="24"/>
        <v>22.38382988132491</v>
      </c>
      <c r="BY38" s="405">
        <f t="shared" si="25"/>
        <v>13.929050805500667</v>
      </c>
      <c r="BZ38" s="788" t="s">
        <v>2637</v>
      </c>
      <c r="CA38" s="486">
        <f t="shared" si="26"/>
        <v>6.8088359526326911</v>
      </c>
      <c r="CB38" s="348">
        <f t="shared" si="27"/>
        <v>30.730404580083672</v>
      </c>
      <c r="CC38" s="404">
        <f t="shared" si="28"/>
        <v>65.679150326797384</v>
      </c>
      <c r="CD38" s="570">
        <f t="shared" si="29"/>
        <v>0.51700000000000002</v>
      </c>
      <c r="CE38" s="419">
        <f t="shared" si="55"/>
        <v>0.56870000000000009</v>
      </c>
      <c r="CF38" s="419">
        <f t="shared" si="52"/>
        <v>0.61419600000000019</v>
      </c>
      <c r="CG38" s="419">
        <f t="shared" si="52"/>
        <v>0.6633316800000002</v>
      </c>
      <c r="CH38" s="496">
        <f t="shared" si="52"/>
        <v>0.71639821440000029</v>
      </c>
      <c r="CI38" s="416">
        <f t="shared" si="32"/>
        <v>3.0796258944000008</v>
      </c>
      <c r="CJ38" s="405">
        <f t="shared" si="33"/>
        <v>8.4142784000000006</v>
      </c>
      <c r="CK38" s="457">
        <v>1.0900000000000001</v>
      </c>
      <c r="CL38" s="458">
        <v>34.6</v>
      </c>
      <c r="CM38" s="458">
        <v>-3.87</v>
      </c>
      <c r="CN38" s="525">
        <v>3.71</v>
      </c>
      <c r="CO38" s="508">
        <v>10.34</v>
      </c>
    </row>
    <row r="39" spans="1:93" ht="11.25" customHeight="1">
      <c r="A39" s="23" t="s">
        <v>2956</v>
      </c>
      <c r="B39" s="24" t="s">
        <v>2957</v>
      </c>
      <c r="C39" s="24" t="s">
        <v>497</v>
      </c>
      <c r="D39" s="117">
        <v>15</v>
      </c>
      <c r="E39" s="121">
        <v>196</v>
      </c>
      <c r="F39" s="57" t="s">
        <v>2659</v>
      </c>
      <c r="G39" s="49" t="s">
        <v>2659</v>
      </c>
      <c r="H39" s="485">
        <v>545</v>
      </c>
      <c r="I39" s="227">
        <f t="shared" ref="I39:I70" si="59">(R39/H39)*100</f>
        <v>2.238532110091743</v>
      </c>
      <c r="J39" s="94">
        <v>5.8</v>
      </c>
      <c r="K39" s="94">
        <v>6.1</v>
      </c>
      <c r="L39" s="83">
        <f t="shared" ref="L39:L70" si="60">((K39/J39)-1)*100</f>
        <v>5.1724137931034475</v>
      </c>
      <c r="M39" s="27">
        <v>42002</v>
      </c>
      <c r="N39" s="27">
        <v>42004</v>
      </c>
      <c r="O39" s="26">
        <v>42019</v>
      </c>
      <c r="P39" s="27" t="s">
        <v>2732</v>
      </c>
      <c r="Q39" s="109" t="s">
        <v>2620</v>
      </c>
      <c r="R39" s="224">
        <f>K39*2</f>
        <v>12.2</v>
      </c>
      <c r="S39" s="231" t="str">
        <f t="shared" si="2"/>
        <v>n/a</v>
      </c>
      <c r="T39" s="680" t="str">
        <f t="shared" si="3"/>
        <v>n/a</v>
      </c>
      <c r="U39" s="227" t="str">
        <f t="shared" si="4"/>
        <v>n/a</v>
      </c>
      <c r="V39" s="263">
        <v>12</v>
      </c>
      <c r="W39" s="478" t="s">
        <v>462</v>
      </c>
      <c r="X39" s="480" t="s">
        <v>462</v>
      </c>
      <c r="Y39" s="479" t="s">
        <v>462</v>
      </c>
      <c r="Z39" s="480" t="s">
        <v>462</v>
      </c>
      <c r="AA39" s="481" t="s">
        <v>462</v>
      </c>
      <c r="AB39" s="484" t="s">
        <v>462</v>
      </c>
      <c r="AC39" s="734" t="s">
        <v>462</v>
      </c>
      <c r="AD39" s="523" t="s">
        <v>462</v>
      </c>
      <c r="AE39" s="734" t="s">
        <v>462</v>
      </c>
      <c r="AF39" s="723">
        <v>0</v>
      </c>
      <c r="AG39" s="735">
        <v>742</v>
      </c>
      <c r="AH39" s="739" t="s">
        <v>462</v>
      </c>
      <c r="AI39" s="479" t="s">
        <v>462</v>
      </c>
      <c r="AJ39" s="796" t="str">
        <f t="shared" si="57"/>
        <v>n/a</v>
      </c>
      <c r="AK39" s="688">
        <f t="shared" si="58"/>
        <v>1.3373781958018633</v>
      </c>
      <c r="AL39" s="634">
        <f t="shared" si="34"/>
        <v>8.4112149532710401</v>
      </c>
      <c r="AM39" s="631">
        <f t="shared" si="36"/>
        <v>9.2335364430206504</v>
      </c>
      <c r="AN39" s="631">
        <f t="shared" si="37"/>
        <v>9.1137156772133743</v>
      </c>
      <c r="AO39" s="235">
        <f t="shared" si="7"/>
        <v>6.8146136267377866</v>
      </c>
      <c r="AP39" s="832">
        <v>11.6</v>
      </c>
      <c r="AQ39" s="832">
        <v>10.7</v>
      </c>
      <c r="AR39" s="809" t="s">
        <v>1127</v>
      </c>
      <c r="AS39" s="808">
        <v>9.6999999999999993</v>
      </c>
      <c r="AT39" s="796">
        <v>8.9</v>
      </c>
      <c r="AU39" s="809"/>
      <c r="AV39" s="810">
        <v>7.9</v>
      </c>
      <c r="AW39" s="811">
        <v>7.5</v>
      </c>
      <c r="AX39" s="811">
        <v>7.3</v>
      </c>
      <c r="AY39" s="811">
        <v>6.8</v>
      </c>
      <c r="AZ39" s="811">
        <v>6.5</v>
      </c>
      <c r="BA39" s="811">
        <v>6.3</v>
      </c>
      <c r="BB39" s="811">
        <v>6</v>
      </c>
      <c r="BC39" s="811">
        <v>5.5</v>
      </c>
      <c r="BD39" s="811">
        <v>5</v>
      </c>
      <c r="BE39" s="811">
        <v>4.5</v>
      </c>
      <c r="BF39" s="811">
        <v>4</v>
      </c>
      <c r="BG39" s="811">
        <v>3.5</v>
      </c>
      <c r="BH39" s="1000">
        <f t="shared" si="8"/>
        <v>111.69999999999999</v>
      </c>
      <c r="BI39" s="405">
        <f t="shared" si="9"/>
        <v>8.4112149532710401</v>
      </c>
      <c r="BJ39" s="405">
        <f t="shared" ref="BJ39:BJ71" si="61">IF(AS39=0,0,IF(AS39&gt;AQ39,0,((AQ39/AS39)-1)*100))</f>
        <v>10.309278350515472</v>
      </c>
      <c r="BK39" s="405">
        <f t="shared" si="11"/>
        <v>8.9887640449437978</v>
      </c>
      <c r="BL39" s="404">
        <f t="shared" si="12"/>
        <v>12.658227848101266</v>
      </c>
      <c r="BM39" s="404">
        <f t="shared" si="39"/>
        <v>5.3333333333333455</v>
      </c>
      <c r="BN39" s="306">
        <f t="shared" si="53"/>
        <v>2.7397260273972712</v>
      </c>
      <c r="BO39" s="306">
        <f t="shared" si="56"/>
        <v>7.3529411764705843</v>
      </c>
      <c r="BP39" s="306">
        <f t="shared" si="56"/>
        <v>4.6153846153846212</v>
      </c>
      <c r="BQ39" s="306">
        <f t="shared" si="56"/>
        <v>3.1746031746031855</v>
      </c>
      <c r="BR39" s="306">
        <f t="shared" si="56"/>
        <v>5.0000000000000044</v>
      </c>
      <c r="BS39" s="306">
        <f t="shared" si="56"/>
        <v>9.0909090909090828</v>
      </c>
      <c r="BT39" s="306">
        <f t="shared" si="56"/>
        <v>10.000000000000009</v>
      </c>
      <c r="BU39" s="306">
        <f t="shared" si="56"/>
        <v>11.111111111111116</v>
      </c>
      <c r="BV39" s="306">
        <f t="shared" si="56"/>
        <v>12.5</v>
      </c>
      <c r="BW39" s="306">
        <f t="shared" si="56"/>
        <v>14.285714285714279</v>
      </c>
      <c r="BX39" s="404">
        <f t="shared" si="24"/>
        <v>8.3714138674503378</v>
      </c>
      <c r="BY39" s="405">
        <f t="shared" si="25"/>
        <v>3.4610117474582598</v>
      </c>
      <c r="BZ39" s="788" t="s">
        <v>2637</v>
      </c>
      <c r="CA39" s="486" t="str">
        <f t="shared" si="26"/>
        <v>n/a</v>
      </c>
      <c r="CB39" s="348">
        <f t="shared" si="27"/>
        <v>11.352247787305117</v>
      </c>
      <c r="CC39" s="404">
        <f t="shared" si="28"/>
        <v>28.098454180398317</v>
      </c>
      <c r="CD39" s="570">
        <f t="shared" si="29"/>
        <v>11.948</v>
      </c>
      <c r="CE39" s="419">
        <f t="shared" ref="CE39:CE52" si="62">IF($AC39="n/a",1.03*CD39,IF($AC39&lt;0,1.01*CD39,IF($AC39&gt;10,1.1*CD39,(1+$AC39/100)*CD39)))</f>
        <v>12.30644</v>
      </c>
      <c r="CF39" s="419">
        <f t="shared" ref="CF39:CH54" si="63">IF($AE39="n/a",1.03*CE39,IF($AE39&lt;0,1.01*CE39,IF($AE39&gt;10,1.1*CE39,(1+$AE39/100)*CE39)))</f>
        <v>12.6756332</v>
      </c>
      <c r="CG39" s="419">
        <f t="shared" si="63"/>
        <v>13.055902196</v>
      </c>
      <c r="CH39" s="496">
        <f t="shared" si="63"/>
        <v>13.44757926188</v>
      </c>
      <c r="CI39" s="416">
        <f t="shared" ref="CI39:CI70" si="64">SUM(CD39:CH39)</f>
        <v>63.433554657880002</v>
      </c>
      <c r="CJ39" s="405">
        <f t="shared" si="33"/>
        <v>11.639184340895413</v>
      </c>
      <c r="CK39" s="483" t="s">
        <v>462</v>
      </c>
      <c r="CL39" s="502" t="s">
        <v>462</v>
      </c>
      <c r="CM39" s="502" t="s">
        <v>462</v>
      </c>
      <c r="CN39" s="526" t="s">
        <v>462</v>
      </c>
      <c r="CO39" s="527">
        <v>3.2</v>
      </c>
    </row>
    <row r="40" spans="1:93" ht="11.25" customHeight="1">
      <c r="A40" s="86" t="s">
        <v>1887</v>
      </c>
      <c r="B40" s="24" t="s">
        <v>1888</v>
      </c>
      <c r="C40" s="24" t="s">
        <v>497</v>
      </c>
      <c r="D40" s="117">
        <v>12</v>
      </c>
      <c r="E40" s="121">
        <v>278</v>
      </c>
      <c r="F40" s="38" t="s">
        <v>1572</v>
      </c>
      <c r="G40" s="39" t="s">
        <v>1572</v>
      </c>
      <c r="H40" s="179">
        <v>32.28</v>
      </c>
      <c r="I40" s="227">
        <f t="shared" si="59"/>
        <v>3.0359355638166043</v>
      </c>
      <c r="J40" s="106">
        <v>0.23499999999999999</v>
      </c>
      <c r="K40" s="106">
        <v>0.245</v>
      </c>
      <c r="L40" s="83">
        <f t="shared" si="60"/>
        <v>4.2553191489361764</v>
      </c>
      <c r="M40" s="27">
        <v>42046</v>
      </c>
      <c r="N40" s="27">
        <v>42048</v>
      </c>
      <c r="O40" s="26">
        <v>42076</v>
      </c>
      <c r="P40" s="92" t="s">
        <v>558</v>
      </c>
      <c r="Q40" s="91"/>
      <c r="R40" s="224">
        <f>K40*4</f>
        <v>0.98</v>
      </c>
      <c r="S40" s="231">
        <f t="shared" si="2"/>
        <v>39.516129032258064</v>
      </c>
      <c r="T40" s="680">
        <f t="shared" si="3"/>
        <v>-11.627620721433329</v>
      </c>
      <c r="U40" s="227">
        <f t="shared" si="4"/>
        <v>13.016129032258066</v>
      </c>
      <c r="V40" s="263">
        <v>12</v>
      </c>
      <c r="W40" s="161">
        <v>2.48</v>
      </c>
      <c r="X40" s="149" t="s">
        <v>462</v>
      </c>
      <c r="Y40" s="155">
        <v>3.59</v>
      </c>
      <c r="Z40" s="149">
        <v>1.35</v>
      </c>
      <c r="AA40" s="156">
        <v>11.2</v>
      </c>
      <c r="AB40" s="432">
        <v>4.7</v>
      </c>
      <c r="AC40" s="474">
        <v>7.44</v>
      </c>
      <c r="AD40" s="443">
        <v>5.4</v>
      </c>
      <c r="AE40" s="474" t="s">
        <v>462</v>
      </c>
      <c r="AF40" s="723">
        <v>1</v>
      </c>
      <c r="AG40" s="466">
        <v>191</v>
      </c>
      <c r="AH40" s="655">
        <v>3.4</v>
      </c>
      <c r="AI40" s="767">
        <v>0.04</v>
      </c>
      <c r="AJ40" s="796">
        <f t="shared" si="57"/>
        <v>1.0099345692170278</v>
      </c>
      <c r="AK40" s="688">
        <f t="shared" si="58"/>
        <v>1.0061121376407236</v>
      </c>
      <c r="AL40" s="634">
        <f t="shared" si="34"/>
        <v>8.5004000000000079</v>
      </c>
      <c r="AM40" s="631">
        <f t="shared" si="36"/>
        <v>7.3929430998342704</v>
      </c>
      <c r="AN40" s="631">
        <f t="shared" si="37"/>
        <v>5.4536466737719502</v>
      </c>
      <c r="AO40" s="235">
        <f t="shared" si="7"/>
        <v>5.4205157355127875</v>
      </c>
      <c r="AP40" s="808">
        <v>0.90417000000000003</v>
      </c>
      <c r="AQ40" s="808">
        <v>0.83333333333333337</v>
      </c>
      <c r="AR40" s="809"/>
      <c r="AS40" s="808">
        <v>0.78</v>
      </c>
      <c r="AT40" s="796">
        <v>0.73</v>
      </c>
      <c r="AU40" s="809"/>
      <c r="AV40" s="810">
        <v>0.69666666666666666</v>
      </c>
      <c r="AW40" s="812">
        <v>0.69333333333333336</v>
      </c>
      <c r="AX40" s="811">
        <v>0.68</v>
      </c>
      <c r="AY40" s="811">
        <v>0.6366666666666666</v>
      </c>
      <c r="AZ40" s="811">
        <v>0.60333333333333339</v>
      </c>
      <c r="BA40" s="811">
        <v>0.56000000000000005</v>
      </c>
      <c r="BB40" s="811">
        <v>0.53333333333333333</v>
      </c>
      <c r="BC40" s="812">
        <v>0.50666666666666671</v>
      </c>
      <c r="BD40" s="812">
        <v>0.50666666666666671</v>
      </c>
      <c r="BE40" s="812">
        <v>0.50666666666666671</v>
      </c>
      <c r="BF40" s="811">
        <v>0.50666666666666671</v>
      </c>
      <c r="BG40" s="811">
        <v>0.48</v>
      </c>
      <c r="BH40" s="810">
        <f t="shared" si="8"/>
        <v>10.157503333333331</v>
      </c>
      <c r="BI40" s="405">
        <f t="shared" si="9"/>
        <v>8.5004000000000079</v>
      </c>
      <c r="BJ40" s="405">
        <f t="shared" si="61"/>
        <v>6.8376068376068355</v>
      </c>
      <c r="BK40" s="405">
        <f t="shared" si="11"/>
        <v>6.8493150684931559</v>
      </c>
      <c r="BL40" s="404">
        <f t="shared" si="12"/>
        <v>4.7846889952153138</v>
      </c>
      <c r="BM40" s="404">
        <f t="shared" ref="BM40:BW40" si="65">IF(AW40=0,0,IF(AW40&gt;AV40,0,((AV40/AW40)-1)*100))</f>
        <v>0.48076923076922906</v>
      </c>
      <c r="BN40" s="306">
        <f t="shared" si="65"/>
        <v>1.9607843137254832</v>
      </c>
      <c r="BO40" s="306">
        <f t="shared" si="65"/>
        <v>6.8062827225131128</v>
      </c>
      <c r="BP40" s="306">
        <f t="shared" si="65"/>
        <v>5.5248618784530246</v>
      </c>
      <c r="BQ40" s="306">
        <f t="shared" si="65"/>
        <v>7.7380952380952328</v>
      </c>
      <c r="BR40" s="306">
        <f t="shared" si="65"/>
        <v>5.0000000000000044</v>
      </c>
      <c r="BS40" s="306">
        <f t="shared" si="65"/>
        <v>5.2631578947368363</v>
      </c>
      <c r="BT40" s="306">
        <f t="shared" si="65"/>
        <v>0</v>
      </c>
      <c r="BU40" s="306">
        <f t="shared" si="65"/>
        <v>0</v>
      </c>
      <c r="BV40" s="306">
        <f t="shared" si="65"/>
        <v>0</v>
      </c>
      <c r="BW40" s="306">
        <f t="shared" si="65"/>
        <v>5.555555555555558</v>
      </c>
      <c r="BX40" s="404">
        <f t="shared" si="24"/>
        <v>4.3534345156775869</v>
      </c>
      <c r="BY40" s="405">
        <f t="shared" si="25"/>
        <v>2.9314239520787293</v>
      </c>
      <c r="BZ40" s="788" t="s">
        <v>2637</v>
      </c>
      <c r="CA40" s="486">
        <f t="shared" si="26"/>
        <v>-4.5265467946695122</v>
      </c>
      <c r="CB40" s="348">
        <f t="shared" si="27"/>
        <v>8.4895822375885537</v>
      </c>
      <c r="CC40" s="404">
        <f t="shared" si="28"/>
        <v>49.084903780414791</v>
      </c>
      <c r="CD40" s="570">
        <f t="shared" si="29"/>
        <v>0.94666598999999996</v>
      </c>
      <c r="CE40" s="419">
        <f t="shared" si="62"/>
        <v>1.017097939656</v>
      </c>
      <c r="CF40" s="419">
        <f t="shared" si="63"/>
        <v>1.0476108778456801</v>
      </c>
      <c r="CG40" s="419">
        <f t="shared" si="63"/>
        <v>1.0790392041810506</v>
      </c>
      <c r="CH40" s="496">
        <f t="shared" si="63"/>
        <v>1.1114103803064821</v>
      </c>
      <c r="CI40" s="416">
        <f t="shared" si="64"/>
        <v>5.2018243919892129</v>
      </c>
      <c r="CJ40" s="405">
        <f t="shared" si="33"/>
        <v>16.114697620784426</v>
      </c>
      <c r="CK40" s="457">
        <v>0.59</v>
      </c>
      <c r="CL40" s="458">
        <v>35.450000000000003</v>
      </c>
      <c r="CM40" s="458">
        <v>-2.92</v>
      </c>
      <c r="CN40" s="459">
        <v>1.08</v>
      </c>
      <c r="CO40" s="460">
        <v>11.47</v>
      </c>
    </row>
    <row r="41" spans="1:93" ht="11.25" customHeight="1">
      <c r="A41" s="193" t="s">
        <v>1036</v>
      </c>
      <c r="B41" s="32" t="s">
        <v>1037</v>
      </c>
      <c r="C41" s="197" t="s">
        <v>544</v>
      </c>
      <c r="D41" s="118">
        <v>12</v>
      </c>
      <c r="E41" s="121">
        <v>260</v>
      </c>
      <c r="F41" s="40" t="s">
        <v>1572</v>
      </c>
      <c r="G41" s="42" t="s">
        <v>1572</v>
      </c>
      <c r="H41" s="498">
        <v>38.1</v>
      </c>
      <c r="I41" s="227">
        <f t="shared" si="59"/>
        <v>1.9947506561679789</v>
      </c>
      <c r="J41" s="203">
        <v>0.17</v>
      </c>
      <c r="K41" s="203">
        <v>0.19</v>
      </c>
      <c r="L41" s="84">
        <f t="shared" si="60"/>
        <v>11.764705882352944</v>
      </c>
      <c r="M41" s="44">
        <v>41891</v>
      </c>
      <c r="N41" s="44">
        <v>41893</v>
      </c>
      <c r="O41" s="43">
        <v>41914</v>
      </c>
      <c r="P41" s="270" t="s">
        <v>2777</v>
      </c>
      <c r="Q41" s="532"/>
      <c r="R41" s="224">
        <f>K41*4</f>
        <v>0.76</v>
      </c>
      <c r="S41" s="231">
        <f t="shared" si="2"/>
        <v>26.116838487972512</v>
      </c>
      <c r="T41" s="680">
        <f t="shared" si="3"/>
        <v>30.351538089295783</v>
      </c>
      <c r="U41" s="227">
        <f t="shared" si="4"/>
        <v>13.092783505154639</v>
      </c>
      <c r="V41" s="263">
        <v>2</v>
      </c>
      <c r="W41" s="161">
        <v>2.91</v>
      </c>
      <c r="X41" s="149">
        <v>0.83</v>
      </c>
      <c r="Y41" s="155">
        <v>0.32</v>
      </c>
      <c r="Z41" s="149">
        <v>2.92</v>
      </c>
      <c r="AA41" s="156">
        <v>23</v>
      </c>
      <c r="AB41" s="489">
        <v>242.4</v>
      </c>
      <c r="AC41" s="474">
        <v>1.92</v>
      </c>
      <c r="AD41" s="443">
        <v>-3.7</v>
      </c>
      <c r="AE41" s="474">
        <v>15.83</v>
      </c>
      <c r="AF41" s="723">
        <v>29</v>
      </c>
      <c r="AG41" s="456">
        <v>13364</v>
      </c>
      <c r="AH41" s="655">
        <v>0.6</v>
      </c>
      <c r="AI41" s="767">
        <v>0.36</v>
      </c>
      <c r="AJ41" s="797" t="str">
        <f t="shared" si="57"/>
        <v>n/a</v>
      </c>
      <c r="AK41" s="686">
        <f t="shared" si="58"/>
        <v>0.46287708955618939</v>
      </c>
      <c r="AL41" s="634">
        <f t="shared" si="34"/>
        <v>2.9411764705882248</v>
      </c>
      <c r="AM41" s="631">
        <f t="shared" si="36"/>
        <v>4.6942270783173923</v>
      </c>
      <c r="AN41" s="631">
        <f t="shared" si="37"/>
        <v>4.5639552591273169</v>
      </c>
      <c r="AO41" s="235">
        <f t="shared" si="7"/>
        <v>9.859972252036231</v>
      </c>
      <c r="AP41" s="808">
        <v>0.7</v>
      </c>
      <c r="AQ41" s="813">
        <v>0.68</v>
      </c>
      <c r="AR41" s="809"/>
      <c r="AS41" s="808">
        <v>0.65</v>
      </c>
      <c r="AT41" s="796">
        <v>0.61</v>
      </c>
      <c r="AU41" s="809"/>
      <c r="AV41" s="810">
        <v>0.56999999999999995</v>
      </c>
      <c r="AW41" s="812">
        <v>0.56000000000000005</v>
      </c>
      <c r="AX41" s="811">
        <v>0.53</v>
      </c>
      <c r="AY41" s="811">
        <v>0.43</v>
      </c>
      <c r="AZ41" s="811">
        <v>0.34</v>
      </c>
      <c r="BA41" s="811">
        <v>0.29999000000000003</v>
      </c>
      <c r="BB41" s="811">
        <v>0.27334000000000003</v>
      </c>
      <c r="BC41" s="811">
        <v>0.2</v>
      </c>
      <c r="BD41" s="812">
        <v>0</v>
      </c>
      <c r="BE41" s="812">
        <v>0</v>
      </c>
      <c r="BF41" s="812">
        <v>0</v>
      </c>
      <c r="BG41" s="812">
        <v>0</v>
      </c>
      <c r="BH41" s="810">
        <f t="shared" si="8"/>
        <v>5.8433299999999999</v>
      </c>
      <c r="BI41" s="405">
        <f t="shared" si="9"/>
        <v>2.9411764705882248</v>
      </c>
      <c r="BJ41" s="405">
        <f t="shared" si="61"/>
        <v>4.6153846153846212</v>
      </c>
      <c r="BK41" s="405">
        <f t="shared" si="11"/>
        <v>6.5573770491803351</v>
      </c>
      <c r="BL41" s="404">
        <f t="shared" si="12"/>
        <v>7.0175438596491224</v>
      </c>
      <c r="BM41" s="404">
        <f t="shared" ref="BM41:BM65" si="66">IF(AW41=0,0,IF(AW41&gt;AV41,0,((AV41/AW41)-1)*100))</f>
        <v>1.7857142857142572</v>
      </c>
      <c r="BN41" s="306">
        <f t="shared" ref="BN41:BN53" si="67">IF(AX41=0,0,IF(AX41&gt;AW41,0,((AW41/AX41)-1)*100))</f>
        <v>5.6603773584905648</v>
      </c>
      <c r="BO41" s="306">
        <f t="shared" ref="BO41:BO53" si="68">IF(AY41=0,0,IF(AY41&gt;AX41,0,((AX41/AY41)-1)*100))</f>
        <v>23.255813953488392</v>
      </c>
      <c r="BP41" s="306">
        <f t="shared" ref="BP41:BP53" si="69">IF(AZ41=0,0,IF(AZ41&gt;AY41,0,((AY41/AZ41)-1)*100))</f>
        <v>26.470588235294112</v>
      </c>
      <c r="BQ41" s="306">
        <f t="shared" ref="BQ41:BQ53" si="70">IF(BA41=0,0,IF(BA41&gt;AZ41,0,((AZ41/BA41)-1)*100))</f>
        <v>13.337111237041221</v>
      </c>
      <c r="BR41" s="306">
        <f t="shared" ref="BR41:BR53" si="71">IF(BB41=0,0,IF(BB41&gt;BA41,0,((BA41/BB41)-1)*100))</f>
        <v>9.7497622009219409</v>
      </c>
      <c r="BS41" s="306">
        <f t="shared" ref="BS41:BS53" si="72">IF(BC41=0,0,IF(BC41&gt;BB41,0,((BB41/BC41)-1)*100))</f>
        <v>36.67</v>
      </c>
      <c r="BT41" s="306">
        <f t="shared" ref="BT41:BT53" si="73">IF(BD41=0,0,IF(BD41&gt;BC41,0,((BC41/BD41)-1)*100))</f>
        <v>0</v>
      </c>
      <c r="BU41" s="306">
        <f t="shared" ref="BU41:BU53" si="74">IF(BE41=0,0,IF(BE41&gt;BD41,0,((BD41/BE41)-1)*100))</f>
        <v>0</v>
      </c>
      <c r="BV41" s="306">
        <f t="shared" ref="BV41:BV53" si="75">IF(BF41=0,0,IF(BF41&gt;BE41,0,((BE41/BF41)-1)*100))</f>
        <v>0</v>
      </c>
      <c r="BW41" s="306">
        <f t="shared" ref="BW41:BW53" si="76">IF(BG41=0,0,IF(BG41&gt;BF41,0,((BF41/BG41)-1)*100))</f>
        <v>0</v>
      </c>
      <c r="BX41" s="404">
        <f t="shared" si="24"/>
        <v>9.2040566177168515</v>
      </c>
      <c r="BY41" s="405">
        <f t="shared" si="25"/>
        <v>10.788439513573273</v>
      </c>
      <c r="BZ41" s="788" t="s">
        <v>2441</v>
      </c>
      <c r="CA41" s="486">
        <f t="shared" si="26"/>
        <v>-6.5340775898593435</v>
      </c>
      <c r="CB41" s="348">
        <f t="shared" si="27"/>
        <v>6.5587059152952953</v>
      </c>
      <c r="CC41" s="404">
        <f t="shared" si="28"/>
        <v>69.100731639580289</v>
      </c>
      <c r="CD41" s="570">
        <f t="shared" si="29"/>
        <v>0.77</v>
      </c>
      <c r="CE41" s="419">
        <f t="shared" si="62"/>
        <v>0.78478400000000015</v>
      </c>
      <c r="CF41" s="419">
        <f t="shared" si="63"/>
        <v>0.86326240000000021</v>
      </c>
      <c r="CG41" s="419">
        <f t="shared" si="63"/>
        <v>0.94958864000000032</v>
      </c>
      <c r="CH41" s="496">
        <f t="shared" si="63"/>
        <v>1.0445475040000005</v>
      </c>
      <c r="CI41" s="416">
        <f t="shared" si="64"/>
        <v>4.412182544000002</v>
      </c>
      <c r="CJ41" s="405">
        <f t="shared" si="33"/>
        <v>11.580531611548562</v>
      </c>
      <c r="CK41" s="457">
        <v>1.93</v>
      </c>
      <c r="CL41" s="458">
        <v>62.34</v>
      </c>
      <c r="CM41" s="458">
        <v>-4.82</v>
      </c>
      <c r="CN41" s="459">
        <v>1.49</v>
      </c>
      <c r="CO41" s="460">
        <v>15.7</v>
      </c>
    </row>
    <row r="42" spans="1:93" ht="11.25" customHeight="1">
      <c r="A42" s="86" t="s">
        <v>3624</v>
      </c>
      <c r="B42" s="24" t="s">
        <v>3625</v>
      </c>
      <c r="C42" s="24" t="s">
        <v>1837</v>
      </c>
      <c r="D42" s="117">
        <v>12</v>
      </c>
      <c r="E42" s="121">
        <v>258</v>
      </c>
      <c r="F42" s="38" t="s">
        <v>2049</v>
      </c>
      <c r="G42" s="39" t="s">
        <v>1572</v>
      </c>
      <c r="H42" s="179">
        <v>52.52</v>
      </c>
      <c r="I42" s="226">
        <f t="shared" si="59"/>
        <v>4.7220106626047222</v>
      </c>
      <c r="J42" s="106">
        <v>1.18</v>
      </c>
      <c r="K42" s="106">
        <v>1.24</v>
      </c>
      <c r="L42" s="96">
        <f t="shared" si="60"/>
        <v>5.0847457627118731</v>
      </c>
      <c r="M42" s="27">
        <v>41885</v>
      </c>
      <c r="N42" s="27">
        <v>41887</v>
      </c>
      <c r="O42" s="26">
        <v>41905</v>
      </c>
      <c r="P42" s="27" t="s">
        <v>2741</v>
      </c>
      <c r="Q42" s="128" t="s">
        <v>2544</v>
      </c>
      <c r="R42" s="225">
        <f>K42*2</f>
        <v>2.48</v>
      </c>
      <c r="S42" s="675">
        <f t="shared" si="2"/>
        <v>47.876447876447884</v>
      </c>
      <c r="T42" s="684">
        <f t="shared" si="3"/>
        <v>-10.691488109977465</v>
      </c>
      <c r="U42" s="226">
        <f t="shared" si="4"/>
        <v>10.13899613899614</v>
      </c>
      <c r="V42" s="267">
        <v>6</v>
      </c>
      <c r="W42" s="169">
        <v>5.18</v>
      </c>
      <c r="X42" s="171">
        <v>1.81</v>
      </c>
      <c r="Y42" s="170">
        <v>2.0499999999999998</v>
      </c>
      <c r="Z42" s="171">
        <v>1.77</v>
      </c>
      <c r="AA42" s="172">
        <v>34.200000000000003</v>
      </c>
      <c r="AB42" s="433">
        <v>23.3</v>
      </c>
      <c r="AC42" s="446">
        <v>-16.28</v>
      </c>
      <c r="AD42" s="442">
        <v>19.7</v>
      </c>
      <c r="AE42" s="446">
        <v>5.6</v>
      </c>
      <c r="AF42" s="724">
        <v>4</v>
      </c>
      <c r="AG42" s="461">
        <v>137631</v>
      </c>
      <c r="AH42" s="737">
        <v>0</v>
      </c>
      <c r="AI42" s="768">
        <v>0.44</v>
      </c>
      <c r="AJ42" s="796">
        <f t="shared" si="57"/>
        <v>0.41077090982147391</v>
      </c>
      <c r="AK42" s="688">
        <f t="shared" si="58"/>
        <v>0.38551655785824446</v>
      </c>
      <c r="AL42" s="632">
        <f t="shared" si="34"/>
        <v>4.31034482758621</v>
      </c>
      <c r="AM42" s="633">
        <f t="shared" si="36"/>
        <v>6.2073726703897103</v>
      </c>
      <c r="AN42" s="633">
        <f t="shared" si="37"/>
        <v>8.0921869234830357</v>
      </c>
      <c r="AO42" s="234">
        <f t="shared" si="7"/>
        <v>20.990504191154756</v>
      </c>
      <c r="AP42" s="803">
        <v>2.42</v>
      </c>
      <c r="AQ42" s="803">
        <v>2.3199999999999998</v>
      </c>
      <c r="AR42" s="802"/>
      <c r="AS42" s="803">
        <v>2.2400000000000002</v>
      </c>
      <c r="AT42" s="795">
        <v>2.02</v>
      </c>
      <c r="AU42" s="802"/>
      <c r="AV42" s="805">
        <v>1.74</v>
      </c>
      <c r="AW42" s="807">
        <v>1.64</v>
      </c>
      <c r="AX42" s="806">
        <v>1.4</v>
      </c>
      <c r="AY42" s="806">
        <v>0.94</v>
      </c>
      <c r="AZ42" s="806">
        <v>0.72</v>
      </c>
      <c r="BA42" s="806">
        <v>0.56000000000000005</v>
      </c>
      <c r="BB42" s="806">
        <v>0.36</v>
      </c>
      <c r="BC42" s="806">
        <v>0.31</v>
      </c>
      <c r="BD42" s="807">
        <v>0.26</v>
      </c>
      <c r="BE42" s="807">
        <v>0.26074000000000003</v>
      </c>
      <c r="BF42" s="806">
        <v>0.42080000000000001</v>
      </c>
      <c r="BG42" s="806">
        <v>0.31233999999999995</v>
      </c>
      <c r="BH42" s="805">
        <f t="shared" si="8"/>
        <v>17.923879999999997</v>
      </c>
      <c r="BI42" s="407">
        <f t="shared" si="9"/>
        <v>4.31034482758621</v>
      </c>
      <c r="BJ42" s="407">
        <f t="shared" si="61"/>
        <v>3.5714285714285587</v>
      </c>
      <c r="BK42" s="407">
        <f t="shared" ref="BK42:BK48" si="77">IF(AT42=0,0,IF(AT42&gt;AS42,0,((AS42/AT42)-1)*100))</f>
        <v>10.891089108910901</v>
      </c>
      <c r="BL42" s="406">
        <f t="shared" ref="BL42:BL48" si="78">IF(AV42=0,0,IF(AV42&gt;AT42,0,((AT42/AV42)-1)*100))</f>
        <v>16.09195402298851</v>
      </c>
      <c r="BM42" s="406">
        <f t="shared" si="66"/>
        <v>6.0975609756097615</v>
      </c>
      <c r="BN42" s="394">
        <f t="shared" si="67"/>
        <v>17.142857142857149</v>
      </c>
      <c r="BO42" s="394">
        <f t="shared" si="68"/>
        <v>48.936170212765951</v>
      </c>
      <c r="BP42" s="394">
        <f t="shared" si="69"/>
        <v>30.555555555555557</v>
      </c>
      <c r="BQ42" s="394">
        <f t="shared" si="70"/>
        <v>28.571428571428559</v>
      </c>
      <c r="BR42" s="394">
        <f t="shared" si="71"/>
        <v>55.555555555555578</v>
      </c>
      <c r="BS42" s="394">
        <f t="shared" si="72"/>
        <v>16.129032258064502</v>
      </c>
      <c r="BT42" s="394">
        <f t="shared" si="73"/>
        <v>19.23076923076923</v>
      </c>
      <c r="BU42" s="394">
        <f t="shared" si="74"/>
        <v>0</v>
      </c>
      <c r="BV42" s="394">
        <f t="shared" si="75"/>
        <v>0</v>
      </c>
      <c r="BW42" s="394">
        <f t="shared" si="76"/>
        <v>34.724979189344964</v>
      </c>
      <c r="BX42" s="406">
        <f t="shared" si="24"/>
        <v>19.453915014857692</v>
      </c>
      <c r="BY42" s="407">
        <f t="shared" si="25"/>
        <v>16.59330387276982</v>
      </c>
      <c r="BZ42" s="787" t="s">
        <v>1464</v>
      </c>
      <c r="CA42" s="682">
        <f t="shared" si="26"/>
        <v>2.6752014470916183</v>
      </c>
      <c r="CB42" s="350">
        <f t="shared" si="27"/>
        <v>12.814197586087758</v>
      </c>
      <c r="CC42" s="406">
        <f t="shared" si="28"/>
        <v>63.235780690541013</v>
      </c>
      <c r="CD42" s="554">
        <f t="shared" si="29"/>
        <v>2.6619999999999999</v>
      </c>
      <c r="CE42" s="417">
        <f t="shared" si="62"/>
        <v>2.6886199999999998</v>
      </c>
      <c r="CF42" s="417">
        <f t="shared" si="63"/>
        <v>2.8391827199999997</v>
      </c>
      <c r="CG42" s="417">
        <f t="shared" si="63"/>
        <v>2.9981769523199997</v>
      </c>
      <c r="CH42" s="495">
        <f t="shared" si="63"/>
        <v>3.1660748616499199</v>
      </c>
      <c r="CI42" s="418">
        <f t="shared" si="64"/>
        <v>14.354054533969919</v>
      </c>
      <c r="CJ42" s="407">
        <f t="shared" si="33"/>
        <v>27.330644581054681</v>
      </c>
      <c r="CK42" s="462">
        <v>1.53</v>
      </c>
      <c r="CL42" s="463">
        <v>22.37</v>
      </c>
      <c r="CM42" s="463">
        <v>-27.62</v>
      </c>
      <c r="CN42" s="464">
        <v>10.23</v>
      </c>
      <c r="CO42" s="465">
        <v>-12.08</v>
      </c>
    </row>
    <row r="43" spans="1:93" ht="11.25" customHeight="1">
      <c r="A43" s="86" t="s">
        <v>1093</v>
      </c>
      <c r="B43" s="24" t="s">
        <v>1094</v>
      </c>
      <c r="C43" s="24" t="s">
        <v>1837</v>
      </c>
      <c r="D43" s="117">
        <v>12</v>
      </c>
      <c r="E43" s="121">
        <v>257</v>
      </c>
      <c r="F43" s="38" t="s">
        <v>2049</v>
      </c>
      <c r="G43" s="39" t="s">
        <v>1572</v>
      </c>
      <c r="H43" s="179">
        <v>50.2</v>
      </c>
      <c r="I43" s="227">
        <f t="shared" si="59"/>
        <v>4.9402390438247004</v>
      </c>
      <c r="J43" s="106">
        <v>1.18</v>
      </c>
      <c r="K43" s="106">
        <v>1.24</v>
      </c>
      <c r="L43" s="83">
        <f t="shared" si="60"/>
        <v>5.0847457627118731</v>
      </c>
      <c r="M43" s="27">
        <v>41885</v>
      </c>
      <c r="N43" s="27">
        <v>41887</v>
      </c>
      <c r="O43" s="26">
        <v>41905</v>
      </c>
      <c r="P43" s="27" t="s">
        <v>2741</v>
      </c>
      <c r="Q43" s="91" t="s">
        <v>2545</v>
      </c>
      <c r="R43" s="224">
        <f>K43*2</f>
        <v>2.48</v>
      </c>
      <c r="S43" s="231">
        <f t="shared" si="2"/>
        <v>47.876447876447884</v>
      </c>
      <c r="T43" s="680">
        <f t="shared" si="3"/>
        <v>-14.682313210520759</v>
      </c>
      <c r="U43" s="227">
        <f t="shared" si="4"/>
        <v>9.6911196911196917</v>
      </c>
      <c r="V43" s="263">
        <v>6</v>
      </c>
      <c r="W43" s="161">
        <v>5.18</v>
      </c>
      <c r="X43" s="149">
        <v>1.73</v>
      </c>
      <c r="Y43" s="155">
        <v>2.0299999999999998</v>
      </c>
      <c r="Z43" s="149">
        <v>1.69</v>
      </c>
      <c r="AA43" s="156">
        <v>34.200000000000003</v>
      </c>
      <c r="AB43" s="432">
        <v>23.3</v>
      </c>
      <c r="AC43" s="474">
        <v>-48.22</v>
      </c>
      <c r="AD43" s="443">
        <v>19.7</v>
      </c>
      <c r="AE43" s="474">
        <v>5.6</v>
      </c>
      <c r="AF43" s="723">
        <v>3</v>
      </c>
      <c r="AG43" s="456">
        <v>136276</v>
      </c>
      <c r="AH43" s="655">
        <v>0</v>
      </c>
      <c r="AI43" s="767">
        <v>0.44</v>
      </c>
      <c r="AJ43" s="796">
        <f t="shared" si="57"/>
        <v>0.41077090982147391</v>
      </c>
      <c r="AK43" s="688">
        <f t="shared" si="58"/>
        <v>0.38551655785824446</v>
      </c>
      <c r="AL43" s="634">
        <f t="shared" si="34"/>
        <v>4.31034482758621</v>
      </c>
      <c r="AM43" s="631">
        <f t="shared" si="36"/>
        <v>6.2073726703897103</v>
      </c>
      <c r="AN43" s="631">
        <f t="shared" si="37"/>
        <v>8.0921869234830357</v>
      </c>
      <c r="AO43" s="235">
        <f t="shared" si="7"/>
        <v>20.990504191154756</v>
      </c>
      <c r="AP43" s="808">
        <v>2.42</v>
      </c>
      <c r="AQ43" s="808">
        <v>2.3199999999999998</v>
      </c>
      <c r="AR43" s="809"/>
      <c r="AS43" s="808">
        <v>2.2400000000000002</v>
      </c>
      <c r="AT43" s="796">
        <v>2.02</v>
      </c>
      <c r="AU43" s="809"/>
      <c r="AV43" s="810">
        <v>1.74</v>
      </c>
      <c r="AW43" s="812">
        <v>1.64</v>
      </c>
      <c r="AX43" s="811">
        <v>1.4</v>
      </c>
      <c r="AY43" s="811">
        <v>0.94</v>
      </c>
      <c r="AZ43" s="811">
        <v>0.72</v>
      </c>
      <c r="BA43" s="811">
        <v>0.56000000000000005</v>
      </c>
      <c r="BB43" s="811">
        <v>0.36</v>
      </c>
      <c r="BC43" s="811">
        <v>0.16</v>
      </c>
      <c r="BD43" s="812">
        <v>0</v>
      </c>
      <c r="BE43" s="812">
        <v>0</v>
      </c>
      <c r="BF43" s="812">
        <v>0</v>
      </c>
      <c r="BG43" s="812">
        <v>0</v>
      </c>
      <c r="BH43" s="810">
        <f t="shared" si="8"/>
        <v>16.52</v>
      </c>
      <c r="BI43" s="405">
        <f t="shared" si="9"/>
        <v>4.31034482758621</v>
      </c>
      <c r="BJ43" s="405">
        <f t="shared" si="61"/>
        <v>3.5714285714285587</v>
      </c>
      <c r="BK43" s="405">
        <f t="shared" si="77"/>
        <v>10.891089108910901</v>
      </c>
      <c r="BL43" s="404">
        <f t="shared" si="78"/>
        <v>16.09195402298851</v>
      </c>
      <c r="BM43" s="404">
        <f t="shared" si="66"/>
        <v>6.0975609756097615</v>
      </c>
      <c r="BN43" s="306">
        <f t="shared" si="67"/>
        <v>17.142857142857149</v>
      </c>
      <c r="BO43" s="306">
        <f t="shared" si="68"/>
        <v>48.936170212765951</v>
      </c>
      <c r="BP43" s="306">
        <f t="shared" si="69"/>
        <v>30.555555555555557</v>
      </c>
      <c r="BQ43" s="306">
        <f t="shared" si="70"/>
        <v>28.571428571428559</v>
      </c>
      <c r="BR43" s="306">
        <f t="shared" si="71"/>
        <v>55.555555555555578</v>
      </c>
      <c r="BS43" s="306">
        <f t="shared" si="72"/>
        <v>125</v>
      </c>
      <c r="BT43" s="306">
        <f t="shared" si="73"/>
        <v>0</v>
      </c>
      <c r="BU43" s="306">
        <f t="shared" si="74"/>
        <v>0</v>
      </c>
      <c r="BV43" s="306">
        <f t="shared" si="75"/>
        <v>0</v>
      </c>
      <c r="BW43" s="306">
        <f t="shared" si="76"/>
        <v>0</v>
      </c>
      <c r="BX43" s="404">
        <f t="shared" si="24"/>
        <v>23.114929636312446</v>
      </c>
      <c r="BY43" s="405">
        <f t="shared" si="25"/>
        <v>32.23000280734955</v>
      </c>
      <c r="BZ43" s="788" t="s">
        <v>1464</v>
      </c>
      <c r="CA43" s="486">
        <f t="shared" si="26"/>
        <v>3.3413062761880443</v>
      </c>
      <c r="CB43" s="348">
        <f t="shared" si="27"/>
        <v>13.032425967307736</v>
      </c>
      <c r="CC43" s="404">
        <f t="shared" si="28"/>
        <v>63.370568335328656</v>
      </c>
      <c r="CD43" s="570">
        <f t="shared" si="29"/>
        <v>2.6619999999999999</v>
      </c>
      <c r="CE43" s="419">
        <f t="shared" si="62"/>
        <v>2.6886199999999998</v>
      </c>
      <c r="CF43" s="419">
        <f t="shared" si="63"/>
        <v>2.8391827199999997</v>
      </c>
      <c r="CG43" s="419">
        <f t="shared" si="63"/>
        <v>2.9981769523199997</v>
      </c>
      <c r="CH43" s="496">
        <f t="shared" si="63"/>
        <v>3.1660748616499199</v>
      </c>
      <c r="CI43" s="416">
        <f t="shared" si="64"/>
        <v>14.354054533969919</v>
      </c>
      <c r="CJ43" s="405">
        <f t="shared" si="33"/>
        <v>28.593734131414177</v>
      </c>
      <c r="CK43" s="457">
        <v>1.61</v>
      </c>
      <c r="CL43" s="458">
        <v>30.25</v>
      </c>
      <c r="CM43" s="458">
        <v>-28.33</v>
      </c>
      <c r="CN43" s="459">
        <v>13.32</v>
      </c>
      <c r="CO43" s="460">
        <v>-9.76</v>
      </c>
    </row>
    <row r="44" spans="1:93" ht="11.25" customHeight="1">
      <c r="A44" s="86" t="s">
        <v>2756</v>
      </c>
      <c r="B44" s="24" t="s">
        <v>2757</v>
      </c>
      <c r="C44" s="24" t="s">
        <v>497</v>
      </c>
      <c r="D44" s="117">
        <v>10</v>
      </c>
      <c r="E44" s="121">
        <v>345</v>
      </c>
      <c r="F44" s="38" t="s">
        <v>2049</v>
      </c>
      <c r="G44" s="39" t="s">
        <v>2049</v>
      </c>
      <c r="H44" s="179">
        <v>59</v>
      </c>
      <c r="I44" s="227">
        <f t="shared" si="59"/>
        <v>2.847457627118644</v>
      </c>
      <c r="J44" s="106">
        <v>0.4</v>
      </c>
      <c r="K44" s="106">
        <v>0.42</v>
      </c>
      <c r="L44" s="83">
        <f t="shared" si="60"/>
        <v>4.9999999999999822</v>
      </c>
      <c r="M44" s="27">
        <v>41955</v>
      </c>
      <c r="N44" s="27">
        <v>41957</v>
      </c>
      <c r="O44" s="26">
        <v>41974</v>
      </c>
      <c r="P44" s="27" t="s">
        <v>1199</v>
      </c>
      <c r="Q44" s="91"/>
      <c r="R44" s="224">
        <f>K44*4</f>
        <v>1.68</v>
      </c>
      <c r="S44" s="231">
        <f t="shared" si="2"/>
        <v>39.716312056737586</v>
      </c>
      <c r="T44" s="680">
        <f t="shared" si="3"/>
        <v>-13.035004581391185</v>
      </c>
      <c r="U44" s="227">
        <f t="shared" si="4"/>
        <v>13.947990543735223</v>
      </c>
      <c r="V44" s="263">
        <v>12</v>
      </c>
      <c r="W44" s="161">
        <v>4.2300000000000004</v>
      </c>
      <c r="X44" s="149">
        <v>1.39</v>
      </c>
      <c r="Y44" s="155">
        <v>5.59</v>
      </c>
      <c r="Z44" s="149">
        <v>1.22</v>
      </c>
      <c r="AA44" s="156">
        <v>11.4</v>
      </c>
      <c r="AB44" s="432">
        <v>-7</v>
      </c>
      <c r="AC44" s="474">
        <v>8.68</v>
      </c>
      <c r="AD44" s="443">
        <v>7.6</v>
      </c>
      <c r="AE44" s="474">
        <v>10</v>
      </c>
      <c r="AF44" s="723">
        <v>11</v>
      </c>
      <c r="AG44" s="456">
        <v>4091</v>
      </c>
      <c r="AH44" s="655">
        <v>67.7</v>
      </c>
      <c r="AI44" s="767">
        <v>0.75</v>
      </c>
      <c r="AJ44" s="796">
        <f>IF(OR(AD44&lt;0,AD44="n/a",AD44=0,AN44="n/a"),"n/a",AN44/AD44)</f>
        <v>1.4976865605641987</v>
      </c>
      <c r="AK44" s="688" t="str">
        <f>IF(OR(AN44&lt;0,AN44="n/a",AO44&lt;0,AO44="n/a"),"n/a",AN44/AO44)</f>
        <v>n/a</v>
      </c>
      <c r="AL44" s="634">
        <f t="shared" si="34"/>
        <v>5.1948051948051965</v>
      </c>
      <c r="AM44" s="631">
        <f t="shared" si="36"/>
        <v>12.757522154286672</v>
      </c>
      <c r="AN44" s="631">
        <f t="shared" si="37"/>
        <v>11.382417860287909</v>
      </c>
      <c r="AO44" s="235" t="str">
        <f t="shared" si="7"/>
        <v>n/a</v>
      </c>
      <c r="AP44" s="808">
        <v>1.62</v>
      </c>
      <c r="AQ44" s="808">
        <v>1.54</v>
      </c>
      <c r="AR44" s="809"/>
      <c r="AS44" s="808">
        <v>1.47</v>
      </c>
      <c r="AT44" s="796">
        <v>1.1299999999999999</v>
      </c>
      <c r="AU44" s="809"/>
      <c r="AV44" s="810">
        <v>0.99</v>
      </c>
      <c r="AW44" s="811">
        <v>0.94499999999999995</v>
      </c>
      <c r="AX44" s="811">
        <v>0.875</v>
      </c>
      <c r="AY44" s="811">
        <v>0.75</v>
      </c>
      <c r="AZ44" s="811">
        <v>0.55000000000000004</v>
      </c>
      <c r="BA44" s="811">
        <v>0.3</v>
      </c>
      <c r="BB44" s="812">
        <v>0</v>
      </c>
      <c r="BC44" s="812">
        <v>0</v>
      </c>
      <c r="BD44" s="812">
        <v>0</v>
      </c>
      <c r="BE44" s="812">
        <v>0</v>
      </c>
      <c r="BF44" s="812">
        <v>0</v>
      </c>
      <c r="BG44" s="812">
        <v>0</v>
      </c>
      <c r="BH44" s="810">
        <f t="shared" si="8"/>
        <v>10.170000000000002</v>
      </c>
      <c r="BI44" s="405">
        <f t="shared" si="9"/>
        <v>5.1948051948051965</v>
      </c>
      <c r="BJ44" s="405">
        <f t="shared" si="61"/>
        <v>4.7619047619047672</v>
      </c>
      <c r="BK44" s="405">
        <f t="shared" si="77"/>
        <v>30.088495575221241</v>
      </c>
      <c r="BL44" s="404">
        <f t="shared" si="78"/>
        <v>14.141414141414121</v>
      </c>
      <c r="BM44" s="404">
        <f t="shared" si="66"/>
        <v>4.7619047619047672</v>
      </c>
      <c r="BN44" s="306">
        <f t="shared" si="67"/>
        <v>7.9999999999999849</v>
      </c>
      <c r="BO44" s="306">
        <f t="shared" si="68"/>
        <v>16.666666666666675</v>
      </c>
      <c r="BP44" s="306">
        <f t="shared" si="69"/>
        <v>36.363636363636353</v>
      </c>
      <c r="BQ44" s="306">
        <f t="shared" si="70"/>
        <v>83.333333333333343</v>
      </c>
      <c r="BR44" s="306">
        <f t="shared" si="71"/>
        <v>0</v>
      </c>
      <c r="BS44" s="306">
        <f t="shared" si="72"/>
        <v>0</v>
      </c>
      <c r="BT44" s="306">
        <f t="shared" si="73"/>
        <v>0</v>
      </c>
      <c r="BU44" s="306">
        <f t="shared" si="74"/>
        <v>0</v>
      </c>
      <c r="BV44" s="306">
        <f t="shared" si="75"/>
        <v>0</v>
      </c>
      <c r="BW44" s="306">
        <f t="shared" si="76"/>
        <v>0</v>
      </c>
      <c r="BX44" s="404">
        <f t="shared" si="24"/>
        <v>13.554144053259096</v>
      </c>
      <c r="BY44" s="405">
        <f t="shared" si="25"/>
        <v>21.64940121018822</v>
      </c>
      <c r="BZ44" s="788" t="s">
        <v>2637</v>
      </c>
      <c r="CA44" s="486">
        <f t="shared" si="26"/>
        <v>0.28188494367132932</v>
      </c>
      <c r="CB44" s="348">
        <f t="shared" si="27"/>
        <v>14.229875487406552</v>
      </c>
      <c r="CC44" s="404">
        <f t="shared" si="28"/>
        <v>60.110972337355307</v>
      </c>
      <c r="CD44" s="570">
        <f t="shared" si="29"/>
        <v>1.6362000000000001</v>
      </c>
      <c r="CE44" s="419">
        <f t="shared" si="62"/>
        <v>1.7782221600000001</v>
      </c>
      <c r="CF44" s="419">
        <f t="shared" si="63"/>
        <v>1.9560443760000004</v>
      </c>
      <c r="CG44" s="419">
        <f t="shared" si="63"/>
        <v>2.1516488136000005</v>
      </c>
      <c r="CH44" s="496">
        <f t="shared" si="63"/>
        <v>2.3668136949600007</v>
      </c>
      <c r="CI44" s="416">
        <f t="shared" si="64"/>
        <v>9.8889290445600011</v>
      </c>
      <c r="CJ44" s="405">
        <f t="shared" si="33"/>
        <v>16.760896685694917</v>
      </c>
      <c r="CK44" s="457">
        <v>0.9</v>
      </c>
      <c r="CL44" s="458">
        <v>12.11</v>
      </c>
      <c r="CM44" s="458">
        <v>-14.86</v>
      </c>
      <c r="CN44" s="459">
        <v>2.56</v>
      </c>
      <c r="CO44" s="460">
        <v>-6.35</v>
      </c>
    </row>
    <row r="45" spans="1:93" ht="11.25" customHeight="1">
      <c r="A45" s="86" t="s">
        <v>250</v>
      </c>
      <c r="B45" s="24" t="s">
        <v>251</v>
      </c>
      <c r="C45" s="109" t="s">
        <v>728</v>
      </c>
      <c r="D45" s="117">
        <v>10</v>
      </c>
      <c r="E45" s="121">
        <v>337</v>
      </c>
      <c r="F45" s="57" t="s">
        <v>2659</v>
      </c>
      <c r="G45" s="49" t="s">
        <v>2659</v>
      </c>
      <c r="H45" s="179">
        <v>59.46</v>
      </c>
      <c r="I45" s="227">
        <f t="shared" si="59"/>
        <v>1.8836192398250926</v>
      </c>
      <c r="J45" s="106">
        <v>0.24</v>
      </c>
      <c r="K45" s="106">
        <v>0.28000000000000003</v>
      </c>
      <c r="L45" s="83">
        <f t="shared" si="60"/>
        <v>16.666666666666675</v>
      </c>
      <c r="M45" s="27">
        <v>41885</v>
      </c>
      <c r="N45" s="27">
        <v>41887</v>
      </c>
      <c r="O45" s="26">
        <v>41907</v>
      </c>
      <c r="P45" s="92" t="s">
        <v>2778</v>
      </c>
      <c r="Q45" s="24" t="s">
        <v>1172</v>
      </c>
      <c r="R45" s="224">
        <f>K45*4</f>
        <v>1.1200000000000001</v>
      </c>
      <c r="S45" s="231">
        <f t="shared" si="2"/>
        <v>47.058823529411768</v>
      </c>
      <c r="T45" s="718">
        <f t="shared" si="3"/>
        <v>2772.765481657882</v>
      </c>
      <c r="U45" s="227">
        <f t="shared" si="4"/>
        <v>24.983193277310924</v>
      </c>
      <c r="V45" s="263">
        <v>6</v>
      </c>
      <c r="W45" s="161">
        <v>2.38</v>
      </c>
      <c r="X45" s="149">
        <v>1.81</v>
      </c>
      <c r="Y45" s="155">
        <v>1.26</v>
      </c>
      <c r="Z45" s="641">
        <v>743.25</v>
      </c>
      <c r="AA45" s="713">
        <v>327.5</v>
      </c>
      <c r="AB45" s="432">
        <v>2.7</v>
      </c>
      <c r="AC45" s="474">
        <v>16.04</v>
      </c>
      <c r="AD45" s="443">
        <v>26.4</v>
      </c>
      <c r="AE45" s="474">
        <v>13.84</v>
      </c>
      <c r="AF45" s="723">
        <v>21</v>
      </c>
      <c r="AG45" s="456">
        <v>3753</v>
      </c>
      <c r="AH45" s="987">
        <v>0.8</v>
      </c>
      <c r="AI45" s="1100">
        <v>189.63</v>
      </c>
      <c r="AJ45" s="796">
        <f>IF(OR(AD45&lt;0,AD45="n/a",AD45=0,AN45="n/a"),"n/a",AN45/AD45)</f>
        <v>0.71108197660961281</v>
      </c>
      <c r="AK45" s="688" t="str">
        <f>IF(OR(AN45&lt;0,AN45="n/a",AO45&lt;0,AO45="n/a"),"n/a",AN45/AO45)</f>
        <v>n/a</v>
      </c>
      <c r="AL45" s="634">
        <f t="shared" si="34"/>
        <v>18.181818181818187</v>
      </c>
      <c r="AM45" s="631">
        <f t="shared" si="36"/>
        <v>20.123329994304417</v>
      </c>
      <c r="AN45" s="631">
        <f t="shared" si="37"/>
        <v>18.772564182493777</v>
      </c>
      <c r="AO45" s="235" t="str">
        <f t="shared" si="7"/>
        <v>n/a</v>
      </c>
      <c r="AP45" s="808">
        <v>1.04</v>
      </c>
      <c r="AQ45" s="808">
        <v>0.88</v>
      </c>
      <c r="AR45" s="809"/>
      <c r="AS45" s="808">
        <v>0.72</v>
      </c>
      <c r="AT45" s="796">
        <v>0.6</v>
      </c>
      <c r="AU45" s="809"/>
      <c r="AV45" s="810">
        <v>0.53</v>
      </c>
      <c r="AW45" s="812">
        <v>0.44</v>
      </c>
      <c r="AX45" s="811">
        <v>0.44</v>
      </c>
      <c r="AY45" s="811">
        <v>0.38</v>
      </c>
      <c r="AZ45" s="811">
        <v>0.28999999999999998</v>
      </c>
      <c r="BA45" s="811">
        <v>6.6669999999999993E-2</v>
      </c>
      <c r="BB45" s="812">
        <v>0</v>
      </c>
      <c r="BC45" s="812">
        <v>0</v>
      </c>
      <c r="BD45" s="812">
        <v>0</v>
      </c>
      <c r="BE45" s="812">
        <v>0</v>
      </c>
      <c r="BF45" s="812">
        <v>0</v>
      </c>
      <c r="BG45" s="812">
        <v>0</v>
      </c>
      <c r="BH45" s="810">
        <f t="shared" si="8"/>
        <v>5.3866700000000005</v>
      </c>
      <c r="BI45" s="405">
        <f t="shared" si="9"/>
        <v>18.181818181818187</v>
      </c>
      <c r="BJ45" s="405">
        <f t="shared" si="61"/>
        <v>22.222222222222232</v>
      </c>
      <c r="BK45" s="405">
        <f t="shared" si="77"/>
        <v>19.999999999999996</v>
      </c>
      <c r="BL45" s="404">
        <f t="shared" si="78"/>
        <v>13.207547169811317</v>
      </c>
      <c r="BM45" s="404">
        <f t="shared" si="66"/>
        <v>20.45454545454546</v>
      </c>
      <c r="BN45" s="306">
        <f t="shared" si="67"/>
        <v>0</v>
      </c>
      <c r="BO45" s="306">
        <f t="shared" si="68"/>
        <v>15.789473684210531</v>
      </c>
      <c r="BP45" s="306">
        <f t="shared" si="69"/>
        <v>31.034482758620708</v>
      </c>
      <c r="BQ45" s="306">
        <f t="shared" si="70"/>
        <v>334.9782510874457</v>
      </c>
      <c r="BR45" s="306">
        <f t="shared" si="71"/>
        <v>0</v>
      </c>
      <c r="BS45" s="306">
        <f t="shared" si="72"/>
        <v>0</v>
      </c>
      <c r="BT45" s="306">
        <f t="shared" si="73"/>
        <v>0</v>
      </c>
      <c r="BU45" s="306">
        <f t="shared" si="74"/>
        <v>0</v>
      </c>
      <c r="BV45" s="306">
        <f t="shared" si="75"/>
        <v>0</v>
      </c>
      <c r="BW45" s="306">
        <f t="shared" si="76"/>
        <v>0</v>
      </c>
      <c r="BX45" s="404">
        <f t="shared" si="24"/>
        <v>31.724556037244945</v>
      </c>
      <c r="BY45" s="405">
        <f t="shared" si="25"/>
        <v>81.708178647919226</v>
      </c>
      <c r="BZ45" s="788" t="s">
        <v>2441</v>
      </c>
      <c r="CA45" s="486">
        <f t="shared" si="26"/>
        <v>-4.3270098549920561</v>
      </c>
      <c r="CB45" s="348">
        <f t="shared" si="27"/>
        <v>20.656183422318868</v>
      </c>
      <c r="CC45" s="404">
        <f t="shared" si="28"/>
        <v>61.805798319327735</v>
      </c>
      <c r="CD45" s="570">
        <f t="shared" si="29"/>
        <v>1.0680799999999999</v>
      </c>
      <c r="CE45" s="419">
        <f t="shared" si="62"/>
        <v>1.1748879999999999</v>
      </c>
      <c r="CF45" s="419">
        <f t="shared" si="63"/>
        <v>1.2923768</v>
      </c>
      <c r="CG45" s="419">
        <f t="shared" si="63"/>
        <v>1.4216144800000001</v>
      </c>
      <c r="CH45" s="496">
        <f t="shared" si="63"/>
        <v>1.5637759280000003</v>
      </c>
      <c r="CI45" s="416">
        <f t="shared" si="64"/>
        <v>6.5207352079999996</v>
      </c>
      <c r="CJ45" s="405">
        <f t="shared" si="33"/>
        <v>10.966591335351495</v>
      </c>
      <c r="CK45" s="457">
        <v>0.92</v>
      </c>
      <c r="CL45" s="458">
        <v>37.11</v>
      </c>
      <c r="CM45" s="458">
        <v>-6.21</v>
      </c>
      <c r="CN45" s="459">
        <v>-0.45</v>
      </c>
      <c r="CO45" s="460">
        <v>13.36</v>
      </c>
    </row>
    <row r="46" spans="1:93" ht="11.25" customHeight="1">
      <c r="A46" s="23" t="s">
        <v>1655</v>
      </c>
      <c r="B46" s="24" t="s">
        <v>2515</v>
      </c>
      <c r="C46" s="24" t="s">
        <v>3418</v>
      </c>
      <c r="D46" s="117">
        <v>10</v>
      </c>
      <c r="E46" s="121">
        <v>338</v>
      </c>
      <c r="F46" s="57" t="s">
        <v>2659</v>
      </c>
      <c r="G46" s="49" t="s">
        <v>2659</v>
      </c>
      <c r="H46" s="179">
        <v>116.47</v>
      </c>
      <c r="I46" s="229">
        <f t="shared" si="59"/>
        <v>4.1556168970550358</v>
      </c>
      <c r="J46" s="106">
        <v>2.167961</v>
      </c>
      <c r="K46" s="106">
        <v>2.4200235000000001</v>
      </c>
      <c r="L46" s="84">
        <f t="shared" si="60"/>
        <v>11.626708229529958</v>
      </c>
      <c r="M46" s="27">
        <v>41871</v>
      </c>
      <c r="N46" s="27">
        <v>41873</v>
      </c>
      <c r="O46" s="26">
        <v>41915</v>
      </c>
      <c r="P46" s="27" t="s">
        <v>2174</v>
      </c>
      <c r="Q46" s="32" t="s">
        <v>2046</v>
      </c>
      <c r="R46" s="192">
        <f>K46*2</f>
        <v>4.8400470000000002</v>
      </c>
      <c r="S46" s="672">
        <f t="shared" si="2"/>
        <v>82.034694915254235</v>
      </c>
      <c r="T46" s="681">
        <f t="shared" si="3"/>
        <v>238.24280606817609</v>
      </c>
      <c r="U46" s="229">
        <f t="shared" si="4"/>
        <v>19.740677966101693</v>
      </c>
      <c r="V46" s="264">
        <v>12</v>
      </c>
      <c r="W46" s="162">
        <v>5.9</v>
      </c>
      <c r="X46" s="150">
        <v>3.29</v>
      </c>
      <c r="Y46" s="157">
        <v>4.83</v>
      </c>
      <c r="Z46" s="150">
        <v>13.04</v>
      </c>
      <c r="AA46" s="1026">
        <v>113.7</v>
      </c>
      <c r="AB46" s="434">
        <v>5</v>
      </c>
      <c r="AC46" s="475">
        <v>9.27</v>
      </c>
      <c r="AD46" s="445">
        <v>10.8</v>
      </c>
      <c r="AE46" s="475">
        <v>6</v>
      </c>
      <c r="AF46" s="725">
        <v>2</v>
      </c>
      <c r="AG46" s="467">
        <v>107831</v>
      </c>
      <c r="AH46" s="738">
        <v>0</v>
      </c>
      <c r="AI46" s="769">
        <v>2.33</v>
      </c>
      <c r="AJ46" s="796">
        <f>IF(OR(AD46&lt;0,AD46="n/a",AD46=0,AN46="n/a"),"n/a",AN46/AD46)</f>
        <v>1.0890873539610528</v>
      </c>
      <c r="AK46" s="688" t="str">
        <f>IF(OR(AN46&lt;0,AN46="n/a",AO46&lt;0,AO46="n/a"),"n/a",AN46/AO46)</f>
        <v>n/a</v>
      </c>
      <c r="AL46" s="635">
        <f t="shared" si="34"/>
        <v>11.626708229529958</v>
      </c>
      <c r="AM46" s="636">
        <f t="shared" si="36"/>
        <v>7.9099892739510791</v>
      </c>
      <c r="AN46" s="636">
        <f t="shared" si="37"/>
        <v>11.762143422779371</v>
      </c>
      <c r="AO46" s="236" t="str">
        <f t="shared" si="7"/>
        <v>n/a</v>
      </c>
      <c r="AP46" s="814">
        <v>4.8400470000000002</v>
      </c>
      <c r="AQ46" s="814">
        <v>4.3359220000000001</v>
      </c>
      <c r="AR46" s="1054"/>
      <c r="AS46" s="814">
        <v>4.2218020000000003</v>
      </c>
      <c r="AT46" s="797">
        <v>3.8518080000000001</v>
      </c>
      <c r="AU46" s="1054"/>
      <c r="AV46" s="816">
        <v>3.2330680000000003</v>
      </c>
      <c r="AW46" s="817">
        <v>2.775722</v>
      </c>
      <c r="AX46" s="817">
        <v>2.64758</v>
      </c>
      <c r="AY46" s="817">
        <v>2.3521800000000002</v>
      </c>
      <c r="AZ46" s="817">
        <v>1.79941</v>
      </c>
      <c r="BA46" s="817">
        <v>1.6305400000000001</v>
      </c>
      <c r="BB46" s="820">
        <v>0</v>
      </c>
      <c r="BC46" s="820">
        <v>0</v>
      </c>
      <c r="BD46" s="820">
        <v>0</v>
      </c>
      <c r="BE46" s="820">
        <v>0</v>
      </c>
      <c r="BF46" s="820">
        <v>0</v>
      </c>
      <c r="BG46" s="820">
        <v>0</v>
      </c>
      <c r="BH46" s="816">
        <f t="shared" si="8"/>
        <v>31.688079000000005</v>
      </c>
      <c r="BI46" s="409">
        <f t="shared" si="9"/>
        <v>11.626708229529958</v>
      </c>
      <c r="BJ46" s="409">
        <f t="shared" si="61"/>
        <v>2.7031111359556936</v>
      </c>
      <c r="BK46" s="409">
        <f t="shared" si="77"/>
        <v>9.6057228189982524</v>
      </c>
      <c r="BL46" s="408">
        <f t="shared" si="78"/>
        <v>19.137859148029058</v>
      </c>
      <c r="BM46" s="408">
        <f t="shared" si="66"/>
        <v>16.47665003916099</v>
      </c>
      <c r="BN46" s="395">
        <f t="shared" si="67"/>
        <v>4.8399670642624626</v>
      </c>
      <c r="BO46" s="395">
        <f t="shared" si="68"/>
        <v>12.558562695031839</v>
      </c>
      <c r="BP46" s="395">
        <f t="shared" si="69"/>
        <v>30.7195136183527</v>
      </c>
      <c r="BQ46" s="395">
        <f t="shared" si="70"/>
        <v>10.35669164816564</v>
      </c>
      <c r="BR46" s="395">
        <f t="shared" si="71"/>
        <v>0</v>
      </c>
      <c r="BS46" s="395">
        <f t="shared" si="72"/>
        <v>0</v>
      </c>
      <c r="BT46" s="395">
        <f t="shared" si="73"/>
        <v>0</v>
      </c>
      <c r="BU46" s="395">
        <f t="shared" si="74"/>
        <v>0</v>
      </c>
      <c r="BV46" s="395">
        <f t="shared" si="75"/>
        <v>0</v>
      </c>
      <c r="BW46" s="395">
        <f t="shared" si="76"/>
        <v>0</v>
      </c>
      <c r="BX46" s="408">
        <f t="shared" si="24"/>
        <v>7.8683190931657716</v>
      </c>
      <c r="BY46" s="409">
        <f t="shared" si="25"/>
        <v>8.8541153931925169</v>
      </c>
      <c r="BZ46" s="654" t="s">
        <v>1862</v>
      </c>
      <c r="CA46" s="487">
        <f t="shared" si="26"/>
        <v>-3.8229176462672854</v>
      </c>
      <c r="CB46" s="349">
        <f t="shared" si="27"/>
        <v>15.917760319834407</v>
      </c>
      <c r="CC46" s="408">
        <f t="shared" si="28"/>
        <v>50.546616895422837</v>
      </c>
      <c r="CD46" s="574">
        <f t="shared" si="29"/>
        <v>5.0820493500000001</v>
      </c>
      <c r="CE46" s="420">
        <f t="shared" si="62"/>
        <v>5.5531553247450001</v>
      </c>
      <c r="CF46" s="420">
        <f t="shared" si="63"/>
        <v>5.8863446442297001</v>
      </c>
      <c r="CG46" s="420">
        <f t="shared" si="63"/>
        <v>6.2395253228834822</v>
      </c>
      <c r="CH46" s="497">
        <f t="shared" si="63"/>
        <v>6.6138968422564917</v>
      </c>
      <c r="CI46" s="421">
        <f t="shared" si="64"/>
        <v>29.374971484114671</v>
      </c>
      <c r="CJ46" s="409">
        <f t="shared" si="33"/>
        <v>25.221062491727203</v>
      </c>
      <c r="CK46" s="468">
        <v>0.8</v>
      </c>
      <c r="CL46" s="469">
        <v>14.28</v>
      </c>
      <c r="CM46" s="469">
        <v>-4.3</v>
      </c>
      <c r="CN46" s="528">
        <v>5.44</v>
      </c>
      <c r="CO46" s="476">
        <v>1.56</v>
      </c>
    </row>
    <row r="47" spans="1:93" ht="11.25" customHeight="1">
      <c r="A47" s="15" t="s">
        <v>2133</v>
      </c>
      <c r="B47" s="16" t="s">
        <v>1795</v>
      </c>
      <c r="C47" s="16" t="s">
        <v>3417</v>
      </c>
      <c r="D47" s="116">
        <v>21</v>
      </c>
      <c r="E47" s="121">
        <v>140</v>
      </c>
      <c r="F47" s="78" t="s">
        <v>2659</v>
      </c>
      <c r="G47" s="50" t="s">
        <v>2659</v>
      </c>
      <c r="H47" s="1030">
        <v>32.14</v>
      </c>
      <c r="I47" s="227">
        <f t="shared" si="59"/>
        <v>1.3690105787181082</v>
      </c>
      <c r="J47" s="97">
        <v>0.1</v>
      </c>
      <c r="K47" s="97">
        <v>0.11</v>
      </c>
      <c r="L47" s="96">
        <f t="shared" si="60"/>
        <v>9.9999999999999858</v>
      </c>
      <c r="M47" s="20">
        <v>41941</v>
      </c>
      <c r="N47" s="20">
        <v>41943</v>
      </c>
      <c r="O47" s="19">
        <v>41955</v>
      </c>
      <c r="P47" s="230" t="s">
        <v>1517</v>
      </c>
      <c r="Q47" s="16"/>
      <c r="R47" s="224">
        <f t="shared" ref="R47:R93" si="79">K47*4</f>
        <v>0.44</v>
      </c>
      <c r="S47" s="231">
        <f t="shared" si="2"/>
        <v>30.985915492957751</v>
      </c>
      <c r="T47" s="680">
        <f t="shared" si="3"/>
        <v>46.378504797209445</v>
      </c>
      <c r="U47" s="227">
        <f t="shared" si="4"/>
        <v>22.633802816901412</v>
      </c>
      <c r="V47" s="263">
        <v>12</v>
      </c>
      <c r="W47" s="161">
        <v>1.42</v>
      </c>
      <c r="X47" s="149">
        <v>2.16</v>
      </c>
      <c r="Y47" s="155">
        <v>2.93</v>
      </c>
      <c r="Z47" s="149">
        <v>2.13</v>
      </c>
      <c r="AA47" s="156">
        <v>12.1</v>
      </c>
      <c r="AB47" s="432">
        <v>-2</v>
      </c>
      <c r="AC47" s="474">
        <v>11.05</v>
      </c>
      <c r="AD47" s="443">
        <v>6.1</v>
      </c>
      <c r="AE47" s="474">
        <v>10.47</v>
      </c>
      <c r="AF47" s="723">
        <v>15</v>
      </c>
      <c r="AG47" s="456">
        <v>4612</v>
      </c>
      <c r="AH47" s="655">
        <v>2.6</v>
      </c>
      <c r="AI47" s="767">
        <v>0.56999999999999995</v>
      </c>
      <c r="AJ47" s="795">
        <f t="shared" ref="AJ47:AJ59" si="80">IF(OR(AD47&lt;0,AD47="n/a",AD47=0),"n/a",AN47/AD47)</f>
        <v>1.0279095669647902</v>
      </c>
      <c r="AK47" s="794">
        <f t="shared" ref="AK47:AK59" si="81">IF(OR(AO47&lt;0,AO47="n/a"),"n/a",AN47/AO47)</f>
        <v>0.57243471847484584</v>
      </c>
      <c r="AL47" s="634">
        <f t="shared" si="34"/>
        <v>10.810810810810811</v>
      </c>
      <c r="AM47" s="631">
        <f t="shared" si="36"/>
        <v>8.0521713396629391</v>
      </c>
      <c r="AN47" s="631">
        <f t="shared" si="37"/>
        <v>6.2702483584852198</v>
      </c>
      <c r="AO47" s="235">
        <f t="shared" si="7"/>
        <v>10.953647911488007</v>
      </c>
      <c r="AP47" s="808">
        <v>0.41</v>
      </c>
      <c r="AQ47" s="808">
        <v>0.37</v>
      </c>
      <c r="AR47" s="809"/>
      <c r="AS47" s="808">
        <v>0.34499999999999997</v>
      </c>
      <c r="AT47" s="796">
        <v>0.32500000000000001</v>
      </c>
      <c r="AU47" s="809"/>
      <c r="AV47" s="810">
        <v>0.3125</v>
      </c>
      <c r="AW47" s="811">
        <v>0.30249999999999999</v>
      </c>
      <c r="AX47" s="811">
        <v>0.28499999999999998</v>
      </c>
      <c r="AY47" s="811">
        <v>0.25</v>
      </c>
      <c r="AZ47" s="811">
        <v>0.21</v>
      </c>
      <c r="BA47" s="811">
        <v>0.17</v>
      </c>
      <c r="BB47" s="811">
        <v>0.14499999999999999</v>
      </c>
      <c r="BC47" s="811">
        <v>0.115</v>
      </c>
      <c r="BD47" s="811">
        <v>0.09</v>
      </c>
      <c r="BE47" s="811">
        <v>0.08</v>
      </c>
      <c r="BF47" s="811">
        <v>6.7500000000000004E-2</v>
      </c>
      <c r="BG47" s="811">
        <v>5.7500000000000002E-2</v>
      </c>
      <c r="BH47" s="810">
        <f t="shared" si="8"/>
        <v>3.5350000000000001</v>
      </c>
      <c r="BI47" s="405">
        <f t="shared" si="9"/>
        <v>10.810810810810811</v>
      </c>
      <c r="BJ47" s="405">
        <f t="shared" si="61"/>
        <v>7.2463768115942129</v>
      </c>
      <c r="BK47" s="405">
        <f t="shared" si="77"/>
        <v>6.153846153846132</v>
      </c>
      <c r="BL47" s="404">
        <f t="shared" si="78"/>
        <v>4.0000000000000036</v>
      </c>
      <c r="BM47" s="404">
        <f t="shared" si="66"/>
        <v>3.3057851239669533</v>
      </c>
      <c r="BN47" s="306">
        <f t="shared" si="67"/>
        <v>6.1403508771929793</v>
      </c>
      <c r="BO47" s="306">
        <f t="shared" si="68"/>
        <v>13.999999999999989</v>
      </c>
      <c r="BP47" s="306">
        <f t="shared" si="69"/>
        <v>19.047619047619047</v>
      </c>
      <c r="BQ47" s="306">
        <f t="shared" si="70"/>
        <v>23.529411764705866</v>
      </c>
      <c r="BR47" s="306">
        <f t="shared" si="71"/>
        <v>17.24137931034484</v>
      </c>
      <c r="BS47" s="306">
        <f t="shared" si="72"/>
        <v>26.086956521739111</v>
      </c>
      <c r="BT47" s="306">
        <f t="shared" si="73"/>
        <v>27.777777777777789</v>
      </c>
      <c r="BU47" s="306">
        <f t="shared" si="74"/>
        <v>12.5</v>
      </c>
      <c r="BV47" s="306">
        <f t="shared" si="75"/>
        <v>18.518518518518512</v>
      </c>
      <c r="BW47" s="306">
        <f t="shared" si="76"/>
        <v>17.391304347826097</v>
      </c>
      <c r="BX47" s="404">
        <f t="shared" si="24"/>
        <v>14.25000913772949</v>
      </c>
      <c r="BY47" s="405">
        <f t="shared" si="25"/>
        <v>7.7003530280365</v>
      </c>
      <c r="BZ47" s="788" t="s">
        <v>2637</v>
      </c>
      <c r="CA47" s="486">
        <f t="shared" si="26"/>
        <v>-14.994543879698083</v>
      </c>
      <c r="CB47" s="348">
        <f t="shared" si="27"/>
        <v>7.6392589372033282</v>
      </c>
      <c r="CC47" s="404">
        <f t="shared" si="28"/>
        <v>67.779238018088151</v>
      </c>
      <c r="CD47" s="570">
        <f t="shared" si="29"/>
        <v>0.41409999999999997</v>
      </c>
      <c r="CE47" s="419">
        <f t="shared" si="62"/>
        <v>0.45551000000000003</v>
      </c>
      <c r="CF47" s="419">
        <f t="shared" si="63"/>
        <v>0.50106100000000009</v>
      </c>
      <c r="CG47" s="419">
        <f t="shared" si="63"/>
        <v>0.55116710000000013</v>
      </c>
      <c r="CH47" s="496">
        <f t="shared" si="63"/>
        <v>0.6062838100000002</v>
      </c>
      <c r="CI47" s="416">
        <f t="shared" si="64"/>
        <v>2.5281219100000007</v>
      </c>
      <c r="CJ47" s="405">
        <f t="shared" si="33"/>
        <v>7.8659673615432508</v>
      </c>
      <c r="CK47" s="457">
        <v>1.04</v>
      </c>
      <c r="CL47" s="458">
        <v>15.26</v>
      </c>
      <c r="CM47" s="458">
        <v>-3.42</v>
      </c>
      <c r="CN47" s="459">
        <v>-0.12</v>
      </c>
      <c r="CO47" s="460">
        <v>2.11</v>
      </c>
    </row>
    <row r="48" spans="1:93" ht="11.25" customHeight="1">
      <c r="A48" s="23" t="s">
        <v>2959</v>
      </c>
      <c r="B48" s="24" t="s">
        <v>2960</v>
      </c>
      <c r="C48" s="91" t="s">
        <v>3252</v>
      </c>
      <c r="D48" s="117">
        <v>20</v>
      </c>
      <c r="E48" s="121">
        <v>154</v>
      </c>
      <c r="F48" s="38" t="s">
        <v>1572</v>
      </c>
      <c r="G48" s="39" t="s">
        <v>1572</v>
      </c>
      <c r="H48" s="156">
        <v>77.739999999999995</v>
      </c>
      <c r="I48" s="227">
        <f t="shared" si="59"/>
        <v>5.8528428093645486</v>
      </c>
      <c r="J48" s="94">
        <v>1.125</v>
      </c>
      <c r="K48" s="94">
        <v>1.1375</v>
      </c>
      <c r="L48" s="83">
        <f t="shared" si="60"/>
        <v>1.1111111111111072</v>
      </c>
      <c r="M48" s="27">
        <v>42047</v>
      </c>
      <c r="N48" s="27">
        <v>42052</v>
      </c>
      <c r="O48" s="26">
        <v>42059</v>
      </c>
      <c r="P48" s="92" t="s">
        <v>649</v>
      </c>
      <c r="Q48" s="91"/>
      <c r="R48" s="224">
        <f t="shared" si="79"/>
        <v>4.55</v>
      </c>
      <c r="S48" s="231">
        <f t="shared" si="2"/>
        <v>152.17391304347825</v>
      </c>
      <c r="T48" s="680">
        <f t="shared" si="3"/>
        <v>75.651169461900608</v>
      </c>
      <c r="U48" s="227">
        <f t="shared" si="4"/>
        <v>25.999999999999996</v>
      </c>
      <c r="V48" s="263">
        <v>12</v>
      </c>
      <c r="W48" s="161">
        <v>2.99</v>
      </c>
      <c r="X48" s="149">
        <v>4.91</v>
      </c>
      <c r="Y48" s="155">
        <v>1.48</v>
      </c>
      <c r="Z48" s="149">
        <v>2.67</v>
      </c>
      <c r="AA48" s="156">
        <v>13.3</v>
      </c>
      <c r="AB48" s="432">
        <v>-3.7</v>
      </c>
      <c r="AC48" s="474">
        <v>18.84</v>
      </c>
      <c r="AD48" s="443">
        <v>4.5</v>
      </c>
      <c r="AE48" s="474">
        <v>5.3</v>
      </c>
      <c r="AF48" s="723">
        <v>13</v>
      </c>
      <c r="AG48" s="456">
        <v>9875</v>
      </c>
      <c r="AH48" s="655">
        <v>0.3</v>
      </c>
      <c r="AI48" s="767">
        <v>1.04</v>
      </c>
      <c r="AJ48" s="796">
        <f t="shared" si="80"/>
        <v>0.90420472319335687</v>
      </c>
      <c r="AK48" s="688">
        <f t="shared" si="81"/>
        <v>0.76618884035190127</v>
      </c>
      <c r="AL48" s="634">
        <f t="shared" si="34"/>
        <v>4.7337278106508895</v>
      </c>
      <c r="AM48" s="631">
        <f t="shared" si="36"/>
        <v>3.2085785610763251</v>
      </c>
      <c r="AN48" s="631">
        <f t="shared" si="37"/>
        <v>4.0689212543701059</v>
      </c>
      <c r="AO48" s="235">
        <f t="shared" si="7"/>
        <v>5.3105984322367572</v>
      </c>
      <c r="AP48" s="808">
        <v>4.4249999999999998</v>
      </c>
      <c r="AQ48" s="808">
        <v>4.2249999999999996</v>
      </c>
      <c r="AR48" s="809"/>
      <c r="AS48" s="808">
        <v>4.1500000000000004</v>
      </c>
      <c r="AT48" s="796">
        <v>4.0250000000000004</v>
      </c>
      <c r="AU48" s="809"/>
      <c r="AV48" s="810">
        <v>3.8250000000000002</v>
      </c>
      <c r="AW48" s="811">
        <v>3.625</v>
      </c>
      <c r="AX48" s="811">
        <v>3.4249999999999998</v>
      </c>
      <c r="AY48" s="811">
        <v>3.2250000000000001</v>
      </c>
      <c r="AZ48" s="811">
        <v>3.0249999999999999</v>
      </c>
      <c r="BA48" s="811">
        <v>2.8250000000000002</v>
      </c>
      <c r="BB48" s="811">
        <v>2.6375000000000002</v>
      </c>
      <c r="BC48" s="811">
        <v>2.5375000000000001</v>
      </c>
      <c r="BD48" s="811">
        <v>2.5</v>
      </c>
      <c r="BE48" s="811">
        <v>2.4500000000000002</v>
      </c>
      <c r="BF48" s="811">
        <v>2.4</v>
      </c>
      <c r="BG48" s="811">
        <v>2.1749999999999998</v>
      </c>
      <c r="BH48" s="810">
        <f t="shared" si="8"/>
        <v>51.475000000000009</v>
      </c>
      <c r="BI48" s="405">
        <f t="shared" si="9"/>
        <v>4.7337278106508895</v>
      </c>
      <c r="BJ48" s="405">
        <f t="shared" si="61"/>
        <v>1.8072289156626287</v>
      </c>
      <c r="BK48" s="405">
        <f t="shared" si="77"/>
        <v>3.105590062111796</v>
      </c>
      <c r="BL48" s="404">
        <f t="shared" si="78"/>
        <v>5.2287581699346442</v>
      </c>
      <c r="BM48" s="404">
        <f t="shared" si="66"/>
        <v>5.5172413793103559</v>
      </c>
      <c r="BN48" s="306">
        <f t="shared" si="67"/>
        <v>5.8394160583941757</v>
      </c>
      <c r="BO48" s="306">
        <f t="shared" si="68"/>
        <v>6.201550387596888</v>
      </c>
      <c r="BP48" s="306">
        <f t="shared" si="69"/>
        <v>6.6115702479338845</v>
      </c>
      <c r="BQ48" s="306">
        <f t="shared" si="70"/>
        <v>7.0796460176991038</v>
      </c>
      <c r="BR48" s="306">
        <f t="shared" si="71"/>
        <v>7.1090047393364886</v>
      </c>
      <c r="BS48" s="306">
        <f t="shared" si="72"/>
        <v>3.9408866995073843</v>
      </c>
      <c r="BT48" s="306">
        <f t="shared" si="73"/>
        <v>1.5000000000000124</v>
      </c>
      <c r="BU48" s="306">
        <f t="shared" si="74"/>
        <v>2.0408163265306145</v>
      </c>
      <c r="BV48" s="306">
        <f t="shared" si="75"/>
        <v>2.0833333333333481</v>
      </c>
      <c r="BW48" s="306">
        <f t="shared" si="76"/>
        <v>10.344827586206895</v>
      </c>
      <c r="BX48" s="404">
        <f t="shared" si="24"/>
        <v>4.8762398489472751</v>
      </c>
      <c r="BY48" s="405">
        <f t="shared" si="25"/>
        <v>2.4036713952116537</v>
      </c>
      <c r="BZ48" s="788" t="s">
        <v>1465</v>
      </c>
      <c r="CA48" s="486">
        <f t="shared" si="26"/>
        <v>-16.078235936265344</v>
      </c>
      <c r="CB48" s="348">
        <f t="shared" si="27"/>
        <v>9.9217640637346545</v>
      </c>
      <c r="CC48" s="404">
        <f t="shared" si="28"/>
        <v>42.40458850919623</v>
      </c>
      <c r="CD48" s="570">
        <f t="shared" si="29"/>
        <v>4.4692499999999997</v>
      </c>
      <c r="CE48" s="419">
        <f t="shared" si="62"/>
        <v>4.916175</v>
      </c>
      <c r="CF48" s="419">
        <f t="shared" si="63"/>
        <v>5.176732275</v>
      </c>
      <c r="CG48" s="419">
        <f t="shared" si="63"/>
        <v>5.4510990855749997</v>
      </c>
      <c r="CH48" s="496">
        <f t="shared" si="63"/>
        <v>5.7400073371104741</v>
      </c>
      <c r="CI48" s="416">
        <f t="shared" si="64"/>
        <v>25.753263697685473</v>
      </c>
      <c r="CJ48" s="405">
        <f t="shared" si="33"/>
        <v>33.12742950564121</v>
      </c>
      <c r="CK48" s="457">
        <v>0.57999999999999996</v>
      </c>
      <c r="CL48" s="458">
        <v>25.57</v>
      </c>
      <c r="CM48" s="458">
        <v>-7.29</v>
      </c>
      <c r="CN48" s="459">
        <v>5.18</v>
      </c>
      <c r="CO48" s="460">
        <v>2.9</v>
      </c>
    </row>
    <row r="49" spans="1:93" ht="11.25" customHeight="1">
      <c r="A49" s="86" t="s">
        <v>1990</v>
      </c>
      <c r="B49" s="24" t="s">
        <v>1991</v>
      </c>
      <c r="C49" s="24" t="s">
        <v>1452</v>
      </c>
      <c r="D49" s="117">
        <v>13</v>
      </c>
      <c r="E49" s="121">
        <v>224</v>
      </c>
      <c r="F49" s="57" t="s">
        <v>2659</v>
      </c>
      <c r="G49" s="49" t="s">
        <v>2659</v>
      </c>
      <c r="H49" s="179">
        <v>81.78</v>
      </c>
      <c r="I49" s="227">
        <f t="shared" si="59"/>
        <v>1.6629982880899976</v>
      </c>
      <c r="J49" s="106">
        <v>0.3</v>
      </c>
      <c r="K49" s="106">
        <v>0.34</v>
      </c>
      <c r="L49" s="83">
        <f t="shared" si="60"/>
        <v>13.333333333333353</v>
      </c>
      <c r="M49" s="27">
        <v>41866</v>
      </c>
      <c r="N49" s="27">
        <v>41870</v>
      </c>
      <c r="O49" s="26">
        <v>41884</v>
      </c>
      <c r="P49" s="92" t="s">
        <v>2739</v>
      </c>
      <c r="Q49" s="24"/>
      <c r="R49" s="224">
        <f t="shared" si="79"/>
        <v>1.36</v>
      </c>
      <c r="S49" s="231">
        <f t="shared" si="2"/>
        <v>34.605597964376585</v>
      </c>
      <c r="T49" s="680">
        <f t="shared" si="3"/>
        <v>12.97323423689356</v>
      </c>
      <c r="U49" s="227">
        <f t="shared" si="4"/>
        <v>20.809160305343511</v>
      </c>
      <c r="V49" s="263">
        <v>12</v>
      </c>
      <c r="W49" s="161">
        <v>3.93</v>
      </c>
      <c r="X49" s="149">
        <v>1.4</v>
      </c>
      <c r="Y49" s="155">
        <v>0.2</v>
      </c>
      <c r="Z49" s="149">
        <v>1.38</v>
      </c>
      <c r="AA49" s="156">
        <v>7.1</v>
      </c>
      <c r="AB49" s="432">
        <v>-64.099999999999994</v>
      </c>
      <c r="AC49" s="474">
        <v>7.04</v>
      </c>
      <c r="AD49" s="443">
        <v>-34</v>
      </c>
      <c r="AE49" s="474">
        <v>14.9</v>
      </c>
      <c r="AF49" s="723">
        <v>13</v>
      </c>
      <c r="AG49" s="456">
        <v>11874</v>
      </c>
      <c r="AH49" s="655">
        <v>0.5</v>
      </c>
      <c r="AI49" s="767">
        <v>0.8</v>
      </c>
      <c r="AJ49" s="796" t="str">
        <f t="shared" si="80"/>
        <v>n/a</v>
      </c>
      <c r="AK49" s="688">
        <f t="shared" si="81"/>
        <v>0.95639472403770587</v>
      </c>
      <c r="AL49" s="634">
        <f t="shared" si="34"/>
        <v>12.28070175438598</v>
      </c>
      <c r="AM49" s="631">
        <f t="shared" si="36"/>
        <v>10.064241629820891</v>
      </c>
      <c r="AN49" s="631">
        <f t="shared" si="37"/>
        <v>9.8560543306117623</v>
      </c>
      <c r="AO49" s="235">
        <f t="shared" si="7"/>
        <v>10.30542524220699</v>
      </c>
      <c r="AP49" s="808">
        <v>1.28</v>
      </c>
      <c r="AQ49" s="808">
        <v>1.1399999999999999</v>
      </c>
      <c r="AR49" s="809"/>
      <c r="AS49" s="808">
        <v>1.04</v>
      </c>
      <c r="AT49" s="796">
        <v>0.96</v>
      </c>
      <c r="AU49" s="809"/>
      <c r="AV49" s="810">
        <v>0.88</v>
      </c>
      <c r="AW49" s="811">
        <v>0.8</v>
      </c>
      <c r="AX49" s="811">
        <v>0.72</v>
      </c>
      <c r="AY49" s="811">
        <v>0.66</v>
      </c>
      <c r="AZ49" s="811">
        <v>0.62</v>
      </c>
      <c r="BA49" s="811">
        <v>0.56000000000000005</v>
      </c>
      <c r="BB49" s="811">
        <v>0.48</v>
      </c>
      <c r="BC49" s="811">
        <v>0.42</v>
      </c>
      <c r="BD49" s="811">
        <v>0.38500000000000001</v>
      </c>
      <c r="BE49" s="812">
        <v>0</v>
      </c>
      <c r="BF49" s="812">
        <v>0</v>
      </c>
      <c r="BG49" s="812">
        <v>0</v>
      </c>
      <c r="BH49" s="810">
        <f t="shared" si="8"/>
        <v>9.9450000000000003</v>
      </c>
      <c r="BI49" s="405">
        <f t="shared" si="9"/>
        <v>12.28070175438598</v>
      </c>
      <c r="BJ49" s="405">
        <f t="shared" si="61"/>
        <v>9.6153846153846025</v>
      </c>
      <c r="BK49" s="405">
        <f t="shared" ref="BK49:BK80" si="82">IF(AT49=0,0,IF(AT49&gt;AS49,0,((AS49/AT49)-1)*100))</f>
        <v>8.3333333333333481</v>
      </c>
      <c r="BL49" s="404">
        <f t="shared" ref="BL49:BL80" si="83">IF(AV49=0,0,IF(AV49&gt;AT49,0,((AT49/AV49)-1)*100))</f>
        <v>9.0909090909090828</v>
      </c>
      <c r="BM49" s="404">
        <f t="shared" si="66"/>
        <v>9.9999999999999858</v>
      </c>
      <c r="BN49" s="306">
        <f t="shared" si="67"/>
        <v>11.111111111111116</v>
      </c>
      <c r="BO49" s="306">
        <f t="shared" si="68"/>
        <v>9.0909090909090828</v>
      </c>
      <c r="BP49" s="306">
        <f t="shared" si="69"/>
        <v>6.4516129032258229</v>
      </c>
      <c r="BQ49" s="306">
        <f t="shared" si="70"/>
        <v>10.714285714285698</v>
      </c>
      <c r="BR49" s="306">
        <f t="shared" si="71"/>
        <v>16.666666666666675</v>
      </c>
      <c r="BS49" s="306">
        <f t="shared" si="72"/>
        <v>14.285714285714279</v>
      </c>
      <c r="BT49" s="306">
        <f t="shared" si="73"/>
        <v>9.0909090909090828</v>
      </c>
      <c r="BU49" s="306">
        <f t="shared" si="74"/>
        <v>0</v>
      </c>
      <c r="BV49" s="306">
        <f t="shared" si="75"/>
        <v>0</v>
      </c>
      <c r="BW49" s="306">
        <f t="shared" si="76"/>
        <v>0</v>
      </c>
      <c r="BX49" s="404">
        <f t="shared" si="24"/>
        <v>8.4487691771223155</v>
      </c>
      <c r="BY49" s="405">
        <f t="shared" si="25"/>
        <v>4.841897041960924</v>
      </c>
      <c r="BZ49" s="788" t="s">
        <v>1862</v>
      </c>
      <c r="CA49" s="486">
        <f t="shared" si="26"/>
        <v>-9.2901076866417505</v>
      </c>
      <c r="CB49" s="348">
        <f t="shared" si="27"/>
        <v>11.51905261870176</v>
      </c>
      <c r="CC49" s="404">
        <f t="shared" si="28"/>
        <v>71.51093592689503</v>
      </c>
      <c r="CD49" s="570">
        <f t="shared" si="29"/>
        <v>1.2927999999999999</v>
      </c>
      <c r="CE49" s="419">
        <f t="shared" si="62"/>
        <v>1.3838131199999999</v>
      </c>
      <c r="CF49" s="419">
        <f t="shared" si="63"/>
        <v>1.522194432</v>
      </c>
      <c r="CG49" s="419">
        <f t="shared" si="63"/>
        <v>1.6744138752000002</v>
      </c>
      <c r="CH49" s="496">
        <f t="shared" si="63"/>
        <v>1.8418552627200004</v>
      </c>
      <c r="CI49" s="416">
        <f t="shared" si="64"/>
        <v>7.7150766899200001</v>
      </c>
      <c r="CJ49" s="405">
        <f t="shared" si="33"/>
        <v>9.4339406822205909</v>
      </c>
      <c r="CK49" s="457">
        <v>0.78</v>
      </c>
      <c r="CL49" s="458">
        <v>12.86</v>
      </c>
      <c r="CM49" s="458">
        <v>-11.89</v>
      </c>
      <c r="CN49" s="459">
        <v>-7.94</v>
      </c>
      <c r="CO49" s="460">
        <v>-1.59</v>
      </c>
    </row>
    <row r="50" spans="1:93" ht="11.25" customHeight="1">
      <c r="A50" s="23" t="s">
        <v>2207</v>
      </c>
      <c r="B50" s="24" t="s">
        <v>1684</v>
      </c>
      <c r="C50" s="24" t="s">
        <v>2733</v>
      </c>
      <c r="D50" s="117">
        <v>17</v>
      </c>
      <c r="E50" s="121">
        <v>176</v>
      </c>
      <c r="F50" s="57" t="s">
        <v>2659</v>
      </c>
      <c r="G50" s="49" t="s">
        <v>2659</v>
      </c>
      <c r="H50" s="179">
        <v>74.3</v>
      </c>
      <c r="I50" s="227">
        <f t="shared" si="59"/>
        <v>2.0457604306864066</v>
      </c>
      <c r="J50" s="94">
        <v>0.35</v>
      </c>
      <c r="K50" s="94">
        <v>0.38</v>
      </c>
      <c r="L50" s="83">
        <f t="shared" si="60"/>
        <v>8.5714285714285854</v>
      </c>
      <c r="M50" s="27">
        <v>41984</v>
      </c>
      <c r="N50" s="27">
        <v>41988</v>
      </c>
      <c r="O50" s="26">
        <v>42004</v>
      </c>
      <c r="P50" s="27" t="s">
        <v>1445</v>
      </c>
      <c r="Q50" s="198"/>
      <c r="R50" s="224">
        <f t="shared" si="79"/>
        <v>1.52</v>
      </c>
      <c r="S50" s="231">
        <f t="shared" si="2"/>
        <v>49.836065573770497</v>
      </c>
      <c r="T50" s="680">
        <f t="shared" si="3"/>
        <v>234.75217160377406</v>
      </c>
      <c r="U50" s="227">
        <f t="shared" si="4"/>
        <v>24.360655737704917</v>
      </c>
      <c r="V50" s="263">
        <v>12</v>
      </c>
      <c r="W50" s="161">
        <v>3.05</v>
      </c>
      <c r="X50" s="149">
        <v>2.9</v>
      </c>
      <c r="Y50" s="155">
        <v>0.81</v>
      </c>
      <c r="Z50" s="149">
        <v>10.35</v>
      </c>
      <c r="AA50" s="156">
        <v>44.3</v>
      </c>
      <c r="AB50" s="432">
        <v>15.1</v>
      </c>
      <c r="AC50" s="474">
        <v>10</v>
      </c>
      <c r="AD50" s="443">
        <v>7.4</v>
      </c>
      <c r="AE50" s="474">
        <v>8.4</v>
      </c>
      <c r="AF50" s="723">
        <v>31</v>
      </c>
      <c r="AG50" s="456">
        <v>10857</v>
      </c>
      <c r="AH50" s="655">
        <v>1.2</v>
      </c>
      <c r="AI50" s="767">
        <v>0.57999999999999996</v>
      </c>
      <c r="AJ50" s="796">
        <f t="shared" si="80"/>
        <v>1.1210994455041794</v>
      </c>
      <c r="AK50" s="688">
        <f t="shared" si="81"/>
        <v>0.4245765663999827</v>
      </c>
      <c r="AL50" s="634">
        <f t="shared" si="34"/>
        <v>2.1428571428571352</v>
      </c>
      <c r="AM50" s="631">
        <f t="shared" si="36"/>
        <v>6.0192995198039778</v>
      </c>
      <c r="AN50" s="631">
        <f t="shared" si="37"/>
        <v>8.2961358967309273</v>
      </c>
      <c r="AO50" s="235">
        <f t="shared" si="7"/>
        <v>19.539787527782092</v>
      </c>
      <c r="AP50" s="808">
        <v>1.43</v>
      </c>
      <c r="AQ50" s="813">
        <v>1.4</v>
      </c>
      <c r="AR50" s="809"/>
      <c r="AS50" s="808">
        <v>1.34</v>
      </c>
      <c r="AT50" s="796">
        <v>1.2</v>
      </c>
      <c r="AU50" s="809" t="s">
        <v>1127</v>
      </c>
      <c r="AV50" s="810">
        <v>1.04</v>
      </c>
      <c r="AW50" s="811">
        <v>0.96</v>
      </c>
      <c r="AX50" s="811">
        <v>0.88</v>
      </c>
      <c r="AY50" s="811">
        <v>0.72</v>
      </c>
      <c r="AZ50" s="811">
        <v>0.52</v>
      </c>
      <c r="BA50" s="811">
        <v>0.3</v>
      </c>
      <c r="BB50" s="811">
        <v>0.24</v>
      </c>
      <c r="BC50" s="811">
        <v>0.16</v>
      </c>
      <c r="BD50" s="811">
        <v>0.12</v>
      </c>
      <c r="BE50" s="811">
        <v>0.1</v>
      </c>
      <c r="BF50" s="811">
        <v>0.08</v>
      </c>
      <c r="BG50" s="811">
        <v>7.0000000000000007E-2</v>
      </c>
      <c r="BH50" s="810">
        <f t="shared" si="8"/>
        <v>10.56</v>
      </c>
      <c r="BI50" s="405">
        <f t="shared" si="9"/>
        <v>2.1428571428571352</v>
      </c>
      <c r="BJ50" s="405">
        <f t="shared" si="61"/>
        <v>4.4776119402984982</v>
      </c>
      <c r="BK50" s="405">
        <f t="shared" si="82"/>
        <v>11.66666666666667</v>
      </c>
      <c r="BL50" s="404">
        <f t="shared" si="83"/>
        <v>15.384615384615374</v>
      </c>
      <c r="BM50" s="404">
        <f t="shared" si="66"/>
        <v>8.3333333333333481</v>
      </c>
      <c r="BN50" s="306">
        <f t="shared" si="67"/>
        <v>9.0909090909090828</v>
      </c>
      <c r="BO50" s="306">
        <f t="shared" si="68"/>
        <v>22.222222222222232</v>
      </c>
      <c r="BP50" s="306">
        <f t="shared" si="69"/>
        <v>38.46153846153846</v>
      </c>
      <c r="BQ50" s="306">
        <f t="shared" si="70"/>
        <v>73.333333333333343</v>
      </c>
      <c r="BR50" s="306">
        <f t="shared" si="71"/>
        <v>25</v>
      </c>
      <c r="BS50" s="306">
        <f t="shared" si="72"/>
        <v>50</v>
      </c>
      <c r="BT50" s="306">
        <f t="shared" si="73"/>
        <v>33.33333333333335</v>
      </c>
      <c r="BU50" s="306">
        <f t="shared" si="74"/>
        <v>19.999999999999996</v>
      </c>
      <c r="BV50" s="306">
        <f t="shared" si="75"/>
        <v>25</v>
      </c>
      <c r="BW50" s="306">
        <f t="shared" si="76"/>
        <v>14.285714285714279</v>
      </c>
      <c r="BX50" s="404">
        <f t="shared" si="24"/>
        <v>23.515475679654784</v>
      </c>
      <c r="BY50" s="405">
        <f t="shared" si="25"/>
        <v>18.386500656491648</v>
      </c>
      <c r="BZ50" s="788" t="s">
        <v>2558</v>
      </c>
      <c r="CA50" s="486">
        <f t="shared" si="26"/>
        <v>-14.018759410287583</v>
      </c>
      <c r="CB50" s="348">
        <f t="shared" si="27"/>
        <v>10.341896327417334</v>
      </c>
      <c r="CC50" s="404">
        <f t="shared" si="28"/>
        <v>65.625188434262782</v>
      </c>
      <c r="CD50" s="570">
        <f t="shared" si="29"/>
        <v>1.573</v>
      </c>
      <c r="CE50" s="419">
        <f t="shared" si="62"/>
        <v>1.7303000000000002</v>
      </c>
      <c r="CF50" s="419">
        <f t="shared" si="63"/>
        <v>1.8756452000000003</v>
      </c>
      <c r="CG50" s="419">
        <f t="shared" si="63"/>
        <v>2.0331993968000006</v>
      </c>
      <c r="CH50" s="496">
        <f t="shared" si="63"/>
        <v>2.2039881461312008</v>
      </c>
      <c r="CI50" s="416">
        <f t="shared" si="64"/>
        <v>9.4161327429312021</v>
      </c>
      <c r="CJ50" s="405">
        <f t="shared" si="33"/>
        <v>12.673126168144282</v>
      </c>
      <c r="CK50" s="457">
        <v>0.54</v>
      </c>
      <c r="CL50" s="458">
        <v>50.41</v>
      </c>
      <c r="CM50" s="458">
        <v>-4.12</v>
      </c>
      <c r="CN50" s="459">
        <v>1.61</v>
      </c>
      <c r="CO50" s="460">
        <v>9.42</v>
      </c>
    </row>
    <row r="51" spans="1:93" ht="11.25" customHeight="1">
      <c r="A51" s="30" t="s">
        <v>340</v>
      </c>
      <c r="B51" s="32" t="s">
        <v>341</v>
      </c>
      <c r="C51" s="186" t="s">
        <v>497</v>
      </c>
      <c r="D51" s="118">
        <v>17</v>
      </c>
      <c r="E51" s="121">
        <v>179</v>
      </c>
      <c r="F51" s="65" t="s">
        <v>2659</v>
      </c>
      <c r="G51" s="66" t="s">
        <v>2659</v>
      </c>
      <c r="H51" s="1120">
        <v>44.5</v>
      </c>
      <c r="I51" s="227">
        <f t="shared" si="59"/>
        <v>4.0449438202247192</v>
      </c>
      <c r="J51" s="203">
        <v>0.42</v>
      </c>
      <c r="K51" s="203">
        <v>0.45</v>
      </c>
      <c r="L51" s="84">
        <f t="shared" si="60"/>
        <v>7.1428571428571397</v>
      </c>
      <c r="M51" s="44">
        <v>42069</v>
      </c>
      <c r="N51" s="44">
        <v>42073</v>
      </c>
      <c r="O51" s="43">
        <v>42093</v>
      </c>
      <c r="P51" s="44" t="s">
        <v>954</v>
      </c>
      <c r="Q51" s="532"/>
      <c r="R51" s="224">
        <f t="shared" si="79"/>
        <v>1.8</v>
      </c>
      <c r="S51" s="231">
        <f t="shared" si="2"/>
        <v>47.61904761904762</v>
      </c>
      <c r="T51" s="680" t="str">
        <f t="shared" si="3"/>
        <v>n/a</v>
      </c>
      <c r="U51" s="227">
        <f t="shared" si="4"/>
        <v>11.772486772486774</v>
      </c>
      <c r="V51" s="263">
        <v>12</v>
      </c>
      <c r="W51" s="478">
        <v>3.78</v>
      </c>
      <c r="X51" s="480" t="s">
        <v>462</v>
      </c>
      <c r="Y51" s="479" t="s">
        <v>462</v>
      </c>
      <c r="Z51" s="480" t="s">
        <v>462</v>
      </c>
      <c r="AA51" s="481" t="s">
        <v>462</v>
      </c>
      <c r="AB51" s="484" t="s">
        <v>462</v>
      </c>
      <c r="AC51" s="734" t="s">
        <v>462</v>
      </c>
      <c r="AD51" s="523" t="s">
        <v>462</v>
      </c>
      <c r="AE51" s="734" t="s">
        <v>462</v>
      </c>
      <c r="AF51" s="723">
        <v>0</v>
      </c>
      <c r="AG51" s="643">
        <v>166</v>
      </c>
      <c r="AH51" s="739" t="s">
        <v>462</v>
      </c>
      <c r="AI51" s="479" t="s">
        <v>462</v>
      </c>
      <c r="AJ51" s="797" t="str">
        <f t="shared" si="80"/>
        <v>n/a</v>
      </c>
      <c r="AK51" s="686">
        <f t="shared" si="81"/>
        <v>0.77381222317775578</v>
      </c>
      <c r="AL51" s="634">
        <f t="shared" si="34"/>
        <v>5.6603773584905648</v>
      </c>
      <c r="AM51" s="631">
        <f t="shared" si="36"/>
        <v>5.7645954231698937</v>
      </c>
      <c r="AN51" s="631">
        <f t="shared" si="37"/>
        <v>4.6263070955007146</v>
      </c>
      <c r="AO51" s="235">
        <f t="shared" si="7"/>
        <v>5.9785913906893473</v>
      </c>
      <c r="AP51" s="813">
        <v>1.68</v>
      </c>
      <c r="AQ51" s="808">
        <v>1.59</v>
      </c>
      <c r="AR51" s="809"/>
      <c r="AS51" s="808">
        <v>1.5</v>
      </c>
      <c r="AT51" s="796">
        <v>1.42</v>
      </c>
      <c r="AU51" s="809"/>
      <c r="AV51" s="818">
        <v>1.4</v>
      </c>
      <c r="AW51" s="811">
        <v>1.34</v>
      </c>
      <c r="AX51" s="811">
        <v>1.28</v>
      </c>
      <c r="AY51" s="811">
        <v>1.18</v>
      </c>
      <c r="AZ51" s="811">
        <v>1.06</v>
      </c>
      <c r="BA51" s="811">
        <v>1.01</v>
      </c>
      <c r="BB51" s="811">
        <v>0.94</v>
      </c>
      <c r="BC51" s="812">
        <v>0.88</v>
      </c>
      <c r="BD51" s="811">
        <v>0.84</v>
      </c>
      <c r="BE51" s="811">
        <v>0.76666999999999996</v>
      </c>
      <c r="BF51" s="811">
        <v>0.61333000000000004</v>
      </c>
      <c r="BG51" s="811">
        <v>0.46666999999999997</v>
      </c>
      <c r="BH51" s="810">
        <f t="shared" si="8"/>
        <v>17.966670000000004</v>
      </c>
      <c r="BI51" s="405">
        <f t="shared" si="9"/>
        <v>5.6603773584905648</v>
      </c>
      <c r="BJ51" s="405">
        <f t="shared" si="61"/>
        <v>6.0000000000000053</v>
      </c>
      <c r="BK51" s="405">
        <f t="shared" si="82"/>
        <v>5.6338028169014231</v>
      </c>
      <c r="BL51" s="404">
        <f t="shared" si="83"/>
        <v>1.4285714285714235</v>
      </c>
      <c r="BM51" s="404">
        <f t="shared" si="66"/>
        <v>4.4776119402984982</v>
      </c>
      <c r="BN51" s="306">
        <f t="shared" si="67"/>
        <v>4.6875</v>
      </c>
      <c r="BO51" s="306">
        <f t="shared" si="68"/>
        <v>8.4745762711864394</v>
      </c>
      <c r="BP51" s="306">
        <f t="shared" si="69"/>
        <v>11.32075471698113</v>
      </c>
      <c r="BQ51" s="306">
        <f t="shared" si="70"/>
        <v>4.9504950495049549</v>
      </c>
      <c r="BR51" s="306">
        <f t="shared" si="71"/>
        <v>7.4468085106383031</v>
      </c>
      <c r="BS51" s="306">
        <f t="shared" si="72"/>
        <v>6.8181818181818121</v>
      </c>
      <c r="BT51" s="306">
        <f t="shared" si="73"/>
        <v>4.7619047619047672</v>
      </c>
      <c r="BU51" s="306">
        <f t="shared" si="74"/>
        <v>9.5647410228651086</v>
      </c>
      <c r="BV51" s="306">
        <f t="shared" si="75"/>
        <v>25.001222832732761</v>
      </c>
      <c r="BW51" s="306">
        <f t="shared" si="76"/>
        <v>31.426918379154458</v>
      </c>
      <c r="BX51" s="404">
        <f t="shared" si="24"/>
        <v>9.1768977938274432</v>
      </c>
      <c r="BY51" s="405">
        <f t="shared" si="25"/>
        <v>7.8905451105338837</v>
      </c>
      <c r="BZ51" s="788" t="s">
        <v>2637</v>
      </c>
      <c r="CA51" s="486">
        <f t="shared" si="26"/>
        <v>-3.1012358567613401</v>
      </c>
      <c r="CB51" s="348">
        <f t="shared" si="27"/>
        <v>8.6712509157254338</v>
      </c>
      <c r="CC51" s="404">
        <f t="shared" si="28"/>
        <v>38.145659663114117</v>
      </c>
      <c r="CD51" s="570">
        <f t="shared" si="29"/>
        <v>1.7303999999999999</v>
      </c>
      <c r="CE51" s="419">
        <f t="shared" si="62"/>
        <v>1.7823119999999999</v>
      </c>
      <c r="CF51" s="419">
        <f t="shared" si="63"/>
        <v>1.8357813599999999</v>
      </c>
      <c r="CG51" s="419">
        <f t="shared" si="63"/>
        <v>1.8908548007999999</v>
      </c>
      <c r="CH51" s="496">
        <f t="shared" si="63"/>
        <v>1.9475804448239999</v>
      </c>
      <c r="CI51" s="416">
        <f t="shared" si="64"/>
        <v>9.1869286056239989</v>
      </c>
      <c r="CJ51" s="405">
        <f t="shared" si="33"/>
        <v>20.644783383424716</v>
      </c>
      <c r="CK51" s="483" t="s">
        <v>462</v>
      </c>
      <c r="CL51" s="502">
        <v>5.95</v>
      </c>
      <c r="CM51" s="502">
        <v>-7.23</v>
      </c>
      <c r="CN51" s="526">
        <v>-1.35</v>
      </c>
      <c r="CO51" s="527">
        <v>-2.94</v>
      </c>
    </row>
    <row r="52" spans="1:93" ht="11.25" customHeight="1">
      <c r="A52" s="23" t="s">
        <v>3468</v>
      </c>
      <c r="B52" s="24" t="s">
        <v>3469</v>
      </c>
      <c r="C52" s="24" t="s">
        <v>352</v>
      </c>
      <c r="D52" s="117">
        <v>18</v>
      </c>
      <c r="E52" s="121">
        <v>165</v>
      </c>
      <c r="F52" s="57" t="s">
        <v>2659</v>
      </c>
      <c r="G52" s="49" t="s">
        <v>2659</v>
      </c>
      <c r="H52" s="179">
        <v>69.14</v>
      </c>
      <c r="I52" s="226">
        <f t="shared" si="59"/>
        <v>1.3089383858837143</v>
      </c>
      <c r="J52" s="94">
        <v>0.20760000000000001</v>
      </c>
      <c r="K52" s="94">
        <v>0.22625000000000001</v>
      </c>
      <c r="L52" s="96">
        <f t="shared" si="60"/>
        <v>8.9836223506743806</v>
      </c>
      <c r="M52" s="27">
        <v>41981</v>
      </c>
      <c r="N52" s="27">
        <v>41983</v>
      </c>
      <c r="O52" s="26">
        <v>42004</v>
      </c>
      <c r="P52" s="92" t="s">
        <v>1445</v>
      </c>
      <c r="Q52" s="128" t="s">
        <v>1804</v>
      </c>
      <c r="R52" s="225">
        <f t="shared" si="79"/>
        <v>0.90500000000000003</v>
      </c>
      <c r="S52" s="675">
        <f t="shared" si="2"/>
        <v>29.478827361563521</v>
      </c>
      <c r="T52" s="684">
        <f t="shared" si="3"/>
        <v>129.23656519634571</v>
      </c>
      <c r="U52" s="226">
        <f t="shared" si="4"/>
        <v>22.521172638436482</v>
      </c>
      <c r="V52" s="267">
        <v>12</v>
      </c>
      <c r="W52" s="169">
        <v>3.07</v>
      </c>
      <c r="X52" s="171">
        <v>1.74</v>
      </c>
      <c r="Y52" s="170">
        <v>5.79</v>
      </c>
      <c r="Z52" s="171">
        <v>5.25</v>
      </c>
      <c r="AA52" s="172">
        <v>23.6</v>
      </c>
      <c r="AB52" s="433">
        <v>24.9</v>
      </c>
      <c r="AC52" s="446">
        <v>11.1</v>
      </c>
      <c r="AD52" s="442">
        <v>14.4</v>
      </c>
      <c r="AE52" s="446">
        <v>12.93</v>
      </c>
      <c r="AF52" s="724">
        <v>26</v>
      </c>
      <c r="AG52" s="461">
        <v>56041</v>
      </c>
      <c r="AH52" s="737">
        <v>10.210000000000001</v>
      </c>
      <c r="AI52" s="768">
        <v>0.62</v>
      </c>
      <c r="AJ52" s="796">
        <f t="shared" si="80"/>
        <v>1.0575396182193284</v>
      </c>
      <c r="AK52" s="688">
        <f t="shared" si="81"/>
        <v>0.87291342211766532</v>
      </c>
      <c r="AL52" s="632">
        <f t="shared" si="34"/>
        <v>8.9836223506743806</v>
      </c>
      <c r="AM52" s="633">
        <f t="shared" si="36"/>
        <v>11.293879895421878</v>
      </c>
      <c r="AN52" s="633">
        <f t="shared" si="37"/>
        <v>15.22857050235833</v>
      </c>
      <c r="AO52" s="234">
        <f t="shared" si="7"/>
        <v>17.445682603223368</v>
      </c>
      <c r="AP52" s="803">
        <v>0.90500000000000003</v>
      </c>
      <c r="AQ52" s="803">
        <v>0.83040000000000003</v>
      </c>
      <c r="AR52" s="802"/>
      <c r="AS52" s="803">
        <v>0.75022999999999995</v>
      </c>
      <c r="AT52" s="795">
        <v>0.65649999999999997</v>
      </c>
      <c r="AU52" s="802"/>
      <c r="AV52" s="805">
        <v>0.52350000000000008</v>
      </c>
      <c r="AW52" s="806">
        <v>0.44550000000000001</v>
      </c>
      <c r="AX52" s="806">
        <v>0.4335</v>
      </c>
      <c r="AY52" s="806">
        <v>0.39250000000000002</v>
      </c>
      <c r="AZ52" s="806">
        <v>0.28749999999999998</v>
      </c>
      <c r="BA52" s="806">
        <v>0.24049999999999999</v>
      </c>
      <c r="BB52" s="806">
        <v>0.18124999999999999</v>
      </c>
      <c r="BC52" s="806">
        <v>0.16667999999999999</v>
      </c>
      <c r="BD52" s="806">
        <v>0.14334</v>
      </c>
      <c r="BE52" s="806">
        <v>0.13</v>
      </c>
      <c r="BF52" s="806">
        <v>0.11666</v>
      </c>
      <c r="BG52" s="806">
        <v>0.1</v>
      </c>
      <c r="BH52" s="805">
        <f t="shared" si="8"/>
        <v>6.3030600000000003</v>
      </c>
      <c r="BI52" s="407">
        <f t="shared" si="9"/>
        <v>8.9836223506743806</v>
      </c>
      <c r="BJ52" s="407">
        <f t="shared" si="61"/>
        <v>10.686056276075352</v>
      </c>
      <c r="BK52" s="407">
        <f t="shared" si="82"/>
        <v>14.277227722772267</v>
      </c>
      <c r="BL52" s="406">
        <f t="shared" si="83"/>
        <v>25.405921680993295</v>
      </c>
      <c r="BM52" s="406">
        <f t="shared" si="66"/>
        <v>17.508417508417516</v>
      </c>
      <c r="BN52" s="394">
        <f t="shared" si="67"/>
        <v>2.7681660899653959</v>
      </c>
      <c r="BO52" s="394">
        <f t="shared" si="68"/>
        <v>10.445859872611463</v>
      </c>
      <c r="BP52" s="394">
        <f t="shared" si="69"/>
        <v>36.521739130434796</v>
      </c>
      <c r="BQ52" s="394">
        <f t="shared" si="70"/>
        <v>19.542619542619533</v>
      </c>
      <c r="BR52" s="394">
        <f t="shared" si="71"/>
        <v>32.689655172413801</v>
      </c>
      <c r="BS52" s="394">
        <f t="shared" si="72"/>
        <v>8.7413006959443216</v>
      </c>
      <c r="BT52" s="394">
        <f t="shared" si="73"/>
        <v>16.28296358308916</v>
      </c>
      <c r="BU52" s="394">
        <f t="shared" si="74"/>
        <v>10.261538461538455</v>
      </c>
      <c r="BV52" s="394">
        <f t="shared" si="75"/>
        <v>11.434939139379408</v>
      </c>
      <c r="BW52" s="394">
        <f t="shared" si="76"/>
        <v>16.659999999999986</v>
      </c>
      <c r="BX52" s="406">
        <f t="shared" si="24"/>
        <v>16.147335148461941</v>
      </c>
      <c r="BY52" s="407">
        <f t="shared" si="25"/>
        <v>8.9293415041862847</v>
      </c>
      <c r="BZ52" s="787" t="s">
        <v>2558</v>
      </c>
      <c r="CA52" s="682">
        <f t="shared" si="26"/>
        <v>-5.9836637501944381</v>
      </c>
      <c r="CB52" s="350">
        <f t="shared" si="27"/>
        <v>16.537508888242044</v>
      </c>
      <c r="CC52" s="406">
        <f t="shared" si="28"/>
        <v>71.793622350674383</v>
      </c>
      <c r="CD52" s="554">
        <f t="shared" si="29"/>
        <v>0.99550000000000016</v>
      </c>
      <c r="CE52" s="417">
        <f t="shared" si="62"/>
        <v>1.0950500000000003</v>
      </c>
      <c r="CF52" s="417">
        <f t="shared" si="63"/>
        <v>1.2045550000000005</v>
      </c>
      <c r="CG52" s="417">
        <f t="shared" si="63"/>
        <v>1.3250105000000005</v>
      </c>
      <c r="CH52" s="495">
        <f t="shared" si="63"/>
        <v>1.4575115500000007</v>
      </c>
      <c r="CI52" s="418">
        <f t="shared" si="64"/>
        <v>6.077627050000002</v>
      </c>
      <c r="CJ52" s="407">
        <f t="shared" si="33"/>
        <v>8.7903197136245321</v>
      </c>
      <c r="CK52" s="462">
        <v>0.95</v>
      </c>
      <c r="CL52" s="463">
        <v>28.4</v>
      </c>
      <c r="CM52" s="463">
        <v>-8.6300000000000008</v>
      </c>
      <c r="CN52" s="464">
        <v>1.62</v>
      </c>
      <c r="CO52" s="465">
        <v>2.87</v>
      </c>
    </row>
    <row r="53" spans="1:93" ht="11.25" customHeight="1">
      <c r="A53" s="23" t="s">
        <v>2607</v>
      </c>
      <c r="B53" s="24" t="s">
        <v>2608</v>
      </c>
      <c r="C53" s="24" t="s">
        <v>3294</v>
      </c>
      <c r="D53" s="117">
        <v>14</v>
      </c>
      <c r="E53" s="121">
        <v>207</v>
      </c>
      <c r="F53" s="57" t="s">
        <v>2659</v>
      </c>
      <c r="G53" s="49" t="s">
        <v>2659</v>
      </c>
      <c r="H53" s="179">
        <v>29.15</v>
      </c>
      <c r="I53" s="227">
        <f t="shared" si="59"/>
        <v>2.7512864493996569</v>
      </c>
      <c r="J53" s="942">
        <v>0.11749999999999999</v>
      </c>
      <c r="K53" s="942">
        <v>0.20050000000000001</v>
      </c>
      <c r="L53" s="83">
        <f t="shared" si="60"/>
        <v>70.638297872340445</v>
      </c>
      <c r="M53" s="27">
        <v>41892</v>
      </c>
      <c r="N53" s="27">
        <v>41894</v>
      </c>
      <c r="O53" s="26">
        <v>41913</v>
      </c>
      <c r="P53" s="92" t="s">
        <v>3171</v>
      </c>
      <c r="Q53" s="91" t="s">
        <v>1804</v>
      </c>
      <c r="R53" s="224">
        <f t="shared" si="79"/>
        <v>0.80200000000000005</v>
      </c>
      <c r="S53" s="231">
        <f t="shared" si="2"/>
        <v>35.175438596491233</v>
      </c>
      <c r="T53" s="680">
        <f t="shared" si="3"/>
        <v>-10.173439806595407</v>
      </c>
      <c r="U53" s="227">
        <f t="shared" si="4"/>
        <v>12.785087719298247</v>
      </c>
      <c r="V53" s="263">
        <v>12</v>
      </c>
      <c r="W53" s="161">
        <v>2.2799999999999998</v>
      </c>
      <c r="X53" s="149">
        <v>0.91</v>
      </c>
      <c r="Y53" s="155">
        <v>2.17</v>
      </c>
      <c r="Z53" s="149">
        <v>1.42</v>
      </c>
      <c r="AA53" s="156">
        <v>11.7</v>
      </c>
      <c r="AB53" s="432">
        <v>21</v>
      </c>
      <c r="AC53" s="474">
        <v>-79.67</v>
      </c>
      <c r="AD53" s="443">
        <v>33.200000000000003</v>
      </c>
      <c r="AE53" s="474">
        <v>14</v>
      </c>
      <c r="AF53" s="723">
        <v>13</v>
      </c>
      <c r="AG53" s="456">
        <v>31978</v>
      </c>
      <c r="AH53" s="655">
        <v>0</v>
      </c>
      <c r="AI53" s="767">
        <v>0.49</v>
      </c>
      <c r="AJ53" s="796">
        <f t="shared" si="80"/>
        <v>1.0181691602970926</v>
      </c>
      <c r="AK53" s="688">
        <f t="shared" si="81"/>
        <v>1.3727925547987208</v>
      </c>
      <c r="AL53" s="634">
        <f t="shared" si="34"/>
        <v>70.638297872340445</v>
      </c>
      <c r="AM53" s="631">
        <f t="shared" si="36"/>
        <v>31.962230342865073</v>
      </c>
      <c r="AN53" s="631">
        <f t="shared" si="37"/>
        <v>33.803216121863478</v>
      </c>
      <c r="AO53" s="235">
        <f t="shared" si="7"/>
        <v>24.623688410678856</v>
      </c>
      <c r="AP53" s="808">
        <v>0.80200000000000005</v>
      </c>
      <c r="AQ53" s="808">
        <v>0.47</v>
      </c>
      <c r="AR53" s="809"/>
      <c r="AS53" s="808">
        <v>0.40400000000000003</v>
      </c>
      <c r="AT53" s="796">
        <v>0.34899999999999998</v>
      </c>
      <c r="AU53" s="809"/>
      <c r="AV53" s="810">
        <v>0.29149999999999998</v>
      </c>
      <c r="AW53" s="811">
        <v>0.187</v>
      </c>
      <c r="AX53" s="811">
        <v>0.1865</v>
      </c>
      <c r="AY53" s="811">
        <v>0.1595</v>
      </c>
      <c r="AZ53" s="811">
        <v>0.13200000000000001</v>
      </c>
      <c r="BA53" s="811">
        <v>0.10375</v>
      </c>
      <c r="BB53" s="811">
        <v>8.8749999999999996E-2</v>
      </c>
      <c r="BC53" s="811">
        <v>7.4999999999999997E-2</v>
      </c>
      <c r="BD53" s="811">
        <v>6.2480000000000001E-2</v>
      </c>
      <c r="BE53" s="811">
        <v>3.7499999999999999E-2</v>
      </c>
      <c r="BF53" s="812">
        <v>0</v>
      </c>
      <c r="BG53" s="812">
        <v>0</v>
      </c>
      <c r="BH53" s="810">
        <f t="shared" si="8"/>
        <v>3.3489800000000005</v>
      </c>
      <c r="BI53" s="405">
        <f t="shared" si="9"/>
        <v>70.638297872340445</v>
      </c>
      <c r="BJ53" s="405">
        <f t="shared" si="61"/>
        <v>16.336633663366328</v>
      </c>
      <c r="BK53" s="405">
        <f t="shared" si="82"/>
        <v>15.759312320916919</v>
      </c>
      <c r="BL53" s="404">
        <f t="shared" si="83"/>
        <v>19.725557461406517</v>
      </c>
      <c r="BM53" s="404">
        <f t="shared" si="66"/>
        <v>55.882352941176471</v>
      </c>
      <c r="BN53" s="306">
        <f t="shared" si="67"/>
        <v>0.26809651474530849</v>
      </c>
      <c r="BO53" s="306">
        <f t="shared" si="68"/>
        <v>16.927899686520377</v>
      </c>
      <c r="BP53" s="306">
        <f t="shared" si="69"/>
        <v>20.833333333333325</v>
      </c>
      <c r="BQ53" s="306">
        <f t="shared" si="70"/>
        <v>27.228915662650621</v>
      </c>
      <c r="BR53" s="306">
        <f t="shared" si="71"/>
        <v>16.901408450704224</v>
      </c>
      <c r="BS53" s="306">
        <f t="shared" si="72"/>
        <v>18.333333333333336</v>
      </c>
      <c r="BT53" s="306">
        <f t="shared" si="73"/>
        <v>20.038412291933415</v>
      </c>
      <c r="BU53" s="306">
        <f t="shared" si="74"/>
        <v>66.613333333333344</v>
      </c>
      <c r="BV53" s="306">
        <f t="shared" si="75"/>
        <v>0</v>
      </c>
      <c r="BW53" s="306">
        <f t="shared" si="76"/>
        <v>0</v>
      </c>
      <c r="BX53" s="404">
        <f t="shared" si="24"/>
        <v>24.365792457717372</v>
      </c>
      <c r="BY53" s="405">
        <f t="shared" si="25"/>
        <v>21.655296749702927</v>
      </c>
      <c r="BZ53" s="788" t="s">
        <v>1465</v>
      </c>
      <c r="CA53" s="486">
        <f t="shared" si="26"/>
        <v>23.769414851964889</v>
      </c>
      <c r="CB53" s="348">
        <f t="shared" si="27"/>
        <v>36.554502571263136</v>
      </c>
      <c r="CC53" s="404">
        <f t="shared" si="28"/>
        <v>73.33394736842105</v>
      </c>
      <c r="CD53" s="570">
        <f t="shared" si="29"/>
        <v>0.8822000000000001</v>
      </c>
      <c r="CE53" s="419">
        <f t="shared" ref="CE53:CE77" si="84">IF($AC53="n/a",1.03*CD53,IF($AC53&lt;0,1.01*CD53,IF($AC53&gt;10,1.1*CD53,(1+$AC53/100)*CD53)))</f>
        <v>0.89102200000000009</v>
      </c>
      <c r="CF53" s="419">
        <f t="shared" si="63"/>
        <v>0.98012420000000022</v>
      </c>
      <c r="CG53" s="419">
        <f t="shared" si="63"/>
        <v>1.0781366200000004</v>
      </c>
      <c r="CH53" s="496">
        <f t="shared" si="63"/>
        <v>1.1859502820000005</v>
      </c>
      <c r="CI53" s="416">
        <f t="shared" si="64"/>
        <v>5.0174331020000009</v>
      </c>
      <c r="CJ53" s="405">
        <f t="shared" si="33"/>
        <v>17.212463471698118</v>
      </c>
      <c r="CK53" s="457">
        <v>1.42</v>
      </c>
      <c r="CL53" s="458">
        <v>11.56</v>
      </c>
      <c r="CM53" s="458">
        <v>-36.799999999999997</v>
      </c>
      <c r="CN53" s="459">
        <v>-1.92</v>
      </c>
      <c r="CO53" s="460">
        <v>-21.21</v>
      </c>
    </row>
    <row r="54" spans="1:93" ht="11.25" customHeight="1">
      <c r="A54" s="23" t="s">
        <v>1265</v>
      </c>
      <c r="B54" s="24" t="s">
        <v>1266</v>
      </c>
      <c r="C54" s="91" t="s">
        <v>557</v>
      </c>
      <c r="D54" s="117">
        <v>14</v>
      </c>
      <c r="E54" s="121">
        <v>205</v>
      </c>
      <c r="F54" s="57" t="s">
        <v>2659</v>
      </c>
      <c r="G54" s="49" t="s">
        <v>2659</v>
      </c>
      <c r="H54" s="179">
        <v>36.44</v>
      </c>
      <c r="I54" s="227">
        <f t="shared" si="59"/>
        <v>3.6223929747530192</v>
      </c>
      <c r="J54" s="94">
        <v>0.3</v>
      </c>
      <c r="K54" s="94">
        <v>0.33</v>
      </c>
      <c r="L54" s="83">
        <f t="shared" si="60"/>
        <v>10.000000000000009</v>
      </c>
      <c r="M54" s="27">
        <v>41850</v>
      </c>
      <c r="N54" s="27">
        <v>41852</v>
      </c>
      <c r="O54" s="26">
        <v>41866</v>
      </c>
      <c r="P54" s="92" t="s">
        <v>1518</v>
      </c>
      <c r="Q54" s="24"/>
      <c r="R54" s="224">
        <f t="shared" si="79"/>
        <v>1.32</v>
      </c>
      <c r="S54" s="231">
        <f t="shared" si="2"/>
        <v>54.771784232365142</v>
      </c>
      <c r="T54" s="680">
        <f t="shared" si="3"/>
        <v>-14.807515964730877</v>
      </c>
      <c r="U54" s="227">
        <f t="shared" si="4"/>
        <v>15.120331950207467</v>
      </c>
      <c r="V54" s="263">
        <v>12</v>
      </c>
      <c r="W54" s="161">
        <v>2.41</v>
      </c>
      <c r="X54" s="149">
        <v>0.92</v>
      </c>
      <c r="Y54" s="155">
        <v>1.31</v>
      </c>
      <c r="Z54" s="149">
        <v>1.08</v>
      </c>
      <c r="AA54" s="156">
        <v>9.4</v>
      </c>
      <c r="AB54" s="432">
        <v>-34.1</v>
      </c>
      <c r="AC54" s="474">
        <v>189.2</v>
      </c>
      <c r="AD54" s="443">
        <v>1.3</v>
      </c>
      <c r="AE54" s="474">
        <v>16.5</v>
      </c>
      <c r="AF54" s="723">
        <v>17</v>
      </c>
      <c r="AG54" s="456">
        <v>849</v>
      </c>
      <c r="AH54" s="655">
        <v>12.9</v>
      </c>
      <c r="AI54" s="767">
        <v>0.03</v>
      </c>
      <c r="AJ54" s="796">
        <f t="shared" si="80"/>
        <v>9.5958548570842179</v>
      </c>
      <c r="AK54" s="688">
        <f t="shared" si="81"/>
        <v>0.79501223846968994</v>
      </c>
      <c r="AL54" s="634">
        <f t="shared" si="34"/>
        <v>10.526315789473696</v>
      </c>
      <c r="AM54" s="631">
        <f t="shared" si="36"/>
        <v>12.710045297240802</v>
      </c>
      <c r="AN54" s="631">
        <f t="shared" si="37"/>
        <v>12.474611314209483</v>
      </c>
      <c r="AO54" s="235">
        <f t="shared" si="7"/>
        <v>15.6910934330039</v>
      </c>
      <c r="AP54" s="808">
        <v>1.26</v>
      </c>
      <c r="AQ54" s="808">
        <v>1.1399999999999999</v>
      </c>
      <c r="AR54" s="809"/>
      <c r="AS54" s="808">
        <v>1.02</v>
      </c>
      <c r="AT54" s="796">
        <v>0.88</v>
      </c>
      <c r="AU54" s="809"/>
      <c r="AV54" s="810">
        <v>0.76</v>
      </c>
      <c r="AW54" s="811">
        <v>0.7</v>
      </c>
      <c r="AX54" s="811">
        <v>0.62</v>
      </c>
      <c r="AY54" s="811">
        <v>0.52</v>
      </c>
      <c r="AZ54" s="811">
        <v>0.44</v>
      </c>
      <c r="BA54" s="811">
        <v>0.36</v>
      </c>
      <c r="BB54" s="811">
        <v>0.29333999999999999</v>
      </c>
      <c r="BC54" s="811">
        <v>0.25334000000000001</v>
      </c>
      <c r="BD54" s="812">
        <v>0.24</v>
      </c>
      <c r="BE54" s="811">
        <v>0.23</v>
      </c>
      <c r="BF54" s="811">
        <v>0.2</v>
      </c>
      <c r="BG54" s="811">
        <v>0.2</v>
      </c>
      <c r="BH54" s="810">
        <f t="shared" si="8"/>
        <v>9.1166800000000006</v>
      </c>
      <c r="BI54" s="405">
        <f t="shared" si="9"/>
        <v>10.526315789473696</v>
      </c>
      <c r="BJ54" s="405">
        <f t="shared" si="61"/>
        <v>11.764705882352921</v>
      </c>
      <c r="BK54" s="405">
        <f t="shared" si="82"/>
        <v>15.909090909090917</v>
      </c>
      <c r="BL54" s="404">
        <f t="shared" si="83"/>
        <v>15.789473684210531</v>
      </c>
      <c r="BM54" s="404">
        <f t="shared" si="66"/>
        <v>8.5714285714285854</v>
      </c>
      <c r="BN54" s="306">
        <f t="shared" ref="BN54:BN62" si="85">IF(AX54=0,0,IF(AX54&gt;AW54,0,((AW54/AX54)-1)*100))</f>
        <v>12.903225806451601</v>
      </c>
      <c r="BO54" s="306">
        <f t="shared" ref="BO54:BO62" si="86">IF(AY54=0,0,IF(AY54&gt;AX54,0,((AX54/AY54)-1)*100))</f>
        <v>19.23076923076923</v>
      </c>
      <c r="BP54" s="306">
        <f t="shared" ref="BP54:BP62" si="87">IF(AZ54=0,0,IF(AZ54&gt;AY54,0,((AY54/AZ54)-1)*100))</f>
        <v>18.181818181818187</v>
      </c>
      <c r="BQ54" s="306">
        <f t="shared" ref="BQ54:BQ62" si="88">IF(BA54=0,0,IF(BA54&gt;AZ54,0,((AZ54/BA54)-1)*100))</f>
        <v>22.222222222222232</v>
      </c>
      <c r="BR54" s="306">
        <f t="shared" ref="BR54:BR62" si="89">IF(BB54=0,0,IF(BB54&gt;BA54,0,((BA54/BB54)-1)*100))</f>
        <v>22.724483534465122</v>
      </c>
      <c r="BS54" s="306">
        <f t="shared" ref="BS54:BS62" si="90">IF(BC54=0,0,IF(BC54&gt;BB54,0,((BB54/BC54)-1)*100))</f>
        <v>15.789058182679394</v>
      </c>
      <c r="BT54" s="306">
        <f t="shared" ref="BT54:BT62" si="91">IF(BD54=0,0,IF(BD54&gt;BC54,0,((BC54/BD54)-1)*100))</f>
        <v>5.5583333333333318</v>
      </c>
      <c r="BU54" s="306">
        <f t="shared" ref="BU54:BU62" si="92">IF(BE54=0,0,IF(BE54&gt;BD54,0,((BD54/BE54)-1)*100))</f>
        <v>4.3478260869565188</v>
      </c>
      <c r="BV54" s="306">
        <f t="shared" ref="BV54:BV62" si="93">IF(BF54=0,0,IF(BF54&gt;BE54,0,((BE54/BF54)-1)*100))</f>
        <v>14.999999999999991</v>
      </c>
      <c r="BW54" s="306">
        <f t="shared" ref="BW54:BW62" si="94">IF(BG54=0,0,IF(BG54&gt;BF54,0,((BF54/BG54)-1)*100))</f>
        <v>0</v>
      </c>
      <c r="BX54" s="404">
        <f t="shared" si="24"/>
        <v>13.234583427683484</v>
      </c>
      <c r="BY54" s="405">
        <f t="shared" si="25"/>
        <v>6.319236542533984</v>
      </c>
      <c r="BZ54" s="788" t="s">
        <v>1465</v>
      </c>
      <c r="CA54" s="486">
        <f t="shared" si="26"/>
        <v>0.97667233875503534</v>
      </c>
      <c r="CB54" s="348">
        <f t="shared" si="27"/>
        <v>16.097004288962502</v>
      </c>
      <c r="CC54" s="404">
        <f t="shared" si="28"/>
        <v>70.750788381742751</v>
      </c>
      <c r="CD54" s="570">
        <f t="shared" si="29"/>
        <v>1.2726</v>
      </c>
      <c r="CE54" s="419">
        <f t="shared" si="84"/>
        <v>1.3998600000000001</v>
      </c>
      <c r="CF54" s="419">
        <f t="shared" si="63"/>
        <v>1.5398460000000003</v>
      </c>
      <c r="CG54" s="419">
        <f t="shared" si="63"/>
        <v>1.6938306000000005</v>
      </c>
      <c r="CH54" s="496">
        <f t="shared" si="63"/>
        <v>1.8632136600000007</v>
      </c>
      <c r="CI54" s="416">
        <f t="shared" si="64"/>
        <v>7.7693502600000004</v>
      </c>
      <c r="CJ54" s="405">
        <f t="shared" si="33"/>
        <v>21.320939242590562</v>
      </c>
      <c r="CK54" s="457">
        <v>1.5</v>
      </c>
      <c r="CL54" s="458">
        <v>30.28</v>
      </c>
      <c r="CM54" s="458">
        <v>-76.19</v>
      </c>
      <c r="CN54" s="525">
        <v>-0.61</v>
      </c>
      <c r="CO54" s="508">
        <v>-54.74</v>
      </c>
    </row>
    <row r="55" spans="1:93" ht="11.25" customHeight="1">
      <c r="A55" s="23" t="s">
        <v>1796</v>
      </c>
      <c r="B55" s="24" t="s">
        <v>1797</v>
      </c>
      <c r="C55" s="24" t="s">
        <v>886</v>
      </c>
      <c r="D55" s="117">
        <v>18</v>
      </c>
      <c r="E55" s="121">
        <v>162</v>
      </c>
      <c r="F55" s="57" t="s">
        <v>2659</v>
      </c>
      <c r="G55" s="49" t="s">
        <v>2659</v>
      </c>
      <c r="H55" s="178">
        <v>87.99</v>
      </c>
      <c r="I55" s="227">
        <f t="shared" si="59"/>
        <v>1.5569951130810322</v>
      </c>
      <c r="J55" s="94">
        <v>0.30249999999999999</v>
      </c>
      <c r="K55" s="94">
        <v>0.34250000000000003</v>
      </c>
      <c r="L55" s="83">
        <f t="shared" si="60"/>
        <v>13.223140495867792</v>
      </c>
      <c r="M55" s="27">
        <v>41817</v>
      </c>
      <c r="N55" s="27">
        <v>41821</v>
      </c>
      <c r="O55" s="26">
        <v>41835</v>
      </c>
      <c r="P55" s="27" t="s">
        <v>1514</v>
      </c>
      <c r="Q55" s="91"/>
      <c r="R55" s="224">
        <f t="shared" si="79"/>
        <v>1.37</v>
      </c>
      <c r="S55" s="231">
        <f t="shared" si="2"/>
        <v>42.283950617283949</v>
      </c>
      <c r="T55" s="680">
        <f t="shared" si="3"/>
        <v>139.94520979528576</v>
      </c>
      <c r="U55" s="227">
        <f t="shared" si="4"/>
        <v>27.157407407407405</v>
      </c>
      <c r="V55" s="263">
        <v>6</v>
      </c>
      <c r="W55" s="161">
        <v>3.24</v>
      </c>
      <c r="X55" s="149">
        <v>2.4</v>
      </c>
      <c r="Y55" s="155">
        <v>0.31</v>
      </c>
      <c r="Z55" s="149">
        <v>4.7699999999999996</v>
      </c>
      <c r="AA55" s="156">
        <v>17.5</v>
      </c>
      <c r="AB55" s="432">
        <v>247.4</v>
      </c>
      <c r="AC55" s="474">
        <v>12.37</v>
      </c>
      <c r="AD55" s="443">
        <v>9.9</v>
      </c>
      <c r="AE55" s="474">
        <v>11.31</v>
      </c>
      <c r="AF55" s="723">
        <v>17</v>
      </c>
      <c r="AG55" s="456">
        <v>29048</v>
      </c>
      <c r="AH55" s="655">
        <v>0.3</v>
      </c>
      <c r="AI55" s="767">
        <v>0.65</v>
      </c>
      <c r="AJ55" s="796">
        <f t="shared" si="80"/>
        <v>2.0999477620240032</v>
      </c>
      <c r="AK55" s="688">
        <f t="shared" si="81"/>
        <v>0.66843037135274452</v>
      </c>
      <c r="AL55" s="634">
        <f t="shared" si="34"/>
        <v>11.688311688311682</v>
      </c>
      <c r="AM55" s="631">
        <f t="shared" si="36"/>
        <v>16.303277244019366</v>
      </c>
      <c r="AN55" s="631">
        <f t="shared" si="37"/>
        <v>20.789482844037632</v>
      </c>
      <c r="AO55" s="235">
        <f t="shared" si="7"/>
        <v>31.101942303974983</v>
      </c>
      <c r="AP55" s="808">
        <v>1.29</v>
      </c>
      <c r="AQ55" s="808">
        <v>1.155</v>
      </c>
      <c r="AR55" s="809"/>
      <c r="AS55" s="808">
        <v>0.90500000000000003</v>
      </c>
      <c r="AT55" s="796">
        <v>0.82</v>
      </c>
      <c r="AU55" s="809"/>
      <c r="AV55" s="810">
        <v>0.74</v>
      </c>
      <c r="AW55" s="811">
        <v>0.50170000000000003</v>
      </c>
      <c r="AX55" s="811">
        <v>0.37340000000000001</v>
      </c>
      <c r="AY55" s="811">
        <v>0.30159999999999998</v>
      </c>
      <c r="AZ55" s="811">
        <v>0.21540000000000001</v>
      </c>
      <c r="BA55" s="811">
        <v>0.12920000000000001</v>
      </c>
      <c r="BB55" s="811">
        <v>8.5999999999999993E-2</v>
      </c>
      <c r="BC55" s="811">
        <v>7.9000000000000001E-2</v>
      </c>
      <c r="BD55" s="811">
        <v>7.1999999999999995E-2</v>
      </c>
      <c r="BE55" s="811">
        <v>6.4799999999999996E-2</v>
      </c>
      <c r="BF55" s="811">
        <v>5.3199999999999997E-2</v>
      </c>
      <c r="BG55" s="811">
        <v>4.8000000000000001E-2</v>
      </c>
      <c r="BH55" s="810">
        <f t="shared" si="8"/>
        <v>6.8343000000000016</v>
      </c>
      <c r="BI55" s="405">
        <f t="shared" si="9"/>
        <v>11.688311688311682</v>
      </c>
      <c r="BJ55" s="405">
        <f t="shared" si="61"/>
        <v>27.624309392265189</v>
      </c>
      <c r="BK55" s="405">
        <f t="shared" si="82"/>
        <v>10.365853658536594</v>
      </c>
      <c r="BL55" s="404">
        <f t="shared" si="83"/>
        <v>10.810810810810811</v>
      </c>
      <c r="BM55" s="404">
        <f t="shared" si="66"/>
        <v>47.498505082718737</v>
      </c>
      <c r="BN55" s="306">
        <f t="shared" si="85"/>
        <v>34.359935725763258</v>
      </c>
      <c r="BO55" s="306">
        <f t="shared" si="86"/>
        <v>23.806366047745374</v>
      </c>
      <c r="BP55" s="306">
        <f t="shared" si="87"/>
        <v>40.018570102135541</v>
      </c>
      <c r="BQ55" s="306">
        <f t="shared" si="88"/>
        <v>66.718266253869956</v>
      </c>
      <c r="BR55" s="306">
        <f t="shared" si="89"/>
        <v>50.232558139534909</v>
      </c>
      <c r="BS55" s="306">
        <f t="shared" si="90"/>
        <v>8.8607594936708658</v>
      </c>
      <c r="BT55" s="306">
        <f t="shared" si="91"/>
        <v>9.7222222222222321</v>
      </c>
      <c r="BU55" s="306">
        <f t="shared" si="92"/>
        <v>11.111111111111116</v>
      </c>
      <c r="BV55" s="306">
        <f t="shared" si="93"/>
        <v>21.804511278195491</v>
      </c>
      <c r="BW55" s="306">
        <f t="shared" si="94"/>
        <v>10.833333333333318</v>
      </c>
      <c r="BX55" s="404">
        <f t="shared" si="24"/>
        <v>25.697028289348339</v>
      </c>
      <c r="BY55" s="405">
        <f t="shared" si="25"/>
        <v>17.678335367033199</v>
      </c>
      <c r="BZ55" s="788" t="s">
        <v>1863</v>
      </c>
      <c r="CA55" s="486">
        <f t="shared" si="26"/>
        <v>-4.8109294502887394</v>
      </c>
      <c r="CB55" s="348">
        <f t="shared" si="27"/>
        <v>22.346477957118665</v>
      </c>
      <c r="CC55" s="404">
        <f t="shared" si="28"/>
        <v>74.455864197530872</v>
      </c>
      <c r="CD55" s="570">
        <f t="shared" si="29"/>
        <v>1.4190000000000003</v>
      </c>
      <c r="CE55" s="419">
        <f t="shared" si="84"/>
        <v>1.5609000000000004</v>
      </c>
      <c r="CF55" s="419">
        <f t="shared" ref="CF55:CH70" si="95">IF($AE55="n/a",1.03*CE55,IF($AE55&lt;0,1.01*CE55,IF($AE55&gt;10,1.1*CE55,(1+$AE55/100)*CE55)))</f>
        <v>1.7169900000000007</v>
      </c>
      <c r="CG55" s="419">
        <f t="shared" si="95"/>
        <v>1.888689000000001</v>
      </c>
      <c r="CH55" s="496">
        <f t="shared" si="95"/>
        <v>2.0775579000000013</v>
      </c>
      <c r="CI55" s="416">
        <f t="shared" si="64"/>
        <v>8.6631369000000049</v>
      </c>
      <c r="CJ55" s="405">
        <f t="shared" si="33"/>
        <v>9.8455925673372047</v>
      </c>
      <c r="CK55" s="457">
        <v>0.54</v>
      </c>
      <c r="CL55" s="458">
        <v>41.46</v>
      </c>
      <c r="CM55" s="458">
        <v>-1.61</v>
      </c>
      <c r="CN55" s="459">
        <v>5.36</v>
      </c>
      <c r="CO55" s="460">
        <v>16.11</v>
      </c>
    </row>
    <row r="56" spans="1:93" ht="11.25" customHeight="1">
      <c r="A56" s="23" t="s">
        <v>540</v>
      </c>
      <c r="B56" s="24" t="s">
        <v>541</v>
      </c>
      <c r="C56" s="91" t="s">
        <v>2726</v>
      </c>
      <c r="D56" s="117">
        <v>15</v>
      </c>
      <c r="E56" s="121">
        <v>191</v>
      </c>
      <c r="F56" s="38" t="s">
        <v>2049</v>
      </c>
      <c r="G56" s="39" t="s">
        <v>2049</v>
      </c>
      <c r="H56" s="179">
        <v>87.75</v>
      </c>
      <c r="I56" s="229">
        <f t="shared" si="59"/>
        <v>0.91168091168091181</v>
      </c>
      <c r="J56" s="94">
        <v>0.18</v>
      </c>
      <c r="K56" s="94">
        <v>0.2</v>
      </c>
      <c r="L56" s="84">
        <f t="shared" si="60"/>
        <v>11.111111111111116</v>
      </c>
      <c r="M56" s="27">
        <v>41850</v>
      </c>
      <c r="N56" s="27">
        <v>41852</v>
      </c>
      <c r="O56" s="26">
        <v>41866</v>
      </c>
      <c r="P56" s="92" t="s">
        <v>1518</v>
      </c>
      <c r="Q56" s="32"/>
      <c r="R56" s="192">
        <f t="shared" si="79"/>
        <v>0.8</v>
      </c>
      <c r="S56" s="672">
        <f t="shared" si="2"/>
        <v>24.024024024024023</v>
      </c>
      <c r="T56" s="681">
        <f t="shared" si="3"/>
        <v>123.10261041676492</v>
      </c>
      <c r="U56" s="229">
        <f t="shared" si="4"/>
        <v>26.351351351351351</v>
      </c>
      <c r="V56" s="264">
        <v>12</v>
      </c>
      <c r="W56" s="162">
        <v>3.33</v>
      </c>
      <c r="X56" s="150">
        <v>2.29</v>
      </c>
      <c r="Y56" s="157">
        <v>0.42</v>
      </c>
      <c r="Z56" s="150">
        <v>4.25</v>
      </c>
      <c r="AA56" s="158">
        <v>17.600000000000001</v>
      </c>
      <c r="AB56" s="434">
        <v>21.2</v>
      </c>
      <c r="AC56" s="475">
        <v>2.2200000000000002</v>
      </c>
      <c r="AD56" s="445">
        <v>14.2</v>
      </c>
      <c r="AE56" s="475">
        <v>11.5</v>
      </c>
      <c r="AF56" s="725">
        <v>10</v>
      </c>
      <c r="AG56" s="467">
        <v>3399</v>
      </c>
      <c r="AH56" s="738">
        <v>0.5</v>
      </c>
      <c r="AI56" s="769">
        <v>1.07</v>
      </c>
      <c r="AJ56" s="796">
        <f t="shared" si="80"/>
        <v>1.3300387027262275</v>
      </c>
      <c r="AK56" s="688">
        <f t="shared" si="81"/>
        <v>1.0720286989952028</v>
      </c>
      <c r="AL56" s="635">
        <f t="shared" si="34"/>
        <v>10.144927536231885</v>
      </c>
      <c r="AM56" s="636">
        <f t="shared" si="36"/>
        <v>10.064241629820891</v>
      </c>
      <c r="AN56" s="636">
        <f t="shared" si="37"/>
        <v>18.88654957871243</v>
      </c>
      <c r="AO56" s="236">
        <f t="shared" si="7"/>
        <v>17.617578332011561</v>
      </c>
      <c r="AP56" s="814">
        <v>0.76</v>
      </c>
      <c r="AQ56" s="814">
        <v>0.69</v>
      </c>
      <c r="AR56" s="815"/>
      <c r="AS56" s="814">
        <v>0.63</v>
      </c>
      <c r="AT56" s="797">
        <v>0.56999999999999995</v>
      </c>
      <c r="AU56" s="815"/>
      <c r="AV56" s="816">
        <v>0.40500000000000003</v>
      </c>
      <c r="AW56" s="817">
        <v>0.32</v>
      </c>
      <c r="AX56" s="817">
        <v>0.28000000000000003</v>
      </c>
      <c r="AY56" s="817">
        <v>0.23</v>
      </c>
      <c r="AZ56" s="817">
        <v>0.19</v>
      </c>
      <c r="BA56" s="817">
        <v>0.17</v>
      </c>
      <c r="BB56" s="817">
        <v>0.15</v>
      </c>
      <c r="BC56" s="817">
        <v>0.12</v>
      </c>
      <c r="BD56" s="817">
        <v>0.1</v>
      </c>
      <c r="BE56" s="817">
        <v>0.08</v>
      </c>
      <c r="BF56" s="817">
        <v>7.0000000000000007E-2</v>
      </c>
      <c r="BG56" s="820">
        <v>0.06</v>
      </c>
      <c r="BH56" s="816">
        <f t="shared" si="8"/>
        <v>4.8249999999999993</v>
      </c>
      <c r="BI56" s="409">
        <f t="shared" si="9"/>
        <v>10.144927536231885</v>
      </c>
      <c r="BJ56" s="409">
        <f t="shared" si="61"/>
        <v>9.5238095238095113</v>
      </c>
      <c r="BK56" s="409">
        <f t="shared" si="82"/>
        <v>10.526315789473696</v>
      </c>
      <c r="BL56" s="408">
        <f t="shared" si="83"/>
        <v>40.740740740740719</v>
      </c>
      <c r="BM56" s="408">
        <f t="shared" si="66"/>
        <v>26.5625</v>
      </c>
      <c r="BN56" s="395">
        <f t="shared" si="85"/>
        <v>14.285714285714279</v>
      </c>
      <c r="BO56" s="395">
        <f t="shared" si="86"/>
        <v>21.739130434782616</v>
      </c>
      <c r="BP56" s="395">
        <f t="shared" si="87"/>
        <v>21.052631578947366</v>
      </c>
      <c r="BQ56" s="395">
        <f t="shared" si="88"/>
        <v>11.764705882352944</v>
      </c>
      <c r="BR56" s="395">
        <f t="shared" si="89"/>
        <v>13.333333333333353</v>
      </c>
      <c r="BS56" s="395">
        <f t="shared" si="90"/>
        <v>25</v>
      </c>
      <c r="BT56" s="395">
        <f t="shared" si="91"/>
        <v>19.999999999999996</v>
      </c>
      <c r="BU56" s="395">
        <f t="shared" si="92"/>
        <v>25</v>
      </c>
      <c r="BV56" s="395">
        <f t="shared" si="93"/>
        <v>14.285714285714279</v>
      </c>
      <c r="BW56" s="395">
        <f t="shared" si="94"/>
        <v>16.666666666666675</v>
      </c>
      <c r="BX56" s="408">
        <f t="shared" si="24"/>
        <v>18.708412670517824</v>
      </c>
      <c r="BY56" s="409">
        <f t="shared" si="25"/>
        <v>8.1144309025284507</v>
      </c>
      <c r="BZ56" s="654" t="s">
        <v>1862</v>
      </c>
      <c r="CA56" s="487">
        <f t="shared" si="26"/>
        <v>-6.5531208609580105</v>
      </c>
      <c r="CB56" s="349">
        <f t="shared" si="27"/>
        <v>19.79823049039334</v>
      </c>
      <c r="CC56" s="408">
        <f t="shared" si="28"/>
        <v>74.702462462462464</v>
      </c>
      <c r="CD56" s="574">
        <f t="shared" si="29"/>
        <v>0.83600000000000008</v>
      </c>
      <c r="CE56" s="420">
        <f t="shared" si="84"/>
        <v>0.85455920000000007</v>
      </c>
      <c r="CF56" s="420">
        <f t="shared" si="95"/>
        <v>0.9400151200000002</v>
      </c>
      <c r="CG56" s="420">
        <f t="shared" si="95"/>
        <v>1.0340166320000004</v>
      </c>
      <c r="CH56" s="497">
        <f t="shared" si="95"/>
        <v>1.1374182952000005</v>
      </c>
      <c r="CI56" s="421">
        <f t="shared" si="64"/>
        <v>4.8020092472000009</v>
      </c>
      <c r="CJ56" s="409">
        <f t="shared" si="33"/>
        <v>5.4723752104843317</v>
      </c>
      <c r="CK56" s="468">
        <v>0.68</v>
      </c>
      <c r="CL56" s="469">
        <v>37.9</v>
      </c>
      <c r="CM56" s="469">
        <v>-7.11</v>
      </c>
      <c r="CN56" s="470">
        <v>-2.83</v>
      </c>
      <c r="CO56" s="471">
        <v>13.41</v>
      </c>
    </row>
    <row r="57" spans="1:93" ht="11.25" customHeight="1">
      <c r="A57" s="129" t="s">
        <v>2217</v>
      </c>
      <c r="B57" s="16" t="s">
        <v>2218</v>
      </c>
      <c r="C57" s="16" t="s">
        <v>3416</v>
      </c>
      <c r="D57" s="116">
        <v>13</v>
      </c>
      <c r="E57" s="121">
        <v>227</v>
      </c>
      <c r="F57" s="78" t="s">
        <v>2659</v>
      </c>
      <c r="G57" s="50" t="s">
        <v>2659</v>
      </c>
      <c r="H57" s="180">
        <v>50.2</v>
      </c>
      <c r="I57" s="227">
        <f t="shared" si="59"/>
        <v>1.6733067729083662</v>
      </c>
      <c r="J57" s="202">
        <v>0.2</v>
      </c>
      <c r="K57" s="202">
        <v>0.21</v>
      </c>
      <c r="L57" s="96">
        <f t="shared" si="60"/>
        <v>4.9999999999999822</v>
      </c>
      <c r="M57" s="20">
        <v>41976</v>
      </c>
      <c r="N57" s="20">
        <v>41978</v>
      </c>
      <c r="O57" s="19">
        <v>41988</v>
      </c>
      <c r="P57" s="230" t="s">
        <v>1444</v>
      </c>
      <c r="Q57" s="91"/>
      <c r="R57" s="224">
        <f t="shared" si="79"/>
        <v>0.84</v>
      </c>
      <c r="S57" s="231">
        <f t="shared" si="2"/>
        <v>40.776699029126213</v>
      </c>
      <c r="T57" s="680">
        <f t="shared" si="3"/>
        <v>74.453685708813339</v>
      </c>
      <c r="U57" s="227">
        <f t="shared" si="4"/>
        <v>24.368932038834952</v>
      </c>
      <c r="V57" s="263">
        <v>12</v>
      </c>
      <c r="W57" s="161">
        <v>2.06</v>
      </c>
      <c r="X57" s="149" t="s">
        <v>462</v>
      </c>
      <c r="Y57" s="155">
        <v>4.8600000000000003</v>
      </c>
      <c r="Z57" s="149">
        <v>2.81</v>
      </c>
      <c r="AA57" s="156">
        <v>12.1</v>
      </c>
      <c r="AB57" s="432">
        <v>2</v>
      </c>
      <c r="AC57" s="474">
        <v>0</v>
      </c>
      <c r="AD57" s="443">
        <v>7.6</v>
      </c>
      <c r="AE57" s="474" t="s">
        <v>462</v>
      </c>
      <c r="AF57" s="723">
        <v>0</v>
      </c>
      <c r="AG57" s="466">
        <v>578</v>
      </c>
      <c r="AH57" s="655">
        <v>2.7</v>
      </c>
      <c r="AI57" s="767">
        <v>2.83</v>
      </c>
      <c r="AJ57" s="795">
        <f t="shared" si="80"/>
        <v>1.7215015854211555</v>
      </c>
      <c r="AK57" s="794">
        <f t="shared" si="81"/>
        <v>1.1694699508994966</v>
      </c>
      <c r="AL57" s="634">
        <f t="shared" si="34"/>
        <v>9.4594594594594739</v>
      </c>
      <c r="AM57" s="631">
        <f t="shared" si="36"/>
        <v>13.68805898343799</v>
      </c>
      <c r="AN57" s="631">
        <f t="shared" si="37"/>
        <v>13.083412049200781</v>
      </c>
      <c r="AO57" s="235">
        <f t="shared" si="7"/>
        <v>11.187471759439127</v>
      </c>
      <c r="AP57" s="808">
        <v>0.81</v>
      </c>
      <c r="AQ57" s="808">
        <v>0.74</v>
      </c>
      <c r="AR57" s="809"/>
      <c r="AS57" s="808">
        <v>0.6272727272727272</v>
      </c>
      <c r="AT57" s="810">
        <v>0.55123966942148628</v>
      </c>
      <c r="AU57" s="809"/>
      <c r="AV57" s="810">
        <v>0.47933884297520651</v>
      </c>
      <c r="AW57" s="811">
        <v>0.43801652892561982</v>
      </c>
      <c r="AX57" s="811">
        <v>0.40495867768595034</v>
      </c>
      <c r="AY57" s="811">
        <v>0.36062809917355371</v>
      </c>
      <c r="AZ57" s="811">
        <v>0.33057851239669422</v>
      </c>
      <c r="BA57" s="811">
        <v>0.29051239669421475</v>
      </c>
      <c r="BB57" s="811">
        <v>0.28049586776859498</v>
      </c>
      <c r="BC57" s="812">
        <v>0.25500826446280989</v>
      </c>
      <c r="BD57" s="811">
        <v>0.23720661157024792</v>
      </c>
      <c r="BE57" s="811">
        <v>0.23127272727272721</v>
      </c>
      <c r="BF57" s="811">
        <v>0.23127272727272721</v>
      </c>
      <c r="BG57" s="811">
        <v>0.21104958677685945</v>
      </c>
      <c r="BH57" s="810">
        <f t="shared" si="8"/>
        <v>6.47885123966942</v>
      </c>
      <c r="BI57" s="405">
        <f t="shared" si="9"/>
        <v>9.4594594594594739</v>
      </c>
      <c r="BJ57" s="405">
        <f t="shared" si="61"/>
        <v>17.971014492753646</v>
      </c>
      <c r="BK57" s="405">
        <f t="shared" si="82"/>
        <v>13.793103448276135</v>
      </c>
      <c r="BL57" s="404">
        <f t="shared" si="83"/>
        <v>14.999999999999748</v>
      </c>
      <c r="BM57" s="404">
        <f t="shared" si="66"/>
        <v>9.4339622641509191</v>
      </c>
      <c r="BN57" s="306">
        <f t="shared" si="85"/>
        <v>8.163265306122458</v>
      </c>
      <c r="BO57" s="306">
        <f t="shared" si="86"/>
        <v>12.29260243835364</v>
      </c>
      <c r="BP57" s="306">
        <f t="shared" si="87"/>
        <v>9.0899999999999981</v>
      </c>
      <c r="BQ57" s="306">
        <f t="shared" si="88"/>
        <v>13.791533909877153</v>
      </c>
      <c r="BR57" s="306">
        <f t="shared" si="89"/>
        <v>3.5710076605774743</v>
      </c>
      <c r="BS57" s="306">
        <f t="shared" si="90"/>
        <v>9.9948146227637924</v>
      </c>
      <c r="BT57" s="306">
        <f t="shared" si="91"/>
        <v>7.5047035049822242</v>
      </c>
      <c r="BU57" s="306">
        <f t="shared" si="92"/>
        <v>2.5657518582047123</v>
      </c>
      <c r="BV57" s="306">
        <f t="shared" si="93"/>
        <v>0</v>
      </c>
      <c r="BW57" s="306">
        <f t="shared" si="94"/>
        <v>9.5821748835023701</v>
      </c>
      <c r="BX57" s="404">
        <f t="shared" si="24"/>
        <v>9.4808929232682502</v>
      </c>
      <c r="BY57" s="405">
        <f t="shared" si="25"/>
        <v>4.6642595208298392</v>
      </c>
      <c r="BZ57" s="788" t="s">
        <v>2442</v>
      </c>
      <c r="CA57" s="486">
        <f t="shared" si="26"/>
        <v>-9.6122132167258041</v>
      </c>
      <c r="CB57" s="348">
        <f t="shared" si="27"/>
        <v>14.756718822109148</v>
      </c>
      <c r="CC57" s="404">
        <f t="shared" si="28"/>
        <v>47.81561308456773</v>
      </c>
      <c r="CD57" s="570">
        <f t="shared" si="29"/>
        <v>0.82620000000000005</v>
      </c>
      <c r="CE57" s="419">
        <f t="shared" si="84"/>
        <v>0.82620000000000005</v>
      </c>
      <c r="CF57" s="419">
        <f t="shared" si="95"/>
        <v>0.85098600000000002</v>
      </c>
      <c r="CG57" s="419">
        <f t="shared" si="95"/>
        <v>0.87651558000000007</v>
      </c>
      <c r="CH57" s="496">
        <f t="shared" si="95"/>
        <v>0.90281104740000007</v>
      </c>
      <c r="CI57" s="416">
        <f t="shared" si="64"/>
        <v>4.2827126273999996</v>
      </c>
      <c r="CJ57" s="405">
        <f t="shared" si="33"/>
        <v>8.5313000545816724</v>
      </c>
      <c r="CK57" s="457">
        <v>1.19</v>
      </c>
      <c r="CL57" s="458">
        <v>28.72</v>
      </c>
      <c r="CM57" s="458">
        <v>-11.37</v>
      </c>
      <c r="CN57" s="459">
        <v>1.08</v>
      </c>
      <c r="CO57" s="460">
        <v>5.16</v>
      </c>
    </row>
    <row r="58" spans="1:93" ht="11.25" customHeight="1">
      <c r="A58" s="23" t="s">
        <v>726</v>
      </c>
      <c r="B58" s="24" t="s">
        <v>3089</v>
      </c>
      <c r="C58" s="24" t="s">
        <v>3267</v>
      </c>
      <c r="D58" s="117">
        <v>21</v>
      </c>
      <c r="E58" s="121">
        <v>138</v>
      </c>
      <c r="F58" s="38" t="s">
        <v>2049</v>
      </c>
      <c r="G58" s="39" t="s">
        <v>1572</v>
      </c>
      <c r="H58" s="156">
        <v>82.9</v>
      </c>
      <c r="I58" s="227">
        <f t="shared" si="59"/>
        <v>3.3775633293124239</v>
      </c>
      <c r="J58" s="94">
        <v>0.6</v>
      </c>
      <c r="K58" s="94">
        <v>0.7</v>
      </c>
      <c r="L58" s="83">
        <f t="shared" si="60"/>
        <v>16.666666666666675</v>
      </c>
      <c r="M58" s="27">
        <v>41837</v>
      </c>
      <c r="N58" s="27">
        <v>41841</v>
      </c>
      <c r="O58" s="26">
        <v>41871</v>
      </c>
      <c r="P58" s="27" t="s">
        <v>651</v>
      </c>
      <c r="Q58" s="515"/>
      <c r="R58" s="224">
        <f t="shared" si="79"/>
        <v>2.8</v>
      </c>
      <c r="S58" s="231">
        <f t="shared" si="2"/>
        <v>47.700170357751276</v>
      </c>
      <c r="T58" s="680">
        <f t="shared" si="3"/>
        <v>37.223212715244514</v>
      </c>
      <c r="U58" s="227">
        <f t="shared" si="4"/>
        <v>14.122657580919933</v>
      </c>
      <c r="V58" s="263">
        <v>12</v>
      </c>
      <c r="W58" s="161">
        <v>5.87</v>
      </c>
      <c r="X58" s="149">
        <v>1.46</v>
      </c>
      <c r="Y58" s="155">
        <v>0.91</v>
      </c>
      <c r="Z58" s="149">
        <v>3</v>
      </c>
      <c r="AA58" s="156">
        <v>19.3</v>
      </c>
      <c r="AB58" s="432">
        <v>2.2999999999999998</v>
      </c>
      <c r="AC58" s="474">
        <v>6.52</v>
      </c>
      <c r="AD58" s="443">
        <v>32.700000000000003</v>
      </c>
      <c r="AE58" s="474">
        <v>9.69</v>
      </c>
      <c r="AF58" s="723">
        <v>24</v>
      </c>
      <c r="AG58" s="456">
        <v>50251</v>
      </c>
      <c r="AH58" s="655">
        <v>0.1</v>
      </c>
      <c r="AI58" s="767">
        <v>2.35</v>
      </c>
      <c r="AJ58" s="796">
        <f t="shared" si="80"/>
        <v>0.27911773756524971</v>
      </c>
      <c r="AK58" s="688">
        <f t="shared" si="81"/>
        <v>0.71336582732716081</v>
      </c>
      <c r="AL58" s="634">
        <f t="shared" si="34"/>
        <v>11.111111111111116</v>
      </c>
      <c r="AM58" s="631">
        <f t="shared" si="36"/>
        <v>13.040381433805548</v>
      </c>
      <c r="AN58" s="631">
        <f t="shared" si="37"/>
        <v>9.1271500183836665</v>
      </c>
      <c r="AO58" s="235">
        <f t="shared" si="7"/>
        <v>12.79448730054995</v>
      </c>
      <c r="AP58" s="808">
        <v>2.6</v>
      </c>
      <c r="AQ58" s="808">
        <v>2.34</v>
      </c>
      <c r="AR58" s="809" t="s">
        <v>1127</v>
      </c>
      <c r="AS58" s="808">
        <v>1.96</v>
      </c>
      <c r="AT58" s="796">
        <v>1.8</v>
      </c>
      <c r="AU58" s="809"/>
      <c r="AV58" s="810">
        <v>1.72</v>
      </c>
      <c r="AW58" s="812">
        <v>1.68</v>
      </c>
      <c r="AX58" s="811">
        <v>1.56</v>
      </c>
      <c r="AY58" s="811">
        <v>1.32</v>
      </c>
      <c r="AZ58" s="811">
        <v>1.1000000000000001</v>
      </c>
      <c r="BA58" s="811">
        <v>0.91</v>
      </c>
      <c r="BB58" s="811">
        <v>0.78</v>
      </c>
      <c r="BC58" s="811">
        <v>0.71</v>
      </c>
      <c r="BD58" s="812">
        <v>0.7</v>
      </c>
      <c r="BE58" s="811">
        <v>0.69</v>
      </c>
      <c r="BF58" s="811">
        <v>0.66500000000000004</v>
      </c>
      <c r="BG58" s="811">
        <v>0.625</v>
      </c>
      <c r="BH58" s="810">
        <f t="shared" si="8"/>
        <v>21.160000000000004</v>
      </c>
      <c r="BI58" s="405">
        <f t="shared" si="9"/>
        <v>11.111111111111116</v>
      </c>
      <c r="BJ58" s="405">
        <f t="shared" si="61"/>
        <v>19.387755102040806</v>
      </c>
      <c r="BK58" s="405">
        <f t="shared" si="82"/>
        <v>8.8888888888888786</v>
      </c>
      <c r="BL58" s="404">
        <f t="shared" si="83"/>
        <v>4.6511627906976827</v>
      </c>
      <c r="BM58" s="404">
        <f t="shared" si="66"/>
        <v>2.3809523809523725</v>
      </c>
      <c r="BN58" s="306">
        <f t="shared" si="85"/>
        <v>7.6923076923076872</v>
      </c>
      <c r="BO58" s="306">
        <f t="shared" si="86"/>
        <v>18.181818181818187</v>
      </c>
      <c r="BP58" s="306">
        <f t="shared" si="87"/>
        <v>19.999999999999996</v>
      </c>
      <c r="BQ58" s="306">
        <f t="shared" si="88"/>
        <v>20.879120879120894</v>
      </c>
      <c r="BR58" s="306">
        <f t="shared" si="89"/>
        <v>16.666666666666675</v>
      </c>
      <c r="BS58" s="306">
        <f t="shared" si="90"/>
        <v>9.8591549295774747</v>
      </c>
      <c r="BT58" s="306">
        <f t="shared" si="91"/>
        <v>1.4285714285714235</v>
      </c>
      <c r="BU58" s="306">
        <f t="shared" si="92"/>
        <v>1.449275362318847</v>
      </c>
      <c r="BV58" s="306">
        <f t="shared" si="93"/>
        <v>3.7593984962405846</v>
      </c>
      <c r="BW58" s="306">
        <f t="shared" si="94"/>
        <v>6.4000000000000057</v>
      </c>
      <c r="BX58" s="404">
        <f t="shared" si="24"/>
        <v>10.182412260687506</v>
      </c>
      <c r="BY58" s="405">
        <f t="shared" si="25"/>
        <v>6.8815523753485328</v>
      </c>
      <c r="BZ58" s="788" t="s">
        <v>2558</v>
      </c>
      <c r="CA58" s="486">
        <f t="shared" si="26"/>
        <v>-1.6179442332238434</v>
      </c>
      <c r="CB58" s="348">
        <f t="shared" si="27"/>
        <v>12.504713347696089</v>
      </c>
      <c r="CC58" s="404">
        <f t="shared" si="28"/>
        <v>75.386292215324701</v>
      </c>
      <c r="CD58" s="570">
        <f t="shared" si="29"/>
        <v>2.6597999999999997</v>
      </c>
      <c r="CE58" s="419">
        <f t="shared" si="84"/>
        <v>2.8332189599999995</v>
      </c>
      <c r="CF58" s="419">
        <f t="shared" si="95"/>
        <v>3.1077578772239995</v>
      </c>
      <c r="CG58" s="419">
        <f t="shared" si="95"/>
        <v>3.4088996155270053</v>
      </c>
      <c r="CH58" s="496">
        <f t="shared" si="95"/>
        <v>3.7392219882715718</v>
      </c>
      <c r="CI58" s="416">
        <f t="shared" si="64"/>
        <v>15.748898441022575</v>
      </c>
      <c r="CJ58" s="405">
        <f t="shared" si="33"/>
        <v>18.997464946951236</v>
      </c>
      <c r="CK58" s="457">
        <v>1.66</v>
      </c>
      <c r="CL58" s="458">
        <v>5.19</v>
      </c>
      <c r="CM58" s="458">
        <v>-24.32</v>
      </c>
      <c r="CN58" s="459">
        <v>-3.65</v>
      </c>
      <c r="CO58" s="460">
        <v>-15.33</v>
      </c>
    </row>
    <row r="59" spans="1:93" ht="11.25" customHeight="1">
      <c r="A59" s="23" t="s">
        <v>1173</v>
      </c>
      <c r="B59" s="24" t="s">
        <v>1174</v>
      </c>
      <c r="C59" s="24" t="s">
        <v>497</v>
      </c>
      <c r="D59" s="117">
        <v>17</v>
      </c>
      <c r="E59" s="121">
        <v>171</v>
      </c>
      <c r="F59" s="38" t="s">
        <v>1572</v>
      </c>
      <c r="G59" s="39" t="s">
        <v>1572</v>
      </c>
      <c r="H59" s="481">
        <v>38.26</v>
      </c>
      <c r="I59" s="227">
        <f t="shared" si="59"/>
        <v>3.6069001568217454</v>
      </c>
      <c r="J59" s="94">
        <v>0.34</v>
      </c>
      <c r="K59" s="94">
        <v>0.34499999999999997</v>
      </c>
      <c r="L59" s="83">
        <f t="shared" si="60"/>
        <v>1.4705882352941124</v>
      </c>
      <c r="M59" s="27">
        <v>41781</v>
      </c>
      <c r="N59" s="27">
        <v>41786</v>
      </c>
      <c r="O59" s="26">
        <v>41802</v>
      </c>
      <c r="P59" s="92" t="s">
        <v>2156</v>
      </c>
      <c r="Q59" s="24"/>
      <c r="R59" s="224">
        <f t="shared" si="79"/>
        <v>1.38</v>
      </c>
      <c r="S59" s="231">
        <f t="shared" si="2"/>
        <v>44.089456869009581</v>
      </c>
      <c r="T59" s="680" t="str">
        <f t="shared" si="3"/>
        <v>n/a</v>
      </c>
      <c r="U59" s="227">
        <f t="shared" si="4"/>
        <v>12.223642172523961</v>
      </c>
      <c r="V59" s="263">
        <v>12</v>
      </c>
      <c r="W59" s="478">
        <v>3.13</v>
      </c>
      <c r="X59" s="480" t="s">
        <v>462</v>
      </c>
      <c r="Y59" s="479" t="s">
        <v>462</v>
      </c>
      <c r="Z59" s="480" t="s">
        <v>462</v>
      </c>
      <c r="AA59" s="481" t="s">
        <v>462</v>
      </c>
      <c r="AB59" s="484" t="s">
        <v>462</v>
      </c>
      <c r="AC59" s="734" t="s">
        <v>462</v>
      </c>
      <c r="AD59" s="523" t="s">
        <v>462</v>
      </c>
      <c r="AE59" s="734" t="s">
        <v>462</v>
      </c>
      <c r="AF59" s="723">
        <v>0</v>
      </c>
      <c r="AG59" s="735">
        <v>83</v>
      </c>
      <c r="AH59" s="739" t="s">
        <v>462</v>
      </c>
      <c r="AI59" s="479" t="s">
        <v>462</v>
      </c>
      <c r="AJ59" s="796" t="str">
        <f t="shared" si="80"/>
        <v>n/a</v>
      </c>
      <c r="AK59" s="688">
        <f t="shared" si="81"/>
        <v>0.85162344062750017</v>
      </c>
      <c r="AL59" s="634">
        <f t="shared" si="34"/>
        <v>1.8518518518518379</v>
      </c>
      <c r="AM59" s="631">
        <f t="shared" si="36"/>
        <v>3.5047635711788594</v>
      </c>
      <c r="AN59" s="631">
        <f t="shared" si="37"/>
        <v>5.9480809502406418</v>
      </c>
      <c r="AO59" s="235">
        <f t="shared" si="7"/>
        <v>6.9844025733461823</v>
      </c>
      <c r="AP59" s="808">
        <v>1.375</v>
      </c>
      <c r="AQ59" s="808">
        <v>1.35</v>
      </c>
      <c r="AR59" s="809"/>
      <c r="AS59" s="808">
        <v>1.3</v>
      </c>
      <c r="AT59" s="796">
        <v>1.24</v>
      </c>
      <c r="AU59" s="809"/>
      <c r="AV59" s="810">
        <v>1.18</v>
      </c>
      <c r="AW59" s="811">
        <v>1.03</v>
      </c>
      <c r="AX59" s="811">
        <v>0.9</v>
      </c>
      <c r="AY59" s="811">
        <v>0.82</v>
      </c>
      <c r="AZ59" s="811">
        <v>0.78</v>
      </c>
      <c r="BA59" s="811">
        <v>0.74</v>
      </c>
      <c r="BB59" s="811">
        <v>0.7</v>
      </c>
      <c r="BC59" s="811">
        <v>0.66</v>
      </c>
      <c r="BD59" s="811">
        <v>0.63</v>
      </c>
      <c r="BE59" s="811">
        <v>0.59</v>
      </c>
      <c r="BF59" s="811">
        <v>0.56000000000000005</v>
      </c>
      <c r="BG59" s="811">
        <v>0.50600000000000001</v>
      </c>
      <c r="BH59" s="810">
        <f t="shared" si="8"/>
        <v>14.361000000000001</v>
      </c>
      <c r="BI59" s="405">
        <f t="shared" si="9"/>
        <v>1.8518518518518379</v>
      </c>
      <c r="BJ59" s="405">
        <f t="shared" si="61"/>
        <v>3.8461538461538547</v>
      </c>
      <c r="BK59" s="405">
        <f t="shared" si="82"/>
        <v>4.8387096774193505</v>
      </c>
      <c r="BL59" s="404">
        <f t="shared" si="83"/>
        <v>5.0847457627118731</v>
      </c>
      <c r="BM59" s="404">
        <f t="shared" si="66"/>
        <v>14.563106796116498</v>
      </c>
      <c r="BN59" s="306">
        <f t="shared" si="85"/>
        <v>14.444444444444438</v>
      </c>
      <c r="BO59" s="306">
        <f t="shared" si="86"/>
        <v>9.7560975609756184</v>
      </c>
      <c r="BP59" s="306">
        <f t="shared" si="87"/>
        <v>5.12820512820511</v>
      </c>
      <c r="BQ59" s="306">
        <f t="shared" si="88"/>
        <v>5.4054054054054168</v>
      </c>
      <c r="BR59" s="306">
        <f t="shared" si="89"/>
        <v>5.7142857142857162</v>
      </c>
      <c r="BS59" s="306">
        <f t="shared" si="90"/>
        <v>6.0606060606060552</v>
      </c>
      <c r="BT59" s="306">
        <f t="shared" si="91"/>
        <v>4.7619047619047672</v>
      </c>
      <c r="BU59" s="306">
        <f t="shared" si="92"/>
        <v>6.7796610169491567</v>
      </c>
      <c r="BV59" s="306">
        <f t="shared" si="93"/>
        <v>5.3571428571428381</v>
      </c>
      <c r="BW59" s="306">
        <f t="shared" si="94"/>
        <v>10.671936758893285</v>
      </c>
      <c r="BX59" s="404">
        <f t="shared" si="24"/>
        <v>6.950950509537722</v>
      </c>
      <c r="BY59" s="405">
        <f t="shared" si="25"/>
        <v>3.6036228245064246</v>
      </c>
      <c r="BZ59" s="788" t="s">
        <v>2637</v>
      </c>
      <c r="CA59" s="486">
        <f t="shared" si="26"/>
        <v>-2.6686610654615741</v>
      </c>
      <c r="CB59" s="348">
        <f t="shared" si="27"/>
        <v>9.5549811070623871</v>
      </c>
      <c r="CC59" s="404">
        <f t="shared" si="28"/>
        <v>34.714008941571322</v>
      </c>
      <c r="CD59" s="570">
        <f t="shared" si="29"/>
        <v>1.41625</v>
      </c>
      <c r="CE59" s="419">
        <f t="shared" si="84"/>
        <v>1.4587375</v>
      </c>
      <c r="CF59" s="419">
        <f t="shared" si="95"/>
        <v>1.502499625</v>
      </c>
      <c r="CG59" s="419">
        <f t="shared" si="95"/>
        <v>1.5475746137499999</v>
      </c>
      <c r="CH59" s="496">
        <f t="shared" si="95"/>
        <v>1.5940018521624999</v>
      </c>
      <c r="CI59" s="416">
        <f t="shared" si="64"/>
        <v>7.5190635909125003</v>
      </c>
      <c r="CJ59" s="405">
        <f t="shared" si="33"/>
        <v>19.652544670445636</v>
      </c>
      <c r="CK59" s="483" t="s">
        <v>462</v>
      </c>
      <c r="CL59" s="502" t="s">
        <v>462</v>
      </c>
      <c r="CM59" s="502">
        <v>-8.8800000000000008</v>
      </c>
      <c r="CN59" s="1140">
        <v>-1.35</v>
      </c>
      <c r="CO59" s="1141">
        <v>0.96</v>
      </c>
    </row>
    <row r="60" spans="1:93" ht="11.25" customHeight="1">
      <c r="A60" s="86" t="s">
        <v>442</v>
      </c>
      <c r="B60" s="24" t="s">
        <v>2736</v>
      </c>
      <c r="C60" s="24" t="s">
        <v>1378</v>
      </c>
      <c r="D60" s="117">
        <v>10</v>
      </c>
      <c r="E60" s="121">
        <v>354</v>
      </c>
      <c r="F60" s="38" t="s">
        <v>2049</v>
      </c>
      <c r="G60" s="39" t="s">
        <v>2049</v>
      </c>
      <c r="H60" s="179">
        <v>20.79</v>
      </c>
      <c r="I60" s="227">
        <f t="shared" si="59"/>
        <v>4.7619047619047628</v>
      </c>
      <c r="J60" s="106">
        <v>0.23749999999999999</v>
      </c>
      <c r="K60" s="106">
        <v>0.2475</v>
      </c>
      <c r="L60" s="83">
        <f t="shared" si="60"/>
        <v>4.2105263157894868</v>
      </c>
      <c r="M60" s="27">
        <v>42046</v>
      </c>
      <c r="N60" s="27">
        <v>42048</v>
      </c>
      <c r="O60" s="26">
        <v>42073</v>
      </c>
      <c r="P60" s="92" t="s">
        <v>2157</v>
      </c>
      <c r="Q60" s="24"/>
      <c r="R60" s="224">
        <f t="shared" si="79"/>
        <v>0.99</v>
      </c>
      <c r="S60" s="231">
        <f t="shared" si="2"/>
        <v>77.952755905511808</v>
      </c>
      <c r="T60" s="680">
        <f t="shared" si="3"/>
        <v>20.628276545601885</v>
      </c>
      <c r="U60" s="227">
        <f t="shared" si="4"/>
        <v>16.370078740157478</v>
      </c>
      <c r="V60" s="263">
        <v>12</v>
      </c>
      <c r="W60" s="161">
        <v>1.27</v>
      </c>
      <c r="X60" s="149">
        <v>4.6900000000000004</v>
      </c>
      <c r="Y60" s="155">
        <v>0.99</v>
      </c>
      <c r="Z60" s="149">
        <v>2</v>
      </c>
      <c r="AA60" s="156">
        <v>12.4</v>
      </c>
      <c r="AB60" s="432">
        <v>-25.8</v>
      </c>
      <c r="AC60" s="474">
        <v>0.94</v>
      </c>
      <c r="AD60" s="443">
        <v>-11.1</v>
      </c>
      <c r="AE60" s="474">
        <v>3.49</v>
      </c>
      <c r="AF60" s="723">
        <v>17</v>
      </c>
      <c r="AG60" s="456">
        <v>8936</v>
      </c>
      <c r="AH60" s="655">
        <v>0.1</v>
      </c>
      <c r="AI60" s="767">
        <v>2.0299999999999998</v>
      </c>
      <c r="AJ60" s="796" t="str">
        <f>IF(OR(AD60&lt;0,AD60="n/a",AD60=0,AN60="n/a"),"n/a",AN60/AD60)</f>
        <v>n/a</v>
      </c>
      <c r="AK60" s="688">
        <f>IF(OR(AN60&lt;0,AN60="n/a",AO60&lt;0,AO60="n/a"),"n/a",AN60/AO60)</f>
        <v>0.5051356153315304</v>
      </c>
      <c r="AL60" s="634">
        <f t="shared" si="34"/>
        <v>14.457831325301207</v>
      </c>
      <c r="AM60" s="631">
        <f>IF(AT60=0,"n/a",((AP60/AT60)^(1/3)-1)*100)</f>
        <v>6.3405342843130041</v>
      </c>
      <c r="AN60" s="631">
        <f>IF(AW60=0,"n/a",((AP60/AW60)^(1/5)-1)*100)</f>
        <v>4.5639552591273169</v>
      </c>
      <c r="AO60" s="235">
        <f t="shared" si="7"/>
        <v>9.0351088313816561</v>
      </c>
      <c r="AP60" s="808">
        <v>0.95</v>
      </c>
      <c r="AQ60" s="808">
        <v>0.83</v>
      </c>
      <c r="AR60" s="809"/>
      <c r="AS60" s="808">
        <v>0.81</v>
      </c>
      <c r="AT60" s="796">
        <v>0.79</v>
      </c>
      <c r="AU60" s="809"/>
      <c r="AV60" s="810">
        <v>0.78</v>
      </c>
      <c r="AW60" s="811">
        <v>0.76</v>
      </c>
      <c r="AX60" s="811">
        <v>0.73</v>
      </c>
      <c r="AY60" s="811">
        <v>0.68</v>
      </c>
      <c r="AZ60" s="811">
        <v>0.6</v>
      </c>
      <c r="BA60" s="812">
        <v>0.3</v>
      </c>
      <c r="BB60" s="812">
        <v>0.4</v>
      </c>
      <c r="BC60" s="812">
        <v>0.79249999999999998</v>
      </c>
      <c r="BD60" s="812">
        <v>1.07</v>
      </c>
      <c r="BE60" s="812">
        <v>1.5</v>
      </c>
      <c r="BF60" s="812">
        <v>1.5</v>
      </c>
      <c r="BG60" s="812">
        <v>1.5</v>
      </c>
      <c r="BH60" s="810">
        <f t="shared" si="8"/>
        <v>13.9925</v>
      </c>
      <c r="BI60" s="405">
        <f t="shared" si="9"/>
        <v>14.457831325301207</v>
      </c>
      <c r="BJ60" s="405">
        <f t="shared" si="61"/>
        <v>2.4691358024691246</v>
      </c>
      <c r="BK60" s="405">
        <f t="shared" si="82"/>
        <v>2.5316455696202445</v>
      </c>
      <c r="BL60" s="404">
        <f t="shared" si="83"/>
        <v>1.2820512820512775</v>
      </c>
      <c r="BM60" s="404">
        <f t="shared" si="66"/>
        <v>2.6315789473684292</v>
      </c>
      <c r="BN60" s="306">
        <f t="shared" si="85"/>
        <v>4.1095890410958846</v>
      </c>
      <c r="BO60" s="306">
        <f t="shared" si="86"/>
        <v>7.3529411764705843</v>
      </c>
      <c r="BP60" s="306">
        <f t="shared" si="87"/>
        <v>13.333333333333353</v>
      </c>
      <c r="BQ60" s="306">
        <f t="shared" si="88"/>
        <v>100</v>
      </c>
      <c r="BR60" s="306">
        <f t="shared" si="89"/>
        <v>0</v>
      </c>
      <c r="BS60" s="306">
        <f t="shared" si="90"/>
        <v>0</v>
      </c>
      <c r="BT60" s="306">
        <f t="shared" si="91"/>
        <v>0</v>
      </c>
      <c r="BU60" s="306">
        <f t="shared" si="92"/>
        <v>0</v>
      </c>
      <c r="BV60" s="306">
        <f t="shared" si="93"/>
        <v>0</v>
      </c>
      <c r="BW60" s="306">
        <f t="shared" si="94"/>
        <v>0</v>
      </c>
      <c r="BX60" s="404">
        <f t="shared" si="24"/>
        <v>9.8778737651806754</v>
      </c>
      <c r="BY60" s="405">
        <f t="shared" si="25"/>
        <v>24.51564126943525</v>
      </c>
      <c r="BZ60" s="788" t="s">
        <v>52</v>
      </c>
      <c r="CA60" s="486">
        <f t="shared" si="26"/>
        <v>-7.0442187191253982</v>
      </c>
      <c r="CB60" s="348">
        <f t="shared" si="27"/>
        <v>9.3258600210320797</v>
      </c>
      <c r="CC60" s="404">
        <f t="shared" si="28"/>
        <v>51.276715763329136</v>
      </c>
      <c r="CD60" s="570">
        <f t="shared" si="29"/>
        <v>0.95949999999999991</v>
      </c>
      <c r="CE60" s="419">
        <f t="shared" si="84"/>
        <v>0.96851929999999997</v>
      </c>
      <c r="CF60" s="419">
        <f t="shared" si="95"/>
        <v>1.00232062357</v>
      </c>
      <c r="CG60" s="419">
        <f t="shared" si="95"/>
        <v>1.037301613332593</v>
      </c>
      <c r="CH60" s="496">
        <f t="shared" si="95"/>
        <v>1.0735034396379004</v>
      </c>
      <c r="CI60" s="416">
        <f t="shared" si="64"/>
        <v>5.0411449765404939</v>
      </c>
      <c r="CJ60" s="405">
        <f t="shared" si="33"/>
        <v>24.247931585091361</v>
      </c>
      <c r="CK60" s="457">
        <v>0.42</v>
      </c>
      <c r="CL60" s="458">
        <v>0.72</v>
      </c>
      <c r="CM60" s="458">
        <v>-16.989999999999998</v>
      </c>
      <c r="CN60" s="459">
        <v>-7.51</v>
      </c>
      <c r="CO60" s="460">
        <v>-11.3</v>
      </c>
    </row>
    <row r="61" spans="1:93" ht="11.25" customHeight="1">
      <c r="A61" s="30" t="s">
        <v>983</v>
      </c>
      <c r="B61" s="32" t="s">
        <v>555</v>
      </c>
      <c r="C61" s="32" t="s">
        <v>497</v>
      </c>
      <c r="D61" s="118">
        <v>22</v>
      </c>
      <c r="E61" s="121">
        <v>116</v>
      </c>
      <c r="F61" s="65" t="s">
        <v>2659</v>
      </c>
      <c r="G61" s="66" t="s">
        <v>2659</v>
      </c>
      <c r="H61" s="1120">
        <v>15.65</v>
      </c>
      <c r="I61" s="227">
        <f t="shared" si="59"/>
        <v>2.8753993610223643</v>
      </c>
      <c r="J61" s="203">
        <v>0.1</v>
      </c>
      <c r="K61" s="203">
        <v>0.1125</v>
      </c>
      <c r="L61" s="84">
        <f t="shared" si="60"/>
        <v>12.5</v>
      </c>
      <c r="M61" s="1028">
        <v>41515</v>
      </c>
      <c r="N61" s="1028">
        <v>41518</v>
      </c>
      <c r="O61" s="1103">
        <v>41532</v>
      </c>
      <c r="P61" s="44" t="s">
        <v>1444</v>
      </c>
      <c r="Q61" s="532" t="s">
        <v>1667</v>
      </c>
      <c r="R61" s="224">
        <f t="shared" si="79"/>
        <v>0.45</v>
      </c>
      <c r="S61" s="231">
        <f t="shared" si="2"/>
        <v>27.777777777777779</v>
      </c>
      <c r="T61" s="680" t="str">
        <f t="shared" si="3"/>
        <v>n/a</v>
      </c>
      <c r="U61" s="227">
        <f t="shared" si="4"/>
        <v>9.6604938271604937</v>
      </c>
      <c r="V61" s="263">
        <v>12</v>
      </c>
      <c r="W61" s="478">
        <v>1.62</v>
      </c>
      <c r="X61" s="480" t="s">
        <v>462</v>
      </c>
      <c r="Y61" s="479" t="s">
        <v>462</v>
      </c>
      <c r="Z61" s="480" t="s">
        <v>462</v>
      </c>
      <c r="AA61" s="481" t="s">
        <v>462</v>
      </c>
      <c r="AB61" s="484" t="s">
        <v>462</v>
      </c>
      <c r="AC61" s="734" t="s">
        <v>462</v>
      </c>
      <c r="AD61" s="523" t="s">
        <v>462</v>
      </c>
      <c r="AE61" s="734" t="s">
        <v>462</v>
      </c>
      <c r="AF61" s="723">
        <v>1</v>
      </c>
      <c r="AG61" s="735">
        <v>62</v>
      </c>
      <c r="AH61" s="739" t="s">
        <v>462</v>
      </c>
      <c r="AI61" s="479" t="s">
        <v>462</v>
      </c>
      <c r="AJ61" s="797" t="str">
        <f t="shared" ref="AJ61:AJ69" si="96">IF(OR(AD61&lt;0,AD61="n/a",AD61=0),"n/a",AN61/AD61)</f>
        <v>n/a</v>
      </c>
      <c r="AK61" s="686">
        <f t="shared" ref="AK61:AK69" si="97">IF(OR(AO61&lt;0,AO61="n/a"),"n/a",AN61/AO61)</f>
        <v>1.0489319524473057</v>
      </c>
      <c r="AL61" s="634">
        <f t="shared" si="34"/>
        <v>5.8823529411764719</v>
      </c>
      <c r="AM61" s="631">
        <f t="shared" ref="AM61:AM86" si="98">((AP61/AT61)^(1/3)-1)*100</f>
        <v>10.910498338389019</v>
      </c>
      <c r="AN61" s="631">
        <f t="shared" ref="AN61:AN86" si="99">((AP61/AW61)^(1/5)-1)*100</f>
        <v>9.0599120437069089</v>
      </c>
      <c r="AO61" s="235">
        <f t="shared" si="7"/>
        <v>8.637273392777157</v>
      </c>
      <c r="AP61" s="813">
        <v>0.45</v>
      </c>
      <c r="AQ61" s="808">
        <v>0.42499999999999999</v>
      </c>
      <c r="AR61" s="809"/>
      <c r="AS61" s="808">
        <v>0.375</v>
      </c>
      <c r="AT61" s="796">
        <v>0.32983333333333331</v>
      </c>
      <c r="AU61" s="809"/>
      <c r="AV61" s="810">
        <v>0.29866666666666669</v>
      </c>
      <c r="AW61" s="811">
        <v>0.29166666666666669</v>
      </c>
      <c r="AX61" s="811">
        <v>0.28116666666666662</v>
      </c>
      <c r="AY61" s="811">
        <v>0.2429166666666667</v>
      </c>
      <c r="AZ61" s="811">
        <v>0.22291666666666668</v>
      </c>
      <c r="BA61" s="811">
        <v>0.21111111111111114</v>
      </c>
      <c r="BB61" s="811">
        <v>0.19652777777777775</v>
      </c>
      <c r="BC61" s="811">
        <v>0.16527777777777777</v>
      </c>
      <c r="BD61" s="811">
        <v>0.14166666666666669</v>
      </c>
      <c r="BE61" s="811">
        <v>0.13055555555555554</v>
      </c>
      <c r="BF61" s="811">
        <v>0.11597222222222224</v>
      </c>
      <c r="BG61" s="811">
        <v>9.583333333333334E-2</v>
      </c>
      <c r="BH61" s="810">
        <f t="shared" si="8"/>
        <v>3.9741111111111111</v>
      </c>
      <c r="BI61" s="405">
        <f t="shared" si="9"/>
        <v>5.8823529411764719</v>
      </c>
      <c r="BJ61" s="405">
        <f t="shared" si="61"/>
        <v>13.33333333333333</v>
      </c>
      <c r="BK61" s="405">
        <f t="shared" si="82"/>
        <v>13.693784739767567</v>
      </c>
      <c r="BL61" s="404">
        <f t="shared" si="83"/>
        <v>10.435267857142838</v>
      </c>
      <c r="BM61" s="404">
        <f t="shared" si="66"/>
        <v>2.4000000000000021</v>
      </c>
      <c r="BN61" s="306">
        <f t="shared" si="85"/>
        <v>3.7344398340249274</v>
      </c>
      <c r="BO61" s="306">
        <f t="shared" si="86"/>
        <v>15.746140651800999</v>
      </c>
      <c r="BP61" s="306">
        <f t="shared" si="87"/>
        <v>8.9719626168224273</v>
      </c>
      <c r="BQ61" s="306">
        <f t="shared" si="88"/>
        <v>5.5921052631578982</v>
      </c>
      <c r="BR61" s="306">
        <f t="shared" si="89"/>
        <v>7.4204946996466736</v>
      </c>
      <c r="BS61" s="306">
        <f t="shared" si="90"/>
        <v>18.907563025210059</v>
      </c>
      <c r="BT61" s="306">
        <f t="shared" si="91"/>
        <v>16.66666666666665</v>
      </c>
      <c r="BU61" s="306">
        <f t="shared" si="92"/>
        <v>8.5106382978723758</v>
      </c>
      <c r="BV61" s="306">
        <f t="shared" si="93"/>
        <v>12.574850299401152</v>
      </c>
      <c r="BW61" s="306">
        <f t="shared" si="94"/>
        <v>21.014492753623195</v>
      </c>
      <c r="BX61" s="404">
        <f t="shared" si="24"/>
        <v>10.99227286530977</v>
      </c>
      <c r="BY61" s="405">
        <f t="shared" si="25"/>
        <v>5.4053208239148773</v>
      </c>
      <c r="BZ61" s="788" t="s">
        <v>2637</v>
      </c>
      <c r="CA61" s="486">
        <f t="shared" si="26"/>
        <v>2.2748175775687791</v>
      </c>
      <c r="CB61" s="348">
        <f t="shared" si="27"/>
        <v>11.935311404729273</v>
      </c>
      <c r="CC61" s="404">
        <f t="shared" si="28"/>
        <v>49.185942028336441</v>
      </c>
      <c r="CD61" s="570">
        <f t="shared" si="29"/>
        <v>0.46350000000000002</v>
      </c>
      <c r="CE61" s="419">
        <f t="shared" si="84"/>
        <v>0.47740500000000002</v>
      </c>
      <c r="CF61" s="419">
        <f t="shared" si="95"/>
        <v>0.49172715000000006</v>
      </c>
      <c r="CG61" s="419">
        <f t="shared" si="95"/>
        <v>0.50647896450000007</v>
      </c>
      <c r="CH61" s="496">
        <f t="shared" si="95"/>
        <v>0.52167333343500011</v>
      </c>
      <c r="CI61" s="416">
        <f t="shared" si="64"/>
        <v>2.4607844479350005</v>
      </c>
      <c r="CJ61" s="405">
        <f t="shared" si="33"/>
        <v>15.723862287124604</v>
      </c>
      <c r="CK61" s="483" t="s">
        <v>462</v>
      </c>
      <c r="CL61" s="502">
        <v>9.82</v>
      </c>
      <c r="CM61" s="502">
        <v>-6.06</v>
      </c>
      <c r="CN61" s="526">
        <v>0.86</v>
      </c>
      <c r="CO61" s="527">
        <v>1.82</v>
      </c>
    </row>
    <row r="62" spans="1:93" ht="11.25" customHeight="1">
      <c r="A62" s="86" t="s">
        <v>2411</v>
      </c>
      <c r="B62" s="24" t="s">
        <v>782</v>
      </c>
      <c r="C62" s="24" t="s">
        <v>2172</v>
      </c>
      <c r="D62" s="117">
        <v>11</v>
      </c>
      <c r="E62" s="121">
        <v>294</v>
      </c>
      <c r="F62" s="38" t="s">
        <v>2049</v>
      </c>
      <c r="G62" s="39" t="s">
        <v>2049</v>
      </c>
      <c r="H62" s="179">
        <v>47.2</v>
      </c>
      <c r="I62" s="226">
        <f t="shared" si="59"/>
        <v>2.2881355932203391</v>
      </c>
      <c r="J62" s="106">
        <v>0.25666666666666665</v>
      </c>
      <c r="K62" s="106">
        <v>0.27</v>
      </c>
      <c r="L62" s="96">
        <f t="shared" si="60"/>
        <v>5.1948051948051965</v>
      </c>
      <c r="M62" s="27">
        <v>41802</v>
      </c>
      <c r="N62" s="27">
        <v>41806</v>
      </c>
      <c r="O62" s="26">
        <v>41827</v>
      </c>
      <c r="P62" s="92" t="s">
        <v>3716</v>
      </c>
      <c r="Q62" s="198"/>
      <c r="R62" s="225">
        <f t="shared" si="79"/>
        <v>1.08</v>
      </c>
      <c r="S62" s="675">
        <f t="shared" si="2"/>
        <v>44.081632653061227</v>
      </c>
      <c r="T62" s="684">
        <f t="shared" si="3"/>
        <v>40.942084566016177</v>
      </c>
      <c r="U62" s="226">
        <f t="shared" si="4"/>
        <v>19.26530612244898</v>
      </c>
      <c r="V62" s="267">
        <v>12</v>
      </c>
      <c r="W62" s="169">
        <v>2.4500000000000002</v>
      </c>
      <c r="X62" s="171">
        <v>6.42</v>
      </c>
      <c r="Y62" s="170">
        <v>1.37</v>
      </c>
      <c r="Z62" s="171">
        <v>2.3199999999999998</v>
      </c>
      <c r="AA62" s="172">
        <v>12.3</v>
      </c>
      <c r="AB62" s="433">
        <v>13.1</v>
      </c>
      <c r="AC62" s="446">
        <v>1.1299999999999999</v>
      </c>
      <c r="AD62" s="442">
        <v>11.3</v>
      </c>
      <c r="AE62" s="446">
        <v>3</v>
      </c>
      <c r="AF62" s="724">
        <v>4</v>
      </c>
      <c r="AG62" s="729">
        <v>688</v>
      </c>
      <c r="AH62" s="737">
        <v>5.03</v>
      </c>
      <c r="AI62" s="768">
        <v>0.83</v>
      </c>
      <c r="AJ62" s="796">
        <f t="shared" si="96"/>
        <v>0.43943550507971529</v>
      </c>
      <c r="AK62" s="688">
        <f t="shared" si="97"/>
        <v>1.3817512454748362</v>
      </c>
      <c r="AL62" s="632">
        <f t="shared" si="34"/>
        <v>3.9473684210526105</v>
      </c>
      <c r="AM62" s="633">
        <f t="shared" si="98"/>
        <v>5.3839419253607579</v>
      </c>
      <c r="AN62" s="633">
        <f t="shared" si="99"/>
        <v>4.9656212074007833</v>
      </c>
      <c r="AO62" s="234">
        <f t="shared" si="7"/>
        <v>3.5937157456256585</v>
      </c>
      <c r="AP62" s="803">
        <v>1.0533333333333332</v>
      </c>
      <c r="AQ62" s="803">
        <v>1.0133333333333334</v>
      </c>
      <c r="AR62" s="802"/>
      <c r="AS62" s="803">
        <v>0.94666666666666666</v>
      </c>
      <c r="AT62" s="795">
        <v>0.9</v>
      </c>
      <c r="AU62" s="802"/>
      <c r="AV62" s="805">
        <v>0.86</v>
      </c>
      <c r="AW62" s="806">
        <v>0.82666666666666666</v>
      </c>
      <c r="AX62" s="806">
        <v>0.8</v>
      </c>
      <c r="AY62" s="806">
        <v>0.78</v>
      </c>
      <c r="AZ62" s="806">
        <v>0.76666666666666661</v>
      </c>
      <c r="BA62" s="806">
        <v>0.7533333333333333</v>
      </c>
      <c r="BB62" s="806">
        <v>0.74</v>
      </c>
      <c r="BC62" s="807">
        <v>0.73333333333333339</v>
      </c>
      <c r="BD62" s="807">
        <v>0.73333333333333339</v>
      </c>
      <c r="BE62" s="806">
        <v>0.72666666666666668</v>
      </c>
      <c r="BF62" s="806">
        <v>0.70666666666666667</v>
      </c>
      <c r="BG62" s="806">
        <v>0.68</v>
      </c>
      <c r="BH62" s="805">
        <f t="shared" si="8"/>
        <v>13.02</v>
      </c>
      <c r="BI62" s="407">
        <f t="shared" si="9"/>
        <v>3.9473684210526105</v>
      </c>
      <c r="BJ62" s="407">
        <f t="shared" si="61"/>
        <v>7.0422535211267734</v>
      </c>
      <c r="BK62" s="407">
        <f t="shared" si="82"/>
        <v>5.1851851851851816</v>
      </c>
      <c r="BL62" s="406">
        <f t="shared" si="83"/>
        <v>4.6511627906976827</v>
      </c>
      <c r="BM62" s="406">
        <f t="shared" si="66"/>
        <v>4.0322580645161255</v>
      </c>
      <c r="BN62" s="394">
        <f t="shared" si="85"/>
        <v>3.3333333333333215</v>
      </c>
      <c r="BO62" s="394">
        <f t="shared" si="86"/>
        <v>2.5641025641025772</v>
      </c>
      <c r="BP62" s="394">
        <f t="shared" si="87"/>
        <v>1.7391304347826209</v>
      </c>
      <c r="BQ62" s="394">
        <f t="shared" si="88"/>
        <v>1.7699115044247815</v>
      </c>
      <c r="BR62" s="394">
        <f t="shared" si="89"/>
        <v>1.8018018018018056</v>
      </c>
      <c r="BS62" s="394">
        <f t="shared" si="90"/>
        <v>0.90909090909090384</v>
      </c>
      <c r="BT62" s="394">
        <f t="shared" si="91"/>
        <v>0</v>
      </c>
      <c r="BU62" s="394">
        <f t="shared" si="92"/>
        <v>0.91743119266056716</v>
      </c>
      <c r="BV62" s="394">
        <f t="shared" si="93"/>
        <v>2.8301886792452935</v>
      </c>
      <c r="BW62" s="394">
        <f t="shared" si="94"/>
        <v>3.9215686274509665</v>
      </c>
      <c r="BX62" s="406">
        <f t="shared" si="24"/>
        <v>2.9763191352980813</v>
      </c>
      <c r="BY62" s="407">
        <f t="shared" si="25"/>
        <v>1.8114940965864657</v>
      </c>
      <c r="BZ62" s="787" t="s">
        <v>52</v>
      </c>
      <c r="CA62" s="682">
        <f t="shared" si="26"/>
        <v>-12.011549321827857</v>
      </c>
      <c r="CB62" s="350">
        <f t="shared" si="27"/>
        <v>7.2537568006211224</v>
      </c>
      <c r="CC62" s="406">
        <f t="shared" si="28"/>
        <v>47.631191937220521</v>
      </c>
      <c r="CD62" s="554">
        <f t="shared" si="29"/>
        <v>1.1586666666666667</v>
      </c>
      <c r="CE62" s="417">
        <f t="shared" si="84"/>
        <v>1.1717596000000001</v>
      </c>
      <c r="CF62" s="417">
        <f t="shared" si="95"/>
        <v>1.2069123880000001</v>
      </c>
      <c r="CG62" s="417">
        <f t="shared" si="95"/>
        <v>1.2431197596400001</v>
      </c>
      <c r="CH62" s="495">
        <f t="shared" si="95"/>
        <v>1.2804133524292001</v>
      </c>
      <c r="CI62" s="418">
        <f t="shared" si="64"/>
        <v>6.0608717667358665</v>
      </c>
      <c r="CJ62" s="407">
        <f t="shared" si="33"/>
        <v>12.840830014270901</v>
      </c>
      <c r="CK62" s="462">
        <v>0.46</v>
      </c>
      <c r="CL62" s="463">
        <v>25.34</v>
      </c>
      <c r="CM62" s="463">
        <v>-10.37</v>
      </c>
      <c r="CN62" s="464">
        <v>-4.37</v>
      </c>
      <c r="CO62" s="465">
        <v>2.96</v>
      </c>
    </row>
    <row r="63" spans="1:93" ht="11.25" customHeight="1">
      <c r="A63" s="23" t="s">
        <v>3745</v>
      </c>
      <c r="B63" s="24" t="s">
        <v>3746</v>
      </c>
      <c r="C63" s="24" t="s">
        <v>76</v>
      </c>
      <c r="D63" s="117">
        <v>19</v>
      </c>
      <c r="E63" s="121">
        <v>160</v>
      </c>
      <c r="F63" s="38" t="s">
        <v>2049</v>
      </c>
      <c r="G63" s="39" t="s">
        <v>2049</v>
      </c>
      <c r="H63" s="179">
        <v>85.14</v>
      </c>
      <c r="I63" s="227">
        <f t="shared" si="59"/>
        <v>1.5738783180643645</v>
      </c>
      <c r="J63" s="94">
        <v>0.31</v>
      </c>
      <c r="K63" s="94">
        <v>0.33500000000000002</v>
      </c>
      <c r="L63" s="83">
        <f t="shared" si="60"/>
        <v>8.064516129032274</v>
      </c>
      <c r="M63" s="27">
        <v>42041</v>
      </c>
      <c r="N63" s="27">
        <v>42045</v>
      </c>
      <c r="O63" s="26">
        <v>42065</v>
      </c>
      <c r="P63" s="92" t="s">
        <v>2739</v>
      </c>
      <c r="Q63" s="198"/>
      <c r="R63" s="224">
        <f t="shared" si="79"/>
        <v>1.34</v>
      </c>
      <c r="S63" s="231">
        <f t="shared" si="2"/>
        <v>44.518272425249179</v>
      </c>
      <c r="T63" s="680">
        <f t="shared" si="3"/>
        <v>161.03092318180018</v>
      </c>
      <c r="U63" s="227">
        <f t="shared" si="4"/>
        <v>28.285714285714288</v>
      </c>
      <c r="V63" s="263">
        <v>12</v>
      </c>
      <c r="W63" s="161">
        <v>3.01</v>
      </c>
      <c r="X63" s="149">
        <v>2.87</v>
      </c>
      <c r="Y63" s="155">
        <v>3.46</v>
      </c>
      <c r="Z63" s="149">
        <v>5.42</v>
      </c>
      <c r="AA63" s="156">
        <v>19.899999999999999</v>
      </c>
      <c r="AB63" s="432">
        <v>7.9</v>
      </c>
      <c r="AC63" s="474">
        <v>9.8699999999999992</v>
      </c>
      <c r="AD63" s="443">
        <v>12.1</v>
      </c>
      <c r="AE63" s="474">
        <v>9.86</v>
      </c>
      <c r="AF63" s="723">
        <v>21</v>
      </c>
      <c r="AG63" s="456">
        <v>11409</v>
      </c>
      <c r="AH63" s="655">
        <v>0.2</v>
      </c>
      <c r="AI63" s="767">
        <v>0.52</v>
      </c>
      <c r="AJ63" s="796">
        <f t="shared" si="96"/>
        <v>3.3114007560509902</v>
      </c>
      <c r="AK63" s="688">
        <f t="shared" si="97"/>
        <v>1.482359633232132</v>
      </c>
      <c r="AL63" s="634">
        <f t="shared" si="34"/>
        <v>10.714285714285698</v>
      </c>
      <c r="AM63" s="631">
        <f t="shared" si="98"/>
        <v>22.171786388717351</v>
      </c>
      <c r="AN63" s="631">
        <f t="shared" si="99"/>
        <v>40.067949148216982</v>
      </c>
      <c r="AO63" s="235">
        <f t="shared" si="7"/>
        <v>27.029843669483199</v>
      </c>
      <c r="AP63" s="808">
        <v>1.24</v>
      </c>
      <c r="AQ63" s="808">
        <v>1.1200000000000001</v>
      </c>
      <c r="AR63" s="809"/>
      <c r="AS63" s="808">
        <v>0.96</v>
      </c>
      <c r="AT63" s="796">
        <v>0.68</v>
      </c>
      <c r="AU63" s="809"/>
      <c r="AV63" s="810">
        <v>0.31</v>
      </c>
      <c r="AW63" s="811">
        <v>0.23</v>
      </c>
      <c r="AX63" s="811">
        <v>0.17</v>
      </c>
      <c r="AY63" s="811">
        <v>0.15</v>
      </c>
      <c r="AZ63" s="811">
        <v>0.13</v>
      </c>
      <c r="BA63" s="812">
        <v>0.12</v>
      </c>
      <c r="BB63" s="811">
        <v>0.11333500000000001</v>
      </c>
      <c r="BC63" s="811">
        <v>0.103335</v>
      </c>
      <c r="BD63" s="812">
        <v>0.1</v>
      </c>
      <c r="BE63" s="811">
        <v>9.5000000000000001E-2</v>
      </c>
      <c r="BF63" s="811">
        <v>9.3335000000000001E-2</v>
      </c>
      <c r="BG63" s="811">
        <v>8.3335000000000006E-2</v>
      </c>
      <c r="BH63" s="810">
        <f t="shared" si="8"/>
        <v>5.69834</v>
      </c>
      <c r="BI63" s="405">
        <f t="shared" si="9"/>
        <v>10.714285714285698</v>
      </c>
      <c r="BJ63" s="405">
        <f t="shared" si="61"/>
        <v>16.666666666666675</v>
      </c>
      <c r="BK63" s="405">
        <f t="shared" si="82"/>
        <v>41.176470588235283</v>
      </c>
      <c r="BL63" s="404">
        <f t="shared" si="83"/>
        <v>119.35483870967745</v>
      </c>
      <c r="BM63" s="404">
        <f t="shared" si="66"/>
        <v>34.782608695652172</v>
      </c>
      <c r="BN63" s="306">
        <f t="shared" ref="BN63:BW63" si="100">IF(AX63=0,0,IF(AX63&gt;AW63,0,((AW63/AX63)-1)*100))</f>
        <v>35.294117647058812</v>
      </c>
      <c r="BO63" s="306">
        <f t="shared" si="100"/>
        <v>13.333333333333353</v>
      </c>
      <c r="BP63" s="306">
        <f t="shared" si="100"/>
        <v>15.384615384615374</v>
      </c>
      <c r="BQ63" s="306">
        <f t="shared" si="100"/>
        <v>8.3333333333333481</v>
      </c>
      <c r="BR63" s="306">
        <f t="shared" si="100"/>
        <v>5.8807958706489583</v>
      </c>
      <c r="BS63" s="306">
        <f t="shared" si="100"/>
        <v>9.677263269947268</v>
      </c>
      <c r="BT63" s="306">
        <f t="shared" si="100"/>
        <v>3.3349999999999991</v>
      </c>
      <c r="BU63" s="306">
        <f t="shared" si="100"/>
        <v>5.2631578947368363</v>
      </c>
      <c r="BV63" s="306">
        <f t="shared" si="100"/>
        <v>1.7838967161300623</v>
      </c>
      <c r="BW63" s="306">
        <f t="shared" si="100"/>
        <v>11.999760004799898</v>
      </c>
      <c r="BX63" s="404">
        <f t="shared" si="24"/>
        <v>22.198676255274748</v>
      </c>
      <c r="BY63" s="405">
        <f t="shared" si="25"/>
        <v>28.513833515726219</v>
      </c>
      <c r="BZ63" s="788" t="s">
        <v>1862</v>
      </c>
      <c r="CA63" s="486">
        <f t="shared" si="26"/>
        <v>13.356113180567061</v>
      </c>
      <c r="CB63" s="348">
        <f t="shared" si="27"/>
        <v>41.641827466281349</v>
      </c>
      <c r="CC63" s="404">
        <f t="shared" si="28"/>
        <v>72.636859393419797</v>
      </c>
      <c r="CD63" s="570">
        <f t="shared" si="29"/>
        <v>1.33796</v>
      </c>
      <c r="CE63" s="419">
        <f t="shared" si="84"/>
        <v>1.470016652</v>
      </c>
      <c r="CF63" s="419">
        <f t="shared" si="95"/>
        <v>1.6149602938872001</v>
      </c>
      <c r="CG63" s="419">
        <f t="shared" si="95"/>
        <v>1.774195378864478</v>
      </c>
      <c r="CH63" s="496">
        <f t="shared" si="95"/>
        <v>1.9491310432205156</v>
      </c>
      <c r="CI63" s="416">
        <f t="shared" si="64"/>
        <v>8.1462633679721925</v>
      </c>
      <c r="CJ63" s="405">
        <f t="shared" si="33"/>
        <v>9.5680800657413574</v>
      </c>
      <c r="CK63" s="457">
        <v>0.45</v>
      </c>
      <c r="CL63" s="458">
        <v>35.090000000000003</v>
      </c>
      <c r="CM63" s="458">
        <v>-1.65</v>
      </c>
      <c r="CN63" s="459">
        <v>4.8899999999999997</v>
      </c>
      <c r="CO63" s="460">
        <v>17.850000000000001</v>
      </c>
    </row>
    <row r="64" spans="1:93" ht="11.25" customHeight="1">
      <c r="A64" s="23" t="s">
        <v>1017</v>
      </c>
      <c r="B64" s="24" t="s">
        <v>1018</v>
      </c>
      <c r="C64" s="24" t="s">
        <v>497</v>
      </c>
      <c r="D64" s="117">
        <v>16</v>
      </c>
      <c r="E64" s="121">
        <v>185</v>
      </c>
      <c r="F64" s="57" t="s">
        <v>2659</v>
      </c>
      <c r="G64" s="49" t="s">
        <v>2659</v>
      </c>
      <c r="H64" s="485">
        <v>52.9</v>
      </c>
      <c r="I64" s="227">
        <f t="shared" si="59"/>
        <v>3.0245746691871456</v>
      </c>
      <c r="J64" s="943">
        <v>0.38118811881188119</v>
      </c>
      <c r="K64" s="94">
        <v>0.4</v>
      </c>
      <c r="L64" s="83">
        <f t="shared" si="60"/>
        <v>4.9350649350649478</v>
      </c>
      <c r="M64" s="27">
        <v>41899</v>
      </c>
      <c r="N64" s="27">
        <v>41901</v>
      </c>
      <c r="O64" s="26">
        <v>41908</v>
      </c>
      <c r="P64" s="92" t="s">
        <v>31</v>
      </c>
      <c r="Q64" s="428" t="s">
        <v>3363</v>
      </c>
      <c r="R64" s="224">
        <f t="shared" si="79"/>
        <v>1.6</v>
      </c>
      <c r="S64" s="231">
        <f t="shared" si="2"/>
        <v>36.363636363636367</v>
      </c>
      <c r="T64" s="680" t="str">
        <f t="shared" si="3"/>
        <v>n/a</v>
      </c>
      <c r="U64" s="227">
        <f t="shared" si="4"/>
        <v>12.022727272727272</v>
      </c>
      <c r="V64" s="263">
        <v>12</v>
      </c>
      <c r="W64" s="478">
        <v>4.4000000000000004</v>
      </c>
      <c r="X64" s="480" t="s">
        <v>462</v>
      </c>
      <c r="Y64" s="479" t="s">
        <v>462</v>
      </c>
      <c r="Z64" s="480" t="s">
        <v>462</v>
      </c>
      <c r="AA64" s="481" t="s">
        <v>462</v>
      </c>
      <c r="AB64" s="484" t="s">
        <v>462</v>
      </c>
      <c r="AC64" s="734" t="s">
        <v>462</v>
      </c>
      <c r="AD64" s="523" t="s">
        <v>462</v>
      </c>
      <c r="AE64" s="734" t="s">
        <v>462</v>
      </c>
      <c r="AF64" s="723">
        <v>0</v>
      </c>
      <c r="AG64" s="735">
        <v>161</v>
      </c>
      <c r="AH64" s="739" t="s">
        <v>462</v>
      </c>
      <c r="AI64" s="479" t="s">
        <v>462</v>
      </c>
      <c r="AJ64" s="796" t="str">
        <f t="shared" si="96"/>
        <v>n/a</v>
      </c>
      <c r="AK64" s="688">
        <f t="shared" si="97"/>
        <v>1.3378315781941381</v>
      </c>
      <c r="AL64" s="634">
        <f t="shared" si="34"/>
        <v>29.344262295081979</v>
      </c>
      <c r="AM64" s="631">
        <f t="shared" si="98"/>
        <v>16.054898893888602</v>
      </c>
      <c r="AN64" s="631">
        <f t="shared" si="99"/>
        <v>11.403749525676687</v>
      </c>
      <c r="AO64" s="235">
        <f t="shared" si="7"/>
        <v>8.5240546803880601</v>
      </c>
      <c r="AP64" s="808">
        <v>1.5623762376237624</v>
      </c>
      <c r="AQ64" s="808">
        <v>1.2079207920792079</v>
      </c>
      <c r="AR64" s="809"/>
      <c r="AS64" s="808">
        <v>1.1231588873173028</v>
      </c>
      <c r="AT64" s="796">
        <v>0.99952852428099948</v>
      </c>
      <c r="AU64" s="809"/>
      <c r="AV64" s="810">
        <v>0.95709570957095702</v>
      </c>
      <c r="AW64" s="811">
        <v>0.91051390853371039</v>
      </c>
      <c r="AX64" s="811">
        <v>0.8646864686468646</v>
      </c>
      <c r="AY64" s="811">
        <v>0.81961338991041954</v>
      </c>
      <c r="AZ64" s="811">
        <v>0.77736916548797741</v>
      </c>
      <c r="BA64" s="811">
        <v>0.73210749646393214</v>
      </c>
      <c r="BB64" s="811">
        <v>0.68948609146628959</v>
      </c>
      <c r="BC64" s="811">
        <v>0.64761904761904754</v>
      </c>
      <c r="BD64" s="811">
        <v>0.5907590759075908</v>
      </c>
      <c r="BE64" s="811">
        <v>0.54766619519094772</v>
      </c>
      <c r="BF64" s="811">
        <v>0.50966525223950965</v>
      </c>
      <c r="BG64" s="811">
        <v>0.47100424328147106</v>
      </c>
      <c r="BH64" s="810">
        <f t="shared" si="8"/>
        <v>13.410570485619989</v>
      </c>
      <c r="BI64" s="405">
        <f t="shared" si="9"/>
        <v>29.344262295081979</v>
      </c>
      <c r="BJ64" s="405">
        <f t="shared" si="61"/>
        <v>7.5467421144982616</v>
      </c>
      <c r="BK64" s="405">
        <f t="shared" si="82"/>
        <v>12.368867924528271</v>
      </c>
      <c r="BL64" s="404">
        <f t="shared" si="83"/>
        <v>4.4334975369458185</v>
      </c>
      <c r="BM64" s="404">
        <f t="shared" si="66"/>
        <v>5.1159900579950346</v>
      </c>
      <c r="BN64" s="306">
        <f t="shared" ref="BN64:BW68" si="101">IF(AX64=0,0,IF(AX64&gt;AW64,0,((AW64/AX64)-1)*100))</f>
        <v>5.2998909487459001</v>
      </c>
      <c r="BO64" s="306">
        <f t="shared" si="101"/>
        <v>5.4993097100782373</v>
      </c>
      <c r="BP64" s="306">
        <f t="shared" si="101"/>
        <v>5.4342552159145852</v>
      </c>
      <c r="BQ64" s="306">
        <f t="shared" si="101"/>
        <v>6.1823802163833097</v>
      </c>
      <c r="BR64" s="306">
        <f t="shared" si="101"/>
        <v>6.181619256017501</v>
      </c>
      <c r="BS64" s="306">
        <f t="shared" si="101"/>
        <v>6.4647641234711894</v>
      </c>
      <c r="BT64" s="306">
        <f t="shared" si="101"/>
        <v>9.6249002394253491</v>
      </c>
      <c r="BU64" s="306">
        <f t="shared" si="101"/>
        <v>7.8684573002754776</v>
      </c>
      <c r="BV64" s="306">
        <f t="shared" si="101"/>
        <v>7.4560592044403462</v>
      </c>
      <c r="BW64" s="306">
        <f t="shared" si="101"/>
        <v>8.2082082082082017</v>
      </c>
      <c r="BX64" s="404">
        <f t="shared" si="24"/>
        <v>8.4686136234672968</v>
      </c>
      <c r="BY64" s="405">
        <f t="shared" si="25"/>
        <v>5.914414977270023</v>
      </c>
      <c r="BZ64" s="788" t="s">
        <v>2637</v>
      </c>
      <c r="CA64" s="486">
        <f t="shared" si="26"/>
        <v>2.4055969221365618</v>
      </c>
      <c r="CB64" s="348">
        <f t="shared" si="27"/>
        <v>14.428324194863833</v>
      </c>
      <c r="CC64" s="404">
        <f t="shared" si="28"/>
        <v>45.875230255823787</v>
      </c>
      <c r="CD64" s="570">
        <f t="shared" si="29"/>
        <v>1.6092475247524753</v>
      </c>
      <c r="CE64" s="419">
        <f t="shared" si="84"/>
        <v>1.6575249504950496</v>
      </c>
      <c r="CF64" s="419">
        <f t="shared" si="95"/>
        <v>1.707250699009901</v>
      </c>
      <c r="CG64" s="419">
        <f t="shared" si="95"/>
        <v>1.758468219980198</v>
      </c>
      <c r="CH64" s="496">
        <f t="shared" si="95"/>
        <v>1.8112222665796041</v>
      </c>
      <c r="CI64" s="416">
        <f t="shared" si="64"/>
        <v>8.5437136608172288</v>
      </c>
      <c r="CJ64" s="405">
        <f t="shared" si="33"/>
        <v>16.150687449559982</v>
      </c>
      <c r="CK64" s="483" t="s">
        <v>462</v>
      </c>
      <c r="CL64" s="502">
        <v>3.22</v>
      </c>
      <c r="CM64" s="502">
        <v>-9.43</v>
      </c>
      <c r="CN64" s="526">
        <v>-0.05</v>
      </c>
      <c r="CO64" s="527">
        <v>-0.2</v>
      </c>
    </row>
    <row r="65" spans="1:93" ht="11.25" customHeight="1">
      <c r="A65" s="23" t="s">
        <v>904</v>
      </c>
      <c r="B65" s="24" t="s">
        <v>905</v>
      </c>
      <c r="C65" s="24" t="s">
        <v>497</v>
      </c>
      <c r="D65" s="117">
        <v>22</v>
      </c>
      <c r="E65" s="121">
        <v>122</v>
      </c>
      <c r="F65" s="38" t="s">
        <v>2049</v>
      </c>
      <c r="G65" s="39" t="s">
        <v>2049</v>
      </c>
      <c r="H65" s="156">
        <v>35.520000000000003</v>
      </c>
      <c r="I65" s="227">
        <f t="shared" si="59"/>
        <v>3.3783783783783781</v>
      </c>
      <c r="J65" s="94">
        <v>0.28000000000000003</v>
      </c>
      <c r="K65" s="94">
        <v>0.3</v>
      </c>
      <c r="L65" s="83">
        <f t="shared" si="60"/>
        <v>7.1428571428571397</v>
      </c>
      <c r="M65" s="27">
        <v>41893</v>
      </c>
      <c r="N65" s="27">
        <v>41897</v>
      </c>
      <c r="O65" s="26">
        <v>41922</v>
      </c>
      <c r="P65" s="92" t="s">
        <v>919</v>
      </c>
      <c r="Q65" s="24"/>
      <c r="R65" s="224">
        <f t="shared" si="79"/>
        <v>1.2</v>
      </c>
      <c r="S65" s="231">
        <f t="shared" si="2"/>
        <v>54.298642533936651</v>
      </c>
      <c r="T65" s="680">
        <f t="shared" si="3"/>
        <v>2.1234576545381856</v>
      </c>
      <c r="U65" s="227">
        <f t="shared" si="4"/>
        <v>16.072398190045252</v>
      </c>
      <c r="V65" s="263">
        <v>12</v>
      </c>
      <c r="W65" s="161">
        <v>2.21</v>
      </c>
      <c r="X65" s="149">
        <v>1.62</v>
      </c>
      <c r="Y65" s="155">
        <v>5.65</v>
      </c>
      <c r="Z65" s="149">
        <v>1.46</v>
      </c>
      <c r="AA65" s="156">
        <v>11.8</v>
      </c>
      <c r="AB65" s="432">
        <v>14.4</v>
      </c>
      <c r="AC65" s="474">
        <v>2.97</v>
      </c>
      <c r="AD65" s="443">
        <v>12</v>
      </c>
      <c r="AE65" s="474">
        <v>9.9</v>
      </c>
      <c r="AF65" s="723">
        <v>7</v>
      </c>
      <c r="AG65" s="456">
        <v>1447</v>
      </c>
      <c r="AH65" s="655">
        <v>1.3</v>
      </c>
      <c r="AI65" s="767">
        <v>0.1</v>
      </c>
      <c r="AJ65" s="796">
        <f t="shared" si="96"/>
        <v>0.44279953640393166</v>
      </c>
      <c r="AK65" s="688">
        <f t="shared" si="97"/>
        <v>0.94589168578490623</v>
      </c>
      <c r="AL65" s="634">
        <f t="shared" si="34"/>
        <v>3.6363636363636154</v>
      </c>
      <c r="AM65" s="631">
        <f t="shared" si="98"/>
        <v>4.4643926822318658</v>
      </c>
      <c r="AN65" s="631">
        <f t="shared" si="99"/>
        <v>5.3135944368471799</v>
      </c>
      <c r="AO65" s="235">
        <f t="shared" si="7"/>
        <v>5.6175506315376156</v>
      </c>
      <c r="AP65" s="808">
        <v>1.1399999999999999</v>
      </c>
      <c r="AQ65" s="808">
        <v>1.1000000000000001</v>
      </c>
      <c r="AR65" s="809"/>
      <c r="AS65" s="808">
        <v>1.06</v>
      </c>
      <c r="AT65" s="796">
        <v>1</v>
      </c>
      <c r="AU65" s="809"/>
      <c r="AV65" s="810">
        <v>0.92</v>
      </c>
      <c r="AW65" s="812">
        <v>0.88</v>
      </c>
      <c r="AX65" s="811">
        <v>0.85</v>
      </c>
      <c r="AY65" s="811">
        <v>0.81</v>
      </c>
      <c r="AZ65" s="811">
        <v>0.77</v>
      </c>
      <c r="BA65" s="811">
        <v>0.73</v>
      </c>
      <c r="BB65" s="811">
        <v>0.66</v>
      </c>
      <c r="BC65" s="811">
        <v>0.59499999999999997</v>
      </c>
      <c r="BD65" s="811">
        <v>0.55000000000000004</v>
      </c>
      <c r="BE65" s="812">
        <v>0.54</v>
      </c>
      <c r="BF65" s="811">
        <v>0.51</v>
      </c>
      <c r="BG65" s="811">
        <v>0.47</v>
      </c>
      <c r="BH65" s="810">
        <f t="shared" si="8"/>
        <v>12.585000000000001</v>
      </c>
      <c r="BI65" s="405">
        <f t="shared" si="9"/>
        <v>3.6363636363636154</v>
      </c>
      <c r="BJ65" s="405">
        <f t="shared" si="61"/>
        <v>3.7735849056603765</v>
      </c>
      <c r="BK65" s="405">
        <f t="shared" si="82"/>
        <v>6.0000000000000053</v>
      </c>
      <c r="BL65" s="404">
        <f t="shared" si="83"/>
        <v>8.6956521739130377</v>
      </c>
      <c r="BM65" s="404">
        <f t="shared" si="66"/>
        <v>4.5454545454545414</v>
      </c>
      <c r="BN65" s="306">
        <f t="shared" si="101"/>
        <v>3.529411764705892</v>
      </c>
      <c r="BO65" s="306">
        <f t="shared" si="101"/>
        <v>4.9382716049382713</v>
      </c>
      <c r="BP65" s="306">
        <f t="shared" si="101"/>
        <v>5.1948051948051965</v>
      </c>
      <c r="BQ65" s="306">
        <f t="shared" si="101"/>
        <v>5.4794520547945202</v>
      </c>
      <c r="BR65" s="306">
        <f t="shared" si="101"/>
        <v>10.606060606060597</v>
      </c>
      <c r="BS65" s="306">
        <f t="shared" si="101"/>
        <v>10.924369747899165</v>
      </c>
      <c r="BT65" s="306">
        <f t="shared" si="101"/>
        <v>8.1818181818181799</v>
      </c>
      <c r="BU65" s="306">
        <f t="shared" si="101"/>
        <v>1.8518518518518601</v>
      </c>
      <c r="BV65" s="306">
        <f t="shared" si="101"/>
        <v>5.8823529411764719</v>
      </c>
      <c r="BW65" s="306">
        <f t="shared" si="101"/>
        <v>8.5106382978723527</v>
      </c>
      <c r="BX65" s="404">
        <f t="shared" si="24"/>
        <v>6.1166725004876064</v>
      </c>
      <c r="BY65" s="405">
        <f t="shared" si="25"/>
        <v>2.6028440876671892</v>
      </c>
      <c r="BZ65" s="788" t="s">
        <v>2637</v>
      </c>
      <c r="CA65" s="486">
        <f t="shared" si="26"/>
        <v>-7.3804253748196942</v>
      </c>
      <c r="CB65" s="348">
        <f t="shared" si="27"/>
        <v>8.691972815225558</v>
      </c>
      <c r="CC65" s="404">
        <f t="shared" si="28"/>
        <v>59.143611442764325</v>
      </c>
      <c r="CD65" s="570">
        <f t="shared" si="29"/>
        <v>1.254</v>
      </c>
      <c r="CE65" s="419">
        <f t="shared" si="84"/>
        <v>1.2912438000000002</v>
      </c>
      <c r="CF65" s="419">
        <f t="shared" si="95"/>
        <v>1.4190769362000002</v>
      </c>
      <c r="CG65" s="419">
        <f t="shared" si="95"/>
        <v>1.5595655528838002</v>
      </c>
      <c r="CH65" s="496">
        <f t="shared" si="95"/>
        <v>1.7139625426192964</v>
      </c>
      <c r="CI65" s="416">
        <f t="shared" si="64"/>
        <v>7.2378488317030971</v>
      </c>
      <c r="CJ65" s="405">
        <f t="shared" si="33"/>
        <v>20.376826665830787</v>
      </c>
      <c r="CK65" s="457">
        <v>0.97</v>
      </c>
      <c r="CL65" s="458">
        <v>9.0299999999999994</v>
      </c>
      <c r="CM65" s="458">
        <v>-10.46</v>
      </c>
      <c r="CN65" s="459">
        <v>-1.1499999999999999</v>
      </c>
      <c r="CO65" s="460">
        <v>-7.0000000000000007E-2</v>
      </c>
    </row>
    <row r="66" spans="1:93" ht="11.25" customHeight="1">
      <c r="A66" s="86" t="s">
        <v>3390</v>
      </c>
      <c r="B66" s="24" t="s">
        <v>1914</v>
      </c>
      <c r="C66" s="24" t="s">
        <v>2771</v>
      </c>
      <c r="D66" s="117">
        <v>12</v>
      </c>
      <c r="E66" s="121">
        <v>280</v>
      </c>
      <c r="F66" s="57" t="s">
        <v>2659</v>
      </c>
      <c r="G66" s="49" t="s">
        <v>2659</v>
      </c>
      <c r="H66" s="179">
        <v>90.67</v>
      </c>
      <c r="I66" s="229">
        <f t="shared" si="59"/>
        <v>2.9116576596448658</v>
      </c>
      <c r="J66" s="106">
        <v>0.6</v>
      </c>
      <c r="K66" s="106">
        <v>0.66</v>
      </c>
      <c r="L66" s="84">
        <f t="shared" si="60"/>
        <v>10.000000000000009</v>
      </c>
      <c r="M66" s="27">
        <v>42060</v>
      </c>
      <c r="N66" s="27">
        <v>42062</v>
      </c>
      <c r="O66" s="26">
        <v>42076</v>
      </c>
      <c r="P66" s="92" t="s">
        <v>558</v>
      </c>
      <c r="Q66" s="24"/>
      <c r="R66" s="192">
        <f t="shared" si="79"/>
        <v>2.64</v>
      </c>
      <c r="S66" s="672">
        <f t="shared" si="2"/>
        <v>40.74074074074074</v>
      </c>
      <c r="T66" s="681">
        <f t="shared" si="3"/>
        <v>70.233882526203132</v>
      </c>
      <c r="U66" s="229">
        <f t="shared" si="4"/>
        <v>13.992283950617283</v>
      </c>
      <c r="V66" s="264">
        <v>12</v>
      </c>
      <c r="W66" s="162">
        <v>6.48</v>
      </c>
      <c r="X66" s="150">
        <v>0.8</v>
      </c>
      <c r="Y66" s="157">
        <v>2.37</v>
      </c>
      <c r="Z66" s="150">
        <v>4.66</v>
      </c>
      <c r="AA66" s="158">
        <v>44.2</v>
      </c>
      <c r="AB66" s="434">
        <v>67.3</v>
      </c>
      <c r="AC66" s="475">
        <v>8.2899999999999991</v>
      </c>
      <c r="AD66" s="445">
        <v>5.7</v>
      </c>
      <c r="AE66" s="475">
        <v>17.440000000000001</v>
      </c>
      <c r="AF66" s="725">
        <v>10</v>
      </c>
      <c r="AG66" s="467">
        <v>3046</v>
      </c>
      <c r="AH66" s="738">
        <v>0.6</v>
      </c>
      <c r="AI66" s="769">
        <v>0.96</v>
      </c>
      <c r="AJ66" s="796">
        <f t="shared" si="96"/>
        <v>1.9415582210239994</v>
      </c>
      <c r="AK66" s="688">
        <f t="shared" si="97"/>
        <v>1.1228511419082097</v>
      </c>
      <c r="AL66" s="635">
        <f t="shared" si="34"/>
        <v>10.091743119266038</v>
      </c>
      <c r="AM66" s="636">
        <f t="shared" si="98"/>
        <v>10.064241629820891</v>
      </c>
      <c r="AN66" s="636">
        <f t="shared" si="99"/>
        <v>11.066881859836798</v>
      </c>
      <c r="AO66" s="236">
        <f t="shared" si="7"/>
        <v>9.8560543306117854</v>
      </c>
      <c r="AP66" s="814">
        <v>2.4</v>
      </c>
      <c r="AQ66" s="814">
        <v>2.1800000000000002</v>
      </c>
      <c r="AR66" s="815"/>
      <c r="AS66" s="814">
        <v>1.98</v>
      </c>
      <c r="AT66" s="797">
        <v>1.8</v>
      </c>
      <c r="AU66" s="815"/>
      <c r="AV66" s="816">
        <v>1.56</v>
      </c>
      <c r="AW66" s="817">
        <v>1.42</v>
      </c>
      <c r="AX66" s="817">
        <v>1.34</v>
      </c>
      <c r="AY66" s="817">
        <v>1.28</v>
      </c>
      <c r="AZ66" s="817">
        <v>1.22</v>
      </c>
      <c r="BA66" s="817">
        <v>1.1000000000000001</v>
      </c>
      <c r="BB66" s="817">
        <v>0.9375</v>
      </c>
      <c r="BC66" s="820">
        <v>0</v>
      </c>
      <c r="BD66" s="820">
        <v>0</v>
      </c>
      <c r="BE66" s="820">
        <v>0</v>
      </c>
      <c r="BF66" s="820">
        <v>0</v>
      </c>
      <c r="BG66" s="820">
        <v>0</v>
      </c>
      <c r="BH66" s="816">
        <f t="shared" si="8"/>
        <v>17.217500000000001</v>
      </c>
      <c r="BI66" s="409">
        <f t="shared" si="9"/>
        <v>10.091743119266038</v>
      </c>
      <c r="BJ66" s="409">
        <f t="shared" si="61"/>
        <v>10.1010101010101</v>
      </c>
      <c r="BK66" s="409">
        <f t="shared" si="82"/>
        <v>9.9999999999999858</v>
      </c>
      <c r="BL66" s="408">
        <f t="shared" si="83"/>
        <v>15.384615384615374</v>
      </c>
      <c r="BM66" s="408">
        <f t="shared" ref="BM66:BM72" si="102">IF(AW66=0,0,IF(AW66&gt;AV66,0,((AV66/AW66)-1)*100))</f>
        <v>9.8591549295774747</v>
      </c>
      <c r="BN66" s="395">
        <f t="shared" si="101"/>
        <v>5.9701492537313383</v>
      </c>
      <c r="BO66" s="395">
        <f t="shared" si="101"/>
        <v>4.6875</v>
      </c>
      <c r="BP66" s="395">
        <f t="shared" si="101"/>
        <v>4.9180327868852514</v>
      </c>
      <c r="BQ66" s="395">
        <f t="shared" si="101"/>
        <v>10.909090909090891</v>
      </c>
      <c r="BR66" s="395">
        <f t="shared" si="101"/>
        <v>17.333333333333336</v>
      </c>
      <c r="BS66" s="395">
        <f t="shared" si="101"/>
        <v>0</v>
      </c>
      <c r="BT66" s="395">
        <f t="shared" si="101"/>
        <v>0</v>
      </c>
      <c r="BU66" s="395">
        <f t="shared" si="101"/>
        <v>0</v>
      </c>
      <c r="BV66" s="395">
        <f t="shared" si="101"/>
        <v>0</v>
      </c>
      <c r="BW66" s="395">
        <f t="shared" si="101"/>
        <v>0</v>
      </c>
      <c r="BX66" s="408">
        <f t="shared" si="24"/>
        <v>6.6169753211673195</v>
      </c>
      <c r="BY66" s="409">
        <f t="shared" si="25"/>
        <v>5.670112688191292</v>
      </c>
      <c r="BZ66" s="654" t="s">
        <v>1464</v>
      </c>
      <c r="CA66" s="487">
        <f t="shared" si="26"/>
        <v>-1.374443113561874E-2</v>
      </c>
      <c r="CB66" s="349">
        <f t="shared" si="27"/>
        <v>13.978539519481664</v>
      </c>
      <c r="CC66" s="408">
        <f t="shared" si="28"/>
        <v>69.478212356753758</v>
      </c>
      <c r="CD66" s="574">
        <f t="shared" si="29"/>
        <v>2.64</v>
      </c>
      <c r="CE66" s="420">
        <f t="shared" si="84"/>
        <v>2.8588560000000003</v>
      </c>
      <c r="CF66" s="420">
        <f t="shared" si="95"/>
        <v>3.1447416000000006</v>
      </c>
      <c r="CG66" s="420">
        <f t="shared" si="95"/>
        <v>3.4592157600000011</v>
      </c>
      <c r="CH66" s="497">
        <f t="shared" si="95"/>
        <v>3.8051373360000014</v>
      </c>
      <c r="CI66" s="421">
        <f t="shared" si="64"/>
        <v>15.907950696000002</v>
      </c>
      <c r="CJ66" s="409">
        <f t="shared" si="33"/>
        <v>17.544888823205032</v>
      </c>
      <c r="CK66" s="468">
        <v>0.78</v>
      </c>
      <c r="CL66" s="469">
        <v>16.62</v>
      </c>
      <c r="CM66" s="469">
        <v>-5.05</v>
      </c>
      <c r="CN66" s="470">
        <v>2.23</v>
      </c>
      <c r="CO66" s="471">
        <v>3.25</v>
      </c>
    </row>
    <row r="67" spans="1:93" ht="11.25" customHeight="1">
      <c r="A67" s="15" t="s">
        <v>831</v>
      </c>
      <c r="B67" s="16" t="s">
        <v>832</v>
      </c>
      <c r="C67" s="16" t="s">
        <v>3294</v>
      </c>
      <c r="D67" s="116">
        <v>14</v>
      </c>
      <c r="E67" s="121">
        <v>206</v>
      </c>
      <c r="F67" s="36" t="s">
        <v>2049</v>
      </c>
      <c r="G67" s="37" t="s">
        <v>2049</v>
      </c>
      <c r="H67" s="180">
        <v>65.2</v>
      </c>
      <c r="I67" s="227">
        <f t="shared" si="59"/>
        <v>4.4785276073619631</v>
      </c>
      <c r="J67" s="97">
        <v>0.69</v>
      </c>
      <c r="K67" s="97">
        <v>0.73</v>
      </c>
      <c r="L67" s="96">
        <f t="shared" si="60"/>
        <v>5.7971014492753659</v>
      </c>
      <c r="M67" s="20">
        <v>41837</v>
      </c>
      <c r="N67" s="20">
        <v>41841</v>
      </c>
      <c r="O67" s="19">
        <v>41884</v>
      </c>
      <c r="P67" s="230" t="s">
        <v>2739</v>
      </c>
      <c r="Q67" s="991"/>
      <c r="R67" s="224">
        <f t="shared" si="79"/>
        <v>2.92</v>
      </c>
      <c r="S67" s="231">
        <f t="shared" si="2"/>
        <v>63.340563991323208</v>
      </c>
      <c r="T67" s="680">
        <f t="shared" si="3"/>
        <v>-4.201545219672842</v>
      </c>
      <c r="U67" s="227">
        <f t="shared" si="4"/>
        <v>14.143167028199565</v>
      </c>
      <c r="V67" s="263">
        <v>12</v>
      </c>
      <c r="W67" s="161">
        <v>4.6100000000000003</v>
      </c>
      <c r="X67" s="149">
        <v>24.38</v>
      </c>
      <c r="Y67" s="155">
        <v>1.52</v>
      </c>
      <c r="Z67" s="149">
        <v>1.46</v>
      </c>
      <c r="AA67" s="156">
        <v>12.7</v>
      </c>
      <c r="AB67" s="432">
        <v>-28.3</v>
      </c>
      <c r="AC67" s="474">
        <v>260.87</v>
      </c>
      <c r="AD67" s="443">
        <v>9.3000000000000007</v>
      </c>
      <c r="AE67" s="474">
        <v>0.57999999999999996</v>
      </c>
      <c r="AF67" s="723">
        <v>22</v>
      </c>
      <c r="AG67" s="456">
        <v>80255</v>
      </c>
      <c r="AH67" s="655">
        <v>0.02</v>
      </c>
      <c r="AI67" s="767">
        <v>0.38</v>
      </c>
      <c r="AJ67" s="795">
        <f t="shared" si="96"/>
        <v>1.5096824109960283</v>
      </c>
      <c r="AK67" s="794">
        <f t="shared" si="97"/>
        <v>0.92373164631093052</v>
      </c>
      <c r="AL67" s="634">
        <f t="shared" si="34"/>
        <v>5.1851851851851816</v>
      </c>
      <c r="AM67" s="631">
        <f t="shared" si="98"/>
        <v>11.74775042120344</v>
      </c>
      <c r="AN67" s="631">
        <f t="shared" si="99"/>
        <v>14.040046422263064</v>
      </c>
      <c r="AO67" s="235">
        <f t="shared" si="7"/>
        <v>15.199269699521745</v>
      </c>
      <c r="AP67" s="808">
        <v>2.84</v>
      </c>
      <c r="AQ67" s="808">
        <v>2.7</v>
      </c>
      <c r="AR67" s="809"/>
      <c r="AS67" s="808">
        <v>2.3375880000000002</v>
      </c>
      <c r="AT67" s="796">
        <v>2.0351760000000003</v>
      </c>
      <c r="AU67" s="809"/>
      <c r="AV67" s="810">
        <v>1.657435</v>
      </c>
      <c r="AW67" s="811">
        <v>1.4724189999999999</v>
      </c>
      <c r="AX67" s="811">
        <v>1.449292</v>
      </c>
      <c r="AY67" s="811">
        <v>1.264276</v>
      </c>
      <c r="AZ67" s="811">
        <v>1.110096</v>
      </c>
      <c r="BA67" s="811">
        <v>0.90966199999999997</v>
      </c>
      <c r="BB67" s="811">
        <v>0.68995550000000005</v>
      </c>
      <c r="BC67" s="811">
        <v>0.62828349999999999</v>
      </c>
      <c r="BD67" s="811">
        <v>0.57046600000000003</v>
      </c>
      <c r="BE67" s="811">
        <v>0.53962999999999994</v>
      </c>
      <c r="BF67" s="812">
        <v>0.52421200000000001</v>
      </c>
      <c r="BG67" s="811">
        <v>0.52421200000000001</v>
      </c>
      <c r="BH67" s="810">
        <f t="shared" si="8"/>
        <v>21.252702999999997</v>
      </c>
      <c r="BI67" s="405">
        <f t="shared" si="9"/>
        <v>5.1851851851851816</v>
      </c>
      <c r="BJ67" s="405">
        <f t="shared" si="61"/>
        <v>15.503673016801933</v>
      </c>
      <c r="BK67" s="405">
        <f t="shared" si="82"/>
        <v>14.859255415747818</v>
      </c>
      <c r="BL67" s="404">
        <f t="shared" si="83"/>
        <v>22.790697674418613</v>
      </c>
      <c r="BM67" s="404">
        <f t="shared" si="102"/>
        <v>12.565445026178024</v>
      </c>
      <c r="BN67" s="306">
        <f t="shared" si="101"/>
        <v>1.5957446808510634</v>
      </c>
      <c r="BO67" s="306">
        <f t="shared" si="101"/>
        <v>14.634146341463428</v>
      </c>
      <c r="BP67" s="306">
        <f t="shared" si="101"/>
        <v>13.888888888888884</v>
      </c>
      <c r="BQ67" s="306">
        <f t="shared" si="101"/>
        <v>22.033898305084755</v>
      </c>
      <c r="BR67" s="306">
        <f t="shared" si="101"/>
        <v>31.843575418994408</v>
      </c>
      <c r="BS67" s="306">
        <f t="shared" si="101"/>
        <v>9.8159509202454096</v>
      </c>
      <c r="BT67" s="306">
        <f t="shared" si="101"/>
        <v>10.135135135135132</v>
      </c>
      <c r="BU67" s="306">
        <f t="shared" si="101"/>
        <v>5.7142857142857384</v>
      </c>
      <c r="BV67" s="306">
        <f t="shared" si="101"/>
        <v>2.9411764705882248</v>
      </c>
      <c r="BW67" s="306">
        <f t="shared" si="101"/>
        <v>0</v>
      </c>
      <c r="BX67" s="404">
        <f t="shared" si="24"/>
        <v>12.233803879591244</v>
      </c>
      <c r="BY67" s="405">
        <f t="shared" si="25"/>
        <v>8.4453289826136722</v>
      </c>
      <c r="BZ67" s="788" t="s">
        <v>1465</v>
      </c>
      <c r="CA67" s="486">
        <f t="shared" si="26"/>
        <v>4.3754070014254633</v>
      </c>
      <c r="CB67" s="348">
        <f t="shared" si="27"/>
        <v>18.518574029625029</v>
      </c>
      <c r="CC67" s="404">
        <f t="shared" si="28"/>
        <v>62.592770215277994</v>
      </c>
      <c r="CD67" s="570">
        <f t="shared" si="29"/>
        <v>2.8683999999999998</v>
      </c>
      <c r="CE67" s="419">
        <f t="shared" si="84"/>
        <v>3.15524</v>
      </c>
      <c r="CF67" s="419">
        <f t="shared" si="95"/>
        <v>3.173540392</v>
      </c>
      <c r="CG67" s="419">
        <f t="shared" si="95"/>
        <v>3.1919469262736002</v>
      </c>
      <c r="CH67" s="496">
        <f t="shared" si="95"/>
        <v>3.2104602184459874</v>
      </c>
      <c r="CI67" s="416">
        <f t="shared" si="64"/>
        <v>15.599587536719588</v>
      </c>
      <c r="CJ67" s="405">
        <f t="shared" si="33"/>
        <v>23.925747755704887</v>
      </c>
      <c r="CK67" s="457">
        <v>1.0900000000000001</v>
      </c>
      <c r="CL67" s="458">
        <v>8.6999999999999993</v>
      </c>
      <c r="CM67" s="458">
        <v>-23.58</v>
      </c>
      <c r="CN67" s="459">
        <v>-0.91</v>
      </c>
      <c r="CO67" s="460">
        <v>-11.29</v>
      </c>
    </row>
    <row r="68" spans="1:93" ht="11.25" customHeight="1">
      <c r="A68" s="86" t="s">
        <v>34</v>
      </c>
      <c r="B68" s="24" t="s">
        <v>35</v>
      </c>
      <c r="C68" s="91" t="s">
        <v>1008</v>
      </c>
      <c r="D68" s="117">
        <v>11</v>
      </c>
      <c r="E68" s="121">
        <v>291</v>
      </c>
      <c r="F68" s="38" t="s">
        <v>1572</v>
      </c>
      <c r="G68" s="39" t="s">
        <v>1572</v>
      </c>
      <c r="H68" s="179">
        <v>146.96</v>
      </c>
      <c r="I68" s="227">
        <f t="shared" si="59"/>
        <v>0.96624931954273263</v>
      </c>
      <c r="J68" s="106">
        <v>0.31</v>
      </c>
      <c r="K68" s="106">
        <v>0.35499999999999998</v>
      </c>
      <c r="L68" s="83">
        <f t="shared" si="60"/>
        <v>14.516129032258052</v>
      </c>
      <c r="M68" s="27">
        <v>41773</v>
      </c>
      <c r="N68" s="27">
        <v>41775</v>
      </c>
      <c r="O68" s="26">
        <v>41789</v>
      </c>
      <c r="P68" s="92" t="s">
        <v>2636</v>
      </c>
      <c r="Q68" s="627" t="s">
        <v>1716</v>
      </c>
      <c r="R68" s="224">
        <f t="shared" si="79"/>
        <v>1.42</v>
      </c>
      <c r="S68" s="231">
        <f t="shared" si="2"/>
        <v>29.521829521829524</v>
      </c>
      <c r="T68" s="680">
        <f t="shared" si="3"/>
        <v>166.23860306686134</v>
      </c>
      <c r="U68" s="227">
        <f t="shared" si="4"/>
        <v>30.553014553014556</v>
      </c>
      <c r="V68" s="263">
        <v>8</v>
      </c>
      <c r="W68" s="161">
        <v>4.8099999999999996</v>
      </c>
      <c r="X68" s="149">
        <v>2.96</v>
      </c>
      <c r="Y68" s="155">
        <v>0.56999999999999995</v>
      </c>
      <c r="Z68" s="149">
        <v>5.22</v>
      </c>
      <c r="AA68" s="156">
        <v>17.7</v>
      </c>
      <c r="AB68" s="432">
        <v>0.4</v>
      </c>
      <c r="AC68" s="474">
        <v>9.99</v>
      </c>
      <c r="AD68" s="443">
        <v>13.5</v>
      </c>
      <c r="AE68" s="474">
        <v>10.32</v>
      </c>
      <c r="AF68" s="723">
        <v>26</v>
      </c>
      <c r="AG68" s="456">
        <v>64736</v>
      </c>
      <c r="AH68" s="655">
        <v>0.5</v>
      </c>
      <c r="AI68" s="767">
        <v>0.41</v>
      </c>
      <c r="AJ68" s="796">
        <f t="shared" si="96"/>
        <v>1.0708610325746664</v>
      </c>
      <c r="AK68" s="688">
        <f t="shared" si="97"/>
        <v>0.87912803748943869</v>
      </c>
      <c r="AL68" s="634">
        <f t="shared" si="34"/>
        <v>14.10788381742738</v>
      </c>
      <c r="AM68" s="631">
        <f t="shared" si="98"/>
        <v>14.126628720201229</v>
      </c>
      <c r="AN68" s="631">
        <f t="shared" si="99"/>
        <v>14.456623939757996</v>
      </c>
      <c r="AO68" s="235">
        <f t="shared" si="7"/>
        <v>16.444275831586896</v>
      </c>
      <c r="AP68" s="808">
        <v>1.375</v>
      </c>
      <c r="AQ68" s="808">
        <v>1.2050000000000001</v>
      </c>
      <c r="AR68" s="809"/>
      <c r="AS68" s="808">
        <v>1.0649999999999999</v>
      </c>
      <c r="AT68" s="796">
        <v>0.92500000000000004</v>
      </c>
      <c r="AU68" s="809"/>
      <c r="AV68" s="810">
        <v>0.79500000000000004</v>
      </c>
      <c r="AW68" s="811">
        <v>0.7</v>
      </c>
      <c r="AX68" s="811">
        <v>0.625</v>
      </c>
      <c r="AY68" s="811">
        <v>0.56499999999999995</v>
      </c>
      <c r="AZ68" s="811">
        <v>0.505</v>
      </c>
      <c r="BA68" s="811">
        <v>0.44500000000000001</v>
      </c>
      <c r="BB68" s="811">
        <v>0.3</v>
      </c>
      <c r="BC68" s="812">
        <v>0</v>
      </c>
      <c r="BD68" s="812">
        <v>0</v>
      </c>
      <c r="BE68" s="812">
        <v>0</v>
      </c>
      <c r="BF68" s="812">
        <v>0</v>
      </c>
      <c r="BG68" s="812">
        <v>0</v>
      </c>
      <c r="BH68" s="810">
        <f t="shared" si="8"/>
        <v>8.5050000000000008</v>
      </c>
      <c r="BI68" s="405">
        <f t="shared" si="9"/>
        <v>14.10788381742738</v>
      </c>
      <c r="BJ68" s="405">
        <f t="shared" si="61"/>
        <v>13.145539906103298</v>
      </c>
      <c r="BK68" s="405">
        <f t="shared" si="82"/>
        <v>15.135135135135114</v>
      </c>
      <c r="BL68" s="404">
        <f t="shared" si="83"/>
        <v>16.35220125786163</v>
      </c>
      <c r="BM68" s="404">
        <f t="shared" si="102"/>
        <v>13.571428571428591</v>
      </c>
      <c r="BN68" s="306">
        <f t="shared" si="101"/>
        <v>11.999999999999989</v>
      </c>
      <c r="BO68" s="306">
        <f t="shared" si="101"/>
        <v>10.619469026548689</v>
      </c>
      <c r="BP68" s="306">
        <f t="shared" si="101"/>
        <v>11.88118811881187</v>
      </c>
      <c r="BQ68" s="306">
        <f t="shared" si="101"/>
        <v>13.483146067415719</v>
      </c>
      <c r="BR68" s="306">
        <f t="shared" si="101"/>
        <v>48.333333333333343</v>
      </c>
      <c r="BS68" s="306">
        <f t="shared" si="101"/>
        <v>0</v>
      </c>
      <c r="BT68" s="306">
        <f t="shared" si="101"/>
        <v>0</v>
      </c>
      <c r="BU68" s="306">
        <f t="shared" si="101"/>
        <v>0</v>
      </c>
      <c r="BV68" s="306">
        <f t="shared" si="101"/>
        <v>0</v>
      </c>
      <c r="BW68" s="306">
        <f t="shared" si="101"/>
        <v>0</v>
      </c>
      <c r="BX68" s="404">
        <f t="shared" si="24"/>
        <v>11.241955015604374</v>
      </c>
      <c r="BY68" s="405">
        <f t="shared" si="25"/>
        <v>11.754734887549223</v>
      </c>
      <c r="BZ68" s="788" t="s">
        <v>1862</v>
      </c>
      <c r="CA68" s="486">
        <f t="shared" si="26"/>
        <v>-15.130141293713827</v>
      </c>
      <c r="CB68" s="348">
        <f t="shared" si="27"/>
        <v>15.422873259300729</v>
      </c>
      <c r="CC68" s="404">
        <f t="shared" si="28"/>
        <v>70.4475155925156</v>
      </c>
      <c r="CD68" s="570">
        <f t="shared" si="29"/>
        <v>1.3805000000000001</v>
      </c>
      <c r="CE68" s="419">
        <f t="shared" si="84"/>
        <v>1.5184119500000002</v>
      </c>
      <c r="CF68" s="419">
        <f t="shared" si="95"/>
        <v>1.6702531450000004</v>
      </c>
      <c r="CG68" s="419">
        <f t="shared" si="95"/>
        <v>1.8372784595000007</v>
      </c>
      <c r="CH68" s="496">
        <f t="shared" si="95"/>
        <v>2.0210063054500007</v>
      </c>
      <c r="CI68" s="416">
        <f t="shared" si="64"/>
        <v>8.4274498599500021</v>
      </c>
      <c r="CJ68" s="405">
        <f t="shared" si="33"/>
        <v>5.7345195018712589</v>
      </c>
      <c r="CK68" s="457">
        <v>0.52</v>
      </c>
      <c r="CL68" s="458">
        <v>39.1</v>
      </c>
      <c r="CM68" s="458">
        <v>-2.97</v>
      </c>
      <c r="CN68" s="459">
        <v>4.5599999999999996</v>
      </c>
      <c r="CO68" s="460">
        <v>17.57</v>
      </c>
    </row>
    <row r="69" spans="1:93" ht="11.25" customHeight="1">
      <c r="A69" s="86" t="s">
        <v>1952</v>
      </c>
      <c r="B69" s="24" t="s">
        <v>976</v>
      </c>
      <c r="C69" s="24" t="s">
        <v>728</v>
      </c>
      <c r="D69" s="117">
        <v>12</v>
      </c>
      <c r="E69" s="121">
        <v>253</v>
      </c>
      <c r="F69" s="38" t="s">
        <v>2049</v>
      </c>
      <c r="G69" s="39" t="s">
        <v>2049</v>
      </c>
      <c r="H69" s="179">
        <v>151.03</v>
      </c>
      <c r="I69" s="227">
        <f t="shared" si="59"/>
        <v>2.6484804343507915</v>
      </c>
      <c r="J69" s="106">
        <v>0.75</v>
      </c>
      <c r="K69" s="106">
        <v>1</v>
      </c>
      <c r="L69" s="83">
        <f t="shared" si="60"/>
        <v>33.333333333333329</v>
      </c>
      <c r="M69" s="27">
        <v>41836</v>
      </c>
      <c r="N69" s="27">
        <v>41838</v>
      </c>
      <c r="O69" s="26">
        <v>41856</v>
      </c>
      <c r="P69" s="92" t="s">
        <v>1249</v>
      </c>
      <c r="Q69" s="91"/>
      <c r="R69" s="224">
        <f t="shared" si="79"/>
        <v>4</v>
      </c>
      <c r="S69" s="231">
        <f t="shared" si="2"/>
        <v>69.084628670120892</v>
      </c>
      <c r="T69" s="680">
        <f t="shared" si="3"/>
        <v>178.70096446813943</v>
      </c>
      <c r="U69" s="227">
        <f t="shared" si="4"/>
        <v>26.0846286701209</v>
      </c>
      <c r="V69" s="263">
        <v>7</v>
      </c>
      <c r="W69" s="161">
        <v>5.79</v>
      </c>
      <c r="X69" s="149">
        <v>2.75</v>
      </c>
      <c r="Y69" s="155">
        <v>1.33</v>
      </c>
      <c r="Z69" s="149">
        <v>6.7</v>
      </c>
      <c r="AA69" s="156">
        <v>27.1</v>
      </c>
      <c r="AB69" s="432">
        <v>12.4</v>
      </c>
      <c r="AC69" s="474">
        <v>7.77</v>
      </c>
      <c r="AD69" s="443">
        <v>13.8</v>
      </c>
      <c r="AE69" s="474">
        <v>9.5</v>
      </c>
      <c r="AF69" s="723">
        <v>10</v>
      </c>
      <c r="AG69" s="456">
        <v>3611</v>
      </c>
      <c r="AH69" s="655">
        <v>1.2</v>
      </c>
      <c r="AI69" s="767">
        <v>0.73</v>
      </c>
      <c r="AJ69" s="796">
        <f t="shared" si="96"/>
        <v>2.4881876441509587</v>
      </c>
      <c r="AK69" s="688">
        <f t="shared" si="97"/>
        <v>1.508118008273744</v>
      </c>
      <c r="AL69" s="634">
        <f t="shared" si="34"/>
        <v>39.999999999999993</v>
      </c>
      <c r="AM69" s="631">
        <f t="shared" si="98"/>
        <v>56.6783120190969</v>
      </c>
      <c r="AN69" s="631">
        <f t="shared" si="99"/>
        <v>34.336989489283233</v>
      </c>
      <c r="AO69" s="235">
        <f t="shared" si="7"/>
        <v>22.76810521517929</v>
      </c>
      <c r="AP69" s="808">
        <v>3.5</v>
      </c>
      <c r="AQ69" s="808">
        <v>2.5</v>
      </c>
      <c r="AR69" s="809"/>
      <c r="AS69" s="808">
        <v>1.4</v>
      </c>
      <c r="AT69" s="796">
        <v>0.91</v>
      </c>
      <c r="AU69" s="809"/>
      <c r="AV69" s="810">
        <v>0.82</v>
      </c>
      <c r="AW69" s="812">
        <v>0.8</v>
      </c>
      <c r="AX69" s="811">
        <v>0.74</v>
      </c>
      <c r="AY69" s="811">
        <v>0.6</v>
      </c>
      <c r="AZ69" s="811">
        <v>0.53</v>
      </c>
      <c r="BA69" s="811">
        <v>0.49</v>
      </c>
      <c r="BB69" s="811">
        <v>0.45</v>
      </c>
      <c r="BC69" s="811">
        <v>0.11</v>
      </c>
      <c r="BD69" s="812">
        <v>0.02</v>
      </c>
      <c r="BE69" s="812">
        <v>0.02</v>
      </c>
      <c r="BF69" s="812">
        <v>0.02</v>
      </c>
      <c r="BG69" s="812">
        <v>0.02</v>
      </c>
      <c r="BH69" s="810">
        <f t="shared" si="8"/>
        <v>12.929999999999998</v>
      </c>
      <c r="BI69" s="405">
        <f t="shared" si="9"/>
        <v>39.999999999999993</v>
      </c>
      <c r="BJ69" s="405">
        <f t="shared" si="61"/>
        <v>78.571428571428584</v>
      </c>
      <c r="BK69" s="405">
        <f t="shared" si="82"/>
        <v>53.846153846153832</v>
      </c>
      <c r="BL69" s="404">
        <f t="shared" si="83"/>
        <v>10.975609756097571</v>
      </c>
      <c r="BM69" s="404">
        <f t="shared" si="102"/>
        <v>2.4999999999999911</v>
      </c>
      <c r="BN69" s="306">
        <f t="shared" ref="BN69:BW69" si="103">IF(AX69=0,0,IF(AX69&gt;AW69,0,((AW69/AX69)-1)*100))</f>
        <v>8.1081081081081141</v>
      </c>
      <c r="BO69" s="306">
        <f t="shared" si="103"/>
        <v>23.333333333333339</v>
      </c>
      <c r="BP69" s="306">
        <f t="shared" si="103"/>
        <v>13.207547169811317</v>
      </c>
      <c r="BQ69" s="306">
        <f t="shared" si="103"/>
        <v>8.163265306122458</v>
      </c>
      <c r="BR69" s="306">
        <f t="shared" si="103"/>
        <v>8.8888888888888786</v>
      </c>
      <c r="BS69" s="306">
        <f t="shared" si="103"/>
        <v>309.09090909090907</v>
      </c>
      <c r="BT69" s="306">
        <f t="shared" si="103"/>
        <v>450</v>
      </c>
      <c r="BU69" s="306">
        <f t="shared" si="103"/>
        <v>0</v>
      </c>
      <c r="BV69" s="306">
        <f t="shared" si="103"/>
        <v>0</v>
      </c>
      <c r="BW69" s="306">
        <f t="shared" si="103"/>
        <v>0</v>
      </c>
      <c r="BX69" s="404">
        <f t="shared" si="24"/>
        <v>67.112349604723548</v>
      </c>
      <c r="BY69" s="405">
        <f t="shared" si="25"/>
        <v>127.07112080297372</v>
      </c>
      <c r="BZ69" s="788" t="s">
        <v>2441</v>
      </c>
      <c r="CA69" s="486">
        <f t="shared" si="26"/>
        <v>10.900841253513128</v>
      </c>
      <c r="CB69" s="348">
        <f t="shared" si="27"/>
        <v>36.985469923634028</v>
      </c>
      <c r="CC69" s="404">
        <f t="shared" si="28"/>
        <v>69.708074265975824</v>
      </c>
      <c r="CD69" s="570">
        <f t="shared" si="29"/>
        <v>3.8500000000000005</v>
      </c>
      <c r="CE69" s="419">
        <f t="shared" si="84"/>
        <v>4.1491450000000007</v>
      </c>
      <c r="CF69" s="419">
        <f t="shared" si="95"/>
        <v>4.5433137750000006</v>
      </c>
      <c r="CG69" s="419">
        <f t="shared" si="95"/>
        <v>4.9749285836250001</v>
      </c>
      <c r="CH69" s="496">
        <f t="shared" si="95"/>
        <v>5.4475467990693751</v>
      </c>
      <c r="CI69" s="416">
        <f t="shared" si="64"/>
        <v>22.964934157694376</v>
      </c>
      <c r="CJ69" s="405">
        <f t="shared" si="33"/>
        <v>15.205544698201932</v>
      </c>
      <c r="CK69" s="457">
        <v>0.72</v>
      </c>
      <c r="CL69" s="458">
        <v>67.08</v>
      </c>
      <c r="CM69" s="458">
        <v>-0.05</v>
      </c>
      <c r="CN69" s="459">
        <v>12</v>
      </c>
      <c r="CO69" s="460">
        <v>35.25</v>
      </c>
    </row>
    <row r="70" spans="1:93" ht="11.25" customHeight="1">
      <c r="A70" s="86" t="s">
        <v>3569</v>
      </c>
      <c r="B70" s="24" t="s">
        <v>2081</v>
      </c>
      <c r="C70" s="24" t="s">
        <v>2566</v>
      </c>
      <c r="D70" s="117">
        <v>10</v>
      </c>
      <c r="E70" s="121">
        <v>330</v>
      </c>
      <c r="F70" s="38" t="s">
        <v>2049</v>
      </c>
      <c r="G70" s="39" t="s">
        <v>2049</v>
      </c>
      <c r="H70" s="179">
        <v>66.83</v>
      </c>
      <c r="I70" s="227">
        <f t="shared" si="59"/>
        <v>1.9751608559030378</v>
      </c>
      <c r="J70" s="106">
        <v>0.3</v>
      </c>
      <c r="K70" s="106">
        <v>0.33</v>
      </c>
      <c r="L70" s="83">
        <f t="shared" si="60"/>
        <v>10.000000000000009</v>
      </c>
      <c r="M70" s="27">
        <v>41878</v>
      </c>
      <c r="N70" s="27">
        <v>41880</v>
      </c>
      <c r="O70" s="26">
        <v>41891</v>
      </c>
      <c r="P70" s="92" t="s">
        <v>650</v>
      </c>
      <c r="Q70" s="24"/>
      <c r="R70" s="224">
        <f t="shared" si="79"/>
        <v>1.32</v>
      </c>
      <c r="S70" s="231">
        <f t="shared" si="2"/>
        <v>40.866873065015483</v>
      </c>
      <c r="T70" s="680">
        <f t="shared" si="3"/>
        <v>83.456774279108515</v>
      </c>
      <c r="U70" s="227">
        <f t="shared" si="4"/>
        <v>20.690402476780186</v>
      </c>
      <c r="V70" s="263">
        <v>12</v>
      </c>
      <c r="W70" s="161">
        <v>3.23</v>
      </c>
      <c r="X70" s="149">
        <v>2.14</v>
      </c>
      <c r="Y70" s="155">
        <v>1.35</v>
      </c>
      <c r="Z70" s="149">
        <v>3.66</v>
      </c>
      <c r="AA70" s="156">
        <v>15.8</v>
      </c>
      <c r="AB70" s="432">
        <v>-13.4</v>
      </c>
      <c r="AC70" s="474">
        <v>12.07</v>
      </c>
      <c r="AD70" s="443">
        <v>7.2</v>
      </c>
      <c r="AE70" s="474">
        <v>9.65</v>
      </c>
      <c r="AF70" s="723">
        <v>8</v>
      </c>
      <c r="AG70" s="456">
        <v>3942</v>
      </c>
      <c r="AH70" s="655">
        <v>0.7</v>
      </c>
      <c r="AI70" s="767">
        <v>0.8</v>
      </c>
      <c r="AJ70" s="796">
        <f>IF(OR(AD70&lt;0,AD70="n/a",AD70=0,AN70="n/a"),"n/a",AN70/AD70)</f>
        <v>1.3209150273426309</v>
      </c>
      <c r="AK70" s="688">
        <f>IF(OR(AN70&lt;0,AN70="n/a",AO70&lt;0,AO70="n/a"),"n/a",AN70/AO70)</f>
        <v>0.78223612291828803</v>
      </c>
      <c r="AL70" s="634">
        <f t="shared" si="34"/>
        <v>8.6206896551724199</v>
      </c>
      <c r="AM70" s="631">
        <f t="shared" si="98"/>
        <v>8.7380373002892142</v>
      </c>
      <c r="AN70" s="631">
        <f t="shared" si="99"/>
        <v>9.5105881968669426</v>
      </c>
      <c r="AO70" s="235">
        <f t="shared" si="7"/>
        <v>12.158206350003109</v>
      </c>
      <c r="AP70" s="808">
        <v>1.26</v>
      </c>
      <c r="AQ70" s="808">
        <v>1.1599999999999999</v>
      </c>
      <c r="AR70" s="809"/>
      <c r="AS70" s="808">
        <v>1.08</v>
      </c>
      <c r="AT70" s="796">
        <v>0.98</v>
      </c>
      <c r="AU70" s="809"/>
      <c r="AV70" s="810">
        <v>0.86</v>
      </c>
      <c r="AW70" s="812">
        <v>0.8</v>
      </c>
      <c r="AX70" s="811">
        <v>0.76</v>
      </c>
      <c r="AY70" s="811">
        <v>0.66</v>
      </c>
      <c r="AZ70" s="811">
        <v>0.55000000000000004</v>
      </c>
      <c r="BA70" s="811">
        <v>0.45</v>
      </c>
      <c r="BB70" s="812">
        <v>0.4</v>
      </c>
      <c r="BC70" s="812">
        <v>0.4</v>
      </c>
      <c r="BD70" s="812">
        <v>0.4</v>
      </c>
      <c r="BE70" s="812">
        <v>0.4</v>
      </c>
      <c r="BF70" s="812">
        <v>0.4</v>
      </c>
      <c r="BG70" s="812">
        <v>0.4</v>
      </c>
      <c r="BH70" s="810">
        <f t="shared" si="8"/>
        <v>10.960000000000003</v>
      </c>
      <c r="BI70" s="405">
        <f t="shared" si="9"/>
        <v>8.6206896551724199</v>
      </c>
      <c r="BJ70" s="405">
        <f t="shared" si="61"/>
        <v>7.4074074074073959</v>
      </c>
      <c r="BK70" s="405">
        <f t="shared" si="82"/>
        <v>10.204081632653072</v>
      </c>
      <c r="BL70" s="404">
        <f t="shared" si="83"/>
        <v>13.953488372093027</v>
      </c>
      <c r="BM70" s="404">
        <f t="shared" si="102"/>
        <v>7.4999999999999956</v>
      </c>
      <c r="BN70" s="306">
        <f t="shared" ref="BN70:BW70" si="104">IF(AX70=0,0,IF(AX70&gt;AW70,0,((AW70/AX70)-1)*100))</f>
        <v>5.2631578947368363</v>
      </c>
      <c r="BO70" s="306">
        <f t="shared" si="104"/>
        <v>15.151515151515138</v>
      </c>
      <c r="BP70" s="306">
        <f t="shared" si="104"/>
        <v>19.999999999999996</v>
      </c>
      <c r="BQ70" s="306">
        <f t="shared" si="104"/>
        <v>22.222222222222232</v>
      </c>
      <c r="BR70" s="306">
        <f t="shared" si="104"/>
        <v>12.5</v>
      </c>
      <c r="BS70" s="306">
        <f t="shared" si="104"/>
        <v>0</v>
      </c>
      <c r="BT70" s="306">
        <f t="shared" si="104"/>
        <v>0</v>
      </c>
      <c r="BU70" s="306">
        <f t="shared" si="104"/>
        <v>0</v>
      </c>
      <c r="BV70" s="306">
        <f t="shared" si="104"/>
        <v>0</v>
      </c>
      <c r="BW70" s="306">
        <f t="shared" si="104"/>
        <v>0</v>
      </c>
      <c r="BX70" s="404">
        <f t="shared" si="24"/>
        <v>8.1881708223866738</v>
      </c>
      <c r="BY70" s="405">
        <f t="shared" si="25"/>
        <v>7.2383855290282213</v>
      </c>
      <c r="BZ70" s="788" t="s">
        <v>2558</v>
      </c>
      <c r="CA70" s="486">
        <f t="shared" si="26"/>
        <v>-9.2046534240102051</v>
      </c>
      <c r="CB70" s="348">
        <f t="shared" si="27"/>
        <v>11.485749052769981</v>
      </c>
      <c r="CC70" s="404">
        <f t="shared" si="28"/>
        <v>67.548015433178065</v>
      </c>
      <c r="CD70" s="570">
        <f t="shared" si="29"/>
        <v>1.2726</v>
      </c>
      <c r="CE70" s="419">
        <f t="shared" si="84"/>
        <v>1.3998600000000001</v>
      </c>
      <c r="CF70" s="419">
        <f t="shared" si="95"/>
        <v>1.5349464900000001</v>
      </c>
      <c r="CG70" s="419">
        <f t="shared" si="95"/>
        <v>1.6830688262850002</v>
      </c>
      <c r="CH70" s="496">
        <f t="shared" si="95"/>
        <v>1.8454849680215029</v>
      </c>
      <c r="CI70" s="416">
        <f t="shared" si="64"/>
        <v>7.7359602843065032</v>
      </c>
      <c r="CJ70" s="405">
        <f t="shared" si="33"/>
        <v>11.575580254835408</v>
      </c>
      <c r="CK70" s="457">
        <v>1.53</v>
      </c>
      <c r="CL70" s="458">
        <v>26.42</v>
      </c>
      <c r="CM70" s="458">
        <v>-11.87</v>
      </c>
      <c r="CN70" s="459">
        <v>10.36</v>
      </c>
      <c r="CO70" s="460">
        <v>2.74</v>
      </c>
    </row>
    <row r="71" spans="1:93" ht="11.25" customHeight="1">
      <c r="A71" s="193" t="s">
        <v>3630</v>
      </c>
      <c r="B71" s="32" t="s">
        <v>2634</v>
      </c>
      <c r="C71" s="32" t="s">
        <v>352</v>
      </c>
      <c r="D71" s="118">
        <v>10</v>
      </c>
      <c r="E71" s="121">
        <v>323</v>
      </c>
      <c r="F71" s="40" t="s">
        <v>2049</v>
      </c>
      <c r="G71" s="42" t="s">
        <v>2049</v>
      </c>
      <c r="H71" s="498">
        <v>34.31</v>
      </c>
      <c r="I71" s="227">
        <f t="shared" ref="I71:I93" si="105">(R71/H71)*100</f>
        <v>1.8653453803555813</v>
      </c>
      <c r="J71" s="203">
        <v>0.15</v>
      </c>
      <c r="K71" s="203">
        <v>0.16</v>
      </c>
      <c r="L71" s="84">
        <f t="shared" ref="L71:L93" si="106">((K71/J71)-1)*100</f>
        <v>6.6666666666666652</v>
      </c>
      <c r="M71" s="44">
        <v>41785</v>
      </c>
      <c r="N71" s="44">
        <v>41787</v>
      </c>
      <c r="O71" s="43">
        <v>41803</v>
      </c>
      <c r="P71" s="270" t="s">
        <v>558</v>
      </c>
      <c r="Q71" s="532"/>
      <c r="R71" s="224">
        <f t="shared" si="79"/>
        <v>0.64</v>
      </c>
      <c r="S71" s="231">
        <f t="shared" ref="S71:S134" si="107">IF(OR(W71&lt;0.01,W71="n/a"),"n/a",R71/W71*100)</f>
        <v>33.160621761658035</v>
      </c>
      <c r="T71" s="680">
        <f t="shared" ref="T71:T134" si="108">IF(OR(W71&lt;0.01,Z71="n/a"),"n/a",(H71/SQRT(22.5*W71*(H71/Z71))-1)*100)</f>
        <v>55.489532826659584</v>
      </c>
      <c r="U71" s="227">
        <f t="shared" ref="U71:U134" si="109">IF(OR(W71&lt;0.01,W71="n/a"),"n/a",H71/W71)</f>
        <v>17.777202072538863</v>
      </c>
      <c r="V71" s="263">
        <v>12</v>
      </c>
      <c r="W71" s="161">
        <v>1.93</v>
      </c>
      <c r="X71" s="149">
        <v>1.74</v>
      </c>
      <c r="Y71" s="155">
        <v>2.68</v>
      </c>
      <c r="Z71" s="149">
        <v>3.06</v>
      </c>
      <c r="AA71" s="156">
        <v>21.2</v>
      </c>
      <c r="AB71" s="432">
        <v>4.9000000000000004</v>
      </c>
      <c r="AC71" s="474">
        <v>11.84</v>
      </c>
      <c r="AD71" s="443">
        <v>15.1</v>
      </c>
      <c r="AE71" s="474">
        <v>10.23</v>
      </c>
      <c r="AF71" s="723">
        <v>29</v>
      </c>
      <c r="AG71" s="456">
        <v>33986</v>
      </c>
      <c r="AH71" s="655">
        <v>0.2</v>
      </c>
      <c r="AI71" s="767">
        <v>0.87</v>
      </c>
      <c r="AJ71" s="797">
        <f>IF(OR(AD71&lt;0,AD71="n/a",AD71=0,AN71="n/a"),"n/a",AN71/AD71)</f>
        <v>1.0939571221913416</v>
      </c>
      <c r="AK71" s="686">
        <f>IF(OR(AN71&lt;0,AN71="n/a",AO71&lt;0,AO71="n/a"),"n/a",AN71/AO71)</f>
        <v>0.65596488349417559</v>
      </c>
      <c r="AL71" s="634">
        <f t="shared" si="34"/>
        <v>6.7796610169491567</v>
      </c>
      <c r="AM71" s="631">
        <f t="shared" si="98"/>
        <v>12.146206684445925</v>
      </c>
      <c r="AN71" s="631">
        <f t="shared" si="99"/>
        <v>16.518752545089257</v>
      </c>
      <c r="AO71" s="235">
        <f t="shared" ref="AO71:AO134" si="110">IF(BB71=0,"n/a",((AP71/BB71)^(1/10)-1)*100)</f>
        <v>25.182373265315093</v>
      </c>
      <c r="AP71" s="808">
        <v>0.63</v>
      </c>
      <c r="AQ71" s="808">
        <v>0.59</v>
      </c>
      <c r="AR71" s="809"/>
      <c r="AS71" s="808">
        <v>0.54</v>
      </c>
      <c r="AT71" s="796">
        <v>0.44667000000000001</v>
      </c>
      <c r="AU71" s="809"/>
      <c r="AV71" s="810">
        <v>0.32666666666666666</v>
      </c>
      <c r="AW71" s="812">
        <v>0.29333333333333333</v>
      </c>
      <c r="AX71" s="811">
        <v>0.25666666666666665</v>
      </c>
      <c r="AY71" s="811">
        <v>0.18</v>
      </c>
      <c r="AZ71" s="811">
        <v>0.11</v>
      </c>
      <c r="BA71" s="811">
        <v>7.166666666666667E-2</v>
      </c>
      <c r="BB71" s="812">
        <v>6.6666666666666666E-2</v>
      </c>
      <c r="BC71" s="812">
        <v>6.6666666666666666E-2</v>
      </c>
      <c r="BD71" s="812">
        <v>6.6666666666666666E-2</v>
      </c>
      <c r="BE71" s="812">
        <v>0.13333333333333333</v>
      </c>
      <c r="BF71" s="812">
        <v>0.2</v>
      </c>
      <c r="BG71" s="812">
        <v>0.2</v>
      </c>
      <c r="BH71" s="810">
        <f t="shared" ref="BH71:BH134" si="111">SUM(AP71:BG71)</f>
        <v>4.1783366666666675</v>
      </c>
      <c r="BI71" s="405">
        <f t="shared" ref="BI71:BI134" si="112">((AP71/AQ71)-1)*100</f>
        <v>6.7796610169491567</v>
      </c>
      <c r="BJ71" s="405">
        <f t="shared" si="61"/>
        <v>9.259259259259256</v>
      </c>
      <c r="BK71" s="405">
        <f t="shared" si="82"/>
        <v>20.894620189401579</v>
      </c>
      <c r="BL71" s="404">
        <f t="shared" si="83"/>
        <v>36.735714285714295</v>
      </c>
      <c r="BM71" s="404">
        <f t="shared" si="102"/>
        <v>11.363636363636353</v>
      </c>
      <c r="BN71" s="306">
        <f t="shared" ref="BN71:BW71" si="113">IF(AX71=0,0,IF(AX71&gt;AW71,0,((AW71/AX71)-1)*100))</f>
        <v>14.285714285714302</v>
      </c>
      <c r="BO71" s="306">
        <f t="shared" si="113"/>
        <v>42.592592592592581</v>
      </c>
      <c r="BP71" s="306">
        <f t="shared" si="113"/>
        <v>63.636363636363626</v>
      </c>
      <c r="BQ71" s="306">
        <f t="shared" si="113"/>
        <v>53.488372093023237</v>
      </c>
      <c r="BR71" s="306">
        <f t="shared" si="113"/>
        <v>7.5000000000000178</v>
      </c>
      <c r="BS71" s="306">
        <f t="shared" si="113"/>
        <v>0</v>
      </c>
      <c r="BT71" s="306">
        <f t="shared" si="113"/>
        <v>0</v>
      </c>
      <c r="BU71" s="306">
        <f t="shared" si="113"/>
        <v>0</v>
      </c>
      <c r="BV71" s="306">
        <f t="shared" si="113"/>
        <v>0</v>
      </c>
      <c r="BW71" s="306">
        <f t="shared" si="113"/>
        <v>0</v>
      </c>
      <c r="BX71" s="404">
        <f t="shared" ref="BX71:BX134" si="114">AVERAGE(BI71:BW71)</f>
        <v>17.769062248176962</v>
      </c>
      <c r="BY71" s="405">
        <f t="shared" ref="BY71:BY134" si="115">SQRT(AVERAGE((BI71-$BX71)^2,(BJ71-$BX71)^2,(BK71-$BX71)^2,(BL71-$BX71)^2,(BM71-$BX71)^2,(BN71-$BX71)^2,(BO71-$BX71)^2,(BP71-$BX71)^2,(BQ71-$BX71)^2,(BR71-$BX71)^2,(BS71-$BX71)^2,(BT71-$BX71)^2,(BU71-$BX71)^2,(BV71-$BX71)^2,(BW71-$BX71)^2))</f>
        <v>20.487211423421993</v>
      </c>
      <c r="BZ71" s="788" t="s">
        <v>2558</v>
      </c>
      <c r="CA71" s="486">
        <f t="shared" ref="CA71:CA134" si="116">IF(AN71="n/a","n/a",IF(U71&lt;0,"n/a",IF(U71="n/a","n/a",I71+AN71-U71)))</f>
        <v>0.60689585290597492</v>
      </c>
      <c r="CB71" s="348">
        <f t="shared" ref="CB71:CB134" si="117">IF(AN71="n/a","n/a",I71+AN71)</f>
        <v>18.384097925444838</v>
      </c>
      <c r="CC71" s="404">
        <f t="shared" ref="CC71:CC134" si="118">D71/10+(500-E71)/100+IF(F71="N",2,IF(F71="Y",1,0))+IF(G71="N",2,IF(G71="Y",1,0))+IF(L71&gt;10,5,L71/2)+IF(S71&gt;100,0,IF(S71&lt;0,0,(100-S71)/10))+IF(U71&gt;100,0,IF(U71&lt;0,0,(100-U71)/10))+IF(X71="-",0,IF(X71="N/A",0,IF(X71&gt;5,0,5-X71)))+IF(Y71&gt;5,0,5-Y71)+IF(Z71="N/A",0,IF(Z71&gt;5,0,5-Z71))+IF(AB71&lt;0,0,IF(AB71="-",0,IF(AB71="N/A",0,IF(AB71&gt;10,5,AB71/2))))+IF(AC71="n/a",0,IF(AC71&lt;0,0,IF(AC71&gt;10,5,AC71/2)))+IF(AE71="n/a",0,IF(AE71&lt;0,0,IF(AE71&gt;10,5,AE71/2)))+AF71/10+IF(AG71&gt;100000,3,IF(AG71&gt;10000,2,IF(AG71&gt;1000,1,0)))+IF(AL71&gt;10,5,AL71/2)+IF(AM71="n/a",0,IF(AM71&gt;10,5,AM71/2))+IF(AN71="n/a",0,IF(AN71&gt;10,5,AN71/2))+IF(AO71="n/a",0,IF(AO71&lt;0,0,IF(AO71&gt;10,5,AO71/2)))+IF(BX71&gt;10,5,BX71/2)</f>
        <v>73.26938145838821</v>
      </c>
      <c r="CD71" s="570">
        <f t="shared" ref="CD71:CD134" si="119">IF(AB71="n/a",1.03*AP71,IF(AB71&lt;0,1.01*AP71,IF(AB71&gt;10,1.1*AP71,(1+AB71/100)*AP71)))</f>
        <v>0.66086999999999996</v>
      </c>
      <c r="CE71" s="419">
        <f t="shared" si="84"/>
        <v>0.72695699999999996</v>
      </c>
      <c r="CF71" s="419">
        <f t="shared" ref="CF71:CH86" si="120">IF($AE71="n/a",1.03*CE71,IF($AE71&lt;0,1.01*CE71,IF($AE71&gt;10,1.1*CE71,(1+$AE71/100)*CE71)))</f>
        <v>0.79965269999999999</v>
      </c>
      <c r="CG71" s="419">
        <f t="shared" si="120"/>
        <v>0.87961797000000008</v>
      </c>
      <c r="CH71" s="496">
        <f t="shared" si="120"/>
        <v>0.96757976700000015</v>
      </c>
      <c r="CI71" s="416">
        <f t="shared" ref="CI71:CI102" si="121">SUM(CD71:CH71)</f>
        <v>4.034677437</v>
      </c>
      <c r="CJ71" s="405">
        <f t="shared" ref="CJ71:CJ134" si="122">(CI71/H71)*100</f>
        <v>11.759479559895073</v>
      </c>
      <c r="CK71" s="457">
        <v>1.31</v>
      </c>
      <c r="CL71" s="458">
        <v>29.19</v>
      </c>
      <c r="CM71" s="458">
        <v>-9.2799999999999994</v>
      </c>
      <c r="CN71" s="459">
        <v>-1.82</v>
      </c>
      <c r="CO71" s="460">
        <v>5.43</v>
      </c>
    </row>
    <row r="72" spans="1:93" ht="11.25" customHeight="1">
      <c r="A72" s="23" t="s">
        <v>3379</v>
      </c>
      <c r="B72" s="24" t="s">
        <v>3380</v>
      </c>
      <c r="C72" s="24" t="s">
        <v>497</v>
      </c>
      <c r="D72" s="117">
        <v>21</v>
      </c>
      <c r="E72" s="121">
        <v>135</v>
      </c>
      <c r="F72" s="57" t="s">
        <v>2659</v>
      </c>
      <c r="G72" s="49" t="s">
        <v>2659</v>
      </c>
      <c r="H72" s="178">
        <v>67.8</v>
      </c>
      <c r="I72" s="226">
        <f t="shared" si="105"/>
        <v>3.0088495575221241</v>
      </c>
      <c r="J72" s="94">
        <v>0.5</v>
      </c>
      <c r="K72" s="94">
        <v>0.51</v>
      </c>
      <c r="L72" s="96">
        <f t="shared" si="106"/>
        <v>2.0000000000000018</v>
      </c>
      <c r="M72" s="27">
        <v>41787</v>
      </c>
      <c r="N72" s="27">
        <v>41789</v>
      </c>
      <c r="O72" s="26">
        <v>41803</v>
      </c>
      <c r="P72" s="92" t="s">
        <v>558</v>
      </c>
      <c r="Q72" s="24"/>
      <c r="R72" s="225">
        <f t="shared" si="79"/>
        <v>2.04</v>
      </c>
      <c r="S72" s="675">
        <f t="shared" si="107"/>
        <v>47.775175644028103</v>
      </c>
      <c r="T72" s="684">
        <f t="shared" si="108"/>
        <v>5.5937452314588798</v>
      </c>
      <c r="U72" s="226">
        <f t="shared" si="109"/>
        <v>15.878220140515223</v>
      </c>
      <c r="V72" s="267">
        <v>12</v>
      </c>
      <c r="W72" s="169">
        <v>4.2699999999999996</v>
      </c>
      <c r="X72" s="171">
        <v>1.79</v>
      </c>
      <c r="Y72" s="170">
        <v>6.1</v>
      </c>
      <c r="Z72" s="171">
        <v>1.58</v>
      </c>
      <c r="AA72" s="172">
        <v>10.3</v>
      </c>
      <c r="AB72" s="433">
        <v>13.3</v>
      </c>
      <c r="AC72" s="446">
        <v>8.44</v>
      </c>
      <c r="AD72" s="442">
        <v>7.3</v>
      </c>
      <c r="AE72" s="446">
        <v>8.8800000000000008</v>
      </c>
      <c r="AF72" s="724">
        <v>19</v>
      </c>
      <c r="AG72" s="461">
        <v>4282</v>
      </c>
      <c r="AH72" s="737">
        <v>1.4</v>
      </c>
      <c r="AI72" s="768">
        <v>0.09</v>
      </c>
      <c r="AJ72" s="796">
        <f>IF(OR(AD72&lt;0,AD72="n/a",AD72=0),"n/a",AN72/AD72)</f>
        <v>0.4781343737440889</v>
      </c>
      <c r="AK72" s="688">
        <f>IF(OR(AO72&lt;0,AO72="n/a"),"n/a",AN72/AO72)</f>
        <v>0.50088577229975528</v>
      </c>
      <c r="AL72" s="632">
        <f t="shared" ref="AL72:AL135" si="123">((AP72/AQ72)^(1/1)-1)*100</f>
        <v>2.5252525252525082</v>
      </c>
      <c r="AM72" s="633">
        <f t="shared" si="98"/>
        <v>3.5177878670357154</v>
      </c>
      <c r="AN72" s="633">
        <f t="shared" si="99"/>
        <v>3.4903809283318488</v>
      </c>
      <c r="AO72" s="234">
        <f t="shared" si="110"/>
        <v>6.9684169951687691</v>
      </c>
      <c r="AP72" s="803">
        <v>2.0299999999999998</v>
      </c>
      <c r="AQ72" s="803">
        <v>1.98</v>
      </c>
      <c r="AR72" s="802"/>
      <c r="AS72" s="803">
        <v>1.9</v>
      </c>
      <c r="AT72" s="795">
        <v>1.83</v>
      </c>
      <c r="AU72" s="802"/>
      <c r="AV72" s="805">
        <v>1.78</v>
      </c>
      <c r="AW72" s="806">
        <v>1.71</v>
      </c>
      <c r="AX72" s="806">
        <v>1.66</v>
      </c>
      <c r="AY72" s="806">
        <v>1.54</v>
      </c>
      <c r="AZ72" s="806">
        <v>1.32</v>
      </c>
      <c r="BA72" s="806">
        <v>1.165</v>
      </c>
      <c r="BB72" s="806">
        <v>1.0349999999999999</v>
      </c>
      <c r="BC72" s="806">
        <v>0.94</v>
      </c>
      <c r="BD72" s="806">
        <v>0.875</v>
      </c>
      <c r="BE72" s="806">
        <v>0.84</v>
      </c>
      <c r="BF72" s="806">
        <v>0.76</v>
      </c>
      <c r="BG72" s="806">
        <v>0.67500000000000004</v>
      </c>
      <c r="BH72" s="805">
        <f t="shared" si="111"/>
        <v>22.040000000000003</v>
      </c>
      <c r="BI72" s="407">
        <f t="shared" si="112"/>
        <v>2.5252525252525082</v>
      </c>
      <c r="BJ72" s="407">
        <f t="shared" ref="BJ72:BJ135" si="124">IF(AS72=0,0,IF(AS72&gt;AQ72,0,((AQ72/AS72)-1)*100))</f>
        <v>4.2105263157894868</v>
      </c>
      <c r="BK72" s="407">
        <f t="shared" si="82"/>
        <v>3.82513661202184</v>
      </c>
      <c r="BL72" s="406">
        <f t="shared" si="83"/>
        <v>2.8089887640449396</v>
      </c>
      <c r="BM72" s="406">
        <f t="shared" si="102"/>
        <v>4.0935672514619936</v>
      </c>
      <c r="BN72" s="394">
        <f t="shared" ref="BN72:BW73" si="125">IF(AX72=0,0,IF(AX72&gt;AW72,0,((AW72/AX72)-1)*100))</f>
        <v>3.0120481927710774</v>
      </c>
      <c r="BO72" s="394">
        <f t="shared" si="125"/>
        <v>7.7922077922077948</v>
      </c>
      <c r="BP72" s="394">
        <f t="shared" si="125"/>
        <v>16.666666666666675</v>
      </c>
      <c r="BQ72" s="394">
        <f t="shared" si="125"/>
        <v>13.30472103004292</v>
      </c>
      <c r="BR72" s="394">
        <f t="shared" si="125"/>
        <v>12.560386473429963</v>
      </c>
      <c r="BS72" s="394">
        <f t="shared" si="125"/>
        <v>10.106382978723394</v>
      </c>
      <c r="BT72" s="394">
        <f t="shared" si="125"/>
        <v>7.4285714285714288</v>
      </c>
      <c r="BU72" s="394">
        <f t="shared" si="125"/>
        <v>4.1666666666666741</v>
      </c>
      <c r="BV72" s="394">
        <f t="shared" si="125"/>
        <v>10.526315789473673</v>
      </c>
      <c r="BW72" s="394">
        <f t="shared" si="125"/>
        <v>12.592592592592577</v>
      </c>
      <c r="BX72" s="406">
        <f t="shared" si="114"/>
        <v>7.7080020719811291</v>
      </c>
      <c r="BY72" s="407">
        <f t="shared" si="115"/>
        <v>4.4616399980427754</v>
      </c>
      <c r="BZ72" s="787" t="s">
        <v>2637</v>
      </c>
      <c r="CA72" s="682">
        <f t="shared" si="116"/>
        <v>-9.3789896546612503</v>
      </c>
      <c r="CB72" s="350">
        <f t="shared" si="117"/>
        <v>6.4992304858539729</v>
      </c>
      <c r="CC72" s="406">
        <f t="shared" si="118"/>
        <v>55.679580615430652</v>
      </c>
      <c r="CD72" s="554">
        <f t="shared" si="119"/>
        <v>2.2330000000000001</v>
      </c>
      <c r="CE72" s="417">
        <f t="shared" si="84"/>
        <v>2.4214652000000001</v>
      </c>
      <c r="CF72" s="417">
        <f t="shared" si="120"/>
        <v>2.6364913097600002</v>
      </c>
      <c r="CG72" s="417">
        <f t="shared" si="120"/>
        <v>2.870611738066688</v>
      </c>
      <c r="CH72" s="495">
        <f t="shared" si="120"/>
        <v>3.1255220604070098</v>
      </c>
      <c r="CI72" s="418">
        <f t="shared" si="121"/>
        <v>13.287090308233699</v>
      </c>
      <c r="CJ72" s="407">
        <f t="shared" si="122"/>
        <v>19.597478330728173</v>
      </c>
      <c r="CK72" s="462">
        <v>0.94</v>
      </c>
      <c r="CL72" s="463">
        <v>12.22</v>
      </c>
      <c r="CM72" s="463">
        <v>-16.149999999999999</v>
      </c>
      <c r="CN72" s="464">
        <v>1.9</v>
      </c>
      <c r="CO72" s="465">
        <v>-8.08</v>
      </c>
    </row>
    <row r="73" spans="1:93" ht="11.25" customHeight="1">
      <c r="A73" s="86" t="s">
        <v>2541</v>
      </c>
      <c r="B73" s="24" t="s">
        <v>2953</v>
      </c>
      <c r="C73" s="91" t="s">
        <v>2129</v>
      </c>
      <c r="D73" s="117">
        <v>12</v>
      </c>
      <c r="E73" s="121">
        <v>272</v>
      </c>
      <c r="F73" s="38" t="s">
        <v>2049</v>
      </c>
      <c r="G73" s="39" t="s">
        <v>1572</v>
      </c>
      <c r="H73" s="179">
        <v>103.87</v>
      </c>
      <c r="I73" s="227">
        <f t="shared" si="105"/>
        <v>1.3478386444594204</v>
      </c>
      <c r="J73" s="106">
        <v>0.27500000000000002</v>
      </c>
      <c r="K73" s="106">
        <v>0.35</v>
      </c>
      <c r="L73" s="83">
        <f t="shared" si="106"/>
        <v>27.272727272727249</v>
      </c>
      <c r="M73" s="27">
        <v>42024</v>
      </c>
      <c r="N73" s="27">
        <v>42026</v>
      </c>
      <c r="O73" s="26">
        <v>42037</v>
      </c>
      <c r="P73" s="92" t="s">
        <v>917</v>
      </c>
      <c r="Q73" s="24"/>
      <c r="R73" s="224">
        <f t="shared" si="79"/>
        <v>1.4</v>
      </c>
      <c r="S73" s="231">
        <f t="shared" si="107"/>
        <v>35.264483627204022</v>
      </c>
      <c r="T73" s="680">
        <f t="shared" si="108"/>
        <v>90.779067700898338</v>
      </c>
      <c r="U73" s="227">
        <f t="shared" si="109"/>
        <v>26.163727959697734</v>
      </c>
      <c r="V73" s="263">
        <v>12</v>
      </c>
      <c r="W73" s="161">
        <v>3.97</v>
      </c>
      <c r="X73" s="149">
        <v>1.78</v>
      </c>
      <c r="Y73" s="155">
        <v>0.84</v>
      </c>
      <c r="Z73" s="149">
        <v>3.13</v>
      </c>
      <c r="AA73" s="156">
        <v>12.2</v>
      </c>
      <c r="AB73" s="432">
        <v>5.9</v>
      </c>
      <c r="AC73" s="474">
        <v>13.43</v>
      </c>
      <c r="AD73" s="443">
        <v>9.3000000000000007</v>
      </c>
      <c r="AE73" s="474">
        <v>14.7</v>
      </c>
      <c r="AF73" s="723">
        <v>20</v>
      </c>
      <c r="AG73" s="456">
        <v>116880</v>
      </c>
      <c r="AH73" s="655">
        <v>0.1</v>
      </c>
      <c r="AI73" s="767">
        <v>0.34</v>
      </c>
      <c r="AJ73" s="796">
        <f>IF(OR(AD73&lt;0,AD73="n/a",AD73=0),"n/a",AN73/AD73)</f>
        <v>3.1539089036192083</v>
      </c>
      <c r="AK73" s="688">
        <f>IF(OR(AO73&lt;0,AO73="n/a"),"n/a",AN73/AO73)</f>
        <v>1.2517492737867637</v>
      </c>
      <c r="AL73" s="634">
        <f t="shared" si="123"/>
        <v>22.222222222222232</v>
      </c>
      <c r="AM73" s="631">
        <f t="shared" si="98"/>
        <v>30.059144685138705</v>
      </c>
      <c r="AN73" s="631">
        <f t="shared" si="99"/>
        <v>29.331352803658639</v>
      </c>
      <c r="AO73" s="235">
        <f t="shared" si="110"/>
        <v>23.432290649489328</v>
      </c>
      <c r="AP73" s="808">
        <v>1.1000000000000001</v>
      </c>
      <c r="AQ73" s="808">
        <v>0.9</v>
      </c>
      <c r="AR73" s="809"/>
      <c r="AS73" s="808">
        <v>0.65</v>
      </c>
      <c r="AT73" s="796">
        <v>0.5</v>
      </c>
      <c r="AU73" s="809"/>
      <c r="AV73" s="810">
        <v>0.35</v>
      </c>
      <c r="AW73" s="811">
        <v>0.30399999999999999</v>
      </c>
      <c r="AX73" s="811">
        <v>0.25800000000000001</v>
      </c>
      <c r="AY73" s="811">
        <v>0.22900000000000001</v>
      </c>
      <c r="AZ73" s="811">
        <v>0.156</v>
      </c>
      <c r="BA73" s="811">
        <v>0.14599999999999999</v>
      </c>
      <c r="BB73" s="811">
        <v>0.13400000000000001</v>
      </c>
      <c r="BC73" s="812">
        <v>0.11600000000000001</v>
      </c>
      <c r="BD73" s="812">
        <v>0.11600000000000001</v>
      </c>
      <c r="BE73" s="812">
        <v>0.11600000000000001</v>
      </c>
      <c r="BF73" s="812">
        <v>0.11600000000000001</v>
      </c>
      <c r="BG73" s="812">
        <v>0.11600000000000001</v>
      </c>
      <c r="BH73" s="810">
        <f t="shared" si="111"/>
        <v>5.3069999999999977</v>
      </c>
      <c r="BI73" s="405">
        <f t="shared" si="112"/>
        <v>22.222222222222232</v>
      </c>
      <c r="BJ73" s="405">
        <f t="shared" si="124"/>
        <v>38.46153846153846</v>
      </c>
      <c r="BK73" s="405">
        <f t="shared" si="82"/>
        <v>30.000000000000004</v>
      </c>
      <c r="BL73" s="404">
        <f t="shared" si="83"/>
        <v>42.857142857142861</v>
      </c>
      <c r="BM73" s="404">
        <f t="shared" ref="BM73:BM78" si="126">IF(AW73=0,0,IF(AW73&gt;AV73,0,((AV73/AW73)-1)*100))</f>
        <v>15.131578947368407</v>
      </c>
      <c r="BN73" s="306">
        <f t="shared" si="125"/>
        <v>17.829457364341074</v>
      </c>
      <c r="BO73" s="306">
        <f t="shared" si="125"/>
        <v>12.663755458515279</v>
      </c>
      <c r="BP73" s="306">
        <f t="shared" si="125"/>
        <v>46.79487179487181</v>
      </c>
      <c r="BQ73" s="306">
        <f t="shared" si="125"/>
        <v>6.8493150684931559</v>
      </c>
      <c r="BR73" s="306">
        <f t="shared" si="125"/>
        <v>8.9552238805969964</v>
      </c>
      <c r="BS73" s="306">
        <f t="shared" si="125"/>
        <v>15.517241379310342</v>
      </c>
      <c r="BT73" s="306">
        <f t="shared" si="125"/>
        <v>0</v>
      </c>
      <c r="BU73" s="306">
        <f t="shared" si="125"/>
        <v>0</v>
      </c>
      <c r="BV73" s="306">
        <f t="shared" si="125"/>
        <v>0</v>
      </c>
      <c r="BW73" s="306">
        <f t="shared" si="125"/>
        <v>0</v>
      </c>
      <c r="BX73" s="404">
        <f t="shared" si="114"/>
        <v>17.152156495626709</v>
      </c>
      <c r="BY73" s="405">
        <f t="shared" si="115"/>
        <v>15.409485390681692</v>
      </c>
      <c r="BZ73" s="788" t="s">
        <v>1862</v>
      </c>
      <c r="CA73" s="486">
        <f t="shared" si="116"/>
        <v>4.5154634884203269</v>
      </c>
      <c r="CB73" s="348">
        <f t="shared" si="117"/>
        <v>30.679191448118061</v>
      </c>
      <c r="CC73" s="404">
        <f t="shared" si="118"/>
        <v>77.537178841309824</v>
      </c>
      <c r="CD73" s="570">
        <f t="shared" si="119"/>
        <v>1.1649</v>
      </c>
      <c r="CE73" s="419">
        <f t="shared" si="84"/>
        <v>1.2813900000000003</v>
      </c>
      <c r="CF73" s="419">
        <f t="shared" si="120"/>
        <v>1.4095290000000005</v>
      </c>
      <c r="CG73" s="419">
        <f t="shared" si="120"/>
        <v>1.5504819000000007</v>
      </c>
      <c r="CH73" s="496">
        <f t="shared" si="120"/>
        <v>1.705530090000001</v>
      </c>
      <c r="CI73" s="416">
        <f t="shared" si="121"/>
        <v>7.1118309900000023</v>
      </c>
      <c r="CJ73" s="405">
        <f t="shared" si="122"/>
        <v>6.8468576008472146</v>
      </c>
      <c r="CK73" s="457">
        <v>1.05</v>
      </c>
      <c r="CL73" s="458">
        <v>46.97</v>
      </c>
      <c r="CM73" s="458">
        <v>-0.57999999999999996</v>
      </c>
      <c r="CN73" s="459">
        <v>5.0999999999999996</v>
      </c>
      <c r="CO73" s="460">
        <v>22.17</v>
      </c>
    </row>
    <row r="74" spans="1:93" ht="11.25" customHeight="1">
      <c r="A74" s="86" t="s">
        <v>1775</v>
      </c>
      <c r="B74" s="24" t="s">
        <v>112</v>
      </c>
      <c r="C74" s="24" t="s">
        <v>353</v>
      </c>
      <c r="D74" s="117">
        <v>10</v>
      </c>
      <c r="E74" s="121">
        <v>324</v>
      </c>
      <c r="F74" s="57" t="s">
        <v>2659</v>
      </c>
      <c r="G74" s="49" t="s">
        <v>2659</v>
      </c>
      <c r="H74" s="179">
        <v>10.23</v>
      </c>
      <c r="I74" s="227">
        <f t="shared" si="105"/>
        <v>3.9100684261974585</v>
      </c>
      <c r="J74" s="106">
        <v>0.09</v>
      </c>
      <c r="K74" s="106">
        <v>0.1</v>
      </c>
      <c r="L74" s="83">
        <f t="shared" si="106"/>
        <v>11.111111111111116</v>
      </c>
      <c r="M74" s="27">
        <v>41788</v>
      </c>
      <c r="N74" s="27">
        <v>41792</v>
      </c>
      <c r="O74" s="26">
        <v>41803</v>
      </c>
      <c r="P74" s="92" t="s">
        <v>558</v>
      </c>
      <c r="Q74" s="91"/>
      <c r="R74" s="224">
        <f t="shared" si="79"/>
        <v>0.4</v>
      </c>
      <c r="S74" s="231">
        <f t="shared" si="107"/>
        <v>83.333333333333343</v>
      </c>
      <c r="T74" s="680">
        <f t="shared" si="108"/>
        <v>40.364604591835132</v>
      </c>
      <c r="U74" s="227">
        <f t="shared" si="109"/>
        <v>21.3125</v>
      </c>
      <c r="V74" s="263">
        <v>4</v>
      </c>
      <c r="W74" s="161">
        <v>0.48</v>
      </c>
      <c r="X74" s="149">
        <v>1.07</v>
      </c>
      <c r="Y74" s="155">
        <v>0.75</v>
      </c>
      <c r="Z74" s="149">
        <v>2.08</v>
      </c>
      <c r="AA74" s="156">
        <v>10.199999999999999</v>
      </c>
      <c r="AB74" s="432">
        <v>-3.8</v>
      </c>
      <c r="AC74" s="474">
        <v>30.5</v>
      </c>
      <c r="AD74" s="443">
        <v>-4.4000000000000004</v>
      </c>
      <c r="AE74" s="474">
        <v>20</v>
      </c>
      <c r="AF74" s="723">
        <v>4</v>
      </c>
      <c r="AG74" s="466">
        <v>446</v>
      </c>
      <c r="AH74" s="655">
        <v>8.5</v>
      </c>
      <c r="AI74" s="767">
        <v>0.02</v>
      </c>
      <c r="AJ74" s="796" t="str">
        <f>IF(OR(AD74&lt;0,AD74="n/a",AD74=0,AN74="n/a"),"n/a",AN74/AD74)</f>
        <v>n/a</v>
      </c>
      <c r="AK74" s="688" t="str">
        <f>IF(OR(AN74&lt;0,AN74="n/a",AO74&lt;0,AO74="n/a"),"n/a",AN74/AO74)</f>
        <v>n/a</v>
      </c>
      <c r="AL74" s="634">
        <f t="shared" si="123"/>
        <v>30.000000000000004</v>
      </c>
      <c r="AM74" s="631">
        <f t="shared" si="98"/>
        <v>21.026546840831607</v>
      </c>
      <c r="AN74" s="631">
        <f t="shared" si="99"/>
        <v>32.638071972997771</v>
      </c>
      <c r="AO74" s="235" t="str">
        <f t="shared" si="110"/>
        <v>n/a</v>
      </c>
      <c r="AP74" s="808">
        <v>0.39</v>
      </c>
      <c r="AQ74" s="808">
        <v>0.3</v>
      </c>
      <c r="AR74" s="809"/>
      <c r="AS74" s="808">
        <v>0.23</v>
      </c>
      <c r="AT74" s="796">
        <v>0.22</v>
      </c>
      <c r="AU74" s="809"/>
      <c r="AV74" s="810">
        <v>0.1</v>
      </c>
      <c r="AW74" s="811">
        <v>9.5000000000000001E-2</v>
      </c>
      <c r="AX74" s="811">
        <v>0.09</v>
      </c>
      <c r="AY74" s="811">
        <v>7.0000000000000007E-2</v>
      </c>
      <c r="AZ74" s="811">
        <v>0.06</v>
      </c>
      <c r="BA74" s="811">
        <v>0.05</v>
      </c>
      <c r="BB74" s="812">
        <v>0</v>
      </c>
      <c r="BC74" s="812">
        <v>0</v>
      </c>
      <c r="BD74" s="812">
        <v>0</v>
      </c>
      <c r="BE74" s="812">
        <v>0</v>
      </c>
      <c r="BF74" s="812">
        <v>0</v>
      </c>
      <c r="BG74" s="812">
        <v>0</v>
      </c>
      <c r="BH74" s="810">
        <f t="shared" si="111"/>
        <v>1.6050000000000002</v>
      </c>
      <c r="BI74" s="405">
        <f t="shared" si="112"/>
        <v>30.000000000000004</v>
      </c>
      <c r="BJ74" s="405">
        <f t="shared" si="124"/>
        <v>30.434782608695631</v>
      </c>
      <c r="BK74" s="405">
        <f t="shared" si="82"/>
        <v>4.5454545454545414</v>
      </c>
      <c r="BL74" s="404">
        <f t="shared" si="83"/>
        <v>119.99999999999997</v>
      </c>
      <c r="BM74" s="404">
        <f t="shared" si="126"/>
        <v>5.2631578947368363</v>
      </c>
      <c r="BN74" s="306">
        <f t="shared" ref="BN74:BW76" si="127">IF(AX74=0,0,IF(AX74&gt;AW74,0,((AW74/AX74)-1)*100))</f>
        <v>5.555555555555558</v>
      </c>
      <c r="BO74" s="306">
        <f t="shared" si="127"/>
        <v>28.571428571428559</v>
      </c>
      <c r="BP74" s="306">
        <f t="shared" si="127"/>
        <v>16.666666666666675</v>
      </c>
      <c r="BQ74" s="306">
        <f t="shared" si="127"/>
        <v>19.999999999999996</v>
      </c>
      <c r="BR74" s="306">
        <f t="shared" si="127"/>
        <v>0</v>
      </c>
      <c r="BS74" s="306">
        <f t="shared" si="127"/>
        <v>0</v>
      </c>
      <c r="BT74" s="306">
        <f t="shared" si="127"/>
        <v>0</v>
      </c>
      <c r="BU74" s="306">
        <f t="shared" si="127"/>
        <v>0</v>
      </c>
      <c r="BV74" s="306">
        <f t="shared" si="127"/>
        <v>0</v>
      </c>
      <c r="BW74" s="306">
        <f t="shared" si="127"/>
        <v>0</v>
      </c>
      <c r="BX74" s="404">
        <f t="shared" si="114"/>
        <v>17.402469722835853</v>
      </c>
      <c r="BY74" s="405">
        <f t="shared" si="115"/>
        <v>29.728681100463564</v>
      </c>
      <c r="BZ74" s="788" t="s">
        <v>2442</v>
      </c>
      <c r="CA74" s="486">
        <f t="shared" si="116"/>
        <v>15.235640399195233</v>
      </c>
      <c r="CB74" s="348">
        <f t="shared" si="117"/>
        <v>36.548140399195233</v>
      </c>
      <c r="CC74" s="404">
        <f t="shared" si="118"/>
        <v>58.795416666666668</v>
      </c>
      <c r="CD74" s="570">
        <f t="shared" si="119"/>
        <v>0.39390000000000003</v>
      </c>
      <c r="CE74" s="419">
        <f t="shared" si="84"/>
        <v>0.43329000000000006</v>
      </c>
      <c r="CF74" s="419">
        <f t="shared" si="120"/>
        <v>0.47661900000000013</v>
      </c>
      <c r="CG74" s="419">
        <f t="shared" si="120"/>
        <v>0.52428090000000016</v>
      </c>
      <c r="CH74" s="496">
        <f t="shared" si="120"/>
        <v>0.5767089900000002</v>
      </c>
      <c r="CI74" s="416">
        <f t="shared" si="121"/>
        <v>2.4047988900000004</v>
      </c>
      <c r="CJ74" s="405">
        <f t="shared" si="122"/>
        <v>23.507320527859239</v>
      </c>
      <c r="CK74" s="457">
        <v>1.1399999999999999</v>
      </c>
      <c r="CL74" s="458">
        <v>0.59</v>
      </c>
      <c r="CM74" s="458">
        <v>-29.21</v>
      </c>
      <c r="CN74" s="459">
        <v>-16.760000000000002</v>
      </c>
      <c r="CO74" s="460">
        <v>-16.53</v>
      </c>
    </row>
    <row r="75" spans="1:93" ht="11.25" customHeight="1">
      <c r="A75" s="86" t="s">
        <v>2350</v>
      </c>
      <c r="B75" s="24" t="s">
        <v>2351</v>
      </c>
      <c r="C75" s="24" t="s">
        <v>728</v>
      </c>
      <c r="D75" s="117">
        <v>10</v>
      </c>
      <c r="E75" s="121">
        <v>315</v>
      </c>
      <c r="F75" s="38" t="s">
        <v>1572</v>
      </c>
      <c r="G75" s="39" t="s">
        <v>1572</v>
      </c>
      <c r="H75" s="179">
        <v>64</v>
      </c>
      <c r="I75" s="227">
        <f t="shared" si="105"/>
        <v>3.4375000000000004</v>
      </c>
      <c r="J75" s="106">
        <v>0.5</v>
      </c>
      <c r="K75" s="106">
        <v>0.55000000000000004</v>
      </c>
      <c r="L75" s="83">
        <f t="shared" si="106"/>
        <v>10.000000000000009</v>
      </c>
      <c r="M75" s="62">
        <v>41463</v>
      </c>
      <c r="N75" s="62">
        <v>41465</v>
      </c>
      <c r="O75" s="61">
        <v>41487</v>
      </c>
      <c r="P75" s="92" t="s">
        <v>1515</v>
      </c>
      <c r="Q75" s="198" t="s">
        <v>2784</v>
      </c>
      <c r="R75" s="224">
        <f t="shared" si="79"/>
        <v>2.2000000000000002</v>
      </c>
      <c r="S75" s="231">
        <f t="shared" si="107"/>
        <v>354.83870967741939</v>
      </c>
      <c r="T75" s="680">
        <f t="shared" si="108"/>
        <v>321.90895754745645</v>
      </c>
      <c r="U75" s="227">
        <f t="shared" si="109"/>
        <v>103.22580645161291</v>
      </c>
      <c r="V75" s="263">
        <v>5</v>
      </c>
      <c r="W75" s="161">
        <v>0.62</v>
      </c>
      <c r="X75" s="149">
        <v>7.7</v>
      </c>
      <c r="Y75" s="155">
        <v>1.24</v>
      </c>
      <c r="Z75" s="149">
        <v>3.88</v>
      </c>
      <c r="AA75" s="156">
        <v>40.700000000000003</v>
      </c>
      <c r="AB75" s="432">
        <v>-23.3</v>
      </c>
      <c r="AC75" s="474">
        <v>13.3</v>
      </c>
      <c r="AD75" s="443">
        <v>-12.2</v>
      </c>
      <c r="AE75" s="474">
        <v>13.4</v>
      </c>
      <c r="AF75" s="723">
        <v>34</v>
      </c>
      <c r="AG75" s="456">
        <v>7939</v>
      </c>
      <c r="AH75" s="655">
        <v>0.4</v>
      </c>
      <c r="AI75" s="767">
        <v>0.74</v>
      </c>
      <c r="AJ75" s="796" t="str">
        <f>IF(OR(AD75&lt;0,AD75="n/a",AD75=0,AN75="n/a"),"n/a",AN75/AD75)</f>
        <v>n/a</v>
      </c>
      <c r="AK75" s="688">
        <f>IF(OR(AN75&lt;0,AN75="n/a",AO75&lt;0,AO75="n/a"),"n/a",AN75/AO75)</f>
        <v>0.49813364735136706</v>
      </c>
      <c r="AL75" s="634">
        <f t="shared" si="123"/>
        <v>4.7619047619047672</v>
      </c>
      <c r="AM75" s="631">
        <f t="shared" si="98"/>
        <v>13.617128057248994</v>
      </c>
      <c r="AN75" s="631">
        <f t="shared" si="99"/>
        <v>19.573800863209613</v>
      </c>
      <c r="AO75" s="235">
        <f t="shared" si="110"/>
        <v>39.294275677392456</v>
      </c>
      <c r="AP75" s="813">
        <v>2.2000000000000002</v>
      </c>
      <c r="AQ75" s="808">
        <v>2.1</v>
      </c>
      <c r="AR75" s="809"/>
      <c r="AS75" s="808">
        <v>1.86</v>
      </c>
      <c r="AT75" s="796">
        <v>1.5</v>
      </c>
      <c r="AU75" s="809"/>
      <c r="AV75" s="810">
        <v>1.1399999999999999</v>
      </c>
      <c r="AW75" s="811">
        <v>0.9</v>
      </c>
      <c r="AX75" s="811">
        <v>0.76</v>
      </c>
      <c r="AY75" s="811">
        <v>0.59</v>
      </c>
      <c r="AZ75" s="811">
        <v>0.43</v>
      </c>
      <c r="BA75" s="811">
        <v>0.24</v>
      </c>
      <c r="BB75" s="812">
        <v>0.08</v>
      </c>
      <c r="BC75" s="811">
        <v>0.08</v>
      </c>
      <c r="BD75" s="811">
        <v>6.6699999999999995E-2</v>
      </c>
      <c r="BE75" s="812">
        <v>5.33E-2</v>
      </c>
      <c r="BF75" s="812">
        <v>5.33E-2</v>
      </c>
      <c r="BG75" s="812">
        <v>5.33E-2</v>
      </c>
      <c r="BH75" s="810">
        <f t="shared" si="111"/>
        <v>12.106600000000002</v>
      </c>
      <c r="BI75" s="405">
        <f t="shared" si="112"/>
        <v>4.7619047619047672</v>
      </c>
      <c r="BJ75" s="405">
        <f t="shared" si="124"/>
        <v>12.903225806451601</v>
      </c>
      <c r="BK75" s="405">
        <f t="shared" si="82"/>
        <v>24</v>
      </c>
      <c r="BL75" s="404">
        <f t="shared" si="83"/>
        <v>31.578947368421062</v>
      </c>
      <c r="BM75" s="404">
        <f t="shared" si="126"/>
        <v>26.666666666666661</v>
      </c>
      <c r="BN75" s="306">
        <f t="shared" si="127"/>
        <v>18.421052631578938</v>
      </c>
      <c r="BO75" s="306">
        <f t="shared" si="127"/>
        <v>28.81355932203391</v>
      </c>
      <c r="BP75" s="306">
        <f t="shared" si="127"/>
        <v>37.209302325581397</v>
      </c>
      <c r="BQ75" s="306">
        <f t="shared" si="127"/>
        <v>79.166666666666671</v>
      </c>
      <c r="BR75" s="306">
        <f t="shared" si="127"/>
        <v>200</v>
      </c>
      <c r="BS75" s="306">
        <f t="shared" si="127"/>
        <v>0</v>
      </c>
      <c r="BT75" s="306">
        <f t="shared" si="127"/>
        <v>19.940029985007502</v>
      </c>
      <c r="BU75" s="306">
        <f t="shared" si="127"/>
        <v>25.140712945590991</v>
      </c>
      <c r="BV75" s="306">
        <f t="shared" si="127"/>
        <v>0</v>
      </c>
      <c r="BW75" s="306">
        <f t="shared" si="127"/>
        <v>0</v>
      </c>
      <c r="BX75" s="404">
        <f t="shared" si="114"/>
        <v>33.906804565326901</v>
      </c>
      <c r="BY75" s="405">
        <f t="shared" si="115"/>
        <v>48.359452008513813</v>
      </c>
      <c r="BZ75" s="788" t="s">
        <v>2441</v>
      </c>
      <c r="CA75" s="486">
        <f t="shared" si="116"/>
        <v>-80.214505588403298</v>
      </c>
      <c r="CB75" s="348">
        <f t="shared" si="117"/>
        <v>23.011300863209613</v>
      </c>
      <c r="CC75" s="404">
        <f t="shared" si="118"/>
        <v>51.510952380952389</v>
      </c>
      <c r="CD75" s="570">
        <f t="shared" si="119"/>
        <v>2.2220000000000004</v>
      </c>
      <c r="CE75" s="419">
        <f t="shared" si="84"/>
        <v>2.4442000000000008</v>
      </c>
      <c r="CF75" s="419">
        <f t="shared" si="120"/>
        <v>2.6886200000000011</v>
      </c>
      <c r="CG75" s="419">
        <f t="shared" si="120"/>
        <v>2.9574820000000015</v>
      </c>
      <c r="CH75" s="496">
        <f t="shared" si="120"/>
        <v>3.2532302000000017</v>
      </c>
      <c r="CI75" s="416">
        <f t="shared" si="121"/>
        <v>13.565532200000007</v>
      </c>
      <c r="CJ75" s="405">
        <f t="shared" si="122"/>
        <v>21.196144062500011</v>
      </c>
      <c r="CK75" s="457">
        <v>0.7</v>
      </c>
      <c r="CL75" s="458">
        <v>49.97</v>
      </c>
      <c r="CM75" s="458">
        <v>-0.78</v>
      </c>
      <c r="CN75" s="459">
        <v>6.68</v>
      </c>
      <c r="CO75" s="460">
        <v>23.95</v>
      </c>
    </row>
    <row r="76" spans="1:93" ht="11.25" customHeight="1">
      <c r="A76" s="86" t="s">
        <v>575</v>
      </c>
      <c r="B76" s="24" t="s">
        <v>3307</v>
      </c>
      <c r="C76" s="24" t="s">
        <v>354</v>
      </c>
      <c r="D76" s="117">
        <v>11</v>
      </c>
      <c r="E76" s="121">
        <v>295</v>
      </c>
      <c r="F76" s="38" t="s">
        <v>1572</v>
      </c>
      <c r="G76" s="39" t="s">
        <v>1572</v>
      </c>
      <c r="H76" s="179">
        <v>90.6</v>
      </c>
      <c r="I76" s="229">
        <f t="shared" si="105"/>
        <v>2.6490066225165565</v>
      </c>
      <c r="J76" s="106">
        <v>0.51</v>
      </c>
      <c r="K76" s="106">
        <v>0.6</v>
      </c>
      <c r="L76" s="84">
        <f t="shared" si="106"/>
        <v>17.647058823529417</v>
      </c>
      <c r="M76" s="27">
        <v>41816</v>
      </c>
      <c r="N76" s="27">
        <v>41820</v>
      </c>
      <c r="O76" s="26">
        <v>41852</v>
      </c>
      <c r="P76" s="92" t="s">
        <v>1515</v>
      </c>
      <c r="Q76" s="24"/>
      <c r="R76" s="192">
        <f t="shared" si="79"/>
        <v>2.4</v>
      </c>
      <c r="S76" s="672">
        <f t="shared" si="107"/>
        <v>28.605482717520854</v>
      </c>
      <c r="T76" s="681">
        <f t="shared" si="108"/>
        <v>29.79125075423239</v>
      </c>
      <c r="U76" s="229">
        <f t="shared" si="109"/>
        <v>10.798569725864123</v>
      </c>
      <c r="V76" s="264">
        <v>10</v>
      </c>
      <c r="W76" s="162">
        <v>8.39</v>
      </c>
      <c r="X76" s="150" t="s">
        <v>462</v>
      </c>
      <c r="Y76" s="157">
        <v>0.86</v>
      </c>
      <c r="Z76" s="150">
        <v>3.51</v>
      </c>
      <c r="AA76" s="158">
        <v>37.700000000000003</v>
      </c>
      <c r="AB76" s="434">
        <v>-5.0999999999999996</v>
      </c>
      <c r="AC76" s="475">
        <v>-2.14</v>
      </c>
      <c r="AD76" s="445">
        <v>33.200000000000003</v>
      </c>
      <c r="AE76" s="475">
        <v>-2.23</v>
      </c>
      <c r="AF76" s="725">
        <v>22</v>
      </c>
      <c r="AG76" s="467">
        <v>31024</v>
      </c>
      <c r="AH76" s="738">
        <v>0.2</v>
      </c>
      <c r="AI76" s="769">
        <v>4.08</v>
      </c>
      <c r="AJ76" s="796">
        <f>IF(OR(AD76&lt;0,AD76="n/a",AD76=0),"n/a",AN76/AD76)</f>
        <v>0.44168597156449774</v>
      </c>
      <c r="AK76" s="688">
        <f>IF(OR(AO76&lt;0,AO76="n/a"),"n/a",AN76/AO76)</f>
        <v>0.95217487753055896</v>
      </c>
      <c r="AL76" s="635">
        <f t="shared" si="123"/>
        <v>11.557788944723635</v>
      </c>
      <c r="AM76" s="636">
        <f t="shared" si="98"/>
        <v>13.458349671819935</v>
      </c>
      <c r="AN76" s="636">
        <f t="shared" si="99"/>
        <v>14.663974255941326</v>
      </c>
      <c r="AO76" s="236">
        <f t="shared" si="110"/>
        <v>15.400505308407176</v>
      </c>
      <c r="AP76" s="814">
        <v>2.2200000000000002</v>
      </c>
      <c r="AQ76" s="814">
        <v>1.99</v>
      </c>
      <c r="AR76" s="815"/>
      <c r="AS76" s="814">
        <v>1.79</v>
      </c>
      <c r="AT76" s="797">
        <v>1.52</v>
      </c>
      <c r="AU76" s="815"/>
      <c r="AV76" s="816">
        <v>1.1599999999999999</v>
      </c>
      <c r="AW76" s="820">
        <v>1.1200000000000001</v>
      </c>
      <c r="AX76" s="817">
        <v>1.06</v>
      </c>
      <c r="AY76" s="817">
        <v>0.91</v>
      </c>
      <c r="AZ76" s="817">
        <v>0.78</v>
      </c>
      <c r="BA76" s="817">
        <v>0.60499999999999998</v>
      </c>
      <c r="BB76" s="817">
        <v>0.53</v>
      </c>
      <c r="BC76" s="820">
        <v>0.44</v>
      </c>
      <c r="BD76" s="820">
        <v>0.44</v>
      </c>
      <c r="BE76" s="820">
        <v>0.44</v>
      </c>
      <c r="BF76" s="820">
        <v>0.44</v>
      </c>
      <c r="BG76" s="820">
        <v>0.44</v>
      </c>
      <c r="BH76" s="816">
        <f t="shared" si="111"/>
        <v>15.884999999999998</v>
      </c>
      <c r="BI76" s="409">
        <f t="shared" si="112"/>
        <v>11.557788944723635</v>
      </c>
      <c r="BJ76" s="409">
        <f t="shared" si="124"/>
        <v>11.173184357541889</v>
      </c>
      <c r="BK76" s="409">
        <f t="shared" si="82"/>
        <v>17.763157894736835</v>
      </c>
      <c r="BL76" s="408">
        <f t="shared" si="83"/>
        <v>31.034482758620708</v>
      </c>
      <c r="BM76" s="408">
        <f t="shared" si="126"/>
        <v>3.5714285714285587</v>
      </c>
      <c r="BN76" s="395">
        <f t="shared" si="127"/>
        <v>5.6603773584905648</v>
      </c>
      <c r="BO76" s="395">
        <f t="shared" si="127"/>
        <v>16.483516483516492</v>
      </c>
      <c r="BP76" s="395">
        <f t="shared" si="127"/>
        <v>16.666666666666675</v>
      </c>
      <c r="BQ76" s="395">
        <f t="shared" si="127"/>
        <v>28.925619834710758</v>
      </c>
      <c r="BR76" s="395">
        <f t="shared" si="127"/>
        <v>14.150943396226401</v>
      </c>
      <c r="BS76" s="395">
        <f t="shared" si="127"/>
        <v>20.45454545454546</v>
      </c>
      <c r="BT76" s="395">
        <f t="shared" si="127"/>
        <v>0</v>
      </c>
      <c r="BU76" s="395">
        <f t="shared" si="127"/>
        <v>0</v>
      </c>
      <c r="BV76" s="395">
        <f t="shared" si="127"/>
        <v>0</v>
      </c>
      <c r="BW76" s="395">
        <f t="shared" si="127"/>
        <v>0</v>
      </c>
      <c r="BX76" s="408">
        <f t="shared" si="114"/>
        <v>11.829447448080534</v>
      </c>
      <c r="BY76" s="409">
        <f t="shared" si="115"/>
        <v>9.9587891079934554</v>
      </c>
      <c r="BZ76" s="654" t="s">
        <v>2558</v>
      </c>
      <c r="CA76" s="487">
        <f t="shared" si="116"/>
        <v>6.5144111525937589</v>
      </c>
      <c r="CB76" s="349">
        <f t="shared" si="117"/>
        <v>17.312980878457882</v>
      </c>
      <c r="CC76" s="408">
        <f t="shared" si="118"/>
        <v>61.039594755661504</v>
      </c>
      <c r="CD76" s="574">
        <f t="shared" si="119"/>
        <v>2.2422000000000004</v>
      </c>
      <c r="CE76" s="420">
        <f t="shared" si="84"/>
        <v>2.2646220000000006</v>
      </c>
      <c r="CF76" s="420">
        <f t="shared" si="120"/>
        <v>2.2872682200000005</v>
      </c>
      <c r="CG76" s="420">
        <f t="shared" si="120"/>
        <v>2.3101409022000006</v>
      </c>
      <c r="CH76" s="497">
        <f t="shared" si="120"/>
        <v>2.3332423112220004</v>
      </c>
      <c r="CI76" s="421">
        <f t="shared" si="121"/>
        <v>11.437473433422003</v>
      </c>
      <c r="CJ76" s="409">
        <f t="shared" si="122"/>
        <v>12.624142862496694</v>
      </c>
      <c r="CK76" s="468">
        <v>1.22</v>
      </c>
      <c r="CL76" s="469">
        <v>15.63</v>
      </c>
      <c r="CM76" s="469">
        <v>-2.54</v>
      </c>
      <c r="CN76" s="470">
        <v>2.46</v>
      </c>
      <c r="CO76" s="471">
        <v>4.8499999999999996</v>
      </c>
    </row>
    <row r="77" spans="1:93" ht="11.25" customHeight="1">
      <c r="A77" s="129" t="s">
        <v>395</v>
      </c>
      <c r="B77" s="16" t="s">
        <v>396</v>
      </c>
      <c r="C77" s="16" t="s">
        <v>2172</v>
      </c>
      <c r="D77" s="116">
        <v>10</v>
      </c>
      <c r="E77" s="121">
        <v>331</v>
      </c>
      <c r="F77" s="36" t="s">
        <v>2049</v>
      </c>
      <c r="G77" s="37" t="s">
        <v>1572</v>
      </c>
      <c r="H77" s="180">
        <v>19.940000000000001</v>
      </c>
      <c r="I77" s="227">
        <f t="shared" si="105"/>
        <v>4.0120361083249749</v>
      </c>
      <c r="J77" s="202">
        <v>0.19</v>
      </c>
      <c r="K77" s="202">
        <v>0.2</v>
      </c>
      <c r="L77" s="96">
        <f t="shared" si="106"/>
        <v>5.2631578947368363</v>
      </c>
      <c r="M77" s="20">
        <v>41878</v>
      </c>
      <c r="N77" s="20">
        <v>41883</v>
      </c>
      <c r="O77" s="19">
        <v>41897</v>
      </c>
      <c r="P77" s="20" t="s">
        <v>1444</v>
      </c>
      <c r="Q77" s="776"/>
      <c r="R77" s="224">
        <f t="shared" si="79"/>
        <v>0.8</v>
      </c>
      <c r="S77" s="231">
        <f t="shared" si="107"/>
        <v>75.471698113207552</v>
      </c>
      <c r="T77" s="680">
        <f t="shared" si="108"/>
        <v>24.366739741292577</v>
      </c>
      <c r="U77" s="227">
        <f t="shared" si="109"/>
        <v>18.811320754716981</v>
      </c>
      <c r="V77" s="263">
        <v>6</v>
      </c>
      <c r="W77" s="161">
        <v>1.06</v>
      </c>
      <c r="X77" s="149">
        <v>4.7</v>
      </c>
      <c r="Y77" s="155">
        <v>1.46</v>
      </c>
      <c r="Z77" s="149">
        <v>1.85</v>
      </c>
      <c r="AA77" s="156">
        <v>21.2</v>
      </c>
      <c r="AB77" s="432">
        <v>13.3</v>
      </c>
      <c r="AC77" s="474">
        <v>0</v>
      </c>
      <c r="AD77" s="443">
        <v>8.5</v>
      </c>
      <c r="AE77" s="474">
        <v>4</v>
      </c>
      <c r="AF77" s="723">
        <v>2</v>
      </c>
      <c r="AG77" s="466">
        <v>140</v>
      </c>
      <c r="AH77" s="655">
        <v>3.2</v>
      </c>
      <c r="AI77" s="767">
        <v>0.71</v>
      </c>
      <c r="AJ77" s="795">
        <f>IF(OR(AD77&lt;0,AD77="n/a",AD77=0,AN77="n/a"),"n/a",AN77/AD77)</f>
        <v>0.45576813240339625</v>
      </c>
      <c r="AK77" s="794">
        <f>IF(OR(AN77&lt;0,AN77="n/a",AO77&lt;0,AO77="n/a"),"n/a",AN77/AO77)</f>
        <v>1.3684084622440462</v>
      </c>
      <c r="AL77" s="634">
        <f t="shared" si="123"/>
        <v>5.4054054054054168</v>
      </c>
      <c r="AM77" s="631">
        <f t="shared" si="98"/>
        <v>4.1714007510293971</v>
      </c>
      <c r="AN77" s="631">
        <f t="shared" si="99"/>
        <v>3.8740291254288683</v>
      </c>
      <c r="AO77" s="235">
        <f t="shared" si="110"/>
        <v>2.8310473314933082</v>
      </c>
      <c r="AP77" s="808">
        <v>0.78</v>
      </c>
      <c r="AQ77" s="808">
        <v>0.74</v>
      </c>
      <c r="AR77" s="809"/>
      <c r="AS77" s="808">
        <v>0.71</v>
      </c>
      <c r="AT77" s="796">
        <v>0.69</v>
      </c>
      <c r="AU77" s="809"/>
      <c r="AV77" s="810">
        <v>0.66500000000000004</v>
      </c>
      <c r="AW77" s="811">
        <v>0.64500000000000002</v>
      </c>
      <c r="AX77" s="811">
        <v>0.63</v>
      </c>
      <c r="AY77" s="811">
        <v>0.61499999999999999</v>
      </c>
      <c r="AZ77" s="811">
        <v>0.60499999999999998</v>
      </c>
      <c r="BA77" s="811">
        <v>0.59499999999999997</v>
      </c>
      <c r="BB77" s="812">
        <v>0.59</v>
      </c>
      <c r="BC77" s="812">
        <v>0.59</v>
      </c>
      <c r="BD77" s="811">
        <v>0.58499999999999996</v>
      </c>
      <c r="BE77" s="811">
        <v>0.57499999999999996</v>
      </c>
      <c r="BF77" s="812">
        <v>0.56999999999999995</v>
      </c>
      <c r="BG77" s="812">
        <v>0.56999999999999995</v>
      </c>
      <c r="BH77" s="810">
        <f t="shared" si="111"/>
        <v>10.154999999999999</v>
      </c>
      <c r="BI77" s="405">
        <f t="shared" si="112"/>
        <v>5.4054054054054168</v>
      </c>
      <c r="BJ77" s="405">
        <f t="shared" si="124"/>
        <v>4.2253521126760507</v>
      </c>
      <c r="BK77" s="405">
        <f t="shared" si="82"/>
        <v>2.898550724637694</v>
      </c>
      <c r="BL77" s="404">
        <f t="shared" si="83"/>
        <v>3.7593984962405846</v>
      </c>
      <c r="BM77" s="404">
        <f t="shared" si="126"/>
        <v>3.1007751937984551</v>
      </c>
      <c r="BN77" s="306">
        <f t="shared" ref="BN77:BW77" si="128">IF(AX77=0,0,IF(AX77&gt;AW77,0,((AW77/AX77)-1)*100))</f>
        <v>2.3809523809523725</v>
      </c>
      <c r="BO77" s="306">
        <f t="shared" si="128"/>
        <v>2.4390243902439046</v>
      </c>
      <c r="BP77" s="306">
        <f t="shared" si="128"/>
        <v>1.6528925619834656</v>
      </c>
      <c r="BQ77" s="306">
        <f t="shared" si="128"/>
        <v>1.6806722689075571</v>
      </c>
      <c r="BR77" s="306">
        <f t="shared" si="128"/>
        <v>0.84745762711864181</v>
      </c>
      <c r="BS77" s="306">
        <f t="shared" si="128"/>
        <v>0</v>
      </c>
      <c r="BT77" s="306">
        <f t="shared" si="128"/>
        <v>0.85470085470085166</v>
      </c>
      <c r="BU77" s="306">
        <f t="shared" si="128"/>
        <v>1.7391304347826209</v>
      </c>
      <c r="BV77" s="306">
        <f t="shared" si="128"/>
        <v>0.87719298245614308</v>
      </c>
      <c r="BW77" s="306">
        <f t="shared" si="128"/>
        <v>0</v>
      </c>
      <c r="BX77" s="404">
        <f t="shared" si="114"/>
        <v>2.124100362260251</v>
      </c>
      <c r="BY77" s="405">
        <f t="shared" si="115"/>
        <v>1.5046966580195413</v>
      </c>
      <c r="BZ77" s="788" t="s">
        <v>52</v>
      </c>
      <c r="CA77" s="486">
        <f t="shared" si="116"/>
        <v>-10.925255520963137</v>
      </c>
      <c r="CB77" s="348">
        <f t="shared" si="117"/>
        <v>7.8860652337538433</v>
      </c>
      <c r="CC77" s="404">
        <f t="shared" si="118"/>
        <v>42.286268548384584</v>
      </c>
      <c r="CD77" s="570">
        <f t="shared" si="119"/>
        <v>0.8580000000000001</v>
      </c>
      <c r="CE77" s="419">
        <f t="shared" si="84"/>
        <v>0.8580000000000001</v>
      </c>
      <c r="CF77" s="419">
        <f t="shared" si="120"/>
        <v>0.89232000000000011</v>
      </c>
      <c r="CG77" s="419">
        <f t="shared" si="120"/>
        <v>0.92801280000000019</v>
      </c>
      <c r="CH77" s="496">
        <f t="shared" si="120"/>
        <v>0.96513331200000019</v>
      </c>
      <c r="CI77" s="416">
        <f t="shared" si="121"/>
        <v>4.501466112000001</v>
      </c>
      <c r="CJ77" s="405">
        <f t="shared" si="122"/>
        <v>22.57505572718155</v>
      </c>
      <c r="CK77" s="457">
        <v>0.6</v>
      </c>
      <c r="CL77" s="458">
        <v>10.29</v>
      </c>
      <c r="CM77" s="458">
        <v>-10.82</v>
      </c>
      <c r="CN77" s="459">
        <v>-3.97</v>
      </c>
      <c r="CO77" s="460">
        <v>-2.11</v>
      </c>
    </row>
    <row r="78" spans="1:93" ht="11.25" customHeight="1">
      <c r="A78" s="86" t="s">
        <v>2878</v>
      </c>
      <c r="B78" s="24" t="s">
        <v>2879</v>
      </c>
      <c r="C78" s="91" t="s">
        <v>1878</v>
      </c>
      <c r="D78" s="117">
        <v>11</v>
      </c>
      <c r="E78" s="121">
        <v>311</v>
      </c>
      <c r="F78" s="57" t="s">
        <v>2659</v>
      </c>
      <c r="G78" s="49" t="s">
        <v>2659</v>
      </c>
      <c r="H78" s="179">
        <v>66.38</v>
      </c>
      <c r="I78" s="227">
        <f t="shared" si="105"/>
        <v>5.122024706236818</v>
      </c>
      <c r="J78" s="106">
        <v>0.83</v>
      </c>
      <c r="K78" s="106">
        <v>0.85</v>
      </c>
      <c r="L78" s="83">
        <f t="shared" si="106"/>
        <v>2.4096385542168752</v>
      </c>
      <c r="M78" s="27">
        <v>42074</v>
      </c>
      <c r="N78" s="27">
        <v>42076</v>
      </c>
      <c r="O78" s="26">
        <v>42094</v>
      </c>
      <c r="P78" s="92" t="s">
        <v>1445</v>
      </c>
      <c r="Q78" s="24"/>
      <c r="R78" s="224">
        <f t="shared" si="79"/>
        <v>3.4</v>
      </c>
      <c r="S78" s="231">
        <f t="shared" si="107"/>
        <v>343.43434343434342</v>
      </c>
      <c r="T78" s="680">
        <f t="shared" si="108"/>
        <v>207.83877891635717</v>
      </c>
      <c r="U78" s="227">
        <f t="shared" si="109"/>
        <v>67.050505050505052</v>
      </c>
      <c r="V78" s="263">
        <v>12</v>
      </c>
      <c r="W78" s="161">
        <v>0.99</v>
      </c>
      <c r="X78" s="149">
        <v>12.65</v>
      </c>
      <c r="Y78" s="155">
        <v>5.57</v>
      </c>
      <c r="Z78" s="149">
        <v>3.18</v>
      </c>
      <c r="AA78" s="156">
        <v>4.5</v>
      </c>
      <c r="AB78" s="432">
        <v>-52.8</v>
      </c>
      <c r="AC78" s="474">
        <v>24.54</v>
      </c>
      <c r="AD78" s="443">
        <v>10.4</v>
      </c>
      <c r="AE78" s="474">
        <v>5.3</v>
      </c>
      <c r="AF78" s="723">
        <v>20</v>
      </c>
      <c r="AG78" s="456">
        <v>9003</v>
      </c>
      <c r="AH78" s="655">
        <v>0.26</v>
      </c>
      <c r="AI78" s="767">
        <v>1.65</v>
      </c>
      <c r="AJ78" s="796">
        <f>IF(OR(AD78&lt;0,AD78="n/a",AD78=0,AN78="n/a"),"n/a",AN78/AD78)</f>
        <v>1.8959989145423022</v>
      </c>
      <c r="AK78" s="688" t="str">
        <f>IF(OR(AN78&lt;0,AN78="n/a",AO78&lt;0,AO78="n/a"),"n/a",AN78/AO78)</f>
        <v>n/a</v>
      </c>
      <c r="AL78" s="634">
        <f t="shared" si="123"/>
        <v>6.4102564102564097</v>
      </c>
      <c r="AM78" s="631">
        <f t="shared" si="98"/>
        <v>6.8701436680861372</v>
      </c>
      <c r="AN78" s="631">
        <f t="shared" si="99"/>
        <v>19.718388711239943</v>
      </c>
      <c r="AO78" s="235" t="str">
        <f t="shared" si="110"/>
        <v>n/a</v>
      </c>
      <c r="AP78" s="808">
        <v>3.32</v>
      </c>
      <c r="AQ78" s="808">
        <v>3.12</v>
      </c>
      <c r="AR78" s="809"/>
      <c r="AS78" s="808">
        <v>2.92</v>
      </c>
      <c r="AT78" s="796">
        <v>2.72</v>
      </c>
      <c r="AU78" s="809"/>
      <c r="AV78" s="810">
        <v>1.94</v>
      </c>
      <c r="AW78" s="811">
        <v>1.35</v>
      </c>
      <c r="AX78" s="811">
        <v>1.24</v>
      </c>
      <c r="AY78" s="811">
        <v>1.145</v>
      </c>
      <c r="AZ78" s="811">
        <v>1.06</v>
      </c>
      <c r="BA78" s="811">
        <v>0.88756799999999991</v>
      </c>
      <c r="BB78" s="812">
        <v>0</v>
      </c>
      <c r="BC78" s="812">
        <v>0</v>
      </c>
      <c r="BD78" s="812">
        <v>0</v>
      </c>
      <c r="BE78" s="812">
        <v>0</v>
      </c>
      <c r="BF78" s="812">
        <v>0</v>
      </c>
      <c r="BG78" s="812">
        <v>0</v>
      </c>
      <c r="BH78" s="810">
        <f t="shared" si="111"/>
        <v>19.702567999999999</v>
      </c>
      <c r="BI78" s="405">
        <f t="shared" si="112"/>
        <v>6.4102564102564097</v>
      </c>
      <c r="BJ78" s="405">
        <f t="shared" si="124"/>
        <v>6.8493150684931559</v>
      </c>
      <c r="BK78" s="405">
        <f t="shared" si="82"/>
        <v>7.3529411764705843</v>
      </c>
      <c r="BL78" s="404">
        <f t="shared" si="83"/>
        <v>40.206185567010323</v>
      </c>
      <c r="BM78" s="404">
        <f t="shared" si="126"/>
        <v>43.703703703703688</v>
      </c>
      <c r="BN78" s="306">
        <f t="shared" ref="BN78:BW78" si="129">IF(AX78=0,0,IF(AX78&gt;AW78,0,((AW78/AX78)-1)*100))</f>
        <v>8.8709677419354982</v>
      </c>
      <c r="BO78" s="306">
        <f t="shared" si="129"/>
        <v>8.2969432314410554</v>
      </c>
      <c r="BP78" s="306">
        <f t="shared" si="129"/>
        <v>8.0188679245283048</v>
      </c>
      <c r="BQ78" s="306">
        <f t="shared" si="129"/>
        <v>19.427469219259841</v>
      </c>
      <c r="BR78" s="306">
        <f t="shared" si="129"/>
        <v>0</v>
      </c>
      <c r="BS78" s="306">
        <f t="shared" si="129"/>
        <v>0</v>
      </c>
      <c r="BT78" s="306">
        <f t="shared" si="129"/>
        <v>0</v>
      </c>
      <c r="BU78" s="306">
        <f t="shared" si="129"/>
        <v>0</v>
      </c>
      <c r="BV78" s="306">
        <f t="shared" si="129"/>
        <v>0</v>
      </c>
      <c r="BW78" s="306">
        <f t="shared" si="129"/>
        <v>0</v>
      </c>
      <c r="BX78" s="404">
        <f t="shared" si="114"/>
        <v>9.9424433362065923</v>
      </c>
      <c r="BY78" s="405">
        <f t="shared" si="115"/>
        <v>13.601717464307463</v>
      </c>
      <c r="BZ78" s="788" t="s">
        <v>2637</v>
      </c>
      <c r="CA78" s="486">
        <f t="shared" si="116"/>
        <v>-42.210091633028291</v>
      </c>
      <c r="CB78" s="348">
        <f t="shared" si="117"/>
        <v>24.840413417476761</v>
      </c>
      <c r="CC78" s="404">
        <f t="shared" si="118"/>
        <v>36.5711904793325</v>
      </c>
      <c r="CD78" s="570">
        <f t="shared" si="119"/>
        <v>3.3531999999999997</v>
      </c>
      <c r="CE78" s="419">
        <f t="shared" ref="CE78:CE109" si="130">IF($AC78="n/a",1.03*CD78,IF($AC78&lt;0,1.01*CD78,IF($AC78&gt;10,1.1*CD78,(1+$AC78/100)*CD78)))</f>
        <v>3.68852</v>
      </c>
      <c r="CF78" s="419">
        <f t="shared" si="120"/>
        <v>3.8840115599999998</v>
      </c>
      <c r="CG78" s="419">
        <f t="shared" si="120"/>
        <v>4.0898641726799996</v>
      </c>
      <c r="CH78" s="496">
        <f t="shared" si="120"/>
        <v>4.3066269738320395</v>
      </c>
      <c r="CI78" s="416">
        <f t="shared" si="121"/>
        <v>19.322222706512036</v>
      </c>
      <c r="CJ78" s="405">
        <f t="shared" si="122"/>
        <v>29.108500612401382</v>
      </c>
      <c r="CK78" s="457">
        <v>0.44</v>
      </c>
      <c r="CL78" s="458">
        <v>41.31</v>
      </c>
      <c r="CM78" s="458">
        <v>-11.95</v>
      </c>
      <c r="CN78" s="459">
        <v>-4.09</v>
      </c>
      <c r="CO78" s="460">
        <v>3.85</v>
      </c>
    </row>
    <row r="79" spans="1:93" ht="11.25" customHeight="1">
      <c r="A79" s="86" t="s">
        <v>794</v>
      </c>
      <c r="B79" s="24" t="s">
        <v>795</v>
      </c>
      <c r="C79" s="24" t="s">
        <v>1378</v>
      </c>
      <c r="D79" s="117">
        <v>12</v>
      </c>
      <c r="E79" s="121">
        <v>283</v>
      </c>
      <c r="F79" s="38" t="s">
        <v>2049</v>
      </c>
      <c r="G79" s="39" t="s">
        <v>1572</v>
      </c>
      <c r="H79" s="179">
        <v>72.09</v>
      </c>
      <c r="I79" s="227">
        <f t="shared" si="105"/>
        <v>3.5927313080871133</v>
      </c>
      <c r="J79" s="106">
        <v>0.6</v>
      </c>
      <c r="K79" s="106">
        <v>0.64749999999999996</v>
      </c>
      <c r="L79" s="83">
        <f t="shared" si="106"/>
        <v>7.9166666666666607</v>
      </c>
      <c r="M79" s="27">
        <v>42060</v>
      </c>
      <c r="N79" s="27">
        <v>42062</v>
      </c>
      <c r="O79" s="26">
        <v>42083</v>
      </c>
      <c r="P79" s="27" t="s">
        <v>589</v>
      </c>
      <c r="Q79" s="201"/>
      <c r="R79" s="224">
        <f t="shared" si="79"/>
        <v>2.59</v>
      </c>
      <c r="S79" s="231">
        <f t="shared" si="107"/>
        <v>100.77821011673151</v>
      </c>
      <c r="T79" s="680">
        <f t="shared" si="108"/>
        <v>112.73208886823171</v>
      </c>
      <c r="U79" s="227">
        <f t="shared" si="109"/>
        <v>28.050583657587552</v>
      </c>
      <c r="V79" s="263">
        <v>12</v>
      </c>
      <c r="W79" s="161">
        <v>2.57</v>
      </c>
      <c r="X79" s="149">
        <v>4.8099999999999996</v>
      </c>
      <c r="Y79" s="155">
        <v>3.32</v>
      </c>
      <c r="Z79" s="149">
        <v>3.63</v>
      </c>
      <c r="AA79" s="156">
        <v>12.9</v>
      </c>
      <c r="AB79" s="432">
        <v>24.1</v>
      </c>
      <c r="AC79" s="474">
        <v>4.8099999999999996</v>
      </c>
      <c r="AD79" s="443">
        <v>1.8</v>
      </c>
      <c r="AE79" s="474">
        <v>5.83</v>
      </c>
      <c r="AF79" s="723">
        <v>20</v>
      </c>
      <c r="AG79" s="456">
        <v>42094</v>
      </c>
      <c r="AH79" s="655">
        <v>0.3</v>
      </c>
      <c r="AI79" s="767">
        <v>2.16</v>
      </c>
      <c r="AJ79" s="796">
        <f>IF(OR(AD79&lt;0,AD79="n/a",AD79=0),"n/a",AN79/AD79)</f>
        <v>3.622696529635995</v>
      </c>
      <c r="AK79" s="688">
        <f>IF(OR(AO79&lt;0,AO79="n/a"),"n/a",AN79/AO79)</f>
        <v>1.0313084174884286</v>
      </c>
      <c r="AL79" s="634">
        <f t="shared" si="123"/>
        <v>6.6666666666666652</v>
      </c>
      <c r="AM79" s="631">
        <f t="shared" si="98"/>
        <v>6.8025622691793464</v>
      </c>
      <c r="AN79" s="631">
        <f t="shared" si="99"/>
        <v>6.5208537533447908</v>
      </c>
      <c r="AO79" s="235">
        <f t="shared" si="110"/>
        <v>6.3228939498285008</v>
      </c>
      <c r="AP79" s="808">
        <v>2.4</v>
      </c>
      <c r="AQ79" s="808">
        <v>2.25</v>
      </c>
      <c r="AR79" s="809"/>
      <c r="AS79" s="808">
        <v>2.11</v>
      </c>
      <c r="AT79" s="796">
        <v>1.97</v>
      </c>
      <c r="AU79" s="809"/>
      <c r="AV79" s="810">
        <v>1.83</v>
      </c>
      <c r="AW79" s="811">
        <v>1.75</v>
      </c>
      <c r="AX79" s="812">
        <v>1.58</v>
      </c>
      <c r="AY79" s="811">
        <v>1.46</v>
      </c>
      <c r="AZ79" s="811">
        <v>1.38</v>
      </c>
      <c r="BA79" s="811">
        <v>1.34</v>
      </c>
      <c r="BB79" s="811">
        <v>1.3</v>
      </c>
      <c r="BC79" s="812">
        <v>1.29</v>
      </c>
      <c r="BD79" s="812">
        <v>1.29</v>
      </c>
      <c r="BE79" s="812">
        <v>1.29</v>
      </c>
      <c r="BF79" s="812">
        <v>1.29</v>
      </c>
      <c r="BG79" s="812">
        <v>1.29</v>
      </c>
      <c r="BH79" s="810">
        <f t="shared" si="111"/>
        <v>25.819999999999997</v>
      </c>
      <c r="BI79" s="405">
        <f t="shared" si="112"/>
        <v>6.6666666666666652</v>
      </c>
      <c r="BJ79" s="405">
        <f t="shared" si="124"/>
        <v>6.6350710900473953</v>
      </c>
      <c r="BK79" s="405">
        <f t="shared" si="82"/>
        <v>7.1065989847715727</v>
      </c>
      <c r="BL79" s="404">
        <f t="shared" si="83"/>
        <v>7.6502732240437021</v>
      </c>
      <c r="BM79" s="404">
        <f t="shared" ref="BM79:BW80" si="131">IF(AW79=0,0,IF(AW79&gt;AV79,0,((AV79/AW79)-1)*100))</f>
        <v>4.5714285714285818</v>
      </c>
      <c r="BN79" s="306">
        <f t="shared" si="131"/>
        <v>10.759493670886066</v>
      </c>
      <c r="BO79" s="306">
        <f t="shared" si="131"/>
        <v>8.2191780821917924</v>
      </c>
      <c r="BP79" s="306">
        <f t="shared" si="131"/>
        <v>5.7971014492753659</v>
      </c>
      <c r="BQ79" s="306">
        <f t="shared" si="131"/>
        <v>2.9850746268656581</v>
      </c>
      <c r="BR79" s="306">
        <f t="shared" si="131"/>
        <v>3.0769230769230882</v>
      </c>
      <c r="BS79" s="306">
        <f t="shared" si="131"/>
        <v>0.77519379844961378</v>
      </c>
      <c r="BT79" s="306">
        <f t="shared" si="131"/>
        <v>0</v>
      </c>
      <c r="BU79" s="306">
        <f t="shared" si="131"/>
        <v>0</v>
      </c>
      <c r="BV79" s="306">
        <f t="shared" si="131"/>
        <v>0</v>
      </c>
      <c r="BW79" s="306">
        <f t="shared" si="131"/>
        <v>0</v>
      </c>
      <c r="BX79" s="404">
        <f t="shared" si="114"/>
        <v>4.2828668827699667</v>
      </c>
      <c r="BY79" s="405">
        <f t="shared" si="115"/>
        <v>3.4560073272133423</v>
      </c>
      <c r="BZ79" s="788" t="s">
        <v>52</v>
      </c>
      <c r="CA79" s="486">
        <f t="shared" si="116"/>
        <v>-17.936998596155647</v>
      </c>
      <c r="CB79" s="348">
        <f t="shared" si="117"/>
        <v>10.113585061431904</v>
      </c>
      <c r="CC79" s="404">
        <f t="shared" si="118"/>
        <v>50.381196728469213</v>
      </c>
      <c r="CD79" s="570">
        <f t="shared" si="119"/>
        <v>2.64</v>
      </c>
      <c r="CE79" s="419">
        <f t="shared" si="130"/>
        <v>2.7669840000000003</v>
      </c>
      <c r="CF79" s="419">
        <f t="shared" si="120"/>
        <v>2.9282991672000005</v>
      </c>
      <c r="CG79" s="419">
        <f t="shared" si="120"/>
        <v>3.0990190086477605</v>
      </c>
      <c r="CH79" s="496">
        <f t="shared" si="120"/>
        <v>3.2796918168519249</v>
      </c>
      <c r="CI79" s="416">
        <f t="shared" si="121"/>
        <v>14.713993992699685</v>
      </c>
      <c r="CJ79" s="405">
        <f t="shared" si="122"/>
        <v>20.410589530725044</v>
      </c>
      <c r="CK79" s="457">
        <v>0.26</v>
      </c>
      <c r="CL79" s="458">
        <v>14.31</v>
      </c>
      <c r="CM79" s="458">
        <v>-10.09</v>
      </c>
      <c r="CN79" s="459">
        <v>-4.75</v>
      </c>
      <c r="CO79" s="460">
        <v>2.5</v>
      </c>
    </row>
    <row r="80" spans="1:93" ht="11.25" customHeight="1">
      <c r="A80" s="86" t="s">
        <v>3048</v>
      </c>
      <c r="B80" s="24" t="s">
        <v>3376</v>
      </c>
      <c r="C80" s="24" t="s">
        <v>3417</v>
      </c>
      <c r="D80" s="117">
        <v>12</v>
      </c>
      <c r="E80" s="121">
        <v>247</v>
      </c>
      <c r="F80" s="38" t="s">
        <v>2049</v>
      </c>
      <c r="G80" s="39" t="s">
        <v>2049</v>
      </c>
      <c r="H80" s="485">
        <v>15.33</v>
      </c>
      <c r="I80" s="227">
        <f t="shared" si="105"/>
        <v>3.4311806914546641</v>
      </c>
      <c r="J80" s="106">
        <v>0.1275</v>
      </c>
      <c r="K80" s="106">
        <v>0.13150000000000001</v>
      </c>
      <c r="L80" s="83">
        <f t="shared" si="106"/>
        <v>3.1372549019607954</v>
      </c>
      <c r="M80" s="329">
        <v>41758</v>
      </c>
      <c r="N80" s="329">
        <v>41760</v>
      </c>
      <c r="O80" s="331">
        <v>41774</v>
      </c>
      <c r="P80" s="92" t="s">
        <v>1518</v>
      </c>
      <c r="Q80" s="24"/>
      <c r="R80" s="224">
        <f t="shared" si="79"/>
        <v>0.52600000000000002</v>
      </c>
      <c r="S80" s="231">
        <f t="shared" si="107"/>
        <v>97.407407407407405</v>
      </c>
      <c r="T80" s="680">
        <f t="shared" si="108"/>
        <v>11.763639485796574</v>
      </c>
      <c r="U80" s="227">
        <f t="shared" si="109"/>
        <v>28.388888888888886</v>
      </c>
      <c r="V80" s="263">
        <v>12</v>
      </c>
      <c r="W80" s="478">
        <v>0.54</v>
      </c>
      <c r="X80" s="480">
        <v>1.25</v>
      </c>
      <c r="Y80" s="479">
        <v>0.7</v>
      </c>
      <c r="Z80" s="480">
        <v>0.99</v>
      </c>
      <c r="AA80" s="481" t="s">
        <v>462</v>
      </c>
      <c r="AB80" s="484" t="s">
        <v>462</v>
      </c>
      <c r="AC80" s="734" t="s">
        <v>462</v>
      </c>
      <c r="AD80" s="523" t="s">
        <v>462</v>
      </c>
      <c r="AE80" s="734" t="s">
        <v>462</v>
      </c>
      <c r="AF80" s="723">
        <v>1</v>
      </c>
      <c r="AG80" s="643">
        <v>413</v>
      </c>
      <c r="AH80" s="739" t="s">
        <v>462</v>
      </c>
      <c r="AI80" s="479" t="s">
        <v>462</v>
      </c>
      <c r="AJ80" s="796" t="str">
        <f>IF(OR(AD80&lt;0,AD80="n/a",AD80=0),"n/a",AN80/AD80)</f>
        <v>n/a</v>
      </c>
      <c r="AK80" s="688">
        <f>IF(OR(AO80&lt;0,AO80="n/a"),"n/a",AN80/AO80)</f>
        <v>0.47725524877865722</v>
      </c>
      <c r="AL80" s="634">
        <f t="shared" si="123"/>
        <v>3.3663366336633693</v>
      </c>
      <c r="AM80" s="631">
        <f t="shared" si="98"/>
        <v>3.1950734414397219</v>
      </c>
      <c r="AN80" s="631">
        <f t="shared" si="99"/>
        <v>3.359748901730919</v>
      </c>
      <c r="AO80" s="235">
        <f t="shared" si="110"/>
        <v>7.0397316956258615</v>
      </c>
      <c r="AP80" s="808">
        <v>0.52200000000000002</v>
      </c>
      <c r="AQ80" s="808">
        <v>0.505</v>
      </c>
      <c r="AR80" s="809"/>
      <c r="AS80" s="808">
        <v>0.48749999999999999</v>
      </c>
      <c r="AT80" s="796">
        <v>0.47499999999999998</v>
      </c>
      <c r="AU80" s="809"/>
      <c r="AV80" s="810">
        <v>0.45750000000000002</v>
      </c>
      <c r="AW80" s="811">
        <v>0.4425</v>
      </c>
      <c r="AX80" s="811">
        <v>0.40500000000000003</v>
      </c>
      <c r="AY80" s="811">
        <v>0.35249999999999998</v>
      </c>
      <c r="AZ80" s="811">
        <v>0.32250000000000001</v>
      </c>
      <c r="BA80" s="811">
        <v>0.29249999999999998</v>
      </c>
      <c r="BB80" s="811">
        <v>0.26437500000000003</v>
      </c>
      <c r="BC80" s="811">
        <v>0.12375</v>
      </c>
      <c r="BD80" s="812">
        <v>0</v>
      </c>
      <c r="BE80" s="812">
        <v>0</v>
      </c>
      <c r="BF80" s="812">
        <v>0</v>
      </c>
      <c r="BG80" s="812">
        <v>0</v>
      </c>
      <c r="BH80" s="810">
        <f t="shared" si="111"/>
        <v>4.650125000000001</v>
      </c>
      <c r="BI80" s="405">
        <f t="shared" si="112"/>
        <v>3.3663366336633693</v>
      </c>
      <c r="BJ80" s="405">
        <f t="shared" si="124"/>
        <v>3.5897435897435992</v>
      </c>
      <c r="BK80" s="405">
        <f t="shared" si="82"/>
        <v>2.6315789473684292</v>
      </c>
      <c r="BL80" s="404">
        <f t="shared" si="83"/>
        <v>3.82513661202184</v>
      </c>
      <c r="BM80" s="404">
        <f t="shared" si="131"/>
        <v>3.3898305084745894</v>
      </c>
      <c r="BN80" s="306">
        <f t="shared" si="131"/>
        <v>9.259259259259256</v>
      </c>
      <c r="BO80" s="306">
        <f t="shared" si="131"/>
        <v>14.893617021276606</v>
      </c>
      <c r="BP80" s="306">
        <f t="shared" si="131"/>
        <v>9.302325581395344</v>
      </c>
      <c r="BQ80" s="306">
        <f t="shared" si="131"/>
        <v>10.256410256410264</v>
      </c>
      <c r="BR80" s="306">
        <f t="shared" si="131"/>
        <v>10.638297872340408</v>
      </c>
      <c r="BS80" s="306">
        <f t="shared" si="131"/>
        <v>113.63636363636367</v>
      </c>
      <c r="BT80" s="306">
        <f t="shared" si="131"/>
        <v>0</v>
      </c>
      <c r="BU80" s="306">
        <f t="shared" si="131"/>
        <v>0</v>
      </c>
      <c r="BV80" s="306">
        <f t="shared" si="131"/>
        <v>0</v>
      </c>
      <c r="BW80" s="306">
        <f t="shared" si="131"/>
        <v>0</v>
      </c>
      <c r="BX80" s="404">
        <f t="shared" si="114"/>
        <v>12.319259994554493</v>
      </c>
      <c r="BY80" s="405">
        <f t="shared" si="115"/>
        <v>27.454788595793964</v>
      </c>
      <c r="BZ80" s="788" t="s">
        <v>2637</v>
      </c>
      <c r="CA80" s="486">
        <f t="shared" si="116"/>
        <v>-21.597959295703305</v>
      </c>
      <c r="CB80" s="348">
        <f t="shared" si="117"/>
        <v>6.7909295931855826</v>
      </c>
      <c r="CC80" s="404">
        <f t="shared" si="118"/>
        <v>42.359443157580706</v>
      </c>
      <c r="CD80" s="570">
        <f t="shared" si="119"/>
        <v>0.53766000000000003</v>
      </c>
      <c r="CE80" s="419">
        <f t="shared" si="130"/>
        <v>0.5537898</v>
      </c>
      <c r="CF80" s="419">
        <f t="shared" si="120"/>
        <v>0.57040349400000001</v>
      </c>
      <c r="CG80" s="419">
        <f t="shared" si="120"/>
        <v>0.58751559882000004</v>
      </c>
      <c r="CH80" s="496">
        <f t="shared" si="120"/>
        <v>0.60514106678460011</v>
      </c>
      <c r="CI80" s="416">
        <f t="shared" si="121"/>
        <v>2.8545099596046</v>
      </c>
      <c r="CJ80" s="405">
        <f t="shared" si="122"/>
        <v>18.620417218555772</v>
      </c>
      <c r="CK80" s="483" t="s">
        <v>462</v>
      </c>
      <c r="CL80" s="502">
        <v>10.45</v>
      </c>
      <c r="CM80" s="502">
        <v>-6.92</v>
      </c>
      <c r="CN80" s="526">
        <v>-4.22</v>
      </c>
      <c r="CO80" s="527">
        <v>-2.44</v>
      </c>
    </row>
    <row r="81" spans="1:93" ht="11.25" customHeight="1">
      <c r="A81" s="193" t="s">
        <v>3335</v>
      </c>
      <c r="B81" s="197" t="s">
        <v>3336</v>
      </c>
      <c r="C81" s="32" t="s">
        <v>3417</v>
      </c>
      <c r="D81" s="118">
        <v>12</v>
      </c>
      <c r="E81" s="121">
        <v>248</v>
      </c>
      <c r="F81" s="65" t="s">
        <v>2659</v>
      </c>
      <c r="G81" s="66" t="s">
        <v>2659</v>
      </c>
      <c r="H81" s="1120">
        <v>29.4</v>
      </c>
      <c r="I81" s="227">
        <f t="shared" si="105"/>
        <v>1.5782312925170068</v>
      </c>
      <c r="J81" s="203">
        <v>0.115</v>
      </c>
      <c r="K81" s="203">
        <v>0.11600000000000001</v>
      </c>
      <c r="L81" s="84">
        <f t="shared" si="106"/>
        <v>0.86956521739129933</v>
      </c>
      <c r="M81" s="886">
        <v>41758</v>
      </c>
      <c r="N81" s="886">
        <v>41760</v>
      </c>
      <c r="O81" s="885">
        <v>41774</v>
      </c>
      <c r="P81" s="270" t="s">
        <v>1518</v>
      </c>
      <c r="Q81" s="32"/>
      <c r="R81" s="224">
        <f t="shared" si="79"/>
        <v>0.46400000000000002</v>
      </c>
      <c r="S81" s="231">
        <f t="shared" si="107"/>
        <v>85.925925925925924</v>
      </c>
      <c r="T81" s="680">
        <f t="shared" si="108"/>
        <v>105.78065752724592</v>
      </c>
      <c r="U81" s="227">
        <f t="shared" si="109"/>
        <v>54.444444444444436</v>
      </c>
      <c r="V81" s="263">
        <v>12</v>
      </c>
      <c r="W81" s="478">
        <v>0.54</v>
      </c>
      <c r="X81" s="480" t="s">
        <v>462</v>
      </c>
      <c r="Y81" s="479">
        <v>1.24</v>
      </c>
      <c r="Z81" s="480">
        <v>1.75</v>
      </c>
      <c r="AA81" s="481" t="s">
        <v>462</v>
      </c>
      <c r="AB81" s="484" t="s">
        <v>462</v>
      </c>
      <c r="AC81" s="734" t="s">
        <v>462</v>
      </c>
      <c r="AD81" s="523" t="s">
        <v>462</v>
      </c>
      <c r="AE81" s="734" t="s">
        <v>462</v>
      </c>
      <c r="AF81" s="723">
        <v>0</v>
      </c>
      <c r="AG81" s="643">
        <v>728</v>
      </c>
      <c r="AH81" s="739" t="s">
        <v>462</v>
      </c>
      <c r="AI81" s="479" t="s">
        <v>462</v>
      </c>
      <c r="AJ81" s="797" t="str">
        <f>IF(OR(AD81&lt;0,AD81="n/a",AD81=0),"n/a",AN81/AD81)</f>
        <v>n/a</v>
      </c>
      <c r="AK81" s="686">
        <f>IF(OR(AO81&lt;0,AO81="n/a"),"n/a",AN81/AO81)</f>
        <v>0.47387166539021519</v>
      </c>
      <c r="AL81" s="634">
        <f t="shared" si="123"/>
        <v>1.758241758241752</v>
      </c>
      <c r="AM81" s="631">
        <f t="shared" si="98"/>
        <v>2.8957302395762774</v>
      </c>
      <c r="AN81" s="631">
        <f t="shared" si="99"/>
        <v>3.3589921753061081</v>
      </c>
      <c r="AO81" s="235">
        <f t="shared" si="110"/>
        <v>7.0884005536395733</v>
      </c>
      <c r="AP81" s="808">
        <v>0.46300000000000002</v>
      </c>
      <c r="AQ81" s="808">
        <v>0.45500000000000002</v>
      </c>
      <c r="AR81" s="809"/>
      <c r="AS81" s="808">
        <v>0.4375</v>
      </c>
      <c r="AT81" s="796">
        <v>0.42499999999999999</v>
      </c>
      <c r="AU81" s="809"/>
      <c r="AV81" s="810">
        <v>0.40749999999999997</v>
      </c>
      <c r="AW81" s="811">
        <v>0.39250000000000002</v>
      </c>
      <c r="AX81" s="811">
        <v>0.35499999999999998</v>
      </c>
      <c r="AY81" s="811">
        <v>0.30249999999999999</v>
      </c>
      <c r="AZ81" s="811">
        <v>0.27374999999999999</v>
      </c>
      <c r="BA81" s="811">
        <v>0.25031000000000003</v>
      </c>
      <c r="BB81" s="811">
        <v>0.23343</v>
      </c>
      <c r="BC81" s="811">
        <v>0.21937499999999999</v>
      </c>
      <c r="BD81" s="812">
        <v>0.20250000000000001</v>
      </c>
      <c r="BE81" s="812">
        <v>0.20250000000000001</v>
      </c>
      <c r="BF81" s="811">
        <v>0.20250000000000001</v>
      </c>
      <c r="BG81" s="811">
        <v>0.199685</v>
      </c>
      <c r="BH81" s="810">
        <f t="shared" si="111"/>
        <v>5.0220499999999992</v>
      </c>
      <c r="BI81" s="405">
        <f t="shared" si="112"/>
        <v>1.758241758241752</v>
      </c>
      <c r="BJ81" s="405">
        <f t="shared" si="124"/>
        <v>4.0000000000000036</v>
      </c>
      <c r="BK81" s="405">
        <f t="shared" ref="BK81:BK97" si="132">IF(AT81=0,0,IF(AT81&gt;AS81,0,((AS81/AT81)-1)*100))</f>
        <v>2.941176470588247</v>
      </c>
      <c r="BL81" s="404">
        <f t="shared" ref="BL81:BL97" si="133">IF(AV81=0,0,IF(AV81&gt;AT81,0,((AT81/AV81)-1)*100))</f>
        <v>4.2944785276073594</v>
      </c>
      <c r="BM81" s="404">
        <f t="shared" ref="BM81:BW82" si="134">IF(AW81=0,0,IF(AW81&gt;AV81,0,((AV81/AW81)-1)*100))</f>
        <v>3.8216560509554132</v>
      </c>
      <c r="BN81" s="306">
        <f t="shared" si="134"/>
        <v>10.563380281690149</v>
      </c>
      <c r="BO81" s="306">
        <f t="shared" si="134"/>
        <v>17.355371900826434</v>
      </c>
      <c r="BP81" s="306">
        <f t="shared" si="134"/>
        <v>10.502283105022837</v>
      </c>
      <c r="BQ81" s="306">
        <f t="shared" si="134"/>
        <v>9.3643881586832123</v>
      </c>
      <c r="BR81" s="306">
        <f t="shared" si="134"/>
        <v>7.2312898941867099</v>
      </c>
      <c r="BS81" s="306">
        <f t="shared" si="134"/>
        <v>6.4068376068376232</v>
      </c>
      <c r="BT81" s="306">
        <f t="shared" si="134"/>
        <v>8.333333333333325</v>
      </c>
      <c r="BU81" s="306">
        <f t="shared" si="134"/>
        <v>0</v>
      </c>
      <c r="BV81" s="306">
        <f t="shared" si="134"/>
        <v>0</v>
      </c>
      <c r="BW81" s="306">
        <f t="shared" si="134"/>
        <v>1.40972030948745</v>
      </c>
      <c r="BX81" s="404">
        <f t="shared" si="114"/>
        <v>5.8654771598307027</v>
      </c>
      <c r="BY81" s="405">
        <f t="shared" si="115"/>
        <v>4.620870981865715</v>
      </c>
      <c r="BZ81" s="788" t="s">
        <v>2637</v>
      </c>
      <c r="CA81" s="486">
        <f t="shared" si="116"/>
        <v>-49.507220976621319</v>
      </c>
      <c r="CB81" s="348">
        <f t="shared" si="117"/>
        <v>4.9372234678231148</v>
      </c>
      <c r="CC81" s="404">
        <f t="shared" si="118"/>
        <v>27.611166514955823</v>
      </c>
      <c r="CD81" s="570">
        <f t="shared" si="119"/>
        <v>0.47689000000000004</v>
      </c>
      <c r="CE81" s="419">
        <f t="shared" si="130"/>
        <v>0.49119670000000004</v>
      </c>
      <c r="CF81" s="419">
        <f t="shared" si="120"/>
        <v>0.50593260100000004</v>
      </c>
      <c r="CG81" s="419">
        <f t="shared" si="120"/>
        <v>0.52111057903000002</v>
      </c>
      <c r="CH81" s="496">
        <f t="shared" si="120"/>
        <v>0.53674389640090003</v>
      </c>
      <c r="CI81" s="416">
        <f t="shared" si="121"/>
        <v>2.5318737764309005</v>
      </c>
      <c r="CJ81" s="405">
        <f t="shared" si="122"/>
        <v>8.611815566091499</v>
      </c>
      <c r="CK81" s="483" t="s">
        <v>462</v>
      </c>
      <c r="CL81" s="502" t="s">
        <v>462</v>
      </c>
      <c r="CM81" s="502" t="s">
        <v>462</v>
      </c>
      <c r="CN81" s="526">
        <v>11.62</v>
      </c>
      <c r="CO81" s="527">
        <v>15.64</v>
      </c>
    </row>
    <row r="82" spans="1:93" ht="11.25" customHeight="1">
      <c r="A82" s="129" t="s">
        <v>443</v>
      </c>
      <c r="B82" s="16" t="s">
        <v>1161</v>
      </c>
      <c r="C82" s="16" t="s">
        <v>2063</v>
      </c>
      <c r="D82" s="116">
        <v>10</v>
      </c>
      <c r="E82" s="121">
        <v>334</v>
      </c>
      <c r="F82" s="36" t="s">
        <v>2049</v>
      </c>
      <c r="G82" s="37" t="s">
        <v>2049</v>
      </c>
      <c r="H82" s="180">
        <v>78.55</v>
      </c>
      <c r="I82" s="226">
        <f t="shared" si="105"/>
        <v>4.0483768300445577</v>
      </c>
      <c r="J82" s="202">
        <v>0.78</v>
      </c>
      <c r="K82" s="202">
        <v>0.79500000000000004</v>
      </c>
      <c r="L82" s="96">
        <f t="shared" si="106"/>
        <v>1.9230769230769162</v>
      </c>
      <c r="M82" s="20">
        <v>41864</v>
      </c>
      <c r="N82" s="20">
        <v>41866</v>
      </c>
      <c r="O82" s="19">
        <v>41898</v>
      </c>
      <c r="P82" s="230" t="s">
        <v>3618</v>
      </c>
      <c r="Q82" s="776"/>
      <c r="R82" s="225">
        <f t="shared" si="79"/>
        <v>3.18</v>
      </c>
      <c r="S82" s="675">
        <f t="shared" si="107"/>
        <v>91.379310344827587</v>
      </c>
      <c r="T82" s="684">
        <f t="shared" si="108"/>
        <v>15.943021193488939</v>
      </c>
      <c r="U82" s="226">
        <f t="shared" si="109"/>
        <v>22.571839080459771</v>
      </c>
      <c r="V82" s="267">
        <v>12</v>
      </c>
      <c r="W82" s="169">
        <v>3.48</v>
      </c>
      <c r="X82" s="171">
        <v>4.79</v>
      </c>
      <c r="Y82" s="170">
        <v>2.3199999999999998</v>
      </c>
      <c r="Z82" s="171">
        <v>1.34</v>
      </c>
      <c r="AA82" s="172">
        <v>4.3</v>
      </c>
      <c r="AB82" s="433">
        <v>-4.7</v>
      </c>
      <c r="AC82" s="446">
        <v>4.42</v>
      </c>
      <c r="AD82" s="442">
        <v>7.2</v>
      </c>
      <c r="AE82" s="446">
        <v>4.71</v>
      </c>
      <c r="AF82" s="724">
        <v>22</v>
      </c>
      <c r="AG82" s="461">
        <v>55535</v>
      </c>
      <c r="AH82" s="737">
        <v>0.22</v>
      </c>
      <c r="AI82" s="768">
        <v>1.01</v>
      </c>
      <c r="AJ82" s="796">
        <f>IF(OR(AD82&lt;0,AD82="n/a",AD82=0,AN82="n/a"),"n/a",AN82/AD82)</f>
        <v>0.31083150076049387</v>
      </c>
      <c r="AK82" s="688">
        <f>IF(OR(AN82&lt;0,AN82="n/a",AO82&lt;0,AO82="n/a"),"n/a",AN82/AO82)</f>
        <v>0.43982562848159462</v>
      </c>
      <c r="AL82" s="632">
        <f t="shared" si="123"/>
        <v>1.9417475728155331</v>
      </c>
      <c r="AM82" s="633">
        <f t="shared" si="98"/>
        <v>1.9807108406800999</v>
      </c>
      <c r="AN82" s="633">
        <f t="shared" si="99"/>
        <v>2.2379868054755558</v>
      </c>
      <c r="AO82" s="234">
        <f t="shared" si="110"/>
        <v>5.0883501564056965</v>
      </c>
      <c r="AP82" s="803">
        <v>3.15</v>
      </c>
      <c r="AQ82" s="803">
        <v>3.09</v>
      </c>
      <c r="AR82" s="802"/>
      <c r="AS82" s="803">
        <v>3.03</v>
      </c>
      <c r="AT82" s="795">
        <v>2.97</v>
      </c>
      <c r="AU82" s="802"/>
      <c r="AV82" s="805">
        <v>2.91</v>
      </c>
      <c r="AW82" s="806">
        <v>2.82</v>
      </c>
      <c r="AX82" s="806">
        <v>2.7</v>
      </c>
      <c r="AY82" s="806">
        <v>2.58</v>
      </c>
      <c r="AZ82" s="806">
        <v>2.196558</v>
      </c>
      <c r="BA82" s="806">
        <v>2.0396610000000002</v>
      </c>
      <c r="BB82" s="807">
        <v>1.9176299999999999</v>
      </c>
      <c r="BC82" s="807">
        <v>1.9176299999999999</v>
      </c>
      <c r="BD82" s="807">
        <v>1.9176299999999999</v>
      </c>
      <c r="BE82" s="807">
        <v>1.9176299999999999</v>
      </c>
      <c r="BF82" s="807">
        <v>1.9176299999999999</v>
      </c>
      <c r="BG82" s="807">
        <v>1.9176299999999999</v>
      </c>
      <c r="BH82" s="805">
        <f t="shared" si="111"/>
        <v>38.991999000000007</v>
      </c>
      <c r="BI82" s="407">
        <f t="shared" si="112"/>
        <v>1.9417475728155331</v>
      </c>
      <c r="BJ82" s="407">
        <f t="shared" si="124"/>
        <v>1.980198019801982</v>
      </c>
      <c r="BK82" s="407">
        <f t="shared" si="132"/>
        <v>2.020202020202011</v>
      </c>
      <c r="BL82" s="406">
        <f t="shared" si="133"/>
        <v>2.0618556701030855</v>
      </c>
      <c r="BM82" s="406">
        <f t="shared" si="134"/>
        <v>3.1914893617021489</v>
      </c>
      <c r="BN82" s="394">
        <f t="shared" si="134"/>
        <v>4.4444444444444287</v>
      </c>
      <c r="BO82" s="394">
        <f t="shared" si="134"/>
        <v>4.6511627906976827</v>
      </c>
      <c r="BP82" s="394">
        <f t="shared" si="134"/>
        <v>17.456493295419474</v>
      </c>
      <c r="BQ82" s="394">
        <f t="shared" si="134"/>
        <v>7.6923076923076872</v>
      </c>
      <c r="BR82" s="394">
        <f t="shared" si="134"/>
        <v>6.3636363636363713</v>
      </c>
      <c r="BS82" s="394">
        <f t="shared" si="134"/>
        <v>0</v>
      </c>
      <c r="BT82" s="394">
        <f t="shared" si="134"/>
        <v>0</v>
      </c>
      <c r="BU82" s="394">
        <f t="shared" si="134"/>
        <v>0</v>
      </c>
      <c r="BV82" s="394">
        <f t="shared" si="134"/>
        <v>0</v>
      </c>
      <c r="BW82" s="394">
        <f t="shared" si="134"/>
        <v>0</v>
      </c>
      <c r="BX82" s="406">
        <f t="shared" si="114"/>
        <v>3.453569148742027</v>
      </c>
      <c r="BY82" s="407">
        <f t="shared" si="115"/>
        <v>4.4202983648144851</v>
      </c>
      <c r="BZ82" s="787" t="s">
        <v>52</v>
      </c>
      <c r="CA82" s="682">
        <f t="shared" si="116"/>
        <v>-16.285475444939657</v>
      </c>
      <c r="CB82" s="350">
        <f t="shared" si="117"/>
        <v>6.2863636355201136</v>
      </c>
      <c r="CC82" s="406">
        <f t="shared" si="118"/>
        <v>38.892605781069186</v>
      </c>
      <c r="CD82" s="554">
        <f t="shared" si="119"/>
        <v>3.1814999999999998</v>
      </c>
      <c r="CE82" s="417">
        <f t="shared" si="130"/>
        <v>3.3221222999999998</v>
      </c>
      <c r="CF82" s="417">
        <f t="shared" si="120"/>
        <v>3.4785942603299995</v>
      </c>
      <c r="CG82" s="417">
        <f t="shared" si="120"/>
        <v>3.642436049991542</v>
      </c>
      <c r="CH82" s="495">
        <f t="shared" si="120"/>
        <v>3.8139947879461435</v>
      </c>
      <c r="CI82" s="418">
        <f t="shared" si="121"/>
        <v>17.438647398267683</v>
      </c>
      <c r="CJ82" s="407">
        <f t="shared" si="122"/>
        <v>22.200696878762169</v>
      </c>
      <c r="CK82" s="462">
        <v>0.12</v>
      </c>
      <c r="CL82" s="463">
        <v>20.21</v>
      </c>
      <c r="CM82" s="463">
        <v>-11.86</v>
      </c>
      <c r="CN82" s="464">
        <v>-5.95</v>
      </c>
      <c r="CO82" s="465">
        <v>3.47</v>
      </c>
    </row>
    <row r="83" spans="1:93" ht="11.25" customHeight="1">
      <c r="A83" s="23" t="s">
        <v>3276</v>
      </c>
      <c r="B83" s="24" t="s">
        <v>3277</v>
      </c>
      <c r="C83" s="24" t="s">
        <v>497</v>
      </c>
      <c r="D83" s="117">
        <v>15</v>
      </c>
      <c r="E83" s="121">
        <v>192</v>
      </c>
      <c r="F83" s="57" t="s">
        <v>2659</v>
      </c>
      <c r="G83" s="49" t="s">
        <v>2659</v>
      </c>
      <c r="H83" s="156">
        <v>11.17</v>
      </c>
      <c r="I83" s="227">
        <f t="shared" si="105"/>
        <v>2.6857654431512978</v>
      </c>
      <c r="J83" s="94">
        <v>7.2499999999999995E-2</v>
      </c>
      <c r="K83" s="94">
        <v>7.4999999999999997E-2</v>
      </c>
      <c r="L83" s="83">
        <f t="shared" si="106"/>
        <v>3.4482758620689724</v>
      </c>
      <c r="M83" s="27">
        <v>41864</v>
      </c>
      <c r="N83" s="27">
        <v>41866</v>
      </c>
      <c r="O83" s="26">
        <v>41887</v>
      </c>
      <c r="P83" s="92" t="s">
        <v>2042</v>
      </c>
      <c r="Q83" s="198"/>
      <c r="R83" s="224">
        <f t="shared" si="79"/>
        <v>0.3</v>
      </c>
      <c r="S83" s="231">
        <f t="shared" si="107"/>
        <v>45.454545454545453</v>
      </c>
      <c r="T83" s="680">
        <f t="shared" si="108"/>
        <v>-22.913752443840142</v>
      </c>
      <c r="U83" s="227">
        <f t="shared" si="109"/>
        <v>16.924242424242422</v>
      </c>
      <c r="V83" s="263">
        <v>6</v>
      </c>
      <c r="W83" s="161">
        <v>0.66</v>
      </c>
      <c r="X83" s="149">
        <v>1.69</v>
      </c>
      <c r="Y83" s="155">
        <v>2.36</v>
      </c>
      <c r="Z83" s="149">
        <v>0.79</v>
      </c>
      <c r="AA83" s="156">
        <v>5</v>
      </c>
      <c r="AB83" s="432">
        <v>6</v>
      </c>
      <c r="AC83" s="474">
        <v>15.79</v>
      </c>
      <c r="AD83" s="443">
        <v>0.8</v>
      </c>
      <c r="AE83" s="474">
        <v>10</v>
      </c>
      <c r="AF83" s="723">
        <v>1</v>
      </c>
      <c r="AG83" s="456">
        <v>43</v>
      </c>
      <c r="AH83" s="655">
        <v>7.7</v>
      </c>
      <c r="AI83" s="767">
        <v>0.1</v>
      </c>
      <c r="AJ83" s="796">
        <f>IF(OR(AD83&lt;0,AD83="n/a",AD83=0),"n/a",AN83/AD83)</f>
        <v>2.139517235850513</v>
      </c>
      <c r="AK83" s="688">
        <f>IF(OR(AO83&lt;0,AO83="n/a"),"n/a",AN83/AO83)</f>
        <v>0.33411718780803251</v>
      </c>
      <c r="AL83" s="634">
        <f t="shared" si="123"/>
        <v>2.1645021645021467</v>
      </c>
      <c r="AM83" s="631">
        <f t="shared" si="98"/>
        <v>1.4536916602731376</v>
      </c>
      <c r="AN83" s="631">
        <f t="shared" si="99"/>
        <v>1.7116137886804106</v>
      </c>
      <c r="AO83" s="235">
        <f t="shared" si="110"/>
        <v>5.122794789185825</v>
      </c>
      <c r="AP83" s="808">
        <v>0.29499999999999998</v>
      </c>
      <c r="AQ83" s="808">
        <v>0.28875000000000001</v>
      </c>
      <c r="AR83" s="809"/>
      <c r="AS83" s="813">
        <v>0.28499999999999998</v>
      </c>
      <c r="AT83" s="796">
        <v>0.28249999999999997</v>
      </c>
      <c r="AU83" s="809"/>
      <c r="AV83" s="810">
        <v>0.27680000000000005</v>
      </c>
      <c r="AW83" s="811">
        <v>0.27100000000000002</v>
      </c>
      <c r="AX83" s="811">
        <v>0.26060000000000005</v>
      </c>
      <c r="AY83" s="811">
        <v>0.24220000000000003</v>
      </c>
      <c r="AZ83" s="811">
        <v>0.221</v>
      </c>
      <c r="BA83" s="811">
        <v>0.2</v>
      </c>
      <c r="BB83" s="811">
        <v>0.17899999999999999</v>
      </c>
      <c r="BC83" s="811">
        <v>0.15260000000000001</v>
      </c>
      <c r="BD83" s="811">
        <v>0.12100000000000001</v>
      </c>
      <c r="BE83" s="811">
        <v>8.9400000000000007E-2</v>
      </c>
      <c r="BF83" s="811">
        <v>3.6799999999999999E-2</v>
      </c>
      <c r="BG83" s="811">
        <v>0</v>
      </c>
      <c r="BH83" s="810">
        <f t="shared" si="111"/>
        <v>3.2016499999999999</v>
      </c>
      <c r="BI83" s="405">
        <f t="shared" si="112"/>
        <v>2.1645021645021467</v>
      </c>
      <c r="BJ83" s="405">
        <f t="shared" si="124"/>
        <v>1.3157894736842257</v>
      </c>
      <c r="BK83" s="405">
        <f t="shared" si="132"/>
        <v>0.88495575221239076</v>
      </c>
      <c r="BL83" s="404">
        <f t="shared" si="133"/>
        <v>2.0592485549132622</v>
      </c>
      <c r="BM83" s="404">
        <f>IF(AW83=0,0,IF(AW83&gt;AV83,0,((AV83/AW83)-1)*100))</f>
        <v>2.1402214022140376</v>
      </c>
      <c r="BN83" s="306">
        <f t="shared" ref="BM83:BN89" si="135">IF(AX83=0,0,IF(AX83&gt;AW83,0,((AW83/AX83)-1)*100))</f>
        <v>3.9907904834995955</v>
      </c>
      <c r="BO83" s="306">
        <f t="shared" ref="BO83:BW83" si="136">IF(AY83=0,0,IF(AY83&gt;AX83,0,((AX83/AY83)-1)*100))</f>
        <v>7.5970272502064562</v>
      </c>
      <c r="BP83" s="306">
        <f t="shared" si="136"/>
        <v>9.5927601809954854</v>
      </c>
      <c r="BQ83" s="306">
        <f t="shared" si="136"/>
        <v>10.499999999999998</v>
      </c>
      <c r="BR83" s="306">
        <f t="shared" si="136"/>
        <v>11.73184357541901</v>
      </c>
      <c r="BS83" s="306">
        <f t="shared" si="136"/>
        <v>17.300131061598933</v>
      </c>
      <c r="BT83" s="306">
        <f t="shared" si="136"/>
        <v>26.115702479338854</v>
      </c>
      <c r="BU83" s="306">
        <f t="shared" si="136"/>
        <v>35.34675615212528</v>
      </c>
      <c r="BV83" s="306">
        <f t="shared" si="136"/>
        <v>142.93478260869566</v>
      </c>
      <c r="BW83" s="306">
        <f t="shared" si="136"/>
        <v>0</v>
      </c>
      <c r="BX83" s="404">
        <f t="shared" si="114"/>
        <v>18.24496740929369</v>
      </c>
      <c r="BY83" s="405">
        <f t="shared" si="115"/>
        <v>34.73466680221518</v>
      </c>
      <c r="BZ83" s="788" t="s">
        <v>2637</v>
      </c>
      <c r="CA83" s="486">
        <f t="shared" si="116"/>
        <v>-12.526863192410714</v>
      </c>
      <c r="CB83" s="348">
        <f t="shared" si="117"/>
        <v>4.3973792318317084</v>
      </c>
      <c r="CC83" s="404">
        <f t="shared" si="118"/>
        <v>53.552560344476461</v>
      </c>
      <c r="CD83" s="570">
        <f t="shared" si="119"/>
        <v>0.31269999999999998</v>
      </c>
      <c r="CE83" s="419">
        <f t="shared" si="130"/>
        <v>0.34397</v>
      </c>
      <c r="CF83" s="419">
        <f t="shared" si="120"/>
        <v>0.37836700000000001</v>
      </c>
      <c r="CG83" s="419">
        <f t="shared" si="120"/>
        <v>0.41620370000000007</v>
      </c>
      <c r="CH83" s="496">
        <f t="shared" si="120"/>
        <v>0.45782407000000008</v>
      </c>
      <c r="CI83" s="416">
        <f t="shared" si="121"/>
        <v>1.9090647700000001</v>
      </c>
      <c r="CJ83" s="405">
        <f t="shared" si="122"/>
        <v>17.091000626678603</v>
      </c>
      <c r="CK83" s="457">
        <v>0.43</v>
      </c>
      <c r="CL83" s="458">
        <v>9.49</v>
      </c>
      <c r="CM83" s="458">
        <v>-1.38</v>
      </c>
      <c r="CN83" s="525">
        <v>2.64</v>
      </c>
      <c r="CO83" s="508">
        <v>5.17</v>
      </c>
    </row>
    <row r="84" spans="1:93" ht="11.25" customHeight="1">
      <c r="A84" s="23" t="s">
        <v>675</v>
      </c>
      <c r="B84" s="24" t="s">
        <v>2446</v>
      </c>
      <c r="C84" s="24" t="s">
        <v>1304</v>
      </c>
      <c r="D84" s="117">
        <v>23</v>
      </c>
      <c r="E84" s="121">
        <v>112</v>
      </c>
      <c r="F84" s="38" t="s">
        <v>2049</v>
      </c>
      <c r="G84" s="39" t="s">
        <v>2049</v>
      </c>
      <c r="H84" s="156">
        <v>115.54</v>
      </c>
      <c r="I84" s="227">
        <f t="shared" si="105"/>
        <v>1.1424614851999308</v>
      </c>
      <c r="J84" s="94">
        <v>0.27500000000000002</v>
      </c>
      <c r="K84" s="94">
        <v>0.33</v>
      </c>
      <c r="L84" s="83">
        <f t="shared" si="106"/>
        <v>19.999999999999996</v>
      </c>
      <c r="M84" s="27">
        <v>41985</v>
      </c>
      <c r="N84" s="27">
        <v>41989</v>
      </c>
      <c r="O84" s="26">
        <v>42019</v>
      </c>
      <c r="P84" s="92" t="s">
        <v>1514</v>
      </c>
      <c r="Q84" s="515"/>
      <c r="R84" s="224">
        <f t="shared" si="79"/>
        <v>1.32</v>
      </c>
      <c r="S84" s="231">
        <f t="shared" si="107"/>
        <v>35.013262599469499</v>
      </c>
      <c r="T84" s="680">
        <f t="shared" si="108"/>
        <v>147.57711870894451</v>
      </c>
      <c r="U84" s="227">
        <f t="shared" si="109"/>
        <v>30.647214854111407</v>
      </c>
      <c r="V84" s="263">
        <v>12</v>
      </c>
      <c r="W84" s="161">
        <v>3.77</v>
      </c>
      <c r="X84" s="149">
        <v>2.16</v>
      </c>
      <c r="Y84" s="155">
        <v>2.4500000000000002</v>
      </c>
      <c r="Z84" s="149">
        <v>4.5</v>
      </c>
      <c r="AA84" s="156">
        <v>15.6</v>
      </c>
      <c r="AB84" s="432">
        <v>34.5</v>
      </c>
      <c r="AC84" s="474">
        <v>12.15</v>
      </c>
      <c r="AD84" s="443">
        <v>11.9</v>
      </c>
      <c r="AE84" s="474">
        <v>14.21</v>
      </c>
      <c r="AF84" s="723">
        <v>12</v>
      </c>
      <c r="AG84" s="456">
        <v>34676</v>
      </c>
      <c r="AH84" s="655">
        <v>0.3</v>
      </c>
      <c r="AI84" s="767">
        <v>0.88</v>
      </c>
      <c r="AJ84" s="796">
        <f>IF(OR(AD84&lt;0,AD84="n/a",AD84=0),"n/a",AN84/AD84)</f>
        <v>1.2148423478788233</v>
      </c>
      <c r="AK84" s="688">
        <f>IF(OR(AO84&lt;0,AO84="n/a"),"n/a",AN84/AO84)</f>
        <v>1.1000231165574763</v>
      </c>
      <c r="AL84" s="634">
        <f t="shared" si="123"/>
        <v>19.565217391304344</v>
      </c>
      <c r="AM84" s="631">
        <f t="shared" si="98"/>
        <v>16.260329205681458</v>
      </c>
      <c r="AN84" s="631">
        <f t="shared" si="99"/>
        <v>14.456623939757996</v>
      </c>
      <c r="AO84" s="235">
        <f t="shared" si="110"/>
        <v>13.142109217668096</v>
      </c>
      <c r="AP84" s="808">
        <v>1.1000000000000001</v>
      </c>
      <c r="AQ84" s="808">
        <v>0.92</v>
      </c>
      <c r="AR84" s="809" t="s">
        <v>1127</v>
      </c>
      <c r="AS84" s="808">
        <v>0.8</v>
      </c>
      <c r="AT84" s="796">
        <v>0.7</v>
      </c>
      <c r="AU84" s="809"/>
      <c r="AV84" s="810">
        <v>0.62</v>
      </c>
      <c r="AW84" s="811">
        <v>0.56000000000000005</v>
      </c>
      <c r="AX84" s="811">
        <v>0.52</v>
      </c>
      <c r="AY84" s="811">
        <v>0.46</v>
      </c>
      <c r="AZ84" s="811">
        <v>0.4</v>
      </c>
      <c r="BA84" s="811">
        <v>0.35</v>
      </c>
      <c r="BB84" s="811">
        <v>0.32</v>
      </c>
      <c r="BC84" s="811">
        <v>0.28999999999999998</v>
      </c>
      <c r="BD84" s="811">
        <v>0.27</v>
      </c>
      <c r="BE84" s="811">
        <v>0.26</v>
      </c>
      <c r="BF84" s="811">
        <v>0.24</v>
      </c>
      <c r="BG84" s="811">
        <v>0.21</v>
      </c>
      <c r="BH84" s="810">
        <f t="shared" si="111"/>
        <v>8.0200000000000014</v>
      </c>
      <c r="BI84" s="405">
        <f t="shared" si="112"/>
        <v>19.565217391304344</v>
      </c>
      <c r="BJ84" s="405">
        <f t="shared" si="124"/>
        <v>14.999999999999991</v>
      </c>
      <c r="BK84" s="405">
        <f t="shared" si="132"/>
        <v>14.285714285714302</v>
      </c>
      <c r="BL84" s="404">
        <f t="shared" si="133"/>
        <v>12.903225806451601</v>
      </c>
      <c r="BM84" s="404">
        <f t="shared" si="135"/>
        <v>10.714285714285698</v>
      </c>
      <c r="BN84" s="306">
        <f t="shared" si="135"/>
        <v>7.6923076923077094</v>
      </c>
      <c r="BO84" s="306">
        <f t="shared" ref="BO84:BW84" si="137">IF(AY84=0,0,IF(AY84&gt;AX84,0,((AX84/AY84)-1)*100))</f>
        <v>13.043478260869556</v>
      </c>
      <c r="BP84" s="306">
        <f t="shared" si="137"/>
        <v>14.999999999999991</v>
      </c>
      <c r="BQ84" s="306">
        <f t="shared" si="137"/>
        <v>14.285714285714302</v>
      </c>
      <c r="BR84" s="306">
        <f t="shared" si="137"/>
        <v>9.375</v>
      </c>
      <c r="BS84" s="306">
        <f t="shared" si="137"/>
        <v>10.344827586206918</v>
      </c>
      <c r="BT84" s="306">
        <f t="shared" si="137"/>
        <v>7.4074074074073959</v>
      </c>
      <c r="BU84" s="306">
        <f t="shared" si="137"/>
        <v>3.8461538461538547</v>
      </c>
      <c r="BV84" s="306">
        <f t="shared" si="137"/>
        <v>8.3333333333333481</v>
      </c>
      <c r="BW84" s="306">
        <f t="shared" si="137"/>
        <v>14.285714285714279</v>
      </c>
      <c r="BX84" s="404">
        <f t="shared" si="114"/>
        <v>11.738825326364218</v>
      </c>
      <c r="BY84" s="405">
        <f t="shared" si="115"/>
        <v>3.8526918501203817</v>
      </c>
      <c r="BZ84" s="788" t="s">
        <v>1464</v>
      </c>
      <c r="CA84" s="486">
        <f t="shared" si="116"/>
        <v>-15.04812942915348</v>
      </c>
      <c r="CB84" s="348">
        <f t="shared" si="117"/>
        <v>15.599085424957927</v>
      </c>
      <c r="CC84" s="404">
        <f t="shared" si="118"/>
        <v>77.703952254641905</v>
      </c>
      <c r="CD84" s="570">
        <f t="shared" si="119"/>
        <v>1.2100000000000002</v>
      </c>
      <c r="CE84" s="419">
        <f t="shared" si="130"/>
        <v>1.3310000000000004</v>
      </c>
      <c r="CF84" s="419">
        <f t="shared" si="120"/>
        <v>1.4641000000000006</v>
      </c>
      <c r="CG84" s="419">
        <f t="shared" si="120"/>
        <v>1.6105100000000008</v>
      </c>
      <c r="CH84" s="496">
        <f t="shared" si="120"/>
        <v>1.7715610000000011</v>
      </c>
      <c r="CI84" s="416">
        <f t="shared" si="121"/>
        <v>7.3871710000000022</v>
      </c>
      <c r="CJ84" s="405">
        <f t="shared" si="122"/>
        <v>6.3936048121862568</v>
      </c>
      <c r="CK84" s="457">
        <v>0.68</v>
      </c>
      <c r="CL84" s="458">
        <v>18.16</v>
      </c>
      <c r="CM84" s="458">
        <v>-2.16</v>
      </c>
      <c r="CN84" s="525">
        <v>8.93</v>
      </c>
      <c r="CO84" s="508">
        <v>5.78</v>
      </c>
    </row>
    <row r="85" spans="1:93" ht="11.25" customHeight="1">
      <c r="A85" s="86" t="s">
        <v>399</v>
      </c>
      <c r="B85" s="24" t="s">
        <v>2257</v>
      </c>
      <c r="C85" s="91" t="s">
        <v>2000</v>
      </c>
      <c r="D85" s="117">
        <v>12</v>
      </c>
      <c r="E85" s="121">
        <v>270</v>
      </c>
      <c r="F85" s="38" t="s">
        <v>2049</v>
      </c>
      <c r="G85" s="39" t="s">
        <v>2049</v>
      </c>
      <c r="H85" s="179">
        <v>64.25</v>
      </c>
      <c r="I85" s="227">
        <f t="shared" si="105"/>
        <v>2.5992217898832681</v>
      </c>
      <c r="J85" s="106">
        <v>0.35499999999999998</v>
      </c>
      <c r="K85" s="106">
        <v>0.41749999999999998</v>
      </c>
      <c r="L85" s="83">
        <f t="shared" si="106"/>
        <v>17.6056338028169</v>
      </c>
      <c r="M85" s="27">
        <v>42002</v>
      </c>
      <c r="N85" s="27">
        <v>42004</v>
      </c>
      <c r="O85" s="26">
        <v>42035</v>
      </c>
      <c r="P85" s="27" t="s">
        <v>237</v>
      </c>
      <c r="Q85" s="24"/>
      <c r="R85" s="224">
        <f t="shared" si="79"/>
        <v>1.67</v>
      </c>
      <c r="S85" s="231">
        <f t="shared" si="107"/>
        <v>41.959798994974875</v>
      </c>
      <c r="T85" s="680">
        <f t="shared" si="108"/>
        <v>18.282658364114155</v>
      </c>
      <c r="U85" s="227">
        <f t="shared" si="109"/>
        <v>16.143216080402009</v>
      </c>
      <c r="V85" s="263">
        <v>12</v>
      </c>
      <c r="W85" s="161">
        <v>3.98</v>
      </c>
      <c r="X85" s="149">
        <v>4.58</v>
      </c>
      <c r="Y85" s="155">
        <v>1.58</v>
      </c>
      <c r="Z85" s="149">
        <v>1.95</v>
      </c>
      <c r="AA85" s="156">
        <v>14.6</v>
      </c>
      <c r="AB85" s="489">
        <v>-41.3</v>
      </c>
      <c r="AC85" s="474">
        <v>-16.41</v>
      </c>
      <c r="AD85" s="443">
        <v>-6.2</v>
      </c>
      <c r="AE85" s="474">
        <v>3.53</v>
      </c>
      <c r="AF85" s="723">
        <v>18</v>
      </c>
      <c r="AG85" s="456">
        <v>20933</v>
      </c>
      <c r="AH85" s="655">
        <v>0.19</v>
      </c>
      <c r="AI85" s="767">
        <v>1.1399999999999999</v>
      </c>
      <c r="AJ85" s="796" t="str">
        <f>IF(OR(AD85&lt;0,AD85="n/a",AD85=0),"n/a",AN85/AD85)</f>
        <v>n/a</v>
      </c>
      <c r="AK85" s="688">
        <f>IF(OR(AO85&lt;0,AO85="n/a"),"n/a",AN85/AO85)</f>
        <v>0.46530174242215622</v>
      </c>
      <c r="AL85" s="634">
        <f t="shared" si="123"/>
        <v>5.1851851851851816</v>
      </c>
      <c r="AM85" s="631">
        <f t="shared" si="98"/>
        <v>3.5204437355713214</v>
      </c>
      <c r="AN85" s="631">
        <f t="shared" si="99"/>
        <v>2.7479893060531335</v>
      </c>
      <c r="AO85" s="235">
        <f t="shared" si="110"/>
        <v>5.9058220838553277</v>
      </c>
      <c r="AP85" s="808">
        <v>1.42</v>
      </c>
      <c r="AQ85" s="808">
        <v>1.35</v>
      </c>
      <c r="AR85" s="809"/>
      <c r="AS85" s="808">
        <v>1.3</v>
      </c>
      <c r="AT85" s="796">
        <v>1.28</v>
      </c>
      <c r="AU85" s="809"/>
      <c r="AV85" s="810">
        <v>1.26</v>
      </c>
      <c r="AW85" s="811">
        <v>1.24</v>
      </c>
      <c r="AX85" s="811">
        <v>1.22</v>
      </c>
      <c r="AY85" s="811">
        <v>1.1599999999999999</v>
      </c>
      <c r="AZ85" s="811">
        <v>1.08</v>
      </c>
      <c r="BA85" s="811">
        <v>1</v>
      </c>
      <c r="BB85" s="811">
        <v>0.8</v>
      </c>
      <c r="BC85" s="812">
        <v>0</v>
      </c>
      <c r="BD85" s="812">
        <v>0</v>
      </c>
      <c r="BE85" s="812">
        <v>0</v>
      </c>
      <c r="BF85" s="811">
        <v>1.1100000000000001</v>
      </c>
      <c r="BG85" s="811">
        <v>1.07</v>
      </c>
      <c r="BH85" s="810">
        <f t="shared" si="111"/>
        <v>15.290000000000001</v>
      </c>
      <c r="BI85" s="405">
        <f t="shared" si="112"/>
        <v>5.1851851851851816</v>
      </c>
      <c r="BJ85" s="405">
        <f t="shared" si="124"/>
        <v>3.8461538461538547</v>
      </c>
      <c r="BK85" s="405">
        <f t="shared" si="132"/>
        <v>1.5625</v>
      </c>
      <c r="BL85" s="404">
        <f t="shared" si="133"/>
        <v>1.5873015873015817</v>
      </c>
      <c r="BM85" s="404">
        <f t="shared" si="135"/>
        <v>1.6129032258064502</v>
      </c>
      <c r="BN85" s="306">
        <f t="shared" si="135"/>
        <v>1.6393442622950838</v>
      </c>
      <c r="BO85" s="306">
        <f t="shared" ref="BO85:BW85" si="138">IF(AY85=0,0,IF(AY85&gt;AX85,0,((AX85/AY85)-1)*100))</f>
        <v>5.1724137931034475</v>
      </c>
      <c r="BP85" s="306">
        <f t="shared" si="138"/>
        <v>7.4074074074073959</v>
      </c>
      <c r="BQ85" s="306">
        <f t="shared" si="138"/>
        <v>8.0000000000000071</v>
      </c>
      <c r="BR85" s="306">
        <f t="shared" si="138"/>
        <v>25</v>
      </c>
      <c r="BS85" s="306">
        <f t="shared" si="138"/>
        <v>0</v>
      </c>
      <c r="BT85" s="306">
        <f t="shared" si="138"/>
        <v>0</v>
      </c>
      <c r="BU85" s="306">
        <f t="shared" si="138"/>
        <v>0</v>
      </c>
      <c r="BV85" s="306">
        <f t="shared" si="138"/>
        <v>0</v>
      </c>
      <c r="BW85" s="306">
        <f t="shared" si="138"/>
        <v>3.7383177570093462</v>
      </c>
      <c r="BX85" s="404">
        <f t="shared" si="114"/>
        <v>4.3167684709508229</v>
      </c>
      <c r="BY85" s="405">
        <f t="shared" si="115"/>
        <v>6.0937678652865239</v>
      </c>
      <c r="BZ85" s="788" t="s">
        <v>52</v>
      </c>
      <c r="CA85" s="486">
        <f t="shared" si="116"/>
        <v>-10.796004984465608</v>
      </c>
      <c r="CB85" s="348">
        <f t="shared" si="117"/>
        <v>5.3472110959364016</v>
      </c>
      <c r="CC85" s="404">
        <f t="shared" si="118"/>
        <v>49.982802883270196</v>
      </c>
      <c r="CD85" s="570">
        <f t="shared" si="119"/>
        <v>1.4341999999999999</v>
      </c>
      <c r="CE85" s="419">
        <f t="shared" si="130"/>
        <v>1.448542</v>
      </c>
      <c r="CF85" s="419">
        <f t="shared" si="120"/>
        <v>1.4996755325999997</v>
      </c>
      <c r="CG85" s="419">
        <f t="shared" si="120"/>
        <v>1.5526140789007796</v>
      </c>
      <c r="CH85" s="496">
        <f t="shared" si="120"/>
        <v>1.6074213558859769</v>
      </c>
      <c r="CI85" s="416">
        <f t="shared" si="121"/>
        <v>7.5424529673867564</v>
      </c>
      <c r="CJ85" s="405">
        <f t="shared" si="122"/>
        <v>11.739226408384058</v>
      </c>
      <c r="CK85" s="457">
        <v>0.38</v>
      </c>
      <c r="CL85" s="458">
        <v>30.36</v>
      </c>
      <c r="CM85" s="458">
        <v>-7.67</v>
      </c>
      <c r="CN85" s="459">
        <v>-2.84</v>
      </c>
      <c r="CO85" s="460">
        <v>7.54</v>
      </c>
    </row>
    <row r="86" spans="1:93" ht="11.25" customHeight="1">
      <c r="A86" s="193" t="s">
        <v>2011</v>
      </c>
      <c r="B86" s="32" t="s">
        <v>2514</v>
      </c>
      <c r="C86" s="32" t="s">
        <v>3294</v>
      </c>
      <c r="D86" s="118">
        <v>19</v>
      </c>
      <c r="E86" s="121">
        <v>159</v>
      </c>
      <c r="F86" s="40" t="s">
        <v>2049</v>
      </c>
      <c r="G86" s="42" t="s">
        <v>2049</v>
      </c>
      <c r="H86" s="158">
        <v>46.44</v>
      </c>
      <c r="I86" s="229">
        <f t="shared" si="105"/>
        <v>2.7304048234280796</v>
      </c>
      <c r="J86" s="95">
        <v>0.309</v>
      </c>
      <c r="K86" s="95">
        <v>0.317</v>
      </c>
      <c r="L86" s="84">
        <f t="shared" si="106"/>
        <v>2.5889967637540368</v>
      </c>
      <c r="M86" s="44">
        <v>41955</v>
      </c>
      <c r="N86" s="44">
        <v>41957</v>
      </c>
      <c r="O86" s="43">
        <v>41974</v>
      </c>
      <c r="P86" s="44" t="s">
        <v>1199</v>
      </c>
      <c r="Q86" s="197" t="s">
        <v>1804</v>
      </c>
      <c r="R86" s="192">
        <f t="shared" si="79"/>
        <v>1.268</v>
      </c>
      <c r="S86" s="672">
        <f t="shared" si="107"/>
        <v>178.59154929577466</v>
      </c>
      <c r="T86" s="681">
        <f t="shared" si="108"/>
        <v>262.88980983834068</v>
      </c>
      <c r="U86" s="229">
        <f t="shared" si="109"/>
        <v>65.408450704225359</v>
      </c>
      <c r="V86" s="264">
        <v>12</v>
      </c>
      <c r="W86" s="162">
        <v>0.71</v>
      </c>
      <c r="X86" s="150">
        <v>4.92</v>
      </c>
      <c r="Y86" s="157">
        <v>1.35</v>
      </c>
      <c r="Z86" s="150">
        <v>4.53</v>
      </c>
      <c r="AA86" s="158">
        <v>9</v>
      </c>
      <c r="AB86" s="434">
        <v>-37.700000000000003</v>
      </c>
      <c r="AC86" s="475">
        <v>13.48</v>
      </c>
      <c r="AD86" s="445">
        <v>-25.1</v>
      </c>
      <c r="AE86" s="475">
        <v>13.3</v>
      </c>
      <c r="AF86" s="725">
        <v>9</v>
      </c>
      <c r="AG86" s="467">
        <v>39641</v>
      </c>
      <c r="AH86" s="738">
        <v>3.88</v>
      </c>
      <c r="AI86" s="769">
        <v>3</v>
      </c>
      <c r="AJ86" s="796" t="str">
        <f>IF(OR(AD86&lt;0,AD86="n/a",AD86=0),"n/a",AN86/AD86)</f>
        <v>n/a</v>
      </c>
      <c r="AK86" s="688">
        <f>IF(OR(AO86&lt;0,AO86="n/a"),"n/a",AN86/AO86)</f>
        <v>1.3305757055240275</v>
      </c>
      <c r="AL86" s="635">
        <f t="shared" si="123"/>
        <v>2.5889967637540368</v>
      </c>
      <c r="AM86" s="636">
        <f t="shared" si="98"/>
        <v>8.5995484904042065</v>
      </c>
      <c r="AN86" s="636">
        <f t="shared" si="99"/>
        <v>14.263534259226574</v>
      </c>
      <c r="AO86" s="236">
        <f t="shared" si="110"/>
        <v>10.719821653146067</v>
      </c>
      <c r="AP86" s="814">
        <v>1.268</v>
      </c>
      <c r="AQ86" s="814">
        <v>1.236</v>
      </c>
      <c r="AR86" s="815"/>
      <c r="AS86" s="814">
        <v>1.131</v>
      </c>
      <c r="AT86" s="797">
        <v>0.99</v>
      </c>
      <c r="AU86" s="815"/>
      <c r="AV86" s="816">
        <v>0.82399999999999995</v>
      </c>
      <c r="AW86" s="817">
        <v>0.65100000000000002</v>
      </c>
      <c r="AX86" s="817">
        <v>0.62450000000000006</v>
      </c>
      <c r="AY86" s="817">
        <v>0.57899999999999996</v>
      </c>
      <c r="AZ86" s="817">
        <v>0.51100000000000001</v>
      </c>
      <c r="BA86" s="817">
        <v>0.47149999999999997</v>
      </c>
      <c r="BB86" s="817">
        <v>0.45800000000000002</v>
      </c>
      <c r="BC86" s="817">
        <v>0.41499999999999998</v>
      </c>
      <c r="BD86" s="817">
        <v>0.38</v>
      </c>
      <c r="BE86" s="817">
        <v>0.35</v>
      </c>
      <c r="BF86" s="817">
        <v>0.32300000000000001</v>
      </c>
      <c r="BG86" s="817">
        <v>0.298875</v>
      </c>
      <c r="BH86" s="816">
        <f t="shared" si="111"/>
        <v>10.510875</v>
      </c>
      <c r="BI86" s="409">
        <f t="shared" si="112"/>
        <v>2.5889967637540368</v>
      </c>
      <c r="BJ86" s="409">
        <f t="shared" si="124"/>
        <v>9.2838196286472154</v>
      </c>
      <c r="BK86" s="409">
        <f t="shared" si="132"/>
        <v>14.242424242424235</v>
      </c>
      <c r="BL86" s="408">
        <f t="shared" si="133"/>
        <v>20.145631067961169</v>
      </c>
      <c r="BM86" s="408">
        <f t="shared" si="135"/>
        <v>26.574500768049148</v>
      </c>
      <c r="BN86" s="395">
        <f t="shared" si="135"/>
        <v>4.2433947157726193</v>
      </c>
      <c r="BO86" s="395">
        <f t="shared" ref="BO86:BW86" si="139">IF(AY86=0,0,IF(AY86&gt;AX86,0,((AX86/AY86)-1)*100))</f>
        <v>7.8583765112262727</v>
      </c>
      <c r="BP86" s="395">
        <f t="shared" si="139"/>
        <v>13.307240704500977</v>
      </c>
      <c r="BQ86" s="395">
        <f t="shared" si="139"/>
        <v>8.3775185577942715</v>
      </c>
      <c r="BR86" s="395">
        <f t="shared" si="139"/>
        <v>2.9475982532751077</v>
      </c>
      <c r="BS86" s="395">
        <f t="shared" si="139"/>
        <v>10.361445783132538</v>
      </c>
      <c r="BT86" s="395">
        <f t="shared" si="139"/>
        <v>9.210526315789469</v>
      </c>
      <c r="BU86" s="395">
        <f t="shared" si="139"/>
        <v>8.5714285714285854</v>
      </c>
      <c r="BV86" s="395">
        <f t="shared" si="139"/>
        <v>8.3591331269349709</v>
      </c>
      <c r="BW86" s="395">
        <f t="shared" si="139"/>
        <v>8.0719364282726858</v>
      </c>
      <c r="BX86" s="408">
        <f t="shared" si="114"/>
        <v>10.276264762597554</v>
      </c>
      <c r="BY86" s="409">
        <f t="shared" si="115"/>
        <v>6.1110470096793978</v>
      </c>
      <c r="BZ86" s="654" t="s">
        <v>1465</v>
      </c>
      <c r="CA86" s="487">
        <f t="shared" si="116"/>
        <v>-48.414511621570703</v>
      </c>
      <c r="CB86" s="349">
        <f t="shared" si="117"/>
        <v>16.993939082654656</v>
      </c>
      <c r="CC86" s="408">
        <f t="shared" si="118"/>
        <v>51.757925938533596</v>
      </c>
      <c r="CD86" s="574">
        <f t="shared" si="119"/>
        <v>1.28068</v>
      </c>
      <c r="CE86" s="420">
        <f t="shared" si="130"/>
        <v>1.4087480000000001</v>
      </c>
      <c r="CF86" s="420">
        <f t="shared" si="120"/>
        <v>1.5496228000000003</v>
      </c>
      <c r="CG86" s="420">
        <f t="shared" si="120"/>
        <v>1.7045850800000004</v>
      </c>
      <c r="CH86" s="497">
        <f t="shared" si="120"/>
        <v>1.8750435880000007</v>
      </c>
      <c r="CI86" s="421">
        <f t="shared" si="121"/>
        <v>7.8186794680000018</v>
      </c>
      <c r="CJ86" s="409">
        <f t="shared" si="122"/>
        <v>16.836088432385878</v>
      </c>
      <c r="CK86" s="468">
        <v>0.48</v>
      </c>
      <c r="CL86" s="469">
        <v>14.07</v>
      </c>
      <c r="CM86" s="469">
        <v>-18.13</v>
      </c>
      <c r="CN86" s="528">
        <v>-4.1500000000000004</v>
      </c>
      <c r="CO86" s="476">
        <v>-2.16</v>
      </c>
    </row>
    <row r="87" spans="1:93" ht="11.25" customHeight="1">
      <c r="A87" s="129" t="s">
        <v>1846</v>
      </c>
      <c r="B87" s="16" t="s">
        <v>1847</v>
      </c>
      <c r="C87" s="128" t="s">
        <v>2523</v>
      </c>
      <c r="D87" s="116">
        <v>10</v>
      </c>
      <c r="E87" s="121">
        <v>351</v>
      </c>
      <c r="F87" s="78" t="s">
        <v>2659</v>
      </c>
      <c r="G87" s="50" t="s">
        <v>2659</v>
      </c>
      <c r="H87" s="272">
        <v>63.87</v>
      </c>
      <c r="I87" s="227">
        <f t="shared" si="105"/>
        <v>2.8182245185533117</v>
      </c>
      <c r="J87" s="202">
        <v>0.41499999999999998</v>
      </c>
      <c r="K87" s="202">
        <v>0.45</v>
      </c>
      <c r="L87" s="96">
        <f t="shared" si="106"/>
        <v>8.4337349397590522</v>
      </c>
      <c r="M87" s="105">
        <v>42039</v>
      </c>
      <c r="N87" s="20">
        <v>42041</v>
      </c>
      <c r="O87" s="19">
        <v>42054</v>
      </c>
      <c r="P87" s="230" t="s">
        <v>465</v>
      </c>
      <c r="Q87" s="128"/>
      <c r="R87" s="224">
        <f t="shared" si="79"/>
        <v>1.8</v>
      </c>
      <c r="S87" s="231">
        <f t="shared" si="107"/>
        <v>333.33333333333331</v>
      </c>
      <c r="T87" s="718">
        <f t="shared" si="108"/>
        <v>1494.9171579554659</v>
      </c>
      <c r="U87" s="227">
        <f t="shared" si="109"/>
        <v>118.27777777777777</v>
      </c>
      <c r="V87" s="263">
        <v>12</v>
      </c>
      <c r="W87" s="161">
        <v>0.54</v>
      </c>
      <c r="X87" s="149">
        <v>5.14</v>
      </c>
      <c r="Y87" s="155">
        <v>0.63</v>
      </c>
      <c r="Z87" s="641">
        <v>48.39</v>
      </c>
      <c r="AA87" s="156">
        <v>38</v>
      </c>
      <c r="AB87" s="432">
        <v>-62.3</v>
      </c>
      <c r="AC87" s="474">
        <v>35.07</v>
      </c>
      <c r="AD87" s="443">
        <v>-19.2</v>
      </c>
      <c r="AE87" s="474">
        <v>23</v>
      </c>
      <c r="AF87" s="723">
        <v>9</v>
      </c>
      <c r="AG87" s="456">
        <v>34411</v>
      </c>
      <c r="AH87" s="655">
        <v>2.6</v>
      </c>
      <c r="AI87" s="770">
        <v>42.11</v>
      </c>
      <c r="AJ87" s="795" t="str">
        <f>IF(OR(AD87&lt;0,AD87="n/a",AD87=0,AN87="n/a"),"n/a",AN87/AD87)</f>
        <v>n/a</v>
      </c>
      <c r="AK87" s="794" t="str">
        <f>IF(OR(AN87&lt;0,AN87="n/a",AO87&lt;0,AO87="n/a"),"n/a",AN87/AO87)</f>
        <v>n/a</v>
      </c>
      <c r="AL87" s="634">
        <f t="shared" si="123"/>
        <v>14.976030680728659</v>
      </c>
      <c r="AM87" s="631">
        <f>IF(AT87=0,"n/a",((AP87/AT87)^(1/3)-1)*100)</f>
        <v>8.4562511539232332</v>
      </c>
      <c r="AN87" s="631">
        <f>IF(AW87=0,"n/a",((AP87/AW87)^(1/5)-1)*100)</f>
        <v>7.3287090429392521</v>
      </c>
      <c r="AO87" s="235" t="str">
        <f t="shared" si="110"/>
        <v>n/a</v>
      </c>
      <c r="AP87" s="808">
        <v>1.4989999999999999</v>
      </c>
      <c r="AQ87" s="808">
        <v>1.30375</v>
      </c>
      <c r="AR87" s="809"/>
      <c r="AS87" s="813">
        <v>1.25</v>
      </c>
      <c r="AT87" s="796">
        <v>1.175</v>
      </c>
      <c r="AU87" s="809"/>
      <c r="AV87" s="810">
        <v>1.08</v>
      </c>
      <c r="AW87" s="811">
        <v>1.0525</v>
      </c>
      <c r="AX87" s="811">
        <v>0.97499999999999998</v>
      </c>
      <c r="AY87" s="811">
        <v>0.72950000000000004</v>
      </c>
      <c r="AZ87" s="811">
        <v>0.30449999999999999</v>
      </c>
      <c r="BA87" s="812">
        <v>0</v>
      </c>
      <c r="BB87" s="812">
        <v>0</v>
      </c>
      <c r="BC87" s="812">
        <v>0</v>
      </c>
      <c r="BD87" s="812">
        <v>0</v>
      </c>
      <c r="BE87" s="812">
        <v>0</v>
      </c>
      <c r="BF87" s="812">
        <v>0</v>
      </c>
      <c r="BG87" s="812">
        <v>0</v>
      </c>
      <c r="BH87" s="810">
        <f t="shared" si="111"/>
        <v>9.369250000000001</v>
      </c>
      <c r="BI87" s="405">
        <f t="shared" si="112"/>
        <v>14.976030680728659</v>
      </c>
      <c r="BJ87" s="405">
        <f t="shared" si="124"/>
        <v>4.2999999999999927</v>
      </c>
      <c r="BK87" s="405">
        <f t="shared" si="132"/>
        <v>6.3829787234042534</v>
      </c>
      <c r="BL87" s="404">
        <f t="shared" si="133"/>
        <v>8.7962962962963012</v>
      </c>
      <c r="BM87" s="404">
        <f t="shared" ref="BM87:BW87" si="140">IF(AW87=0,0,IF(AW87&gt;AV87,0,((AV87/AW87)-1)*100))</f>
        <v>2.6128266033254244</v>
      </c>
      <c r="BN87" s="306">
        <f t="shared" si="140"/>
        <v>7.9487179487179427</v>
      </c>
      <c r="BO87" s="306">
        <f t="shared" si="140"/>
        <v>33.653187114461943</v>
      </c>
      <c r="BP87" s="306">
        <f t="shared" si="140"/>
        <v>139.5730706075534</v>
      </c>
      <c r="BQ87" s="306">
        <f t="shared" si="140"/>
        <v>0</v>
      </c>
      <c r="BR87" s="306">
        <f t="shared" si="140"/>
        <v>0</v>
      </c>
      <c r="BS87" s="306">
        <f t="shared" si="140"/>
        <v>0</v>
      </c>
      <c r="BT87" s="306">
        <f t="shared" si="140"/>
        <v>0</v>
      </c>
      <c r="BU87" s="306">
        <f t="shared" si="140"/>
        <v>0</v>
      </c>
      <c r="BV87" s="306">
        <f t="shared" si="140"/>
        <v>0</v>
      </c>
      <c r="BW87" s="306">
        <f t="shared" si="140"/>
        <v>0</v>
      </c>
      <c r="BX87" s="404">
        <f t="shared" si="114"/>
        <v>14.549540531632527</v>
      </c>
      <c r="BY87" s="405">
        <f t="shared" si="115"/>
        <v>34.514479876626581</v>
      </c>
      <c r="BZ87" s="788" t="s">
        <v>1465</v>
      </c>
      <c r="CA87" s="486">
        <f t="shared" si="116"/>
        <v>-108.13084421628521</v>
      </c>
      <c r="CB87" s="348">
        <f t="shared" si="117"/>
        <v>10.146933561492563</v>
      </c>
      <c r="CC87" s="404">
        <f t="shared" si="118"/>
        <v>41.869347568310765</v>
      </c>
      <c r="CD87" s="570">
        <f t="shared" si="119"/>
        <v>1.5139899999999999</v>
      </c>
      <c r="CE87" s="419">
        <f t="shared" si="130"/>
        <v>1.665389</v>
      </c>
      <c r="CF87" s="419">
        <f t="shared" ref="CF87:CH102" si="141">IF($AE87="n/a",1.03*CE87,IF($AE87&lt;0,1.01*CE87,IF($AE87&gt;10,1.1*CE87,(1+$AE87/100)*CE87)))</f>
        <v>1.8319279000000002</v>
      </c>
      <c r="CG87" s="419">
        <f t="shared" si="141"/>
        <v>2.0151206900000003</v>
      </c>
      <c r="CH87" s="496">
        <f t="shared" si="141"/>
        <v>2.2166327590000003</v>
      </c>
      <c r="CI87" s="416">
        <f t="shared" si="121"/>
        <v>9.2430603490000003</v>
      </c>
      <c r="CJ87" s="405">
        <f t="shared" si="122"/>
        <v>14.471677390010962</v>
      </c>
      <c r="CK87" s="457">
        <v>0.94</v>
      </c>
      <c r="CL87" s="458">
        <v>51.65</v>
      </c>
      <c r="CM87" s="458">
        <v>-2.8</v>
      </c>
      <c r="CN87" s="459">
        <v>13.22</v>
      </c>
      <c r="CO87" s="460">
        <v>13.39</v>
      </c>
    </row>
    <row r="88" spans="1:93" ht="11.25" customHeight="1">
      <c r="A88" s="86" t="s">
        <v>1901</v>
      </c>
      <c r="B88" s="24" t="s">
        <v>3549</v>
      </c>
      <c r="C88" s="24" t="s">
        <v>497</v>
      </c>
      <c r="D88" s="117">
        <v>21</v>
      </c>
      <c r="E88" s="121">
        <v>143</v>
      </c>
      <c r="F88" s="38" t="s">
        <v>2049</v>
      </c>
      <c r="G88" s="49" t="s">
        <v>2659</v>
      </c>
      <c r="H88" s="181">
        <v>21.2</v>
      </c>
      <c r="I88" s="227">
        <f t="shared" si="105"/>
        <v>2.358490566037736</v>
      </c>
      <c r="J88" s="106">
        <v>0.12</v>
      </c>
      <c r="K88" s="106">
        <v>0.125</v>
      </c>
      <c r="L88" s="83">
        <f t="shared" si="106"/>
        <v>4.1666666666666741</v>
      </c>
      <c r="M88" s="140">
        <v>42040</v>
      </c>
      <c r="N88" s="27">
        <v>42044</v>
      </c>
      <c r="O88" s="26">
        <v>42065</v>
      </c>
      <c r="P88" s="92" t="s">
        <v>2739</v>
      </c>
      <c r="Q88" s="24"/>
      <c r="R88" s="224">
        <f t="shared" si="79"/>
        <v>0.5</v>
      </c>
      <c r="S88" s="231">
        <f t="shared" si="107"/>
        <v>34.965034965034967</v>
      </c>
      <c r="T88" s="680">
        <f t="shared" si="108"/>
        <v>-7.8058195992453001</v>
      </c>
      <c r="U88" s="227">
        <f t="shared" si="109"/>
        <v>14.825174825174825</v>
      </c>
      <c r="V88" s="263">
        <v>12</v>
      </c>
      <c r="W88" s="161">
        <v>1.43</v>
      </c>
      <c r="X88" s="149" t="s">
        <v>462</v>
      </c>
      <c r="Y88" s="155">
        <v>2.82</v>
      </c>
      <c r="Z88" s="149">
        <v>1.29</v>
      </c>
      <c r="AA88" s="156">
        <v>9.1</v>
      </c>
      <c r="AB88" s="432">
        <v>5.9</v>
      </c>
      <c r="AC88" s="474">
        <v>0</v>
      </c>
      <c r="AD88" s="443">
        <v>8.4</v>
      </c>
      <c r="AE88" s="474" t="s">
        <v>462</v>
      </c>
      <c r="AF88" s="723">
        <v>0</v>
      </c>
      <c r="AG88" s="466">
        <v>215</v>
      </c>
      <c r="AH88" s="655">
        <v>15.8</v>
      </c>
      <c r="AI88" s="767">
        <v>0.06</v>
      </c>
      <c r="AJ88" s="796">
        <f>IF(OR(AD88&lt;0,AD88="n/a",AD88=0),"n/a",AN88/AD88)</f>
        <v>0.56942486074711207</v>
      </c>
      <c r="AK88" s="688">
        <f>IF(OR(AO88&lt;0,AO88="n/a"),"n/a",AN88/AO88)</f>
        <v>0.57195680227223133</v>
      </c>
      <c r="AL88" s="634">
        <f t="shared" si="123"/>
        <v>4.3478260869565188</v>
      </c>
      <c r="AM88" s="631">
        <f t="shared" ref="AM88:AM119" si="142">((AP88/AT88)^(1/3)-1)*100</f>
        <v>4.5515917149420382</v>
      </c>
      <c r="AN88" s="631">
        <f t="shared" ref="AN88:AN119" si="143">((AP88/AW88)^(1/5)-1)*100</f>
        <v>4.7831688302757414</v>
      </c>
      <c r="AO88" s="235">
        <f t="shared" si="110"/>
        <v>8.3628148336963406</v>
      </c>
      <c r="AP88" s="808">
        <v>0.48</v>
      </c>
      <c r="AQ88" s="808">
        <v>0.46</v>
      </c>
      <c r="AR88" s="809"/>
      <c r="AS88" s="808">
        <v>0.44</v>
      </c>
      <c r="AT88" s="796">
        <v>0.42</v>
      </c>
      <c r="AU88" s="809"/>
      <c r="AV88" s="810">
        <v>0.4</v>
      </c>
      <c r="AW88" s="811">
        <v>0.38</v>
      </c>
      <c r="AX88" s="811">
        <v>0.36</v>
      </c>
      <c r="AY88" s="811">
        <v>0.32</v>
      </c>
      <c r="AZ88" s="811">
        <v>0.28000000000000003</v>
      </c>
      <c r="BA88" s="811">
        <v>0.24</v>
      </c>
      <c r="BB88" s="811">
        <v>0.215</v>
      </c>
      <c r="BC88" s="811">
        <v>0.19</v>
      </c>
      <c r="BD88" s="811">
        <v>0.16500000000000001</v>
      </c>
      <c r="BE88" s="811">
        <v>0.14380000000000001</v>
      </c>
      <c r="BF88" s="811">
        <v>0.125</v>
      </c>
      <c r="BG88" s="811">
        <v>0.105</v>
      </c>
      <c r="BH88" s="810">
        <f t="shared" si="111"/>
        <v>4.7237999999999998</v>
      </c>
      <c r="BI88" s="405">
        <f t="shared" si="112"/>
        <v>4.3478260869565188</v>
      </c>
      <c r="BJ88" s="405">
        <f t="shared" si="124"/>
        <v>4.5454545454545414</v>
      </c>
      <c r="BK88" s="405">
        <f t="shared" si="132"/>
        <v>4.7619047619047672</v>
      </c>
      <c r="BL88" s="404">
        <f t="shared" si="133"/>
        <v>4.9999999999999822</v>
      </c>
      <c r="BM88" s="404">
        <f>IF(AW88=0,0,IF(AW88&gt;AV88,0,((AV88/AW88)-1)*100))</f>
        <v>5.2631578947368363</v>
      </c>
      <c r="BN88" s="306">
        <f t="shared" ref="BN88:BW89" si="144">IF(AX88=0,0,IF(AX88&gt;AW88,0,((AW88/AX88)-1)*100))</f>
        <v>5.555555555555558</v>
      </c>
      <c r="BO88" s="306">
        <f t="shared" si="144"/>
        <v>12.5</v>
      </c>
      <c r="BP88" s="306">
        <f t="shared" si="144"/>
        <v>14.285714285714279</v>
      </c>
      <c r="BQ88" s="306">
        <f t="shared" si="144"/>
        <v>16.666666666666675</v>
      </c>
      <c r="BR88" s="306">
        <f t="shared" si="144"/>
        <v>11.627906976744185</v>
      </c>
      <c r="BS88" s="306">
        <f t="shared" si="144"/>
        <v>13.157894736842103</v>
      </c>
      <c r="BT88" s="306">
        <f t="shared" si="144"/>
        <v>15.151515151515138</v>
      </c>
      <c r="BU88" s="306">
        <f t="shared" si="144"/>
        <v>14.742698191933234</v>
      </c>
      <c r="BV88" s="306">
        <f t="shared" si="144"/>
        <v>15.04000000000001</v>
      </c>
      <c r="BW88" s="306">
        <f t="shared" si="144"/>
        <v>19.047619047619047</v>
      </c>
      <c r="BX88" s="404">
        <f t="shared" si="114"/>
        <v>10.779594260109524</v>
      </c>
      <c r="BY88" s="405">
        <f t="shared" si="115"/>
        <v>5.0674615984756608</v>
      </c>
      <c r="BZ88" s="788" t="s">
        <v>2637</v>
      </c>
      <c r="CA88" s="486">
        <f t="shared" si="116"/>
        <v>-7.6835154288613481</v>
      </c>
      <c r="CB88" s="348">
        <f t="shared" si="117"/>
        <v>7.1416593963134769</v>
      </c>
      <c r="CC88" s="404">
        <f t="shared" si="118"/>
        <v>49.637013087247681</v>
      </c>
      <c r="CD88" s="570">
        <f t="shared" si="119"/>
        <v>0.50831999999999999</v>
      </c>
      <c r="CE88" s="419">
        <f t="shared" si="130"/>
        <v>0.50831999999999999</v>
      </c>
      <c r="CF88" s="419">
        <f t="shared" si="141"/>
        <v>0.52356959999999997</v>
      </c>
      <c r="CG88" s="419">
        <f t="shared" si="141"/>
        <v>0.53927668799999995</v>
      </c>
      <c r="CH88" s="496">
        <f t="shared" si="141"/>
        <v>0.55545498863999998</v>
      </c>
      <c r="CI88" s="416">
        <f t="shared" si="121"/>
        <v>2.6349412766400002</v>
      </c>
      <c r="CJ88" s="405">
        <f t="shared" si="122"/>
        <v>12.428968286037739</v>
      </c>
      <c r="CK88" s="457">
        <v>1.28</v>
      </c>
      <c r="CL88" s="458">
        <v>19.29</v>
      </c>
      <c r="CM88" s="458">
        <v>-18.84</v>
      </c>
      <c r="CN88" s="525">
        <v>-5.87</v>
      </c>
      <c r="CO88" s="508">
        <v>0.78</v>
      </c>
    </row>
    <row r="89" spans="1:93" ht="11.25" customHeight="1">
      <c r="A89" s="23" t="s">
        <v>2068</v>
      </c>
      <c r="B89" s="24" t="s">
        <v>2069</v>
      </c>
      <c r="C89" s="91" t="s">
        <v>3253</v>
      </c>
      <c r="D89" s="117">
        <v>18</v>
      </c>
      <c r="E89" s="121">
        <v>169</v>
      </c>
      <c r="F89" s="38" t="s">
        <v>2049</v>
      </c>
      <c r="G89" s="49" t="s">
        <v>2659</v>
      </c>
      <c r="H89" s="181">
        <v>33.340000000000003</v>
      </c>
      <c r="I89" s="227">
        <f t="shared" si="105"/>
        <v>4.4391121775644864</v>
      </c>
      <c r="J89" s="94">
        <v>0.36499999999999999</v>
      </c>
      <c r="K89" s="94">
        <v>0.37</v>
      </c>
      <c r="L89" s="83">
        <f t="shared" si="106"/>
        <v>1.3698630136986356</v>
      </c>
      <c r="M89" s="26">
        <v>42032</v>
      </c>
      <c r="N89" s="27">
        <v>42034</v>
      </c>
      <c r="O89" s="26">
        <v>42041</v>
      </c>
      <c r="P89" s="92" t="s">
        <v>1524</v>
      </c>
      <c r="Q89" s="91"/>
      <c r="R89" s="224">
        <f t="shared" si="79"/>
        <v>1.48</v>
      </c>
      <c r="S89" s="231">
        <f t="shared" si="107"/>
        <v>100.68027210884354</v>
      </c>
      <c r="T89" s="680">
        <f t="shared" si="108"/>
        <v>103.54188033953653</v>
      </c>
      <c r="U89" s="227">
        <f t="shared" si="109"/>
        <v>22.680272108843539</v>
      </c>
      <c r="V89" s="263">
        <v>12</v>
      </c>
      <c r="W89" s="161">
        <v>1.47</v>
      </c>
      <c r="X89" s="149">
        <v>3.78</v>
      </c>
      <c r="Y89" s="155">
        <v>1.35</v>
      </c>
      <c r="Z89" s="149">
        <v>4.1100000000000003</v>
      </c>
      <c r="AA89" s="156">
        <v>18</v>
      </c>
      <c r="AB89" s="432">
        <v>4.3</v>
      </c>
      <c r="AC89" s="474">
        <v>7.42</v>
      </c>
      <c r="AD89" s="443">
        <v>24.6</v>
      </c>
      <c r="AE89" s="474">
        <v>6</v>
      </c>
      <c r="AF89" s="723">
        <v>20</v>
      </c>
      <c r="AG89" s="456">
        <v>64591</v>
      </c>
      <c r="AH89" s="655">
        <v>0.3</v>
      </c>
      <c r="AI89" s="767">
        <v>1.25</v>
      </c>
      <c r="AJ89" s="796">
        <f>IF(OR(AD89&lt;0,AD89="n/a",AD89=0),"n/a",AN89/AD89)</f>
        <v>0.2327624949778809</v>
      </c>
      <c r="AK89" s="688">
        <f>IF(OR(AO89&lt;0,AO89="n/a"),"n/a",AN89/AO89)</f>
        <v>0.87048714574163799</v>
      </c>
      <c r="AL89" s="634">
        <f t="shared" si="123"/>
        <v>5.9259259259259123</v>
      </c>
      <c r="AM89" s="631">
        <f t="shared" si="142"/>
        <v>5.9457770971115043</v>
      </c>
      <c r="AN89" s="631">
        <f t="shared" si="143"/>
        <v>5.7259573764558702</v>
      </c>
      <c r="AO89" s="235">
        <f t="shared" si="110"/>
        <v>6.5778770019371935</v>
      </c>
      <c r="AP89" s="808">
        <v>1.43</v>
      </c>
      <c r="AQ89" s="808">
        <v>1.35</v>
      </c>
      <c r="AR89" s="809"/>
      <c r="AS89" s="808">
        <v>1.2662500000000001</v>
      </c>
      <c r="AT89" s="796">
        <v>1.2024999999999999</v>
      </c>
      <c r="AU89" s="809"/>
      <c r="AV89" s="810">
        <v>1.1425000000000001</v>
      </c>
      <c r="AW89" s="811">
        <v>1.0825</v>
      </c>
      <c r="AX89" s="811">
        <v>1.0225</v>
      </c>
      <c r="AY89" s="811">
        <v>0.95750000000000002</v>
      </c>
      <c r="AZ89" s="811">
        <v>0.89749999999999996</v>
      </c>
      <c r="BA89" s="811">
        <v>0.83</v>
      </c>
      <c r="BB89" s="811">
        <v>0.75624999999999998</v>
      </c>
      <c r="BC89" s="811">
        <v>0.72124999999999995</v>
      </c>
      <c r="BD89" s="811">
        <v>0.66374999999999995</v>
      </c>
      <c r="BE89" s="811">
        <v>0.578125</v>
      </c>
      <c r="BF89" s="811">
        <v>0.51249999999999996</v>
      </c>
      <c r="BG89" s="811">
        <v>0.46250000000000002</v>
      </c>
      <c r="BH89" s="810">
        <f t="shared" si="111"/>
        <v>14.875624999999999</v>
      </c>
      <c r="BI89" s="405">
        <f t="shared" si="112"/>
        <v>5.9259259259259123</v>
      </c>
      <c r="BJ89" s="405">
        <f t="shared" si="124"/>
        <v>6.6140177690029667</v>
      </c>
      <c r="BK89" s="405">
        <f t="shared" si="132"/>
        <v>5.3014553014553156</v>
      </c>
      <c r="BL89" s="404">
        <f t="shared" si="133"/>
        <v>5.2516411378555672</v>
      </c>
      <c r="BM89" s="404">
        <f t="shared" si="135"/>
        <v>5.5427251732101723</v>
      </c>
      <c r="BN89" s="306">
        <f t="shared" si="144"/>
        <v>5.8679706601467041</v>
      </c>
      <c r="BO89" s="306">
        <f t="shared" si="144"/>
        <v>6.788511749347248</v>
      </c>
      <c r="BP89" s="306">
        <f t="shared" si="144"/>
        <v>6.6852367688022385</v>
      </c>
      <c r="BQ89" s="306">
        <f t="shared" si="144"/>
        <v>8.1325301204819169</v>
      </c>
      <c r="BR89" s="306">
        <f t="shared" si="144"/>
        <v>9.7520661157024726</v>
      </c>
      <c r="BS89" s="306">
        <f t="shared" si="144"/>
        <v>4.8526863084922045</v>
      </c>
      <c r="BT89" s="306">
        <f t="shared" si="144"/>
        <v>8.6629001883239187</v>
      </c>
      <c r="BU89" s="306">
        <f t="shared" si="144"/>
        <v>14.810810810810793</v>
      </c>
      <c r="BV89" s="306">
        <f t="shared" si="144"/>
        <v>12.804878048780498</v>
      </c>
      <c r="BW89" s="306">
        <f t="shared" si="144"/>
        <v>10.810810810810789</v>
      </c>
      <c r="BX89" s="404">
        <f t="shared" si="114"/>
        <v>7.8536111259432486</v>
      </c>
      <c r="BY89" s="405">
        <f t="shared" si="115"/>
        <v>2.8904893891442605</v>
      </c>
      <c r="BZ89" s="788" t="s">
        <v>1465</v>
      </c>
      <c r="CA89" s="486">
        <f t="shared" si="116"/>
        <v>-12.515202554823183</v>
      </c>
      <c r="CB89" s="348">
        <f t="shared" si="117"/>
        <v>10.165069554020356</v>
      </c>
      <c r="CC89" s="404">
        <f t="shared" si="118"/>
        <v>50.161478559651819</v>
      </c>
      <c r="CD89" s="570">
        <f t="shared" si="119"/>
        <v>1.4914899999999998</v>
      </c>
      <c r="CE89" s="419">
        <f t="shared" si="130"/>
        <v>1.6021585579999997</v>
      </c>
      <c r="CF89" s="419">
        <f t="shared" si="141"/>
        <v>1.6982880714799997</v>
      </c>
      <c r="CG89" s="419">
        <f t="shared" si="141"/>
        <v>1.8001853557687999</v>
      </c>
      <c r="CH89" s="496">
        <f t="shared" si="141"/>
        <v>1.908196477114928</v>
      </c>
      <c r="CI89" s="416">
        <f t="shared" si="121"/>
        <v>8.5003184623637278</v>
      </c>
      <c r="CJ89" s="405">
        <f t="shared" si="122"/>
        <v>25.495856215848011</v>
      </c>
      <c r="CK89" s="457">
        <v>0.66</v>
      </c>
      <c r="CL89" s="458">
        <v>8.56</v>
      </c>
      <c r="CM89" s="458">
        <v>-19.43</v>
      </c>
      <c r="CN89" s="525">
        <v>-3.15</v>
      </c>
      <c r="CO89" s="508">
        <v>-10.52</v>
      </c>
    </row>
    <row r="90" spans="1:93" ht="11.25" customHeight="1">
      <c r="A90" s="23" t="s">
        <v>2512</v>
      </c>
      <c r="B90" s="24" t="s">
        <v>2513</v>
      </c>
      <c r="C90" s="109" t="s">
        <v>3294</v>
      </c>
      <c r="D90" s="117">
        <v>15</v>
      </c>
      <c r="E90" s="121">
        <v>193</v>
      </c>
      <c r="F90" s="57" t="s">
        <v>2659</v>
      </c>
      <c r="G90" s="49" t="s">
        <v>2659</v>
      </c>
      <c r="H90" s="181">
        <v>89.72</v>
      </c>
      <c r="I90" s="227">
        <f t="shared" si="105"/>
        <v>0.74676772180115925</v>
      </c>
      <c r="J90" s="94">
        <v>0.125</v>
      </c>
      <c r="K90" s="94">
        <v>0.16750000000000001</v>
      </c>
      <c r="L90" s="83">
        <f t="shared" si="106"/>
        <v>34.000000000000007</v>
      </c>
      <c r="M90" s="26">
        <v>41927</v>
      </c>
      <c r="N90" s="27">
        <v>41929</v>
      </c>
      <c r="O90" s="26">
        <v>41943</v>
      </c>
      <c r="P90" s="92" t="s">
        <v>237</v>
      </c>
      <c r="Q90" s="91"/>
      <c r="R90" s="224">
        <f t="shared" si="79"/>
        <v>0.67</v>
      </c>
      <c r="S90" s="231">
        <f t="shared" si="107"/>
        <v>12.050359712230216</v>
      </c>
      <c r="T90" s="680">
        <f t="shared" si="108"/>
        <v>40.437252545320113</v>
      </c>
      <c r="U90" s="227">
        <f t="shared" si="109"/>
        <v>16.136690647482016</v>
      </c>
      <c r="V90" s="263">
        <v>12</v>
      </c>
      <c r="W90" s="161">
        <v>5.56</v>
      </c>
      <c r="X90" s="149" t="s">
        <v>462</v>
      </c>
      <c r="Y90" s="155">
        <v>2.89</v>
      </c>
      <c r="Z90" s="149">
        <v>2.75</v>
      </c>
      <c r="AA90" s="156">
        <v>18.5</v>
      </c>
      <c r="AB90" s="432">
        <v>282.89999999999998</v>
      </c>
      <c r="AC90" s="474">
        <v>167.84</v>
      </c>
      <c r="AD90" s="443">
        <v>-3.7</v>
      </c>
      <c r="AE90" s="474">
        <v>-3.33</v>
      </c>
      <c r="AF90" s="723">
        <v>35</v>
      </c>
      <c r="AG90" s="456">
        <v>49207</v>
      </c>
      <c r="AH90" s="655">
        <v>0.8</v>
      </c>
      <c r="AI90" s="767">
        <v>0.33</v>
      </c>
      <c r="AJ90" s="796" t="str">
        <f>IF(OR(AD90&lt;0,AD90="n/a",AD90=0),"n/a",AN90/AD90)</f>
        <v>n/a</v>
      </c>
      <c r="AK90" s="688">
        <f>IF(OR(AO90&lt;0,AO90="n/a"),"n/a",AN90/AO90)</f>
        <v>0.50797483539436639</v>
      </c>
      <c r="AL90" s="634">
        <f t="shared" si="123"/>
        <v>39.658703071672342</v>
      </c>
      <c r="AM90" s="631">
        <f t="shared" si="142"/>
        <v>17.228705544577206</v>
      </c>
      <c r="AN90" s="631">
        <f t="shared" si="143"/>
        <v>12.408759623081522</v>
      </c>
      <c r="AO90" s="235">
        <f t="shared" si="110"/>
        <v>24.427902247259901</v>
      </c>
      <c r="AP90" s="808">
        <v>0.51149999999999995</v>
      </c>
      <c r="AQ90" s="808">
        <v>0.36625000000000002</v>
      </c>
      <c r="AR90" s="809"/>
      <c r="AS90" s="808">
        <v>0.33500000000000002</v>
      </c>
      <c r="AT90" s="796">
        <v>0.3175</v>
      </c>
      <c r="AU90" s="809"/>
      <c r="AV90" s="810">
        <v>0.30499999999999999</v>
      </c>
      <c r="AW90" s="811">
        <v>0.28499999999999998</v>
      </c>
      <c r="AX90" s="811">
        <v>0.23250000000000001</v>
      </c>
      <c r="AY90" s="811">
        <v>0.16500000000000001</v>
      </c>
      <c r="AZ90" s="811">
        <v>0.11</v>
      </c>
      <c r="BA90" s="811">
        <v>7.4999999999999997E-2</v>
      </c>
      <c r="BB90" s="811">
        <v>5.7500000000000002E-2</v>
      </c>
      <c r="BC90" s="811">
        <v>4.4999999999999998E-2</v>
      </c>
      <c r="BD90" s="812">
        <v>0.04</v>
      </c>
      <c r="BE90" s="811">
        <v>3.875E-2</v>
      </c>
      <c r="BF90" s="811">
        <v>3.2500000000000001E-2</v>
      </c>
      <c r="BG90" s="812">
        <v>0.03</v>
      </c>
      <c r="BH90" s="810">
        <f t="shared" si="111"/>
        <v>2.9464999999999999</v>
      </c>
      <c r="BI90" s="405">
        <f t="shared" si="112"/>
        <v>39.658703071672342</v>
      </c>
      <c r="BJ90" s="405">
        <f t="shared" si="124"/>
        <v>9.3283582089552333</v>
      </c>
      <c r="BK90" s="405">
        <f t="shared" si="132"/>
        <v>5.5118110236220597</v>
      </c>
      <c r="BL90" s="404">
        <f t="shared" si="133"/>
        <v>4.0983606557376984</v>
      </c>
      <c r="BM90" s="404">
        <f t="shared" ref="BM90:BW91" si="145">IF(AW90=0,0,IF(AW90&gt;AV90,0,((AV90/AW90)-1)*100))</f>
        <v>7.0175438596491224</v>
      </c>
      <c r="BN90" s="306">
        <f t="shared" si="145"/>
        <v>22.580645161290303</v>
      </c>
      <c r="BO90" s="306">
        <f t="shared" si="145"/>
        <v>40.909090909090921</v>
      </c>
      <c r="BP90" s="306">
        <f t="shared" si="145"/>
        <v>50</v>
      </c>
      <c r="BQ90" s="306">
        <f t="shared" si="145"/>
        <v>46.666666666666679</v>
      </c>
      <c r="BR90" s="306">
        <f t="shared" si="145"/>
        <v>30.434782608695631</v>
      </c>
      <c r="BS90" s="306">
        <f t="shared" si="145"/>
        <v>27.777777777777789</v>
      </c>
      <c r="BT90" s="306">
        <f t="shared" si="145"/>
        <v>12.5</v>
      </c>
      <c r="BU90" s="306">
        <f t="shared" si="145"/>
        <v>3.2258064516129004</v>
      </c>
      <c r="BV90" s="306">
        <f t="shared" si="145"/>
        <v>19.23076923076923</v>
      </c>
      <c r="BW90" s="306">
        <f t="shared" si="145"/>
        <v>8.3333333333333481</v>
      </c>
      <c r="BX90" s="404">
        <f t="shared" si="114"/>
        <v>21.818243263924888</v>
      </c>
      <c r="BY90" s="405">
        <f t="shared" si="115"/>
        <v>15.876057806862192</v>
      </c>
      <c r="BZ90" s="788" t="s">
        <v>1465</v>
      </c>
      <c r="CA90" s="486">
        <f t="shared" si="116"/>
        <v>-2.9811633025993345</v>
      </c>
      <c r="CB90" s="348">
        <f t="shared" si="117"/>
        <v>13.155527344882682</v>
      </c>
      <c r="CC90" s="404">
        <f t="shared" si="118"/>
        <v>71.611294964028772</v>
      </c>
      <c r="CD90" s="570">
        <f t="shared" si="119"/>
        <v>0.56264999999999998</v>
      </c>
      <c r="CE90" s="419">
        <f t="shared" si="130"/>
        <v>0.61891499999999999</v>
      </c>
      <c r="CF90" s="419">
        <f t="shared" si="141"/>
        <v>0.62510414999999997</v>
      </c>
      <c r="CG90" s="419">
        <f t="shared" si="141"/>
        <v>0.63135519149999997</v>
      </c>
      <c r="CH90" s="496">
        <f t="shared" si="141"/>
        <v>0.63766874341500002</v>
      </c>
      <c r="CI90" s="416">
        <f t="shared" si="121"/>
        <v>3.0756930849149997</v>
      </c>
      <c r="CJ90" s="405">
        <f t="shared" si="122"/>
        <v>3.4281019671366471</v>
      </c>
      <c r="CK90" s="457">
        <v>1.2</v>
      </c>
      <c r="CL90" s="458">
        <v>10.88</v>
      </c>
      <c r="CM90" s="458">
        <v>-24.18</v>
      </c>
      <c r="CN90" s="525">
        <v>-1.78</v>
      </c>
      <c r="CO90" s="508">
        <v>-10.39</v>
      </c>
    </row>
    <row r="91" spans="1:93" ht="11.25" customHeight="1">
      <c r="A91" s="193" t="s">
        <v>3142</v>
      </c>
      <c r="B91" s="32" t="s">
        <v>3143</v>
      </c>
      <c r="C91" s="197" t="s">
        <v>1879</v>
      </c>
      <c r="D91" s="118">
        <v>10</v>
      </c>
      <c r="E91" s="121">
        <v>318</v>
      </c>
      <c r="F91" s="40" t="s">
        <v>2049</v>
      </c>
      <c r="G91" s="42" t="s">
        <v>2049</v>
      </c>
      <c r="H91" s="762">
        <v>53.87</v>
      </c>
      <c r="I91" s="227">
        <f t="shared" si="105"/>
        <v>2.4132170038982736</v>
      </c>
      <c r="J91" s="203">
        <v>0.25</v>
      </c>
      <c r="K91" s="203">
        <v>0.32500000000000001</v>
      </c>
      <c r="L91" s="84">
        <f t="shared" si="106"/>
        <v>30.000000000000004</v>
      </c>
      <c r="M91" s="885">
        <v>41724</v>
      </c>
      <c r="N91" s="886">
        <v>41726</v>
      </c>
      <c r="O91" s="885">
        <v>41740</v>
      </c>
      <c r="P91" s="270" t="s">
        <v>1425</v>
      </c>
      <c r="Q91" s="532"/>
      <c r="R91" s="224">
        <f t="shared" si="79"/>
        <v>1.3</v>
      </c>
      <c r="S91" s="231">
        <f t="shared" si="107"/>
        <v>91.549295774647902</v>
      </c>
      <c r="T91" s="680">
        <f t="shared" si="108"/>
        <v>212.71740481441933</v>
      </c>
      <c r="U91" s="227">
        <f t="shared" si="109"/>
        <v>37.936619718309856</v>
      </c>
      <c r="V91" s="263">
        <v>12</v>
      </c>
      <c r="W91" s="161">
        <v>1.42</v>
      </c>
      <c r="X91" s="149">
        <v>7.51</v>
      </c>
      <c r="Y91" s="155">
        <v>5.83</v>
      </c>
      <c r="Z91" s="149">
        <v>5.8</v>
      </c>
      <c r="AA91" s="156">
        <v>15.4</v>
      </c>
      <c r="AB91" s="432">
        <v>102.9</v>
      </c>
      <c r="AC91" s="474">
        <v>8.6999999999999993</v>
      </c>
      <c r="AD91" s="443">
        <v>21.3</v>
      </c>
      <c r="AE91" s="474">
        <v>5.05</v>
      </c>
      <c r="AF91" s="723">
        <v>6</v>
      </c>
      <c r="AG91" s="456">
        <v>4488</v>
      </c>
      <c r="AH91" s="655">
        <v>3.8</v>
      </c>
      <c r="AI91" s="767">
        <v>2.85</v>
      </c>
      <c r="AJ91" s="797">
        <f>IF(OR(AD91&lt;0,AD91="n/a",AD91=0,AN91="n/a"),"n/a",AN91/AD91)</f>
        <v>0.92150719471757558</v>
      </c>
      <c r="AK91" s="686">
        <f>IF(OR(AN91&lt;0,AN91="n/a",AO91&lt;0,AO91="n/a"),"n/a",AN91/AO91)</f>
        <v>0.37830372906533422</v>
      </c>
      <c r="AL91" s="634">
        <f t="shared" si="123"/>
        <v>26.451612903225818</v>
      </c>
      <c r="AM91" s="631">
        <f t="shared" si="142"/>
        <v>19.798231435854021</v>
      </c>
      <c r="AN91" s="631">
        <f t="shared" si="143"/>
        <v>19.628103247484361</v>
      </c>
      <c r="AO91" s="235">
        <f t="shared" si="110"/>
        <v>51.884509031880377</v>
      </c>
      <c r="AP91" s="808">
        <v>1.2250000000000001</v>
      </c>
      <c r="AQ91" s="808">
        <v>0.96875</v>
      </c>
      <c r="AR91" s="809"/>
      <c r="AS91" s="808">
        <v>0.84375</v>
      </c>
      <c r="AT91" s="796">
        <v>0.71250000000000002</v>
      </c>
      <c r="AU91" s="809"/>
      <c r="AV91" s="818">
        <v>0.6</v>
      </c>
      <c r="AW91" s="811">
        <v>0.5</v>
      </c>
      <c r="AX91" s="811">
        <v>0.375</v>
      </c>
      <c r="AY91" s="811">
        <v>0.26250000000000001</v>
      </c>
      <c r="AZ91" s="811">
        <v>0.125</v>
      </c>
      <c r="BA91" s="811">
        <v>4.3749999999999997E-2</v>
      </c>
      <c r="BB91" s="812">
        <v>1.8749999999999999E-2</v>
      </c>
      <c r="BC91" s="811">
        <v>0.98</v>
      </c>
      <c r="BD91" s="811">
        <v>0.93500000000000005</v>
      </c>
      <c r="BE91" s="811">
        <v>0.875</v>
      </c>
      <c r="BF91" s="811">
        <v>0.81125000000000003</v>
      </c>
      <c r="BG91" s="811">
        <v>0.75900000000000001</v>
      </c>
      <c r="BH91" s="810">
        <f t="shared" si="111"/>
        <v>10.03525</v>
      </c>
      <c r="BI91" s="405">
        <f t="shared" si="112"/>
        <v>26.451612903225818</v>
      </c>
      <c r="BJ91" s="405">
        <f t="shared" si="124"/>
        <v>14.814814814814813</v>
      </c>
      <c r="BK91" s="405">
        <f t="shared" si="132"/>
        <v>18.421052631578938</v>
      </c>
      <c r="BL91" s="404">
        <f t="shared" si="133"/>
        <v>18.75</v>
      </c>
      <c r="BM91" s="404">
        <f t="shared" si="145"/>
        <v>19.999999999999996</v>
      </c>
      <c r="BN91" s="306">
        <f t="shared" si="145"/>
        <v>33.333333333333329</v>
      </c>
      <c r="BO91" s="306">
        <f t="shared" si="145"/>
        <v>42.857142857142861</v>
      </c>
      <c r="BP91" s="306">
        <f t="shared" si="145"/>
        <v>110.00000000000001</v>
      </c>
      <c r="BQ91" s="306">
        <f t="shared" si="145"/>
        <v>185.71428571428572</v>
      </c>
      <c r="BR91" s="306">
        <f t="shared" si="145"/>
        <v>133.33333333333334</v>
      </c>
      <c r="BS91" s="306">
        <f t="shared" si="145"/>
        <v>0</v>
      </c>
      <c r="BT91" s="306">
        <f t="shared" si="145"/>
        <v>4.8128342245989275</v>
      </c>
      <c r="BU91" s="306">
        <f t="shared" si="145"/>
        <v>6.8571428571428727</v>
      </c>
      <c r="BV91" s="306">
        <f t="shared" si="145"/>
        <v>7.8582434514637978</v>
      </c>
      <c r="BW91" s="306">
        <f t="shared" si="145"/>
        <v>6.8840579710145011</v>
      </c>
      <c r="BX91" s="404">
        <f t="shared" si="114"/>
        <v>42.005856939462326</v>
      </c>
      <c r="BY91" s="405">
        <f t="shared" si="115"/>
        <v>53.564558874824073</v>
      </c>
      <c r="BZ91" s="788" t="s">
        <v>2637</v>
      </c>
      <c r="CA91" s="486">
        <f t="shared" si="116"/>
        <v>-15.89529946692722</v>
      </c>
      <c r="CB91" s="348">
        <f t="shared" si="117"/>
        <v>22.041320251382636</v>
      </c>
      <c r="CC91" s="404">
        <f t="shared" si="118"/>
        <v>57.346408450704224</v>
      </c>
      <c r="CD91" s="570">
        <f t="shared" si="119"/>
        <v>1.3475000000000001</v>
      </c>
      <c r="CE91" s="419">
        <f t="shared" si="130"/>
        <v>1.4647325000000002</v>
      </c>
      <c r="CF91" s="419">
        <f t="shared" si="141"/>
        <v>1.5387014912500001</v>
      </c>
      <c r="CG91" s="419">
        <f t="shared" si="141"/>
        <v>1.616405916558125</v>
      </c>
      <c r="CH91" s="496">
        <f t="shared" si="141"/>
        <v>1.6980344153443103</v>
      </c>
      <c r="CI91" s="416">
        <f t="shared" si="121"/>
        <v>7.6653743231524363</v>
      </c>
      <c r="CJ91" s="405">
        <f t="shared" si="122"/>
        <v>14.229393582982061</v>
      </c>
      <c r="CK91" s="457">
        <v>0.61</v>
      </c>
      <c r="CL91" s="458">
        <v>43.61</v>
      </c>
      <c r="CM91" s="458">
        <v>-5.39</v>
      </c>
      <c r="CN91" s="459">
        <v>0.11</v>
      </c>
      <c r="CO91" s="460">
        <v>14.69</v>
      </c>
    </row>
    <row r="92" spans="1:93" ht="11.25" customHeight="1">
      <c r="A92" s="23" t="s">
        <v>2655</v>
      </c>
      <c r="B92" s="24" t="s">
        <v>2226</v>
      </c>
      <c r="C92" s="91" t="s">
        <v>3534</v>
      </c>
      <c r="D92" s="117">
        <v>21</v>
      </c>
      <c r="E92" s="121">
        <v>148</v>
      </c>
      <c r="F92" s="38" t="s">
        <v>2049</v>
      </c>
      <c r="G92" s="39" t="s">
        <v>1572</v>
      </c>
      <c r="H92" s="149">
        <v>222.43</v>
      </c>
      <c r="I92" s="226">
        <f t="shared" si="105"/>
        <v>2.5895787438744775</v>
      </c>
      <c r="J92" s="94">
        <v>1.3</v>
      </c>
      <c r="K92" s="94">
        <v>1.44</v>
      </c>
      <c r="L92" s="83">
        <f t="shared" si="106"/>
        <v>10.769230769230752</v>
      </c>
      <c r="M92" s="26">
        <v>42090</v>
      </c>
      <c r="N92" s="27">
        <v>42094</v>
      </c>
      <c r="O92" s="26">
        <v>42109</v>
      </c>
      <c r="P92" s="92" t="s">
        <v>1514</v>
      </c>
      <c r="Q92" s="24"/>
      <c r="R92" s="225">
        <f t="shared" si="79"/>
        <v>5.76</v>
      </c>
      <c r="S92" s="675">
        <f t="shared" si="107"/>
        <v>357.76397515527947</v>
      </c>
      <c r="T92" s="684">
        <f t="shared" si="108"/>
        <v>281.47550521180852</v>
      </c>
      <c r="U92" s="226">
        <f t="shared" si="109"/>
        <v>138.15527950310559</v>
      </c>
      <c r="V92" s="267">
        <v>12</v>
      </c>
      <c r="W92" s="169">
        <v>1.61</v>
      </c>
      <c r="X92" s="171">
        <v>17.27</v>
      </c>
      <c r="Y92" s="170">
        <v>16.79</v>
      </c>
      <c r="Z92" s="171">
        <v>2.37</v>
      </c>
      <c r="AA92" s="172">
        <v>3.4</v>
      </c>
      <c r="AB92" s="433">
        <v>4.2</v>
      </c>
      <c r="AC92" s="446">
        <v>44.49</v>
      </c>
      <c r="AD92" s="442">
        <v>11.5</v>
      </c>
      <c r="AE92" s="446">
        <v>8</v>
      </c>
      <c r="AF92" s="724">
        <v>23</v>
      </c>
      <c r="AG92" s="461">
        <v>14222</v>
      </c>
      <c r="AH92" s="737">
        <v>0.1</v>
      </c>
      <c r="AI92" s="768">
        <v>0.88</v>
      </c>
      <c r="AJ92" s="796">
        <f>IF(OR(AD92&lt;0,AD92="n/a",AD92=0),"n/a",AN92/AD92)</f>
        <v>0.35488879646743121</v>
      </c>
      <c r="AK92" s="688">
        <f>IF(OR(AO92&lt;0,AO92="n/a"),"n/a",AN92/AO92)</f>
        <v>0.8554992729050982</v>
      </c>
      <c r="AL92" s="632">
        <f t="shared" si="123"/>
        <v>6.1310782241014605</v>
      </c>
      <c r="AM92" s="633">
        <f t="shared" si="142"/>
        <v>6.528225306416946</v>
      </c>
      <c r="AN92" s="633">
        <f t="shared" si="143"/>
        <v>4.0812211593754588</v>
      </c>
      <c r="AO92" s="234">
        <f t="shared" si="110"/>
        <v>4.7705723296718627</v>
      </c>
      <c r="AP92" s="803">
        <v>5.0199999999999996</v>
      </c>
      <c r="AQ92" s="803">
        <v>4.7300000000000004</v>
      </c>
      <c r="AR92" s="802"/>
      <c r="AS92" s="803">
        <v>4.34</v>
      </c>
      <c r="AT92" s="795">
        <v>4.1524999999999999</v>
      </c>
      <c r="AU92" s="802"/>
      <c r="AV92" s="805">
        <v>4.1275000000000004</v>
      </c>
      <c r="AW92" s="806">
        <v>4.1100000000000003</v>
      </c>
      <c r="AX92" s="806">
        <v>3.99</v>
      </c>
      <c r="AY92" s="806">
        <v>3.63</v>
      </c>
      <c r="AZ92" s="806">
        <v>3.33</v>
      </c>
      <c r="BA92" s="806">
        <v>3.22</v>
      </c>
      <c r="BB92" s="806">
        <v>3.15</v>
      </c>
      <c r="BC92" s="806">
        <v>3.11</v>
      </c>
      <c r="BD92" s="806">
        <v>3.01</v>
      </c>
      <c r="BE92" s="806">
        <v>2.79</v>
      </c>
      <c r="BF92" s="806">
        <v>2.3199999999999998</v>
      </c>
      <c r="BG92" s="806">
        <v>2.1</v>
      </c>
      <c r="BH92" s="805">
        <f t="shared" si="111"/>
        <v>57.129999999999995</v>
      </c>
      <c r="BI92" s="407">
        <f t="shared" si="112"/>
        <v>6.1310782241014605</v>
      </c>
      <c r="BJ92" s="407">
        <f t="shared" si="124"/>
        <v>8.9861751152073843</v>
      </c>
      <c r="BK92" s="407">
        <f t="shared" si="132"/>
        <v>4.5153521974714117</v>
      </c>
      <c r="BL92" s="406">
        <f t="shared" si="133"/>
        <v>0.60569351907933111</v>
      </c>
      <c r="BM92" s="406">
        <f>IF(AW92=0,0,IF(AW92&gt;AV92,0,((AV92/AW92)-1)*100))</f>
        <v>0.42579075425790425</v>
      </c>
      <c r="BN92" s="394">
        <f t="shared" ref="BN92:BW92" si="146">IF(AX92=0,0,IF(AX92&gt;AW92,0,((AW92/AX92)-1)*100))</f>
        <v>3.007518796992481</v>
      </c>
      <c r="BO92" s="394">
        <f t="shared" si="146"/>
        <v>9.9173553719008378</v>
      </c>
      <c r="BP92" s="394">
        <f t="shared" si="146"/>
        <v>9.0090090090090058</v>
      </c>
      <c r="BQ92" s="394">
        <f t="shared" si="146"/>
        <v>3.4161490683229712</v>
      </c>
      <c r="BR92" s="394">
        <f t="shared" si="146"/>
        <v>2.2222222222222365</v>
      </c>
      <c r="BS92" s="394">
        <f t="shared" si="146"/>
        <v>1.2861736334405238</v>
      </c>
      <c r="BT92" s="394">
        <f t="shared" si="146"/>
        <v>3.3222591362126241</v>
      </c>
      <c r="BU92" s="394">
        <f t="shared" si="146"/>
        <v>7.8853046594981935</v>
      </c>
      <c r="BV92" s="394">
        <f t="shared" si="146"/>
        <v>20.258620689655181</v>
      </c>
      <c r="BW92" s="394">
        <f t="shared" si="146"/>
        <v>10.47619047619046</v>
      </c>
      <c r="BX92" s="406">
        <f t="shared" si="114"/>
        <v>6.0976595249041337</v>
      </c>
      <c r="BY92" s="407">
        <f t="shared" si="115"/>
        <v>5.0448515631260333</v>
      </c>
      <c r="BZ92" s="787" t="s">
        <v>2637</v>
      </c>
      <c r="CA92" s="1053">
        <f t="shared" si="116"/>
        <v>-131.48447959985566</v>
      </c>
      <c r="CB92" s="350">
        <f t="shared" si="117"/>
        <v>6.6707999032499359</v>
      </c>
      <c r="CC92" s="406">
        <f t="shared" si="118"/>
        <v>45.454378272234933</v>
      </c>
      <c r="CD92" s="554">
        <f t="shared" si="119"/>
        <v>5.2308399999999997</v>
      </c>
      <c r="CE92" s="417">
        <f t="shared" si="130"/>
        <v>5.7539240000000005</v>
      </c>
      <c r="CF92" s="417">
        <f t="shared" si="141"/>
        <v>6.2142379200000013</v>
      </c>
      <c r="CG92" s="417">
        <f t="shared" si="141"/>
        <v>6.7113769536000021</v>
      </c>
      <c r="CH92" s="495">
        <f t="shared" si="141"/>
        <v>7.2482871098880031</v>
      </c>
      <c r="CI92" s="418">
        <f t="shared" si="121"/>
        <v>31.158665983488007</v>
      </c>
      <c r="CJ92" s="407">
        <f t="shared" si="122"/>
        <v>14.008301930264805</v>
      </c>
      <c r="CK92" s="462">
        <v>0.72</v>
      </c>
      <c r="CL92" s="463">
        <v>40.93</v>
      </c>
      <c r="CM92" s="463">
        <v>-4.12</v>
      </c>
      <c r="CN92" s="529">
        <v>0.95</v>
      </c>
      <c r="CO92" s="530">
        <v>13.82</v>
      </c>
    </row>
    <row r="93" spans="1:93" ht="11.25" customHeight="1">
      <c r="A93" s="23" t="s">
        <v>3300</v>
      </c>
      <c r="B93" s="24" t="s">
        <v>3301</v>
      </c>
      <c r="C93" s="24" t="s">
        <v>1378</v>
      </c>
      <c r="D93" s="117">
        <v>17</v>
      </c>
      <c r="E93" s="121">
        <v>180</v>
      </c>
      <c r="F93" s="38" t="s">
        <v>2049</v>
      </c>
      <c r="G93" s="39" t="s">
        <v>1572</v>
      </c>
      <c r="H93" s="181">
        <v>51.75</v>
      </c>
      <c r="I93" s="227">
        <f t="shared" si="105"/>
        <v>3.227053140096618</v>
      </c>
      <c r="J93" s="94">
        <v>0.39250000000000002</v>
      </c>
      <c r="K93" s="94">
        <v>0.41749999999999998</v>
      </c>
      <c r="L93" s="83">
        <f t="shared" si="106"/>
        <v>6.3694267515923553</v>
      </c>
      <c r="M93" s="26">
        <v>42061</v>
      </c>
      <c r="N93" s="27">
        <v>42065</v>
      </c>
      <c r="O93" s="26">
        <v>42094</v>
      </c>
      <c r="P93" s="92" t="s">
        <v>1445</v>
      </c>
      <c r="Q93" s="1131" t="s">
        <v>3302</v>
      </c>
      <c r="R93" s="224">
        <f t="shared" si="79"/>
        <v>1.67</v>
      </c>
      <c r="S93" s="231">
        <f t="shared" si="107"/>
        <v>64.728682170542626</v>
      </c>
      <c r="T93" s="680">
        <f t="shared" si="108"/>
        <v>21.281912606873867</v>
      </c>
      <c r="U93" s="227">
        <f t="shared" si="109"/>
        <v>20.058139534883722</v>
      </c>
      <c r="V93" s="263">
        <v>12</v>
      </c>
      <c r="W93" s="161">
        <v>2.58</v>
      </c>
      <c r="X93" s="149">
        <v>3.57</v>
      </c>
      <c r="Y93" s="155">
        <v>2.12</v>
      </c>
      <c r="Z93" s="149">
        <v>1.65</v>
      </c>
      <c r="AA93" s="156">
        <v>10.4</v>
      </c>
      <c r="AB93" s="432">
        <v>31.7</v>
      </c>
      <c r="AC93" s="474">
        <v>6.06</v>
      </c>
      <c r="AD93" s="443">
        <v>8.3000000000000007</v>
      </c>
      <c r="AE93" s="474">
        <v>5.62</v>
      </c>
      <c r="AF93" s="723">
        <v>18</v>
      </c>
      <c r="AG93" s="456">
        <v>16405</v>
      </c>
      <c r="AH93" s="655">
        <v>0.5</v>
      </c>
      <c r="AI93" s="767">
        <v>0.96</v>
      </c>
      <c r="AJ93" s="796">
        <f>IF(OR(AD93&lt;0,AD93="n/a",AD93=0),"n/a",AN93/AD93)</f>
        <v>1.2734295548245957</v>
      </c>
      <c r="AK93" s="688">
        <f>IF(OR(AO93&lt;0,AO93="n/a"),"n/a",AN93/AO93)</f>
        <v>1.0954726211863579</v>
      </c>
      <c r="AL93" s="634">
        <f t="shared" si="123"/>
        <v>6.8027210884353817</v>
      </c>
      <c r="AM93" s="631">
        <f t="shared" si="142"/>
        <v>12.590648973446905</v>
      </c>
      <c r="AN93" s="631">
        <f t="shared" si="143"/>
        <v>10.569465305044146</v>
      </c>
      <c r="AO93" s="235">
        <f t="shared" si="110"/>
        <v>9.6483153486736981</v>
      </c>
      <c r="AP93" s="808">
        <v>1.57</v>
      </c>
      <c r="AQ93" s="808">
        <v>1.47</v>
      </c>
      <c r="AR93" s="809"/>
      <c r="AS93" s="808">
        <v>1.3227500000000001</v>
      </c>
      <c r="AT93" s="796">
        <v>1.1000000000000001</v>
      </c>
      <c r="AU93" s="809"/>
      <c r="AV93" s="796">
        <v>1.0249999999999999</v>
      </c>
      <c r="AW93" s="811">
        <v>0.95</v>
      </c>
      <c r="AX93" s="811">
        <v>0.82499999999999996</v>
      </c>
      <c r="AY93" s="811">
        <v>0.77500000000000002</v>
      </c>
      <c r="AZ93" s="811">
        <v>0.72499999999999998</v>
      </c>
      <c r="BA93" s="811">
        <v>0.67500000000000004</v>
      </c>
      <c r="BB93" s="811">
        <v>0.625</v>
      </c>
      <c r="BC93" s="811">
        <v>0.57499999999999996</v>
      </c>
      <c r="BD93" s="811">
        <v>0.52500000000000002</v>
      </c>
      <c r="BE93" s="811">
        <v>0.45</v>
      </c>
      <c r="BF93" s="812">
        <v>0.4</v>
      </c>
      <c r="BG93" s="811">
        <v>0.1</v>
      </c>
      <c r="BH93" s="810">
        <f t="shared" si="111"/>
        <v>13.11275</v>
      </c>
      <c r="BI93" s="405">
        <f t="shared" si="112"/>
        <v>6.8027210884353817</v>
      </c>
      <c r="BJ93" s="405">
        <f t="shared" si="124"/>
        <v>11.132111132111122</v>
      </c>
      <c r="BK93" s="405">
        <f t="shared" si="132"/>
        <v>20.249999999999989</v>
      </c>
      <c r="BL93" s="404">
        <f t="shared" si="133"/>
        <v>7.317073170731736</v>
      </c>
      <c r="BM93" s="404">
        <f>IF(AW93=0,0,IF(AW93&gt;AV93,0,((AV93/AW93)-1)*100))</f>
        <v>7.8947368421052655</v>
      </c>
      <c r="BN93" s="306">
        <f t="shared" ref="BN93:BW93" si="147">IF(AX93=0,0,IF(AX93&gt;AW93,0,((AW93/AX93)-1)*100))</f>
        <v>15.151515151515159</v>
      </c>
      <c r="BO93" s="306">
        <f t="shared" si="147"/>
        <v>6.4516129032258007</v>
      </c>
      <c r="BP93" s="306">
        <f t="shared" si="147"/>
        <v>6.8965517241379448</v>
      </c>
      <c r="BQ93" s="306">
        <f t="shared" si="147"/>
        <v>7.4074074074073959</v>
      </c>
      <c r="BR93" s="306">
        <f t="shared" si="147"/>
        <v>8.0000000000000071</v>
      </c>
      <c r="BS93" s="306">
        <f t="shared" si="147"/>
        <v>8.6956521739130608</v>
      </c>
      <c r="BT93" s="306">
        <f t="shared" si="147"/>
        <v>9.5238095238095113</v>
      </c>
      <c r="BU93" s="306">
        <f t="shared" si="147"/>
        <v>16.666666666666675</v>
      </c>
      <c r="BV93" s="306">
        <f t="shared" si="147"/>
        <v>12.5</v>
      </c>
      <c r="BW93" s="306">
        <f t="shared" si="147"/>
        <v>300</v>
      </c>
      <c r="BX93" s="404">
        <f t="shared" si="114"/>
        <v>29.645990518937271</v>
      </c>
      <c r="BY93" s="405">
        <f t="shared" si="115"/>
        <v>72.365197646980761</v>
      </c>
      <c r="BZ93" s="788" t="s">
        <v>52</v>
      </c>
      <c r="CA93" s="486">
        <f t="shared" si="116"/>
        <v>-6.2616210897429578</v>
      </c>
      <c r="CB93" s="348">
        <f t="shared" si="117"/>
        <v>13.796518445140764</v>
      </c>
      <c r="CC93" s="404">
        <f t="shared" si="118"/>
        <v>68.131549423808082</v>
      </c>
      <c r="CD93" s="570">
        <f t="shared" si="119"/>
        <v>1.7270000000000003</v>
      </c>
      <c r="CE93" s="419">
        <f t="shared" si="130"/>
        <v>1.8316562000000003</v>
      </c>
      <c r="CF93" s="419">
        <f t="shared" si="141"/>
        <v>1.9345952784400005</v>
      </c>
      <c r="CG93" s="419">
        <f t="shared" si="141"/>
        <v>2.0433195330883285</v>
      </c>
      <c r="CH93" s="496">
        <f t="shared" si="141"/>
        <v>2.1581540908478924</v>
      </c>
      <c r="CI93" s="416">
        <f t="shared" si="121"/>
        <v>9.6947251023762213</v>
      </c>
      <c r="CJ93" s="405">
        <f t="shared" si="122"/>
        <v>18.733768313770476</v>
      </c>
      <c r="CK93" s="457">
        <v>0.42</v>
      </c>
      <c r="CL93" s="458">
        <v>25.48</v>
      </c>
      <c r="CM93" s="458">
        <v>-8.94</v>
      </c>
      <c r="CN93" s="525">
        <v>-4.0999999999999996</v>
      </c>
      <c r="CO93" s="508">
        <v>7.91</v>
      </c>
    </row>
    <row r="94" spans="1:93" ht="11.25" customHeight="1">
      <c r="A94" s="23" t="s">
        <v>2497</v>
      </c>
      <c r="B94" s="24" t="s">
        <v>2498</v>
      </c>
      <c r="C94" s="24" t="s">
        <v>2733</v>
      </c>
      <c r="D94" s="117">
        <v>20</v>
      </c>
      <c r="E94" s="121">
        <v>149</v>
      </c>
      <c r="F94" s="57" t="s">
        <v>2659</v>
      </c>
      <c r="G94" s="49" t="s">
        <v>2659</v>
      </c>
      <c r="H94" s="182">
        <v>48.3</v>
      </c>
      <c r="I94" s="227">
        <f t="shared" ref="I94:I102" si="148">(R94/H94)*100</f>
        <v>1.3250517598343687</v>
      </c>
      <c r="J94" s="94">
        <v>0.3</v>
      </c>
      <c r="K94" s="94">
        <v>0.32</v>
      </c>
      <c r="L94" s="83">
        <f t="shared" ref="L94:L102" si="149">((K94/J94)-1)*100</f>
        <v>6.6666666666666652</v>
      </c>
      <c r="M94" s="26">
        <v>41788</v>
      </c>
      <c r="N94" s="27">
        <v>41792</v>
      </c>
      <c r="O94" s="26">
        <v>41806</v>
      </c>
      <c r="P94" s="27" t="s">
        <v>2730</v>
      </c>
      <c r="Q94" s="91" t="s">
        <v>2798</v>
      </c>
      <c r="R94" s="224">
        <f>K94*2</f>
        <v>0.64</v>
      </c>
      <c r="S94" s="231">
        <f t="shared" si="107"/>
        <v>35.359116022099442</v>
      </c>
      <c r="T94" s="680">
        <f t="shared" si="108"/>
        <v>142.05078382876161</v>
      </c>
      <c r="U94" s="227">
        <f t="shared" si="109"/>
        <v>26.685082872928174</v>
      </c>
      <c r="V94" s="263">
        <v>12</v>
      </c>
      <c r="W94" s="161">
        <v>1.81</v>
      </c>
      <c r="X94" s="149">
        <v>2.34</v>
      </c>
      <c r="Y94" s="155">
        <v>1.45</v>
      </c>
      <c r="Z94" s="149">
        <v>4.9400000000000004</v>
      </c>
      <c r="AA94" s="156">
        <v>18.399999999999999</v>
      </c>
      <c r="AB94" s="432">
        <v>7</v>
      </c>
      <c r="AC94" s="474">
        <v>11.15</v>
      </c>
      <c r="AD94" s="443">
        <v>4.2</v>
      </c>
      <c r="AE94" s="474">
        <v>11.4</v>
      </c>
      <c r="AF94" s="723">
        <v>23</v>
      </c>
      <c r="AG94" s="456">
        <v>9323</v>
      </c>
      <c r="AH94" s="655">
        <v>0.8</v>
      </c>
      <c r="AI94" s="767">
        <v>0</v>
      </c>
      <c r="AJ94" s="796">
        <f>IF(OR(AD94&lt;0,AD94="n/a",AD94=0),"n/a",AN94/AD94)</f>
        <v>2.616388229921633</v>
      </c>
      <c r="AK94" s="688">
        <f>IF(OR(AO94&lt;0,AO94="n/a"),"n/a",AN94/AO94)</f>
        <v>0.57068275485064368</v>
      </c>
      <c r="AL94" s="634">
        <f t="shared" si="123"/>
        <v>6.6666666666666652</v>
      </c>
      <c r="AM94" s="631">
        <f t="shared" si="142"/>
        <v>8.576704663796253</v>
      </c>
      <c r="AN94" s="631">
        <f t="shared" si="143"/>
        <v>10.98883056567086</v>
      </c>
      <c r="AO94" s="235">
        <f t="shared" si="110"/>
        <v>19.255585475938908</v>
      </c>
      <c r="AP94" s="808">
        <v>0.64</v>
      </c>
      <c r="AQ94" s="808">
        <v>0.6</v>
      </c>
      <c r="AR94" s="809"/>
      <c r="AS94" s="808">
        <v>0.56000000000000005</v>
      </c>
      <c r="AT94" s="796">
        <v>0.5</v>
      </c>
      <c r="AU94" s="809"/>
      <c r="AV94" s="810">
        <v>0.4</v>
      </c>
      <c r="AW94" s="811">
        <v>0.38</v>
      </c>
      <c r="AX94" s="811">
        <v>0.32</v>
      </c>
      <c r="AY94" s="811">
        <v>0.28000000000000003</v>
      </c>
      <c r="AZ94" s="811">
        <v>0.22</v>
      </c>
      <c r="BA94" s="811">
        <v>0.15</v>
      </c>
      <c r="BB94" s="811">
        <v>0.11</v>
      </c>
      <c r="BC94" s="811">
        <v>0.08</v>
      </c>
      <c r="BD94" s="811">
        <v>0.06</v>
      </c>
      <c r="BE94" s="811">
        <v>0.05</v>
      </c>
      <c r="BF94" s="811">
        <v>3.5000000000000003E-2</v>
      </c>
      <c r="BG94" s="811">
        <v>1.2500000000000001E-2</v>
      </c>
      <c r="BH94" s="810">
        <f t="shared" si="111"/>
        <v>4.3975</v>
      </c>
      <c r="BI94" s="405">
        <f t="shared" si="112"/>
        <v>6.6666666666666652</v>
      </c>
      <c r="BJ94" s="405">
        <f t="shared" si="124"/>
        <v>7.1428571428571397</v>
      </c>
      <c r="BK94" s="405">
        <f t="shared" si="132"/>
        <v>12.000000000000011</v>
      </c>
      <c r="BL94" s="404">
        <f t="shared" si="133"/>
        <v>25</v>
      </c>
      <c r="BM94" s="404">
        <f>IF(AW94=0,0,IF(AW94&gt;AV94,0,((AV94/AW94)-1)*100))</f>
        <v>5.2631578947368363</v>
      </c>
      <c r="BN94" s="306">
        <f t="shared" ref="BN94:BW95" si="150">IF(AX94=0,0,IF(AX94&gt;AW94,0,((AW94/AX94)-1)*100))</f>
        <v>18.75</v>
      </c>
      <c r="BO94" s="306">
        <f t="shared" si="150"/>
        <v>14.285714285714279</v>
      </c>
      <c r="BP94" s="306">
        <f t="shared" si="150"/>
        <v>27.272727272727295</v>
      </c>
      <c r="BQ94" s="306">
        <f t="shared" si="150"/>
        <v>46.666666666666679</v>
      </c>
      <c r="BR94" s="306">
        <f t="shared" si="150"/>
        <v>36.363636363636353</v>
      </c>
      <c r="BS94" s="306">
        <f t="shared" si="150"/>
        <v>37.5</v>
      </c>
      <c r="BT94" s="306">
        <f t="shared" si="150"/>
        <v>33.33333333333335</v>
      </c>
      <c r="BU94" s="306">
        <f t="shared" si="150"/>
        <v>19.999999999999996</v>
      </c>
      <c r="BV94" s="306">
        <f t="shared" si="150"/>
        <v>42.857142857142861</v>
      </c>
      <c r="BW94" s="306">
        <f t="shared" si="150"/>
        <v>180.00000000000003</v>
      </c>
      <c r="BX94" s="404">
        <f t="shared" si="114"/>
        <v>34.206793498898762</v>
      </c>
      <c r="BY94" s="405">
        <f t="shared" si="115"/>
        <v>41.064362716258771</v>
      </c>
      <c r="BZ94" s="788" t="s">
        <v>2558</v>
      </c>
      <c r="CA94" s="486">
        <f t="shared" si="116"/>
        <v>-14.371200547422946</v>
      </c>
      <c r="CB94" s="348">
        <f t="shared" si="117"/>
        <v>12.313882325505228</v>
      </c>
      <c r="CC94" s="404">
        <f t="shared" si="118"/>
        <v>68.330599109062035</v>
      </c>
      <c r="CD94" s="570">
        <f t="shared" si="119"/>
        <v>0.68480000000000008</v>
      </c>
      <c r="CE94" s="419">
        <f t="shared" si="130"/>
        <v>0.75328000000000017</v>
      </c>
      <c r="CF94" s="419">
        <f t="shared" si="141"/>
        <v>0.82860800000000023</v>
      </c>
      <c r="CG94" s="419">
        <f t="shared" si="141"/>
        <v>0.9114688000000003</v>
      </c>
      <c r="CH94" s="496">
        <f t="shared" si="141"/>
        <v>1.0026156800000003</v>
      </c>
      <c r="CI94" s="416">
        <f t="shared" si="121"/>
        <v>4.1807724800000008</v>
      </c>
      <c r="CJ94" s="405">
        <f t="shared" si="122"/>
        <v>8.6558436438923412</v>
      </c>
      <c r="CK94" s="457">
        <v>1.17</v>
      </c>
      <c r="CL94" s="458">
        <v>27.54</v>
      </c>
      <c r="CM94" s="458">
        <v>-1.47</v>
      </c>
      <c r="CN94" s="525">
        <v>8.3000000000000007</v>
      </c>
      <c r="CO94" s="508">
        <v>11.5</v>
      </c>
    </row>
    <row r="95" spans="1:93" ht="11.25" customHeight="1">
      <c r="A95" s="23" t="s">
        <v>437</v>
      </c>
      <c r="B95" s="24" t="s">
        <v>438</v>
      </c>
      <c r="C95" s="24" t="s">
        <v>3266</v>
      </c>
      <c r="D95" s="117">
        <v>16</v>
      </c>
      <c r="E95" s="121">
        <v>182</v>
      </c>
      <c r="F95" s="57" t="s">
        <v>2659</v>
      </c>
      <c r="G95" s="49" t="s">
        <v>2659</v>
      </c>
      <c r="H95" s="181">
        <v>155.55000000000001</v>
      </c>
      <c r="I95" s="227">
        <f t="shared" si="148"/>
        <v>1.0028929604628736</v>
      </c>
      <c r="J95" s="94">
        <v>0.35</v>
      </c>
      <c r="K95" s="94">
        <v>0.39</v>
      </c>
      <c r="L95" s="83">
        <f t="shared" si="149"/>
        <v>11.428571428571432</v>
      </c>
      <c r="M95" s="26">
        <v>41787</v>
      </c>
      <c r="N95" s="27">
        <v>41789</v>
      </c>
      <c r="O95" s="26">
        <v>41807</v>
      </c>
      <c r="P95" s="92" t="s">
        <v>3431</v>
      </c>
      <c r="Q95" s="24"/>
      <c r="R95" s="224">
        <f>K95*4</f>
        <v>1.56</v>
      </c>
      <c r="S95" s="231">
        <f t="shared" si="107"/>
        <v>30.89108910891089</v>
      </c>
      <c r="T95" s="680">
        <f t="shared" si="108"/>
        <v>320.72403410226889</v>
      </c>
      <c r="U95" s="227">
        <f t="shared" si="109"/>
        <v>30.801980198019805</v>
      </c>
      <c r="V95" s="263">
        <v>8</v>
      </c>
      <c r="W95" s="161">
        <v>5.05</v>
      </c>
      <c r="X95" s="149">
        <v>2.52</v>
      </c>
      <c r="Y95" s="155">
        <v>6.9</v>
      </c>
      <c r="Z95" s="149">
        <v>12.93</v>
      </c>
      <c r="AA95" s="156">
        <v>42.1</v>
      </c>
      <c r="AB95" s="432">
        <v>10.6</v>
      </c>
      <c r="AC95" s="474">
        <v>10.1</v>
      </c>
      <c r="AD95" s="443">
        <v>10.6</v>
      </c>
      <c r="AE95" s="474">
        <v>12.2</v>
      </c>
      <c r="AF95" s="723">
        <v>10</v>
      </c>
      <c r="AG95" s="456">
        <v>6488</v>
      </c>
      <c r="AH95" s="655">
        <v>2.1</v>
      </c>
      <c r="AI95" s="767">
        <v>0</v>
      </c>
      <c r="AJ95" s="796">
        <f>IF(OR(AD95&lt;0,AD95="n/a",AD95=0),"n/a",AN95/AD95)</f>
        <v>1.3466625435728434</v>
      </c>
      <c r="AK95" s="688">
        <f>IF(OR(AO95&lt;0,AO95="n/a"),"n/a",AN95/AO95)</f>
        <v>0.60023081345098439</v>
      </c>
      <c r="AL95" s="634">
        <f t="shared" si="123"/>
        <v>11.764705882352944</v>
      </c>
      <c r="AM95" s="631">
        <f t="shared" si="142"/>
        <v>13.484552524869731</v>
      </c>
      <c r="AN95" s="631">
        <f t="shared" si="143"/>
        <v>14.27462296187214</v>
      </c>
      <c r="AO95" s="235">
        <f t="shared" si="110"/>
        <v>23.781889636423713</v>
      </c>
      <c r="AP95" s="808">
        <v>1.52</v>
      </c>
      <c r="AQ95" s="808">
        <v>1.36</v>
      </c>
      <c r="AR95" s="809"/>
      <c r="AS95" s="808">
        <v>1.2</v>
      </c>
      <c r="AT95" s="796">
        <v>1.04</v>
      </c>
      <c r="AU95" s="809"/>
      <c r="AV95" s="810">
        <v>0.89</v>
      </c>
      <c r="AW95" s="811">
        <v>0.78</v>
      </c>
      <c r="AX95" s="811">
        <v>0.66</v>
      </c>
      <c r="AY95" s="811">
        <v>0.42</v>
      </c>
      <c r="AZ95" s="811">
        <v>0.23</v>
      </c>
      <c r="BA95" s="811">
        <v>0.2</v>
      </c>
      <c r="BB95" s="811">
        <v>0.18</v>
      </c>
      <c r="BC95" s="811">
        <v>0.15332999999999999</v>
      </c>
      <c r="BD95" s="811">
        <v>0.12667</v>
      </c>
      <c r="BE95" s="811">
        <v>0.1</v>
      </c>
      <c r="BF95" s="811">
        <v>7.0000000000000007E-2</v>
      </c>
      <c r="BG95" s="811">
        <v>6.6669999999999993E-2</v>
      </c>
      <c r="BH95" s="810">
        <f t="shared" si="111"/>
        <v>8.9966699999999999</v>
      </c>
      <c r="BI95" s="405">
        <f t="shared" si="112"/>
        <v>11.764705882352944</v>
      </c>
      <c r="BJ95" s="405">
        <f t="shared" si="124"/>
        <v>13.333333333333353</v>
      </c>
      <c r="BK95" s="405">
        <f t="shared" si="132"/>
        <v>15.384615384615374</v>
      </c>
      <c r="BL95" s="404">
        <f t="shared" si="133"/>
        <v>16.853932584269661</v>
      </c>
      <c r="BM95" s="404">
        <f>IF(AW95=0,0,IF(AW95&gt;AV95,0,((AV95/AW95)-1)*100))</f>
        <v>14.102564102564097</v>
      </c>
      <c r="BN95" s="306">
        <f t="shared" si="150"/>
        <v>18.181818181818187</v>
      </c>
      <c r="BO95" s="306">
        <f t="shared" si="150"/>
        <v>57.14285714285716</v>
      </c>
      <c r="BP95" s="306">
        <f t="shared" si="150"/>
        <v>82.608695652173907</v>
      </c>
      <c r="BQ95" s="306">
        <f t="shared" si="150"/>
        <v>14.999999999999991</v>
      </c>
      <c r="BR95" s="306">
        <f t="shared" si="150"/>
        <v>11.111111111111116</v>
      </c>
      <c r="BS95" s="306">
        <f t="shared" si="150"/>
        <v>17.39385638818236</v>
      </c>
      <c r="BT95" s="306">
        <f t="shared" si="150"/>
        <v>21.046814557511627</v>
      </c>
      <c r="BU95" s="306">
        <f t="shared" si="150"/>
        <v>26.669999999999995</v>
      </c>
      <c r="BV95" s="306">
        <f t="shared" si="150"/>
        <v>42.857142857142861</v>
      </c>
      <c r="BW95" s="306">
        <f t="shared" si="150"/>
        <v>4.9947502624869022</v>
      </c>
      <c r="BX95" s="404">
        <f t="shared" si="114"/>
        <v>24.563079829361303</v>
      </c>
      <c r="BY95" s="405">
        <f t="shared" si="115"/>
        <v>20.12073600299415</v>
      </c>
      <c r="BZ95" s="788" t="s">
        <v>2442</v>
      </c>
      <c r="CA95" s="486">
        <f t="shared" si="116"/>
        <v>-15.524464275684792</v>
      </c>
      <c r="CB95" s="348">
        <f t="shared" si="117"/>
        <v>15.277515922335013</v>
      </c>
      <c r="CC95" s="404">
        <f t="shared" si="118"/>
        <v>68.090693069306937</v>
      </c>
      <c r="CD95" s="570">
        <f t="shared" si="119"/>
        <v>1.6720000000000002</v>
      </c>
      <c r="CE95" s="419">
        <f t="shared" si="130"/>
        <v>1.8392000000000004</v>
      </c>
      <c r="CF95" s="419">
        <f t="shared" si="141"/>
        <v>2.0231200000000005</v>
      </c>
      <c r="CG95" s="419">
        <f t="shared" si="141"/>
        <v>2.2254320000000005</v>
      </c>
      <c r="CH95" s="496">
        <f t="shared" si="141"/>
        <v>2.4479752000000006</v>
      </c>
      <c r="CI95" s="416">
        <f t="shared" si="121"/>
        <v>10.207727200000003</v>
      </c>
      <c r="CJ95" s="405">
        <f t="shared" si="122"/>
        <v>6.5623447123111553</v>
      </c>
      <c r="CK95" s="457">
        <v>0.89</v>
      </c>
      <c r="CL95" s="458">
        <v>53.87</v>
      </c>
      <c r="CM95" s="458">
        <v>-1.58</v>
      </c>
      <c r="CN95" s="525">
        <v>7.22</v>
      </c>
      <c r="CO95" s="508">
        <v>21.47</v>
      </c>
    </row>
    <row r="96" spans="1:93" ht="11.25" customHeight="1">
      <c r="A96" s="86" t="s">
        <v>1761</v>
      </c>
      <c r="B96" s="24" t="s">
        <v>656</v>
      </c>
      <c r="C96" s="24" t="s">
        <v>497</v>
      </c>
      <c r="D96" s="117">
        <v>17</v>
      </c>
      <c r="E96" s="121">
        <v>177</v>
      </c>
      <c r="F96" s="57" t="s">
        <v>2659</v>
      </c>
      <c r="G96" s="49" t="s">
        <v>2659</v>
      </c>
      <c r="H96" s="480">
        <v>460</v>
      </c>
      <c r="I96" s="229">
        <f t="shared" si="148"/>
        <v>2.7826086956521738</v>
      </c>
      <c r="J96" s="94">
        <v>6.3</v>
      </c>
      <c r="K96" s="94">
        <v>6.4</v>
      </c>
      <c r="L96" s="83">
        <f t="shared" si="149"/>
        <v>1.5873015873016039</v>
      </c>
      <c r="M96" s="26">
        <v>41976</v>
      </c>
      <c r="N96" s="27">
        <v>41978</v>
      </c>
      <c r="O96" s="26">
        <v>42006</v>
      </c>
      <c r="P96" s="27" t="s">
        <v>2732</v>
      </c>
      <c r="Q96" s="109" t="s">
        <v>2897</v>
      </c>
      <c r="R96" s="192">
        <f>K96*2</f>
        <v>12.8</v>
      </c>
      <c r="S96" s="672">
        <f t="shared" si="107"/>
        <v>40.289581366068624</v>
      </c>
      <c r="T96" s="681" t="str">
        <f t="shared" si="108"/>
        <v>n/a</v>
      </c>
      <c r="U96" s="229">
        <f t="shared" si="109"/>
        <v>14.47906830343091</v>
      </c>
      <c r="V96" s="264">
        <v>12</v>
      </c>
      <c r="W96" s="878">
        <v>31.77</v>
      </c>
      <c r="X96" s="506" t="s">
        <v>462</v>
      </c>
      <c r="Y96" s="879" t="s">
        <v>462</v>
      </c>
      <c r="Z96" s="506" t="s">
        <v>462</v>
      </c>
      <c r="AA96" s="880" t="s">
        <v>462</v>
      </c>
      <c r="AB96" s="881" t="s">
        <v>462</v>
      </c>
      <c r="AC96" s="945" t="s">
        <v>462</v>
      </c>
      <c r="AD96" s="882" t="s">
        <v>462</v>
      </c>
      <c r="AE96" s="945" t="s">
        <v>462</v>
      </c>
      <c r="AF96" s="725">
        <v>0</v>
      </c>
      <c r="AG96" s="962">
        <v>358</v>
      </c>
      <c r="AH96" s="946" t="s">
        <v>462</v>
      </c>
      <c r="AI96" s="879" t="s">
        <v>462</v>
      </c>
      <c r="AJ96" s="796" t="str">
        <f>IF(OR(AD96&lt;0,AD96="n/a",AD96=0),"n/a",AN96/AD96)</f>
        <v>n/a</v>
      </c>
      <c r="AK96" s="688">
        <f>IF(OR(AO96&lt;0,AO96="n/a"),"n/a",AN96/AO96)</f>
        <v>0.47385477096732348</v>
      </c>
      <c r="AL96" s="635">
        <f t="shared" si="123"/>
        <v>1.6129032258064502</v>
      </c>
      <c r="AM96" s="636">
        <f t="shared" si="142"/>
        <v>2.6474598379404579</v>
      </c>
      <c r="AN96" s="636">
        <f t="shared" si="143"/>
        <v>2.9411011250055408</v>
      </c>
      <c r="AO96" s="236">
        <f t="shared" si="110"/>
        <v>6.2067563844542484</v>
      </c>
      <c r="AP96" s="1054">
        <v>12.6</v>
      </c>
      <c r="AQ96" s="1054">
        <v>12.4</v>
      </c>
      <c r="AR96" s="815"/>
      <c r="AS96" s="1054">
        <v>12</v>
      </c>
      <c r="AT96" s="1126">
        <v>11.65</v>
      </c>
      <c r="AU96" s="815"/>
      <c r="AV96" s="1135">
        <v>11.25</v>
      </c>
      <c r="AW96" s="1136">
        <v>10.9</v>
      </c>
      <c r="AX96" s="1136">
        <v>10.199999999999999</v>
      </c>
      <c r="AY96" s="817">
        <v>9.15</v>
      </c>
      <c r="AZ96" s="817">
        <v>8.25</v>
      </c>
      <c r="BA96" s="817">
        <v>7.6</v>
      </c>
      <c r="BB96" s="817">
        <v>6.9</v>
      </c>
      <c r="BC96" s="817">
        <v>6.1</v>
      </c>
      <c r="BD96" s="817">
        <v>5.5</v>
      </c>
      <c r="BE96" s="817">
        <v>5.35</v>
      </c>
      <c r="BF96" s="817">
        <v>5.0999999999999996</v>
      </c>
      <c r="BG96" s="817">
        <v>4.9000000000000004</v>
      </c>
      <c r="BH96" s="1135">
        <f t="shared" si="111"/>
        <v>139.85</v>
      </c>
      <c r="BI96" s="409">
        <f t="shared" si="112"/>
        <v>1.6129032258064502</v>
      </c>
      <c r="BJ96" s="409">
        <f t="shared" si="124"/>
        <v>3.3333333333333437</v>
      </c>
      <c r="BK96" s="409">
        <f t="shared" si="132"/>
        <v>3.0042918454935563</v>
      </c>
      <c r="BL96" s="408">
        <f t="shared" si="133"/>
        <v>3.5555555555555562</v>
      </c>
      <c r="BM96" s="408">
        <f>IF(AW96=0,0,IF(AW96&gt;AV96,0,((AV96/AW96)-1)*100))</f>
        <v>3.2110091743119185</v>
      </c>
      <c r="BN96" s="395">
        <f t="shared" ref="BM96:BW97" si="151">IF(AX96=0,0,IF(AX96&gt;AW96,0,((AW96/AX96)-1)*100))</f>
        <v>6.8627450980392357</v>
      </c>
      <c r="BO96" s="395">
        <f t="shared" si="151"/>
        <v>11.475409836065564</v>
      </c>
      <c r="BP96" s="395">
        <f t="shared" si="151"/>
        <v>10.909090909090914</v>
      </c>
      <c r="BQ96" s="395">
        <f t="shared" si="151"/>
        <v>8.5526315789473664</v>
      </c>
      <c r="BR96" s="395">
        <f t="shared" si="151"/>
        <v>10.144927536231862</v>
      </c>
      <c r="BS96" s="395">
        <f t="shared" si="151"/>
        <v>13.11475409836067</v>
      </c>
      <c r="BT96" s="395">
        <f t="shared" si="151"/>
        <v>10.909090909090914</v>
      </c>
      <c r="BU96" s="395">
        <f t="shared" si="151"/>
        <v>2.8037383177570208</v>
      </c>
      <c r="BV96" s="395">
        <f t="shared" si="151"/>
        <v>4.9019607843137303</v>
      </c>
      <c r="BW96" s="395">
        <f t="shared" si="151"/>
        <v>4.0816326530612068</v>
      </c>
      <c r="BX96" s="408">
        <f t="shared" si="114"/>
        <v>6.5648716570306211</v>
      </c>
      <c r="BY96" s="409">
        <f t="shared" si="115"/>
        <v>3.7651060592382795</v>
      </c>
      <c r="BZ96" s="654" t="s">
        <v>2637</v>
      </c>
      <c r="CA96" s="487">
        <f t="shared" si="116"/>
        <v>-8.7553584827731967</v>
      </c>
      <c r="CB96" s="349">
        <f t="shared" si="117"/>
        <v>5.7237098206577146</v>
      </c>
      <c r="CC96" s="408">
        <f t="shared" si="118"/>
        <v>30.233331941819507</v>
      </c>
      <c r="CD96" s="574">
        <f t="shared" si="119"/>
        <v>12.978</v>
      </c>
      <c r="CE96" s="420">
        <f t="shared" si="130"/>
        <v>13.36734</v>
      </c>
      <c r="CF96" s="420">
        <f t="shared" si="141"/>
        <v>13.7683602</v>
      </c>
      <c r="CG96" s="420">
        <f t="shared" si="141"/>
        <v>14.181411006000001</v>
      </c>
      <c r="CH96" s="497">
        <f t="shared" si="141"/>
        <v>14.606853336180002</v>
      </c>
      <c r="CI96" s="421">
        <f t="shared" si="121"/>
        <v>68.901964542179996</v>
      </c>
      <c r="CJ96" s="409">
        <f t="shared" si="122"/>
        <v>14.978687943952174</v>
      </c>
      <c r="CK96" s="883" t="s">
        <v>462</v>
      </c>
      <c r="CL96" s="884" t="s">
        <v>462</v>
      </c>
      <c r="CM96" s="884">
        <v>-1.29</v>
      </c>
      <c r="CN96" s="891">
        <v>-0.59</v>
      </c>
      <c r="CO96" s="892">
        <v>0.47</v>
      </c>
    </row>
    <row r="97" spans="1:93" ht="11.25" customHeight="1">
      <c r="A97" s="129" t="s">
        <v>2888</v>
      </c>
      <c r="B97" s="16" t="s">
        <v>1279</v>
      </c>
      <c r="C97" s="16" t="s">
        <v>497</v>
      </c>
      <c r="D97" s="116">
        <v>10</v>
      </c>
      <c r="E97" s="121">
        <v>316</v>
      </c>
      <c r="F97" s="78" t="s">
        <v>2659</v>
      </c>
      <c r="G97" s="50" t="s">
        <v>2659</v>
      </c>
      <c r="H97" s="1009">
        <v>25.5</v>
      </c>
      <c r="I97" s="227">
        <f t="shared" si="148"/>
        <v>3.2941176470588229</v>
      </c>
      <c r="J97" s="202">
        <v>0.2</v>
      </c>
      <c r="K97" s="202">
        <v>0.21</v>
      </c>
      <c r="L97" s="96">
        <f t="shared" si="149"/>
        <v>4.9999999999999822</v>
      </c>
      <c r="M97" s="1078">
        <v>41635</v>
      </c>
      <c r="N97" s="870">
        <v>41639</v>
      </c>
      <c r="O97" s="1078">
        <v>41659</v>
      </c>
      <c r="P97" s="20" t="s">
        <v>647</v>
      </c>
      <c r="Q97" s="1104" t="s">
        <v>1397</v>
      </c>
      <c r="R97" s="224">
        <f>K97*4</f>
        <v>0.84</v>
      </c>
      <c r="S97" s="231">
        <f t="shared" si="107"/>
        <v>42</v>
      </c>
      <c r="T97" s="680" t="str">
        <f t="shared" si="108"/>
        <v>n/a</v>
      </c>
      <c r="U97" s="227">
        <f t="shared" si="109"/>
        <v>12.75</v>
      </c>
      <c r="V97" s="263">
        <v>12</v>
      </c>
      <c r="W97" s="478">
        <v>2</v>
      </c>
      <c r="X97" s="480" t="s">
        <v>462</v>
      </c>
      <c r="Y97" s="479" t="s">
        <v>462</v>
      </c>
      <c r="Z97" s="480" t="s">
        <v>462</v>
      </c>
      <c r="AA97" s="481" t="s">
        <v>462</v>
      </c>
      <c r="AB97" s="484" t="s">
        <v>462</v>
      </c>
      <c r="AC97" s="734" t="s">
        <v>462</v>
      </c>
      <c r="AD97" s="523" t="s">
        <v>462</v>
      </c>
      <c r="AE97" s="734" t="s">
        <v>462</v>
      </c>
      <c r="AF97" s="723">
        <v>1</v>
      </c>
      <c r="AG97" s="735">
        <v>118</v>
      </c>
      <c r="AH97" s="739" t="s">
        <v>462</v>
      </c>
      <c r="AI97" s="479" t="s">
        <v>462</v>
      </c>
      <c r="AJ97" s="795" t="str">
        <f>IF(OR(AD97&lt;0,AD97="n/a",AD97=0,AN97="n/a"),"n/a",AN97/AD97)</f>
        <v>n/a</v>
      </c>
      <c r="AK97" s="794" t="str">
        <f>IF(OR(AN97&lt;0,AN97="n/a",AO97&lt;0,AO97="n/a"),"n/a",AN97/AO97)</f>
        <v>n/a</v>
      </c>
      <c r="AL97" s="634">
        <f t="shared" si="123"/>
        <v>4.9999999999999822</v>
      </c>
      <c r="AM97" s="631">
        <f t="shared" si="142"/>
        <v>3.3923876378405105</v>
      </c>
      <c r="AN97" s="631">
        <f t="shared" si="143"/>
        <v>3.1310306477545069</v>
      </c>
      <c r="AO97" s="235" t="str">
        <f t="shared" si="110"/>
        <v>n/a</v>
      </c>
      <c r="AP97" s="808">
        <v>0.84</v>
      </c>
      <c r="AQ97" s="813">
        <v>0.8</v>
      </c>
      <c r="AR97" s="809"/>
      <c r="AS97" s="808">
        <v>0.77</v>
      </c>
      <c r="AT97" s="819">
        <v>0.76</v>
      </c>
      <c r="AU97" s="809"/>
      <c r="AV97" s="810">
        <v>0.72</v>
      </c>
      <c r="AW97" s="812">
        <v>0.72</v>
      </c>
      <c r="AX97" s="811">
        <v>0.66</v>
      </c>
      <c r="AY97" s="811">
        <v>0.63</v>
      </c>
      <c r="AZ97" s="811">
        <v>0.58750000000000002</v>
      </c>
      <c r="BA97" s="811">
        <v>0.47499999999999998</v>
      </c>
      <c r="BB97" s="812">
        <v>0</v>
      </c>
      <c r="BC97" s="812">
        <v>0.125</v>
      </c>
      <c r="BD97" s="812">
        <v>0.22500000000000001</v>
      </c>
      <c r="BE97" s="811">
        <v>0.35</v>
      </c>
      <c r="BF97" s="812">
        <v>0.17499999999999999</v>
      </c>
      <c r="BG97" s="811">
        <v>0.2</v>
      </c>
      <c r="BH97" s="810">
        <f t="shared" si="111"/>
        <v>8.0374999999999979</v>
      </c>
      <c r="BI97" s="405">
        <f t="shared" si="112"/>
        <v>4.9999999999999822</v>
      </c>
      <c r="BJ97" s="405">
        <f t="shared" si="124"/>
        <v>3.8961038961039085</v>
      </c>
      <c r="BK97" s="405">
        <f t="shared" si="132"/>
        <v>1.3157894736842035</v>
      </c>
      <c r="BL97" s="404">
        <f t="shared" si="133"/>
        <v>5.555555555555558</v>
      </c>
      <c r="BM97" s="404">
        <f t="shared" si="151"/>
        <v>0</v>
      </c>
      <c r="BN97" s="306">
        <f t="shared" ref="BN97:BW97" si="152">IF(AX97=0,0,IF(AX97&gt;AW97,0,((AW97/AX97)-1)*100))</f>
        <v>9.0909090909090828</v>
      </c>
      <c r="BO97" s="306">
        <f t="shared" si="152"/>
        <v>4.7619047619047672</v>
      </c>
      <c r="BP97" s="306">
        <f t="shared" si="152"/>
        <v>7.2340425531914887</v>
      </c>
      <c r="BQ97" s="306">
        <f t="shared" si="152"/>
        <v>23.684210526315795</v>
      </c>
      <c r="BR97" s="306">
        <f t="shared" si="152"/>
        <v>0</v>
      </c>
      <c r="BS97" s="306">
        <f t="shared" si="152"/>
        <v>0</v>
      </c>
      <c r="BT97" s="306">
        <f t="shared" si="152"/>
        <v>0</v>
      </c>
      <c r="BU97" s="306">
        <f t="shared" si="152"/>
        <v>0</v>
      </c>
      <c r="BV97" s="306">
        <f t="shared" si="152"/>
        <v>100</v>
      </c>
      <c r="BW97" s="306">
        <f t="shared" si="152"/>
        <v>0</v>
      </c>
      <c r="BX97" s="404">
        <f t="shared" si="114"/>
        <v>10.702567723844318</v>
      </c>
      <c r="BY97" s="405">
        <f t="shared" si="115"/>
        <v>24.594300629432968</v>
      </c>
      <c r="BZ97" s="788" t="s">
        <v>2637</v>
      </c>
      <c r="CA97" s="486">
        <f t="shared" si="116"/>
        <v>-6.3248517051866706</v>
      </c>
      <c r="CB97" s="348">
        <f t="shared" si="117"/>
        <v>6.4251482948133294</v>
      </c>
      <c r="CC97" s="404">
        <f t="shared" si="118"/>
        <v>30.726709142797493</v>
      </c>
      <c r="CD97" s="570">
        <f t="shared" si="119"/>
        <v>0.86519999999999997</v>
      </c>
      <c r="CE97" s="419">
        <f t="shared" si="130"/>
        <v>0.89115599999999995</v>
      </c>
      <c r="CF97" s="419">
        <f t="shared" si="141"/>
        <v>0.91789067999999996</v>
      </c>
      <c r="CG97" s="419">
        <f t="shared" si="141"/>
        <v>0.94542740039999995</v>
      </c>
      <c r="CH97" s="496">
        <f t="shared" si="141"/>
        <v>0.97379022241199997</v>
      </c>
      <c r="CI97" s="416">
        <f t="shared" si="121"/>
        <v>4.5934643028119995</v>
      </c>
      <c r="CJ97" s="405">
        <f t="shared" si="122"/>
        <v>18.013585501223528</v>
      </c>
      <c r="CK97" s="483" t="s">
        <v>462</v>
      </c>
      <c r="CL97" s="502">
        <v>10.87</v>
      </c>
      <c r="CM97" s="502">
        <v>-6.42</v>
      </c>
      <c r="CN97" s="526">
        <v>-0.71</v>
      </c>
      <c r="CO97" s="527">
        <v>-0.66</v>
      </c>
    </row>
    <row r="98" spans="1:93" ht="11.25" customHeight="1">
      <c r="A98" s="23" t="s">
        <v>274</v>
      </c>
      <c r="B98" s="24" t="s">
        <v>275</v>
      </c>
      <c r="C98" s="24" t="s">
        <v>850</v>
      </c>
      <c r="D98" s="117">
        <v>16</v>
      </c>
      <c r="E98" s="121">
        <v>189</v>
      </c>
      <c r="F98" s="57" t="s">
        <v>2659</v>
      </c>
      <c r="G98" s="49" t="s">
        <v>2659</v>
      </c>
      <c r="H98" s="181">
        <v>41.55</v>
      </c>
      <c r="I98" s="227">
        <f t="shared" si="148"/>
        <v>2.6955475330926597</v>
      </c>
      <c r="J98" s="106">
        <v>0.25</v>
      </c>
      <c r="K98" s="106">
        <v>0.28000000000000003</v>
      </c>
      <c r="L98" s="83">
        <f t="shared" si="149"/>
        <v>12.000000000000011</v>
      </c>
      <c r="M98" s="26">
        <v>42032</v>
      </c>
      <c r="N98" s="27">
        <v>42034</v>
      </c>
      <c r="O98" s="26">
        <v>42062</v>
      </c>
      <c r="P98" s="92" t="s">
        <v>2382</v>
      </c>
      <c r="Q98" s="198"/>
      <c r="R98" s="224">
        <f>K98*4</f>
        <v>1.1200000000000001</v>
      </c>
      <c r="S98" s="231">
        <f t="shared" si="107"/>
        <v>67.46987951807229</v>
      </c>
      <c r="T98" s="680">
        <f t="shared" si="108"/>
        <v>167.24385326595211</v>
      </c>
      <c r="U98" s="227">
        <f t="shared" si="109"/>
        <v>25.03012048192771</v>
      </c>
      <c r="V98" s="263">
        <v>12</v>
      </c>
      <c r="W98" s="161">
        <v>1.66</v>
      </c>
      <c r="X98" s="149">
        <v>1.64</v>
      </c>
      <c r="Y98" s="155">
        <v>3.29</v>
      </c>
      <c r="Z98" s="149">
        <v>6.42</v>
      </c>
      <c r="AA98" s="156">
        <v>26.4</v>
      </c>
      <c r="AB98" s="432">
        <v>9.9</v>
      </c>
      <c r="AC98" s="474">
        <v>14.55</v>
      </c>
      <c r="AD98" s="443">
        <v>21.8</v>
      </c>
      <c r="AE98" s="474">
        <v>15.28</v>
      </c>
      <c r="AF98" s="723">
        <v>30</v>
      </c>
      <c r="AG98" s="456">
        <v>12294</v>
      </c>
      <c r="AH98" s="655">
        <v>0.1</v>
      </c>
      <c r="AI98" s="767">
        <v>0.05</v>
      </c>
      <c r="AJ98" s="796">
        <f t="shared" ref="AJ98:AJ104" si="153">IF(OR(AD98&lt;0,AD98="n/a",AD98=0),"n/a",AN98/AD98)</f>
        <v>1.0399229573228843</v>
      </c>
      <c r="AK98" s="688">
        <f t="shared" ref="AK98:AK104" si="154">IF(OR(AO98&lt;0,AO98="n/a"),"n/a",AN98/AO98)</f>
        <v>0.87555409538792772</v>
      </c>
      <c r="AL98" s="634">
        <f t="shared" si="123"/>
        <v>25</v>
      </c>
      <c r="AM98" s="631">
        <f t="shared" si="142"/>
        <v>23.959618848218689</v>
      </c>
      <c r="AN98" s="631">
        <f t="shared" si="143"/>
        <v>22.670320469638881</v>
      </c>
      <c r="AO98" s="235">
        <f t="shared" si="110"/>
        <v>25.892541179416728</v>
      </c>
      <c r="AP98" s="813">
        <v>1</v>
      </c>
      <c r="AQ98" s="808">
        <v>0.8</v>
      </c>
      <c r="AR98" s="809"/>
      <c r="AS98" s="808">
        <v>0.74</v>
      </c>
      <c r="AT98" s="796">
        <v>0.52500000000000002</v>
      </c>
      <c r="AU98" s="809"/>
      <c r="AV98" s="810">
        <v>0.42</v>
      </c>
      <c r="AW98" s="811">
        <v>0.36</v>
      </c>
      <c r="AX98" s="811">
        <v>0.26</v>
      </c>
      <c r="AY98" s="811">
        <v>0.22</v>
      </c>
      <c r="AZ98" s="811">
        <v>0.2</v>
      </c>
      <c r="BA98" s="811">
        <v>0.155</v>
      </c>
      <c r="BB98" s="811">
        <v>0.1</v>
      </c>
      <c r="BC98" s="811">
        <v>5.2499999999999998E-2</v>
      </c>
      <c r="BD98" s="811">
        <v>1.2500000000000001E-2</v>
      </c>
      <c r="BE98" s="811">
        <v>1.1299999999999999E-2</v>
      </c>
      <c r="BF98" s="811">
        <v>0.01</v>
      </c>
      <c r="BG98" s="811">
        <v>1.2999999999999999E-3</v>
      </c>
      <c r="BH98" s="810">
        <f t="shared" si="111"/>
        <v>4.8675999999999995</v>
      </c>
      <c r="BI98" s="405">
        <f t="shared" si="112"/>
        <v>25</v>
      </c>
      <c r="BJ98" s="405">
        <f t="shared" si="124"/>
        <v>8.1081081081081141</v>
      </c>
      <c r="BK98" s="405">
        <v>41</v>
      </c>
      <c r="BL98" s="404">
        <v>25</v>
      </c>
      <c r="BM98" s="404">
        <v>16.7</v>
      </c>
      <c r="BN98" s="306">
        <v>38.5</v>
      </c>
      <c r="BO98" s="306">
        <v>18.2</v>
      </c>
      <c r="BP98" s="306">
        <v>10</v>
      </c>
      <c r="BQ98" s="306">
        <v>29</v>
      </c>
      <c r="BR98" s="306">
        <v>55</v>
      </c>
      <c r="BS98" s="306">
        <v>90.5</v>
      </c>
      <c r="BT98" s="306">
        <v>320</v>
      </c>
      <c r="BU98" s="306">
        <v>11.1</v>
      </c>
      <c r="BV98" s="306">
        <v>12.5</v>
      </c>
      <c r="BW98" s="306">
        <v>700</v>
      </c>
      <c r="BX98" s="404">
        <f t="shared" si="114"/>
        <v>93.373873873873876</v>
      </c>
      <c r="BY98" s="405">
        <f t="shared" si="115"/>
        <v>178.72597770215742</v>
      </c>
      <c r="BZ98" s="788" t="s">
        <v>2558</v>
      </c>
      <c r="CA98" s="486">
        <f t="shared" si="116"/>
        <v>0.33574752080383163</v>
      </c>
      <c r="CB98" s="348">
        <f t="shared" si="117"/>
        <v>25.365868002731542</v>
      </c>
      <c r="CC98" s="404">
        <f t="shared" si="118"/>
        <v>70.48</v>
      </c>
      <c r="CD98" s="570">
        <f t="shared" si="119"/>
        <v>1.099</v>
      </c>
      <c r="CE98" s="419">
        <f t="shared" si="130"/>
        <v>1.2089000000000001</v>
      </c>
      <c r="CF98" s="419">
        <f t="shared" si="141"/>
        <v>1.3297900000000002</v>
      </c>
      <c r="CG98" s="419">
        <f t="shared" si="141"/>
        <v>1.4627690000000004</v>
      </c>
      <c r="CH98" s="496">
        <f t="shared" si="141"/>
        <v>1.6090459000000006</v>
      </c>
      <c r="CI98" s="416">
        <f t="shared" si="121"/>
        <v>6.7095049000000015</v>
      </c>
      <c r="CJ98" s="405">
        <f t="shared" si="122"/>
        <v>16.148026233453674</v>
      </c>
      <c r="CK98" s="457">
        <v>0.97</v>
      </c>
      <c r="CL98" s="458">
        <v>4.66</v>
      </c>
      <c r="CM98" s="458">
        <v>-18.61</v>
      </c>
      <c r="CN98" s="525">
        <v>-7.2</v>
      </c>
      <c r="CO98" s="508">
        <v>-8.1999999999999993</v>
      </c>
    </row>
    <row r="99" spans="1:93" ht="11.25" customHeight="1">
      <c r="A99" s="23" t="s">
        <v>3308</v>
      </c>
      <c r="B99" s="24" t="s">
        <v>3309</v>
      </c>
      <c r="C99" s="24" t="s">
        <v>2733</v>
      </c>
      <c r="D99" s="117">
        <v>13</v>
      </c>
      <c r="E99" s="121">
        <v>222</v>
      </c>
      <c r="F99" s="38" t="s">
        <v>1572</v>
      </c>
      <c r="G99" s="39" t="s">
        <v>1572</v>
      </c>
      <c r="H99" s="181">
        <v>176.98</v>
      </c>
      <c r="I99" s="227">
        <f t="shared" si="148"/>
        <v>0.45202847779410105</v>
      </c>
      <c r="J99" s="106">
        <v>0.15</v>
      </c>
      <c r="K99" s="106">
        <v>0.2</v>
      </c>
      <c r="L99" s="83">
        <f t="shared" si="149"/>
        <v>33.33333333333335</v>
      </c>
      <c r="M99" s="26">
        <v>41807</v>
      </c>
      <c r="N99" s="27">
        <v>41809</v>
      </c>
      <c r="O99" s="26">
        <v>41823</v>
      </c>
      <c r="P99" s="92" t="s">
        <v>1554</v>
      </c>
      <c r="Q99" s="24"/>
      <c r="R99" s="224">
        <f>K99*4</f>
        <v>0.8</v>
      </c>
      <c r="S99" s="231">
        <f t="shared" si="107"/>
        <v>10.088272383354353</v>
      </c>
      <c r="T99" s="680">
        <f t="shared" si="108"/>
        <v>78.715482719002438</v>
      </c>
      <c r="U99" s="227">
        <f t="shared" si="109"/>
        <v>22.317780580075663</v>
      </c>
      <c r="V99" s="263">
        <v>5</v>
      </c>
      <c r="W99" s="161">
        <v>7.93</v>
      </c>
      <c r="X99" s="149">
        <v>1.38</v>
      </c>
      <c r="Y99" s="155">
        <v>1.07</v>
      </c>
      <c r="Z99" s="149">
        <v>3.22</v>
      </c>
      <c r="AA99" s="156">
        <v>15.2</v>
      </c>
      <c r="AB99" s="432">
        <v>37.200000000000003</v>
      </c>
      <c r="AC99" s="474">
        <v>22.38</v>
      </c>
      <c r="AD99" s="443">
        <v>85.2</v>
      </c>
      <c r="AE99" s="474">
        <v>16.23</v>
      </c>
      <c r="AF99" s="723">
        <v>31</v>
      </c>
      <c r="AG99" s="456">
        <v>50140</v>
      </c>
      <c r="AH99" s="655">
        <v>5.7</v>
      </c>
      <c r="AI99" s="767">
        <v>0.3</v>
      </c>
      <c r="AJ99" s="796">
        <f t="shared" si="153"/>
        <v>0.11421283116196614</v>
      </c>
      <c r="AK99" s="688">
        <f t="shared" si="154"/>
        <v>0.97356818267554035</v>
      </c>
      <c r="AL99" s="634">
        <f t="shared" si="123"/>
        <v>20.68965517241379</v>
      </c>
      <c r="AM99" s="631">
        <f t="shared" si="142"/>
        <v>11.132893333020078</v>
      </c>
      <c r="AN99" s="631">
        <f t="shared" si="143"/>
        <v>9.7309332149995154</v>
      </c>
      <c r="AO99" s="235">
        <f t="shared" si="110"/>
        <v>9.9951224661606766</v>
      </c>
      <c r="AP99" s="808">
        <v>0.7</v>
      </c>
      <c r="AQ99" s="808">
        <v>0.57999999999999996</v>
      </c>
      <c r="AR99" s="809"/>
      <c r="AS99" s="808">
        <v>0.54</v>
      </c>
      <c r="AT99" s="796">
        <v>0.51</v>
      </c>
      <c r="AU99" s="809"/>
      <c r="AV99" s="810">
        <v>0.47</v>
      </c>
      <c r="AW99" s="812">
        <v>0.44</v>
      </c>
      <c r="AX99" s="811">
        <v>0.43</v>
      </c>
      <c r="AY99" s="811">
        <v>0.39</v>
      </c>
      <c r="AZ99" s="811">
        <v>0.35</v>
      </c>
      <c r="BA99" s="811">
        <v>0.31</v>
      </c>
      <c r="BB99" s="811">
        <v>0.27</v>
      </c>
      <c r="BC99" s="811">
        <v>0.21</v>
      </c>
      <c r="BD99" s="811">
        <v>0.15</v>
      </c>
      <c r="BE99" s="812">
        <v>0</v>
      </c>
      <c r="BF99" s="812">
        <v>0</v>
      </c>
      <c r="BG99" s="812">
        <v>0</v>
      </c>
      <c r="BH99" s="810">
        <f t="shared" si="111"/>
        <v>5.3499999999999988</v>
      </c>
      <c r="BI99" s="405">
        <f t="shared" si="112"/>
        <v>20.68965517241379</v>
      </c>
      <c r="BJ99" s="405">
        <f t="shared" si="124"/>
        <v>7.4074074074073959</v>
      </c>
      <c r="BK99" s="405">
        <f t="shared" ref="BK99:BK130" si="155">IF(AT99=0,0,IF(AT99&gt;AS99,0,((AS99/AT99)-1)*100))</f>
        <v>5.8823529411764719</v>
      </c>
      <c r="BL99" s="404">
        <f t="shared" ref="BL99:BL130" si="156">IF(AV99=0,0,IF(AV99&gt;AT99,0,((AT99/AV99)-1)*100))</f>
        <v>8.5106382978723527</v>
      </c>
      <c r="BM99" s="404">
        <f t="shared" ref="BM99:BM130" si="157">IF(AW99=0,0,IF(AW99&gt;AV99,0,((AV99/AW99)-1)*100))</f>
        <v>6.8181818181818121</v>
      </c>
      <c r="BN99" s="306">
        <f t="shared" ref="BN99:BN130" si="158">IF(AX99=0,0,IF(AX99&gt;AW99,0,((AW99/AX99)-1)*100))</f>
        <v>2.3255813953488413</v>
      </c>
      <c r="BO99" s="306">
        <f t="shared" ref="BO99:BO113" si="159">IF(AY99=0,0,IF(AY99&gt;AX99,0,((AX99/AY99)-1)*100))</f>
        <v>10.256410256410241</v>
      </c>
      <c r="BP99" s="306">
        <f t="shared" ref="BP99:BP113" si="160">IF(AZ99=0,0,IF(AZ99&gt;AY99,0,((AY99/AZ99)-1)*100))</f>
        <v>11.428571428571432</v>
      </c>
      <c r="BQ99" s="306">
        <f t="shared" ref="BQ99:BQ113" si="161">IF(BA99=0,0,IF(BA99&gt;AZ99,0,((AZ99/BA99)-1)*100))</f>
        <v>12.903225806451601</v>
      </c>
      <c r="BR99" s="306">
        <f t="shared" ref="BR99:BR113" si="162">IF(BB99=0,0,IF(BB99&gt;BA99,0,((BA99/BB99)-1)*100))</f>
        <v>14.814814814814813</v>
      </c>
      <c r="BS99" s="306">
        <f t="shared" ref="BS99:BS113" si="163">IF(BC99=0,0,IF(BC99&gt;BB99,0,((BB99/BC99)-1)*100))</f>
        <v>28.57142857142858</v>
      </c>
      <c r="BT99" s="306">
        <f t="shared" ref="BT99:BT113" si="164">IF(BD99=0,0,IF(BD99&gt;BC99,0,((BC99/BD99)-1)*100))</f>
        <v>39.999999999999993</v>
      </c>
      <c r="BU99" s="306">
        <f t="shared" ref="BU99:BU113" si="165">IF(BE99=0,0,IF(BE99&gt;BD99,0,((BD99/BE99)-1)*100))</f>
        <v>0</v>
      </c>
      <c r="BV99" s="306">
        <f t="shared" ref="BV99:BV113" si="166">IF(BF99=0,0,IF(BF99&gt;BE99,0,((BE99/BF99)-1)*100))</f>
        <v>0</v>
      </c>
      <c r="BW99" s="306">
        <f t="shared" ref="BW99:BW113" si="167">IF(BG99=0,0,IF(BG99&gt;BF99,0,((BF99/BG99)-1)*100))</f>
        <v>0</v>
      </c>
      <c r="BX99" s="404">
        <f t="shared" si="114"/>
        <v>11.307217860671821</v>
      </c>
      <c r="BY99" s="405">
        <f t="shared" si="115"/>
        <v>10.838719336968914</v>
      </c>
      <c r="BZ99" s="788" t="s">
        <v>2558</v>
      </c>
      <c r="CA99" s="486">
        <f t="shared" si="116"/>
        <v>-12.134818887282046</v>
      </c>
      <c r="CB99" s="348">
        <f t="shared" si="117"/>
        <v>10.182961692793617</v>
      </c>
      <c r="CC99" s="404">
        <f t="shared" si="118"/>
        <v>82.132422544237087</v>
      </c>
      <c r="CD99" s="570">
        <f t="shared" si="119"/>
        <v>0.77</v>
      </c>
      <c r="CE99" s="419">
        <f t="shared" si="130"/>
        <v>0.84700000000000009</v>
      </c>
      <c r="CF99" s="419">
        <f t="shared" si="141"/>
        <v>0.93170000000000019</v>
      </c>
      <c r="CG99" s="419">
        <f t="shared" si="141"/>
        <v>1.0248700000000004</v>
      </c>
      <c r="CH99" s="496">
        <f t="shared" si="141"/>
        <v>1.1273570000000006</v>
      </c>
      <c r="CI99" s="416">
        <f t="shared" si="121"/>
        <v>4.700927000000001</v>
      </c>
      <c r="CJ99" s="405">
        <f t="shared" si="122"/>
        <v>2.6561910950389884</v>
      </c>
      <c r="CK99" s="457">
        <v>1.23</v>
      </c>
      <c r="CL99" s="458">
        <v>36</v>
      </c>
      <c r="CM99" s="458">
        <v>-3.45</v>
      </c>
      <c r="CN99" s="525">
        <v>1.34</v>
      </c>
      <c r="CO99" s="508">
        <v>10.56</v>
      </c>
    </row>
    <row r="100" spans="1:93" ht="11.25" customHeight="1">
      <c r="A100" s="23" t="s">
        <v>2822</v>
      </c>
      <c r="B100" s="24" t="s">
        <v>2823</v>
      </c>
      <c r="C100" s="24" t="s">
        <v>497</v>
      </c>
      <c r="D100" s="117">
        <v>14</v>
      </c>
      <c r="E100" s="121">
        <v>210</v>
      </c>
      <c r="F100" s="38" t="s">
        <v>2049</v>
      </c>
      <c r="G100" s="39" t="s">
        <v>2049</v>
      </c>
      <c r="H100" s="687">
        <v>26</v>
      </c>
      <c r="I100" s="227">
        <f t="shared" si="148"/>
        <v>4.1538461538461542</v>
      </c>
      <c r="J100" s="106">
        <v>0.26</v>
      </c>
      <c r="K100" s="106">
        <v>0.27</v>
      </c>
      <c r="L100" s="83">
        <f t="shared" si="149"/>
        <v>3.8461538461538547</v>
      </c>
      <c r="M100" s="26">
        <v>41978</v>
      </c>
      <c r="N100" s="27">
        <v>41982</v>
      </c>
      <c r="O100" s="26">
        <v>42004</v>
      </c>
      <c r="P100" s="92" t="s">
        <v>1445</v>
      </c>
      <c r="Q100" s="198"/>
      <c r="R100" s="224">
        <f>K100*4</f>
        <v>1.08</v>
      </c>
      <c r="S100" s="231">
        <f t="shared" si="107"/>
        <v>65.454545454545467</v>
      </c>
      <c r="T100" s="680" t="str">
        <f t="shared" si="108"/>
        <v>n/a</v>
      </c>
      <c r="U100" s="227">
        <f t="shared" si="109"/>
        <v>15.757575757575758</v>
      </c>
      <c r="V100" s="263">
        <v>12</v>
      </c>
      <c r="W100" s="478">
        <v>1.65</v>
      </c>
      <c r="X100" s="480" t="s">
        <v>462</v>
      </c>
      <c r="Y100" s="479" t="s">
        <v>462</v>
      </c>
      <c r="Z100" s="480" t="s">
        <v>462</v>
      </c>
      <c r="AA100" s="481" t="s">
        <v>462</v>
      </c>
      <c r="AB100" s="484" t="s">
        <v>462</v>
      </c>
      <c r="AC100" s="734" t="s">
        <v>462</v>
      </c>
      <c r="AD100" s="523" t="s">
        <v>462</v>
      </c>
      <c r="AE100" s="734" t="s">
        <v>462</v>
      </c>
      <c r="AF100" s="723">
        <v>0</v>
      </c>
      <c r="AG100" s="735">
        <v>144</v>
      </c>
      <c r="AH100" s="739" t="s">
        <v>462</v>
      </c>
      <c r="AI100" s="479" t="s">
        <v>462</v>
      </c>
      <c r="AJ100" s="796" t="str">
        <f t="shared" si="153"/>
        <v>n/a</v>
      </c>
      <c r="AK100" s="688">
        <f t="shared" si="154"/>
        <v>0.64366711479829752</v>
      </c>
      <c r="AL100" s="634">
        <f t="shared" si="123"/>
        <v>0.96153846153845812</v>
      </c>
      <c r="AM100" s="631">
        <f t="shared" si="142"/>
        <v>2.6768464584517204</v>
      </c>
      <c r="AN100" s="631">
        <f t="shared" si="143"/>
        <v>2.67868412386294</v>
      </c>
      <c r="AO100" s="235">
        <f t="shared" si="110"/>
        <v>4.1615985379373388</v>
      </c>
      <c r="AP100" s="808">
        <v>1.05</v>
      </c>
      <c r="AQ100" s="813">
        <v>1.04</v>
      </c>
      <c r="AR100" s="809"/>
      <c r="AS100" s="808">
        <v>1.01</v>
      </c>
      <c r="AT100" s="796">
        <v>0.97</v>
      </c>
      <c r="AU100" s="809"/>
      <c r="AV100" s="810">
        <v>0.93</v>
      </c>
      <c r="AW100" s="812">
        <v>0.92</v>
      </c>
      <c r="AX100" s="811">
        <v>0.89</v>
      </c>
      <c r="AY100" s="812">
        <v>0.88</v>
      </c>
      <c r="AZ100" s="811">
        <v>0.84855999999999998</v>
      </c>
      <c r="BA100" s="811">
        <v>0.78094800000000009</v>
      </c>
      <c r="BB100" s="811">
        <v>0.69841399999999998</v>
      </c>
      <c r="BC100" s="811">
        <v>0.62222</v>
      </c>
      <c r="BD100" s="811">
        <v>0.53967799999999999</v>
      </c>
      <c r="BE100" s="811">
        <v>0.48979499999999998</v>
      </c>
      <c r="BF100" s="812">
        <v>0</v>
      </c>
      <c r="BG100" s="812">
        <v>0</v>
      </c>
      <c r="BH100" s="810">
        <f t="shared" si="111"/>
        <v>11.669615</v>
      </c>
      <c r="BI100" s="405">
        <f t="shared" si="112"/>
        <v>0.96153846153845812</v>
      </c>
      <c r="BJ100" s="405">
        <f t="shared" si="124"/>
        <v>2.9702970297029729</v>
      </c>
      <c r="BK100" s="405">
        <f t="shared" si="155"/>
        <v>4.1237113402061931</v>
      </c>
      <c r="BL100" s="404">
        <f t="shared" si="156"/>
        <v>4.3010752688172005</v>
      </c>
      <c r="BM100" s="404">
        <f t="shared" si="157"/>
        <v>1.0869565217391353</v>
      </c>
      <c r="BN100" s="306">
        <f t="shared" si="158"/>
        <v>3.3707865168539408</v>
      </c>
      <c r="BO100" s="306">
        <f t="shared" si="159"/>
        <v>1.1363636363636465</v>
      </c>
      <c r="BP100" s="306">
        <f t="shared" si="160"/>
        <v>3.7051004053926695</v>
      </c>
      <c r="BQ100" s="306">
        <f t="shared" si="161"/>
        <v>8.6576827138298498</v>
      </c>
      <c r="BR100" s="306">
        <f t="shared" si="162"/>
        <v>11.817346158582165</v>
      </c>
      <c r="BS100" s="306">
        <f t="shared" si="163"/>
        <v>12.245508019671503</v>
      </c>
      <c r="BT100" s="306">
        <f t="shared" si="164"/>
        <v>15.294675714036888</v>
      </c>
      <c r="BU100" s="306">
        <f t="shared" si="165"/>
        <v>10.184464929205085</v>
      </c>
      <c r="BV100" s="306">
        <f t="shared" si="166"/>
        <v>0</v>
      </c>
      <c r="BW100" s="306">
        <f t="shared" si="167"/>
        <v>0</v>
      </c>
      <c r="BX100" s="404">
        <f t="shared" si="114"/>
        <v>5.3237004477293128</v>
      </c>
      <c r="BY100" s="405">
        <f t="shared" si="115"/>
        <v>4.82973755665809</v>
      </c>
      <c r="BZ100" s="788" t="s">
        <v>2637</v>
      </c>
      <c r="CA100" s="486">
        <f t="shared" si="116"/>
        <v>-8.9250454798666645</v>
      </c>
      <c r="CB100" s="348">
        <f t="shared" si="117"/>
        <v>6.8325302777090942</v>
      </c>
      <c r="CC100" s="404">
        <f t="shared" si="118"/>
        <v>30.003048816624695</v>
      </c>
      <c r="CD100" s="570">
        <f t="shared" si="119"/>
        <v>1.0815000000000001</v>
      </c>
      <c r="CE100" s="419">
        <f t="shared" si="130"/>
        <v>1.1139450000000002</v>
      </c>
      <c r="CF100" s="419">
        <f t="shared" si="141"/>
        <v>1.1473633500000002</v>
      </c>
      <c r="CG100" s="419">
        <f t="shared" si="141"/>
        <v>1.1817842505000002</v>
      </c>
      <c r="CH100" s="496">
        <f t="shared" si="141"/>
        <v>1.2172377780150003</v>
      </c>
      <c r="CI100" s="416">
        <f t="shared" si="121"/>
        <v>5.7418303785150009</v>
      </c>
      <c r="CJ100" s="405">
        <f t="shared" si="122"/>
        <v>22.083962994288463</v>
      </c>
      <c r="CK100" s="483" t="s">
        <v>462</v>
      </c>
      <c r="CL100" s="502" t="s">
        <v>462</v>
      </c>
      <c r="CM100" s="502">
        <v>-1.89</v>
      </c>
      <c r="CN100" s="526">
        <v>4.24</v>
      </c>
      <c r="CO100" s="527">
        <v>6.68</v>
      </c>
    </row>
    <row r="101" spans="1:93" ht="11.25" customHeight="1">
      <c r="A101" s="30" t="s">
        <v>3063</v>
      </c>
      <c r="B101" s="32" t="s">
        <v>3064</v>
      </c>
      <c r="C101" s="32" t="s">
        <v>497</v>
      </c>
      <c r="D101" s="118">
        <v>20</v>
      </c>
      <c r="E101" s="121">
        <v>153</v>
      </c>
      <c r="F101" s="40" t="s">
        <v>2049</v>
      </c>
      <c r="G101" s="42" t="s">
        <v>2049</v>
      </c>
      <c r="H101" s="150">
        <v>24.54</v>
      </c>
      <c r="I101" s="227">
        <f t="shared" si="148"/>
        <v>3.0969845150774247</v>
      </c>
      <c r="J101" s="95">
        <v>0.18666666666666668</v>
      </c>
      <c r="K101" s="95">
        <v>0.19</v>
      </c>
      <c r="L101" s="84">
        <f t="shared" si="149"/>
        <v>1.7857142857142794</v>
      </c>
      <c r="M101" s="43">
        <v>42009</v>
      </c>
      <c r="N101" s="44">
        <v>42011</v>
      </c>
      <c r="O101" s="43">
        <v>42020</v>
      </c>
      <c r="P101" s="270" t="s">
        <v>2853</v>
      </c>
      <c r="Q101" s="532"/>
      <c r="R101" s="224">
        <f>K101*4</f>
        <v>0.76</v>
      </c>
      <c r="S101" s="231">
        <f t="shared" si="107"/>
        <v>46.060606060606062</v>
      </c>
      <c r="T101" s="680">
        <f t="shared" si="108"/>
        <v>-1.4259238701752608</v>
      </c>
      <c r="U101" s="227">
        <f t="shared" si="109"/>
        <v>14.872727272727273</v>
      </c>
      <c r="V101" s="263">
        <v>12</v>
      </c>
      <c r="W101" s="161">
        <v>1.65</v>
      </c>
      <c r="X101" s="149">
        <v>2.12</v>
      </c>
      <c r="Y101" s="155">
        <v>4.16</v>
      </c>
      <c r="Z101" s="149">
        <v>1.47</v>
      </c>
      <c r="AA101" s="156">
        <v>10.199999999999999</v>
      </c>
      <c r="AB101" s="432">
        <v>6.5</v>
      </c>
      <c r="AC101" s="474">
        <v>13.99</v>
      </c>
      <c r="AD101" s="443">
        <v>6.1</v>
      </c>
      <c r="AE101" s="474">
        <v>7</v>
      </c>
      <c r="AF101" s="723">
        <v>3</v>
      </c>
      <c r="AG101" s="456">
        <v>341</v>
      </c>
      <c r="AH101" s="655">
        <v>3.1</v>
      </c>
      <c r="AI101" s="767">
        <v>1.48</v>
      </c>
      <c r="AJ101" s="797">
        <f t="shared" si="153"/>
        <v>1.22161931847101</v>
      </c>
      <c r="AK101" s="686">
        <f t="shared" si="154"/>
        <v>0.65345682590516951</v>
      </c>
      <c r="AL101" s="634">
        <f t="shared" si="123"/>
        <v>4.949504950495065</v>
      </c>
      <c r="AM101" s="631">
        <f t="shared" si="142"/>
        <v>5.9995253331064369</v>
      </c>
      <c r="AN101" s="631">
        <f t="shared" si="143"/>
        <v>7.4518778426731602</v>
      </c>
      <c r="AO101" s="235">
        <f t="shared" si="110"/>
        <v>11.403779939632287</v>
      </c>
      <c r="AP101" s="808">
        <v>0.70666000000000007</v>
      </c>
      <c r="AQ101" s="808">
        <v>0.67333333333333334</v>
      </c>
      <c r="AR101" s="809"/>
      <c r="AS101" s="808">
        <v>0.62666666666666659</v>
      </c>
      <c r="AT101" s="796">
        <v>0.59333333333333338</v>
      </c>
      <c r="AU101" s="809"/>
      <c r="AV101" s="810">
        <v>0.54666666666666663</v>
      </c>
      <c r="AW101" s="811">
        <v>0.49333333333333335</v>
      </c>
      <c r="AX101" s="811">
        <v>0.42</v>
      </c>
      <c r="AY101" s="811">
        <v>0.37833333333333335</v>
      </c>
      <c r="AZ101" s="811">
        <v>0.3</v>
      </c>
      <c r="BA101" s="811">
        <v>0.28000000000000003</v>
      </c>
      <c r="BB101" s="811">
        <v>0.24</v>
      </c>
      <c r="BC101" s="811">
        <v>0.22666666666666668</v>
      </c>
      <c r="BD101" s="811">
        <v>0.19110666666666667</v>
      </c>
      <c r="BE101" s="811">
        <v>0.16888</v>
      </c>
      <c r="BF101" s="811">
        <v>0.15112</v>
      </c>
      <c r="BG101" s="811">
        <v>6.6666666666666666E-2</v>
      </c>
      <c r="BH101" s="810">
        <f t="shared" si="111"/>
        <v>6.0627666666666649</v>
      </c>
      <c r="BI101" s="405">
        <f t="shared" si="112"/>
        <v>4.949504950495065</v>
      </c>
      <c r="BJ101" s="405">
        <f t="shared" si="124"/>
        <v>7.4468085106383031</v>
      </c>
      <c r="BK101" s="405">
        <f t="shared" si="155"/>
        <v>5.617977528089857</v>
      </c>
      <c r="BL101" s="404">
        <f t="shared" si="156"/>
        <v>8.5365853658536661</v>
      </c>
      <c r="BM101" s="404">
        <f t="shared" si="157"/>
        <v>10.810810810810811</v>
      </c>
      <c r="BN101" s="306">
        <f t="shared" si="158"/>
        <v>17.460317460317466</v>
      </c>
      <c r="BO101" s="306">
        <f t="shared" si="159"/>
        <v>11.013215859030833</v>
      </c>
      <c r="BP101" s="306">
        <f t="shared" si="160"/>
        <v>26.111111111111128</v>
      </c>
      <c r="BQ101" s="306">
        <f t="shared" si="161"/>
        <v>7.1428571428571397</v>
      </c>
      <c r="BR101" s="306">
        <f t="shared" si="162"/>
        <v>16.666666666666675</v>
      </c>
      <c r="BS101" s="306">
        <f t="shared" si="163"/>
        <v>5.8823529411764497</v>
      </c>
      <c r="BT101" s="306">
        <f t="shared" si="164"/>
        <v>18.607409474638949</v>
      </c>
      <c r="BU101" s="306">
        <f t="shared" si="165"/>
        <v>13.161219011526937</v>
      </c>
      <c r="BV101" s="306">
        <f t="shared" si="166"/>
        <v>11.752249867654839</v>
      </c>
      <c r="BW101" s="306">
        <f t="shared" si="167"/>
        <v>126.67999999999999</v>
      </c>
      <c r="BX101" s="404">
        <f t="shared" si="114"/>
        <v>19.455939113391207</v>
      </c>
      <c r="BY101" s="405">
        <f t="shared" si="115"/>
        <v>29.211861507686912</v>
      </c>
      <c r="BZ101" s="788" t="s">
        <v>2637</v>
      </c>
      <c r="CA101" s="486">
        <f t="shared" si="116"/>
        <v>-4.3238649149766886</v>
      </c>
      <c r="CB101" s="348">
        <f t="shared" si="117"/>
        <v>10.548862357750584</v>
      </c>
      <c r="CC101" s="404">
        <f t="shared" si="118"/>
        <v>62.76997787266113</v>
      </c>
      <c r="CD101" s="570">
        <f t="shared" si="119"/>
        <v>0.75259290000000001</v>
      </c>
      <c r="CE101" s="419">
        <f t="shared" si="130"/>
        <v>0.8278521900000001</v>
      </c>
      <c r="CF101" s="419">
        <f t="shared" si="141"/>
        <v>0.88580184330000011</v>
      </c>
      <c r="CG101" s="419">
        <f t="shared" si="141"/>
        <v>0.94780797233100023</v>
      </c>
      <c r="CH101" s="496">
        <f t="shared" si="141"/>
        <v>1.0141545303941704</v>
      </c>
      <c r="CI101" s="416">
        <f t="shared" si="121"/>
        <v>4.4282094360251705</v>
      </c>
      <c r="CJ101" s="405">
        <f t="shared" si="122"/>
        <v>18.044863227486431</v>
      </c>
      <c r="CK101" s="457">
        <v>0.7</v>
      </c>
      <c r="CL101" s="458">
        <v>11.36</v>
      </c>
      <c r="CM101" s="458">
        <v>-16.190000000000001</v>
      </c>
      <c r="CN101" s="525">
        <v>-3</v>
      </c>
      <c r="CO101" s="508">
        <v>-0.66</v>
      </c>
    </row>
    <row r="102" spans="1:93" ht="11.25" customHeight="1">
      <c r="A102" s="86" t="s">
        <v>1769</v>
      </c>
      <c r="B102" s="24" t="s">
        <v>657</v>
      </c>
      <c r="C102" s="24" t="s">
        <v>497</v>
      </c>
      <c r="D102" s="117">
        <v>14</v>
      </c>
      <c r="E102" s="121">
        <v>204</v>
      </c>
      <c r="F102" s="57" t="s">
        <v>2659</v>
      </c>
      <c r="G102" s="49" t="s">
        <v>2659</v>
      </c>
      <c r="H102" s="480">
        <v>35</v>
      </c>
      <c r="I102" s="226">
        <f t="shared" si="148"/>
        <v>3.0000000000000004</v>
      </c>
      <c r="J102" s="94">
        <v>1</v>
      </c>
      <c r="K102" s="94">
        <v>1.05</v>
      </c>
      <c r="L102" s="83">
        <f t="shared" si="149"/>
        <v>5.0000000000000044</v>
      </c>
      <c r="M102" s="26">
        <v>41788</v>
      </c>
      <c r="N102" s="27">
        <v>41792</v>
      </c>
      <c r="O102" s="26">
        <v>41806</v>
      </c>
      <c r="P102" s="27" t="s">
        <v>918</v>
      </c>
      <c r="Q102" s="91" t="s">
        <v>454</v>
      </c>
      <c r="R102" s="225">
        <f>K102</f>
        <v>1.05</v>
      </c>
      <c r="S102" s="675">
        <f t="shared" si="107"/>
        <v>23.385300668151448</v>
      </c>
      <c r="T102" s="684" t="str">
        <f t="shared" si="108"/>
        <v>n/a</v>
      </c>
      <c r="U102" s="226">
        <f t="shared" si="109"/>
        <v>7.7951002227171484</v>
      </c>
      <c r="V102" s="267">
        <v>3</v>
      </c>
      <c r="W102" s="904">
        <v>4.49</v>
      </c>
      <c r="X102" s="905" t="s">
        <v>462</v>
      </c>
      <c r="Y102" s="906" t="s">
        <v>462</v>
      </c>
      <c r="Z102" s="905" t="s">
        <v>462</v>
      </c>
      <c r="AA102" s="907" t="s">
        <v>462</v>
      </c>
      <c r="AB102" s="908" t="s">
        <v>462</v>
      </c>
      <c r="AC102" s="1041" t="s">
        <v>462</v>
      </c>
      <c r="AD102" s="909" t="s">
        <v>462</v>
      </c>
      <c r="AE102" s="1041" t="s">
        <v>462</v>
      </c>
      <c r="AF102" s="724">
        <v>0</v>
      </c>
      <c r="AG102" s="911">
        <v>15</v>
      </c>
      <c r="AH102" s="1042" t="s">
        <v>462</v>
      </c>
      <c r="AI102" s="906" t="s">
        <v>462</v>
      </c>
      <c r="AJ102" s="796" t="str">
        <f t="shared" si="153"/>
        <v>n/a</v>
      </c>
      <c r="AK102" s="688">
        <f t="shared" si="154"/>
        <v>0.59853756368847899</v>
      </c>
      <c r="AL102" s="632">
        <f t="shared" si="123"/>
        <v>5.0000000000000044</v>
      </c>
      <c r="AM102" s="633">
        <f t="shared" si="142"/>
        <v>5.2726599609396629</v>
      </c>
      <c r="AN102" s="633">
        <f t="shared" si="143"/>
        <v>5.5892882483376871</v>
      </c>
      <c r="AO102" s="234">
        <f t="shared" si="110"/>
        <v>9.3382413860439772</v>
      </c>
      <c r="AP102" s="803">
        <v>1.05</v>
      </c>
      <c r="AQ102" s="803">
        <v>1</v>
      </c>
      <c r="AR102" s="802"/>
      <c r="AS102" s="803">
        <v>0.95</v>
      </c>
      <c r="AT102" s="795">
        <v>0.9</v>
      </c>
      <c r="AU102" s="802"/>
      <c r="AV102" s="805">
        <v>0.85</v>
      </c>
      <c r="AW102" s="806">
        <v>0.8</v>
      </c>
      <c r="AX102" s="806">
        <v>0.75</v>
      </c>
      <c r="AY102" s="806">
        <v>0.65</v>
      </c>
      <c r="AZ102" s="806">
        <v>0.55000000000000004</v>
      </c>
      <c r="BA102" s="806">
        <v>0.5</v>
      </c>
      <c r="BB102" s="806">
        <v>0.43</v>
      </c>
      <c r="BC102" s="806">
        <v>0.4</v>
      </c>
      <c r="BD102" s="806">
        <v>0.34</v>
      </c>
      <c r="BE102" s="806">
        <v>0.33</v>
      </c>
      <c r="BF102" s="807">
        <v>0</v>
      </c>
      <c r="BG102" s="806">
        <v>0.31</v>
      </c>
      <c r="BH102" s="805">
        <f t="shared" si="111"/>
        <v>9.81</v>
      </c>
      <c r="BI102" s="407">
        <f t="shared" si="112"/>
        <v>5.0000000000000044</v>
      </c>
      <c r="BJ102" s="407">
        <f t="shared" si="124"/>
        <v>5.2631578947368363</v>
      </c>
      <c r="BK102" s="407">
        <f t="shared" si="155"/>
        <v>5.555555555555558</v>
      </c>
      <c r="BL102" s="406">
        <f t="shared" si="156"/>
        <v>5.8823529411764719</v>
      </c>
      <c r="BM102" s="406">
        <f t="shared" si="157"/>
        <v>6.25</v>
      </c>
      <c r="BN102" s="394">
        <f t="shared" si="158"/>
        <v>6.6666666666666652</v>
      </c>
      <c r="BO102" s="394">
        <f t="shared" si="159"/>
        <v>15.384615384615374</v>
      </c>
      <c r="BP102" s="394">
        <f t="shared" si="160"/>
        <v>18.181818181818166</v>
      </c>
      <c r="BQ102" s="394">
        <f t="shared" si="161"/>
        <v>10.000000000000009</v>
      </c>
      <c r="BR102" s="394">
        <f t="shared" si="162"/>
        <v>16.279069767441868</v>
      </c>
      <c r="BS102" s="394">
        <f t="shared" si="163"/>
        <v>7.4999999999999956</v>
      </c>
      <c r="BT102" s="394">
        <f t="shared" si="164"/>
        <v>17.647058823529417</v>
      </c>
      <c r="BU102" s="394">
        <f t="shared" si="165"/>
        <v>3.0303030303030276</v>
      </c>
      <c r="BV102" s="394">
        <f t="shared" si="166"/>
        <v>0</v>
      </c>
      <c r="BW102" s="394">
        <f t="shared" si="167"/>
        <v>0</v>
      </c>
      <c r="BX102" s="406">
        <f t="shared" si="114"/>
        <v>8.1760398830562266</v>
      </c>
      <c r="BY102" s="407">
        <f t="shared" si="115"/>
        <v>5.8199889094050379</v>
      </c>
      <c r="BZ102" s="787" t="s">
        <v>2637</v>
      </c>
      <c r="CA102" s="682">
        <f t="shared" si="116"/>
        <v>0.79418802562053958</v>
      </c>
      <c r="CB102" s="350">
        <f t="shared" si="117"/>
        <v>8.589288248337688</v>
      </c>
      <c r="CC102" s="406">
        <f t="shared" si="118"/>
        <v>40.430074650101929</v>
      </c>
      <c r="CD102" s="554">
        <f t="shared" si="119"/>
        <v>1.0815000000000001</v>
      </c>
      <c r="CE102" s="417">
        <f t="shared" si="130"/>
        <v>1.1139450000000002</v>
      </c>
      <c r="CF102" s="417">
        <f t="shared" si="141"/>
        <v>1.1473633500000002</v>
      </c>
      <c r="CG102" s="417">
        <f t="shared" si="141"/>
        <v>1.1817842505000002</v>
      </c>
      <c r="CH102" s="495">
        <f t="shared" si="141"/>
        <v>1.2172377780150003</v>
      </c>
      <c r="CI102" s="418">
        <f t="shared" si="121"/>
        <v>5.7418303785150009</v>
      </c>
      <c r="CJ102" s="407">
        <f t="shared" si="122"/>
        <v>16.405229652900001</v>
      </c>
      <c r="CK102" s="912" t="s">
        <v>462</v>
      </c>
      <c r="CL102" s="913">
        <v>19.66</v>
      </c>
      <c r="CM102" s="913">
        <v>0</v>
      </c>
      <c r="CN102" s="1033">
        <v>10.39</v>
      </c>
      <c r="CO102" s="1034">
        <v>11.83</v>
      </c>
    </row>
    <row r="103" spans="1:93" ht="11.25" customHeight="1">
      <c r="A103" s="86" t="s">
        <v>1294</v>
      </c>
      <c r="B103" s="24" t="s">
        <v>3359</v>
      </c>
      <c r="C103" s="24" t="s">
        <v>1737</v>
      </c>
      <c r="D103" s="117">
        <v>13</v>
      </c>
      <c r="E103" s="121">
        <v>228</v>
      </c>
      <c r="F103" s="38" t="s">
        <v>2049</v>
      </c>
      <c r="G103" s="39" t="s">
        <v>2049</v>
      </c>
      <c r="H103" s="181">
        <v>21.64</v>
      </c>
      <c r="I103" s="227">
        <f t="shared" ref="I103:I134" si="168">(R103/H103)*100</f>
        <v>2.4491682070240297</v>
      </c>
      <c r="J103" s="106">
        <v>0.12</v>
      </c>
      <c r="K103" s="106">
        <v>0.13250000000000001</v>
      </c>
      <c r="L103" s="83">
        <f t="shared" ref="L103:L134" si="169">((K103/J103)-1)*100</f>
        <v>10.416666666666675</v>
      </c>
      <c r="M103" s="26">
        <v>41976</v>
      </c>
      <c r="N103" s="27">
        <v>41978</v>
      </c>
      <c r="O103" s="26">
        <v>41992</v>
      </c>
      <c r="P103" s="92" t="s">
        <v>559</v>
      </c>
      <c r="Q103" s="91"/>
      <c r="R103" s="224">
        <f t="shared" ref="R103:R112" si="170">K103*4</f>
        <v>0.53</v>
      </c>
      <c r="S103" s="231">
        <f t="shared" si="107"/>
        <v>63.855421686746993</v>
      </c>
      <c r="T103" s="680">
        <f t="shared" si="108"/>
        <v>118.23240255769636</v>
      </c>
      <c r="U103" s="227">
        <f t="shared" si="109"/>
        <v>26.072289156626507</v>
      </c>
      <c r="V103" s="263">
        <v>12</v>
      </c>
      <c r="W103" s="161">
        <v>0.83</v>
      </c>
      <c r="X103" s="149">
        <v>5.1100000000000003</v>
      </c>
      <c r="Y103" s="155">
        <v>1.21</v>
      </c>
      <c r="Z103" s="149">
        <v>4.1100000000000003</v>
      </c>
      <c r="AA103" s="713">
        <v>15.4</v>
      </c>
      <c r="AB103" s="432">
        <v>-24.8</v>
      </c>
      <c r="AC103" s="474">
        <v>7.43</v>
      </c>
      <c r="AD103" s="443">
        <v>5.8</v>
      </c>
      <c r="AE103" s="474">
        <v>5.0999999999999996</v>
      </c>
      <c r="AF103" s="723">
        <v>9</v>
      </c>
      <c r="AG103" s="456">
        <v>4543</v>
      </c>
      <c r="AH103" s="655">
        <v>4.8</v>
      </c>
      <c r="AI103" s="767">
        <v>0.68</v>
      </c>
      <c r="AJ103" s="796">
        <f t="shared" si="153"/>
        <v>1.7386161061791761</v>
      </c>
      <c r="AK103" s="688">
        <f t="shared" si="154"/>
        <v>0.56480813908167726</v>
      </c>
      <c r="AL103" s="634">
        <f t="shared" si="123"/>
        <v>9.193245778611626</v>
      </c>
      <c r="AM103" s="631">
        <f t="shared" si="142"/>
        <v>7.6398032158318196</v>
      </c>
      <c r="AN103" s="631">
        <f t="shared" si="143"/>
        <v>10.083973415839221</v>
      </c>
      <c r="AO103" s="235">
        <f t="shared" si="110"/>
        <v>17.853803297230762</v>
      </c>
      <c r="AP103" s="808">
        <v>0.48499999999999999</v>
      </c>
      <c r="AQ103" s="808">
        <v>0.44416666666666671</v>
      </c>
      <c r="AR103" s="809"/>
      <c r="AS103" s="808">
        <v>0.42</v>
      </c>
      <c r="AT103" s="796">
        <v>0.38888666666666666</v>
      </c>
      <c r="AU103" s="809"/>
      <c r="AV103" s="810">
        <v>0.3444444444444445</v>
      </c>
      <c r="AW103" s="811">
        <v>0.3</v>
      </c>
      <c r="AX103" s="811">
        <v>0.25555555555555554</v>
      </c>
      <c r="AY103" s="811">
        <v>0.18518222222222225</v>
      </c>
      <c r="AZ103" s="811">
        <v>0.14073777777777777</v>
      </c>
      <c r="BA103" s="811">
        <v>0.1135822222222222</v>
      </c>
      <c r="BB103" s="811">
        <v>9.3822222222222237E-2</v>
      </c>
      <c r="BC103" s="811">
        <v>5.9262222222222223E-2</v>
      </c>
      <c r="BD103" s="811">
        <v>6.5822222222222219E-3</v>
      </c>
      <c r="BE103" s="812">
        <v>0</v>
      </c>
      <c r="BF103" s="812">
        <v>4.6702222222222228E-2</v>
      </c>
      <c r="BG103" s="811">
        <v>4.5302222222222223E-2</v>
      </c>
      <c r="BH103" s="810">
        <f t="shared" si="111"/>
        <v>3.3292266666666666</v>
      </c>
      <c r="BI103" s="405">
        <f t="shared" si="112"/>
        <v>9.193245778611626</v>
      </c>
      <c r="BJ103" s="405">
        <f t="shared" si="124"/>
        <v>5.7539682539682779</v>
      </c>
      <c r="BK103" s="405">
        <f t="shared" si="155"/>
        <v>8.0006171463836928</v>
      </c>
      <c r="BL103" s="404">
        <f t="shared" si="156"/>
        <v>12.902580645161276</v>
      </c>
      <c r="BM103" s="404">
        <f t="shared" si="157"/>
        <v>14.814814814814836</v>
      </c>
      <c r="BN103" s="306">
        <f t="shared" si="158"/>
        <v>17.391304347826097</v>
      </c>
      <c r="BO103" s="306">
        <f t="shared" si="159"/>
        <v>38.002208035328543</v>
      </c>
      <c r="BP103" s="306">
        <f t="shared" si="160"/>
        <v>31.579612202362185</v>
      </c>
      <c r="BQ103" s="306">
        <f t="shared" si="161"/>
        <v>23.908279856002522</v>
      </c>
      <c r="BR103" s="306">
        <f t="shared" si="162"/>
        <v>21.061108479393596</v>
      </c>
      <c r="BS103" s="306">
        <f t="shared" si="163"/>
        <v>58.317084145792734</v>
      </c>
      <c r="BT103" s="306">
        <f t="shared" si="164"/>
        <v>800.33760972315997</v>
      </c>
      <c r="BU103" s="306">
        <f t="shared" si="165"/>
        <v>0</v>
      </c>
      <c r="BV103" s="306">
        <f t="shared" si="166"/>
        <v>0</v>
      </c>
      <c r="BW103" s="306">
        <f t="shared" si="167"/>
        <v>3.0903561267536572</v>
      </c>
      <c r="BX103" s="404">
        <f t="shared" si="114"/>
        <v>69.623519303703929</v>
      </c>
      <c r="BY103" s="405">
        <f t="shared" si="115"/>
        <v>195.8853181468115</v>
      </c>
      <c r="BZ103" s="788" t="s">
        <v>1862</v>
      </c>
      <c r="CA103" s="486">
        <f t="shared" si="116"/>
        <v>-13.539147533763256</v>
      </c>
      <c r="CB103" s="348">
        <f t="shared" si="117"/>
        <v>12.533141622863251</v>
      </c>
      <c r="CC103" s="404">
        <f t="shared" si="118"/>
        <v>60.288753412884361</v>
      </c>
      <c r="CD103" s="570">
        <f t="shared" si="119"/>
        <v>0.48985000000000001</v>
      </c>
      <c r="CE103" s="419">
        <f t="shared" si="130"/>
        <v>0.52624585499999998</v>
      </c>
      <c r="CF103" s="419">
        <f t="shared" ref="CF103:CH111" si="171">IF($AE103="n/a",1.03*CE103,IF($AE103&lt;0,1.01*CE103,IF($AE103&gt;10,1.1*CE103,(1+$AE103/100)*CE103)))</f>
        <v>0.55308439360499995</v>
      </c>
      <c r="CG103" s="419">
        <f t="shared" si="171"/>
        <v>0.58129169767885491</v>
      </c>
      <c r="CH103" s="496">
        <f t="shared" si="171"/>
        <v>0.61093757426047646</v>
      </c>
      <c r="CI103" s="416">
        <f t="shared" ref="CI103:CI134" si="172">SUM(CD103:CH103)</f>
        <v>2.7614095205443312</v>
      </c>
      <c r="CJ103" s="405">
        <f t="shared" si="122"/>
        <v>12.760672460925745</v>
      </c>
      <c r="CK103" s="457">
        <v>0.5</v>
      </c>
      <c r="CL103" s="458">
        <v>24.78</v>
      </c>
      <c r="CM103" s="458">
        <v>-2.04</v>
      </c>
      <c r="CN103" s="525">
        <v>8.25</v>
      </c>
      <c r="CO103" s="508">
        <v>10.88</v>
      </c>
    </row>
    <row r="104" spans="1:93" ht="11.25" customHeight="1">
      <c r="A104" s="23" t="s">
        <v>2202</v>
      </c>
      <c r="B104" s="24" t="s">
        <v>2203</v>
      </c>
      <c r="C104" s="24" t="s">
        <v>3267</v>
      </c>
      <c r="D104" s="117">
        <v>22</v>
      </c>
      <c r="E104" s="121">
        <v>118</v>
      </c>
      <c r="F104" s="57" t="s">
        <v>2659</v>
      </c>
      <c r="G104" s="49" t="s">
        <v>2659</v>
      </c>
      <c r="H104" s="149">
        <v>36.479999999999997</v>
      </c>
      <c r="I104" s="227">
        <f t="shared" si="168"/>
        <v>0.98684210526315796</v>
      </c>
      <c r="J104" s="94">
        <v>7.7499999999999999E-2</v>
      </c>
      <c r="K104" s="94">
        <v>0.09</v>
      </c>
      <c r="L104" s="83">
        <f t="shared" si="169"/>
        <v>16.129032258064502</v>
      </c>
      <c r="M104" s="26">
        <v>41772</v>
      </c>
      <c r="N104" s="27">
        <v>41774</v>
      </c>
      <c r="O104" s="26">
        <v>41788</v>
      </c>
      <c r="P104" s="92" t="s">
        <v>883</v>
      </c>
      <c r="Q104" s="198"/>
      <c r="R104" s="224">
        <f t="shared" si="170"/>
        <v>0.36</v>
      </c>
      <c r="S104" s="231">
        <f t="shared" si="107"/>
        <v>22.085889570552148</v>
      </c>
      <c r="T104" s="680">
        <f t="shared" si="108"/>
        <v>65.088809216207494</v>
      </c>
      <c r="U104" s="227">
        <f t="shared" si="109"/>
        <v>22.380368098159508</v>
      </c>
      <c r="V104" s="263">
        <v>12</v>
      </c>
      <c r="W104" s="161">
        <v>1.63</v>
      </c>
      <c r="X104" s="149">
        <v>0.56000000000000005</v>
      </c>
      <c r="Y104" s="155">
        <v>1.69</v>
      </c>
      <c r="Z104" s="149">
        <v>2.74</v>
      </c>
      <c r="AA104" s="156">
        <v>12.6</v>
      </c>
      <c r="AB104" s="432">
        <v>-2.9</v>
      </c>
      <c r="AC104" s="474">
        <v>17.45</v>
      </c>
      <c r="AD104" s="443">
        <v>12.1</v>
      </c>
      <c r="AE104" s="474">
        <v>40</v>
      </c>
      <c r="AF104" s="723">
        <v>3</v>
      </c>
      <c r="AG104" s="456">
        <v>1734</v>
      </c>
      <c r="AH104" s="655">
        <v>1.6</v>
      </c>
      <c r="AI104" s="767">
        <v>0.36</v>
      </c>
      <c r="AJ104" s="796">
        <f t="shared" si="153"/>
        <v>0.56262790364893134</v>
      </c>
      <c r="AK104" s="688">
        <f t="shared" si="154"/>
        <v>0.80965744677104456</v>
      </c>
      <c r="AL104" s="634">
        <f t="shared" si="123"/>
        <v>13.934426229508201</v>
      </c>
      <c r="AM104" s="631">
        <f t="shared" si="142"/>
        <v>9.1131283606439304</v>
      </c>
      <c r="AN104" s="631">
        <f t="shared" si="143"/>
        <v>6.8077976341520685</v>
      </c>
      <c r="AO104" s="235">
        <f t="shared" si="110"/>
        <v>8.4082443276498164</v>
      </c>
      <c r="AP104" s="808">
        <v>0.34749999999999998</v>
      </c>
      <c r="AQ104" s="808">
        <v>0.30499999999999999</v>
      </c>
      <c r="AR104" s="809"/>
      <c r="AS104" s="808">
        <v>0.28499999999999998</v>
      </c>
      <c r="AT104" s="796">
        <v>0.26750000000000002</v>
      </c>
      <c r="AU104" s="809"/>
      <c r="AV104" s="810">
        <v>0.25750000000000001</v>
      </c>
      <c r="AW104" s="812">
        <v>0.25</v>
      </c>
      <c r="AX104" s="811">
        <v>0.2475</v>
      </c>
      <c r="AY104" s="811">
        <v>0.23499999999999999</v>
      </c>
      <c r="AZ104" s="811">
        <v>0.215</v>
      </c>
      <c r="BA104" s="811">
        <v>0.19</v>
      </c>
      <c r="BB104" s="811">
        <v>0.155</v>
      </c>
      <c r="BC104" s="811">
        <v>0.13750000000000001</v>
      </c>
      <c r="BD104" s="811">
        <v>0.1275</v>
      </c>
      <c r="BE104" s="811">
        <v>0.11749999999999999</v>
      </c>
      <c r="BF104" s="811">
        <v>0.1075</v>
      </c>
      <c r="BG104" s="811">
        <v>9.6250000000000002E-2</v>
      </c>
      <c r="BH104" s="810">
        <f t="shared" si="111"/>
        <v>3.3412500000000001</v>
      </c>
      <c r="BI104" s="405">
        <f t="shared" si="112"/>
        <v>13.934426229508201</v>
      </c>
      <c r="BJ104" s="405">
        <f t="shared" si="124"/>
        <v>7.0175438596491224</v>
      </c>
      <c r="BK104" s="405">
        <f t="shared" si="155"/>
        <v>6.5420560747663448</v>
      </c>
      <c r="BL104" s="404">
        <f t="shared" si="156"/>
        <v>3.8834951456310662</v>
      </c>
      <c r="BM104" s="404">
        <f t="shared" si="157"/>
        <v>3.0000000000000027</v>
      </c>
      <c r="BN104" s="306">
        <f t="shared" si="158"/>
        <v>1.0101010101010166</v>
      </c>
      <c r="BO104" s="306">
        <f t="shared" si="159"/>
        <v>5.319148936170226</v>
      </c>
      <c r="BP104" s="306">
        <f t="shared" si="160"/>
        <v>9.302325581395344</v>
      </c>
      <c r="BQ104" s="306">
        <f t="shared" si="161"/>
        <v>13.157894736842103</v>
      </c>
      <c r="BR104" s="306">
        <f t="shared" si="162"/>
        <v>22.580645161290324</v>
      </c>
      <c r="BS104" s="306">
        <f t="shared" si="163"/>
        <v>12.72727272727272</v>
      </c>
      <c r="BT104" s="306">
        <f t="shared" si="164"/>
        <v>7.8431372549019773</v>
      </c>
      <c r="BU104" s="306">
        <f t="shared" si="165"/>
        <v>8.5106382978723527</v>
      </c>
      <c r="BV104" s="306">
        <f t="shared" si="166"/>
        <v>9.302325581395344</v>
      </c>
      <c r="BW104" s="306">
        <f t="shared" si="167"/>
        <v>11.688311688311682</v>
      </c>
      <c r="BX104" s="404">
        <f t="shared" si="114"/>
        <v>9.0546214856738541</v>
      </c>
      <c r="BY104" s="405">
        <f t="shared" si="115"/>
        <v>5.1539202154414028</v>
      </c>
      <c r="BZ104" s="788" t="s">
        <v>2558</v>
      </c>
      <c r="CA104" s="486">
        <f t="shared" si="116"/>
        <v>-14.585728358744282</v>
      </c>
      <c r="CB104" s="348">
        <f t="shared" si="117"/>
        <v>7.794639739415226</v>
      </c>
      <c r="CC104" s="404">
        <f t="shared" si="118"/>
        <v>69.575270137188667</v>
      </c>
      <c r="CD104" s="570">
        <f t="shared" si="119"/>
        <v>0.35097499999999998</v>
      </c>
      <c r="CE104" s="419">
        <f t="shared" si="130"/>
        <v>0.38607249999999999</v>
      </c>
      <c r="CF104" s="419">
        <f t="shared" si="171"/>
        <v>0.42467975000000002</v>
      </c>
      <c r="CG104" s="419">
        <f t="shared" si="171"/>
        <v>0.46714772500000007</v>
      </c>
      <c r="CH104" s="496">
        <f t="shared" si="171"/>
        <v>0.51386249750000013</v>
      </c>
      <c r="CI104" s="416">
        <f t="shared" si="172"/>
        <v>2.1427374725000004</v>
      </c>
      <c r="CJ104" s="405">
        <f t="shared" si="122"/>
        <v>5.8737321066337733</v>
      </c>
      <c r="CK104" s="457">
        <v>1.29</v>
      </c>
      <c r="CL104" s="458">
        <v>11.08</v>
      </c>
      <c r="CM104" s="458">
        <v>-17.52</v>
      </c>
      <c r="CN104" s="525">
        <v>3.29</v>
      </c>
      <c r="CO104" s="508">
        <v>-1.34</v>
      </c>
    </row>
    <row r="105" spans="1:93" ht="11.25" customHeight="1">
      <c r="A105" s="86" t="s">
        <v>3388</v>
      </c>
      <c r="B105" s="24" t="s">
        <v>3389</v>
      </c>
      <c r="C105" s="91" t="s">
        <v>543</v>
      </c>
      <c r="D105" s="117">
        <v>11</v>
      </c>
      <c r="E105" s="121">
        <v>314</v>
      </c>
      <c r="F105" s="57" t="s">
        <v>2659</v>
      </c>
      <c r="G105" s="49" t="s">
        <v>2659</v>
      </c>
      <c r="H105" s="181">
        <v>41.6</v>
      </c>
      <c r="I105" s="227">
        <f t="shared" si="168"/>
        <v>2.2115384615384617</v>
      </c>
      <c r="J105" s="106">
        <v>0.22</v>
      </c>
      <c r="K105" s="106">
        <v>0.23</v>
      </c>
      <c r="L105" s="83">
        <f t="shared" si="169"/>
        <v>4.5454545454545414</v>
      </c>
      <c r="M105" s="26">
        <v>42100</v>
      </c>
      <c r="N105" s="27">
        <v>42102</v>
      </c>
      <c r="O105" s="26">
        <v>42123</v>
      </c>
      <c r="P105" s="92" t="s">
        <v>37</v>
      </c>
      <c r="Q105" s="91"/>
      <c r="R105" s="224">
        <f t="shared" si="170"/>
        <v>0.92</v>
      </c>
      <c r="S105" s="231">
        <f t="shared" si="107"/>
        <v>32.857142857142861</v>
      </c>
      <c r="T105" s="680">
        <f t="shared" si="108"/>
        <v>103.79884262175842</v>
      </c>
      <c r="U105" s="227">
        <f t="shared" si="109"/>
        <v>14.857142857142859</v>
      </c>
      <c r="V105" s="263">
        <v>1</v>
      </c>
      <c r="W105" s="161">
        <v>2.8</v>
      </c>
      <c r="X105" s="149">
        <v>1.43</v>
      </c>
      <c r="Y105" s="155">
        <v>1.08</v>
      </c>
      <c r="Z105" s="149">
        <v>6.29</v>
      </c>
      <c r="AA105" s="156">
        <v>42</v>
      </c>
      <c r="AB105" s="432">
        <v>17.600000000000001</v>
      </c>
      <c r="AC105" s="474">
        <v>7.36</v>
      </c>
      <c r="AD105" s="443">
        <v>15.4</v>
      </c>
      <c r="AE105" s="474">
        <v>10.4</v>
      </c>
      <c r="AF105" s="723">
        <v>31</v>
      </c>
      <c r="AG105" s="456">
        <v>17621</v>
      </c>
      <c r="AH105" s="655">
        <v>0.1</v>
      </c>
      <c r="AI105" s="767">
        <v>0.48</v>
      </c>
      <c r="AJ105" s="796">
        <f>IF(OR(AD105&lt;0,AD105="n/a",AD105=0,AN105="n/a"),"n/a",AN105/AD105)</f>
        <v>1.3242688479615934</v>
      </c>
      <c r="AK105" s="688">
        <f>IF(OR(AN105&lt;0,AN105="n/a",AO105&lt;0,AO105="n/a"),"n/a",AN105/AO105)</f>
        <v>0.80539217608383007</v>
      </c>
      <c r="AL105" s="634">
        <f t="shared" si="123"/>
        <v>37.599999999999987</v>
      </c>
      <c r="AM105" s="631">
        <f t="shared" si="142"/>
        <v>25.267996441206051</v>
      </c>
      <c r="AN105" s="631">
        <f t="shared" si="143"/>
        <v>20.393740258608538</v>
      </c>
      <c r="AO105" s="235">
        <f t="shared" si="110"/>
        <v>25.321502820864051</v>
      </c>
      <c r="AP105" s="808">
        <v>0.86</v>
      </c>
      <c r="AQ105" s="808">
        <v>0.625</v>
      </c>
      <c r="AR105" s="809"/>
      <c r="AS105" s="808">
        <v>0.48749999999999999</v>
      </c>
      <c r="AT105" s="796">
        <v>0.4375</v>
      </c>
      <c r="AU105" s="809"/>
      <c r="AV105" s="810">
        <v>0.38500000000000001</v>
      </c>
      <c r="AW105" s="812">
        <v>0.34</v>
      </c>
      <c r="AX105" s="811">
        <v>0.33500000000000002</v>
      </c>
      <c r="AY105" s="812">
        <v>0.32</v>
      </c>
      <c r="AZ105" s="811">
        <v>0.28499999999999998</v>
      </c>
      <c r="BA105" s="811">
        <v>0.1575</v>
      </c>
      <c r="BB105" s="812">
        <v>0.09</v>
      </c>
      <c r="BC105" s="812">
        <v>0.09</v>
      </c>
      <c r="BD105" s="812">
        <v>0.09</v>
      </c>
      <c r="BE105" s="812">
        <v>0.09</v>
      </c>
      <c r="BF105" s="811">
        <v>0.09</v>
      </c>
      <c r="BG105" s="811">
        <v>8.1000000000000003E-2</v>
      </c>
      <c r="BH105" s="810">
        <f t="shared" si="111"/>
        <v>4.7634999999999987</v>
      </c>
      <c r="BI105" s="405">
        <f t="shared" si="112"/>
        <v>37.599999999999987</v>
      </c>
      <c r="BJ105" s="405">
        <f t="shared" si="124"/>
        <v>28.205128205128215</v>
      </c>
      <c r="BK105" s="405">
        <f t="shared" si="155"/>
        <v>11.428571428571432</v>
      </c>
      <c r="BL105" s="404">
        <f t="shared" si="156"/>
        <v>13.636363636363624</v>
      </c>
      <c r="BM105" s="404">
        <f t="shared" si="157"/>
        <v>13.235294117647056</v>
      </c>
      <c r="BN105" s="306">
        <f t="shared" si="158"/>
        <v>1.4925373134328401</v>
      </c>
      <c r="BO105" s="306">
        <f t="shared" si="159"/>
        <v>4.6875</v>
      </c>
      <c r="BP105" s="306">
        <f t="shared" si="160"/>
        <v>12.28070175438598</v>
      </c>
      <c r="BQ105" s="306">
        <f t="shared" si="161"/>
        <v>80.952380952380935</v>
      </c>
      <c r="BR105" s="306">
        <f t="shared" si="162"/>
        <v>75</v>
      </c>
      <c r="BS105" s="306">
        <f t="shared" si="163"/>
        <v>0</v>
      </c>
      <c r="BT105" s="306">
        <f t="shared" si="164"/>
        <v>0</v>
      </c>
      <c r="BU105" s="306">
        <f t="shared" si="165"/>
        <v>0</v>
      </c>
      <c r="BV105" s="306">
        <f t="shared" si="166"/>
        <v>0</v>
      </c>
      <c r="BW105" s="306">
        <f t="shared" si="167"/>
        <v>11.111111111111093</v>
      </c>
      <c r="BX105" s="404">
        <f t="shared" si="114"/>
        <v>19.308639234601408</v>
      </c>
      <c r="BY105" s="405">
        <f t="shared" si="115"/>
        <v>25.279019522962301</v>
      </c>
      <c r="BZ105" s="788" t="s">
        <v>2441</v>
      </c>
      <c r="CA105" s="486">
        <f t="shared" si="116"/>
        <v>7.7481358630041388</v>
      </c>
      <c r="CB105" s="348">
        <f t="shared" si="117"/>
        <v>22.605278720146998</v>
      </c>
      <c r="CC105" s="404">
        <f t="shared" si="118"/>
        <v>71.731298701298698</v>
      </c>
      <c r="CD105" s="570">
        <f t="shared" si="119"/>
        <v>0.94600000000000006</v>
      </c>
      <c r="CE105" s="419">
        <f t="shared" si="130"/>
        <v>1.0156255999999999</v>
      </c>
      <c r="CF105" s="419">
        <f t="shared" si="171"/>
        <v>1.11718816</v>
      </c>
      <c r="CG105" s="419">
        <f t="shared" si="171"/>
        <v>1.228906976</v>
      </c>
      <c r="CH105" s="496">
        <f t="shared" si="171"/>
        <v>1.3517976736000001</v>
      </c>
      <c r="CI105" s="416">
        <f t="shared" si="172"/>
        <v>5.6595184096000004</v>
      </c>
      <c r="CJ105" s="405">
        <f t="shared" si="122"/>
        <v>13.604611561538462</v>
      </c>
      <c r="CK105" s="457">
        <v>1.25</v>
      </c>
      <c r="CL105" s="458">
        <v>17.93</v>
      </c>
      <c r="CM105" s="458">
        <v>-10.26</v>
      </c>
      <c r="CN105" s="525">
        <v>0.59</v>
      </c>
      <c r="CO105" s="508">
        <v>2.25</v>
      </c>
    </row>
    <row r="106" spans="1:93" ht="11.25" customHeight="1">
      <c r="A106" s="23" t="s">
        <v>1183</v>
      </c>
      <c r="B106" s="24" t="s">
        <v>1184</v>
      </c>
      <c r="C106" s="24" t="s">
        <v>3690</v>
      </c>
      <c r="D106" s="117">
        <v>23</v>
      </c>
      <c r="E106" s="121">
        <v>109</v>
      </c>
      <c r="F106" s="57" t="s">
        <v>2659</v>
      </c>
      <c r="G106" s="49" t="s">
        <v>2659</v>
      </c>
      <c r="H106" s="182">
        <v>138.78</v>
      </c>
      <c r="I106" s="229">
        <f t="shared" si="168"/>
        <v>1.7870010087908921</v>
      </c>
      <c r="J106" s="94">
        <v>0.56000000000000005</v>
      </c>
      <c r="K106" s="94">
        <v>0.62</v>
      </c>
      <c r="L106" s="83">
        <f t="shared" si="169"/>
        <v>10.714285714285698</v>
      </c>
      <c r="M106" s="331">
        <v>41738</v>
      </c>
      <c r="N106" s="329">
        <v>41740</v>
      </c>
      <c r="O106" s="331">
        <v>41768</v>
      </c>
      <c r="P106" s="92" t="s">
        <v>3099</v>
      </c>
      <c r="Q106" s="515"/>
      <c r="R106" s="192">
        <f t="shared" si="170"/>
        <v>2.48</v>
      </c>
      <c r="S106" s="672">
        <f t="shared" si="107"/>
        <v>31.552162849872772</v>
      </c>
      <c r="T106" s="681">
        <f t="shared" si="108"/>
        <v>74.267496410958728</v>
      </c>
      <c r="U106" s="229">
        <f t="shared" si="109"/>
        <v>17.65648854961832</v>
      </c>
      <c r="V106" s="264">
        <v>12</v>
      </c>
      <c r="W106" s="162">
        <v>7.86</v>
      </c>
      <c r="X106" s="150">
        <v>1.83</v>
      </c>
      <c r="Y106" s="157">
        <v>1.49</v>
      </c>
      <c r="Z106" s="150">
        <v>3.87</v>
      </c>
      <c r="AA106" s="158">
        <v>19.3</v>
      </c>
      <c r="AB106" s="1133">
        <v>11.4</v>
      </c>
      <c r="AC106" s="475">
        <v>9.5</v>
      </c>
      <c r="AD106" s="445">
        <v>4.7</v>
      </c>
      <c r="AE106" s="475">
        <v>9.6199999999999992</v>
      </c>
      <c r="AF106" s="725">
        <v>21</v>
      </c>
      <c r="AG106" s="467">
        <v>46033</v>
      </c>
      <c r="AH106" s="738">
        <v>0.7</v>
      </c>
      <c r="AI106" s="769">
        <v>0.33</v>
      </c>
      <c r="AJ106" s="796">
        <f>IF(OR(AD106&lt;0,AD106="n/a",AD106=0),"n/a",AN106/AD106)</f>
        <v>2.1672017633357519</v>
      </c>
      <c r="AK106" s="688">
        <f>IF(OR(AO106&lt;0,AO106="n/a"),"n/a",AN106/AO106)</f>
        <v>0.77126976039897099</v>
      </c>
      <c r="AL106" s="635">
        <f t="shared" si="123"/>
        <v>10.502283105022837</v>
      </c>
      <c r="AM106" s="636">
        <f t="shared" si="142"/>
        <v>9.7626942513024506</v>
      </c>
      <c r="AN106" s="636">
        <f t="shared" si="143"/>
        <v>10.185848287678034</v>
      </c>
      <c r="AO106" s="236">
        <f t="shared" si="110"/>
        <v>13.206596201060684</v>
      </c>
      <c r="AP106" s="814">
        <v>2.42</v>
      </c>
      <c r="AQ106" s="814">
        <v>2.19</v>
      </c>
      <c r="AR106" s="815" t="s">
        <v>1127</v>
      </c>
      <c r="AS106" s="814">
        <v>2</v>
      </c>
      <c r="AT106" s="797">
        <v>1.83</v>
      </c>
      <c r="AU106" s="815"/>
      <c r="AV106" s="816">
        <v>1.64</v>
      </c>
      <c r="AW106" s="817">
        <v>1.49</v>
      </c>
      <c r="AX106" s="817">
        <v>1.34</v>
      </c>
      <c r="AY106" s="817">
        <v>1.1000000000000001</v>
      </c>
      <c r="AZ106" s="817">
        <v>0.89</v>
      </c>
      <c r="BA106" s="817">
        <v>0.78</v>
      </c>
      <c r="BB106" s="817">
        <v>0.7</v>
      </c>
      <c r="BC106" s="817">
        <v>0.63</v>
      </c>
      <c r="BD106" s="817">
        <v>0.59</v>
      </c>
      <c r="BE106" s="817">
        <v>0.55000000000000004</v>
      </c>
      <c r="BF106" s="817">
        <v>0.51</v>
      </c>
      <c r="BG106" s="817">
        <v>0.47</v>
      </c>
      <c r="BH106" s="816">
        <f t="shared" si="111"/>
        <v>19.13</v>
      </c>
      <c r="BI106" s="409">
        <f t="shared" si="112"/>
        <v>10.502283105022837</v>
      </c>
      <c r="BJ106" s="409">
        <f t="shared" si="124"/>
        <v>9.4999999999999964</v>
      </c>
      <c r="BK106" s="409">
        <f t="shared" si="155"/>
        <v>9.2896174863387859</v>
      </c>
      <c r="BL106" s="408">
        <f t="shared" si="156"/>
        <v>11.585365853658548</v>
      </c>
      <c r="BM106" s="408">
        <f t="shared" si="157"/>
        <v>10.067114093959727</v>
      </c>
      <c r="BN106" s="395">
        <f t="shared" si="158"/>
        <v>11.194029850746269</v>
      </c>
      <c r="BO106" s="395">
        <f t="shared" si="159"/>
        <v>21.818181818181827</v>
      </c>
      <c r="BP106" s="395">
        <f t="shared" si="160"/>
        <v>23.59550561797754</v>
      </c>
      <c r="BQ106" s="395">
        <f t="shared" si="161"/>
        <v>14.102564102564097</v>
      </c>
      <c r="BR106" s="395">
        <f t="shared" si="162"/>
        <v>11.428571428571432</v>
      </c>
      <c r="BS106" s="395">
        <f t="shared" si="163"/>
        <v>11.111111111111093</v>
      </c>
      <c r="BT106" s="395">
        <f t="shared" si="164"/>
        <v>6.7796610169491567</v>
      </c>
      <c r="BU106" s="395">
        <f t="shared" si="165"/>
        <v>7.2727272727272529</v>
      </c>
      <c r="BV106" s="395">
        <f t="shared" si="166"/>
        <v>7.8431372549019773</v>
      </c>
      <c r="BW106" s="395">
        <f t="shared" si="167"/>
        <v>8.5106382978723527</v>
      </c>
      <c r="BX106" s="408">
        <f t="shared" si="114"/>
        <v>11.640033887372194</v>
      </c>
      <c r="BY106" s="409">
        <f t="shared" si="115"/>
        <v>4.7180315573941902</v>
      </c>
      <c r="BZ106" s="654" t="s">
        <v>2558</v>
      </c>
      <c r="CA106" s="487">
        <f t="shared" si="116"/>
        <v>-5.6836392531493942</v>
      </c>
      <c r="CB106" s="349">
        <f t="shared" si="117"/>
        <v>11.972849296468926</v>
      </c>
      <c r="CC106" s="408">
        <f t="shared" si="118"/>
        <v>77.640481985702124</v>
      </c>
      <c r="CD106" s="574">
        <f t="shared" si="119"/>
        <v>2.6619999999999999</v>
      </c>
      <c r="CE106" s="420">
        <f t="shared" si="130"/>
        <v>2.9148899999999998</v>
      </c>
      <c r="CF106" s="420">
        <f t="shared" si="171"/>
        <v>3.1953024179999998</v>
      </c>
      <c r="CG106" s="420">
        <f t="shared" si="171"/>
        <v>3.5026905106116</v>
      </c>
      <c r="CH106" s="497">
        <f t="shared" si="171"/>
        <v>3.8396493377324363</v>
      </c>
      <c r="CI106" s="421">
        <f t="shared" si="172"/>
        <v>16.114532266344035</v>
      </c>
      <c r="CJ106" s="409">
        <f t="shared" si="122"/>
        <v>11.611566700060552</v>
      </c>
      <c r="CK106" s="468">
        <v>1.1399999999999999</v>
      </c>
      <c r="CL106" s="469">
        <v>35.17</v>
      </c>
      <c r="CM106" s="469">
        <v>-4.5999999999999996</v>
      </c>
      <c r="CN106" s="528">
        <v>0.37</v>
      </c>
      <c r="CO106" s="476">
        <v>8.64</v>
      </c>
    </row>
    <row r="107" spans="1:93" ht="11.25" customHeight="1">
      <c r="A107" s="129" t="s">
        <v>13</v>
      </c>
      <c r="B107" s="16" t="s">
        <v>14</v>
      </c>
      <c r="C107" s="16" t="s">
        <v>1737</v>
      </c>
      <c r="D107" s="116">
        <v>11</v>
      </c>
      <c r="E107" s="121">
        <v>290</v>
      </c>
      <c r="F107" s="36" t="s">
        <v>2049</v>
      </c>
      <c r="G107" s="37" t="s">
        <v>2049</v>
      </c>
      <c r="H107" s="272">
        <v>53.79</v>
      </c>
      <c r="I107" s="226">
        <f t="shared" si="168"/>
        <v>3.0488938464398587</v>
      </c>
      <c r="J107" s="202">
        <v>0.38</v>
      </c>
      <c r="K107" s="202">
        <v>0.41</v>
      </c>
      <c r="L107" s="96">
        <f t="shared" si="169"/>
        <v>7.8947368421052655</v>
      </c>
      <c r="M107" s="872">
        <v>41737</v>
      </c>
      <c r="N107" s="873">
        <v>41739</v>
      </c>
      <c r="O107" s="872">
        <v>41760</v>
      </c>
      <c r="P107" s="230" t="s">
        <v>1515</v>
      </c>
      <c r="Q107" s="16"/>
      <c r="R107" s="224">
        <f t="shared" si="170"/>
        <v>1.64</v>
      </c>
      <c r="S107" s="675">
        <f t="shared" si="107"/>
        <v>68.61924686192468</v>
      </c>
      <c r="T107" s="684">
        <f t="shared" si="108"/>
        <v>139.19856891209764</v>
      </c>
      <c r="U107" s="226">
        <f t="shared" si="109"/>
        <v>22.506276150627613</v>
      </c>
      <c r="V107" s="267">
        <v>5</v>
      </c>
      <c r="W107" s="161">
        <v>2.39</v>
      </c>
      <c r="X107" s="149">
        <v>3.65</v>
      </c>
      <c r="Y107" s="155">
        <v>1.84</v>
      </c>
      <c r="Z107" s="149">
        <v>5.72</v>
      </c>
      <c r="AA107" s="156">
        <v>24.4</v>
      </c>
      <c r="AB107" s="432">
        <v>1.4</v>
      </c>
      <c r="AC107" s="474">
        <v>6.73</v>
      </c>
      <c r="AD107" s="443">
        <v>8.3000000000000007</v>
      </c>
      <c r="AE107" s="474">
        <v>6.16</v>
      </c>
      <c r="AF107" s="723">
        <v>21</v>
      </c>
      <c r="AG107" s="456">
        <v>32476</v>
      </c>
      <c r="AH107" s="655">
        <v>0.3</v>
      </c>
      <c r="AI107" s="767">
        <v>1.86</v>
      </c>
      <c r="AJ107" s="795">
        <f>IF(OR(AD107&lt;0,AD107="n/a",AD107=0),"n/a",AN107/AD107)</f>
        <v>1.4861939320342084</v>
      </c>
      <c r="AK107" s="794">
        <f>IF(OR(AO107&lt;0,AO107="n/a"),"n/a",AN107/AO107)</f>
        <v>1.1578227965432488</v>
      </c>
      <c r="AL107" s="634">
        <f t="shared" si="123"/>
        <v>13.380281690140849</v>
      </c>
      <c r="AM107" s="631">
        <f t="shared" si="142"/>
        <v>11.227797643302173</v>
      </c>
      <c r="AN107" s="631">
        <f t="shared" si="143"/>
        <v>12.335409635883931</v>
      </c>
      <c r="AO107" s="235">
        <f t="shared" si="110"/>
        <v>10.653970255821577</v>
      </c>
      <c r="AP107" s="808">
        <v>1.61</v>
      </c>
      <c r="AQ107" s="808">
        <v>1.42</v>
      </c>
      <c r="AR107" s="809"/>
      <c r="AS107" s="808">
        <v>1.27</v>
      </c>
      <c r="AT107" s="796">
        <v>1.17</v>
      </c>
      <c r="AU107" s="809"/>
      <c r="AV107" s="810">
        <v>1.05</v>
      </c>
      <c r="AW107" s="811">
        <v>0.9</v>
      </c>
      <c r="AX107" s="811">
        <v>0.82499999999999996</v>
      </c>
      <c r="AY107" s="811">
        <v>0.76</v>
      </c>
      <c r="AZ107" s="811">
        <v>0.69</v>
      </c>
      <c r="BA107" s="811">
        <v>0.64</v>
      </c>
      <c r="BB107" s="811">
        <v>0.58499999999999996</v>
      </c>
      <c r="BC107" s="812">
        <v>0.55000000000000004</v>
      </c>
      <c r="BD107" s="812">
        <v>0.55000000000000004</v>
      </c>
      <c r="BE107" s="812">
        <v>0.55000000000000004</v>
      </c>
      <c r="BF107" s="812">
        <v>0.55000000000000004</v>
      </c>
      <c r="BG107" s="812">
        <v>0.55000000000000004</v>
      </c>
      <c r="BH107" s="810">
        <f t="shared" si="111"/>
        <v>13.670000000000005</v>
      </c>
      <c r="BI107" s="405">
        <f t="shared" si="112"/>
        <v>13.380281690140849</v>
      </c>
      <c r="BJ107" s="405">
        <f t="shared" si="124"/>
        <v>11.811023622047244</v>
      </c>
      <c r="BK107" s="405">
        <f t="shared" si="155"/>
        <v>8.5470085470085611</v>
      </c>
      <c r="BL107" s="404">
        <f t="shared" si="156"/>
        <v>11.428571428571409</v>
      </c>
      <c r="BM107" s="404">
        <f t="shared" si="157"/>
        <v>16.666666666666675</v>
      </c>
      <c r="BN107" s="306">
        <f t="shared" si="158"/>
        <v>9.0909090909091042</v>
      </c>
      <c r="BO107" s="306">
        <f t="shared" si="159"/>
        <v>8.5526315789473664</v>
      </c>
      <c r="BP107" s="306">
        <f t="shared" si="160"/>
        <v>10.144927536231885</v>
      </c>
      <c r="BQ107" s="306">
        <f t="shared" si="161"/>
        <v>7.8125</v>
      </c>
      <c r="BR107" s="306">
        <f t="shared" si="162"/>
        <v>9.4017094017094127</v>
      </c>
      <c r="BS107" s="306">
        <f t="shared" si="163"/>
        <v>6.3636363636363491</v>
      </c>
      <c r="BT107" s="306">
        <f t="shared" si="164"/>
        <v>0</v>
      </c>
      <c r="BU107" s="306">
        <f t="shared" si="165"/>
        <v>0</v>
      </c>
      <c r="BV107" s="306">
        <f t="shared" si="166"/>
        <v>0</v>
      </c>
      <c r="BW107" s="306">
        <f t="shared" si="167"/>
        <v>0</v>
      </c>
      <c r="BX107" s="404">
        <f t="shared" si="114"/>
        <v>7.5466577283912573</v>
      </c>
      <c r="BY107" s="405">
        <f t="shared" si="115"/>
        <v>5.1272332062994872</v>
      </c>
      <c r="BZ107" s="788" t="s">
        <v>1862</v>
      </c>
      <c r="CA107" s="486">
        <f t="shared" si="116"/>
        <v>-7.1219726683038242</v>
      </c>
      <c r="CB107" s="348">
        <f t="shared" si="117"/>
        <v>15.384303482323789</v>
      </c>
      <c r="CC107" s="404">
        <f t="shared" si="118"/>
        <v>61.563144983993034</v>
      </c>
      <c r="CD107" s="570">
        <f t="shared" si="119"/>
        <v>1.6325400000000001</v>
      </c>
      <c r="CE107" s="419">
        <f t="shared" si="130"/>
        <v>1.7424099419999999</v>
      </c>
      <c r="CF107" s="419">
        <f t="shared" si="171"/>
        <v>1.8497423944272</v>
      </c>
      <c r="CG107" s="419">
        <f t="shared" si="171"/>
        <v>1.9636865259239158</v>
      </c>
      <c r="CH107" s="496">
        <f t="shared" si="171"/>
        <v>2.0846496159208292</v>
      </c>
      <c r="CI107" s="416">
        <f t="shared" si="172"/>
        <v>9.2730284782719448</v>
      </c>
      <c r="CJ107" s="405">
        <f t="shared" si="122"/>
        <v>17.239316747112742</v>
      </c>
      <c r="CK107" s="457">
        <v>0.17</v>
      </c>
      <c r="CL107" s="458">
        <v>12.3</v>
      </c>
      <c r="CM107" s="458">
        <v>-3.24</v>
      </c>
      <c r="CN107" s="525">
        <v>1.03</v>
      </c>
      <c r="CO107" s="508">
        <v>3.38</v>
      </c>
    </row>
    <row r="108" spans="1:93" ht="11.25" customHeight="1">
      <c r="A108" s="86" t="s">
        <v>984</v>
      </c>
      <c r="B108" s="24" t="s">
        <v>1014</v>
      </c>
      <c r="C108" s="91" t="s">
        <v>3252</v>
      </c>
      <c r="D108" s="117">
        <v>11</v>
      </c>
      <c r="E108" s="121">
        <v>302</v>
      </c>
      <c r="F108" s="57" t="s">
        <v>2659</v>
      </c>
      <c r="G108" s="49" t="s">
        <v>2659</v>
      </c>
      <c r="H108" s="181">
        <v>46</v>
      </c>
      <c r="I108" s="227">
        <f t="shared" si="168"/>
        <v>5.0434782608695645</v>
      </c>
      <c r="J108" s="106">
        <v>0.56499999999999995</v>
      </c>
      <c r="K108" s="106">
        <v>0.57999999999999996</v>
      </c>
      <c r="L108" s="83">
        <f t="shared" si="169"/>
        <v>2.6548672566371723</v>
      </c>
      <c r="M108" s="26">
        <v>41941</v>
      </c>
      <c r="N108" s="27">
        <v>41943</v>
      </c>
      <c r="O108" s="26">
        <v>41957</v>
      </c>
      <c r="P108" s="92" t="s">
        <v>1522</v>
      </c>
      <c r="Q108" s="91"/>
      <c r="R108" s="224">
        <f t="shared" si="170"/>
        <v>2.3199999999999998</v>
      </c>
      <c r="S108" s="231">
        <f t="shared" si="107"/>
        <v>196.6101694915254</v>
      </c>
      <c r="T108" s="680">
        <f t="shared" si="108"/>
        <v>146.60405374209464</v>
      </c>
      <c r="U108" s="227">
        <f t="shared" si="109"/>
        <v>38.983050847457626</v>
      </c>
      <c r="V108" s="263">
        <v>12</v>
      </c>
      <c r="W108" s="161">
        <v>1.18</v>
      </c>
      <c r="X108" s="149">
        <v>2.91</v>
      </c>
      <c r="Y108" s="155">
        <v>1.1200000000000001</v>
      </c>
      <c r="Z108" s="149">
        <v>3.51</v>
      </c>
      <c r="AA108" s="156">
        <v>9.1999999999999993</v>
      </c>
      <c r="AB108" s="432">
        <v>18</v>
      </c>
      <c r="AC108" s="474">
        <v>22.11</v>
      </c>
      <c r="AD108" s="443">
        <v>18.3</v>
      </c>
      <c r="AE108" s="474">
        <v>13.4</v>
      </c>
      <c r="AF108" s="723">
        <v>11</v>
      </c>
      <c r="AG108" s="456">
        <v>4290</v>
      </c>
      <c r="AH108" s="655">
        <v>1.7</v>
      </c>
      <c r="AI108" s="767">
        <v>1.3</v>
      </c>
      <c r="AJ108" s="796">
        <f>IF(OR(AD108&lt;0,AD108="n/a",AD108=0),"n/a",AN108/AD108)</f>
        <v>0.56365943952582331</v>
      </c>
      <c r="AK108" s="688">
        <f>IF(OR(AO108&lt;0,AO108="n/a"),"n/a",AN108/AO108)</f>
        <v>0.73525974396946014</v>
      </c>
      <c r="AL108" s="634">
        <f t="shared" si="123"/>
        <v>10.669975186104219</v>
      </c>
      <c r="AM108" s="631">
        <f t="shared" si="142"/>
        <v>10.56227665527063</v>
      </c>
      <c r="AN108" s="631">
        <f t="shared" si="143"/>
        <v>10.314967743322567</v>
      </c>
      <c r="AO108" s="235">
        <f t="shared" si="110"/>
        <v>14.029011961997217</v>
      </c>
      <c r="AP108" s="808">
        <v>2.23</v>
      </c>
      <c r="AQ108" s="808">
        <v>2.0150000000000001</v>
      </c>
      <c r="AR108" s="809"/>
      <c r="AS108" s="808">
        <v>1.8225</v>
      </c>
      <c r="AT108" s="796">
        <v>1.65</v>
      </c>
      <c r="AU108" s="809"/>
      <c r="AV108" s="810">
        <v>1.49</v>
      </c>
      <c r="AW108" s="811">
        <v>1.365</v>
      </c>
      <c r="AX108" s="811">
        <v>1.2224999999999999</v>
      </c>
      <c r="AY108" s="811">
        <v>0.93</v>
      </c>
      <c r="AZ108" s="811">
        <v>0.74</v>
      </c>
      <c r="BA108" s="811">
        <v>0.61</v>
      </c>
      <c r="BB108" s="811">
        <v>0.6</v>
      </c>
      <c r="BC108" s="812">
        <v>0.35</v>
      </c>
      <c r="BD108" s="812">
        <v>0.8</v>
      </c>
      <c r="BE108" s="812">
        <v>0.8</v>
      </c>
      <c r="BF108" s="812">
        <v>1.78</v>
      </c>
      <c r="BG108" s="812">
        <v>2</v>
      </c>
      <c r="BH108" s="810">
        <f t="shared" si="111"/>
        <v>20.405000000000001</v>
      </c>
      <c r="BI108" s="405">
        <f t="shared" si="112"/>
        <v>10.669975186104219</v>
      </c>
      <c r="BJ108" s="405">
        <f t="shared" si="124"/>
        <v>10.562414266117969</v>
      </c>
      <c r="BK108" s="405">
        <f t="shared" si="155"/>
        <v>10.454545454545471</v>
      </c>
      <c r="BL108" s="404">
        <f t="shared" si="156"/>
        <v>10.738255033557031</v>
      </c>
      <c r="BM108" s="404">
        <f t="shared" si="157"/>
        <v>9.1575091575091463</v>
      </c>
      <c r="BN108" s="306">
        <f t="shared" si="158"/>
        <v>11.656441717791409</v>
      </c>
      <c r="BO108" s="306">
        <f t="shared" si="159"/>
        <v>31.451612903225801</v>
      </c>
      <c r="BP108" s="306">
        <f t="shared" si="160"/>
        <v>25.675675675675681</v>
      </c>
      <c r="BQ108" s="306">
        <f t="shared" si="161"/>
        <v>21.311475409836067</v>
      </c>
      <c r="BR108" s="306">
        <f t="shared" si="162"/>
        <v>1.6666666666666607</v>
      </c>
      <c r="BS108" s="306">
        <f t="shared" si="163"/>
        <v>71.428571428571445</v>
      </c>
      <c r="BT108" s="306">
        <f t="shared" si="164"/>
        <v>0</v>
      </c>
      <c r="BU108" s="306">
        <f t="shared" si="165"/>
        <v>0</v>
      </c>
      <c r="BV108" s="306">
        <f t="shared" si="166"/>
        <v>0</v>
      </c>
      <c r="BW108" s="306">
        <f t="shared" si="167"/>
        <v>0</v>
      </c>
      <c r="BX108" s="404">
        <f t="shared" si="114"/>
        <v>14.318209526640059</v>
      </c>
      <c r="BY108" s="405">
        <f t="shared" si="115"/>
        <v>17.892322763412398</v>
      </c>
      <c r="BZ108" s="788" t="s">
        <v>1465</v>
      </c>
      <c r="CA108" s="486">
        <f t="shared" si="116"/>
        <v>-23.624604843265494</v>
      </c>
      <c r="CB108" s="348">
        <f t="shared" si="117"/>
        <v>15.358446004192132</v>
      </c>
      <c r="CC108" s="404">
        <f t="shared" si="118"/>
        <v>60.069128543572823</v>
      </c>
      <c r="CD108" s="570">
        <f t="shared" si="119"/>
        <v>2.4530000000000003</v>
      </c>
      <c r="CE108" s="419">
        <f t="shared" si="130"/>
        <v>2.6983000000000006</v>
      </c>
      <c r="CF108" s="419">
        <f t="shared" si="171"/>
        <v>2.9681300000000008</v>
      </c>
      <c r="CG108" s="419">
        <f t="shared" si="171"/>
        <v>3.264943000000001</v>
      </c>
      <c r="CH108" s="496">
        <f t="shared" si="171"/>
        <v>3.5914373000000013</v>
      </c>
      <c r="CI108" s="416">
        <f t="shared" si="172"/>
        <v>14.975810300000003</v>
      </c>
      <c r="CJ108" s="405">
        <f t="shared" si="122"/>
        <v>32.556109347826094</v>
      </c>
      <c r="CK108" s="457">
        <v>0.71</v>
      </c>
      <c r="CL108" s="458">
        <v>34.89</v>
      </c>
      <c r="CM108" s="458">
        <v>-17.02</v>
      </c>
      <c r="CN108" s="525">
        <v>5.79</v>
      </c>
      <c r="CO108" s="508">
        <v>-5.61</v>
      </c>
    </row>
    <row r="109" spans="1:93" ht="11.25" customHeight="1">
      <c r="A109" s="23" t="s">
        <v>2348</v>
      </c>
      <c r="B109" s="24" t="s">
        <v>2349</v>
      </c>
      <c r="C109" s="24" t="s">
        <v>1345</v>
      </c>
      <c r="D109" s="117">
        <v>18</v>
      </c>
      <c r="E109" s="121">
        <v>168</v>
      </c>
      <c r="F109" s="38" t="s">
        <v>2049</v>
      </c>
      <c r="G109" s="39" t="s">
        <v>2049</v>
      </c>
      <c r="H109" s="181">
        <v>75.78</v>
      </c>
      <c r="I109" s="227">
        <f t="shared" si="168"/>
        <v>1.583531274742676</v>
      </c>
      <c r="J109" s="94">
        <v>0.27500000000000002</v>
      </c>
      <c r="K109" s="94">
        <v>0.3</v>
      </c>
      <c r="L109" s="83">
        <f t="shared" si="169"/>
        <v>9.0909090909090828</v>
      </c>
      <c r="M109" s="26">
        <v>42020</v>
      </c>
      <c r="N109" s="27">
        <v>42024</v>
      </c>
      <c r="O109" s="26">
        <v>42039</v>
      </c>
      <c r="P109" s="92" t="s">
        <v>1970</v>
      </c>
      <c r="Q109" s="24"/>
      <c r="R109" s="224">
        <f t="shared" si="170"/>
        <v>1.2</v>
      </c>
      <c r="S109" s="231">
        <f t="shared" si="107"/>
        <v>32.87671232876712</v>
      </c>
      <c r="T109" s="680">
        <f t="shared" si="108"/>
        <v>163.94478459531743</v>
      </c>
      <c r="U109" s="227">
        <f t="shared" si="109"/>
        <v>20.761643835616439</v>
      </c>
      <c r="V109" s="263">
        <v>12</v>
      </c>
      <c r="W109" s="161">
        <v>3.65</v>
      </c>
      <c r="X109" s="149">
        <v>1.66</v>
      </c>
      <c r="Y109" s="155">
        <v>3.66</v>
      </c>
      <c r="Z109" s="149">
        <v>7.55</v>
      </c>
      <c r="AA109" s="156">
        <v>35.5</v>
      </c>
      <c r="AB109" s="432">
        <v>8.6</v>
      </c>
      <c r="AC109" s="474">
        <v>16.64</v>
      </c>
      <c r="AD109" s="443">
        <v>35.1</v>
      </c>
      <c r="AE109" s="474">
        <v>12.5</v>
      </c>
      <c r="AF109" s="723">
        <v>10</v>
      </c>
      <c r="AG109" s="456">
        <v>4470</v>
      </c>
      <c r="AH109" s="655">
        <v>0.8</v>
      </c>
      <c r="AI109" s="767">
        <v>1.04</v>
      </c>
      <c r="AJ109" s="796">
        <f>IF(OR(AD109&lt;0,AD109="n/a",AD109=0),"n/a",AN109/AD109)</f>
        <v>0.21866759527946567</v>
      </c>
      <c r="AK109" s="688">
        <f>IF(OR(AO109&lt;0,AO109="n/a"),"n/a",AN109/AO109)</f>
        <v>0.67258816393399157</v>
      </c>
      <c r="AL109" s="634">
        <f t="shared" si="123"/>
        <v>10.000000000000009</v>
      </c>
      <c r="AM109" s="631">
        <f t="shared" si="142"/>
        <v>9.4051585121155412</v>
      </c>
      <c r="AN109" s="631">
        <f t="shared" si="143"/>
        <v>7.6752325943092448</v>
      </c>
      <c r="AO109" s="235">
        <f t="shared" si="110"/>
        <v>11.411489237955873</v>
      </c>
      <c r="AP109" s="808">
        <v>1.1000000000000001</v>
      </c>
      <c r="AQ109" s="808">
        <v>1</v>
      </c>
      <c r="AR109" s="809"/>
      <c r="AS109" s="808">
        <v>0.9</v>
      </c>
      <c r="AT109" s="796">
        <v>0.84</v>
      </c>
      <c r="AU109" s="809"/>
      <c r="AV109" s="810">
        <v>0.8</v>
      </c>
      <c r="AW109" s="811">
        <v>0.76</v>
      </c>
      <c r="AX109" s="811">
        <v>0.74</v>
      </c>
      <c r="AY109" s="811">
        <v>0.66</v>
      </c>
      <c r="AZ109" s="811">
        <v>0.57999999999999996</v>
      </c>
      <c r="BA109" s="811">
        <v>0.52</v>
      </c>
      <c r="BB109" s="811">
        <v>0.37333</v>
      </c>
      <c r="BC109" s="811">
        <v>0.22067000000000001</v>
      </c>
      <c r="BD109" s="811">
        <v>0.19333</v>
      </c>
      <c r="BE109" s="811">
        <v>0.17780000000000001</v>
      </c>
      <c r="BF109" s="811">
        <v>0.16592000000000001</v>
      </c>
      <c r="BG109" s="812">
        <v>0.13036</v>
      </c>
      <c r="BH109" s="810">
        <f t="shared" si="111"/>
        <v>9.1614099999999983</v>
      </c>
      <c r="BI109" s="405">
        <f t="shared" si="112"/>
        <v>10.000000000000009</v>
      </c>
      <c r="BJ109" s="405">
        <f t="shared" si="124"/>
        <v>11.111111111111116</v>
      </c>
      <c r="BK109" s="405">
        <f t="shared" si="155"/>
        <v>7.1428571428571397</v>
      </c>
      <c r="BL109" s="404">
        <f t="shared" si="156"/>
        <v>4.9999999999999822</v>
      </c>
      <c r="BM109" s="404">
        <f t="shared" si="157"/>
        <v>5.2631578947368363</v>
      </c>
      <c r="BN109" s="306">
        <f t="shared" si="158"/>
        <v>2.7027027027026973</v>
      </c>
      <c r="BO109" s="306">
        <f t="shared" si="159"/>
        <v>12.12121212121211</v>
      </c>
      <c r="BP109" s="306">
        <f t="shared" si="160"/>
        <v>13.793103448275868</v>
      </c>
      <c r="BQ109" s="306">
        <f t="shared" si="161"/>
        <v>11.538461538461519</v>
      </c>
      <c r="BR109" s="306">
        <f t="shared" si="162"/>
        <v>39.286957919267152</v>
      </c>
      <c r="BS109" s="306">
        <f t="shared" si="163"/>
        <v>69.180223863687857</v>
      </c>
      <c r="BT109" s="306">
        <f t="shared" si="164"/>
        <v>14.141623131433301</v>
      </c>
      <c r="BU109" s="306">
        <f t="shared" si="165"/>
        <v>8.7345331833520667</v>
      </c>
      <c r="BV109" s="306">
        <f t="shared" si="166"/>
        <v>7.1600771456123535</v>
      </c>
      <c r="BW109" s="306">
        <f t="shared" si="167"/>
        <v>27.278306228904569</v>
      </c>
      <c r="BX109" s="404">
        <f t="shared" si="114"/>
        <v>16.296955162107636</v>
      </c>
      <c r="BY109" s="405">
        <f t="shared" si="115"/>
        <v>16.776868410847278</v>
      </c>
      <c r="BZ109" s="788" t="s">
        <v>2558</v>
      </c>
      <c r="CA109" s="486">
        <f t="shared" si="116"/>
        <v>-11.502879966564519</v>
      </c>
      <c r="CB109" s="348">
        <f t="shared" si="117"/>
        <v>9.2587638690519203</v>
      </c>
      <c r="CC109" s="404">
        <f t="shared" si="118"/>
        <v>72.821814482228589</v>
      </c>
      <c r="CD109" s="570">
        <f t="shared" si="119"/>
        <v>1.1946000000000001</v>
      </c>
      <c r="CE109" s="419">
        <f t="shared" si="130"/>
        <v>1.3140600000000002</v>
      </c>
      <c r="CF109" s="419">
        <f t="shared" si="171"/>
        <v>1.4454660000000004</v>
      </c>
      <c r="CG109" s="419">
        <f t="shared" si="171"/>
        <v>1.5900126000000006</v>
      </c>
      <c r="CH109" s="496">
        <f t="shared" si="171"/>
        <v>1.7490138600000007</v>
      </c>
      <c r="CI109" s="416">
        <f t="shared" si="172"/>
        <v>7.2931524600000017</v>
      </c>
      <c r="CJ109" s="405">
        <f t="shared" si="122"/>
        <v>9.6241125098970723</v>
      </c>
      <c r="CK109" s="457">
        <v>1.81</v>
      </c>
      <c r="CL109" s="458">
        <v>13.89</v>
      </c>
      <c r="CM109" s="458">
        <v>-7.38</v>
      </c>
      <c r="CN109" s="525">
        <v>-0.76</v>
      </c>
      <c r="CO109" s="508">
        <v>0.33</v>
      </c>
    </row>
    <row r="110" spans="1:93" ht="11.25" customHeight="1">
      <c r="A110" s="86" t="s">
        <v>2836</v>
      </c>
      <c r="B110" s="24" t="s">
        <v>1305</v>
      </c>
      <c r="C110" s="24" t="s">
        <v>3417</v>
      </c>
      <c r="D110" s="117">
        <v>10</v>
      </c>
      <c r="E110" s="121">
        <v>347</v>
      </c>
      <c r="F110" s="57" t="s">
        <v>2659</v>
      </c>
      <c r="G110" s="49" t="s">
        <v>2659</v>
      </c>
      <c r="H110" s="181">
        <v>70.239999999999995</v>
      </c>
      <c r="I110" s="227">
        <f t="shared" si="168"/>
        <v>2.334851936218679</v>
      </c>
      <c r="J110" s="106">
        <v>0.37</v>
      </c>
      <c r="K110" s="106">
        <v>0.41</v>
      </c>
      <c r="L110" s="83">
        <f t="shared" si="169"/>
        <v>10.810810810810811</v>
      </c>
      <c r="M110" s="26">
        <v>41984</v>
      </c>
      <c r="N110" s="27">
        <v>41988</v>
      </c>
      <c r="O110" s="26">
        <v>41999</v>
      </c>
      <c r="P110" s="92" t="s">
        <v>31</v>
      </c>
      <c r="Q110" s="91"/>
      <c r="R110" s="224">
        <f t="shared" si="170"/>
        <v>1.64</v>
      </c>
      <c r="S110" s="231">
        <f t="shared" si="107"/>
        <v>26.073131955484897</v>
      </c>
      <c r="T110" s="680">
        <f t="shared" si="108"/>
        <v>-25.777229856039884</v>
      </c>
      <c r="U110" s="227">
        <f t="shared" si="109"/>
        <v>11.166931637519872</v>
      </c>
      <c r="V110" s="263">
        <v>12</v>
      </c>
      <c r="W110" s="161">
        <v>6.29</v>
      </c>
      <c r="X110" s="149" t="s">
        <v>462</v>
      </c>
      <c r="Y110" s="155">
        <v>0.61</v>
      </c>
      <c r="Z110" s="149">
        <v>1.1100000000000001</v>
      </c>
      <c r="AA110" s="156">
        <v>10.199999999999999</v>
      </c>
      <c r="AB110" s="432">
        <v>15</v>
      </c>
      <c r="AC110" s="458">
        <v>7.87</v>
      </c>
      <c r="AD110" s="1005">
        <v>11.3</v>
      </c>
      <c r="AE110" s="474">
        <v>-1.1000000000000001</v>
      </c>
      <c r="AF110" s="723">
        <v>7</v>
      </c>
      <c r="AG110" s="456">
        <v>3093</v>
      </c>
      <c r="AH110" s="655">
        <v>1.3</v>
      </c>
      <c r="AI110" s="767">
        <v>0.32</v>
      </c>
      <c r="AJ110" s="796">
        <f>IF(OR(AD110&lt;0,AD110="n/a",AD110=0,AN110="n/a"),"n/a",AN110/AD110)</f>
        <v>1.3428791420870223</v>
      </c>
      <c r="AK110" s="688" t="str">
        <f>IF(OR(AN110&lt;0,AN110="n/a",AO110&lt;0,AO110="n/a"),"n/a",AN110/AO110)</f>
        <v>n/a</v>
      </c>
      <c r="AL110" s="634">
        <f t="shared" si="123"/>
        <v>11.764705882352944</v>
      </c>
      <c r="AM110" s="631">
        <f t="shared" si="142"/>
        <v>10.551257891329291</v>
      </c>
      <c r="AN110" s="631">
        <f t="shared" si="143"/>
        <v>15.174534305583354</v>
      </c>
      <c r="AO110" s="235" t="str">
        <f t="shared" si="110"/>
        <v>n/a</v>
      </c>
      <c r="AP110" s="808">
        <v>1.52</v>
      </c>
      <c r="AQ110" s="808">
        <v>1.36</v>
      </c>
      <c r="AR110" s="809"/>
      <c r="AS110" s="808">
        <v>1.23</v>
      </c>
      <c r="AT110" s="796">
        <v>1.125</v>
      </c>
      <c r="AU110" s="809"/>
      <c r="AV110" s="810">
        <v>1</v>
      </c>
      <c r="AW110" s="811">
        <v>0.75</v>
      </c>
      <c r="AX110" s="811">
        <v>0.45</v>
      </c>
      <c r="AY110" s="811">
        <v>0.4</v>
      </c>
      <c r="AZ110" s="811">
        <v>0.3</v>
      </c>
      <c r="BA110" s="811">
        <v>0.25</v>
      </c>
      <c r="BB110" s="812">
        <v>0</v>
      </c>
      <c r="BC110" s="812">
        <v>0</v>
      </c>
      <c r="BD110" s="812">
        <v>0</v>
      </c>
      <c r="BE110" s="812">
        <v>0.25</v>
      </c>
      <c r="BF110" s="812">
        <v>0.25</v>
      </c>
      <c r="BG110" s="811">
        <v>0.25</v>
      </c>
      <c r="BH110" s="810">
        <f t="shared" si="111"/>
        <v>9.1349999999999998</v>
      </c>
      <c r="BI110" s="405">
        <f t="shared" si="112"/>
        <v>11.764705882352944</v>
      </c>
      <c r="BJ110" s="405">
        <f t="shared" si="124"/>
        <v>10.569105691056912</v>
      </c>
      <c r="BK110" s="405">
        <f t="shared" si="155"/>
        <v>9.3333333333333268</v>
      </c>
      <c r="BL110" s="404">
        <f t="shared" si="156"/>
        <v>12.5</v>
      </c>
      <c r="BM110" s="404">
        <f t="shared" si="157"/>
        <v>33.333333333333329</v>
      </c>
      <c r="BN110" s="306">
        <f t="shared" si="158"/>
        <v>66.666666666666657</v>
      </c>
      <c r="BO110" s="306">
        <f t="shared" si="159"/>
        <v>12.5</v>
      </c>
      <c r="BP110" s="306">
        <f t="shared" si="160"/>
        <v>33.33333333333335</v>
      </c>
      <c r="BQ110" s="306">
        <f t="shared" si="161"/>
        <v>19.999999999999996</v>
      </c>
      <c r="BR110" s="306">
        <f t="shared" si="162"/>
        <v>0</v>
      </c>
      <c r="BS110" s="306">
        <f t="shared" si="163"/>
        <v>0</v>
      </c>
      <c r="BT110" s="306">
        <f t="shared" si="164"/>
        <v>0</v>
      </c>
      <c r="BU110" s="306">
        <f t="shared" si="165"/>
        <v>0</v>
      </c>
      <c r="BV110" s="306">
        <f t="shared" si="166"/>
        <v>0</v>
      </c>
      <c r="BW110" s="306">
        <f t="shared" si="167"/>
        <v>0</v>
      </c>
      <c r="BX110" s="404">
        <f t="shared" si="114"/>
        <v>14.000031882671768</v>
      </c>
      <c r="BY110" s="405">
        <f t="shared" si="115"/>
        <v>17.844473816184454</v>
      </c>
      <c r="BZ110" s="788" t="s">
        <v>2637</v>
      </c>
      <c r="CA110" s="486">
        <f t="shared" si="116"/>
        <v>6.3424546042821621</v>
      </c>
      <c r="CB110" s="348">
        <f t="shared" si="117"/>
        <v>17.509386241802034</v>
      </c>
      <c r="CC110" s="404">
        <f t="shared" si="118"/>
        <v>62.720993640699533</v>
      </c>
      <c r="CD110" s="570">
        <f t="shared" si="119"/>
        <v>1.6720000000000002</v>
      </c>
      <c r="CE110" s="419">
        <f t="shared" ref="CE110:CE141" si="173">IF($AC110="n/a",1.03*CD110,IF($AC110&lt;0,1.01*CD110,IF($AC110&gt;10,1.1*CD110,(1+$AC110/100)*CD110)))</f>
        <v>1.8035864000000001</v>
      </c>
      <c r="CF110" s="419">
        <f t="shared" si="171"/>
        <v>1.8216222640000002</v>
      </c>
      <c r="CG110" s="419">
        <f t="shared" si="171"/>
        <v>1.8398384866400002</v>
      </c>
      <c r="CH110" s="496">
        <f t="shared" si="171"/>
        <v>1.8582368715064002</v>
      </c>
      <c r="CI110" s="416">
        <f t="shared" si="172"/>
        <v>8.9952840221464001</v>
      </c>
      <c r="CJ110" s="405">
        <f t="shared" si="122"/>
        <v>12.806497753625287</v>
      </c>
      <c r="CK110" s="457">
        <v>0.79</v>
      </c>
      <c r="CL110" s="458">
        <v>25.73</v>
      </c>
      <c r="CM110" s="458">
        <v>-4.4000000000000004</v>
      </c>
      <c r="CN110" s="525">
        <v>-0.73</v>
      </c>
      <c r="CO110" s="508">
        <v>8.06</v>
      </c>
    </row>
    <row r="111" spans="1:93" ht="11.25" customHeight="1">
      <c r="A111" s="193" t="s">
        <v>3518</v>
      </c>
      <c r="B111" s="32" t="s">
        <v>3519</v>
      </c>
      <c r="C111" s="32" t="s">
        <v>351</v>
      </c>
      <c r="D111" s="118">
        <v>13</v>
      </c>
      <c r="E111" s="121">
        <v>226</v>
      </c>
      <c r="F111" s="40" t="s">
        <v>2049</v>
      </c>
      <c r="G111" s="42" t="s">
        <v>2049</v>
      </c>
      <c r="H111" s="762">
        <v>77.680000000000007</v>
      </c>
      <c r="I111" s="229">
        <f t="shared" si="168"/>
        <v>2.4201853759011325</v>
      </c>
      <c r="J111" s="203">
        <v>0.42</v>
      </c>
      <c r="K111" s="203">
        <v>0.47</v>
      </c>
      <c r="L111" s="84">
        <f t="shared" si="169"/>
        <v>11.904761904761907</v>
      </c>
      <c r="M111" s="43">
        <v>41887</v>
      </c>
      <c r="N111" s="44">
        <v>41891</v>
      </c>
      <c r="O111" s="43">
        <v>41905</v>
      </c>
      <c r="P111" s="270" t="s">
        <v>2788</v>
      </c>
      <c r="Q111" s="197"/>
      <c r="R111" s="224">
        <f t="shared" si="170"/>
        <v>1.88</v>
      </c>
      <c r="S111" s="672">
        <f t="shared" si="107"/>
        <v>37.227722772277225</v>
      </c>
      <c r="T111" s="681">
        <f t="shared" si="108"/>
        <v>74.420555706674961</v>
      </c>
      <c r="U111" s="229">
        <f t="shared" si="109"/>
        <v>15.382178217821783</v>
      </c>
      <c r="V111" s="264">
        <v>6</v>
      </c>
      <c r="W111" s="161">
        <v>5.05</v>
      </c>
      <c r="X111" s="149">
        <v>7.69</v>
      </c>
      <c r="Y111" s="155">
        <v>1.63</v>
      </c>
      <c r="Z111" s="149">
        <v>4.45</v>
      </c>
      <c r="AA111" s="156">
        <v>29.6</v>
      </c>
      <c r="AB111" s="432">
        <v>20.2</v>
      </c>
      <c r="AC111" s="474">
        <v>1.1100000000000001</v>
      </c>
      <c r="AD111" s="443">
        <v>16.5</v>
      </c>
      <c r="AE111" s="474">
        <v>2</v>
      </c>
      <c r="AF111" s="723">
        <v>10</v>
      </c>
      <c r="AG111" s="456">
        <v>8088</v>
      </c>
      <c r="AH111" s="655">
        <v>0.2</v>
      </c>
      <c r="AI111" s="767">
        <v>0.91</v>
      </c>
      <c r="AJ111" s="797">
        <f>IF(OR(AD111&lt;0,AD111="n/a",AD111=0),"n/a",AN111/AD111)</f>
        <v>0.98217518445067176</v>
      </c>
      <c r="AK111" s="686">
        <f>IF(OR(AO111&lt;0,AO111="n/a"),"n/a",AN111/AO111)</f>
        <v>0.69691862701243834</v>
      </c>
      <c r="AL111" s="634">
        <f t="shared" si="123"/>
        <v>12.658227848101266</v>
      </c>
      <c r="AM111" s="631">
        <f t="shared" si="142"/>
        <v>18.860634885600614</v>
      </c>
      <c r="AN111" s="631">
        <f t="shared" si="143"/>
        <v>16.205890543436084</v>
      </c>
      <c r="AO111" s="235">
        <f t="shared" si="110"/>
        <v>23.253633803572949</v>
      </c>
      <c r="AP111" s="808">
        <v>1.78</v>
      </c>
      <c r="AQ111" s="808">
        <v>1.58</v>
      </c>
      <c r="AR111" s="809"/>
      <c r="AS111" s="808">
        <v>1.4</v>
      </c>
      <c r="AT111" s="796">
        <v>1.06</v>
      </c>
      <c r="AU111" s="809"/>
      <c r="AV111" s="810">
        <v>0.94</v>
      </c>
      <c r="AW111" s="811">
        <v>0.84</v>
      </c>
      <c r="AX111" s="811">
        <v>0.7</v>
      </c>
      <c r="AY111" s="811">
        <v>0.52</v>
      </c>
      <c r="AZ111" s="811">
        <v>0.38</v>
      </c>
      <c r="BA111" s="811">
        <v>0.28000000000000003</v>
      </c>
      <c r="BB111" s="811">
        <v>0.22</v>
      </c>
      <c r="BC111" s="811">
        <v>0.18</v>
      </c>
      <c r="BD111" s="811">
        <v>0.13</v>
      </c>
      <c r="BE111" s="812">
        <v>0.1</v>
      </c>
      <c r="BF111" s="812">
        <v>0.1</v>
      </c>
      <c r="BG111" s="812">
        <v>0.38500000000000001</v>
      </c>
      <c r="BH111" s="810">
        <f t="shared" si="111"/>
        <v>10.594999999999999</v>
      </c>
      <c r="BI111" s="405">
        <f t="shared" si="112"/>
        <v>12.658227848101266</v>
      </c>
      <c r="BJ111" s="405">
        <f t="shared" si="124"/>
        <v>12.857142857142879</v>
      </c>
      <c r="BK111" s="405">
        <f t="shared" si="155"/>
        <v>32.075471698113198</v>
      </c>
      <c r="BL111" s="404">
        <f t="shared" si="156"/>
        <v>12.765957446808528</v>
      </c>
      <c r="BM111" s="404">
        <f t="shared" si="157"/>
        <v>11.904761904761907</v>
      </c>
      <c r="BN111" s="306">
        <f t="shared" si="158"/>
        <v>19.999999999999996</v>
      </c>
      <c r="BO111" s="306">
        <f t="shared" si="159"/>
        <v>34.615384615384606</v>
      </c>
      <c r="BP111" s="306">
        <f t="shared" si="160"/>
        <v>36.842105263157897</v>
      </c>
      <c r="BQ111" s="306">
        <f t="shared" si="161"/>
        <v>35.714285714285701</v>
      </c>
      <c r="BR111" s="306">
        <f t="shared" si="162"/>
        <v>27.272727272727295</v>
      </c>
      <c r="BS111" s="306">
        <f t="shared" si="163"/>
        <v>22.222222222222232</v>
      </c>
      <c r="BT111" s="306">
        <f t="shared" si="164"/>
        <v>38.46153846153846</v>
      </c>
      <c r="BU111" s="306">
        <f t="shared" si="165"/>
        <v>30.000000000000004</v>
      </c>
      <c r="BV111" s="306">
        <f t="shared" si="166"/>
        <v>0</v>
      </c>
      <c r="BW111" s="306">
        <f t="shared" si="167"/>
        <v>0</v>
      </c>
      <c r="BX111" s="404">
        <f t="shared" si="114"/>
        <v>21.825988353616264</v>
      </c>
      <c r="BY111" s="405">
        <f t="shared" si="115"/>
        <v>12.547121266938294</v>
      </c>
      <c r="BZ111" s="788" t="s">
        <v>2442</v>
      </c>
      <c r="CA111" s="486">
        <f t="shared" si="116"/>
        <v>3.2438977015154347</v>
      </c>
      <c r="CB111" s="348">
        <f t="shared" si="117"/>
        <v>18.626075919337218</v>
      </c>
      <c r="CC111" s="404">
        <f t="shared" si="118"/>
        <v>65.254009900990098</v>
      </c>
      <c r="CD111" s="570">
        <f t="shared" si="119"/>
        <v>1.9580000000000002</v>
      </c>
      <c r="CE111" s="419">
        <f t="shared" si="173"/>
        <v>1.9797338000000004</v>
      </c>
      <c r="CF111" s="419">
        <f t="shared" si="171"/>
        <v>2.0193284760000005</v>
      </c>
      <c r="CG111" s="419">
        <f t="shared" si="171"/>
        <v>2.0597150455200004</v>
      </c>
      <c r="CH111" s="496">
        <f t="shared" si="171"/>
        <v>2.1009093464304005</v>
      </c>
      <c r="CI111" s="416">
        <f t="shared" si="172"/>
        <v>10.117686667950402</v>
      </c>
      <c r="CJ111" s="405">
        <f t="shared" si="122"/>
        <v>13.024828357299691</v>
      </c>
      <c r="CK111" s="457">
        <v>1.35</v>
      </c>
      <c r="CL111" s="458">
        <v>28.67</v>
      </c>
      <c r="CM111" s="458">
        <v>-1.56</v>
      </c>
      <c r="CN111" s="525">
        <v>7.86</v>
      </c>
      <c r="CO111" s="508">
        <v>9.6300000000000008</v>
      </c>
    </row>
    <row r="112" spans="1:93" ht="11.25" customHeight="1">
      <c r="A112" s="86" t="s">
        <v>561</v>
      </c>
      <c r="B112" s="24" t="s">
        <v>3447</v>
      </c>
      <c r="C112" s="24" t="s">
        <v>2271</v>
      </c>
      <c r="D112" s="117">
        <v>12</v>
      </c>
      <c r="E112" s="121">
        <v>289</v>
      </c>
      <c r="F112" s="38" t="s">
        <v>2049</v>
      </c>
      <c r="G112" s="39" t="s">
        <v>2049</v>
      </c>
      <c r="H112" s="181">
        <v>62.31</v>
      </c>
      <c r="I112" s="227">
        <f t="shared" si="168"/>
        <v>2.9529770502327075</v>
      </c>
      <c r="J112" s="106">
        <v>0.43</v>
      </c>
      <c r="K112" s="106">
        <v>0.46</v>
      </c>
      <c r="L112" s="83">
        <f t="shared" si="169"/>
        <v>6.976744186046524</v>
      </c>
      <c r="M112" s="26">
        <v>42123</v>
      </c>
      <c r="N112" s="27">
        <v>42125</v>
      </c>
      <c r="O112" s="26">
        <v>42139</v>
      </c>
      <c r="P112" s="92" t="s">
        <v>1518</v>
      </c>
      <c r="Q112" s="515"/>
      <c r="R112" s="225">
        <f t="shared" si="170"/>
        <v>1.84</v>
      </c>
      <c r="S112" s="231">
        <f t="shared" si="107"/>
        <v>56.79012345679012</v>
      </c>
      <c r="T112" s="680">
        <f t="shared" si="108"/>
        <v>113.64155974290844</v>
      </c>
      <c r="U112" s="227">
        <f t="shared" si="109"/>
        <v>19.231481481481481</v>
      </c>
      <c r="V112" s="267">
        <v>12</v>
      </c>
      <c r="W112" s="169">
        <v>3.24</v>
      </c>
      <c r="X112" s="171">
        <v>1.82</v>
      </c>
      <c r="Y112" s="170">
        <v>1.83</v>
      </c>
      <c r="Z112" s="171">
        <v>5.34</v>
      </c>
      <c r="AA112" s="172">
        <v>27.7</v>
      </c>
      <c r="AB112" s="433">
        <v>47.5</v>
      </c>
      <c r="AC112" s="446">
        <v>18.239999999999998</v>
      </c>
      <c r="AD112" s="442">
        <v>5.2</v>
      </c>
      <c r="AE112" s="446">
        <v>10.55</v>
      </c>
      <c r="AF112" s="724">
        <v>12</v>
      </c>
      <c r="AG112" s="461">
        <v>7832</v>
      </c>
      <c r="AH112" s="737">
        <v>0.8</v>
      </c>
      <c r="AI112" s="768">
        <v>1.24</v>
      </c>
      <c r="AJ112" s="796">
        <f>IF(OR(AD112&lt;0,AD112="n/a",AD112=0),"n/a",AN112/AD112)</f>
        <v>3.1026901908384796</v>
      </c>
      <c r="AK112" s="688">
        <f>IF(OR(AO112&lt;0,AO112="n/a"),"n/a",AN112/AO112)</f>
        <v>0.69580460943675249</v>
      </c>
      <c r="AL112" s="632">
        <f t="shared" si="123"/>
        <v>8.333333333333325</v>
      </c>
      <c r="AM112" s="633">
        <f t="shared" si="142"/>
        <v>13.691925398179826</v>
      </c>
      <c r="AN112" s="633">
        <f t="shared" si="143"/>
        <v>16.133988992360095</v>
      </c>
      <c r="AO112" s="234">
        <f t="shared" si="110"/>
        <v>23.187528184701755</v>
      </c>
      <c r="AP112" s="803">
        <v>1.69</v>
      </c>
      <c r="AQ112" s="803">
        <v>1.56</v>
      </c>
      <c r="AR112" s="802" t="s">
        <v>1127</v>
      </c>
      <c r="AS112" s="803">
        <v>1.38</v>
      </c>
      <c r="AT112" s="795">
        <v>1.1499999999999999</v>
      </c>
      <c r="AU112" s="802"/>
      <c r="AV112" s="795">
        <v>0.95</v>
      </c>
      <c r="AW112" s="806">
        <v>0.8</v>
      </c>
      <c r="AX112" s="806">
        <v>0.76</v>
      </c>
      <c r="AY112" s="806">
        <v>0.6</v>
      </c>
      <c r="AZ112" s="806">
        <v>0.45</v>
      </c>
      <c r="BA112" s="806">
        <v>0.33</v>
      </c>
      <c r="BB112" s="806">
        <v>0.21</v>
      </c>
      <c r="BC112" s="807">
        <v>0.12</v>
      </c>
      <c r="BD112" s="807">
        <v>0.12</v>
      </c>
      <c r="BE112" s="807">
        <v>0.12</v>
      </c>
      <c r="BF112" s="806">
        <v>0.24</v>
      </c>
      <c r="BG112" s="806">
        <v>0.23332999999999998</v>
      </c>
      <c r="BH112" s="805">
        <f t="shared" si="111"/>
        <v>10.713329999999997</v>
      </c>
      <c r="BI112" s="407">
        <f t="shared" si="112"/>
        <v>8.333333333333325</v>
      </c>
      <c r="BJ112" s="407">
        <f t="shared" si="124"/>
        <v>13.043478260869579</v>
      </c>
      <c r="BK112" s="407">
        <f t="shared" si="155"/>
        <v>19.999999999999996</v>
      </c>
      <c r="BL112" s="406">
        <f t="shared" si="156"/>
        <v>21.052631578947366</v>
      </c>
      <c r="BM112" s="406">
        <f t="shared" si="157"/>
        <v>18.749999999999979</v>
      </c>
      <c r="BN112" s="394">
        <f t="shared" si="158"/>
        <v>5.2631578947368363</v>
      </c>
      <c r="BO112" s="394">
        <f t="shared" si="159"/>
        <v>26.666666666666682</v>
      </c>
      <c r="BP112" s="394">
        <f t="shared" si="160"/>
        <v>33.333333333333329</v>
      </c>
      <c r="BQ112" s="394">
        <f t="shared" si="161"/>
        <v>36.363636363636353</v>
      </c>
      <c r="BR112" s="394">
        <f t="shared" si="162"/>
        <v>57.14285714285716</v>
      </c>
      <c r="BS112" s="394">
        <f t="shared" si="163"/>
        <v>75</v>
      </c>
      <c r="BT112" s="394">
        <f t="shared" si="164"/>
        <v>0</v>
      </c>
      <c r="BU112" s="394">
        <f t="shared" si="165"/>
        <v>0</v>
      </c>
      <c r="BV112" s="394">
        <f t="shared" si="166"/>
        <v>0</v>
      </c>
      <c r="BW112" s="394">
        <f t="shared" si="167"/>
        <v>2.8586122658895263</v>
      </c>
      <c r="BX112" s="406">
        <f t="shared" si="114"/>
        <v>21.187180456018009</v>
      </c>
      <c r="BY112" s="407">
        <f t="shared" si="115"/>
        <v>21.247146036141178</v>
      </c>
      <c r="BZ112" s="787" t="s">
        <v>2441</v>
      </c>
      <c r="CA112" s="682">
        <f t="shared" si="116"/>
        <v>-0.14451543888867846</v>
      </c>
      <c r="CB112" s="350">
        <f t="shared" si="117"/>
        <v>19.086966042592802</v>
      </c>
      <c r="CC112" s="406">
        <f t="shared" si="118"/>
        <v>70.912878265862759</v>
      </c>
      <c r="CD112" s="554">
        <f t="shared" si="119"/>
        <v>1.859</v>
      </c>
      <c r="CE112" s="417">
        <f t="shared" si="173"/>
        <v>2.0449000000000002</v>
      </c>
      <c r="CF112" s="417">
        <f t="shared" ref="CF112:CH131" si="174">IF($AE112="n/a",1.03*CE112,IF($AE112&lt;0,1.01*CE112,IF($AE112&gt;10,1.1*CE112,(1+$AE112/100)*CE112)))</f>
        <v>2.2493900000000004</v>
      </c>
      <c r="CG112" s="417">
        <f t="shared" si="174"/>
        <v>2.4743290000000009</v>
      </c>
      <c r="CH112" s="495">
        <f t="shared" si="174"/>
        <v>2.7217619000000011</v>
      </c>
      <c r="CI112" s="418">
        <f t="shared" si="172"/>
        <v>11.349380900000002</v>
      </c>
      <c r="CJ112" s="407">
        <f t="shared" si="122"/>
        <v>18.214381158722517</v>
      </c>
      <c r="CK112" s="462">
        <v>0.96</v>
      </c>
      <c r="CL112" s="463">
        <v>31.79</v>
      </c>
      <c r="CM112" s="463">
        <v>-1.23</v>
      </c>
      <c r="CN112" s="529">
        <v>10.58</v>
      </c>
      <c r="CO112" s="530">
        <v>15.48</v>
      </c>
    </row>
    <row r="113" spans="1:93" ht="11.25" customHeight="1">
      <c r="A113" s="86" t="s">
        <v>585</v>
      </c>
      <c r="B113" s="24" t="s">
        <v>537</v>
      </c>
      <c r="C113" s="24" t="s">
        <v>1312</v>
      </c>
      <c r="D113" s="117">
        <v>10</v>
      </c>
      <c r="E113" s="121">
        <v>339</v>
      </c>
      <c r="F113" s="38" t="s">
        <v>2049</v>
      </c>
      <c r="G113" s="39" t="s">
        <v>2049</v>
      </c>
      <c r="H113" s="181">
        <v>38.99</v>
      </c>
      <c r="I113" s="227">
        <f t="shared" si="168"/>
        <v>1.9492177481405488</v>
      </c>
      <c r="J113" s="106">
        <v>0.36</v>
      </c>
      <c r="K113" s="106">
        <v>0.38</v>
      </c>
      <c r="L113" s="83">
        <f t="shared" si="169"/>
        <v>5.555555555555558</v>
      </c>
      <c r="M113" s="26">
        <v>41899</v>
      </c>
      <c r="N113" s="27">
        <v>41901</v>
      </c>
      <c r="O113" s="26">
        <v>41915</v>
      </c>
      <c r="P113" s="27" t="s">
        <v>920</v>
      </c>
      <c r="Q113" s="91" t="s">
        <v>2798</v>
      </c>
      <c r="R113" s="224">
        <f>K113*2</f>
        <v>0.76</v>
      </c>
      <c r="S113" s="231">
        <f t="shared" si="107"/>
        <v>41.081081081081081</v>
      </c>
      <c r="T113" s="680">
        <f t="shared" si="108"/>
        <v>40.918309562561731</v>
      </c>
      <c r="U113" s="227">
        <f t="shared" si="109"/>
        <v>21.075675675675676</v>
      </c>
      <c r="V113" s="263">
        <v>3</v>
      </c>
      <c r="W113" s="161">
        <v>1.85</v>
      </c>
      <c r="X113" s="149" t="s">
        <v>462</v>
      </c>
      <c r="Y113" s="155">
        <v>1.17</v>
      </c>
      <c r="Z113" s="149">
        <v>2.12</v>
      </c>
      <c r="AA113" s="156">
        <v>10.4</v>
      </c>
      <c r="AB113" s="432">
        <v>5.6</v>
      </c>
      <c r="AC113" s="474">
        <v>0</v>
      </c>
      <c r="AD113" s="443">
        <v>-5.7</v>
      </c>
      <c r="AE113" s="474" t="s">
        <v>462</v>
      </c>
      <c r="AF113" s="723">
        <v>0</v>
      </c>
      <c r="AG113" s="466">
        <v>415</v>
      </c>
      <c r="AH113" s="655">
        <v>0.2</v>
      </c>
      <c r="AI113" s="767">
        <v>0</v>
      </c>
      <c r="AJ113" s="796" t="str">
        <f>IF(OR(AD113&lt;0,AD113="n/a",AD113=0,AN113="n/a"),"n/a",AN113/AD113)</f>
        <v>n/a</v>
      </c>
      <c r="AK113" s="688">
        <f>IF(OR(AN113&lt;0,AN113="n/a",AO113&lt;0,AO113="n/a"),"n/a",AN113/AO113)</f>
        <v>0.87057404558982499</v>
      </c>
      <c r="AL113" s="634">
        <f t="shared" si="123"/>
        <v>5.7142857142857162</v>
      </c>
      <c r="AM113" s="631">
        <f t="shared" si="142"/>
        <v>4.9584113452102008</v>
      </c>
      <c r="AN113" s="631">
        <f t="shared" si="143"/>
        <v>6.5044102740563714</v>
      </c>
      <c r="AO113" s="235">
        <f t="shared" si="110"/>
        <v>7.4714038478479461</v>
      </c>
      <c r="AP113" s="808">
        <v>0.74</v>
      </c>
      <c r="AQ113" s="808">
        <v>0.7</v>
      </c>
      <c r="AR113" s="809"/>
      <c r="AS113" s="808">
        <v>0.66</v>
      </c>
      <c r="AT113" s="796">
        <v>0.64</v>
      </c>
      <c r="AU113" s="809"/>
      <c r="AV113" s="810">
        <v>0.57999999999999996</v>
      </c>
      <c r="AW113" s="811">
        <v>0.54</v>
      </c>
      <c r="AX113" s="811">
        <v>0.5</v>
      </c>
      <c r="AY113" s="811">
        <v>0.46</v>
      </c>
      <c r="AZ113" s="811">
        <v>0.42</v>
      </c>
      <c r="BA113" s="811">
        <v>0.38</v>
      </c>
      <c r="BB113" s="812">
        <v>0.36</v>
      </c>
      <c r="BC113" s="811">
        <v>0.36</v>
      </c>
      <c r="BD113" s="812">
        <v>0.3</v>
      </c>
      <c r="BE113" s="812">
        <v>0.3</v>
      </c>
      <c r="BF113" s="811">
        <v>0.32</v>
      </c>
      <c r="BG113" s="811">
        <v>0.115</v>
      </c>
      <c r="BH113" s="810">
        <f t="shared" si="111"/>
        <v>7.3750000000000009</v>
      </c>
      <c r="BI113" s="405">
        <f t="shared" si="112"/>
        <v>5.7142857142857162</v>
      </c>
      <c r="BJ113" s="405">
        <f t="shared" si="124"/>
        <v>6.0606060606060552</v>
      </c>
      <c r="BK113" s="405">
        <f t="shared" si="155"/>
        <v>3.125</v>
      </c>
      <c r="BL113" s="404">
        <f t="shared" si="156"/>
        <v>10.344827586206918</v>
      </c>
      <c r="BM113" s="404">
        <f t="shared" si="157"/>
        <v>7.4074074074073959</v>
      </c>
      <c r="BN113" s="306">
        <f t="shared" si="158"/>
        <v>8.0000000000000071</v>
      </c>
      <c r="BO113" s="306">
        <f t="shared" si="159"/>
        <v>8.6956521739130377</v>
      </c>
      <c r="BP113" s="306">
        <f t="shared" si="160"/>
        <v>9.5238095238095344</v>
      </c>
      <c r="BQ113" s="306">
        <f t="shared" si="161"/>
        <v>10.526315789473673</v>
      </c>
      <c r="BR113" s="306">
        <f t="shared" si="162"/>
        <v>5.555555555555558</v>
      </c>
      <c r="BS113" s="306">
        <f t="shared" si="163"/>
        <v>0</v>
      </c>
      <c r="BT113" s="306">
        <f t="shared" si="164"/>
        <v>19.999999999999996</v>
      </c>
      <c r="BU113" s="306">
        <f t="shared" si="165"/>
        <v>0</v>
      </c>
      <c r="BV113" s="306">
        <f t="shared" si="166"/>
        <v>0</v>
      </c>
      <c r="BW113" s="306">
        <f t="shared" si="167"/>
        <v>178.26086956521738</v>
      </c>
      <c r="BX113" s="404">
        <f t="shared" si="114"/>
        <v>18.214288625098352</v>
      </c>
      <c r="BY113" s="405">
        <f t="shared" si="115"/>
        <v>43.060850414974162</v>
      </c>
      <c r="BZ113" s="788" t="s">
        <v>1464</v>
      </c>
      <c r="CA113" s="486">
        <f t="shared" si="116"/>
        <v>-12.622047653478756</v>
      </c>
      <c r="CB113" s="348">
        <f t="shared" si="117"/>
        <v>8.45362802219692</v>
      </c>
      <c r="CC113" s="404">
        <f t="shared" si="118"/>
        <v>50.006357692802226</v>
      </c>
      <c r="CD113" s="570">
        <f t="shared" si="119"/>
        <v>0.78144000000000002</v>
      </c>
      <c r="CE113" s="419">
        <f t="shared" si="173"/>
        <v>0.78144000000000002</v>
      </c>
      <c r="CF113" s="419">
        <f t="shared" si="174"/>
        <v>0.80488320000000002</v>
      </c>
      <c r="CG113" s="419">
        <f t="shared" si="174"/>
        <v>0.82902969600000009</v>
      </c>
      <c r="CH113" s="496">
        <f t="shared" si="174"/>
        <v>0.85390058688000015</v>
      </c>
      <c r="CI113" s="416">
        <f t="shared" si="172"/>
        <v>4.0506934828800008</v>
      </c>
      <c r="CJ113" s="405">
        <f t="shared" si="122"/>
        <v>10.389057406719674</v>
      </c>
      <c r="CK113" s="457">
        <v>1.34</v>
      </c>
      <c r="CL113" s="458">
        <v>19.46</v>
      </c>
      <c r="CM113" s="458">
        <v>-13.61</v>
      </c>
      <c r="CN113" s="525">
        <v>-3</v>
      </c>
      <c r="CO113" s="508">
        <v>4.07</v>
      </c>
    </row>
    <row r="114" spans="1:93" ht="11.25" customHeight="1">
      <c r="A114" s="23" t="s">
        <v>3651</v>
      </c>
      <c r="B114" s="24" t="s">
        <v>3652</v>
      </c>
      <c r="C114" s="24" t="s">
        <v>3417</v>
      </c>
      <c r="D114" s="117">
        <v>18</v>
      </c>
      <c r="E114" s="121">
        <v>164</v>
      </c>
      <c r="F114" s="57" t="s">
        <v>2659</v>
      </c>
      <c r="G114" s="49" t="s">
        <v>2659</v>
      </c>
      <c r="H114" s="181">
        <v>55.88</v>
      </c>
      <c r="I114" s="227">
        <f t="shared" si="168"/>
        <v>2.1116678596993554</v>
      </c>
      <c r="J114" s="94">
        <v>0.22500000000000001</v>
      </c>
      <c r="K114" s="94">
        <v>0.29499999999999998</v>
      </c>
      <c r="L114" s="83">
        <f t="shared" si="169"/>
        <v>31.111111111111111</v>
      </c>
      <c r="M114" s="26">
        <v>41911</v>
      </c>
      <c r="N114" s="27">
        <v>41913</v>
      </c>
      <c r="O114" s="26">
        <v>41927</v>
      </c>
      <c r="P114" s="92" t="s">
        <v>1514</v>
      </c>
      <c r="Q114" s="24"/>
      <c r="R114" s="224">
        <f>K114*4</f>
        <v>1.18</v>
      </c>
      <c r="S114" s="231">
        <f t="shared" si="107"/>
        <v>25.596529284164856</v>
      </c>
      <c r="T114" s="680">
        <f t="shared" si="108"/>
        <v>-14.089398340691094</v>
      </c>
      <c r="U114" s="227">
        <f t="shared" si="109"/>
        <v>12.121475054229935</v>
      </c>
      <c r="V114" s="263">
        <v>12</v>
      </c>
      <c r="W114" s="161">
        <v>4.6100000000000003</v>
      </c>
      <c r="X114" s="149">
        <v>1.73</v>
      </c>
      <c r="Y114" s="155">
        <v>2.04</v>
      </c>
      <c r="Z114" s="149">
        <v>1.37</v>
      </c>
      <c r="AA114" s="156">
        <v>11.6</v>
      </c>
      <c r="AB114" s="432">
        <v>14.1</v>
      </c>
      <c r="AC114" s="474">
        <v>4.3099999999999996</v>
      </c>
      <c r="AD114" s="443">
        <v>8.1999999999999993</v>
      </c>
      <c r="AE114" s="474">
        <v>7</v>
      </c>
      <c r="AF114" s="723">
        <v>12</v>
      </c>
      <c r="AG114" s="456">
        <v>5409</v>
      </c>
      <c r="AH114" s="655">
        <v>0.3</v>
      </c>
      <c r="AI114" s="767">
        <v>0.21</v>
      </c>
      <c r="AJ114" s="796">
        <f>IF(OR(AD114&lt;0,AD114="n/a",AD114=0),"n/a",AN114/AD114)</f>
        <v>1.6732812397115904</v>
      </c>
      <c r="AK114" s="688">
        <f>IF(OR(AO114&lt;0,AO114="n/a"),"n/a",AN114/AO114)</f>
        <v>0.82057361291351605</v>
      </c>
      <c r="AL114" s="634">
        <f t="shared" si="123"/>
        <v>34.722222222222229</v>
      </c>
      <c r="AM114" s="631">
        <f t="shared" si="142"/>
        <v>18.024791224380721</v>
      </c>
      <c r="AN114" s="631">
        <f t="shared" si="143"/>
        <v>13.720906165635039</v>
      </c>
      <c r="AO114" s="235">
        <f t="shared" si="110"/>
        <v>16.721115509573604</v>
      </c>
      <c r="AP114" s="808">
        <v>0.97</v>
      </c>
      <c r="AQ114" s="808">
        <v>0.72</v>
      </c>
      <c r="AR114" s="809"/>
      <c r="AS114" s="808">
        <v>0.63</v>
      </c>
      <c r="AT114" s="796">
        <v>0.59</v>
      </c>
      <c r="AU114" s="809"/>
      <c r="AV114" s="810">
        <v>0.55000000000000004</v>
      </c>
      <c r="AW114" s="811">
        <v>0.51</v>
      </c>
      <c r="AX114" s="811">
        <v>0.45500000000000002</v>
      </c>
      <c r="AY114" s="811">
        <v>0.41</v>
      </c>
      <c r="AZ114" s="811">
        <v>0.35</v>
      </c>
      <c r="BA114" s="811">
        <v>0.26333000000000001</v>
      </c>
      <c r="BB114" s="811">
        <v>0.20666999999999999</v>
      </c>
      <c r="BC114" s="811">
        <v>0.19</v>
      </c>
      <c r="BD114" s="811">
        <v>0.16933000000000001</v>
      </c>
      <c r="BE114" s="811">
        <v>0.16200000000000001</v>
      </c>
      <c r="BF114" s="811">
        <v>0.14000000000000001</v>
      </c>
      <c r="BG114" s="811">
        <v>0.12667</v>
      </c>
      <c r="BH114" s="810">
        <f t="shared" si="111"/>
        <v>6.4429999999999996</v>
      </c>
      <c r="BI114" s="405">
        <f t="shared" si="112"/>
        <v>34.722222222222229</v>
      </c>
      <c r="BJ114" s="405">
        <f t="shared" si="124"/>
        <v>14.285714285714279</v>
      </c>
      <c r="BK114" s="405">
        <f t="shared" si="155"/>
        <v>6.7796610169491567</v>
      </c>
      <c r="BL114" s="404">
        <f t="shared" si="156"/>
        <v>7.2727272727272529</v>
      </c>
      <c r="BM114" s="404">
        <f t="shared" si="157"/>
        <v>7.8431372549019773</v>
      </c>
      <c r="BN114" s="306">
        <f t="shared" si="158"/>
        <v>12.087912087912089</v>
      </c>
      <c r="BO114" s="306">
        <f t="shared" ref="BO114:BO128" si="175">IF(AY114=0,0,IF(AY114&gt;AX114,0,((AX114/AY114)-1)*100))</f>
        <v>10.975609756097571</v>
      </c>
      <c r="BP114" s="306">
        <f t="shared" ref="BP114:BP128" si="176">IF(AZ114=0,0,IF(AZ114&gt;AY114,0,((AY114/AZ114)-1)*100))</f>
        <v>17.142857142857149</v>
      </c>
      <c r="BQ114" s="306">
        <f t="shared" ref="BQ114:BQ128" si="177">IF(BA114=0,0,IF(BA114&gt;AZ114,0,((AZ114/BA114)-1)*100))</f>
        <v>32.913074849048705</v>
      </c>
      <c r="BR114" s="306">
        <f t="shared" ref="BR114:BR128" si="178">IF(BB114=0,0,IF(BB114&gt;BA114,0,((BA114/BB114)-1)*100))</f>
        <v>27.415686843760589</v>
      </c>
      <c r="BS114" s="306">
        <f t="shared" ref="BS114:BS128" si="179">IF(BC114=0,0,IF(BC114&gt;BB114,0,((BB114/BC114)-1)*100))</f>
        <v>8.7736842105263122</v>
      </c>
      <c r="BT114" s="306">
        <f t="shared" ref="BT114:BT128" si="180">IF(BD114=0,0,IF(BD114&gt;BC114,0,((BC114/BD114)-1)*100))</f>
        <v>12.206933207346605</v>
      </c>
      <c r="BU114" s="306">
        <f t="shared" ref="BU114:BU128" si="181">IF(BE114=0,0,IF(BE114&gt;BD114,0,((BD114/BE114)-1)*100))</f>
        <v>4.5246913580246906</v>
      </c>
      <c r="BV114" s="306">
        <f t="shared" ref="BV114:BV128" si="182">IF(BF114=0,0,IF(BF114&gt;BE114,0,((BE114/BF114)-1)*100))</f>
        <v>15.714285714285703</v>
      </c>
      <c r="BW114" s="306">
        <f t="shared" ref="BW114:BW128" si="183">IF(BG114=0,0,IF(BG114&gt;BF114,0,((BF114/BG114)-1)*100))</f>
        <v>10.523407278755826</v>
      </c>
      <c r="BX114" s="404">
        <f t="shared" si="114"/>
        <v>14.878773633408676</v>
      </c>
      <c r="BY114" s="405">
        <f t="shared" si="115"/>
        <v>9.1247172197254791</v>
      </c>
      <c r="BZ114" s="788" t="s">
        <v>2637</v>
      </c>
      <c r="CA114" s="486">
        <f t="shared" si="116"/>
        <v>3.7110989711044606</v>
      </c>
      <c r="CB114" s="348">
        <f t="shared" si="117"/>
        <v>15.832574025334395</v>
      </c>
      <c r="CC114" s="404">
        <f t="shared" si="118"/>
        <v>74.103199566160527</v>
      </c>
      <c r="CD114" s="570">
        <f t="shared" si="119"/>
        <v>1.0669999999999999</v>
      </c>
      <c r="CE114" s="419">
        <f t="shared" si="173"/>
        <v>1.1129876999999999</v>
      </c>
      <c r="CF114" s="419">
        <f t="shared" si="174"/>
        <v>1.1908968389999999</v>
      </c>
      <c r="CG114" s="419">
        <f t="shared" si="174"/>
        <v>1.2742596177299998</v>
      </c>
      <c r="CH114" s="496">
        <f t="shared" si="174"/>
        <v>1.3634577909710999</v>
      </c>
      <c r="CI114" s="416">
        <f t="shared" si="172"/>
        <v>6.0086019477010995</v>
      </c>
      <c r="CJ114" s="405">
        <f t="shared" si="122"/>
        <v>10.752687809057084</v>
      </c>
      <c r="CK114" s="457">
        <v>0.61</v>
      </c>
      <c r="CL114" s="458">
        <v>31.28</v>
      </c>
      <c r="CM114" s="458">
        <v>-1.24</v>
      </c>
      <c r="CN114" s="525">
        <v>3.01</v>
      </c>
      <c r="CO114" s="508">
        <v>11.42</v>
      </c>
    </row>
    <row r="115" spans="1:93" ht="11.25" customHeight="1">
      <c r="A115" s="23" t="s">
        <v>3575</v>
      </c>
      <c r="B115" s="24" t="s">
        <v>3576</v>
      </c>
      <c r="C115" s="109" t="s">
        <v>497</v>
      </c>
      <c r="D115" s="117">
        <v>10</v>
      </c>
      <c r="E115" s="121">
        <v>326</v>
      </c>
      <c r="F115" s="57" t="s">
        <v>2659</v>
      </c>
      <c r="G115" s="49" t="s">
        <v>2659</v>
      </c>
      <c r="H115" s="181">
        <v>62.01</v>
      </c>
      <c r="I115" s="227">
        <f t="shared" si="168"/>
        <v>0.55018706660216088</v>
      </c>
      <c r="J115" s="106">
        <v>0.276312</v>
      </c>
      <c r="K115" s="106">
        <v>0.341171</v>
      </c>
      <c r="L115" s="83">
        <f t="shared" si="169"/>
        <v>23.473102869220309</v>
      </c>
      <c r="M115" s="26">
        <v>41816</v>
      </c>
      <c r="N115" s="27">
        <v>41820</v>
      </c>
      <c r="O115" s="26">
        <v>41828</v>
      </c>
      <c r="P115" s="92" t="s">
        <v>3577</v>
      </c>
      <c r="Q115" s="91" t="s">
        <v>2200</v>
      </c>
      <c r="R115" s="224">
        <f>K115</f>
        <v>0.341171</v>
      </c>
      <c r="S115" s="231">
        <f t="shared" si="107"/>
        <v>17.862356020942411</v>
      </c>
      <c r="T115" s="680">
        <f t="shared" si="108"/>
        <v>203.17447847387444</v>
      </c>
      <c r="U115" s="227">
        <f t="shared" si="109"/>
        <v>32.465968586387433</v>
      </c>
      <c r="V115" s="263">
        <v>3</v>
      </c>
      <c r="W115" s="161">
        <v>1.91</v>
      </c>
      <c r="X115" s="149">
        <v>1.08</v>
      </c>
      <c r="Y115" s="155">
        <v>6.09</v>
      </c>
      <c r="Z115" s="149">
        <v>6.37</v>
      </c>
      <c r="AA115" s="156">
        <v>21</v>
      </c>
      <c r="AB115" s="432">
        <v>26.4</v>
      </c>
      <c r="AC115" s="474">
        <v>84.29</v>
      </c>
      <c r="AD115" s="443">
        <v>35.200000000000003</v>
      </c>
      <c r="AE115" s="474">
        <v>30</v>
      </c>
      <c r="AF115" s="723">
        <v>2</v>
      </c>
      <c r="AG115" s="456">
        <v>44972</v>
      </c>
      <c r="AH115" s="655">
        <v>0</v>
      </c>
      <c r="AI115" s="767">
        <v>0.79</v>
      </c>
      <c r="AJ115" s="796">
        <f>IF(OR(AD115&lt;0,AD115="n/a",AD115=0,AN115="n/a"),"n/a",AN115/AD115)</f>
        <v>0.63801143489502921</v>
      </c>
      <c r="AK115" s="688" t="str">
        <f>IF(OR(AN115&lt;0,AN115="n/a",AO115&lt;0,AO115="n/a"),"n/a",AN115/AO115)</f>
        <v>n/a</v>
      </c>
      <c r="AL115" s="634">
        <f t="shared" si="123"/>
        <v>23.473102869220309</v>
      </c>
      <c r="AM115" s="631">
        <f t="shared" si="142"/>
        <v>15.258071000187856</v>
      </c>
      <c r="AN115" s="631">
        <f t="shared" si="143"/>
        <v>22.458002508305029</v>
      </c>
      <c r="AO115" s="235" t="str">
        <f t="shared" si="110"/>
        <v>n/a</v>
      </c>
      <c r="AP115" s="808">
        <v>0.341171</v>
      </c>
      <c r="AQ115" s="808">
        <v>0.276312</v>
      </c>
      <c r="AR115" s="809"/>
      <c r="AS115" s="808">
        <v>0.23377100000000001</v>
      </c>
      <c r="AT115" s="796">
        <v>0.22282199999999999</v>
      </c>
      <c r="AU115" s="809"/>
      <c r="AV115" s="810">
        <v>0.15335499999999999</v>
      </c>
      <c r="AW115" s="811">
        <v>0.12389</v>
      </c>
      <c r="AX115" s="811">
        <v>0.11817900000000001</v>
      </c>
      <c r="AY115" s="811">
        <v>0.10351200000000001</v>
      </c>
      <c r="AZ115" s="811">
        <v>7.1801000000000004E-2</v>
      </c>
      <c r="BA115" s="811">
        <v>5.5039999999999999E-2</v>
      </c>
      <c r="BB115" s="812">
        <v>0</v>
      </c>
      <c r="BC115" s="812">
        <v>0</v>
      </c>
      <c r="BD115" s="812">
        <v>0</v>
      </c>
      <c r="BE115" s="812">
        <v>0</v>
      </c>
      <c r="BF115" s="812">
        <v>0</v>
      </c>
      <c r="BG115" s="812">
        <v>0</v>
      </c>
      <c r="BH115" s="810">
        <f t="shared" si="111"/>
        <v>1.6998530000000001</v>
      </c>
      <c r="BI115" s="405">
        <f t="shared" si="112"/>
        <v>23.473102869220309</v>
      </c>
      <c r="BJ115" s="405">
        <f t="shared" si="124"/>
        <v>18.197723413083743</v>
      </c>
      <c r="BK115" s="405">
        <f t="shared" si="155"/>
        <v>4.9137876870327002</v>
      </c>
      <c r="BL115" s="404">
        <f t="shared" si="156"/>
        <v>45.298164389814488</v>
      </c>
      <c r="BM115" s="404">
        <f t="shared" si="157"/>
        <v>23.783194769553639</v>
      </c>
      <c r="BN115" s="306">
        <f t="shared" si="158"/>
        <v>4.8324998519195361</v>
      </c>
      <c r="BO115" s="306">
        <f t="shared" si="175"/>
        <v>14.169371667053099</v>
      </c>
      <c r="BP115" s="306">
        <f t="shared" si="176"/>
        <v>44.1651230484255</v>
      </c>
      <c r="BQ115" s="306">
        <f t="shared" si="177"/>
        <v>30.452398255813961</v>
      </c>
      <c r="BR115" s="306">
        <f t="shared" si="178"/>
        <v>0</v>
      </c>
      <c r="BS115" s="306">
        <f t="shared" si="179"/>
        <v>0</v>
      </c>
      <c r="BT115" s="306">
        <f t="shared" si="180"/>
        <v>0</v>
      </c>
      <c r="BU115" s="306">
        <f t="shared" si="181"/>
        <v>0</v>
      </c>
      <c r="BV115" s="306">
        <f t="shared" si="182"/>
        <v>0</v>
      </c>
      <c r="BW115" s="306">
        <f t="shared" si="183"/>
        <v>0</v>
      </c>
      <c r="BX115" s="404">
        <f t="shared" si="114"/>
        <v>13.952357730127797</v>
      </c>
      <c r="BY115" s="405">
        <f t="shared" si="115"/>
        <v>15.718056631199273</v>
      </c>
      <c r="BZ115" s="788" t="s">
        <v>2637</v>
      </c>
      <c r="CA115" s="486">
        <f t="shared" si="116"/>
        <v>-9.4577790114802447</v>
      </c>
      <c r="CB115" s="348">
        <f t="shared" si="117"/>
        <v>23.008189574907188</v>
      </c>
      <c r="CC115" s="404">
        <f t="shared" si="118"/>
        <v>63.827167539267016</v>
      </c>
      <c r="CD115" s="570">
        <f t="shared" si="119"/>
        <v>0.37528810000000001</v>
      </c>
      <c r="CE115" s="419">
        <f t="shared" si="173"/>
        <v>0.41281691000000004</v>
      </c>
      <c r="CF115" s="419">
        <f t="shared" si="174"/>
        <v>0.4540986010000001</v>
      </c>
      <c r="CG115" s="419">
        <f t="shared" si="174"/>
        <v>0.49950846110000013</v>
      </c>
      <c r="CH115" s="496">
        <f t="shared" si="174"/>
        <v>0.54945930721000014</v>
      </c>
      <c r="CI115" s="416">
        <f t="shared" si="172"/>
        <v>2.2911713793100006</v>
      </c>
      <c r="CJ115" s="405">
        <f t="shared" si="122"/>
        <v>3.6948417663441391</v>
      </c>
      <c r="CK115" s="457">
        <v>1.1399999999999999</v>
      </c>
      <c r="CL115" s="458">
        <v>90.5</v>
      </c>
      <c r="CM115" s="458">
        <v>-0.14000000000000001</v>
      </c>
      <c r="CN115" s="525">
        <v>11.6</v>
      </c>
      <c r="CO115" s="508">
        <v>23.09</v>
      </c>
    </row>
    <row r="116" spans="1:93" ht="11.25" customHeight="1">
      <c r="A116" s="86" t="s">
        <v>2562</v>
      </c>
      <c r="B116" s="24" t="s">
        <v>1694</v>
      </c>
      <c r="C116" s="24" t="s">
        <v>3533</v>
      </c>
      <c r="D116" s="117">
        <v>12</v>
      </c>
      <c r="E116" s="121">
        <v>274</v>
      </c>
      <c r="F116" s="38" t="s">
        <v>2049</v>
      </c>
      <c r="G116" s="39" t="s">
        <v>2049</v>
      </c>
      <c r="H116" s="181">
        <v>77.11</v>
      </c>
      <c r="I116" s="227">
        <f t="shared" si="168"/>
        <v>4.2796005706134093</v>
      </c>
      <c r="J116" s="106">
        <v>0.79500000000000004</v>
      </c>
      <c r="K116" s="106">
        <v>0.82499999999999996</v>
      </c>
      <c r="L116" s="83">
        <f t="shared" si="169"/>
        <v>3.7735849056603765</v>
      </c>
      <c r="M116" s="26">
        <v>42041</v>
      </c>
      <c r="N116" s="27">
        <v>42045</v>
      </c>
      <c r="O116" s="26">
        <v>42055</v>
      </c>
      <c r="P116" s="92" t="s">
        <v>651</v>
      </c>
      <c r="Q116" s="198"/>
      <c r="R116" s="192">
        <f t="shared" ref="R116:R121" si="184">K116*4</f>
        <v>3.3</v>
      </c>
      <c r="S116" s="321">
        <f t="shared" si="107"/>
        <v>434.21052631578948</v>
      </c>
      <c r="T116" s="680">
        <f t="shared" si="108"/>
        <v>198.05088069888353</v>
      </c>
      <c r="U116" s="227">
        <f t="shared" si="109"/>
        <v>101.46052631578947</v>
      </c>
      <c r="V116" s="264">
        <v>12</v>
      </c>
      <c r="W116" s="162">
        <v>0.76</v>
      </c>
      <c r="X116" s="1105">
        <v>1.36</v>
      </c>
      <c r="Y116" s="157">
        <v>7.76</v>
      </c>
      <c r="Z116" s="150">
        <v>1.97</v>
      </c>
      <c r="AA116" s="158">
        <v>2.9</v>
      </c>
      <c r="AB116" s="434">
        <v>-79.2</v>
      </c>
      <c r="AC116" s="475">
        <v>33.880000000000003</v>
      </c>
      <c r="AD116" s="445">
        <v>-35.700000000000003</v>
      </c>
      <c r="AE116" s="475">
        <v>74.7</v>
      </c>
      <c r="AF116" s="725">
        <v>18</v>
      </c>
      <c r="AG116" s="1080">
        <v>25267</v>
      </c>
      <c r="AH116" s="738">
        <v>0.1</v>
      </c>
      <c r="AI116" s="769">
        <v>0.84</v>
      </c>
      <c r="AJ116" s="796" t="str">
        <f>IF(OR(AD116&lt;0,AD116="n/a",AD116=0,AN116="n/a"),"n/a",AN116/AD116)</f>
        <v>n/a</v>
      </c>
      <c r="AK116" s="688">
        <f>IF(OR(AN116&lt;0,AN116="n/a",AO116&lt;0,AO116="n/a"),"n/a",AN116/AO116)</f>
        <v>1.0876192937119644</v>
      </c>
      <c r="AL116" s="635">
        <f t="shared" si="123"/>
        <v>3.9215686274509887</v>
      </c>
      <c r="AM116" s="636">
        <f t="shared" si="142"/>
        <v>3.9021861919425804</v>
      </c>
      <c r="AN116" s="636">
        <f t="shared" si="143"/>
        <v>3.1743266456524033</v>
      </c>
      <c r="AO116" s="236">
        <f t="shared" si="110"/>
        <v>2.9186008964760646</v>
      </c>
      <c r="AP116" s="814">
        <v>3.18</v>
      </c>
      <c r="AQ116" s="814">
        <v>3.06</v>
      </c>
      <c r="AR116" s="815"/>
      <c r="AS116" s="814">
        <v>2.96</v>
      </c>
      <c r="AT116" s="797">
        <v>2.835</v>
      </c>
      <c r="AU116" s="815"/>
      <c r="AV116" s="816">
        <v>2.74</v>
      </c>
      <c r="AW116" s="820">
        <v>2.72</v>
      </c>
      <c r="AX116" s="817">
        <v>2.7</v>
      </c>
      <c r="AY116" s="817">
        <v>2.64</v>
      </c>
      <c r="AZ116" s="817">
        <v>2.56</v>
      </c>
      <c r="BA116" s="817">
        <v>2.46</v>
      </c>
      <c r="BB116" s="817">
        <v>2.3849999999999998</v>
      </c>
      <c r="BC116" s="820">
        <v>2.34</v>
      </c>
      <c r="BD116" s="820">
        <v>2.34</v>
      </c>
      <c r="BE116" s="820">
        <v>2.34</v>
      </c>
      <c r="BF116" s="817">
        <v>2.335</v>
      </c>
      <c r="BG116" s="820">
        <v>2.27</v>
      </c>
      <c r="BH116" s="816">
        <f t="shared" si="111"/>
        <v>41.865000000000009</v>
      </c>
      <c r="BI116" s="409">
        <f t="shared" si="112"/>
        <v>3.9215686274509887</v>
      </c>
      <c r="BJ116" s="409">
        <f t="shared" si="124"/>
        <v>3.3783783783783772</v>
      </c>
      <c r="BK116" s="409">
        <f t="shared" si="155"/>
        <v>4.4091710758377367</v>
      </c>
      <c r="BL116" s="408">
        <f t="shared" si="156"/>
        <v>3.4671532846715314</v>
      </c>
      <c r="BM116" s="408">
        <f t="shared" si="157"/>
        <v>0.73529411764705621</v>
      </c>
      <c r="BN116" s="395">
        <f t="shared" si="158"/>
        <v>0.74074074074073071</v>
      </c>
      <c r="BO116" s="395">
        <f t="shared" si="175"/>
        <v>2.2727272727272707</v>
      </c>
      <c r="BP116" s="395">
        <f t="shared" si="176"/>
        <v>3.125</v>
      </c>
      <c r="BQ116" s="395">
        <f t="shared" si="177"/>
        <v>4.0650406504065151</v>
      </c>
      <c r="BR116" s="395">
        <f t="shared" si="178"/>
        <v>3.1446540880503138</v>
      </c>
      <c r="BS116" s="395">
        <f t="shared" si="179"/>
        <v>1.9230769230769162</v>
      </c>
      <c r="BT116" s="395">
        <f t="shared" si="180"/>
        <v>0</v>
      </c>
      <c r="BU116" s="395">
        <f t="shared" si="181"/>
        <v>0</v>
      </c>
      <c r="BV116" s="395">
        <f t="shared" si="182"/>
        <v>0.21413276231263545</v>
      </c>
      <c r="BW116" s="395">
        <f t="shared" si="183"/>
        <v>2.8634361233480066</v>
      </c>
      <c r="BX116" s="408">
        <f t="shared" si="114"/>
        <v>2.2840249363098719</v>
      </c>
      <c r="BY116" s="409">
        <f t="shared" si="115"/>
        <v>1.5139253897398202</v>
      </c>
      <c r="BZ116" s="654" t="s">
        <v>2637</v>
      </c>
      <c r="CA116" s="1139">
        <f t="shared" si="116"/>
        <v>-94.006599099523655</v>
      </c>
      <c r="CB116" s="349">
        <f t="shared" si="117"/>
        <v>7.4539272162658126</v>
      </c>
      <c r="CC116" s="408">
        <f t="shared" si="118"/>
        <v>37.917146101746141</v>
      </c>
      <c r="CD116" s="574">
        <f t="shared" si="119"/>
        <v>3.2118000000000002</v>
      </c>
      <c r="CE116" s="420">
        <f t="shared" si="173"/>
        <v>3.5329800000000007</v>
      </c>
      <c r="CF116" s="420">
        <f t="shared" si="174"/>
        <v>3.8862780000000012</v>
      </c>
      <c r="CG116" s="420">
        <f t="shared" si="174"/>
        <v>4.2749058000000018</v>
      </c>
      <c r="CH116" s="497">
        <f t="shared" si="174"/>
        <v>4.7023963800000024</v>
      </c>
      <c r="CI116" s="421">
        <f t="shared" si="172"/>
        <v>19.608360180000005</v>
      </c>
      <c r="CJ116" s="409">
        <f t="shared" si="122"/>
        <v>25.429075580339784</v>
      </c>
      <c r="CK116" s="1081">
        <v>0.5</v>
      </c>
      <c r="CL116" s="469">
        <v>43.1</v>
      </c>
      <c r="CM116" s="469">
        <v>-8.23</v>
      </c>
      <c r="CN116" s="528">
        <v>-1.76</v>
      </c>
      <c r="CO116" s="476">
        <v>13.16</v>
      </c>
    </row>
    <row r="117" spans="1:93" ht="11.25" customHeight="1">
      <c r="A117" s="129" t="s">
        <v>1316</v>
      </c>
      <c r="B117" s="16" t="s">
        <v>3243</v>
      </c>
      <c r="C117" s="16" t="s">
        <v>3416</v>
      </c>
      <c r="D117" s="116">
        <v>13</v>
      </c>
      <c r="E117" s="121">
        <v>238</v>
      </c>
      <c r="F117" s="36" t="s">
        <v>2049</v>
      </c>
      <c r="G117" s="50" t="s">
        <v>2659</v>
      </c>
      <c r="H117" s="272">
        <v>33.57</v>
      </c>
      <c r="I117" s="226">
        <f t="shared" si="168"/>
        <v>2.1000893655049149</v>
      </c>
      <c r="J117" s="202">
        <v>0.17499999999999999</v>
      </c>
      <c r="K117" s="202">
        <v>0.17624999999999999</v>
      </c>
      <c r="L117" s="96">
        <f t="shared" si="169"/>
        <v>0.71428571428571175</v>
      </c>
      <c r="M117" s="19">
        <v>42053</v>
      </c>
      <c r="N117" s="20">
        <v>42055</v>
      </c>
      <c r="O117" s="19">
        <v>42062</v>
      </c>
      <c r="P117" s="20" t="s">
        <v>2382</v>
      </c>
      <c r="Q117" s="128"/>
      <c r="R117" s="224">
        <f t="shared" si="184"/>
        <v>0.70499999999999996</v>
      </c>
      <c r="S117" s="675">
        <f t="shared" si="107"/>
        <v>227.41935483870967</v>
      </c>
      <c r="T117" s="684">
        <f t="shared" si="108"/>
        <v>545.22564195191285</v>
      </c>
      <c r="U117" s="226">
        <f t="shared" si="109"/>
        <v>108.29032258064517</v>
      </c>
      <c r="V117" s="263">
        <v>12</v>
      </c>
      <c r="W117" s="161">
        <v>0.31</v>
      </c>
      <c r="X117" s="149">
        <v>6.02</v>
      </c>
      <c r="Y117" s="155">
        <v>1.85</v>
      </c>
      <c r="Z117" s="149">
        <v>8.65</v>
      </c>
      <c r="AA117" s="156">
        <v>7.6</v>
      </c>
      <c r="AB117" s="432">
        <v>-53.7</v>
      </c>
      <c r="AC117" s="474">
        <v>17.55</v>
      </c>
      <c r="AD117" s="443">
        <v>-7.6</v>
      </c>
      <c r="AE117" s="474">
        <v>18</v>
      </c>
      <c r="AF117" s="723">
        <v>6</v>
      </c>
      <c r="AG117" s="456">
        <v>2392</v>
      </c>
      <c r="AH117" s="655">
        <v>4.3</v>
      </c>
      <c r="AI117" s="767">
        <v>0</v>
      </c>
      <c r="AJ117" s="795" t="str">
        <f>IF(OR(AD117&lt;0,AD117="n/a",AD117=0),"n/a",AN117/AD117)</f>
        <v>n/a</v>
      </c>
      <c r="AK117" s="794">
        <f>IF(OR(AO117&lt;0,AO117="n/a"),"n/a",AN117/AO117)</f>
        <v>0.28761572591303514</v>
      </c>
      <c r="AL117" s="634">
        <f t="shared" si="123"/>
        <v>2.9739776951672958</v>
      </c>
      <c r="AM117" s="631">
        <f t="shared" si="142"/>
        <v>3.0670271013459649</v>
      </c>
      <c r="AN117" s="631">
        <f t="shared" si="143"/>
        <v>7.0179063299087519</v>
      </c>
      <c r="AO117" s="235">
        <f t="shared" si="110"/>
        <v>24.400287250046681</v>
      </c>
      <c r="AP117" s="808">
        <v>0.6925</v>
      </c>
      <c r="AQ117" s="808">
        <v>0.67249999999999999</v>
      </c>
      <c r="AR117" s="809"/>
      <c r="AS117" s="808">
        <v>0.65249999999999997</v>
      </c>
      <c r="AT117" s="796">
        <v>0.63249999999999995</v>
      </c>
      <c r="AU117" s="809"/>
      <c r="AV117" s="810">
        <v>0.59499999999999997</v>
      </c>
      <c r="AW117" s="811">
        <v>0.49332999999999999</v>
      </c>
      <c r="AX117" s="811">
        <v>0.38667000000000007</v>
      </c>
      <c r="AY117" s="811">
        <v>0.28000000000000003</v>
      </c>
      <c r="AZ117" s="811">
        <v>0.20445000000000002</v>
      </c>
      <c r="BA117" s="811">
        <v>0.12296000000000001</v>
      </c>
      <c r="BB117" s="811">
        <v>7.8020000000000006E-2</v>
      </c>
      <c r="BC117" s="811">
        <v>2.5680000000000001E-2</v>
      </c>
      <c r="BD117" s="812">
        <v>0</v>
      </c>
      <c r="BE117" s="812">
        <v>0</v>
      </c>
      <c r="BF117" s="812">
        <v>0</v>
      </c>
      <c r="BG117" s="812">
        <v>0</v>
      </c>
      <c r="BH117" s="810">
        <f t="shared" si="111"/>
        <v>4.8361100000000015</v>
      </c>
      <c r="BI117" s="405">
        <f t="shared" si="112"/>
        <v>2.9739776951672958</v>
      </c>
      <c r="BJ117" s="405">
        <f t="shared" si="124"/>
        <v>3.0651340996168619</v>
      </c>
      <c r="BK117" s="405">
        <f t="shared" si="155"/>
        <v>3.1620553359683834</v>
      </c>
      <c r="BL117" s="404">
        <f t="shared" si="156"/>
        <v>6.3025210084033612</v>
      </c>
      <c r="BM117" s="404">
        <f t="shared" si="157"/>
        <v>20.608923033263736</v>
      </c>
      <c r="BN117" s="306">
        <f t="shared" si="158"/>
        <v>27.584244963405457</v>
      </c>
      <c r="BO117" s="306">
        <f t="shared" si="175"/>
        <v>38.096428571428589</v>
      </c>
      <c r="BP117" s="306">
        <f t="shared" si="176"/>
        <v>36.952800195646859</v>
      </c>
      <c r="BQ117" s="306">
        <f t="shared" si="177"/>
        <v>66.273584905660371</v>
      </c>
      <c r="BR117" s="306">
        <f t="shared" si="178"/>
        <v>57.600615226864903</v>
      </c>
      <c r="BS117" s="306">
        <f t="shared" si="179"/>
        <v>203.81619937694703</v>
      </c>
      <c r="BT117" s="306">
        <f t="shared" si="180"/>
        <v>0</v>
      </c>
      <c r="BU117" s="306">
        <f t="shared" si="181"/>
        <v>0</v>
      </c>
      <c r="BV117" s="306">
        <f t="shared" si="182"/>
        <v>0</v>
      </c>
      <c r="BW117" s="306">
        <f t="shared" si="183"/>
        <v>0</v>
      </c>
      <c r="BX117" s="404">
        <f t="shared" si="114"/>
        <v>31.09576562749152</v>
      </c>
      <c r="BY117" s="405">
        <f t="shared" si="115"/>
        <v>50.870612345573925</v>
      </c>
      <c r="BZ117" s="788" t="s">
        <v>2558</v>
      </c>
      <c r="CA117" s="486">
        <f t="shared" si="116"/>
        <v>-99.172326885231499</v>
      </c>
      <c r="CB117" s="348">
        <f t="shared" si="117"/>
        <v>9.1179956954136667</v>
      </c>
      <c r="CC117" s="404">
        <f t="shared" si="118"/>
        <v>37.556598420353865</v>
      </c>
      <c r="CD117" s="570">
        <f t="shared" si="119"/>
        <v>0.69942499999999996</v>
      </c>
      <c r="CE117" s="419">
        <f t="shared" si="173"/>
        <v>0.76936749999999998</v>
      </c>
      <c r="CF117" s="419">
        <f t="shared" si="174"/>
        <v>0.84630425000000009</v>
      </c>
      <c r="CG117" s="419">
        <f t="shared" si="174"/>
        <v>0.93093467500000016</v>
      </c>
      <c r="CH117" s="496">
        <f t="shared" si="174"/>
        <v>1.0240281425000002</v>
      </c>
      <c r="CI117" s="416">
        <f t="shared" si="172"/>
        <v>4.2700595675000006</v>
      </c>
      <c r="CJ117" s="405">
        <f t="shared" si="122"/>
        <v>12.719867642240096</v>
      </c>
      <c r="CK117" s="457">
        <v>0.78</v>
      </c>
      <c r="CL117" s="458">
        <v>33.909999999999997</v>
      </c>
      <c r="CM117" s="458">
        <v>-1.26</v>
      </c>
      <c r="CN117" s="525">
        <v>6.4</v>
      </c>
      <c r="CO117" s="508">
        <v>15.13</v>
      </c>
    </row>
    <row r="118" spans="1:93" ht="11.25" customHeight="1">
      <c r="A118" s="86" t="s">
        <v>2276</v>
      </c>
      <c r="B118" s="24" t="s">
        <v>2277</v>
      </c>
      <c r="C118" s="91" t="s">
        <v>3252</v>
      </c>
      <c r="D118" s="117">
        <v>11</v>
      </c>
      <c r="E118" s="121">
        <v>308</v>
      </c>
      <c r="F118" s="57" t="s">
        <v>2659</v>
      </c>
      <c r="G118" s="49" t="s">
        <v>2659</v>
      </c>
      <c r="H118" s="181">
        <v>33.25</v>
      </c>
      <c r="I118" s="227">
        <f t="shared" si="168"/>
        <v>6.3759398496240598</v>
      </c>
      <c r="J118" s="106">
        <v>0.52249999999999996</v>
      </c>
      <c r="K118" s="106">
        <v>0.53</v>
      </c>
      <c r="L118" s="83">
        <f t="shared" si="169"/>
        <v>1.4354066985646119</v>
      </c>
      <c r="M118" s="26">
        <v>42033</v>
      </c>
      <c r="N118" s="27">
        <v>42037</v>
      </c>
      <c r="O118" s="26">
        <v>42048</v>
      </c>
      <c r="P118" s="92" t="s">
        <v>2158</v>
      </c>
      <c r="Q118" s="91"/>
      <c r="R118" s="224">
        <f t="shared" si="184"/>
        <v>2.12</v>
      </c>
      <c r="S118" s="231">
        <f t="shared" si="107"/>
        <v>198.13084112149534</v>
      </c>
      <c r="T118" s="680">
        <f t="shared" si="108"/>
        <v>184.00049727187971</v>
      </c>
      <c r="U118" s="227">
        <f t="shared" si="109"/>
        <v>31.074766355140184</v>
      </c>
      <c r="V118" s="263">
        <v>12</v>
      </c>
      <c r="W118" s="161">
        <v>1.07</v>
      </c>
      <c r="X118" s="149">
        <v>1.73</v>
      </c>
      <c r="Y118" s="155">
        <v>6.06</v>
      </c>
      <c r="Z118" s="149">
        <v>5.84</v>
      </c>
      <c r="AA118" s="156">
        <v>18</v>
      </c>
      <c r="AB118" s="432">
        <v>-31</v>
      </c>
      <c r="AC118" s="474">
        <v>15.12</v>
      </c>
      <c r="AD118" s="443">
        <v>11.3</v>
      </c>
      <c r="AE118" s="474">
        <v>18</v>
      </c>
      <c r="AF118" s="723">
        <v>7</v>
      </c>
      <c r="AG118" s="456">
        <v>1950</v>
      </c>
      <c r="AH118" s="655">
        <v>0.6</v>
      </c>
      <c r="AI118" s="767">
        <v>2.5499999999999998</v>
      </c>
      <c r="AJ118" s="796">
        <f>IF(OR(AD118&lt;0,AD118="n/a",AD118=0,AN118="n/a"),"n/a",AN118/AD118)</f>
        <v>0.49143049893949703</v>
      </c>
      <c r="AK118" s="688" t="str">
        <f>IF(OR(AN118&lt;0,AN118="n/a",AO118&lt;0,AO118="n/a"),"n/a",AN118/AO118)</f>
        <v>n/a</v>
      </c>
      <c r="AL118" s="634">
        <f t="shared" si="123"/>
        <v>6.1818181818181772</v>
      </c>
      <c r="AM118" s="631">
        <f t="shared" si="142"/>
        <v>5.9215062960038534</v>
      </c>
      <c r="AN118" s="631">
        <f t="shared" si="143"/>
        <v>5.5531646380163169</v>
      </c>
      <c r="AO118" s="235" t="str">
        <f t="shared" si="110"/>
        <v>n/a</v>
      </c>
      <c r="AP118" s="808">
        <v>2.044</v>
      </c>
      <c r="AQ118" s="808">
        <v>1.925</v>
      </c>
      <c r="AR118" s="809"/>
      <c r="AS118" s="808">
        <v>1.8075000000000001</v>
      </c>
      <c r="AT118" s="796">
        <v>1.72</v>
      </c>
      <c r="AU118" s="809"/>
      <c r="AV118" s="810">
        <v>1.64</v>
      </c>
      <c r="AW118" s="811">
        <v>1.56</v>
      </c>
      <c r="AX118" s="811">
        <v>1.48</v>
      </c>
      <c r="AY118" s="811">
        <v>1.3925000000000001</v>
      </c>
      <c r="AZ118" s="811">
        <v>1.2925</v>
      </c>
      <c r="BA118" s="811">
        <v>0.58750000000000002</v>
      </c>
      <c r="BB118" s="812">
        <v>0</v>
      </c>
      <c r="BC118" s="812">
        <v>0</v>
      </c>
      <c r="BD118" s="812">
        <v>0</v>
      </c>
      <c r="BE118" s="812">
        <v>0</v>
      </c>
      <c r="BF118" s="812">
        <v>0</v>
      </c>
      <c r="BG118" s="812">
        <v>0</v>
      </c>
      <c r="BH118" s="810">
        <f t="shared" si="111"/>
        <v>15.449000000000002</v>
      </c>
      <c r="BI118" s="405">
        <f t="shared" si="112"/>
        <v>6.1818181818181772</v>
      </c>
      <c r="BJ118" s="405">
        <f t="shared" si="124"/>
        <v>6.5006915629322259</v>
      </c>
      <c r="BK118" s="405">
        <f t="shared" si="155"/>
        <v>5.0872093023255793</v>
      </c>
      <c r="BL118" s="404">
        <f t="shared" si="156"/>
        <v>4.8780487804878092</v>
      </c>
      <c r="BM118" s="404">
        <f t="shared" si="157"/>
        <v>5.12820512820511</v>
      </c>
      <c r="BN118" s="306">
        <f t="shared" si="158"/>
        <v>5.4054054054054168</v>
      </c>
      <c r="BO118" s="306">
        <f t="shared" si="175"/>
        <v>6.2836624775583383</v>
      </c>
      <c r="BP118" s="306">
        <f t="shared" si="176"/>
        <v>7.7369439071566903</v>
      </c>
      <c r="BQ118" s="306">
        <f t="shared" si="177"/>
        <v>119.99999999999997</v>
      </c>
      <c r="BR118" s="306">
        <f t="shared" si="178"/>
        <v>0</v>
      </c>
      <c r="BS118" s="306">
        <f t="shared" si="179"/>
        <v>0</v>
      </c>
      <c r="BT118" s="306">
        <f t="shared" si="180"/>
        <v>0</v>
      </c>
      <c r="BU118" s="306">
        <f t="shared" si="181"/>
        <v>0</v>
      </c>
      <c r="BV118" s="306">
        <f t="shared" si="182"/>
        <v>0</v>
      </c>
      <c r="BW118" s="306">
        <f t="shared" si="183"/>
        <v>0</v>
      </c>
      <c r="BX118" s="404">
        <f t="shared" si="114"/>
        <v>11.146798983059288</v>
      </c>
      <c r="BY118" s="405">
        <f t="shared" si="115"/>
        <v>29.236100540572604</v>
      </c>
      <c r="BZ118" s="788" t="s">
        <v>1465</v>
      </c>
      <c r="CA118" s="486">
        <f t="shared" si="116"/>
        <v>-19.145661867499808</v>
      </c>
      <c r="CB118" s="348">
        <f t="shared" si="117"/>
        <v>11.929104487640377</v>
      </c>
      <c r="CC118" s="404">
        <f t="shared" si="118"/>
        <v>39.428471271687464</v>
      </c>
      <c r="CD118" s="570">
        <f t="shared" si="119"/>
        <v>2.0644400000000003</v>
      </c>
      <c r="CE118" s="419">
        <f t="shared" si="173"/>
        <v>2.2708840000000006</v>
      </c>
      <c r="CF118" s="419">
        <f t="shared" si="174"/>
        <v>2.497972400000001</v>
      </c>
      <c r="CG118" s="419">
        <f t="shared" si="174"/>
        <v>2.7477696400000013</v>
      </c>
      <c r="CH118" s="496">
        <f t="shared" si="174"/>
        <v>3.0225466040000017</v>
      </c>
      <c r="CI118" s="416">
        <f t="shared" si="172"/>
        <v>12.603612644000005</v>
      </c>
      <c r="CJ118" s="405">
        <f t="shared" si="122"/>
        <v>37.905601936842118</v>
      </c>
      <c r="CK118" s="457">
        <v>0.51</v>
      </c>
      <c r="CL118" s="458">
        <v>18.690000000000001</v>
      </c>
      <c r="CM118" s="458">
        <v>-8.36</v>
      </c>
      <c r="CN118" s="525">
        <v>5.32</v>
      </c>
      <c r="CO118" s="508">
        <v>1.29</v>
      </c>
    </row>
    <row r="119" spans="1:93" ht="11.25" customHeight="1">
      <c r="A119" s="23" t="s">
        <v>1299</v>
      </c>
      <c r="B119" s="24" t="s">
        <v>3175</v>
      </c>
      <c r="C119" s="109" t="s">
        <v>497</v>
      </c>
      <c r="D119" s="117">
        <v>12</v>
      </c>
      <c r="E119" s="121">
        <v>276</v>
      </c>
      <c r="F119" s="57" t="s">
        <v>2659</v>
      </c>
      <c r="G119" s="49" t="s">
        <v>2659</v>
      </c>
      <c r="H119" s="687">
        <v>69</v>
      </c>
      <c r="I119" s="227">
        <f t="shared" si="168"/>
        <v>1.5652173913043479</v>
      </c>
      <c r="J119" s="106">
        <v>0.26</v>
      </c>
      <c r="K119" s="106">
        <v>0.27</v>
      </c>
      <c r="L119" s="83">
        <f t="shared" si="169"/>
        <v>3.8461538461538547</v>
      </c>
      <c r="M119" s="26">
        <v>42046</v>
      </c>
      <c r="N119" s="27">
        <v>42048</v>
      </c>
      <c r="O119" s="26">
        <v>42062</v>
      </c>
      <c r="P119" s="92" t="s">
        <v>2382</v>
      </c>
      <c r="Q119" s="91"/>
      <c r="R119" s="224">
        <f t="shared" si="184"/>
        <v>1.08</v>
      </c>
      <c r="S119" s="231" t="str">
        <f t="shared" si="107"/>
        <v>n/a</v>
      </c>
      <c r="T119" s="680" t="str">
        <f t="shared" si="108"/>
        <v>n/a</v>
      </c>
      <c r="U119" s="227" t="str">
        <f t="shared" si="109"/>
        <v>n/a</v>
      </c>
      <c r="V119" s="263">
        <v>12</v>
      </c>
      <c r="W119" s="478" t="s">
        <v>462</v>
      </c>
      <c r="X119" s="480" t="s">
        <v>462</v>
      </c>
      <c r="Y119" s="479" t="s">
        <v>462</v>
      </c>
      <c r="Z119" s="480" t="s">
        <v>462</v>
      </c>
      <c r="AA119" s="481" t="s">
        <v>462</v>
      </c>
      <c r="AB119" s="484" t="s">
        <v>462</v>
      </c>
      <c r="AC119" s="734" t="s">
        <v>462</v>
      </c>
      <c r="AD119" s="523" t="s">
        <v>462</v>
      </c>
      <c r="AE119" s="734" t="s">
        <v>462</v>
      </c>
      <c r="AF119" s="723">
        <v>0</v>
      </c>
      <c r="AG119" s="735">
        <v>109</v>
      </c>
      <c r="AH119" s="739" t="s">
        <v>462</v>
      </c>
      <c r="AI119" s="479" t="s">
        <v>462</v>
      </c>
      <c r="AJ119" s="796" t="str">
        <f>IF(OR(AD119&lt;0,AD119="n/a",AD119=0),"n/a",AN119/AD119)</f>
        <v>n/a</v>
      </c>
      <c r="AK119" s="688">
        <f>IF(OR(AO119&lt;0,AO119="n/a"),"n/a",AN119/AO119)</f>
        <v>1.0686636671517034</v>
      </c>
      <c r="AL119" s="634">
        <f t="shared" si="123"/>
        <v>4.0000000000000036</v>
      </c>
      <c r="AM119" s="631">
        <f t="shared" si="142"/>
        <v>15.977799952979943</v>
      </c>
      <c r="AN119" s="631">
        <f t="shared" si="143"/>
        <v>12.583073050368965</v>
      </c>
      <c r="AO119" s="235">
        <f t="shared" si="110"/>
        <v>11.77458674524463</v>
      </c>
      <c r="AP119" s="808">
        <v>1.04</v>
      </c>
      <c r="AQ119" s="808">
        <v>1</v>
      </c>
      <c r="AR119" s="809"/>
      <c r="AS119" s="808">
        <v>0.83333333333333337</v>
      </c>
      <c r="AT119" s="796">
        <v>0.66666666666666663</v>
      </c>
      <c r="AU119" s="809"/>
      <c r="AV119" s="810">
        <v>0.6</v>
      </c>
      <c r="AW119" s="811">
        <v>0.57499999999999996</v>
      </c>
      <c r="AX119" s="811">
        <v>0.51666666666666672</v>
      </c>
      <c r="AY119" s="811">
        <v>0.46250000000000002</v>
      </c>
      <c r="AZ119" s="811">
        <v>0.41249999999999998</v>
      </c>
      <c r="BA119" s="811">
        <v>0.375</v>
      </c>
      <c r="BB119" s="811">
        <v>0.34166666666666662</v>
      </c>
      <c r="BC119" s="812">
        <v>0</v>
      </c>
      <c r="BD119" s="812">
        <v>0</v>
      </c>
      <c r="BE119" s="812">
        <v>0</v>
      </c>
      <c r="BF119" s="812">
        <v>0</v>
      </c>
      <c r="BG119" s="812">
        <v>0</v>
      </c>
      <c r="BH119" s="810">
        <f t="shared" si="111"/>
        <v>6.8233333333333333</v>
      </c>
      <c r="BI119" s="405">
        <f t="shared" si="112"/>
        <v>4.0000000000000036</v>
      </c>
      <c r="BJ119" s="405">
        <f t="shared" si="124"/>
        <v>19.999999999999996</v>
      </c>
      <c r="BK119" s="405">
        <f t="shared" si="155"/>
        <v>25.000000000000021</v>
      </c>
      <c r="BL119" s="404">
        <f t="shared" si="156"/>
        <v>11.111111111111116</v>
      </c>
      <c r="BM119" s="404">
        <f t="shared" si="157"/>
        <v>4.3478260869565188</v>
      </c>
      <c r="BN119" s="306">
        <f t="shared" si="158"/>
        <v>11.290322580645151</v>
      </c>
      <c r="BO119" s="306">
        <f t="shared" si="175"/>
        <v>11.711711711711725</v>
      </c>
      <c r="BP119" s="306">
        <f t="shared" si="176"/>
        <v>12.121212121212132</v>
      </c>
      <c r="BQ119" s="306">
        <f t="shared" si="177"/>
        <v>9.9999999999999858</v>
      </c>
      <c r="BR119" s="306">
        <f t="shared" si="178"/>
        <v>9.7560975609756184</v>
      </c>
      <c r="BS119" s="306">
        <f t="shared" si="179"/>
        <v>0</v>
      </c>
      <c r="BT119" s="306">
        <f t="shared" si="180"/>
        <v>0</v>
      </c>
      <c r="BU119" s="306">
        <f t="shared" si="181"/>
        <v>0</v>
      </c>
      <c r="BV119" s="306">
        <f t="shared" si="182"/>
        <v>0</v>
      </c>
      <c r="BW119" s="306">
        <f t="shared" si="183"/>
        <v>0</v>
      </c>
      <c r="BX119" s="404">
        <f t="shared" si="114"/>
        <v>7.9558854115074853</v>
      </c>
      <c r="BY119" s="405">
        <f t="shared" si="115"/>
        <v>7.4862517977524572</v>
      </c>
      <c r="BZ119" s="788" t="s">
        <v>2637</v>
      </c>
      <c r="CA119" s="486" t="str">
        <f t="shared" si="116"/>
        <v>n/a</v>
      </c>
      <c r="CB119" s="348">
        <f t="shared" si="117"/>
        <v>14.148290441673312</v>
      </c>
      <c r="CC119" s="404">
        <f t="shared" si="118"/>
        <v>26.341019628830676</v>
      </c>
      <c r="CD119" s="570">
        <f t="shared" si="119"/>
        <v>1.0712000000000002</v>
      </c>
      <c r="CE119" s="419">
        <f t="shared" si="173"/>
        <v>1.1033360000000001</v>
      </c>
      <c r="CF119" s="419">
        <f t="shared" si="174"/>
        <v>1.1364360800000002</v>
      </c>
      <c r="CG119" s="419">
        <f t="shared" si="174"/>
        <v>1.1705291624000003</v>
      </c>
      <c r="CH119" s="496">
        <f t="shared" si="174"/>
        <v>1.2056450372720002</v>
      </c>
      <c r="CI119" s="416">
        <f t="shared" si="172"/>
        <v>5.6871462796720005</v>
      </c>
      <c r="CJ119" s="405">
        <f t="shared" si="122"/>
        <v>8.2422409850318843</v>
      </c>
      <c r="CK119" s="483" t="s">
        <v>462</v>
      </c>
      <c r="CL119" s="502">
        <v>9.52</v>
      </c>
      <c r="CM119" s="502">
        <v>-8</v>
      </c>
      <c r="CN119" s="526">
        <v>7.61</v>
      </c>
      <c r="CO119" s="527">
        <v>6.56</v>
      </c>
    </row>
    <row r="120" spans="1:93" ht="11.25" customHeight="1">
      <c r="A120" s="23" t="s">
        <v>2012</v>
      </c>
      <c r="B120" s="24" t="s">
        <v>2013</v>
      </c>
      <c r="C120" s="24" t="s">
        <v>3294</v>
      </c>
      <c r="D120" s="117">
        <v>22</v>
      </c>
      <c r="E120" s="121">
        <v>121</v>
      </c>
      <c r="F120" s="38" t="s">
        <v>2049</v>
      </c>
      <c r="G120" s="39" t="s">
        <v>2049</v>
      </c>
      <c r="H120" s="149">
        <v>38.64</v>
      </c>
      <c r="I120" s="227">
        <f t="shared" si="168"/>
        <v>1.2422360248447204</v>
      </c>
      <c r="J120" s="94">
        <v>0.11700000000000001</v>
      </c>
      <c r="K120" s="94">
        <v>0.12</v>
      </c>
      <c r="L120" s="83">
        <f t="shared" si="169"/>
        <v>2.564102564102555</v>
      </c>
      <c r="M120" s="26">
        <v>41879</v>
      </c>
      <c r="N120" s="27">
        <v>41884</v>
      </c>
      <c r="O120" s="26">
        <v>41913</v>
      </c>
      <c r="P120" s="27" t="s">
        <v>3171</v>
      </c>
      <c r="Q120" s="91" t="s">
        <v>1804</v>
      </c>
      <c r="R120" s="224">
        <f t="shared" si="184"/>
        <v>0.48</v>
      </c>
      <c r="S120" s="231">
        <f t="shared" si="107"/>
        <v>12.276214833759589</v>
      </c>
      <c r="T120" s="680">
        <f t="shared" si="108"/>
        <v>-10.347074454742256</v>
      </c>
      <c r="U120" s="227">
        <f t="shared" si="109"/>
        <v>9.882352941176471</v>
      </c>
      <c r="V120" s="263">
        <v>12</v>
      </c>
      <c r="W120" s="161">
        <v>3.91</v>
      </c>
      <c r="X120" s="149">
        <v>0.99</v>
      </c>
      <c r="Y120" s="155">
        <v>1.1000000000000001</v>
      </c>
      <c r="Z120" s="149">
        <v>1.83</v>
      </c>
      <c r="AA120" s="156">
        <v>19.899999999999999</v>
      </c>
      <c r="AB120" s="432">
        <v>-24.9</v>
      </c>
      <c r="AC120" s="474">
        <v>184.1</v>
      </c>
      <c r="AD120" s="443">
        <v>-5.3</v>
      </c>
      <c r="AE120" s="474">
        <v>10</v>
      </c>
      <c r="AF120" s="723">
        <v>7</v>
      </c>
      <c r="AG120" s="456">
        <v>32847</v>
      </c>
      <c r="AH120" s="655">
        <v>0.01</v>
      </c>
      <c r="AI120" s="767">
        <v>0.28000000000000003</v>
      </c>
      <c r="AJ120" s="796" t="str">
        <f>IF(OR(AD120&lt;0,AD120="n/a",AD120=0),"n/a",AN120/AD120)</f>
        <v>n/a</v>
      </c>
      <c r="AK120" s="688">
        <f>IF(OR(AO120&lt;0,AO120="n/a"),"n/a",AN120/AO120)</f>
        <v>1.0136099668173963</v>
      </c>
      <c r="AL120" s="634">
        <f t="shared" si="123"/>
        <v>2.564102564102555</v>
      </c>
      <c r="AM120" s="631">
        <f t="shared" ref="AM120:AM151" si="185">((AP120/AT120)^(1/3)-1)*100</f>
        <v>2.7873468089637532</v>
      </c>
      <c r="AN120" s="631">
        <f t="shared" ref="AN120:AN151" si="186">((AP120/AW120)^(1/5)-1)*100</f>
        <v>5.1172345971549849</v>
      </c>
      <c r="AO120" s="235">
        <f t="shared" si="110"/>
        <v>5.0485243482978337</v>
      </c>
      <c r="AP120" s="808">
        <v>0.48</v>
      </c>
      <c r="AQ120" s="808">
        <v>0.46800000000000003</v>
      </c>
      <c r="AR120" s="809"/>
      <c r="AS120" s="808">
        <v>0.46599999999999997</v>
      </c>
      <c r="AT120" s="796">
        <v>0.442</v>
      </c>
      <c r="AU120" s="809"/>
      <c r="AV120" s="810">
        <v>0.41800000000000004</v>
      </c>
      <c r="AW120" s="811">
        <v>0.374</v>
      </c>
      <c r="AX120" s="811">
        <v>0.36199999999999999</v>
      </c>
      <c r="AY120" s="811">
        <v>0.35</v>
      </c>
      <c r="AZ120" s="811">
        <v>0.32</v>
      </c>
      <c r="BA120" s="811">
        <v>0.31333</v>
      </c>
      <c r="BB120" s="811">
        <v>0.29332000000000003</v>
      </c>
      <c r="BC120" s="811">
        <v>0.28999000000000003</v>
      </c>
      <c r="BD120" s="811">
        <v>0.28000000000000003</v>
      </c>
      <c r="BE120" s="811">
        <v>0.27500000000000002</v>
      </c>
      <c r="BF120" s="811">
        <v>0.26</v>
      </c>
      <c r="BG120" s="811">
        <v>0.25001000000000001</v>
      </c>
      <c r="BH120" s="810">
        <f t="shared" si="111"/>
        <v>5.6416500000000003</v>
      </c>
      <c r="BI120" s="405">
        <f t="shared" si="112"/>
        <v>2.564102564102555</v>
      </c>
      <c r="BJ120" s="405">
        <f t="shared" si="124"/>
        <v>0.42918454935623185</v>
      </c>
      <c r="BK120" s="405">
        <f t="shared" si="155"/>
        <v>5.4298642533936681</v>
      </c>
      <c r="BL120" s="404">
        <f t="shared" si="156"/>
        <v>5.7416267942583588</v>
      </c>
      <c r="BM120" s="404">
        <f t="shared" si="157"/>
        <v>11.764705882352944</v>
      </c>
      <c r="BN120" s="306">
        <f t="shared" si="158"/>
        <v>3.3149171270718369</v>
      </c>
      <c r="BO120" s="306">
        <f t="shared" si="175"/>
        <v>3.4285714285714253</v>
      </c>
      <c r="BP120" s="306">
        <f t="shared" si="176"/>
        <v>9.375</v>
      </c>
      <c r="BQ120" s="306">
        <f t="shared" si="177"/>
        <v>2.1287460504898936</v>
      </c>
      <c r="BR120" s="306">
        <f t="shared" si="178"/>
        <v>6.8219009954997745</v>
      </c>
      <c r="BS120" s="306">
        <f t="shared" si="179"/>
        <v>1.1483154591537703</v>
      </c>
      <c r="BT120" s="306">
        <f t="shared" si="180"/>
        <v>3.5678571428571448</v>
      </c>
      <c r="BU120" s="306">
        <f t="shared" si="181"/>
        <v>1.8181818181818299</v>
      </c>
      <c r="BV120" s="306">
        <f t="shared" si="182"/>
        <v>5.7692307692307709</v>
      </c>
      <c r="BW120" s="306">
        <f t="shared" si="183"/>
        <v>3.9958401663933385</v>
      </c>
      <c r="BX120" s="404">
        <f t="shared" si="114"/>
        <v>4.4865363333942367</v>
      </c>
      <c r="BY120" s="405">
        <f t="shared" si="115"/>
        <v>2.9887654282922758</v>
      </c>
      <c r="BZ120" s="788" t="s">
        <v>1465</v>
      </c>
      <c r="CA120" s="486">
        <f t="shared" si="116"/>
        <v>-3.522882319176766</v>
      </c>
      <c r="CB120" s="348">
        <f t="shared" si="117"/>
        <v>6.359470621999705</v>
      </c>
      <c r="CC120" s="404">
        <f t="shared" si="118"/>
        <v>62.838066830514357</v>
      </c>
      <c r="CD120" s="570">
        <f t="shared" si="119"/>
        <v>0.48480000000000001</v>
      </c>
      <c r="CE120" s="419">
        <f t="shared" si="173"/>
        <v>0.53328000000000009</v>
      </c>
      <c r="CF120" s="419">
        <f t="shared" si="174"/>
        <v>0.58660800000000013</v>
      </c>
      <c r="CG120" s="419">
        <f t="shared" si="174"/>
        <v>0.6452688000000002</v>
      </c>
      <c r="CH120" s="496">
        <f t="shared" si="174"/>
        <v>0.70979568000000026</v>
      </c>
      <c r="CI120" s="416">
        <f t="shared" si="172"/>
        <v>2.9597524800000006</v>
      </c>
      <c r="CJ120" s="405">
        <f t="shared" si="122"/>
        <v>7.6598149068322989</v>
      </c>
      <c r="CK120" s="457">
        <v>1.3</v>
      </c>
      <c r="CL120" s="458">
        <v>7.78</v>
      </c>
      <c r="CM120" s="458">
        <v>-28.22</v>
      </c>
      <c r="CN120" s="525">
        <v>-3.91</v>
      </c>
      <c r="CO120" s="508">
        <v>-17.61</v>
      </c>
    </row>
    <row r="121" spans="1:93" ht="11.25" customHeight="1">
      <c r="A121" s="193" t="s">
        <v>3448</v>
      </c>
      <c r="B121" s="32" t="s">
        <v>3449</v>
      </c>
      <c r="C121" s="32" t="s">
        <v>3417</v>
      </c>
      <c r="D121" s="118">
        <v>13</v>
      </c>
      <c r="E121" s="121">
        <v>244</v>
      </c>
      <c r="F121" s="40" t="s">
        <v>1572</v>
      </c>
      <c r="G121" s="42" t="s">
        <v>1572</v>
      </c>
      <c r="H121" s="762">
        <v>77.55</v>
      </c>
      <c r="I121" s="229">
        <f t="shared" si="168"/>
        <v>2.2179239200515797</v>
      </c>
      <c r="J121" s="203">
        <v>0.36</v>
      </c>
      <c r="K121" s="203">
        <v>0.43</v>
      </c>
      <c r="L121" s="84">
        <f t="shared" si="169"/>
        <v>19.444444444444443</v>
      </c>
      <c r="M121" s="43">
        <v>42074</v>
      </c>
      <c r="N121" s="44">
        <v>42076</v>
      </c>
      <c r="O121" s="43">
        <v>42090</v>
      </c>
      <c r="P121" s="270" t="s">
        <v>464</v>
      </c>
      <c r="Q121" s="32"/>
      <c r="R121" s="224">
        <f t="shared" si="184"/>
        <v>1.72</v>
      </c>
      <c r="S121" s="672">
        <f t="shared" si="107"/>
        <v>43.989769820971865</v>
      </c>
      <c r="T121" s="681">
        <f t="shared" si="108"/>
        <v>7.0490800583871138</v>
      </c>
      <c r="U121" s="229">
        <f t="shared" si="109"/>
        <v>19.833759590792837</v>
      </c>
      <c r="V121" s="263">
        <v>12</v>
      </c>
      <c r="W121" s="161">
        <v>3.91</v>
      </c>
      <c r="X121" s="149">
        <v>2.2000000000000002</v>
      </c>
      <c r="Y121" s="155">
        <v>0.62</v>
      </c>
      <c r="Z121" s="149">
        <v>1.3</v>
      </c>
      <c r="AA121" s="156">
        <v>6.7</v>
      </c>
      <c r="AB121" s="432">
        <v>37.299999999999997</v>
      </c>
      <c r="AC121" s="474">
        <v>15.13</v>
      </c>
      <c r="AD121" s="443">
        <v>17.899999999999999</v>
      </c>
      <c r="AE121" s="474">
        <v>9</v>
      </c>
      <c r="AF121" s="723">
        <v>5</v>
      </c>
      <c r="AG121" s="466">
        <v>891</v>
      </c>
      <c r="AH121" s="655">
        <v>0.1</v>
      </c>
      <c r="AI121" s="767">
        <v>0.4</v>
      </c>
      <c r="AJ121" s="797">
        <f>IF(OR(AD121&lt;0,AD121="n/a",AD121=0),"n/a",AN121/AD121)</f>
        <v>1.3727985453380862</v>
      </c>
      <c r="AK121" s="686">
        <f>IF(OR(AO121&lt;0,AO121="n/a"),"n/a",AN121/AO121)</f>
        <v>1.1889141369568228</v>
      </c>
      <c r="AL121" s="634">
        <f t="shared" si="123"/>
        <v>19.999999999999996</v>
      </c>
      <c r="AM121" s="631">
        <f t="shared" si="185"/>
        <v>25.99210498948732</v>
      </c>
      <c r="AN121" s="631">
        <f t="shared" si="186"/>
        <v>24.573093961551741</v>
      </c>
      <c r="AO121" s="235">
        <f t="shared" si="110"/>
        <v>20.668518606776519</v>
      </c>
      <c r="AP121" s="808">
        <v>1.44</v>
      </c>
      <c r="AQ121" s="808">
        <v>1.2</v>
      </c>
      <c r="AR121" s="809"/>
      <c r="AS121" s="808">
        <v>0.9</v>
      </c>
      <c r="AT121" s="796">
        <v>0.72</v>
      </c>
      <c r="AU121" s="809"/>
      <c r="AV121" s="810">
        <v>0.56000000000000005</v>
      </c>
      <c r="AW121" s="811">
        <v>0.48</v>
      </c>
      <c r="AX121" s="811">
        <v>0.44</v>
      </c>
      <c r="AY121" s="811">
        <v>0.36</v>
      </c>
      <c r="AZ121" s="811">
        <v>0.3</v>
      </c>
      <c r="BA121" s="811">
        <v>0.24</v>
      </c>
      <c r="BB121" s="812">
        <v>0.22</v>
      </c>
      <c r="BC121" s="811">
        <v>0.16500000000000001</v>
      </c>
      <c r="BD121" s="812">
        <v>0</v>
      </c>
      <c r="BE121" s="812">
        <v>0</v>
      </c>
      <c r="BF121" s="812">
        <v>0</v>
      </c>
      <c r="BG121" s="812">
        <v>0</v>
      </c>
      <c r="BH121" s="810">
        <f t="shared" si="111"/>
        <v>7.0250000000000012</v>
      </c>
      <c r="BI121" s="405">
        <f t="shared" si="112"/>
        <v>19.999999999999996</v>
      </c>
      <c r="BJ121" s="405">
        <f t="shared" si="124"/>
        <v>33.333333333333329</v>
      </c>
      <c r="BK121" s="405">
        <f t="shared" si="155"/>
        <v>25</v>
      </c>
      <c r="BL121" s="404">
        <f t="shared" si="156"/>
        <v>28.571428571428559</v>
      </c>
      <c r="BM121" s="404">
        <f t="shared" si="157"/>
        <v>16.666666666666675</v>
      </c>
      <c r="BN121" s="306">
        <f t="shared" si="158"/>
        <v>9.0909090909090828</v>
      </c>
      <c r="BO121" s="306">
        <f t="shared" si="175"/>
        <v>22.222222222222232</v>
      </c>
      <c r="BP121" s="306">
        <f t="shared" si="176"/>
        <v>19.999999999999996</v>
      </c>
      <c r="BQ121" s="306">
        <f t="shared" si="177"/>
        <v>25</v>
      </c>
      <c r="BR121" s="306">
        <f t="shared" si="178"/>
        <v>9.0909090909090828</v>
      </c>
      <c r="BS121" s="306">
        <f t="shared" si="179"/>
        <v>33.333333333333329</v>
      </c>
      <c r="BT121" s="306">
        <f t="shared" si="180"/>
        <v>0</v>
      </c>
      <c r="BU121" s="306">
        <f t="shared" si="181"/>
        <v>0</v>
      </c>
      <c r="BV121" s="306">
        <f t="shared" si="182"/>
        <v>0</v>
      </c>
      <c r="BW121" s="306">
        <f t="shared" si="183"/>
        <v>0</v>
      </c>
      <c r="BX121" s="404">
        <f t="shared" si="114"/>
        <v>16.153920153920151</v>
      </c>
      <c r="BY121" s="405">
        <f t="shared" si="115"/>
        <v>11.863686617056837</v>
      </c>
      <c r="BZ121" s="788" t="s">
        <v>2637</v>
      </c>
      <c r="CA121" s="486">
        <f t="shared" si="116"/>
        <v>6.9572582908104827</v>
      </c>
      <c r="CB121" s="348">
        <f t="shared" si="117"/>
        <v>26.79101788160332</v>
      </c>
      <c r="CC121" s="404">
        <f t="shared" si="118"/>
        <v>75.357647058823531</v>
      </c>
      <c r="CD121" s="570">
        <f t="shared" si="119"/>
        <v>1.5840000000000001</v>
      </c>
      <c r="CE121" s="419">
        <f t="shared" si="173"/>
        <v>1.7424000000000002</v>
      </c>
      <c r="CF121" s="419">
        <f t="shared" si="174"/>
        <v>1.8992160000000002</v>
      </c>
      <c r="CG121" s="419">
        <f t="shared" si="174"/>
        <v>2.0701454400000006</v>
      </c>
      <c r="CH121" s="496">
        <f t="shared" si="174"/>
        <v>2.2564585296000006</v>
      </c>
      <c r="CI121" s="416">
        <f t="shared" si="172"/>
        <v>9.552219969600003</v>
      </c>
      <c r="CJ121" s="405">
        <f t="shared" si="122"/>
        <v>12.317498348936175</v>
      </c>
      <c r="CK121" s="457">
        <v>0.67</v>
      </c>
      <c r="CL121" s="458">
        <v>26.79</v>
      </c>
      <c r="CM121" s="458">
        <v>-3.5</v>
      </c>
      <c r="CN121" s="525">
        <v>4.18</v>
      </c>
      <c r="CO121" s="508">
        <v>12.41</v>
      </c>
    </row>
    <row r="122" spans="1:93" ht="11.25" customHeight="1">
      <c r="A122" s="86" t="s">
        <v>1830</v>
      </c>
      <c r="B122" s="24" t="s">
        <v>517</v>
      </c>
      <c r="C122" s="24" t="s">
        <v>1230</v>
      </c>
      <c r="D122" s="117">
        <v>10</v>
      </c>
      <c r="E122" s="121">
        <v>340</v>
      </c>
      <c r="F122" s="57" t="s">
        <v>2659</v>
      </c>
      <c r="G122" s="49" t="s">
        <v>2659</v>
      </c>
      <c r="H122" s="687">
        <v>13.37</v>
      </c>
      <c r="I122" s="226">
        <f t="shared" si="168"/>
        <v>3.5527299925205686</v>
      </c>
      <c r="J122" s="106">
        <v>0.22620000000000001</v>
      </c>
      <c r="K122" s="106">
        <v>0.23749999999999999</v>
      </c>
      <c r="L122" s="83">
        <f t="shared" si="169"/>
        <v>4.995579133510164</v>
      </c>
      <c r="M122" s="26">
        <v>41913</v>
      </c>
      <c r="N122" s="27">
        <v>41915</v>
      </c>
      <c r="O122" s="26">
        <v>41936</v>
      </c>
      <c r="P122" s="27" t="s">
        <v>3051</v>
      </c>
      <c r="Q122" s="853" t="s">
        <v>361</v>
      </c>
      <c r="R122" s="225">
        <f>K122*2</f>
        <v>0.47499999999999998</v>
      </c>
      <c r="S122" s="231">
        <f t="shared" si="107"/>
        <v>135.71428571428572</v>
      </c>
      <c r="T122" s="680">
        <f t="shared" si="108"/>
        <v>200.25322646059945</v>
      </c>
      <c r="U122" s="227">
        <f t="shared" si="109"/>
        <v>38.200000000000003</v>
      </c>
      <c r="V122" s="267" t="s">
        <v>462</v>
      </c>
      <c r="W122" s="904">
        <v>0.35</v>
      </c>
      <c r="X122" s="905" t="s">
        <v>462</v>
      </c>
      <c r="Y122" s="906">
        <v>4.7300000000000004</v>
      </c>
      <c r="Z122" s="905">
        <v>5.31</v>
      </c>
      <c r="AA122" s="907">
        <v>0</v>
      </c>
      <c r="AB122" s="908">
        <v>0</v>
      </c>
      <c r="AC122" s="1041">
        <v>0</v>
      </c>
      <c r="AD122" s="909">
        <v>0</v>
      </c>
      <c r="AE122" s="1041">
        <v>0</v>
      </c>
      <c r="AF122" s="724">
        <v>0</v>
      </c>
      <c r="AG122" s="911">
        <v>5990</v>
      </c>
      <c r="AH122" s="1042" t="s">
        <v>462</v>
      </c>
      <c r="AI122" s="906" t="s">
        <v>462</v>
      </c>
      <c r="AJ122" s="796" t="str">
        <f>IF(OR(AD122&lt;0,AD122="n/a",AD122=0,AN122="n/a"),"n/a",AN122/AD122)</f>
        <v>n/a</v>
      </c>
      <c r="AK122" s="688" t="str">
        <f>IF(OR(AN122&lt;0,AN122="n/a",AO122&lt;0,AO122="n/a"),"n/a",AN122/AO122)</f>
        <v>n/a</v>
      </c>
      <c r="AL122" s="632">
        <f t="shared" si="123"/>
        <v>4.995579133510164</v>
      </c>
      <c r="AM122" s="633">
        <f t="shared" si="185"/>
        <v>7.636825059288932</v>
      </c>
      <c r="AN122" s="633">
        <f t="shared" si="186"/>
        <v>8.9589069684059552</v>
      </c>
      <c r="AO122" s="234" t="str">
        <f t="shared" si="110"/>
        <v>n/a</v>
      </c>
      <c r="AP122" s="803">
        <v>0.47499999999999998</v>
      </c>
      <c r="AQ122" s="803">
        <v>0.45240000000000002</v>
      </c>
      <c r="AR122" s="802"/>
      <c r="AS122" s="803">
        <v>0.41899999999999998</v>
      </c>
      <c r="AT122" s="795">
        <v>0.38090000000000002</v>
      </c>
      <c r="AU122" s="802"/>
      <c r="AV122" s="805">
        <v>0.3463</v>
      </c>
      <c r="AW122" s="806">
        <v>0.30930000000000002</v>
      </c>
      <c r="AX122" s="806">
        <v>0.29459999999999997</v>
      </c>
      <c r="AY122" s="806">
        <v>0.27550000000000002</v>
      </c>
      <c r="AZ122" s="806">
        <v>0.21609999999999999</v>
      </c>
      <c r="BA122" s="806">
        <v>5.4515000000000001E-2</v>
      </c>
      <c r="BB122" s="807">
        <v>0</v>
      </c>
      <c r="BC122" s="807">
        <v>0</v>
      </c>
      <c r="BD122" s="807">
        <v>0</v>
      </c>
      <c r="BE122" s="807">
        <v>0</v>
      </c>
      <c r="BF122" s="807">
        <v>0</v>
      </c>
      <c r="BG122" s="807">
        <v>0</v>
      </c>
      <c r="BH122" s="805">
        <f t="shared" si="111"/>
        <v>3.2236149999999997</v>
      </c>
      <c r="BI122" s="407">
        <f t="shared" si="112"/>
        <v>4.995579133510164</v>
      </c>
      <c r="BJ122" s="407">
        <f t="shared" si="124"/>
        <v>7.9713603818615919</v>
      </c>
      <c r="BK122" s="407">
        <f t="shared" si="155"/>
        <v>10.002625360987128</v>
      </c>
      <c r="BL122" s="406">
        <f t="shared" si="156"/>
        <v>9.9913369910482395</v>
      </c>
      <c r="BM122" s="406">
        <f t="shared" si="157"/>
        <v>11.962495958616227</v>
      </c>
      <c r="BN122" s="394">
        <f t="shared" si="158"/>
        <v>4.989816700611005</v>
      </c>
      <c r="BO122" s="394">
        <f t="shared" si="175"/>
        <v>6.9328493647912603</v>
      </c>
      <c r="BP122" s="394">
        <f t="shared" si="176"/>
        <v>27.487274409995386</v>
      </c>
      <c r="BQ122" s="394">
        <f t="shared" si="177"/>
        <v>296.40465926809128</v>
      </c>
      <c r="BR122" s="394">
        <f t="shared" si="178"/>
        <v>0</v>
      </c>
      <c r="BS122" s="394">
        <f t="shared" si="179"/>
        <v>0</v>
      </c>
      <c r="BT122" s="394">
        <f t="shared" si="180"/>
        <v>0</v>
      </c>
      <c r="BU122" s="394">
        <f t="shared" si="181"/>
        <v>0</v>
      </c>
      <c r="BV122" s="394">
        <f t="shared" si="182"/>
        <v>0</v>
      </c>
      <c r="BW122" s="394">
        <f t="shared" si="183"/>
        <v>0</v>
      </c>
      <c r="BX122" s="406">
        <f t="shared" si="114"/>
        <v>25.382533171300818</v>
      </c>
      <c r="BY122" s="407">
        <f t="shared" si="115"/>
        <v>72.778943449424986</v>
      </c>
      <c r="BZ122" s="787" t="s">
        <v>1230</v>
      </c>
      <c r="CA122" s="682">
        <f t="shared" si="116"/>
        <v>-25.688363039073479</v>
      </c>
      <c r="CB122" s="350">
        <f t="shared" si="117"/>
        <v>12.511636960926523</v>
      </c>
      <c r="CC122" s="406">
        <f t="shared" si="118"/>
        <v>28.343445147357606</v>
      </c>
      <c r="CD122" s="554">
        <f t="shared" si="119"/>
        <v>0.47499999999999998</v>
      </c>
      <c r="CE122" s="417">
        <f t="shared" si="173"/>
        <v>0.47499999999999998</v>
      </c>
      <c r="CF122" s="417">
        <f t="shared" si="174"/>
        <v>0.47499999999999998</v>
      </c>
      <c r="CG122" s="417">
        <f t="shared" si="174"/>
        <v>0.47499999999999998</v>
      </c>
      <c r="CH122" s="495">
        <f t="shared" si="174"/>
        <v>0.47499999999999998</v>
      </c>
      <c r="CI122" s="418">
        <f t="shared" si="172"/>
        <v>2.375</v>
      </c>
      <c r="CJ122" s="407">
        <f t="shared" si="122"/>
        <v>17.763649962602841</v>
      </c>
      <c r="CK122" s="912" t="s">
        <v>462</v>
      </c>
      <c r="CL122" s="913" t="s">
        <v>462</v>
      </c>
      <c r="CM122" s="913">
        <v>-0.96</v>
      </c>
      <c r="CN122" s="1033">
        <v>3.45</v>
      </c>
      <c r="CO122" s="1034">
        <v>11.51</v>
      </c>
    </row>
    <row r="123" spans="1:93" ht="11.25" customHeight="1">
      <c r="A123" s="23" t="s">
        <v>1942</v>
      </c>
      <c r="B123" s="24" t="s">
        <v>1943</v>
      </c>
      <c r="C123" s="91" t="s">
        <v>1880</v>
      </c>
      <c r="D123" s="117">
        <v>19</v>
      </c>
      <c r="E123" s="121">
        <v>157</v>
      </c>
      <c r="F123" s="38" t="s">
        <v>1572</v>
      </c>
      <c r="G123" s="39" t="s">
        <v>1572</v>
      </c>
      <c r="H123" s="149">
        <v>161.94</v>
      </c>
      <c r="I123" s="227">
        <f t="shared" si="168"/>
        <v>2.7170556996418429</v>
      </c>
      <c r="J123" s="94">
        <v>0.95</v>
      </c>
      <c r="K123" s="94">
        <v>1.1000000000000001</v>
      </c>
      <c r="L123" s="83">
        <f t="shared" si="169"/>
        <v>15.789473684210531</v>
      </c>
      <c r="M123" s="26">
        <v>41766</v>
      </c>
      <c r="N123" s="27">
        <v>41768</v>
      </c>
      <c r="O123" s="26">
        <v>41800</v>
      </c>
      <c r="P123" s="92" t="s">
        <v>2157</v>
      </c>
      <c r="Q123" s="24"/>
      <c r="R123" s="224">
        <f t="shared" ref="R123:R141" si="187">K123*4</f>
        <v>4.4000000000000004</v>
      </c>
      <c r="S123" s="231">
        <f t="shared" si="107"/>
        <v>27.936507936507937</v>
      </c>
      <c r="T123" s="680">
        <f t="shared" si="108"/>
        <v>148.5615080426237</v>
      </c>
      <c r="U123" s="227">
        <f t="shared" si="109"/>
        <v>10.281904761904762</v>
      </c>
      <c r="V123" s="263">
        <v>12</v>
      </c>
      <c r="W123" s="161">
        <v>15.75</v>
      </c>
      <c r="X123" s="149">
        <v>2.2799999999999998</v>
      </c>
      <c r="Y123" s="155">
        <v>1.73</v>
      </c>
      <c r="Z123" s="149">
        <v>13.52</v>
      </c>
      <c r="AA123" s="713">
        <v>139.30000000000001</v>
      </c>
      <c r="AB123" s="432">
        <v>2</v>
      </c>
      <c r="AC123" s="474">
        <v>4.91</v>
      </c>
      <c r="AD123" s="443">
        <v>9.3000000000000007</v>
      </c>
      <c r="AE123" s="474">
        <v>4.51</v>
      </c>
      <c r="AF123" s="723">
        <v>23</v>
      </c>
      <c r="AG123" s="456">
        <v>160483</v>
      </c>
      <c r="AH123" s="655">
        <v>0.1</v>
      </c>
      <c r="AI123" s="767">
        <v>3.44</v>
      </c>
      <c r="AJ123" s="796">
        <f>IF(OR(AD123&lt;0,AD123="n/a",AD123=0),"n/a",AN123/AD123)</f>
        <v>1.5700478601985877</v>
      </c>
      <c r="AK123" s="688">
        <f>IF(OR(AO123&lt;0,AO123="n/a"),"n/a",AN123/AO123)</f>
        <v>0.73876115137104714</v>
      </c>
      <c r="AL123" s="634">
        <f t="shared" si="123"/>
        <v>14.864864864864868</v>
      </c>
      <c r="AM123" s="631">
        <f t="shared" si="185"/>
        <v>13.587439754863407</v>
      </c>
      <c r="AN123" s="631">
        <f t="shared" si="186"/>
        <v>14.601445099846867</v>
      </c>
      <c r="AO123" s="235">
        <f t="shared" si="110"/>
        <v>19.76477116148898</v>
      </c>
      <c r="AP123" s="808">
        <v>4.25</v>
      </c>
      <c r="AQ123" s="808">
        <v>3.7</v>
      </c>
      <c r="AR123" s="809"/>
      <c r="AS123" s="808">
        <v>3.3</v>
      </c>
      <c r="AT123" s="796">
        <v>2.9</v>
      </c>
      <c r="AU123" s="809"/>
      <c r="AV123" s="810">
        <v>2.5</v>
      </c>
      <c r="AW123" s="811">
        <v>2.15</v>
      </c>
      <c r="AX123" s="811">
        <v>1.9</v>
      </c>
      <c r="AY123" s="811">
        <v>1.5</v>
      </c>
      <c r="AZ123" s="811">
        <v>1.1000000000000001</v>
      </c>
      <c r="BA123" s="811">
        <v>0.78</v>
      </c>
      <c r="BB123" s="811">
        <v>0.7</v>
      </c>
      <c r="BC123" s="811">
        <v>0.63</v>
      </c>
      <c r="BD123" s="811">
        <v>0.59</v>
      </c>
      <c r="BE123" s="811">
        <v>0.55000000000000004</v>
      </c>
      <c r="BF123" s="811">
        <v>0.51</v>
      </c>
      <c r="BG123" s="811">
        <v>0.47</v>
      </c>
      <c r="BH123" s="810">
        <f t="shared" si="111"/>
        <v>27.529999999999998</v>
      </c>
      <c r="BI123" s="405">
        <f t="shared" si="112"/>
        <v>14.864864864864868</v>
      </c>
      <c r="BJ123" s="405">
        <f t="shared" si="124"/>
        <v>12.121212121212132</v>
      </c>
      <c r="BK123" s="405">
        <f t="shared" si="155"/>
        <v>13.793103448275868</v>
      </c>
      <c r="BL123" s="404">
        <f t="shared" si="156"/>
        <v>15.999999999999993</v>
      </c>
      <c r="BM123" s="404">
        <f t="shared" si="157"/>
        <v>16.279069767441868</v>
      </c>
      <c r="BN123" s="306">
        <f t="shared" si="158"/>
        <v>13.157894736842103</v>
      </c>
      <c r="BO123" s="306">
        <f t="shared" si="175"/>
        <v>26.666666666666661</v>
      </c>
      <c r="BP123" s="306">
        <f t="shared" si="176"/>
        <v>36.363636363636353</v>
      </c>
      <c r="BQ123" s="306">
        <f t="shared" si="177"/>
        <v>41.025641025641036</v>
      </c>
      <c r="BR123" s="306">
        <f t="shared" si="178"/>
        <v>11.428571428571432</v>
      </c>
      <c r="BS123" s="306">
        <f t="shared" si="179"/>
        <v>11.111111111111093</v>
      </c>
      <c r="BT123" s="306">
        <f t="shared" si="180"/>
        <v>6.7796610169491567</v>
      </c>
      <c r="BU123" s="306">
        <f t="shared" si="181"/>
        <v>7.2727272727272529</v>
      </c>
      <c r="BV123" s="306">
        <f t="shared" si="182"/>
        <v>7.8431372549019773</v>
      </c>
      <c r="BW123" s="306">
        <f t="shared" si="183"/>
        <v>8.5106382978723527</v>
      </c>
      <c r="BX123" s="404">
        <f t="shared" si="114"/>
        <v>16.214529025114278</v>
      </c>
      <c r="BY123" s="405">
        <f t="shared" si="115"/>
        <v>10.039957756506841</v>
      </c>
      <c r="BZ123" s="788" t="s">
        <v>2442</v>
      </c>
      <c r="CA123" s="486">
        <f t="shared" si="116"/>
        <v>7.0365960375839478</v>
      </c>
      <c r="CB123" s="348">
        <f t="shared" si="117"/>
        <v>17.31850079948871</v>
      </c>
      <c r="CC123" s="404">
        <f t="shared" si="118"/>
        <v>70.508158730158726</v>
      </c>
      <c r="CD123" s="570">
        <f t="shared" si="119"/>
        <v>4.335</v>
      </c>
      <c r="CE123" s="419">
        <f t="shared" si="173"/>
        <v>4.5478484999999997</v>
      </c>
      <c r="CF123" s="419">
        <f t="shared" si="174"/>
        <v>4.7529564673499998</v>
      </c>
      <c r="CG123" s="419">
        <f t="shared" si="174"/>
        <v>4.9673148040274846</v>
      </c>
      <c r="CH123" s="496">
        <f t="shared" si="174"/>
        <v>5.191340701689124</v>
      </c>
      <c r="CI123" s="416">
        <f t="shared" si="172"/>
        <v>23.794460473066611</v>
      </c>
      <c r="CJ123" s="405">
        <f t="shared" si="122"/>
        <v>14.693380556420038</v>
      </c>
      <c r="CK123" s="457">
        <v>0.63</v>
      </c>
      <c r="CL123" s="458">
        <v>9.06</v>
      </c>
      <c r="CM123" s="458">
        <v>-16.61</v>
      </c>
      <c r="CN123" s="525">
        <v>2.99</v>
      </c>
      <c r="CO123" s="508">
        <v>-6.56</v>
      </c>
    </row>
    <row r="124" spans="1:93" ht="11.25" customHeight="1">
      <c r="A124" s="86" t="s">
        <v>226</v>
      </c>
      <c r="B124" s="24" t="s">
        <v>227</v>
      </c>
      <c r="C124" s="24" t="s">
        <v>1737</v>
      </c>
      <c r="D124" s="117">
        <v>12</v>
      </c>
      <c r="E124" s="121">
        <v>261</v>
      </c>
      <c r="F124" s="38" t="s">
        <v>2049</v>
      </c>
      <c r="G124" s="39" t="s">
        <v>2049</v>
      </c>
      <c r="H124" s="181">
        <v>121.93</v>
      </c>
      <c r="I124" s="227">
        <f t="shared" si="168"/>
        <v>1.5418682850816041</v>
      </c>
      <c r="J124" s="106">
        <v>0.39</v>
      </c>
      <c r="K124" s="106">
        <v>0.47</v>
      </c>
      <c r="L124" s="83">
        <f t="shared" si="169"/>
        <v>20.512820512820507</v>
      </c>
      <c r="M124" s="26">
        <v>41905</v>
      </c>
      <c r="N124" s="27">
        <v>41907</v>
      </c>
      <c r="O124" s="26">
        <v>41919</v>
      </c>
      <c r="P124" s="92" t="s">
        <v>3716</v>
      </c>
      <c r="Q124" s="627"/>
      <c r="R124" s="224">
        <f t="shared" si="187"/>
        <v>1.88</v>
      </c>
      <c r="S124" s="231">
        <f t="shared" si="107"/>
        <v>37.154150197628461</v>
      </c>
      <c r="T124" s="680">
        <f t="shared" si="108"/>
        <v>153.91421510850424</v>
      </c>
      <c r="U124" s="227">
        <f t="shared" si="109"/>
        <v>24.096837944664035</v>
      </c>
      <c r="V124" s="263">
        <v>12</v>
      </c>
      <c r="W124" s="161">
        <v>5.0599999999999996</v>
      </c>
      <c r="X124" s="149">
        <v>2.37</v>
      </c>
      <c r="Y124" s="155">
        <v>3.2</v>
      </c>
      <c r="Z124" s="149">
        <v>6.02</v>
      </c>
      <c r="AA124" s="156">
        <v>31.5</v>
      </c>
      <c r="AB124" s="432">
        <v>38.799999999999997</v>
      </c>
      <c r="AC124" s="474">
        <v>8.98</v>
      </c>
      <c r="AD124" s="443">
        <v>8.3000000000000007</v>
      </c>
      <c r="AE124" s="474">
        <v>10.17</v>
      </c>
      <c r="AF124" s="723">
        <v>11</v>
      </c>
      <c r="AG124" s="456">
        <v>9873</v>
      </c>
      <c r="AH124" s="655">
        <v>0.5</v>
      </c>
      <c r="AI124" s="767">
        <v>0.57999999999999996</v>
      </c>
      <c r="AJ124" s="796">
        <f>IF(OR(AD124&lt;0,AD124="n/a",AD124=0),"n/a",AN124/AD124)</f>
        <v>1.2530027441670966</v>
      </c>
      <c r="AK124" s="688">
        <f>IF(OR(AO124&lt;0,AO124="n/a"),"n/a",AN124/AO124)</f>
        <v>1.1105530225887015</v>
      </c>
      <c r="AL124" s="634">
        <f t="shared" si="123"/>
        <v>16.312056737588641</v>
      </c>
      <c r="AM124" s="631">
        <f t="shared" si="185"/>
        <v>13.555613628301177</v>
      </c>
      <c r="AN124" s="631">
        <f t="shared" si="186"/>
        <v>10.399922776586902</v>
      </c>
      <c r="AO124" s="235">
        <f t="shared" si="110"/>
        <v>9.3646341642874997</v>
      </c>
      <c r="AP124" s="808">
        <v>1.64</v>
      </c>
      <c r="AQ124" s="808">
        <v>1.41</v>
      </c>
      <c r="AR124" s="809" t="s">
        <v>1127</v>
      </c>
      <c r="AS124" s="808">
        <v>1.27</v>
      </c>
      <c r="AT124" s="796">
        <v>1.1200000000000001</v>
      </c>
      <c r="AU124" s="809"/>
      <c r="AV124" s="810">
        <v>1.02</v>
      </c>
      <c r="AW124" s="812">
        <v>1</v>
      </c>
      <c r="AX124" s="811">
        <v>0.94</v>
      </c>
      <c r="AY124" s="811">
        <v>0.86</v>
      </c>
      <c r="AZ124" s="811">
        <v>0.74</v>
      </c>
      <c r="BA124" s="811">
        <v>0.72</v>
      </c>
      <c r="BB124" s="811">
        <v>0.67</v>
      </c>
      <c r="BC124" s="811">
        <v>0.62</v>
      </c>
      <c r="BD124" s="812">
        <v>0.6</v>
      </c>
      <c r="BE124" s="812">
        <v>0.6</v>
      </c>
      <c r="BF124" s="812">
        <v>1.52</v>
      </c>
      <c r="BG124" s="811">
        <v>1.52</v>
      </c>
      <c r="BH124" s="810">
        <f t="shared" si="111"/>
        <v>16.25</v>
      </c>
      <c r="BI124" s="405">
        <f t="shared" si="112"/>
        <v>16.312056737588641</v>
      </c>
      <c r="BJ124" s="405">
        <f t="shared" si="124"/>
        <v>11.023622047244096</v>
      </c>
      <c r="BK124" s="405">
        <f t="shared" si="155"/>
        <v>13.392857142857139</v>
      </c>
      <c r="BL124" s="404">
        <f t="shared" si="156"/>
        <v>9.8039215686274606</v>
      </c>
      <c r="BM124" s="404">
        <f t="shared" si="157"/>
        <v>2.0000000000000018</v>
      </c>
      <c r="BN124" s="306">
        <f t="shared" si="158"/>
        <v>6.3829787234042534</v>
      </c>
      <c r="BO124" s="306">
        <f t="shared" si="175"/>
        <v>9.302325581395344</v>
      </c>
      <c r="BP124" s="306">
        <f t="shared" si="176"/>
        <v>16.216216216216207</v>
      </c>
      <c r="BQ124" s="306">
        <f t="shared" si="177"/>
        <v>2.7777777777777901</v>
      </c>
      <c r="BR124" s="306">
        <f t="shared" si="178"/>
        <v>7.4626865671641784</v>
      </c>
      <c r="BS124" s="306">
        <f t="shared" si="179"/>
        <v>8.064516129032274</v>
      </c>
      <c r="BT124" s="306">
        <f t="shared" si="180"/>
        <v>3.3333333333333437</v>
      </c>
      <c r="BU124" s="306">
        <f t="shared" si="181"/>
        <v>0</v>
      </c>
      <c r="BV124" s="306">
        <f t="shared" si="182"/>
        <v>0</v>
      </c>
      <c r="BW124" s="306">
        <f t="shared" si="183"/>
        <v>0</v>
      </c>
      <c r="BX124" s="404">
        <f t="shared" si="114"/>
        <v>7.0714861216427147</v>
      </c>
      <c r="BY124" s="405">
        <f t="shared" si="115"/>
        <v>5.4576968143504221</v>
      </c>
      <c r="BZ124" s="788" t="s">
        <v>1464</v>
      </c>
      <c r="CA124" s="486">
        <f t="shared" si="116"/>
        <v>-12.15504688299553</v>
      </c>
      <c r="CB124" s="348">
        <f t="shared" si="117"/>
        <v>11.941791061668505</v>
      </c>
      <c r="CC124" s="404">
        <f t="shared" si="118"/>
        <v>70.702961328735867</v>
      </c>
      <c r="CD124" s="570">
        <f t="shared" si="119"/>
        <v>1.804</v>
      </c>
      <c r="CE124" s="419">
        <f t="shared" si="173"/>
        <v>1.9659992000000002</v>
      </c>
      <c r="CF124" s="419">
        <f t="shared" si="174"/>
        <v>2.1625991200000003</v>
      </c>
      <c r="CG124" s="419">
        <f t="shared" si="174"/>
        <v>2.3788590320000007</v>
      </c>
      <c r="CH124" s="496">
        <f t="shared" si="174"/>
        <v>2.6167449352000012</v>
      </c>
      <c r="CI124" s="416">
        <f t="shared" si="172"/>
        <v>10.928202287200003</v>
      </c>
      <c r="CJ124" s="405">
        <f t="shared" si="122"/>
        <v>8.9626853827606023</v>
      </c>
      <c r="CK124" s="457">
        <v>0.87</v>
      </c>
      <c r="CL124" s="458">
        <v>35.29</v>
      </c>
      <c r="CM124" s="458">
        <v>-0.93</v>
      </c>
      <c r="CN124" s="525">
        <v>13.55</v>
      </c>
      <c r="CO124" s="508">
        <v>20.51</v>
      </c>
    </row>
    <row r="125" spans="1:93" ht="11.25" customHeight="1">
      <c r="A125" s="86" t="s">
        <v>3641</v>
      </c>
      <c r="B125" s="24" t="s">
        <v>3642</v>
      </c>
      <c r="C125" s="24" t="s">
        <v>2000</v>
      </c>
      <c r="D125" s="117">
        <v>10</v>
      </c>
      <c r="E125" s="121">
        <v>332</v>
      </c>
      <c r="F125" s="38" t="s">
        <v>2049</v>
      </c>
      <c r="G125" s="39" t="s">
        <v>1572</v>
      </c>
      <c r="H125" s="181">
        <v>38.729999999999997</v>
      </c>
      <c r="I125" s="227">
        <f t="shared" si="168"/>
        <v>1.6782855667441261</v>
      </c>
      <c r="J125" s="106">
        <v>0.14249999999999999</v>
      </c>
      <c r="K125" s="106">
        <v>0.16250000000000001</v>
      </c>
      <c r="L125" s="83">
        <f t="shared" si="169"/>
        <v>14.035087719298268</v>
      </c>
      <c r="M125" s="26">
        <v>41879</v>
      </c>
      <c r="N125" s="27">
        <v>41884</v>
      </c>
      <c r="O125" s="26">
        <v>41897</v>
      </c>
      <c r="P125" s="92" t="s">
        <v>1444</v>
      </c>
      <c r="Q125" s="91"/>
      <c r="R125" s="224">
        <f t="shared" si="187"/>
        <v>0.65</v>
      </c>
      <c r="S125" s="231">
        <f t="shared" si="107"/>
        <v>37.356321839080458</v>
      </c>
      <c r="T125" s="680">
        <f t="shared" si="108"/>
        <v>91.319275385674644</v>
      </c>
      <c r="U125" s="227">
        <f t="shared" si="109"/>
        <v>22.258620689655171</v>
      </c>
      <c r="V125" s="263">
        <v>12</v>
      </c>
      <c r="W125" s="161">
        <v>1.74</v>
      </c>
      <c r="X125" s="149">
        <v>2.02</v>
      </c>
      <c r="Y125" s="155">
        <v>5.76</v>
      </c>
      <c r="Z125" s="149">
        <v>3.7</v>
      </c>
      <c r="AA125" s="156">
        <v>21.1</v>
      </c>
      <c r="AB125" s="432">
        <v>22.5</v>
      </c>
      <c r="AC125" s="474">
        <v>11.53</v>
      </c>
      <c r="AD125" s="443">
        <v>15</v>
      </c>
      <c r="AE125" s="474">
        <v>11.02</v>
      </c>
      <c r="AF125" s="723">
        <v>10</v>
      </c>
      <c r="AG125" s="456">
        <v>6032</v>
      </c>
      <c r="AH125" s="655">
        <v>0.3</v>
      </c>
      <c r="AI125" s="767">
        <v>2.5</v>
      </c>
      <c r="AJ125" s="796">
        <f>IF(OR(AD125&lt;0,AD125="n/a",AD125=0,AN125="n/a"),"n/a",AN125/AD125)</f>
        <v>0.52810401546102315</v>
      </c>
      <c r="AK125" s="688" t="str">
        <f>IF(OR(AN125&lt;0,AN125="n/a",AO125&lt;0,AO125="n/a"),"n/a",AN125/AO125)</f>
        <v>n/a</v>
      </c>
      <c r="AL125" s="634">
        <f t="shared" si="123"/>
        <v>14.018691588785037</v>
      </c>
      <c r="AM125" s="631">
        <f t="shared" si="185"/>
        <v>9.9974955603105986</v>
      </c>
      <c r="AN125" s="631">
        <f t="shared" si="186"/>
        <v>7.9215602319153477</v>
      </c>
      <c r="AO125" s="235" t="str">
        <f t="shared" si="110"/>
        <v>n/a</v>
      </c>
      <c r="AP125" s="808">
        <v>0.61</v>
      </c>
      <c r="AQ125" s="808">
        <v>0.53500000000000003</v>
      </c>
      <c r="AR125" s="809"/>
      <c r="AS125" s="808">
        <v>0.48666666666666664</v>
      </c>
      <c r="AT125" s="796">
        <v>0.45833333333333331</v>
      </c>
      <c r="AU125" s="809"/>
      <c r="AV125" s="810">
        <v>0.4366666666666667</v>
      </c>
      <c r="AW125" s="811">
        <v>0.41666666666666669</v>
      </c>
      <c r="AX125" s="811">
        <v>0.39666666666666667</v>
      </c>
      <c r="AY125" s="811">
        <v>0.37666666666666665</v>
      </c>
      <c r="AZ125" s="811">
        <v>0.35833333333333334</v>
      </c>
      <c r="BA125" s="811">
        <v>0.17499999999999999</v>
      </c>
      <c r="BB125" s="812">
        <v>0</v>
      </c>
      <c r="BC125" s="812">
        <v>0</v>
      </c>
      <c r="BD125" s="812">
        <v>0</v>
      </c>
      <c r="BE125" s="812">
        <v>0</v>
      </c>
      <c r="BF125" s="812">
        <v>0</v>
      </c>
      <c r="BG125" s="812">
        <v>0</v>
      </c>
      <c r="BH125" s="810">
        <f t="shared" si="111"/>
        <v>4.2499999999999991</v>
      </c>
      <c r="BI125" s="405">
        <f t="shared" si="112"/>
        <v>14.018691588785037</v>
      </c>
      <c r="BJ125" s="405">
        <f t="shared" si="124"/>
        <v>9.931506849315074</v>
      </c>
      <c r="BK125" s="405">
        <f t="shared" si="155"/>
        <v>6.1818181818181772</v>
      </c>
      <c r="BL125" s="404">
        <f t="shared" si="156"/>
        <v>4.9618320610686828</v>
      </c>
      <c r="BM125" s="404">
        <f t="shared" si="157"/>
        <v>4.8000000000000043</v>
      </c>
      <c r="BN125" s="306">
        <f t="shared" si="158"/>
        <v>5.0420168067226934</v>
      </c>
      <c r="BO125" s="306">
        <f t="shared" si="175"/>
        <v>5.3097345132743445</v>
      </c>
      <c r="BP125" s="306">
        <f t="shared" si="176"/>
        <v>5.1162790697674376</v>
      </c>
      <c r="BQ125" s="306">
        <f t="shared" si="177"/>
        <v>104.76190476190479</v>
      </c>
      <c r="BR125" s="306">
        <f t="shared" si="178"/>
        <v>0</v>
      </c>
      <c r="BS125" s="306">
        <f t="shared" si="179"/>
        <v>0</v>
      </c>
      <c r="BT125" s="306">
        <f t="shared" si="180"/>
        <v>0</v>
      </c>
      <c r="BU125" s="306">
        <f t="shared" si="181"/>
        <v>0</v>
      </c>
      <c r="BV125" s="306">
        <f t="shared" si="182"/>
        <v>0</v>
      </c>
      <c r="BW125" s="306">
        <f t="shared" si="183"/>
        <v>0</v>
      </c>
      <c r="BX125" s="404">
        <f t="shared" si="114"/>
        <v>10.674918922177081</v>
      </c>
      <c r="BY125" s="405">
        <f t="shared" si="115"/>
        <v>25.464449729785819</v>
      </c>
      <c r="BZ125" s="788" t="s">
        <v>52</v>
      </c>
      <c r="CA125" s="486">
        <f t="shared" si="116"/>
        <v>-12.658774890995698</v>
      </c>
      <c r="CB125" s="348">
        <f t="shared" si="117"/>
        <v>9.599845798659473</v>
      </c>
      <c r="CC125" s="404">
        <f t="shared" si="118"/>
        <v>64.958033643239418</v>
      </c>
      <c r="CD125" s="570">
        <f t="shared" si="119"/>
        <v>0.67100000000000004</v>
      </c>
      <c r="CE125" s="419">
        <f t="shared" si="173"/>
        <v>0.73810000000000009</v>
      </c>
      <c r="CF125" s="419">
        <f t="shared" si="174"/>
        <v>0.81191000000000013</v>
      </c>
      <c r="CG125" s="419">
        <f t="shared" si="174"/>
        <v>0.89310100000000026</v>
      </c>
      <c r="CH125" s="496">
        <f t="shared" si="174"/>
        <v>0.98241110000000031</v>
      </c>
      <c r="CI125" s="416">
        <f t="shared" si="172"/>
        <v>4.0965221000000005</v>
      </c>
      <c r="CJ125" s="405">
        <f t="shared" si="122"/>
        <v>10.577129098889753</v>
      </c>
      <c r="CK125" s="457">
        <v>0.13</v>
      </c>
      <c r="CL125" s="458">
        <v>17.36</v>
      </c>
      <c r="CM125" s="458">
        <v>-11.61</v>
      </c>
      <c r="CN125" s="525">
        <v>-5.17</v>
      </c>
      <c r="CO125" s="508">
        <v>2.81</v>
      </c>
    </row>
    <row r="126" spans="1:93" ht="11.25" customHeight="1">
      <c r="A126" s="86" t="s">
        <v>964</v>
      </c>
      <c r="B126" s="24" t="s">
        <v>1003</v>
      </c>
      <c r="C126" s="24" t="s">
        <v>1737</v>
      </c>
      <c r="D126" s="117">
        <v>11</v>
      </c>
      <c r="E126" s="121">
        <v>306</v>
      </c>
      <c r="F126" s="57" t="s">
        <v>2659</v>
      </c>
      <c r="G126" s="49" t="s">
        <v>2659</v>
      </c>
      <c r="H126" s="181">
        <v>101.19</v>
      </c>
      <c r="I126" s="229">
        <f t="shared" si="168"/>
        <v>1.4230655203083309</v>
      </c>
      <c r="J126" s="106">
        <v>0.32</v>
      </c>
      <c r="K126" s="106">
        <v>0.36</v>
      </c>
      <c r="L126" s="83">
        <f t="shared" si="169"/>
        <v>12.5</v>
      </c>
      <c r="M126" s="26">
        <v>41992</v>
      </c>
      <c r="N126" s="27">
        <v>41996</v>
      </c>
      <c r="O126" s="26">
        <v>42012</v>
      </c>
      <c r="P126" s="92" t="s">
        <v>758</v>
      </c>
      <c r="Q126" s="532"/>
      <c r="R126" s="192">
        <f t="shared" si="187"/>
        <v>1.44</v>
      </c>
      <c r="S126" s="231">
        <f t="shared" si="107"/>
        <v>38.297872340425535</v>
      </c>
      <c r="T126" s="680">
        <f t="shared" si="108"/>
        <v>100.17324057209733</v>
      </c>
      <c r="U126" s="227">
        <f t="shared" si="109"/>
        <v>26.912234042553191</v>
      </c>
      <c r="V126" s="264">
        <v>9</v>
      </c>
      <c r="W126" s="162">
        <v>3.76</v>
      </c>
      <c r="X126" s="150">
        <v>2.69</v>
      </c>
      <c r="Y126" s="157">
        <v>2.04</v>
      </c>
      <c r="Z126" s="150">
        <v>3.35</v>
      </c>
      <c r="AA126" s="158">
        <v>12.8</v>
      </c>
      <c r="AB126" s="434">
        <v>12</v>
      </c>
      <c r="AC126" s="475">
        <v>7.86</v>
      </c>
      <c r="AD126" s="445">
        <v>11.6</v>
      </c>
      <c r="AE126" s="475">
        <v>10</v>
      </c>
      <c r="AF126" s="725">
        <v>3</v>
      </c>
      <c r="AG126" s="467">
        <v>1891</v>
      </c>
      <c r="AH126" s="738">
        <v>19.3</v>
      </c>
      <c r="AI126" s="769">
        <v>0</v>
      </c>
      <c r="AJ126" s="796">
        <f>IF(OR(AD126&lt;0,AD126="n/a",AD126=0),"n/a",AN126/AD126)</f>
        <v>2.313109280923404</v>
      </c>
      <c r="AK126" s="688" t="str">
        <f>IF(OR(AN126&lt;0,AN126="n/a",AO126&lt;0,AO126="n/a"),"n/a",AN126/AO126)</f>
        <v>n/a</v>
      </c>
      <c r="AL126" s="1134">
        <f t="shared" si="123"/>
        <v>100</v>
      </c>
      <c r="AM126" s="636">
        <f t="shared" si="185"/>
        <v>40.653554766783714</v>
      </c>
      <c r="AN126" s="636">
        <f t="shared" si="186"/>
        <v>26.832067658711487</v>
      </c>
      <c r="AO126" s="236" t="str">
        <f t="shared" si="110"/>
        <v>n/a</v>
      </c>
      <c r="AP126" s="814">
        <v>1.28</v>
      </c>
      <c r="AQ126" s="814">
        <v>0.64</v>
      </c>
      <c r="AR126" s="815" t="s">
        <v>1127</v>
      </c>
      <c r="AS126" s="814">
        <v>0.52</v>
      </c>
      <c r="AT126" s="797">
        <v>0.46</v>
      </c>
      <c r="AU126" s="815"/>
      <c r="AV126" s="816">
        <v>0.43</v>
      </c>
      <c r="AW126" s="817">
        <v>0.39</v>
      </c>
      <c r="AX126" s="817">
        <v>0.37</v>
      </c>
      <c r="AY126" s="817">
        <v>0.34</v>
      </c>
      <c r="AZ126" s="817">
        <v>0.3</v>
      </c>
      <c r="BA126" s="817">
        <v>0.25</v>
      </c>
      <c r="BB126" s="820">
        <v>0</v>
      </c>
      <c r="BC126" s="820">
        <v>0</v>
      </c>
      <c r="BD126" s="820">
        <v>0</v>
      </c>
      <c r="BE126" s="820">
        <v>0</v>
      </c>
      <c r="BF126" s="820">
        <v>0</v>
      </c>
      <c r="BG126" s="820">
        <v>0</v>
      </c>
      <c r="BH126" s="816">
        <f t="shared" si="111"/>
        <v>4.9799999999999995</v>
      </c>
      <c r="BI126" s="409">
        <f t="shared" si="112"/>
        <v>100</v>
      </c>
      <c r="BJ126" s="409">
        <f t="shared" si="124"/>
        <v>23.076923076923084</v>
      </c>
      <c r="BK126" s="409">
        <f t="shared" si="155"/>
        <v>13.043478260869556</v>
      </c>
      <c r="BL126" s="408">
        <f t="shared" si="156"/>
        <v>6.976744186046524</v>
      </c>
      <c r="BM126" s="408">
        <f t="shared" si="157"/>
        <v>10.256410256410241</v>
      </c>
      <c r="BN126" s="395">
        <f t="shared" si="158"/>
        <v>5.4054054054054168</v>
      </c>
      <c r="BO126" s="395">
        <f t="shared" si="175"/>
        <v>8.8235294117646959</v>
      </c>
      <c r="BP126" s="395">
        <f t="shared" si="176"/>
        <v>13.333333333333353</v>
      </c>
      <c r="BQ126" s="395">
        <f t="shared" si="177"/>
        <v>19.999999999999996</v>
      </c>
      <c r="BR126" s="395">
        <f t="shared" si="178"/>
        <v>0</v>
      </c>
      <c r="BS126" s="395">
        <f t="shared" si="179"/>
        <v>0</v>
      </c>
      <c r="BT126" s="395">
        <f t="shared" si="180"/>
        <v>0</v>
      </c>
      <c r="BU126" s="395">
        <f t="shared" si="181"/>
        <v>0</v>
      </c>
      <c r="BV126" s="395">
        <f t="shared" si="182"/>
        <v>0</v>
      </c>
      <c r="BW126" s="395">
        <f t="shared" si="183"/>
        <v>0</v>
      </c>
      <c r="BX126" s="408">
        <f t="shared" si="114"/>
        <v>13.394388262050191</v>
      </c>
      <c r="BY126" s="409">
        <f t="shared" si="115"/>
        <v>24.290261309918641</v>
      </c>
      <c r="BZ126" s="654" t="s">
        <v>1862</v>
      </c>
      <c r="CA126" s="487">
        <f t="shared" si="116"/>
        <v>1.3428991364666274</v>
      </c>
      <c r="CB126" s="349">
        <f t="shared" si="117"/>
        <v>28.255133179019818</v>
      </c>
      <c r="CC126" s="408">
        <f t="shared" si="118"/>
        <v>63.668989361702124</v>
      </c>
      <c r="CD126" s="574">
        <f t="shared" si="119"/>
        <v>1.4080000000000001</v>
      </c>
      <c r="CE126" s="420">
        <f t="shared" si="173"/>
        <v>1.5186688000000002</v>
      </c>
      <c r="CF126" s="420">
        <f t="shared" si="174"/>
        <v>1.6705356800000004</v>
      </c>
      <c r="CG126" s="420">
        <f t="shared" si="174"/>
        <v>1.8375892480000007</v>
      </c>
      <c r="CH126" s="497">
        <f t="shared" si="174"/>
        <v>2.0213481728000011</v>
      </c>
      <c r="CI126" s="421">
        <f t="shared" si="172"/>
        <v>8.4561419008000023</v>
      </c>
      <c r="CJ126" s="409">
        <f t="shared" si="122"/>
        <v>8.3566972040715513</v>
      </c>
      <c r="CK126" s="468">
        <v>0.69</v>
      </c>
      <c r="CL126" s="469">
        <v>14.51</v>
      </c>
      <c r="CM126" s="469">
        <v>-12.49</v>
      </c>
      <c r="CN126" s="528">
        <v>-4.24</v>
      </c>
      <c r="CO126" s="476">
        <v>2.99</v>
      </c>
    </row>
    <row r="127" spans="1:93" ht="11.25" customHeight="1">
      <c r="A127" s="15" t="s">
        <v>440</v>
      </c>
      <c r="B127" s="16" t="s">
        <v>441</v>
      </c>
      <c r="C127" s="16" t="s">
        <v>1737</v>
      </c>
      <c r="D127" s="116">
        <v>17</v>
      </c>
      <c r="E127" s="121">
        <v>172</v>
      </c>
      <c r="F127" s="36" t="s">
        <v>2049</v>
      </c>
      <c r="G127" s="37" t="s">
        <v>1572</v>
      </c>
      <c r="H127" s="272">
        <v>115.35</v>
      </c>
      <c r="I127" s="227">
        <f t="shared" si="168"/>
        <v>2.219332466406589</v>
      </c>
      <c r="J127" s="97">
        <v>0.57999999999999996</v>
      </c>
      <c r="K127" s="97">
        <v>0.64</v>
      </c>
      <c r="L127" s="96">
        <f t="shared" si="169"/>
        <v>10.344827586206918</v>
      </c>
      <c r="M127" s="19">
        <v>41864</v>
      </c>
      <c r="N127" s="20">
        <v>41866</v>
      </c>
      <c r="O127" s="19">
        <v>41884</v>
      </c>
      <c r="P127" s="230" t="s">
        <v>2739</v>
      </c>
      <c r="Q127" s="91"/>
      <c r="R127" s="224">
        <f t="shared" si="187"/>
        <v>2.56</v>
      </c>
      <c r="S127" s="675">
        <f t="shared" si="107"/>
        <v>46.972477064220179</v>
      </c>
      <c r="T127" s="684">
        <f t="shared" si="108"/>
        <v>45.805366475196507</v>
      </c>
      <c r="U127" s="226">
        <f t="shared" si="109"/>
        <v>21.165137614678898</v>
      </c>
      <c r="V127" s="263">
        <v>4</v>
      </c>
      <c r="W127" s="161">
        <v>5.45</v>
      </c>
      <c r="X127" s="149">
        <v>3.95</v>
      </c>
      <c r="Y127" s="155">
        <v>2.13</v>
      </c>
      <c r="Z127" s="149">
        <v>2.2599999999999998</v>
      </c>
      <c r="AA127" s="156">
        <v>10.8</v>
      </c>
      <c r="AB127" s="432">
        <v>8.4</v>
      </c>
      <c r="AC127" s="474">
        <v>6.94</v>
      </c>
      <c r="AD127" s="443">
        <v>11.8</v>
      </c>
      <c r="AE127" s="474">
        <v>5.36</v>
      </c>
      <c r="AF127" s="723">
        <v>17</v>
      </c>
      <c r="AG127" s="456">
        <v>11745</v>
      </c>
      <c r="AH127" s="655">
        <v>0.2</v>
      </c>
      <c r="AI127" s="767">
        <v>0.47</v>
      </c>
      <c r="AJ127" s="795">
        <f>IF(OR(AD127&lt;0,AD127="n/a",AD127=0),"n/a",AN127/AD127)</f>
        <v>1.0369857590566092</v>
      </c>
      <c r="AK127" s="794">
        <f>IF(OR(AO127&lt;0,AO127="n/a"),"n/a",AN127/AO127)</f>
        <v>1.2811666461751638</v>
      </c>
      <c r="AL127" s="634">
        <f t="shared" si="123"/>
        <v>10.909090909090891</v>
      </c>
      <c r="AM127" s="631">
        <f t="shared" si="185"/>
        <v>9.8644875762156303</v>
      </c>
      <c r="AN127" s="631">
        <f t="shared" si="186"/>
        <v>12.236431956867989</v>
      </c>
      <c r="AO127" s="235">
        <f t="shared" si="110"/>
        <v>9.5510072740334184</v>
      </c>
      <c r="AP127" s="808">
        <v>2.44</v>
      </c>
      <c r="AQ127" s="808">
        <v>2.2000000000000002</v>
      </c>
      <c r="AR127" s="809"/>
      <c r="AS127" s="808">
        <v>2</v>
      </c>
      <c r="AT127" s="796">
        <v>1.84</v>
      </c>
      <c r="AU127" s="809"/>
      <c r="AV127" s="810">
        <v>1.55</v>
      </c>
      <c r="AW127" s="811">
        <v>1.37</v>
      </c>
      <c r="AX127" s="811">
        <v>1.26</v>
      </c>
      <c r="AY127" s="811">
        <v>1.18</v>
      </c>
      <c r="AZ127" s="811">
        <v>1.1100000000000001</v>
      </c>
      <c r="BA127" s="811">
        <v>1.06</v>
      </c>
      <c r="BB127" s="811">
        <v>0.98</v>
      </c>
      <c r="BC127" s="811">
        <v>0.89</v>
      </c>
      <c r="BD127" s="811">
        <v>0.72</v>
      </c>
      <c r="BE127" s="812">
        <v>0.64</v>
      </c>
      <c r="BF127" s="811">
        <v>0.63</v>
      </c>
      <c r="BG127" s="811">
        <v>0.59</v>
      </c>
      <c r="BH127" s="810">
        <f t="shared" si="111"/>
        <v>20.46</v>
      </c>
      <c r="BI127" s="405">
        <f t="shared" si="112"/>
        <v>10.909090909090891</v>
      </c>
      <c r="BJ127" s="405">
        <f t="shared" si="124"/>
        <v>10.000000000000009</v>
      </c>
      <c r="BK127" s="405">
        <f t="shared" si="155"/>
        <v>8.6956521739130377</v>
      </c>
      <c r="BL127" s="404">
        <f t="shared" si="156"/>
        <v>18.709677419354833</v>
      </c>
      <c r="BM127" s="404">
        <f t="shared" si="157"/>
        <v>13.138686131386844</v>
      </c>
      <c r="BN127" s="306">
        <f t="shared" si="158"/>
        <v>8.7301587301587436</v>
      </c>
      <c r="BO127" s="306">
        <f t="shared" si="175"/>
        <v>6.7796610169491567</v>
      </c>
      <c r="BP127" s="306">
        <f t="shared" si="176"/>
        <v>6.3063063063062863</v>
      </c>
      <c r="BQ127" s="306">
        <f t="shared" si="177"/>
        <v>4.7169811320754818</v>
      </c>
      <c r="BR127" s="306">
        <f t="shared" si="178"/>
        <v>8.163265306122458</v>
      </c>
      <c r="BS127" s="306">
        <f t="shared" si="179"/>
        <v>10.1123595505618</v>
      </c>
      <c r="BT127" s="306">
        <f t="shared" si="180"/>
        <v>23.611111111111114</v>
      </c>
      <c r="BU127" s="306">
        <f t="shared" si="181"/>
        <v>12.5</v>
      </c>
      <c r="BV127" s="306">
        <f t="shared" si="182"/>
        <v>1.5873015873015817</v>
      </c>
      <c r="BW127" s="306">
        <f t="shared" si="183"/>
        <v>6.7796610169491567</v>
      </c>
      <c r="BX127" s="404">
        <f t="shared" si="114"/>
        <v>10.049327492752093</v>
      </c>
      <c r="BY127" s="405">
        <f t="shared" si="115"/>
        <v>5.2775024825510206</v>
      </c>
      <c r="BZ127" s="788" t="s">
        <v>1862</v>
      </c>
      <c r="CA127" s="486">
        <f t="shared" si="116"/>
        <v>-6.7093731914043193</v>
      </c>
      <c r="CB127" s="348">
        <f t="shared" si="117"/>
        <v>14.455764423274578</v>
      </c>
      <c r="CC127" s="404">
        <f t="shared" si="118"/>
        <v>71.583985957234631</v>
      </c>
      <c r="CD127" s="570">
        <f t="shared" si="119"/>
        <v>2.6449600000000002</v>
      </c>
      <c r="CE127" s="419">
        <f t="shared" si="173"/>
        <v>2.828520224</v>
      </c>
      <c r="CF127" s="419">
        <f t="shared" si="174"/>
        <v>2.9801289080064004</v>
      </c>
      <c r="CG127" s="419">
        <f t="shared" si="174"/>
        <v>3.1398638174755438</v>
      </c>
      <c r="CH127" s="496">
        <f t="shared" si="174"/>
        <v>3.3081605180922331</v>
      </c>
      <c r="CI127" s="416">
        <f t="shared" si="172"/>
        <v>14.901633467574177</v>
      </c>
      <c r="CJ127" s="405">
        <f t="shared" si="122"/>
        <v>12.918624592608738</v>
      </c>
      <c r="CK127" s="457">
        <v>0.6</v>
      </c>
      <c r="CL127" s="458">
        <v>25.51</v>
      </c>
      <c r="CM127" s="458">
        <v>-0.04</v>
      </c>
      <c r="CN127" s="525">
        <v>9.31</v>
      </c>
      <c r="CO127" s="508">
        <v>13.06</v>
      </c>
    </row>
    <row r="128" spans="1:93" ht="11.25" customHeight="1">
      <c r="A128" s="23" t="s">
        <v>1185</v>
      </c>
      <c r="B128" s="24" t="s">
        <v>1186</v>
      </c>
      <c r="C128" s="24" t="s">
        <v>3416</v>
      </c>
      <c r="D128" s="117">
        <v>23</v>
      </c>
      <c r="E128" s="121">
        <v>114</v>
      </c>
      <c r="F128" s="38" t="s">
        <v>2049</v>
      </c>
      <c r="G128" s="49" t="s">
        <v>2659</v>
      </c>
      <c r="H128" s="182">
        <v>65.5</v>
      </c>
      <c r="I128" s="227">
        <f t="shared" si="168"/>
        <v>1.5267175572519083</v>
      </c>
      <c r="J128" s="94">
        <v>0.22</v>
      </c>
      <c r="K128" s="94">
        <v>0.25</v>
      </c>
      <c r="L128" s="83">
        <f t="shared" si="169"/>
        <v>13.636363636363647</v>
      </c>
      <c r="M128" s="26">
        <v>42062</v>
      </c>
      <c r="N128" s="27">
        <v>42066</v>
      </c>
      <c r="O128" s="26">
        <v>42081</v>
      </c>
      <c r="P128" s="92" t="s">
        <v>949</v>
      </c>
      <c r="Q128" s="91" t="s">
        <v>1172</v>
      </c>
      <c r="R128" s="224">
        <f t="shared" si="187"/>
        <v>1</v>
      </c>
      <c r="S128" s="231">
        <f t="shared" si="107"/>
        <v>39.525691699604749</v>
      </c>
      <c r="T128" s="680">
        <f t="shared" si="108"/>
        <v>146.48250077521894</v>
      </c>
      <c r="U128" s="227">
        <f t="shared" si="109"/>
        <v>25.889328063241109</v>
      </c>
      <c r="V128" s="263">
        <v>6</v>
      </c>
      <c r="W128" s="161">
        <v>2.5299999999999998</v>
      </c>
      <c r="X128" s="149">
        <v>2.25</v>
      </c>
      <c r="Y128" s="155">
        <v>4.2699999999999996</v>
      </c>
      <c r="Z128" s="149">
        <v>5.28</v>
      </c>
      <c r="AA128" s="156">
        <v>19.5</v>
      </c>
      <c r="AB128" s="432">
        <v>15.7</v>
      </c>
      <c r="AC128" s="474">
        <v>9.66</v>
      </c>
      <c r="AD128" s="443">
        <v>14.1</v>
      </c>
      <c r="AE128" s="474">
        <v>11.5</v>
      </c>
      <c r="AF128" s="723">
        <v>10</v>
      </c>
      <c r="AG128" s="456">
        <v>5357</v>
      </c>
      <c r="AH128" s="655">
        <v>0.5</v>
      </c>
      <c r="AI128" s="767">
        <v>0.01</v>
      </c>
      <c r="AJ128" s="796">
        <f>IF(OR(AD128&lt;0,AD128="n/a",AD128=0),"n/a",AN128/AD128)</f>
        <v>1.4857144420925954</v>
      </c>
      <c r="AK128" s="688">
        <f>IF(OR(AO128&lt;0,AO128="n/a"),"n/a",AN128/AO128)</f>
        <v>1.127068596190359</v>
      </c>
      <c r="AL128" s="634">
        <f t="shared" si="123"/>
        <v>20.547945205479444</v>
      </c>
      <c r="AM128" s="631">
        <f t="shared" si="185"/>
        <v>27.961049656566452</v>
      </c>
      <c r="AN128" s="631">
        <f t="shared" si="186"/>
        <v>20.948573633505596</v>
      </c>
      <c r="AO128" s="235">
        <f t="shared" si="110"/>
        <v>18.586777862780089</v>
      </c>
      <c r="AP128" s="808">
        <v>0.88</v>
      </c>
      <c r="AQ128" s="808">
        <v>0.73</v>
      </c>
      <c r="AR128" s="809"/>
      <c r="AS128" s="808">
        <v>0.46</v>
      </c>
      <c r="AT128" s="796">
        <v>0.42</v>
      </c>
      <c r="AU128" s="809"/>
      <c r="AV128" s="810">
        <v>0.38</v>
      </c>
      <c r="AW128" s="811">
        <v>0.34</v>
      </c>
      <c r="AX128" s="811">
        <v>0.3</v>
      </c>
      <c r="AY128" s="811">
        <v>0.26</v>
      </c>
      <c r="AZ128" s="811">
        <v>0.22</v>
      </c>
      <c r="BA128" s="811">
        <v>0.18</v>
      </c>
      <c r="BB128" s="811">
        <v>0.16</v>
      </c>
      <c r="BC128" s="812">
        <v>0.14000000000000001</v>
      </c>
      <c r="BD128" s="811">
        <v>0.14000000000000001</v>
      </c>
      <c r="BE128" s="811">
        <v>0.12</v>
      </c>
      <c r="BF128" s="811">
        <v>0.1</v>
      </c>
      <c r="BG128" s="811">
        <v>0.08</v>
      </c>
      <c r="BH128" s="810">
        <f t="shared" si="111"/>
        <v>4.9099999999999993</v>
      </c>
      <c r="BI128" s="405">
        <f t="shared" si="112"/>
        <v>20.547945205479444</v>
      </c>
      <c r="BJ128" s="405">
        <f t="shared" si="124"/>
        <v>58.695652173913039</v>
      </c>
      <c r="BK128" s="405">
        <f t="shared" si="155"/>
        <v>9.5238095238095344</v>
      </c>
      <c r="BL128" s="404">
        <f t="shared" si="156"/>
        <v>10.526315789473673</v>
      </c>
      <c r="BM128" s="404">
        <f t="shared" si="157"/>
        <v>11.764705882352944</v>
      </c>
      <c r="BN128" s="306">
        <f t="shared" si="158"/>
        <v>13.333333333333353</v>
      </c>
      <c r="BO128" s="306">
        <f t="shared" si="175"/>
        <v>15.384615384615374</v>
      </c>
      <c r="BP128" s="306">
        <f t="shared" si="176"/>
        <v>18.181818181818187</v>
      </c>
      <c r="BQ128" s="306">
        <f t="shared" si="177"/>
        <v>22.222222222222232</v>
      </c>
      <c r="BR128" s="306">
        <f t="shared" si="178"/>
        <v>12.5</v>
      </c>
      <c r="BS128" s="306">
        <f t="shared" si="179"/>
        <v>14.285714285714279</v>
      </c>
      <c r="BT128" s="306">
        <f t="shared" si="180"/>
        <v>0</v>
      </c>
      <c r="BU128" s="306">
        <f t="shared" si="181"/>
        <v>16.666666666666675</v>
      </c>
      <c r="BV128" s="306">
        <f t="shared" si="182"/>
        <v>19.999999999999996</v>
      </c>
      <c r="BW128" s="306">
        <f t="shared" si="183"/>
        <v>25</v>
      </c>
      <c r="BX128" s="404">
        <f t="shared" si="114"/>
        <v>17.908853243293251</v>
      </c>
      <c r="BY128" s="405">
        <f t="shared" si="115"/>
        <v>12.378438504153431</v>
      </c>
      <c r="BZ128" s="788" t="s">
        <v>2442</v>
      </c>
      <c r="CA128" s="486">
        <f t="shared" si="116"/>
        <v>-3.4140368724836065</v>
      </c>
      <c r="CB128" s="348">
        <f t="shared" si="117"/>
        <v>22.475291190757503</v>
      </c>
      <c r="CC128" s="404">
        <f t="shared" si="118"/>
        <v>71.92849802371542</v>
      </c>
      <c r="CD128" s="570">
        <f t="shared" si="119"/>
        <v>0.96800000000000008</v>
      </c>
      <c r="CE128" s="419">
        <f t="shared" si="173"/>
        <v>1.0615088000000001</v>
      </c>
      <c r="CF128" s="419">
        <f t="shared" si="174"/>
        <v>1.1676596800000003</v>
      </c>
      <c r="CG128" s="419">
        <f t="shared" si="174"/>
        <v>1.2844256480000005</v>
      </c>
      <c r="CH128" s="496">
        <f t="shared" si="174"/>
        <v>1.4128682128000007</v>
      </c>
      <c r="CI128" s="416">
        <f t="shared" si="172"/>
        <v>5.8944623408000023</v>
      </c>
      <c r="CJ128" s="405">
        <f t="shared" si="122"/>
        <v>8.9991791462595447</v>
      </c>
      <c r="CK128" s="457">
        <v>0.81</v>
      </c>
      <c r="CL128" s="458">
        <v>26.75</v>
      </c>
      <c r="CM128" s="458">
        <v>-2.86</v>
      </c>
      <c r="CN128" s="525">
        <v>2.83</v>
      </c>
      <c r="CO128" s="508">
        <v>9.9600000000000009</v>
      </c>
    </row>
    <row r="129" spans="1:93" ht="11.25" customHeight="1">
      <c r="A129" s="86" t="s">
        <v>556</v>
      </c>
      <c r="B129" s="24" t="s">
        <v>1961</v>
      </c>
      <c r="C129" s="24" t="s">
        <v>2733</v>
      </c>
      <c r="D129" s="117">
        <v>12</v>
      </c>
      <c r="E129" s="121">
        <v>275</v>
      </c>
      <c r="F129" s="57" t="s">
        <v>2659</v>
      </c>
      <c r="G129" s="49" t="s">
        <v>2659</v>
      </c>
      <c r="H129" s="181">
        <v>85.5</v>
      </c>
      <c r="I129" s="227">
        <f t="shared" si="168"/>
        <v>0.98245614035087725</v>
      </c>
      <c r="J129" s="106">
        <v>0.2</v>
      </c>
      <c r="K129" s="106">
        <v>0.21</v>
      </c>
      <c r="L129" s="83">
        <f t="shared" si="169"/>
        <v>4.9999999999999822</v>
      </c>
      <c r="M129" s="26">
        <v>42045</v>
      </c>
      <c r="N129" s="27">
        <v>42047</v>
      </c>
      <c r="O129" s="26">
        <v>42061</v>
      </c>
      <c r="P129" s="92" t="s">
        <v>1200</v>
      </c>
      <c r="Q129" s="627"/>
      <c r="R129" s="224">
        <f t="shared" si="187"/>
        <v>0.84</v>
      </c>
      <c r="S129" s="231">
        <f t="shared" si="107"/>
        <v>26.498422712933756</v>
      </c>
      <c r="T129" s="680">
        <f t="shared" si="108"/>
        <v>216.9451982205739</v>
      </c>
      <c r="U129" s="227">
        <f t="shared" si="109"/>
        <v>26.971608832807572</v>
      </c>
      <c r="V129" s="263">
        <v>12</v>
      </c>
      <c r="W129" s="161">
        <v>3.17</v>
      </c>
      <c r="X129" s="149">
        <v>1.82</v>
      </c>
      <c r="Y129" s="155">
        <v>1.62</v>
      </c>
      <c r="Z129" s="149">
        <v>8.3800000000000008</v>
      </c>
      <c r="AA129" s="156">
        <v>39.299999999999997</v>
      </c>
      <c r="AB129" s="432">
        <v>10.1</v>
      </c>
      <c r="AC129" s="474">
        <v>15.82</v>
      </c>
      <c r="AD129" s="443">
        <v>24.7</v>
      </c>
      <c r="AE129" s="474">
        <v>14.82</v>
      </c>
      <c r="AF129" s="723">
        <v>30</v>
      </c>
      <c r="AG129" s="456">
        <v>10016</v>
      </c>
      <c r="AH129" s="655">
        <v>3.3</v>
      </c>
      <c r="AI129" s="767">
        <v>0.78</v>
      </c>
      <c r="AJ129" s="796">
        <f>IF(OR(AD129&lt;0,AD129="n/a",AD129=0),"n/a",AN129/AD129)</f>
        <v>0.51420729594301795</v>
      </c>
      <c r="AK129" s="688">
        <f>IF(OR(AO129&lt;0,AO129="n/a"),"n/a",AN129/AO129)</f>
        <v>0.38085567630210237</v>
      </c>
      <c r="AL129" s="634">
        <f t="shared" si="123"/>
        <v>33.33333333333335</v>
      </c>
      <c r="AM129" s="631">
        <f t="shared" si="185"/>
        <v>15.441567326431937</v>
      </c>
      <c r="AN129" s="631">
        <f t="shared" si="186"/>
        <v>12.700920209792542</v>
      </c>
      <c r="AO129" s="235">
        <f t="shared" si="110"/>
        <v>33.348381027457542</v>
      </c>
      <c r="AP129" s="808">
        <v>0.8</v>
      </c>
      <c r="AQ129" s="808">
        <v>0.6</v>
      </c>
      <c r="AR129" s="809" t="s">
        <v>1127</v>
      </c>
      <c r="AS129" s="808">
        <v>0.56000000000000005</v>
      </c>
      <c r="AT129" s="796">
        <v>0.52</v>
      </c>
      <c r="AU129" s="809"/>
      <c r="AV129" s="810">
        <v>0.48</v>
      </c>
      <c r="AW129" s="811">
        <v>0.44</v>
      </c>
      <c r="AX129" s="811">
        <v>0.4</v>
      </c>
      <c r="AY129" s="811">
        <v>0.36</v>
      </c>
      <c r="AZ129" s="811">
        <v>0.32</v>
      </c>
      <c r="BA129" s="811">
        <v>0.24</v>
      </c>
      <c r="BB129" s="811">
        <v>4.4999999999999998E-2</v>
      </c>
      <c r="BC129" s="812">
        <v>0</v>
      </c>
      <c r="BD129" s="812">
        <v>0</v>
      </c>
      <c r="BE129" s="812">
        <v>0</v>
      </c>
      <c r="BF129" s="812">
        <v>1.2500000000000001E-2</v>
      </c>
      <c r="BG129" s="811">
        <v>0.05</v>
      </c>
      <c r="BH129" s="810">
        <f t="shared" si="111"/>
        <v>4.8275000000000006</v>
      </c>
      <c r="BI129" s="405">
        <f t="shared" si="112"/>
        <v>33.33333333333335</v>
      </c>
      <c r="BJ129" s="405">
        <f t="shared" si="124"/>
        <v>7.1428571428571397</v>
      </c>
      <c r="BK129" s="405">
        <f t="shared" si="155"/>
        <v>7.6923076923077094</v>
      </c>
      <c r="BL129" s="404">
        <f t="shared" si="156"/>
        <v>8.3333333333333481</v>
      </c>
      <c r="BM129" s="404">
        <f t="shared" si="157"/>
        <v>9.0909090909090828</v>
      </c>
      <c r="BN129" s="306">
        <f t="shared" si="158"/>
        <v>9.9999999999999858</v>
      </c>
      <c r="BO129" s="306">
        <f t="shared" ref="BO129:BO143" si="188">IF(AY129=0,0,IF(AY129&gt;AX129,0,((AX129/AY129)-1)*100))</f>
        <v>11.111111111111116</v>
      </c>
      <c r="BP129" s="306">
        <f t="shared" ref="BP129:BP143" si="189">IF(AZ129=0,0,IF(AZ129&gt;AY129,0,((AY129/AZ129)-1)*100))</f>
        <v>12.5</v>
      </c>
      <c r="BQ129" s="306">
        <f t="shared" ref="BQ129:BQ143" si="190">IF(BA129=0,0,IF(BA129&gt;AZ129,0,((AZ129/BA129)-1)*100))</f>
        <v>33.33333333333335</v>
      </c>
      <c r="BR129" s="306">
        <f t="shared" ref="BR129:BR143" si="191">IF(BB129=0,0,IF(BB129&gt;BA129,0,((BA129/BB129)-1)*100))</f>
        <v>433.33333333333331</v>
      </c>
      <c r="BS129" s="306">
        <f t="shared" ref="BS129:BS143" si="192">IF(BC129=0,0,IF(BC129&gt;BB129,0,((BB129/BC129)-1)*100))</f>
        <v>0</v>
      </c>
      <c r="BT129" s="306">
        <f t="shared" ref="BT129:BT143" si="193">IF(BD129=0,0,IF(BD129&gt;BC129,0,((BC129/BD129)-1)*100))</f>
        <v>0</v>
      </c>
      <c r="BU129" s="306">
        <f t="shared" ref="BU129:BU143" si="194">IF(BE129=0,0,IF(BE129&gt;BD129,0,((BD129/BE129)-1)*100))</f>
        <v>0</v>
      </c>
      <c r="BV129" s="306">
        <f t="shared" ref="BV129:BV143" si="195">IF(BF129=0,0,IF(BF129&gt;BE129,0,((BE129/BF129)-1)*100))</f>
        <v>0</v>
      </c>
      <c r="BW129" s="306">
        <f t="shared" ref="BW129:BW143" si="196">IF(BG129=0,0,IF(BG129&gt;BF129,0,((BF129/BG129)-1)*100))</f>
        <v>0</v>
      </c>
      <c r="BX129" s="404">
        <f t="shared" si="114"/>
        <v>37.724701224701228</v>
      </c>
      <c r="BY129" s="405">
        <f t="shared" si="115"/>
        <v>106.23705933149971</v>
      </c>
      <c r="BZ129" s="788" t="s">
        <v>2558</v>
      </c>
      <c r="CA129" s="486">
        <f t="shared" si="116"/>
        <v>-13.288232482664153</v>
      </c>
      <c r="CB129" s="348">
        <f t="shared" si="117"/>
        <v>13.683376350143419</v>
      </c>
      <c r="CC129" s="404">
        <f t="shared" si="118"/>
        <v>72.162996845425852</v>
      </c>
      <c r="CD129" s="570">
        <f t="shared" si="119"/>
        <v>0.88000000000000012</v>
      </c>
      <c r="CE129" s="419">
        <f t="shared" si="173"/>
        <v>0.96800000000000019</v>
      </c>
      <c r="CF129" s="419">
        <f t="shared" si="174"/>
        <v>1.0648000000000002</v>
      </c>
      <c r="CG129" s="419">
        <f t="shared" si="174"/>
        <v>1.1712800000000003</v>
      </c>
      <c r="CH129" s="496">
        <f t="shared" si="174"/>
        <v>1.2884080000000004</v>
      </c>
      <c r="CI129" s="416">
        <f t="shared" si="172"/>
        <v>5.3724880000000015</v>
      </c>
      <c r="CJ129" s="405">
        <f t="shared" si="122"/>
        <v>6.2836116959064343</v>
      </c>
      <c r="CK129" s="457">
        <v>0.94</v>
      </c>
      <c r="CL129" s="458">
        <v>24.59</v>
      </c>
      <c r="CM129" s="458">
        <v>-1.55</v>
      </c>
      <c r="CN129" s="525">
        <v>3.8</v>
      </c>
      <c r="CO129" s="508">
        <v>9.6999999999999993</v>
      </c>
    </row>
    <row r="130" spans="1:93" ht="11.25" customHeight="1">
      <c r="A130" s="23" t="s">
        <v>812</v>
      </c>
      <c r="B130" s="24" t="s">
        <v>3246</v>
      </c>
      <c r="C130" s="24" t="s">
        <v>1311</v>
      </c>
      <c r="D130" s="117">
        <v>21</v>
      </c>
      <c r="E130" s="121">
        <v>136</v>
      </c>
      <c r="F130" s="57" t="s">
        <v>2659</v>
      </c>
      <c r="G130" s="49" t="s">
        <v>2659</v>
      </c>
      <c r="H130" s="182">
        <v>64.66</v>
      </c>
      <c r="I130" s="227">
        <f t="shared" si="168"/>
        <v>1.7939993813795236</v>
      </c>
      <c r="J130" s="94">
        <v>0.25</v>
      </c>
      <c r="K130" s="94">
        <v>0.28999999999999998</v>
      </c>
      <c r="L130" s="83">
        <f t="shared" si="169"/>
        <v>15.999999999999993</v>
      </c>
      <c r="M130" s="26">
        <v>41817</v>
      </c>
      <c r="N130" s="27">
        <v>41821</v>
      </c>
      <c r="O130" s="26">
        <v>41836</v>
      </c>
      <c r="P130" s="92" t="s">
        <v>2853</v>
      </c>
      <c r="Q130" s="91" t="s">
        <v>814</v>
      </c>
      <c r="R130" s="224">
        <f t="shared" si="187"/>
        <v>1.1599999999999999</v>
      </c>
      <c r="S130" s="231">
        <f t="shared" si="107"/>
        <v>39.455782312925166</v>
      </c>
      <c r="T130" s="680">
        <f t="shared" si="108"/>
        <v>79.056399649607513</v>
      </c>
      <c r="U130" s="227">
        <f t="shared" si="109"/>
        <v>21.993197278911563</v>
      </c>
      <c r="V130" s="263">
        <v>4</v>
      </c>
      <c r="W130" s="161">
        <v>2.94</v>
      </c>
      <c r="X130" s="149">
        <v>2.2000000000000002</v>
      </c>
      <c r="Y130" s="155">
        <v>2.08</v>
      </c>
      <c r="Z130" s="149">
        <v>3.28</v>
      </c>
      <c r="AA130" s="156">
        <v>15</v>
      </c>
      <c r="AB130" s="432">
        <v>13</v>
      </c>
      <c r="AC130" s="474">
        <v>10.87</v>
      </c>
      <c r="AD130" s="443">
        <v>4.7</v>
      </c>
      <c r="AE130" s="474">
        <v>10</v>
      </c>
      <c r="AF130" s="723">
        <v>3</v>
      </c>
      <c r="AG130" s="456">
        <v>3805</v>
      </c>
      <c r="AH130" s="655">
        <v>0.2</v>
      </c>
      <c r="AI130" s="767">
        <v>0.69</v>
      </c>
      <c r="AJ130" s="796">
        <f>IF(OR(AD130&lt;0,AD130="n/a",AD130=0),"n/a",AN130/AD130)</f>
        <v>3.1637947871709593</v>
      </c>
      <c r="AK130" s="688">
        <f>IF(OR(AO130&lt;0,AO130="n/a"),"n/a",AN130/AO130)</f>
        <v>1.0288521717539594</v>
      </c>
      <c r="AL130" s="634">
        <f t="shared" si="123"/>
        <v>10.204081632653072</v>
      </c>
      <c r="AM130" s="631">
        <f t="shared" si="185"/>
        <v>14.471424255333186</v>
      </c>
      <c r="AN130" s="631">
        <f t="shared" si="186"/>
        <v>14.869835499703509</v>
      </c>
      <c r="AO130" s="235">
        <f t="shared" si="110"/>
        <v>14.452839686729547</v>
      </c>
      <c r="AP130" s="808">
        <v>1.08</v>
      </c>
      <c r="AQ130" s="808">
        <v>0.98</v>
      </c>
      <c r="AR130" s="809" t="s">
        <v>1127</v>
      </c>
      <c r="AS130" s="808">
        <v>0.88</v>
      </c>
      <c r="AT130" s="796">
        <v>0.72</v>
      </c>
      <c r="AU130" s="809"/>
      <c r="AV130" s="810">
        <v>0.6</v>
      </c>
      <c r="AW130" s="811">
        <v>0.54</v>
      </c>
      <c r="AX130" s="811">
        <v>0.48</v>
      </c>
      <c r="AY130" s="811">
        <v>0.42</v>
      </c>
      <c r="AZ130" s="811">
        <v>0.38</v>
      </c>
      <c r="BA130" s="811">
        <v>0.33</v>
      </c>
      <c r="BB130" s="811">
        <v>0.28000000000000003</v>
      </c>
      <c r="BC130" s="811">
        <v>0.23</v>
      </c>
      <c r="BD130" s="811">
        <v>0.19</v>
      </c>
      <c r="BE130" s="811">
        <v>0.17</v>
      </c>
      <c r="BF130" s="811">
        <v>0.152</v>
      </c>
      <c r="BG130" s="811">
        <v>0.13700000000000001</v>
      </c>
      <c r="BH130" s="810">
        <f t="shared" si="111"/>
        <v>7.5690000000000008</v>
      </c>
      <c r="BI130" s="405">
        <f t="shared" si="112"/>
        <v>10.204081632653072</v>
      </c>
      <c r="BJ130" s="405">
        <f t="shared" si="124"/>
        <v>11.363636363636353</v>
      </c>
      <c r="BK130" s="405">
        <f t="shared" si="155"/>
        <v>22.222222222222232</v>
      </c>
      <c r="BL130" s="404">
        <f t="shared" si="156"/>
        <v>19.999999999999996</v>
      </c>
      <c r="BM130" s="404">
        <f t="shared" si="157"/>
        <v>11.111111111111093</v>
      </c>
      <c r="BN130" s="306">
        <f t="shared" si="158"/>
        <v>12.500000000000021</v>
      </c>
      <c r="BO130" s="306">
        <f t="shared" si="188"/>
        <v>14.285714285714279</v>
      </c>
      <c r="BP130" s="306">
        <f t="shared" si="189"/>
        <v>10.526315789473673</v>
      </c>
      <c r="BQ130" s="306">
        <f t="shared" si="190"/>
        <v>15.151515151515138</v>
      </c>
      <c r="BR130" s="306">
        <f t="shared" si="191"/>
        <v>17.857142857142861</v>
      </c>
      <c r="BS130" s="306">
        <f t="shared" si="192"/>
        <v>21.739130434782616</v>
      </c>
      <c r="BT130" s="306">
        <f t="shared" si="193"/>
        <v>21.052631578947366</v>
      </c>
      <c r="BU130" s="306">
        <f t="shared" si="194"/>
        <v>11.764705882352944</v>
      </c>
      <c r="BV130" s="306">
        <f t="shared" si="195"/>
        <v>11.842105263157897</v>
      </c>
      <c r="BW130" s="306">
        <f t="shared" si="196"/>
        <v>10.948905109489049</v>
      </c>
      <c r="BX130" s="404">
        <f t="shared" si="114"/>
        <v>14.83794784547991</v>
      </c>
      <c r="BY130" s="405">
        <f t="shared" si="115"/>
        <v>4.3357068803760992</v>
      </c>
      <c r="BZ130" s="788" t="s">
        <v>2441</v>
      </c>
      <c r="CA130" s="486">
        <f t="shared" si="116"/>
        <v>-5.3293623978285289</v>
      </c>
      <c r="CB130" s="348">
        <f t="shared" si="117"/>
        <v>16.663834881083034</v>
      </c>
      <c r="CC130" s="404">
        <f t="shared" si="118"/>
        <v>73.335102040816324</v>
      </c>
      <c r="CD130" s="570">
        <f t="shared" si="119"/>
        <v>1.1880000000000002</v>
      </c>
      <c r="CE130" s="419">
        <f t="shared" si="173"/>
        <v>1.3068000000000002</v>
      </c>
      <c r="CF130" s="419">
        <f t="shared" si="174"/>
        <v>1.4374800000000003</v>
      </c>
      <c r="CG130" s="419">
        <f t="shared" si="174"/>
        <v>1.5812280000000005</v>
      </c>
      <c r="CH130" s="496">
        <f t="shared" si="174"/>
        <v>1.7393508000000006</v>
      </c>
      <c r="CI130" s="416">
        <f t="shared" si="172"/>
        <v>7.252858800000002</v>
      </c>
      <c r="CJ130" s="405">
        <f t="shared" si="122"/>
        <v>11.216917414166412</v>
      </c>
      <c r="CK130" s="457">
        <v>0.88</v>
      </c>
      <c r="CL130" s="458">
        <v>27.85</v>
      </c>
      <c r="CM130" s="458">
        <v>-1.28</v>
      </c>
      <c r="CN130" s="525">
        <v>6.58</v>
      </c>
      <c r="CO130" s="508">
        <v>10.81</v>
      </c>
    </row>
    <row r="131" spans="1:93" ht="11.25" customHeight="1">
      <c r="A131" s="193" t="s">
        <v>15</v>
      </c>
      <c r="B131" s="32" t="s">
        <v>2082</v>
      </c>
      <c r="C131" s="32" t="s">
        <v>1737</v>
      </c>
      <c r="D131" s="118">
        <v>10</v>
      </c>
      <c r="E131" s="121">
        <v>333</v>
      </c>
      <c r="F131" s="40" t="s">
        <v>2049</v>
      </c>
      <c r="G131" s="42" t="s">
        <v>2049</v>
      </c>
      <c r="H131" s="185">
        <v>64.48</v>
      </c>
      <c r="I131" s="227">
        <f t="shared" si="168"/>
        <v>3.0397022332506203</v>
      </c>
      <c r="J131" s="125">
        <v>0.46</v>
      </c>
      <c r="K131" s="125">
        <v>0.49</v>
      </c>
      <c r="L131" s="84">
        <f t="shared" si="169"/>
        <v>6.5217391304347672</v>
      </c>
      <c r="M131" s="215">
        <v>41879</v>
      </c>
      <c r="N131" s="44">
        <v>41884</v>
      </c>
      <c r="O131" s="34">
        <v>41897</v>
      </c>
      <c r="P131" s="268" t="s">
        <v>1444</v>
      </c>
      <c r="Q131" s="1058"/>
      <c r="R131" s="224">
        <f t="shared" si="187"/>
        <v>1.96</v>
      </c>
      <c r="S131" s="672">
        <f t="shared" si="107"/>
        <v>113.29479768786128</v>
      </c>
      <c r="T131" s="681">
        <f t="shared" si="108"/>
        <v>268.55739529790105</v>
      </c>
      <c r="U131" s="229">
        <f t="shared" si="109"/>
        <v>37.271676300578036</v>
      </c>
      <c r="V131" s="263">
        <v>12</v>
      </c>
      <c r="W131" s="161">
        <v>1.73</v>
      </c>
      <c r="X131" s="149">
        <v>7.61</v>
      </c>
      <c r="Y131" s="155">
        <v>1.57</v>
      </c>
      <c r="Z131" s="149">
        <v>8.1999999999999993</v>
      </c>
      <c r="AA131" s="156">
        <v>18.8</v>
      </c>
      <c r="AB131" s="717">
        <v>-64.400000000000006</v>
      </c>
      <c r="AC131" s="474">
        <v>4.9800000000000004</v>
      </c>
      <c r="AD131" s="443">
        <v>-11</v>
      </c>
      <c r="AE131" s="474">
        <v>4.9000000000000004</v>
      </c>
      <c r="AF131" s="723">
        <v>22</v>
      </c>
      <c r="AG131" s="456">
        <v>22892</v>
      </c>
      <c r="AH131" s="655">
        <v>20.100000000000001</v>
      </c>
      <c r="AI131" s="767">
        <v>2.64</v>
      </c>
      <c r="AJ131" s="797" t="str">
        <f>IF(OR(AD131&lt;0,AD131="n/a",AD131=0,AN131="n/a"),"n/a",AN131/AD131)</f>
        <v>n/a</v>
      </c>
      <c r="AK131" s="686">
        <f>IF(OR(AN131&lt;0,AN131="n/a",AO131&lt;0,AO131="n/a"),"n/a",AN131/AO131)</f>
        <v>0.89655760350353109</v>
      </c>
      <c r="AL131" s="634">
        <f t="shared" si="123"/>
        <v>5.555555555555558</v>
      </c>
      <c r="AM131" s="631">
        <f t="shared" si="185"/>
        <v>4.3948424668107222</v>
      </c>
      <c r="AN131" s="631">
        <f t="shared" si="186"/>
        <v>5.8482086930965682</v>
      </c>
      <c r="AO131" s="235">
        <f t="shared" si="110"/>
        <v>6.5229592278769122</v>
      </c>
      <c r="AP131" s="808">
        <v>1.9</v>
      </c>
      <c r="AQ131" s="808">
        <v>1.8</v>
      </c>
      <c r="AR131" s="809"/>
      <c r="AS131" s="808">
        <v>1.74</v>
      </c>
      <c r="AT131" s="796">
        <v>1.67</v>
      </c>
      <c r="AU131" s="809"/>
      <c r="AV131" s="810">
        <v>1.56</v>
      </c>
      <c r="AW131" s="811">
        <v>1.43</v>
      </c>
      <c r="AX131" s="811">
        <v>1.3</v>
      </c>
      <c r="AY131" s="811">
        <v>1.2</v>
      </c>
      <c r="AZ131" s="811">
        <v>1.1399999999999999</v>
      </c>
      <c r="BA131" s="811">
        <v>1.06</v>
      </c>
      <c r="BB131" s="812">
        <v>1.01</v>
      </c>
      <c r="BC131" s="812">
        <v>1.01</v>
      </c>
      <c r="BD131" s="812">
        <v>1.01</v>
      </c>
      <c r="BE131" s="812">
        <v>1.01</v>
      </c>
      <c r="BF131" s="811">
        <v>1.01</v>
      </c>
      <c r="BG131" s="811">
        <v>0.96</v>
      </c>
      <c r="BH131" s="810">
        <f t="shared" si="111"/>
        <v>20.810000000000006</v>
      </c>
      <c r="BI131" s="405">
        <f t="shared" si="112"/>
        <v>5.555555555555558</v>
      </c>
      <c r="BJ131" s="405">
        <f t="shared" si="124"/>
        <v>3.4482758620689724</v>
      </c>
      <c r="BK131" s="405">
        <f t="shared" ref="BK131:BK151" si="197">IF(AT131=0,0,IF(AT131&gt;AS131,0,((AS131/AT131)-1)*100))</f>
        <v>4.1916167664670656</v>
      </c>
      <c r="BL131" s="404">
        <f t="shared" ref="BL131:BL151" si="198">IF(AV131=0,0,IF(AV131&gt;AT131,0,((AT131/AV131)-1)*100))</f>
        <v>7.0512820512820484</v>
      </c>
      <c r="BM131" s="404">
        <f t="shared" ref="BM131:BM147" si="199">IF(AW131=0,0,IF(AW131&gt;AV131,0,((AV131/AW131)-1)*100))</f>
        <v>9.0909090909091042</v>
      </c>
      <c r="BN131" s="306">
        <f t="shared" ref="BN131:BN158" si="200">IF(AX131=0,0,IF(AX131&gt;AW131,0,((AW131/AX131)-1)*100))</f>
        <v>9.9999999999999858</v>
      </c>
      <c r="BO131" s="306">
        <f t="shared" si="188"/>
        <v>8.3333333333333481</v>
      </c>
      <c r="BP131" s="306">
        <f t="shared" si="189"/>
        <v>5.2631578947368363</v>
      </c>
      <c r="BQ131" s="306">
        <f t="shared" si="190"/>
        <v>7.5471698113207308</v>
      </c>
      <c r="BR131" s="306">
        <f t="shared" si="191"/>
        <v>4.9504950495049549</v>
      </c>
      <c r="BS131" s="306">
        <f t="shared" si="192"/>
        <v>0</v>
      </c>
      <c r="BT131" s="306">
        <f t="shared" si="193"/>
        <v>0</v>
      </c>
      <c r="BU131" s="306">
        <f t="shared" si="194"/>
        <v>0</v>
      </c>
      <c r="BV131" s="306">
        <f t="shared" si="195"/>
        <v>0</v>
      </c>
      <c r="BW131" s="306">
        <f t="shared" si="196"/>
        <v>5.2083333333333481</v>
      </c>
      <c r="BX131" s="404">
        <f t="shared" si="114"/>
        <v>4.709341916567463</v>
      </c>
      <c r="BY131" s="405">
        <f t="shared" si="115"/>
        <v>3.3242575853274521</v>
      </c>
      <c r="BZ131" s="788" t="s">
        <v>1862</v>
      </c>
      <c r="CA131" s="486">
        <f t="shared" si="116"/>
        <v>-28.383765374230848</v>
      </c>
      <c r="CB131" s="348">
        <f t="shared" si="117"/>
        <v>8.8879109263471889</v>
      </c>
      <c r="CC131" s="404">
        <f t="shared" si="118"/>
        <v>42.289155865113187</v>
      </c>
      <c r="CD131" s="570">
        <f t="shared" si="119"/>
        <v>1.9189999999999998</v>
      </c>
      <c r="CE131" s="419">
        <f t="shared" si="173"/>
        <v>2.0145662</v>
      </c>
      <c r="CF131" s="419">
        <f t="shared" si="174"/>
        <v>2.1132799437999998</v>
      </c>
      <c r="CG131" s="419">
        <f t="shared" si="174"/>
        <v>2.2168306610461999</v>
      </c>
      <c r="CH131" s="496">
        <f t="shared" si="174"/>
        <v>2.3254553634374635</v>
      </c>
      <c r="CI131" s="416">
        <f t="shared" si="172"/>
        <v>10.589132168283662</v>
      </c>
      <c r="CJ131" s="405">
        <f t="shared" si="122"/>
        <v>16.42235137761114</v>
      </c>
      <c r="CK131" s="457">
        <v>0.52</v>
      </c>
      <c r="CL131" s="458">
        <v>11.08</v>
      </c>
      <c r="CM131" s="458">
        <v>-7.74</v>
      </c>
      <c r="CN131" s="525">
        <v>-2.4700000000000002</v>
      </c>
      <c r="CO131" s="508">
        <v>-0.05</v>
      </c>
    </row>
    <row r="132" spans="1:93" ht="11.25" customHeight="1">
      <c r="A132" s="129" t="s">
        <v>2315</v>
      </c>
      <c r="B132" s="16" t="s">
        <v>2316</v>
      </c>
      <c r="C132" s="22" t="s">
        <v>3690</v>
      </c>
      <c r="D132" s="116">
        <v>12</v>
      </c>
      <c r="E132" s="121">
        <v>281</v>
      </c>
      <c r="F132" s="78" t="s">
        <v>2659</v>
      </c>
      <c r="G132" s="50" t="s">
        <v>2659</v>
      </c>
      <c r="H132" s="181">
        <v>129.43</v>
      </c>
      <c r="I132" s="226">
        <f t="shared" si="168"/>
        <v>2.0088078498029822</v>
      </c>
      <c r="J132" s="127">
        <v>0.6</v>
      </c>
      <c r="K132" s="127">
        <v>0.65</v>
      </c>
      <c r="L132" s="533">
        <f t="shared" si="169"/>
        <v>8.3333333333333481</v>
      </c>
      <c r="M132" s="105">
        <v>42061</v>
      </c>
      <c r="N132" s="20">
        <v>42065</v>
      </c>
      <c r="O132" s="21">
        <v>42079</v>
      </c>
      <c r="P132" s="93" t="s">
        <v>3618</v>
      </c>
      <c r="Q132" s="16"/>
      <c r="R132" s="225">
        <f t="shared" si="187"/>
        <v>2.6</v>
      </c>
      <c r="S132" s="231">
        <f t="shared" si="107"/>
        <v>34.346103038309117</v>
      </c>
      <c r="T132" s="680">
        <f t="shared" si="108"/>
        <v>18.56708451343545</v>
      </c>
      <c r="U132" s="227">
        <f t="shared" si="109"/>
        <v>17.097754293262881</v>
      </c>
      <c r="V132" s="267">
        <v>12</v>
      </c>
      <c r="W132" s="169">
        <v>7.57</v>
      </c>
      <c r="X132" s="172">
        <v>43.84</v>
      </c>
      <c r="Y132" s="171">
        <v>0.91</v>
      </c>
      <c r="Z132" s="171">
        <v>1.85</v>
      </c>
      <c r="AA132" s="172">
        <v>11.1</v>
      </c>
      <c r="AB132" s="433">
        <v>-8.3000000000000007</v>
      </c>
      <c r="AC132" s="446">
        <v>9.57</v>
      </c>
      <c r="AD132" s="442">
        <v>-0.1</v>
      </c>
      <c r="AE132" s="446">
        <v>0.39</v>
      </c>
      <c r="AF132" s="724">
        <v>14</v>
      </c>
      <c r="AG132" s="461">
        <v>11018</v>
      </c>
      <c r="AH132" s="737">
        <v>0.4</v>
      </c>
      <c r="AI132" s="768">
        <v>0.67</v>
      </c>
      <c r="AJ132" s="796" t="str">
        <f>IF(OR(AD132&lt;0,AD132="n/a",AD132=0),"n/a",AN132/AD132)</f>
        <v>n/a</v>
      </c>
      <c r="AK132" s="688">
        <f>IF(OR(AO132&lt;0,AO132="n/a"),"n/a",AN132/AO132)</f>
        <v>0.611181907578497</v>
      </c>
      <c r="AL132" s="632">
        <f t="shared" si="123"/>
        <v>9.0909090909090828</v>
      </c>
      <c r="AM132" s="633">
        <f t="shared" si="185"/>
        <v>11.564411356422388</v>
      </c>
      <c r="AN132" s="633">
        <f t="shared" si="186"/>
        <v>12.290832310852483</v>
      </c>
      <c r="AO132" s="234">
        <f t="shared" si="110"/>
        <v>20.109941342257276</v>
      </c>
      <c r="AP132" s="803">
        <v>2.4</v>
      </c>
      <c r="AQ132" s="803">
        <v>2.2000000000000002</v>
      </c>
      <c r="AR132" s="802"/>
      <c r="AS132" s="803">
        <v>1.9601999999999999</v>
      </c>
      <c r="AT132" s="795">
        <v>1.7283600000000001</v>
      </c>
      <c r="AU132" s="824"/>
      <c r="AV132" s="805">
        <v>1.5363200000000001</v>
      </c>
      <c r="AW132" s="806">
        <v>1.3442799999999999</v>
      </c>
      <c r="AX132" s="806">
        <v>1.1522399999999999</v>
      </c>
      <c r="AY132" s="806">
        <v>0.96020000000000005</v>
      </c>
      <c r="AZ132" s="806">
        <v>0.72015000000000007</v>
      </c>
      <c r="BA132" s="806">
        <v>0.48010000000000003</v>
      </c>
      <c r="BB132" s="806">
        <v>0.38408000000000003</v>
      </c>
      <c r="BC132" s="807">
        <v>0</v>
      </c>
      <c r="BD132" s="807">
        <v>0</v>
      </c>
      <c r="BE132" s="807">
        <v>0</v>
      </c>
      <c r="BF132" s="807">
        <v>0</v>
      </c>
      <c r="BG132" s="807">
        <v>0</v>
      </c>
      <c r="BH132" s="805">
        <f t="shared" si="111"/>
        <v>14.865930000000002</v>
      </c>
      <c r="BI132" s="407">
        <f t="shared" si="112"/>
        <v>9.0909090909090828</v>
      </c>
      <c r="BJ132" s="407">
        <f t="shared" si="124"/>
        <v>12.233445566778922</v>
      </c>
      <c r="BK132" s="407">
        <f t="shared" si="197"/>
        <v>13.413872109977088</v>
      </c>
      <c r="BL132" s="406">
        <f t="shared" si="198"/>
        <v>12.5</v>
      </c>
      <c r="BM132" s="406">
        <f t="shared" si="199"/>
        <v>14.285714285714302</v>
      </c>
      <c r="BN132" s="394">
        <f t="shared" si="200"/>
        <v>16.666666666666675</v>
      </c>
      <c r="BO132" s="394">
        <f t="shared" si="188"/>
        <v>19.999999999999996</v>
      </c>
      <c r="BP132" s="394">
        <f t="shared" si="189"/>
        <v>33.333333333333329</v>
      </c>
      <c r="BQ132" s="394">
        <f t="shared" si="190"/>
        <v>50</v>
      </c>
      <c r="BR132" s="394">
        <f t="shared" si="191"/>
        <v>25</v>
      </c>
      <c r="BS132" s="394">
        <f t="shared" si="192"/>
        <v>0</v>
      </c>
      <c r="BT132" s="394">
        <f t="shared" si="193"/>
        <v>0</v>
      </c>
      <c r="BU132" s="394">
        <f t="shared" si="194"/>
        <v>0</v>
      </c>
      <c r="BV132" s="394">
        <f t="shared" si="195"/>
        <v>0</v>
      </c>
      <c r="BW132" s="394">
        <f t="shared" si="196"/>
        <v>0</v>
      </c>
      <c r="BX132" s="406">
        <f t="shared" si="114"/>
        <v>13.768262736891961</v>
      </c>
      <c r="BY132" s="407">
        <f t="shared" si="115"/>
        <v>13.767058323350399</v>
      </c>
      <c r="BZ132" s="787" t="s">
        <v>2558</v>
      </c>
      <c r="CA132" s="682">
        <f t="shared" si="116"/>
        <v>-2.7981141326074148</v>
      </c>
      <c r="CB132" s="350">
        <f t="shared" si="117"/>
        <v>14.299640160655466</v>
      </c>
      <c r="CC132" s="406">
        <f t="shared" si="118"/>
        <v>62.577735478964009</v>
      </c>
      <c r="CD132" s="554">
        <f t="shared" si="119"/>
        <v>2.4239999999999999</v>
      </c>
      <c r="CE132" s="417">
        <f t="shared" si="173"/>
        <v>2.6559767999999995</v>
      </c>
      <c r="CF132" s="417">
        <f t="shared" ref="CF132:CH151" si="201">IF($AE132="n/a",1.03*CE132,IF($AE132&lt;0,1.01*CE132,IF($AE132&gt;10,1.1*CE132,(1+$AE132/100)*CE132)))</f>
        <v>2.6663351095199994</v>
      </c>
      <c r="CG132" s="417">
        <f t="shared" si="201"/>
        <v>2.6767338164471273</v>
      </c>
      <c r="CH132" s="495">
        <f t="shared" si="201"/>
        <v>2.6871730783312713</v>
      </c>
      <c r="CI132" s="418">
        <f t="shared" si="172"/>
        <v>13.110218804298396</v>
      </c>
      <c r="CJ132" s="407">
        <f t="shared" si="122"/>
        <v>10.129196325657418</v>
      </c>
      <c r="CK132" s="462">
        <v>1.04</v>
      </c>
      <c r="CL132" s="463">
        <v>32.380000000000003</v>
      </c>
      <c r="CM132" s="463">
        <v>-2.14</v>
      </c>
      <c r="CN132" s="529">
        <v>2.33</v>
      </c>
      <c r="CO132" s="530">
        <v>9.4600000000000009</v>
      </c>
    </row>
    <row r="133" spans="1:93" ht="11.25" customHeight="1">
      <c r="A133" s="86" t="s">
        <v>3596</v>
      </c>
      <c r="B133" s="24" t="s">
        <v>3595</v>
      </c>
      <c r="C133" s="29" t="s">
        <v>2172</v>
      </c>
      <c r="D133" s="117">
        <v>12</v>
      </c>
      <c r="E133" s="121">
        <v>268</v>
      </c>
      <c r="F133" s="38" t="s">
        <v>2049</v>
      </c>
      <c r="G133" s="39" t="s">
        <v>2049</v>
      </c>
      <c r="H133" s="181">
        <v>51.76</v>
      </c>
      <c r="I133" s="227">
        <f t="shared" si="168"/>
        <v>3.554868624420402</v>
      </c>
      <c r="J133" s="126">
        <v>0.44</v>
      </c>
      <c r="K133" s="126">
        <v>0.46</v>
      </c>
      <c r="L133" s="533">
        <f t="shared" si="169"/>
        <v>4.5454545454545414</v>
      </c>
      <c r="M133" s="140">
        <v>41982</v>
      </c>
      <c r="N133" s="27">
        <v>41984</v>
      </c>
      <c r="O133" s="28">
        <v>42009</v>
      </c>
      <c r="P133" s="93" t="s">
        <v>699</v>
      </c>
      <c r="Q133" s="24"/>
      <c r="R133" s="224">
        <f t="shared" si="187"/>
        <v>1.84</v>
      </c>
      <c r="S133" s="231">
        <f t="shared" si="107"/>
        <v>68.913857677902627</v>
      </c>
      <c r="T133" s="680">
        <f t="shared" si="108"/>
        <v>11.772314790937877</v>
      </c>
      <c r="U133" s="227">
        <f t="shared" si="109"/>
        <v>19.385767790262172</v>
      </c>
      <c r="V133" s="263">
        <v>9</v>
      </c>
      <c r="W133" s="161">
        <v>2.67</v>
      </c>
      <c r="X133" s="156">
        <v>4</v>
      </c>
      <c r="Y133" s="149">
        <v>1.26</v>
      </c>
      <c r="Z133" s="149">
        <v>1.45</v>
      </c>
      <c r="AA133" s="156">
        <v>6.7</v>
      </c>
      <c r="AB133" s="432">
        <v>16.3</v>
      </c>
      <c r="AC133" s="474">
        <v>6.15</v>
      </c>
      <c r="AD133" s="443">
        <v>-4.0999999999999996</v>
      </c>
      <c r="AE133" s="474">
        <v>4.8499999999999996</v>
      </c>
      <c r="AF133" s="723">
        <v>5</v>
      </c>
      <c r="AG133" s="456">
        <v>2241</v>
      </c>
      <c r="AH133" s="655">
        <v>0.7</v>
      </c>
      <c r="AI133" s="767">
        <v>1.47</v>
      </c>
      <c r="AJ133" s="796" t="str">
        <f>IF(OR(AD133&lt;0,AD133="n/a",AD133=0),"n/a",AN133/AD133)</f>
        <v>n/a</v>
      </c>
      <c r="AK133" s="688">
        <f>IF(OR(AO133&lt;0,AO133="n/a"),"n/a",AN133/AO133)</f>
        <v>1.036293584395813</v>
      </c>
      <c r="AL133" s="634">
        <f t="shared" si="123"/>
        <v>3.529411764705892</v>
      </c>
      <c r="AM133" s="631">
        <f t="shared" si="185"/>
        <v>2.8014446485053801</v>
      </c>
      <c r="AN133" s="631">
        <f t="shared" si="186"/>
        <v>2.7066087089351765</v>
      </c>
      <c r="AO133" s="235">
        <f t="shared" si="110"/>
        <v>2.6118165254426451</v>
      </c>
      <c r="AP133" s="808">
        <v>1.76</v>
      </c>
      <c r="AQ133" s="808">
        <v>1.7</v>
      </c>
      <c r="AR133" s="809"/>
      <c r="AS133" s="808">
        <v>1.66</v>
      </c>
      <c r="AT133" s="796">
        <v>1.62</v>
      </c>
      <c r="AU133" s="825"/>
      <c r="AV133" s="810">
        <v>1.58</v>
      </c>
      <c r="AW133" s="811">
        <v>1.54</v>
      </c>
      <c r="AX133" s="811">
        <v>1.5</v>
      </c>
      <c r="AY133" s="811">
        <v>1.46</v>
      </c>
      <c r="AZ133" s="811">
        <v>1.42</v>
      </c>
      <c r="BA133" s="811">
        <v>1.38</v>
      </c>
      <c r="BB133" s="811">
        <v>1.36</v>
      </c>
      <c r="BC133" s="812">
        <v>1.34</v>
      </c>
      <c r="BD133" s="812">
        <v>1.34</v>
      </c>
      <c r="BE133" s="812">
        <v>1.34</v>
      </c>
      <c r="BF133" s="812">
        <v>1.34</v>
      </c>
      <c r="BG133" s="812">
        <v>1.34</v>
      </c>
      <c r="BH133" s="810">
        <f t="shared" si="111"/>
        <v>23.68</v>
      </c>
      <c r="BI133" s="405">
        <f t="shared" si="112"/>
        <v>3.529411764705892</v>
      </c>
      <c r="BJ133" s="405">
        <f t="shared" si="124"/>
        <v>2.4096385542168752</v>
      </c>
      <c r="BK133" s="405">
        <f t="shared" si="197"/>
        <v>2.4691358024691246</v>
      </c>
      <c r="BL133" s="404">
        <f t="shared" si="198"/>
        <v>2.5316455696202445</v>
      </c>
      <c r="BM133" s="404">
        <f t="shared" si="199"/>
        <v>2.5974025974025983</v>
      </c>
      <c r="BN133" s="306">
        <f t="shared" si="200"/>
        <v>2.6666666666666616</v>
      </c>
      <c r="BO133" s="306">
        <f t="shared" si="188"/>
        <v>2.7397260273972712</v>
      </c>
      <c r="BP133" s="306">
        <f t="shared" si="189"/>
        <v>2.8169014084507005</v>
      </c>
      <c r="BQ133" s="306">
        <f t="shared" si="190"/>
        <v>2.898550724637694</v>
      </c>
      <c r="BR133" s="306">
        <f t="shared" si="191"/>
        <v>1.4705882352941124</v>
      </c>
      <c r="BS133" s="306">
        <f t="shared" si="192"/>
        <v>1.4925373134328401</v>
      </c>
      <c r="BT133" s="306">
        <f t="shared" si="193"/>
        <v>0</v>
      </c>
      <c r="BU133" s="306">
        <f t="shared" si="194"/>
        <v>0</v>
      </c>
      <c r="BV133" s="306">
        <f t="shared" si="195"/>
        <v>0</v>
      </c>
      <c r="BW133" s="306">
        <f t="shared" si="196"/>
        <v>0</v>
      </c>
      <c r="BX133" s="404">
        <f t="shared" si="114"/>
        <v>1.8414803109529345</v>
      </c>
      <c r="BY133" s="405">
        <f t="shared" si="115"/>
        <v>1.2108883114177673</v>
      </c>
      <c r="BZ133" s="788" t="s">
        <v>52</v>
      </c>
      <c r="CA133" s="486">
        <f t="shared" si="116"/>
        <v>-13.124290456906593</v>
      </c>
      <c r="CB133" s="348">
        <f t="shared" si="117"/>
        <v>6.2614773333555789</v>
      </c>
      <c r="CC133" s="404">
        <f t="shared" si="118"/>
        <v>47.998145705181813</v>
      </c>
      <c r="CD133" s="570">
        <f t="shared" si="119"/>
        <v>1.9360000000000002</v>
      </c>
      <c r="CE133" s="419">
        <f t="shared" si="173"/>
        <v>2.0550640000000002</v>
      </c>
      <c r="CF133" s="419">
        <f t="shared" si="201"/>
        <v>2.1547346040000002</v>
      </c>
      <c r="CG133" s="419">
        <f t="shared" si="201"/>
        <v>2.259239232294</v>
      </c>
      <c r="CH133" s="496">
        <f t="shared" si="201"/>
        <v>2.3688123350602588</v>
      </c>
      <c r="CI133" s="416">
        <f t="shared" si="172"/>
        <v>10.77385017135426</v>
      </c>
      <c r="CJ133" s="405">
        <f t="shared" si="122"/>
        <v>20.815011923018279</v>
      </c>
      <c r="CK133" s="457">
        <v>0.37</v>
      </c>
      <c r="CL133" s="458">
        <v>20.420000000000002</v>
      </c>
      <c r="CM133" s="458">
        <v>-7.16</v>
      </c>
      <c r="CN133" s="525">
        <v>-2.75</v>
      </c>
      <c r="CO133" s="508">
        <v>5.53</v>
      </c>
    </row>
    <row r="134" spans="1:93" ht="11.25" customHeight="1">
      <c r="A134" s="23" t="s">
        <v>2591</v>
      </c>
      <c r="B134" s="24" t="s">
        <v>1117</v>
      </c>
      <c r="C134" s="29" t="s">
        <v>497</v>
      </c>
      <c r="D134" s="117">
        <v>14</v>
      </c>
      <c r="E134" s="121">
        <v>214</v>
      </c>
      <c r="F134" s="57" t="s">
        <v>2659</v>
      </c>
      <c r="G134" s="49" t="s">
        <v>2659</v>
      </c>
      <c r="H134" s="181">
        <v>26.3</v>
      </c>
      <c r="I134" s="227">
        <f t="shared" si="168"/>
        <v>2.8897338403041823</v>
      </c>
      <c r="J134" s="1121">
        <v>0.18095238095238095</v>
      </c>
      <c r="K134" s="106">
        <v>0.19</v>
      </c>
      <c r="L134" s="83">
        <f t="shared" si="169"/>
        <v>5.0000000000000044</v>
      </c>
      <c r="M134" s="26">
        <v>42048</v>
      </c>
      <c r="N134" s="27">
        <v>42053</v>
      </c>
      <c r="O134" s="26">
        <v>42067</v>
      </c>
      <c r="P134" s="92" t="s">
        <v>3187</v>
      </c>
      <c r="Q134" s="428" t="s">
        <v>3363</v>
      </c>
      <c r="R134" s="224">
        <f t="shared" si="187"/>
        <v>0.76</v>
      </c>
      <c r="S134" s="231">
        <f t="shared" si="107"/>
        <v>31.932773109243701</v>
      </c>
      <c r="T134" s="680">
        <f t="shared" si="108"/>
        <v>-22.593389300275678</v>
      </c>
      <c r="U134" s="227">
        <f t="shared" si="109"/>
        <v>11.050420168067228</v>
      </c>
      <c r="V134" s="263">
        <v>12</v>
      </c>
      <c r="W134" s="161">
        <v>2.38</v>
      </c>
      <c r="X134" s="149" t="s">
        <v>462</v>
      </c>
      <c r="Y134" s="155">
        <v>3.14</v>
      </c>
      <c r="Z134" s="149">
        <v>1.22</v>
      </c>
      <c r="AA134" s="156">
        <v>11.7</v>
      </c>
      <c r="AB134" s="432">
        <v>67.599999999999994</v>
      </c>
      <c r="AC134" s="474">
        <v>0</v>
      </c>
      <c r="AD134" s="443">
        <v>18.2</v>
      </c>
      <c r="AE134" s="474" t="s">
        <v>462</v>
      </c>
      <c r="AF134" s="723">
        <v>0</v>
      </c>
      <c r="AG134" s="456">
        <v>88</v>
      </c>
      <c r="AH134" s="655">
        <v>1.6</v>
      </c>
      <c r="AI134" s="767">
        <v>0</v>
      </c>
      <c r="AJ134" s="796">
        <f>IF(OR(AD134&lt;0,AD134="n/a",AD134=0),"n/a",AN134/AD134)</f>
        <v>0.27472505483031073</v>
      </c>
      <c r="AK134" s="688">
        <f>IF(OR(AO134&lt;0,AO134="n/a"),"n/a",AN134/AO134)</f>
        <v>0.80985952786153736</v>
      </c>
      <c r="AL134" s="634">
        <f t="shared" si="123"/>
        <v>5.0013815971262643</v>
      </c>
      <c r="AM134" s="631">
        <f t="shared" si="185"/>
        <v>4.999817401950879</v>
      </c>
      <c r="AN134" s="631">
        <f t="shared" si="186"/>
        <v>4.9999959979116548</v>
      </c>
      <c r="AO134" s="235">
        <f t="shared" si="110"/>
        <v>6.1739052587481691</v>
      </c>
      <c r="AP134" s="808">
        <v>0.72380952380952379</v>
      </c>
      <c r="AQ134" s="808">
        <v>0.68933333333333335</v>
      </c>
      <c r="AR134" s="809"/>
      <c r="AS134" s="808">
        <v>0.6565333333333333</v>
      </c>
      <c r="AT134" s="796">
        <v>0.62525714285714284</v>
      </c>
      <c r="AU134" s="809"/>
      <c r="AV134" s="810">
        <v>0.5954666666666667</v>
      </c>
      <c r="AW134" s="811">
        <v>0.56712380952380947</v>
      </c>
      <c r="AX134" s="811">
        <v>0.54011428571428566</v>
      </c>
      <c r="AY134" s="811">
        <v>0.51439999999999997</v>
      </c>
      <c r="AZ134" s="811">
        <v>0.4383238095238095</v>
      </c>
      <c r="BA134" s="811">
        <v>0.41744761904761901</v>
      </c>
      <c r="BB134" s="811">
        <v>0.39760000000000001</v>
      </c>
      <c r="BC134" s="811">
        <v>0.36752380952380953</v>
      </c>
      <c r="BD134" s="811">
        <v>0.32350476190476185</v>
      </c>
      <c r="BE134" s="812">
        <v>0.30304761904761901</v>
      </c>
      <c r="BF134" s="812">
        <v>0.30303658014334117</v>
      </c>
      <c r="BG134" s="812">
        <v>0.30303658014334117</v>
      </c>
      <c r="BH134" s="810">
        <f t="shared" si="111"/>
        <v>7.7655588745723954</v>
      </c>
      <c r="BI134" s="405">
        <f t="shared" si="112"/>
        <v>5.0013815971262643</v>
      </c>
      <c r="BJ134" s="405">
        <f t="shared" si="124"/>
        <v>4.9959382615759607</v>
      </c>
      <c r="BK134" s="405">
        <f t="shared" si="197"/>
        <v>5.002132455980024</v>
      </c>
      <c r="BL134" s="404">
        <f t="shared" si="198"/>
        <v>5.0028788945045033</v>
      </c>
      <c r="BM134" s="404">
        <f t="shared" si="199"/>
        <v>4.9976489554645065</v>
      </c>
      <c r="BN134" s="306">
        <f t="shared" si="200"/>
        <v>5.000705318098464</v>
      </c>
      <c r="BO134" s="306">
        <f t="shared" si="188"/>
        <v>4.9988891357475973</v>
      </c>
      <c r="BP134" s="306">
        <f t="shared" si="189"/>
        <v>17.356162002433507</v>
      </c>
      <c r="BQ134" s="306">
        <f t="shared" si="190"/>
        <v>5.000912575287475</v>
      </c>
      <c r="BR134" s="306">
        <f t="shared" si="191"/>
        <v>4.9918558972884775</v>
      </c>
      <c r="BS134" s="306">
        <f t="shared" si="192"/>
        <v>8.1834672194869071</v>
      </c>
      <c r="BT134" s="306">
        <f t="shared" si="193"/>
        <v>13.606924163918999</v>
      </c>
      <c r="BU134" s="306">
        <f t="shared" si="194"/>
        <v>6.7504714016341838</v>
      </c>
      <c r="BV134" s="306">
        <f t="shared" si="195"/>
        <v>3.6427629537705286E-3</v>
      </c>
      <c r="BW134" s="306">
        <f t="shared" si="196"/>
        <v>0</v>
      </c>
      <c r="BX134" s="404">
        <f t="shared" si="114"/>
        <v>6.0595340427667095</v>
      </c>
      <c r="BY134" s="405">
        <f t="shared" si="115"/>
        <v>4.2667474118100763</v>
      </c>
      <c r="BZ134" s="788" t="s">
        <v>2637</v>
      </c>
      <c r="CA134" s="486">
        <f t="shared" si="116"/>
        <v>-3.1606903298513913</v>
      </c>
      <c r="CB134" s="348">
        <f t="shared" si="117"/>
        <v>7.8897298382158372</v>
      </c>
      <c r="CC134" s="404">
        <f t="shared" si="118"/>
        <v>46.718997821520752</v>
      </c>
      <c r="CD134" s="570">
        <f t="shared" si="119"/>
        <v>0.79619047619047623</v>
      </c>
      <c r="CE134" s="419">
        <f t="shared" si="173"/>
        <v>0.79619047619047623</v>
      </c>
      <c r="CF134" s="419">
        <f t="shared" si="201"/>
        <v>0.82007619047619051</v>
      </c>
      <c r="CG134" s="419">
        <f t="shared" si="201"/>
        <v>0.8446784761904762</v>
      </c>
      <c r="CH134" s="496">
        <f t="shared" si="201"/>
        <v>0.87001883047619055</v>
      </c>
      <c r="CI134" s="416">
        <f t="shared" si="172"/>
        <v>4.1271544495238102</v>
      </c>
      <c r="CJ134" s="405">
        <f t="shared" si="122"/>
        <v>15.692602469672282</v>
      </c>
      <c r="CK134" s="457">
        <v>0.05</v>
      </c>
      <c r="CL134" s="458">
        <v>41</v>
      </c>
      <c r="CM134" s="458">
        <v>-2.56</v>
      </c>
      <c r="CN134" s="525">
        <v>21.11</v>
      </c>
      <c r="CO134" s="508">
        <v>22.68</v>
      </c>
    </row>
    <row r="135" spans="1:93" ht="11.25" customHeight="1">
      <c r="A135" s="86" t="s">
        <v>3189</v>
      </c>
      <c r="B135" s="24" t="s">
        <v>3190</v>
      </c>
      <c r="C135" s="24" t="s">
        <v>2733</v>
      </c>
      <c r="D135" s="117">
        <v>10</v>
      </c>
      <c r="E135" s="121">
        <v>329</v>
      </c>
      <c r="F135" s="57" t="s">
        <v>2659</v>
      </c>
      <c r="G135" s="49" t="s">
        <v>2659</v>
      </c>
      <c r="H135" s="184">
        <v>70.22</v>
      </c>
      <c r="I135" s="227">
        <f t="shared" ref="I135:I157" si="202">(R135/H135)*100</f>
        <v>0.39874679578467676</v>
      </c>
      <c r="J135" s="126">
        <v>0.06</v>
      </c>
      <c r="K135" s="126">
        <v>7.0000000000000007E-2</v>
      </c>
      <c r="L135" s="83">
        <f t="shared" ref="L135:L157" si="203">((K135/J135)-1)*100</f>
        <v>16.666666666666675</v>
      </c>
      <c r="M135" s="140">
        <v>41858</v>
      </c>
      <c r="N135" s="27">
        <v>41862</v>
      </c>
      <c r="O135" s="28">
        <v>41880</v>
      </c>
      <c r="P135" s="93" t="s">
        <v>883</v>
      </c>
      <c r="Q135" s="627"/>
      <c r="R135" s="224">
        <f t="shared" si="187"/>
        <v>0.28000000000000003</v>
      </c>
      <c r="S135" s="231">
        <f t="shared" ref="S135:S198" si="204">IF(OR(W135&lt;0.01,W135="n/a"),"n/a",R135/W135*100)</f>
        <v>9.0909090909090917</v>
      </c>
      <c r="T135" s="680">
        <f t="shared" ref="T135:T198" si="205">IF(OR(W135&lt;0.01,Z135="n/a"),"n/a",(H135/SQRT(22.5*W135*(H135/Z135))-1)*100)</f>
        <v>155.45048345021684</v>
      </c>
      <c r="U135" s="227">
        <f t="shared" ref="U135:U198" si="206">IF(OR(W135&lt;0.01,W135="n/a"),"n/a",H135/W135)</f>
        <v>22.7987012987013</v>
      </c>
      <c r="V135" s="263">
        <v>12</v>
      </c>
      <c r="W135" s="161">
        <v>3.08</v>
      </c>
      <c r="X135" s="149">
        <v>1.32</v>
      </c>
      <c r="Y135" s="155">
        <v>0.99</v>
      </c>
      <c r="Z135" s="149">
        <v>6.44</v>
      </c>
      <c r="AA135" s="156">
        <v>29.4</v>
      </c>
      <c r="AB135" s="432">
        <v>30.1</v>
      </c>
      <c r="AC135" s="474">
        <v>12.1</v>
      </c>
      <c r="AD135" s="443">
        <v>17.5</v>
      </c>
      <c r="AE135" s="474">
        <v>17.32</v>
      </c>
      <c r="AF135" s="723">
        <v>24</v>
      </c>
      <c r="AG135" s="456">
        <v>3142</v>
      </c>
      <c r="AH135" s="655">
        <v>0.5</v>
      </c>
      <c r="AI135" s="767">
        <v>0.3</v>
      </c>
      <c r="AJ135" s="796">
        <f>IF(OR(AD135&lt;0,AD135="n/a",AD135=0,AN135="n/a"),"n/a",AN135/AD135)</f>
        <v>0.50680933286157781</v>
      </c>
      <c r="AK135" s="688" t="str">
        <f>IF(OR(AN135&lt;0,AN135="n/a",AO135&lt;0,AO135="n/a"),"n/a",AN135/AO135)</f>
        <v>n/a</v>
      </c>
      <c r="AL135" s="634">
        <f t="shared" si="123"/>
        <v>4.0000000000000036</v>
      </c>
      <c r="AM135" s="631">
        <f t="shared" si="185"/>
        <v>7.3786693294802586</v>
      </c>
      <c r="AN135" s="631">
        <f t="shared" si="186"/>
        <v>8.8691633250776114</v>
      </c>
      <c r="AO135" s="235" t="str">
        <f t="shared" ref="AO135:AO198" si="207">IF(BB135=0,"n/a",((AP135/BB135)^(1/10)-1)*100)</f>
        <v>n/a</v>
      </c>
      <c r="AP135" s="808">
        <v>0.26</v>
      </c>
      <c r="AQ135" s="808">
        <v>0.25</v>
      </c>
      <c r="AR135" s="809" t="s">
        <v>1127</v>
      </c>
      <c r="AS135" s="808">
        <v>0.23</v>
      </c>
      <c r="AT135" s="796">
        <v>0.21</v>
      </c>
      <c r="AU135" s="809"/>
      <c r="AV135" s="810">
        <v>0.19</v>
      </c>
      <c r="AW135" s="811">
        <v>0.17</v>
      </c>
      <c r="AX135" s="811">
        <v>0.155</v>
      </c>
      <c r="AY135" s="811">
        <v>0.13500000000000001</v>
      </c>
      <c r="AZ135" s="811">
        <v>0.11</v>
      </c>
      <c r="BA135" s="811">
        <v>0.05</v>
      </c>
      <c r="BB135" s="812">
        <v>0</v>
      </c>
      <c r="BC135" s="812">
        <v>0</v>
      </c>
      <c r="BD135" s="812">
        <v>0</v>
      </c>
      <c r="BE135" s="812">
        <v>0</v>
      </c>
      <c r="BF135" s="812">
        <v>0</v>
      </c>
      <c r="BG135" s="812">
        <v>0</v>
      </c>
      <c r="BH135" s="810">
        <f t="shared" ref="BH135:BH198" si="208">SUM(AP135:BG135)</f>
        <v>1.76</v>
      </c>
      <c r="BI135" s="405">
        <f t="shared" ref="BI135:BI198" si="209">((AP135/AQ135)-1)*100</f>
        <v>4.0000000000000036</v>
      </c>
      <c r="BJ135" s="405">
        <f t="shared" si="124"/>
        <v>8.6956521739130377</v>
      </c>
      <c r="BK135" s="405">
        <f t="shared" si="197"/>
        <v>9.5238095238095344</v>
      </c>
      <c r="BL135" s="404">
        <f t="shared" si="198"/>
        <v>10.526315789473673</v>
      </c>
      <c r="BM135" s="404">
        <f t="shared" si="199"/>
        <v>11.764705882352944</v>
      </c>
      <c r="BN135" s="306">
        <f t="shared" si="200"/>
        <v>9.6774193548387224</v>
      </c>
      <c r="BO135" s="306">
        <f t="shared" si="188"/>
        <v>14.814814814814813</v>
      </c>
      <c r="BP135" s="306">
        <f t="shared" si="189"/>
        <v>22.72727272727273</v>
      </c>
      <c r="BQ135" s="306">
        <f t="shared" si="190"/>
        <v>119.99999999999997</v>
      </c>
      <c r="BR135" s="306">
        <f t="shared" si="191"/>
        <v>0</v>
      </c>
      <c r="BS135" s="306">
        <f t="shared" si="192"/>
        <v>0</v>
      </c>
      <c r="BT135" s="306">
        <f t="shared" si="193"/>
        <v>0</v>
      </c>
      <c r="BU135" s="306">
        <f t="shared" si="194"/>
        <v>0</v>
      </c>
      <c r="BV135" s="306">
        <f t="shared" si="195"/>
        <v>0</v>
      </c>
      <c r="BW135" s="306">
        <f t="shared" si="196"/>
        <v>0</v>
      </c>
      <c r="BX135" s="404">
        <f t="shared" ref="BX135:BX198" si="210">AVERAGE(BI135:BW135)</f>
        <v>14.115332684431696</v>
      </c>
      <c r="BY135" s="405">
        <f t="shared" ref="BY135:BY198" si="211">SQRT(AVERAGE((BI135-$BX135)^2,(BJ135-$BX135)^2,(BK135-$BX135)^2,(BL135-$BX135)^2,(BM135-$BX135)^2,(BN135-$BX135)^2,(BO135-$BX135)^2,(BP135-$BX135)^2,(BQ135-$BX135)^2,(BR135-$BX135)^2,(BS135-$BX135)^2,(BT135-$BX135)^2,(BU135-$BX135)^2,(BV135-$BX135)^2,(BW135-$BX135)^2))</f>
        <v>29.066073923937719</v>
      </c>
      <c r="BZ135" s="788" t="s">
        <v>2558</v>
      </c>
      <c r="CA135" s="486">
        <f t="shared" ref="CA135:CA198" si="212">IF(AN135="n/a","n/a",IF(U135&lt;0,"n/a",IF(U135="n/a","n/a",I135+AN135-U135)))</f>
        <v>-13.530791177839012</v>
      </c>
      <c r="CB135" s="348">
        <f t="shared" ref="CB135:CB198" si="213">IF(AN135="n/a","n/a",I135+AN135)</f>
        <v>9.2679101208622878</v>
      </c>
      <c r="CC135" s="404">
        <f t="shared" ref="CC135:CC198" si="214">D135/10+(500-E135)/100+IF(F135="N",2,IF(F135="Y",1,0))+IF(G135="N",2,IF(G135="Y",1,0))+IF(L135&gt;10,5,L135/2)+IF(S135&gt;100,0,IF(S135&lt;0,0,(100-S135)/10))+IF(U135&gt;100,0,IF(U135&lt;0,0,(100-U135)/10))+IF(X135="-",0,IF(X135="N/A",0,IF(X135&gt;5,0,5-X135)))+IF(Y135&gt;5,0,5-Y135)+IF(Z135="N/A",0,IF(Z135&gt;5,0,5-Z135))+IF(AB135&lt;0,0,IF(AB135="-",0,IF(AB135="N/A",0,IF(AB135&gt;10,5,AB135/2))))+IF(AC135="n/a",0,IF(AC135&lt;0,0,IF(AC135&gt;10,5,AC135/2)))+IF(AE135="n/a",0,IF(AE135&lt;0,0,IF(AE135&gt;10,5,AE135/2)))+AF135/10+IF(AG135&gt;100000,3,IF(AG135&gt;10000,2,IF(AG135&gt;1000,1,0)))+IF(AL135&gt;10,5,AL135/2)+IF(AM135="n/a",0,IF(AM135&gt;10,5,AM135/2))+IF(AN135="n/a",0,IF(AN135&gt;10,5,AN135/2))+IF(AO135="n/a",0,IF(AO135&lt;0,0,IF(AO135&gt;10,5,AO135/2)))+IF(BX135&gt;10,5,BX135/2)</f>
        <v>65.734955288317892</v>
      </c>
      <c r="CD135" s="570">
        <f t="shared" ref="CD135:CD198" si="215">IF(AB135="n/a",1.03*AP135,IF(AB135&lt;0,1.01*AP135,IF(AB135&gt;10,1.1*AP135,(1+AB135/100)*AP135)))</f>
        <v>0.28600000000000003</v>
      </c>
      <c r="CE135" s="419">
        <f t="shared" si="173"/>
        <v>0.31460000000000005</v>
      </c>
      <c r="CF135" s="419">
        <f t="shared" si="201"/>
        <v>0.34606000000000009</v>
      </c>
      <c r="CG135" s="419">
        <f t="shared" si="201"/>
        <v>0.38066600000000012</v>
      </c>
      <c r="CH135" s="496">
        <f t="shared" si="201"/>
        <v>0.41873260000000018</v>
      </c>
      <c r="CI135" s="416">
        <f t="shared" ref="CI135:CI154" si="216">SUM(CD135:CH135)</f>
        <v>1.7460586000000005</v>
      </c>
      <c r="CJ135" s="405">
        <f t="shared" ref="CJ135:CJ198" si="217">(CI135/H135)*100</f>
        <v>2.4865545428652815</v>
      </c>
      <c r="CK135" s="457">
        <v>0.92</v>
      </c>
      <c r="CL135" s="458">
        <v>24.92</v>
      </c>
      <c r="CM135" s="458">
        <v>-12.79</v>
      </c>
      <c r="CN135" s="525">
        <v>2.48</v>
      </c>
      <c r="CO135" s="508">
        <v>2.99</v>
      </c>
    </row>
    <row r="136" spans="1:93" ht="11.25" customHeight="1">
      <c r="A136" s="23" t="s">
        <v>1169</v>
      </c>
      <c r="B136" s="24" t="s">
        <v>1982</v>
      </c>
      <c r="C136" s="24" t="s">
        <v>1345</v>
      </c>
      <c r="D136" s="117">
        <v>20</v>
      </c>
      <c r="E136" s="121">
        <v>152</v>
      </c>
      <c r="F136" s="38" t="s">
        <v>2049</v>
      </c>
      <c r="G136" s="39" t="s">
        <v>2049</v>
      </c>
      <c r="H136" s="338">
        <v>69.040000000000006</v>
      </c>
      <c r="I136" s="229">
        <f t="shared" si="202"/>
        <v>1.6801853997682501</v>
      </c>
      <c r="J136" s="113">
        <v>0.23</v>
      </c>
      <c r="K136" s="113">
        <v>0.28999999999999998</v>
      </c>
      <c r="L136" s="83">
        <f t="shared" si="203"/>
        <v>26.086956521739111</v>
      </c>
      <c r="M136" s="140">
        <v>42002</v>
      </c>
      <c r="N136" s="27">
        <v>42004</v>
      </c>
      <c r="O136" s="28">
        <v>42019</v>
      </c>
      <c r="P136" s="93" t="s">
        <v>1514</v>
      </c>
      <c r="Q136" s="646"/>
      <c r="R136" s="192">
        <f t="shared" si="187"/>
        <v>1.1599999999999999</v>
      </c>
      <c r="S136" s="231">
        <f t="shared" si="204"/>
        <v>36.477987421383645</v>
      </c>
      <c r="T136" s="680">
        <f t="shared" si="205"/>
        <v>93.740480706615557</v>
      </c>
      <c r="U136" s="227">
        <f t="shared" si="206"/>
        <v>21.710691823899371</v>
      </c>
      <c r="V136" s="264">
        <v>12</v>
      </c>
      <c r="W136" s="162">
        <v>3.18</v>
      </c>
      <c r="X136" s="150">
        <v>2.17</v>
      </c>
      <c r="Y136" s="157">
        <v>1.91</v>
      </c>
      <c r="Z136" s="150">
        <v>3.89</v>
      </c>
      <c r="AA136" s="158">
        <v>17.2</v>
      </c>
      <c r="AB136" s="434">
        <v>-10.199999999999999</v>
      </c>
      <c r="AC136" s="475">
        <v>10.4</v>
      </c>
      <c r="AD136" s="445">
        <v>41</v>
      </c>
      <c r="AE136" s="475">
        <v>10</v>
      </c>
      <c r="AF136" s="725">
        <v>10</v>
      </c>
      <c r="AG136" s="467">
        <v>5363</v>
      </c>
      <c r="AH136" s="738">
        <v>1.1000000000000001</v>
      </c>
      <c r="AI136" s="769">
        <v>0.06</v>
      </c>
      <c r="AJ136" s="796">
        <f t="shared" ref="AJ136:AJ141" si="218">IF(OR(AD136&lt;0,AD136="n/a",AD136=0),"n/a",AN136/AD136)</f>
        <v>0.27425775391896434</v>
      </c>
      <c r="AK136" s="688">
        <f t="shared" ref="AK136:AK141" si="219">IF(OR(AO136&lt;0,AO136="n/a"),"n/a",AN136/AO136)</f>
        <v>1.0577792537181376</v>
      </c>
      <c r="AL136" s="635">
        <f t="shared" ref="AL136:AL167" si="220">((AP136/AQ136)^(1/1)-1)*100</f>
        <v>14.999999999999991</v>
      </c>
      <c r="AM136" s="636">
        <f t="shared" si="185"/>
        <v>14.059652983739234</v>
      </c>
      <c r="AN136" s="636">
        <f t="shared" si="186"/>
        <v>11.244567910677539</v>
      </c>
      <c r="AO136" s="236">
        <f t="shared" si="207"/>
        <v>10.630353990355189</v>
      </c>
      <c r="AP136" s="814">
        <v>0.92</v>
      </c>
      <c r="AQ136" s="814">
        <v>0.8</v>
      </c>
      <c r="AR136" s="815" t="s">
        <v>1127</v>
      </c>
      <c r="AS136" s="814">
        <v>0.68</v>
      </c>
      <c r="AT136" s="797">
        <v>0.62</v>
      </c>
      <c r="AU136" s="815"/>
      <c r="AV136" s="816">
        <v>0.56000000000000005</v>
      </c>
      <c r="AW136" s="817">
        <v>0.54</v>
      </c>
      <c r="AX136" s="817">
        <v>0.5</v>
      </c>
      <c r="AY136" s="817">
        <v>0.44</v>
      </c>
      <c r="AZ136" s="817">
        <v>0.38</v>
      </c>
      <c r="BA136" s="817">
        <v>0.36</v>
      </c>
      <c r="BB136" s="817">
        <v>0.33500000000000002</v>
      </c>
      <c r="BC136" s="817">
        <v>0.32</v>
      </c>
      <c r="BD136" s="817">
        <v>0.3</v>
      </c>
      <c r="BE136" s="817">
        <v>0.29499999999999998</v>
      </c>
      <c r="BF136" s="817">
        <v>0.28000000000000003</v>
      </c>
      <c r="BG136" s="817">
        <v>0.24</v>
      </c>
      <c r="BH136" s="816">
        <f t="shared" si="208"/>
        <v>7.5700000000000021</v>
      </c>
      <c r="BI136" s="409">
        <f t="shared" si="209"/>
        <v>14.999999999999991</v>
      </c>
      <c r="BJ136" s="409">
        <f t="shared" ref="BJ136:BJ167" si="221">IF(AS136=0,0,IF(AS136&gt;AQ136,0,((AQ136/AS136)-1)*100))</f>
        <v>17.647058823529417</v>
      </c>
      <c r="BK136" s="409">
        <f t="shared" si="197"/>
        <v>9.6774193548387224</v>
      </c>
      <c r="BL136" s="408">
        <f t="shared" si="198"/>
        <v>10.714285714285698</v>
      </c>
      <c r="BM136" s="408">
        <f t="shared" si="199"/>
        <v>3.7037037037036979</v>
      </c>
      <c r="BN136" s="395">
        <f t="shared" si="200"/>
        <v>8.0000000000000071</v>
      </c>
      <c r="BO136" s="395">
        <f t="shared" si="188"/>
        <v>13.636363636363647</v>
      </c>
      <c r="BP136" s="395">
        <f t="shared" si="189"/>
        <v>15.789473684210531</v>
      </c>
      <c r="BQ136" s="395">
        <f t="shared" si="190"/>
        <v>5.555555555555558</v>
      </c>
      <c r="BR136" s="395">
        <f t="shared" si="191"/>
        <v>7.4626865671641784</v>
      </c>
      <c r="BS136" s="395">
        <f t="shared" si="192"/>
        <v>4.6875</v>
      </c>
      <c r="BT136" s="395">
        <f t="shared" si="193"/>
        <v>6.6666666666666652</v>
      </c>
      <c r="BU136" s="395">
        <f t="shared" si="194"/>
        <v>1.6949152542372836</v>
      </c>
      <c r="BV136" s="395">
        <f t="shared" si="195"/>
        <v>5.3571428571428381</v>
      </c>
      <c r="BW136" s="395">
        <f t="shared" si="196"/>
        <v>16.666666666666675</v>
      </c>
      <c r="BX136" s="408">
        <f t="shared" si="210"/>
        <v>9.4839625656243278</v>
      </c>
      <c r="BY136" s="409">
        <f t="shared" si="211"/>
        <v>4.9731388971249384</v>
      </c>
      <c r="BZ136" s="654" t="s">
        <v>2558</v>
      </c>
      <c r="CA136" s="487">
        <f t="shared" si="212"/>
        <v>-8.7859385134535817</v>
      </c>
      <c r="CB136" s="349">
        <f t="shared" si="213"/>
        <v>12.924753310445789</v>
      </c>
      <c r="CC136" s="408">
        <f t="shared" si="214"/>
        <v>72.433113358283862</v>
      </c>
      <c r="CD136" s="574">
        <f t="shared" si="215"/>
        <v>0.92920000000000003</v>
      </c>
      <c r="CE136" s="420">
        <f t="shared" si="173"/>
        <v>1.0221200000000001</v>
      </c>
      <c r="CF136" s="420">
        <f t="shared" si="201"/>
        <v>1.1243320000000003</v>
      </c>
      <c r="CG136" s="420">
        <f t="shared" si="201"/>
        <v>1.2367652000000005</v>
      </c>
      <c r="CH136" s="497">
        <f t="shared" si="201"/>
        <v>1.3604417200000005</v>
      </c>
      <c r="CI136" s="421">
        <f t="shared" si="216"/>
        <v>5.6728589200000021</v>
      </c>
      <c r="CJ136" s="409">
        <f t="shared" si="217"/>
        <v>8.2167713209733506</v>
      </c>
      <c r="CK136" s="468">
        <v>1.24</v>
      </c>
      <c r="CL136" s="469">
        <v>13.43</v>
      </c>
      <c r="CM136" s="469">
        <v>-8.1999999999999993</v>
      </c>
      <c r="CN136" s="528">
        <v>0.8</v>
      </c>
      <c r="CO136" s="476">
        <v>0.44</v>
      </c>
    </row>
    <row r="137" spans="1:93" ht="11.25" customHeight="1">
      <c r="A137" s="128" t="s">
        <v>2482</v>
      </c>
      <c r="B137" s="16" t="s">
        <v>2483</v>
      </c>
      <c r="C137" s="22" t="s">
        <v>354</v>
      </c>
      <c r="D137" s="116">
        <v>12</v>
      </c>
      <c r="E137" s="121">
        <v>254</v>
      </c>
      <c r="F137" s="78" t="s">
        <v>2659</v>
      </c>
      <c r="G137" s="50" t="s">
        <v>2659</v>
      </c>
      <c r="H137" s="272">
        <v>87.58</v>
      </c>
      <c r="I137" s="226">
        <f t="shared" si="202"/>
        <v>1.2331582553094314</v>
      </c>
      <c r="J137" s="127">
        <v>0.26</v>
      </c>
      <c r="K137" s="127">
        <v>0.27</v>
      </c>
      <c r="L137" s="96">
        <f t="shared" si="203"/>
        <v>3.8461538461538547</v>
      </c>
      <c r="M137" s="19">
        <v>41864</v>
      </c>
      <c r="N137" s="20">
        <v>41866</v>
      </c>
      <c r="O137" s="19">
        <v>41880</v>
      </c>
      <c r="P137" s="230" t="s">
        <v>883</v>
      </c>
      <c r="Q137" s="128"/>
      <c r="R137" s="224">
        <f t="shared" si="187"/>
        <v>1.08</v>
      </c>
      <c r="S137" s="675">
        <f t="shared" si="204"/>
        <v>28.272251308900525</v>
      </c>
      <c r="T137" s="684">
        <f t="shared" si="205"/>
        <v>75.711766202067139</v>
      </c>
      <c r="U137" s="226">
        <f t="shared" si="206"/>
        <v>22.926701570680628</v>
      </c>
      <c r="V137" s="263">
        <v>8</v>
      </c>
      <c r="W137" s="161">
        <v>3.82</v>
      </c>
      <c r="X137" s="149">
        <v>3.67</v>
      </c>
      <c r="Y137" s="155">
        <v>1.74</v>
      </c>
      <c r="Z137" s="149">
        <v>3.03</v>
      </c>
      <c r="AA137" s="156">
        <v>12.8</v>
      </c>
      <c r="AB137" s="432">
        <v>-26.9</v>
      </c>
      <c r="AC137" s="474">
        <v>14.55</v>
      </c>
      <c r="AD137" s="443">
        <v>29.2</v>
      </c>
      <c r="AE137" s="474">
        <v>6.25</v>
      </c>
      <c r="AF137" s="723">
        <v>8</v>
      </c>
      <c r="AG137" s="456">
        <v>1053</v>
      </c>
      <c r="AH137" s="655">
        <v>2.7</v>
      </c>
      <c r="AI137" s="767">
        <v>0</v>
      </c>
      <c r="AJ137" s="795">
        <f t="shared" si="218"/>
        <v>0.95465543014126031</v>
      </c>
      <c r="AK137" s="794">
        <f t="shared" si="219"/>
        <v>1.5862678282606069</v>
      </c>
      <c r="AL137" s="318">
        <f t="shared" si="220"/>
        <v>116.32653061224491</v>
      </c>
      <c r="AM137" s="631">
        <f t="shared" si="185"/>
        <v>44.681368164942967</v>
      </c>
      <c r="AN137" s="631">
        <f t="shared" si="186"/>
        <v>27.875938560124801</v>
      </c>
      <c r="AO137" s="235">
        <f t="shared" si="207"/>
        <v>17.573286215286643</v>
      </c>
      <c r="AP137" s="808">
        <v>1.06</v>
      </c>
      <c r="AQ137" s="808">
        <v>0.49</v>
      </c>
      <c r="AR137" s="809"/>
      <c r="AS137" s="808">
        <v>0.41</v>
      </c>
      <c r="AT137" s="796">
        <v>0.35</v>
      </c>
      <c r="AU137" s="809"/>
      <c r="AV137" s="810">
        <v>0.33</v>
      </c>
      <c r="AW137" s="811">
        <v>0.31</v>
      </c>
      <c r="AX137" s="811">
        <v>0.28999999999999998</v>
      </c>
      <c r="AY137" s="811">
        <v>0.27</v>
      </c>
      <c r="AZ137" s="811">
        <v>0.25</v>
      </c>
      <c r="BA137" s="811">
        <v>0.23</v>
      </c>
      <c r="BB137" s="811">
        <v>0.21</v>
      </c>
      <c r="BC137" s="811">
        <v>0.17</v>
      </c>
      <c r="BD137" s="812">
        <v>0.14000000000000001</v>
      </c>
      <c r="BE137" s="812">
        <v>0.14000000000000001</v>
      </c>
      <c r="BF137" s="811">
        <v>0.14000000000000001</v>
      </c>
      <c r="BG137" s="811">
        <v>0.13</v>
      </c>
      <c r="BH137" s="810">
        <f t="shared" si="208"/>
        <v>4.919999999999999</v>
      </c>
      <c r="BI137" s="405">
        <f t="shared" si="209"/>
        <v>116.32653061224491</v>
      </c>
      <c r="BJ137" s="405">
        <f t="shared" si="221"/>
        <v>19.512195121951216</v>
      </c>
      <c r="BK137" s="405">
        <f t="shared" si="197"/>
        <v>17.142857142857149</v>
      </c>
      <c r="BL137" s="404">
        <f t="shared" si="198"/>
        <v>6.0606060606060552</v>
      </c>
      <c r="BM137" s="404">
        <f t="shared" si="199"/>
        <v>6.4516129032258229</v>
      </c>
      <c r="BN137" s="306">
        <f t="shared" si="200"/>
        <v>6.8965517241379448</v>
      </c>
      <c r="BO137" s="306">
        <f t="shared" si="188"/>
        <v>7.4074074074073959</v>
      </c>
      <c r="BP137" s="306">
        <f t="shared" si="189"/>
        <v>8.0000000000000071</v>
      </c>
      <c r="BQ137" s="306">
        <f t="shared" si="190"/>
        <v>8.6956521739130377</v>
      </c>
      <c r="BR137" s="306">
        <f t="shared" si="191"/>
        <v>9.5238095238095344</v>
      </c>
      <c r="BS137" s="306">
        <f t="shared" si="192"/>
        <v>23.529411764705866</v>
      </c>
      <c r="BT137" s="306">
        <f t="shared" si="193"/>
        <v>21.42857142857142</v>
      </c>
      <c r="BU137" s="306">
        <f t="shared" si="194"/>
        <v>0</v>
      </c>
      <c r="BV137" s="306">
        <f t="shared" si="195"/>
        <v>0</v>
      </c>
      <c r="BW137" s="306">
        <f t="shared" si="196"/>
        <v>7.6923076923077094</v>
      </c>
      <c r="BX137" s="404">
        <f t="shared" si="210"/>
        <v>17.244500903715867</v>
      </c>
      <c r="BY137" s="405">
        <f t="shared" si="211"/>
        <v>27.36051294747503</v>
      </c>
      <c r="BZ137" s="788" t="s">
        <v>2558</v>
      </c>
      <c r="CA137" s="486">
        <f t="shared" si="212"/>
        <v>6.1823952447536037</v>
      </c>
      <c r="CB137" s="348">
        <f t="shared" si="213"/>
        <v>29.109096815434231</v>
      </c>
      <c r="CC137" s="404">
        <f t="shared" si="214"/>
        <v>61.948181635118807</v>
      </c>
      <c r="CD137" s="570">
        <f t="shared" si="215"/>
        <v>1.0706</v>
      </c>
      <c r="CE137" s="419">
        <f t="shared" si="173"/>
        <v>1.1776600000000002</v>
      </c>
      <c r="CF137" s="419">
        <f t="shared" si="201"/>
        <v>1.2512637500000001</v>
      </c>
      <c r="CG137" s="419">
        <f t="shared" si="201"/>
        <v>1.3294677343750001</v>
      </c>
      <c r="CH137" s="496">
        <f t="shared" si="201"/>
        <v>1.4125594677734377</v>
      </c>
      <c r="CI137" s="416">
        <f t="shared" si="216"/>
        <v>6.2415509521484385</v>
      </c>
      <c r="CJ137" s="405">
        <f t="shared" si="217"/>
        <v>7.1266852616447123</v>
      </c>
      <c r="CK137" s="457">
        <v>1.2</v>
      </c>
      <c r="CL137" s="458">
        <v>20.71</v>
      </c>
      <c r="CM137" s="458">
        <v>-3.16</v>
      </c>
      <c r="CN137" s="525">
        <v>2.19</v>
      </c>
      <c r="CO137" s="508">
        <v>5.73</v>
      </c>
    </row>
    <row r="138" spans="1:93" ht="11.25" customHeight="1">
      <c r="A138" s="24" t="s">
        <v>3211</v>
      </c>
      <c r="B138" s="24" t="s">
        <v>3212</v>
      </c>
      <c r="C138" s="98" t="s">
        <v>1880</v>
      </c>
      <c r="D138" s="117">
        <v>23</v>
      </c>
      <c r="E138" s="121">
        <v>113</v>
      </c>
      <c r="F138" s="57" t="s">
        <v>2659</v>
      </c>
      <c r="G138" s="49" t="s">
        <v>2659</v>
      </c>
      <c r="H138" s="182">
        <v>48.19</v>
      </c>
      <c r="I138" s="227">
        <f t="shared" si="202"/>
        <v>2.4901431832330361</v>
      </c>
      <c r="J138" s="113">
        <v>0.27</v>
      </c>
      <c r="K138" s="113">
        <v>0.3</v>
      </c>
      <c r="L138" s="83">
        <f t="shared" si="203"/>
        <v>11.111111111111093</v>
      </c>
      <c r="M138" s="26">
        <v>42046</v>
      </c>
      <c r="N138" s="27">
        <v>42048</v>
      </c>
      <c r="O138" s="26">
        <v>42060</v>
      </c>
      <c r="P138" s="92" t="s">
        <v>1897</v>
      </c>
      <c r="Q138" s="515"/>
      <c r="R138" s="224">
        <f t="shared" si="187"/>
        <v>1.2</v>
      </c>
      <c r="S138" s="231">
        <f t="shared" si="204"/>
        <v>58.536585365853668</v>
      </c>
      <c r="T138" s="680">
        <f t="shared" si="205"/>
        <v>192.33911332829177</v>
      </c>
      <c r="U138" s="227">
        <f t="shared" si="206"/>
        <v>23.507317073170732</v>
      </c>
      <c r="V138" s="263">
        <v>6</v>
      </c>
      <c r="W138" s="161">
        <v>2.0499999999999998</v>
      </c>
      <c r="X138" s="149">
        <v>2.94</v>
      </c>
      <c r="Y138" s="155">
        <v>8.02</v>
      </c>
      <c r="Z138" s="149">
        <v>8.18</v>
      </c>
      <c r="AA138" s="156">
        <v>37.200000000000003</v>
      </c>
      <c r="AB138" s="432">
        <v>11.1</v>
      </c>
      <c r="AC138" s="474">
        <v>8.94</v>
      </c>
      <c r="AD138" s="443">
        <v>8.1999999999999993</v>
      </c>
      <c r="AE138" s="474">
        <v>7.99</v>
      </c>
      <c r="AF138" s="723">
        <v>16</v>
      </c>
      <c r="AG138" s="456">
        <v>11525</v>
      </c>
      <c r="AH138" s="655">
        <v>0.8</v>
      </c>
      <c r="AI138" s="767">
        <v>0</v>
      </c>
      <c r="AJ138" s="796">
        <f t="shared" si="218"/>
        <v>0.50986912320297917</v>
      </c>
      <c r="AK138" s="688">
        <f t="shared" si="219"/>
        <v>0.3232335420624638</v>
      </c>
      <c r="AL138" s="634">
        <f t="shared" si="220"/>
        <v>3.8461538461538547</v>
      </c>
      <c r="AM138" s="631">
        <f t="shared" si="185"/>
        <v>4.0041911525952045</v>
      </c>
      <c r="AN138" s="631">
        <f t="shared" si="186"/>
        <v>4.1809268102644292</v>
      </c>
      <c r="AO138" s="235">
        <f t="shared" si="207"/>
        <v>12.934693545685549</v>
      </c>
      <c r="AP138" s="808">
        <v>1.08</v>
      </c>
      <c r="AQ138" s="808">
        <v>1.04</v>
      </c>
      <c r="AR138" s="809" t="s">
        <v>1127</v>
      </c>
      <c r="AS138" s="808">
        <v>1</v>
      </c>
      <c r="AT138" s="796">
        <v>0.96</v>
      </c>
      <c r="AU138" s="809"/>
      <c r="AV138" s="810">
        <v>0.92</v>
      </c>
      <c r="AW138" s="811">
        <v>0.88</v>
      </c>
      <c r="AX138" s="811">
        <v>0.84</v>
      </c>
      <c r="AY138" s="811">
        <v>0.72</v>
      </c>
      <c r="AZ138" s="811">
        <v>0.6</v>
      </c>
      <c r="BA138" s="811">
        <v>0.4</v>
      </c>
      <c r="BB138" s="811">
        <v>0.32</v>
      </c>
      <c r="BC138" s="811">
        <v>0.23</v>
      </c>
      <c r="BD138" s="811">
        <v>0.19</v>
      </c>
      <c r="BE138" s="811">
        <v>0.15</v>
      </c>
      <c r="BF138" s="811">
        <v>0.11</v>
      </c>
      <c r="BG138" s="811">
        <v>7.7499999999999999E-2</v>
      </c>
      <c r="BH138" s="810">
        <f t="shared" si="208"/>
        <v>9.5175000000000001</v>
      </c>
      <c r="BI138" s="405">
        <f t="shared" si="209"/>
        <v>3.8461538461538547</v>
      </c>
      <c r="BJ138" s="405">
        <f t="shared" si="221"/>
        <v>4.0000000000000036</v>
      </c>
      <c r="BK138" s="405">
        <f t="shared" si="197"/>
        <v>4.1666666666666741</v>
      </c>
      <c r="BL138" s="404">
        <f t="shared" si="198"/>
        <v>4.3478260869565188</v>
      </c>
      <c r="BM138" s="404">
        <f t="shared" si="199"/>
        <v>4.5454545454545414</v>
      </c>
      <c r="BN138" s="306">
        <f t="shared" si="200"/>
        <v>4.7619047619047672</v>
      </c>
      <c r="BO138" s="306">
        <f t="shared" si="188"/>
        <v>16.666666666666675</v>
      </c>
      <c r="BP138" s="306">
        <f t="shared" si="189"/>
        <v>19.999999999999996</v>
      </c>
      <c r="BQ138" s="306">
        <f t="shared" si="190"/>
        <v>49.999999999999979</v>
      </c>
      <c r="BR138" s="306">
        <f t="shared" si="191"/>
        <v>25</v>
      </c>
      <c r="BS138" s="306">
        <f t="shared" si="192"/>
        <v>39.130434782608688</v>
      </c>
      <c r="BT138" s="306">
        <f t="shared" si="193"/>
        <v>21.052631578947366</v>
      </c>
      <c r="BU138" s="306">
        <f t="shared" si="194"/>
        <v>26.666666666666682</v>
      </c>
      <c r="BV138" s="306">
        <f t="shared" si="195"/>
        <v>36.363636363636353</v>
      </c>
      <c r="BW138" s="306">
        <f t="shared" si="196"/>
        <v>41.935483870967751</v>
      </c>
      <c r="BX138" s="404">
        <f t="shared" si="210"/>
        <v>20.165568389108657</v>
      </c>
      <c r="BY138" s="405">
        <f t="shared" si="211"/>
        <v>15.448482639606883</v>
      </c>
      <c r="BZ138" s="788" t="s">
        <v>2442</v>
      </c>
      <c r="CA138" s="486">
        <f t="shared" si="212"/>
        <v>-16.836247079673267</v>
      </c>
      <c r="CB138" s="348">
        <f t="shared" si="213"/>
        <v>6.6710699934974649</v>
      </c>
      <c r="CC138" s="404">
        <f t="shared" si="214"/>
        <v>58.106245660604301</v>
      </c>
      <c r="CD138" s="570">
        <f t="shared" si="215"/>
        <v>1.1880000000000002</v>
      </c>
      <c r="CE138" s="419">
        <f t="shared" si="173"/>
        <v>1.2942072</v>
      </c>
      <c r="CF138" s="419">
        <f t="shared" si="201"/>
        <v>1.39761435528</v>
      </c>
      <c r="CG138" s="419">
        <f t="shared" si="201"/>
        <v>1.5092837422668721</v>
      </c>
      <c r="CH138" s="496">
        <f t="shared" si="201"/>
        <v>1.6298755132739953</v>
      </c>
      <c r="CI138" s="416">
        <f t="shared" si="216"/>
        <v>7.0189808108208673</v>
      </c>
      <c r="CJ138" s="405">
        <f t="shared" si="217"/>
        <v>14.565222682757559</v>
      </c>
      <c r="CK138" s="457">
        <v>1.17</v>
      </c>
      <c r="CL138" s="458">
        <v>29.93</v>
      </c>
      <c r="CM138" s="458">
        <v>-4.5999999999999996</v>
      </c>
      <c r="CN138" s="525">
        <v>4.5</v>
      </c>
      <c r="CO138" s="508">
        <v>8.01</v>
      </c>
    </row>
    <row r="139" spans="1:93" ht="11.25" customHeight="1">
      <c r="A139" s="86" t="s">
        <v>2837</v>
      </c>
      <c r="B139" s="24" t="s">
        <v>3250</v>
      </c>
      <c r="C139" s="24" t="s">
        <v>3690</v>
      </c>
      <c r="D139" s="117">
        <v>12</v>
      </c>
      <c r="E139" s="121">
        <v>266</v>
      </c>
      <c r="F139" s="38" t="s">
        <v>2049</v>
      </c>
      <c r="G139" s="39" t="s">
        <v>2049</v>
      </c>
      <c r="H139" s="184">
        <v>200.05</v>
      </c>
      <c r="I139" s="227">
        <f t="shared" si="202"/>
        <v>2.9992501874531365</v>
      </c>
      <c r="J139" s="126">
        <v>1.33</v>
      </c>
      <c r="K139" s="126">
        <v>1.5</v>
      </c>
      <c r="L139" s="83">
        <f t="shared" si="203"/>
        <v>12.781954887218049</v>
      </c>
      <c r="M139" s="26">
        <v>41969</v>
      </c>
      <c r="N139" s="27">
        <v>41974</v>
      </c>
      <c r="O139" s="26">
        <v>41999</v>
      </c>
      <c r="P139" s="92" t="s">
        <v>31</v>
      </c>
      <c r="Q139" s="24"/>
      <c r="R139" s="224">
        <f t="shared" si="187"/>
        <v>6</v>
      </c>
      <c r="S139" s="231">
        <f t="shared" si="204"/>
        <v>53.523639607493301</v>
      </c>
      <c r="T139" s="680">
        <f t="shared" si="205"/>
        <v>283.4688379618072</v>
      </c>
      <c r="U139" s="227">
        <f t="shared" si="206"/>
        <v>17.845673505798395</v>
      </c>
      <c r="V139" s="263">
        <v>12</v>
      </c>
      <c r="W139" s="161">
        <v>11.21</v>
      </c>
      <c r="X139" s="149">
        <v>2.02</v>
      </c>
      <c r="Y139" s="155">
        <v>1.38</v>
      </c>
      <c r="Z139" s="641">
        <v>18.54</v>
      </c>
      <c r="AA139" s="156">
        <v>84.6</v>
      </c>
      <c r="AB139" s="432">
        <v>24</v>
      </c>
      <c r="AC139" s="474">
        <v>11.4</v>
      </c>
      <c r="AD139" s="443">
        <v>8</v>
      </c>
      <c r="AE139" s="474">
        <v>8.85</v>
      </c>
      <c r="AF139" s="723">
        <v>23</v>
      </c>
      <c r="AG139" s="456">
        <v>63132</v>
      </c>
      <c r="AH139" s="655">
        <v>0.1</v>
      </c>
      <c r="AI139" s="767">
        <v>1.81</v>
      </c>
      <c r="AJ139" s="796">
        <f t="shared" si="218"/>
        <v>2.3245428730557571</v>
      </c>
      <c r="AK139" s="688">
        <f t="shared" si="219"/>
        <v>0.94451930409516238</v>
      </c>
      <c r="AL139" s="634">
        <f t="shared" si="220"/>
        <v>14.853556485355647</v>
      </c>
      <c r="AM139" s="631">
        <f t="shared" si="185"/>
        <v>19.095767581198906</v>
      </c>
      <c r="AN139" s="631">
        <f t="shared" si="186"/>
        <v>18.596342984446057</v>
      </c>
      <c r="AO139" s="235">
        <f t="shared" si="207"/>
        <v>19.688684925567635</v>
      </c>
      <c r="AP139" s="808">
        <v>5.49</v>
      </c>
      <c r="AQ139" s="808">
        <v>4.78</v>
      </c>
      <c r="AR139" s="809"/>
      <c r="AS139" s="808">
        <v>4.1500000000000004</v>
      </c>
      <c r="AT139" s="796">
        <v>3.25</v>
      </c>
      <c r="AU139" s="809"/>
      <c r="AV139" s="810">
        <v>2.64</v>
      </c>
      <c r="AW139" s="811">
        <v>2.34</v>
      </c>
      <c r="AX139" s="811">
        <v>1.83</v>
      </c>
      <c r="AY139" s="811">
        <v>1.47</v>
      </c>
      <c r="AZ139" s="811">
        <v>1.25</v>
      </c>
      <c r="BA139" s="811">
        <v>1.05</v>
      </c>
      <c r="BB139" s="811">
        <v>0.91</v>
      </c>
      <c r="BC139" s="811">
        <v>0.57999999999999996</v>
      </c>
      <c r="BD139" s="812">
        <v>0.44</v>
      </c>
      <c r="BE139" s="812">
        <v>0.44</v>
      </c>
      <c r="BF139" s="812">
        <v>0.44</v>
      </c>
      <c r="BG139" s="811">
        <v>0.88</v>
      </c>
      <c r="BH139" s="810">
        <f t="shared" si="208"/>
        <v>31.940000000000005</v>
      </c>
      <c r="BI139" s="405">
        <f t="shared" si="209"/>
        <v>14.853556485355647</v>
      </c>
      <c r="BJ139" s="405">
        <f t="shared" si="221"/>
        <v>15.180722891566267</v>
      </c>
      <c r="BK139" s="405">
        <f t="shared" si="197"/>
        <v>27.692307692307704</v>
      </c>
      <c r="BL139" s="404">
        <f t="shared" si="198"/>
        <v>23.106060606060595</v>
      </c>
      <c r="BM139" s="404">
        <f t="shared" si="199"/>
        <v>12.820512820512842</v>
      </c>
      <c r="BN139" s="306">
        <f t="shared" si="200"/>
        <v>27.868852459016381</v>
      </c>
      <c r="BO139" s="306">
        <f t="shared" si="188"/>
        <v>24.489795918367353</v>
      </c>
      <c r="BP139" s="306">
        <f t="shared" si="189"/>
        <v>17.599999999999994</v>
      </c>
      <c r="BQ139" s="306">
        <f t="shared" si="190"/>
        <v>19.047619047619047</v>
      </c>
      <c r="BR139" s="306">
        <f t="shared" si="191"/>
        <v>15.384615384615397</v>
      </c>
      <c r="BS139" s="306">
        <f t="shared" si="192"/>
        <v>56.896551724137943</v>
      </c>
      <c r="BT139" s="306">
        <f t="shared" si="193"/>
        <v>31.818181818181813</v>
      </c>
      <c r="BU139" s="306">
        <f t="shared" si="194"/>
        <v>0</v>
      </c>
      <c r="BV139" s="306">
        <f t="shared" si="195"/>
        <v>0</v>
      </c>
      <c r="BW139" s="306">
        <f t="shared" si="196"/>
        <v>0</v>
      </c>
      <c r="BX139" s="404">
        <f t="shared" si="210"/>
        <v>19.117251789849394</v>
      </c>
      <c r="BY139" s="405">
        <f t="shared" si="211"/>
        <v>14.069962697410508</v>
      </c>
      <c r="BZ139" s="788" t="s">
        <v>2558</v>
      </c>
      <c r="CA139" s="486">
        <f t="shared" si="212"/>
        <v>3.7499196661007979</v>
      </c>
      <c r="CB139" s="348">
        <f t="shared" si="213"/>
        <v>21.595593171899193</v>
      </c>
      <c r="CC139" s="404">
        <f t="shared" si="214"/>
        <v>75.728068688670817</v>
      </c>
      <c r="CD139" s="570">
        <f t="shared" si="215"/>
        <v>6.0390000000000006</v>
      </c>
      <c r="CE139" s="419">
        <f t="shared" si="173"/>
        <v>6.6429000000000009</v>
      </c>
      <c r="CF139" s="419">
        <f t="shared" si="201"/>
        <v>7.2307966500000012</v>
      </c>
      <c r="CG139" s="419">
        <f t="shared" si="201"/>
        <v>7.8707221535250014</v>
      </c>
      <c r="CH139" s="496">
        <f t="shared" si="201"/>
        <v>8.567281064111965</v>
      </c>
      <c r="CI139" s="416">
        <f t="shared" si="216"/>
        <v>36.350699867636969</v>
      </c>
      <c r="CJ139" s="405">
        <f t="shared" si="217"/>
        <v>18.170807232010482</v>
      </c>
      <c r="CK139" s="457">
        <v>0.66</v>
      </c>
      <c r="CL139" s="458">
        <v>34.42</v>
      </c>
      <c r="CM139" s="458">
        <v>-2.67</v>
      </c>
      <c r="CN139" s="525">
        <v>3.49</v>
      </c>
      <c r="CO139" s="508">
        <v>13.62</v>
      </c>
    </row>
    <row r="140" spans="1:93" ht="11.25" customHeight="1">
      <c r="A140" s="23" t="s">
        <v>2186</v>
      </c>
      <c r="B140" s="24" t="s">
        <v>2189</v>
      </c>
      <c r="C140" s="24" t="s">
        <v>497</v>
      </c>
      <c r="D140" s="117">
        <v>14</v>
      </c>
      <c r="E140" s="121">
        <v>208</v>
      </c>
      <c r="F140" s="57" t="s">
        <v>2659</v>
      </c>
      <c r="G140" s="49" t="s">
        <v>2659</v>
      </c>
      <c r="H140" s="989">
        <v>47.5</v>
      </c>
      <c r="I140" s="227">
        <f t="shared" si="202"/>
        <v>3.2</v>
      </c>
      <c r="J140" s="126">
        <v>0.33</v>
      </c>
      <c r="K140" s="126">
        <v>0.38</v>
      </c>
      <c r="L140" s="83">
        <f t="shared" si="203"/>
        <v>15.151515151515138</v>
      </c>
      <c r="M140" s="140">
        <v>41908</v>
      </c>
      <c r="N140" s="27">
        <v>41912</v>
      </c>
      <c r="O140" s="28">
        <v>41927</v>
      </c>
      <c r="P140" s="93" t="s">
        <v>1514</v>
      </c>
      <c r="Q140" s="24"/>
      <c r="R140" s="224">
        <f t="shared" si="187"/>
        <v>1.52</v>
      </c>
      <c r="S140" s="231">
        <f t="shared" si="204"/>
        <v>33.187772925764193</v>
      </c>
      <c r="T140" s="680" t="str">
        <f t="shared" si="205"/>
        <v>n/a</v>
      </c>
      <c r="U140" s="227">
        <f t="shared" si="206"/>
        <v>10.37117903930131</v>
      </c>
      <c r="V140" s="263">
        <v>12</v>
      </c>
      <c r="W140" s="1001">
        <v>4.58</v>
      </c>
      <c r="X140" s="1002" t="s">
        <v>462</v>
      </c>
      <c r="Y140" s="1003" t="s">
        <v>462</v>
      </c>
      <c r="Z140" s="1002" t="s">
        <v>462</v>
      </c>
      <c r="AA140" s="481" t="s">
        <v>462</v>
      </c>
      <c r="AB140" s="484" t="s">
        <v>462</v>
      </c>
      <c r="AC140" s="734" t="s">
        <v>462</v>
      </c>
      <c r="AD140" s="523" t="s">
        <v>462</v>
      </c>
      <c r="AE140" s="734" t="s">
        <v>462</v>
      </c>
      <c r="AF140" s="723">
        <v>0</v>
      </c>
      <c r="AG140" s="735">
        <v>56</v>
      </c>
      <c r="AH140" s="739" t="s">
        <v>462</v>
      </c>
      <c r="AI140" s="479" t="s">
        <v>462</v>
      </c>
      <c r="AJ140" s="796" t="str">
        <f t="shared" si="218"/>
        <v>n/a</v>
      </c>
      <c r="AK140" s="688">
        <f t="shared" si="219"/>
        <v>1.1244151722643363</v>
      </c>
      <c r="AL140" s="634">
        <f t="shared" si="220"/>
        <v>17.425216422387923</v>
      </c>
      <c r="AM140" s="631">
        <f t="shared" si="185"/>
        <v>14.749900370745262</v>
      </c>
      <c r="AN140" s="631">
        <f t="shared" si="186"/>
        <v>11.924507720098054</v>
      </c>
      <c r="AO140" s="235">
        <f t="shared" si="207"/>
        <v>10.605075433200174</v>
      </c>
      <c r="AP140" s="808">
        <v>1.37</v>
      </c>
      <c r="AQ140" s="808">
        <v>1.1667000000000001</v>
      </c>
      <c r="AR140" s="809" t="s">
        <v>1127</v>
      </c>
      <c r="AS140" s="796">
        <v>1.1666700000000001</v>
      </c>
      <c r="AT140" s="796">
        <v>0.90669999999999995</v>
      </c>
      <c r="AU140" s="809"/>
      <c r="AV140" s="810">
        <v>0.84</v>
      </c>
      <c r="AW140" s="811">
        <v>0.78</v>
      </c>
      <c r="AX140" s="811">
        <v>0.75329999999999997</v>
      </c>
      <c r="AY140" s="811">
        <v>0.72</v>
      </c>
      <c r="AZ140" s="811">
        <v>0.66669999999999996</v>
      </c>
      <c r="BA140" s="811">
        <v>0.57330000000000003</v>
      </c>
      <c r="BB140" s="811">
        <v>0.5</v>
      </c>
      <c r="BC140" s="811">
        <v>0.38669999999999999</v>
      </c>
      <c r="BD140" s="812">
        <v>0.27329999999999999</v>
      </c>
      <c r="BE140" s="811">
        <v>0.1867</v>
      </c>
      <c r="BF140" s="811">
        <v>0</v>
      </c>
      <c r="BG140" s="811">
        <v>0</v>
      </c>
      <c r="BH140" s="810">
        <f t="shared" si="208"/>
        <v>10.29007</v>
      </c>
      <c r="BI140" s="405">
        <f t="shared" si="209"/>
        <v>17.425216422387923</v>
      </c>
      <c r="BJ140" s="405">
        <f t="shared" si="221"/>
        <v>2.5714212245064871E-3</v>
      </c>
      <c r="BK140" s="405">
        <f t="shared" si="197"/>
        <v>28.672107643101373</v>
      </c>
      <c r="BL140" s="404">
        <f t="shared" si="198"/>
        <v>7.9404761904761978</v>
      </c>
      <c r="BM140" s="404">
        <f t="shared" si="199"/>
        <v>7.6923076923076872</v>
      </c>
      <c r="BN140" s="306">
        <f t="shared" si="200"/>
        <v>3.5444046196734469</v>
      </c>
      <c r="BO140" s="306">
        <f t="shared" si="188"/>
        <v>4.6249999999999902</v>
      </c>
      <c r="BP140" s="306">
        <f t="shared" si="189"/>
        <v>7.9946002699865071</v>
      </c>
      <c r="BQ140" s="306">
        <f t="shared" si="190"/>
        <v>16.291644863073419</v>
      </c>
      <c r="BR140" s="306">
        <f t="shared" si="191"/>
        <v>14.660000000000007</v>
      </c>
      <c r="BS140" s="306">
        <f t="shared" si="192"/>
        <v>29.299198344970257</v>
      </c>
      <c r="BT140" s="306">
        <f t="shared" si="193"/>
        <v>41.492864983534574</v>
      </c>
      <c r="BU140" s="306">
        <f t="shared" si="194"/>
        <v>46.384574183181556</v>
      </c>
      <c r="BV140" s="306">
        <f t="shared" si="195"/>
        <v>0</v>
      </c>
      <c r="BW140" s="306">
        <f t="shared" si="196"/>
        <v>0</v>
      </c>
      <c r="BX140" s="404">
        <f t="shared" si="210"/>
        <v>15.068331108927827</v>
      </c>
      <c r="BY140" s="405">
        <f t="shared" si="211"/>
        <v>14.495888151705705</v>
      </c>
      <c r="BZ140" s="788" t="s">
        <v>2637</v>
      </c>
      <c r="CA140" s="486">
        <f t="shared" si="212"/>
        <v>4.753328680796745</v>
      </c>
      <c r="CB140" s="348">
        <f t="shared" si="213"/>
        <v>15.124507720098055</v>
      </c>
      <c r="CC140" s="404">
        <f t="shared" si="214"/>
        <v>49.964104803493449</v>
      </c>
      <c r="CD140" s="570">
        <f t="shared" si="215"/>
        <v>1.4111000000000002</v>
      </c>
      <c r="CE140" s="419">
        <f t="shared" si="173"/>
        <v>1.4534330000000002</v>
      </c>
      <c r="CF140" s="419">
        <f t="shared" si="201"/>
        <v>1.4970359900000003</v>
      </c>
      <c r="CG140" s="419">
        <f t="shared" si="201"/>
        <v>1.5419470697000004</v>
      </c>
      <c r="CH140" s="496">
        <f t="shared" si="201"/>
        <v>1.5882054817910005</v>
      </c>
      <c r="CI140" s="416">
        <f t="shared" si="216"/>
        <v>7.4917215414910014</v>
      </c>
      <c r="CJ140" s="405">
        <f t="shared" si="217"/>
        <v>15.772045350507371</v>
      </c>
      <c r="CK140" s="483" t="s">
        <v>462</v>
      </c>
      <c r="CL140" s="502">
        <v>24.84</v>
      </c>
      <c r="CM140" s="502">
        <v>-3.04</v>
      </c>
      <c r="CN140" s="526">
        <v>3.77</v>
      </c>
      <c r="CO140" s="527">
        <v>10.77</v>
      </c>
    </row>
    <row r="141" spans="1:93" ht="11.25" customHeight="1">
      <c r="A141" s="24" t="s">
        <v>2519</v>
      </c>
      <c r="B141" s="24" t="s">
        <v>2520</v>
      </c>
      <c r="C141" s="91" t="s">
        <v>3252</v>
      </c>
      <c r="D141" s="199">
        <v>15</v>
      </c>
      <c r="E141" s="121">
        <v>197</v>
      </c>
      <c r="F141" s="57" t="s">
        <v>2659</v>
      </c>
      <c r="G141" s="49" t="s">
        <v>2659</v>
      </c>
      <c r="H141" s="184">
        <v>82.2</v>
      </c>
      <c r="I141" s="229">
        <f t="shared" si="202"/>
        <v>3.381995133819951</v>
      </c>
      <c r="J141" s="113">
        <v>0.66749999999999998</v>
      </c>
      <c r="K141" s="113">
        <v>0.69499999999999995</v>
      </c>
      <c r="L141" s="83">
        <f t="shared" si="203"/>
        <v>4.1198501872659055</v>
      </c>
      <c r="M141" s="140">
        <v>42039</v>
      </c>
      <c r="N141" s="27">
        <v>42041</v>
      </c>
      <c r="O141" s="28">
        <v>42048</v>
      </c>
      <c r="P141" s="93" t="s">
        <v>2158</v>
      </c>
      <c r="Q141" s="197"/>
      <c r="R141" s="224">
        <f t="shared" si="187"/>
        <v>2.78</v>
      </c>
      <c r="S141" s="672">
        <f t="shared" si="204"/>
        <v>75.33875338753387</v>
      </c>
      <c r="T141" s="681">
        <f t="shared" si="205"/>
        <v>218.87222225881419</v>
      </c>
      <c r="U141" s="229">
        <f t="shared" si="206"/>
        <v>22.276422764227643</v>
      </c>
      <c r="V141" s="263">
        <v>12</v>
      </c>
      <c r="W141" s="161">
        <v>3.69</v>
      </c>
      <c r="X141" s="149">
        <v>1.46</v>
      </c>
      <c r="Y141" s="155">
        <v>8.1</v>
      </c>
      <c r="Z141" s="149">
        <v>10.27</v>
      </c>
      <c r="AA141" s="156">
        <v>48.1</v>
      </c>
      <c r="AB141" s="432">
        <v>44.1</v>
      </c>
      <c r="AC141" s="474">
        <v>9.66</v>
      </c>
      <c r="AD141" s="443">
        <v>27.2</v>
      </c>
      <c r="AE141" s="474">
        <v>15.3</v>
      </c>
      <c r="AF141" s="723">
        <v>17</v>
      </c>
      <c r="AG141" s="456">
        <v>18665</v>
      </c>
      <c r="AH141" s="655">
        <v>0.2</v>
      </c>
      <c r="AI141" s="767">
        <v>1.65</v>
      </c>
      <c r="AJ141" s="797">
        <f t="shared" si="218"/>
        <v>0.4419905574906019</v>
      </c>
      <c r="AK141" s="686">
        <f t="shared" si="219"/>
        <v>1.0654585697192427</v>
      </c>
      <c r="AL141" s="634">
        <f t="shared" si="220"/>
        <v>19.42789034564958</v>
      </c>
      <c r="AM141" s="631">
        <f t="shared" si="185"/>
        <v>17.195100354893754</v>
      </c>
      <c r="AN141" s="631">
        <f t="shared" si="186"/>
        <v>12.022143163744371</v>
      </c>
      <c r="AO141" s="235">
        <f t="shared" si="207"/>
        <v>11.283538849297825</v>
      </c>
      <c r="AP141" s="808">
        <v>2.5049999999999999</v>
      </c>
      <c r="AQ141" s="808">
        <v>2.0975000000000001</v>
      </c>
      <c r="AR141" s="809"/>
      <c r="AS141" s="808">
        <v>1.7839999999999998</v>
      </c>
      <c r="AT141" s="796">
        <v>1.5562499999999999</v>
      </c>
      <c r="AU141" s="809"/>
      <c r="AV141" s="810">
        <v>1.4537500000000001</v>
      </c>
      <c r="AW141" s="811">
        <v>1.42</v>
      </c>
      <c r="AX141" s="811">
        <v>1.361</v>
      </c>
      <c r="AY141" s="811">
        <v>1.2464999999999999</v>
      </c>
      <c r="AZ141" s="811">
        <v>1.1429999999999998</v>
      </c>
      <c r="BA141" s="811">
        <v>0.98275000000000001</v>
      </c>
      <c r="BB141" s="811">
        <v>0.86</v>
      </c>
      <c r="BC141" s="811">
        <v>0.76624999999999999</v>
      </c>
      <c r="BD141" s="811">
        <v>0.64449999999999996</v>
      </c>
      <c r="BE141" s="811">
        <v>0.35825000000000001</v>
      </c>
      <c r="BF141" s="812">
        <v>0</v>
      </c>
      <c r="BG141" s="812">
        <v>0</v>
      </c>
      <c r="BH141" s="810">
        <f t="shared" si="208"/>
        <v>18.178750000000001</v>
      </c>
      <c r="BI141" s="405">
        <f t="shared" si="209"/>
        <v>19.42789034564958</v>
      </c>
      <c r="BJ141" s="405">
        <f t="shared" si="221"/>
        <v>17.572869955156968</v>
      </c>
      <c r="BK141" s="405">
        <f t="shared" si="197"/>
        <v>14.634538152610443</v>
      </c>
      <c r="BL141" s="404">
        <f t="shared" si="198"/>
        <v>7.0507308684436776</v>
      </c>
      <c r="BM141" s="404">
        <f t="shared" si="199"/>
        <v>2.376760563380298</v>
      </c>
      <c r="BN141" s="306">
        <f t="shared" si="200"/>
        <v>4.3350477590007319</v>
      </c>
      <c r="BO141" s="306">
        <f t="shared" si="188"/>
        <v>9.1857200160449395</v>
      </c>
      <c r="BP141" s="306">
        <f t="shared" si="189"/>
        <v>9.0551181102362257</v>
      </c>
      <c r="BQ141" s="306">
        <f t="shared" si="190"/>
        <v>16.306283388450748</v>
      </c>
      <c r="BR141" s="306">
        <f t="shared" si="191"/>
        <v>14.27325581395349</v>
      </c>
      <c r="BS141" s="306">
        <f t="shared" si="192"/>
        <v>12.234910277324641</v>
      </c>
      <c r="BT141" s="306">
        <f t="shared" si="193"/>
        <v>18.890612878200152</v>
      </c>
      <c r="BU141" s="306">
        <f t="shared" si="194"/>
        <v>79.902302861130465</v>
      </c>
      <c r="BV141" s="306">
        <f t="shared" si="195"/>
        <v>0</v>
      </c>
      <c r="BW141" s="306">
        <f t="shared" si="196"/>
        <v>0</v>
      </c>
      <c r="BX141" s="404">
        <f t="shared" si="210"/>
        <v>15.016402732638825</v>
      </c>
      <c r="BY141" s="405">
        <f t="shared" si="211"/>
        <v>18.473597685124997</v>
      </c>
      <c r="BZ141" s="788" t="s">
        <v>1465</v>
      </c>
      <c r="CA141" s="486">
        <f t="shared" si="212"/>
        <v>-6.8722844666633218</v>
      </c>
      <c r="CB141" s="348">
        <f t="shared" si="213"/>
        <v>15.404138297564321</v>
      </c>
      <c r="CC141" s="404">
        <f t="shared" si="214"/>
        <v>63.898407478456804</v>
      </c>
      <c r="CD141" s="570">
        <f t="shared" si="215"/>
        <v>2.7555000000000001</v>
      </c>
      <c r="CE141" s="419">
        <f t="shared" si="173"/>
        <v>3.0216813</v>
      </c>
      <c r="CF141" s="419">
        <f t="shared" si="201"/>
        <v>3.3238494300000001</v>
      </c>
      <c r="CG141" s="419">
        <f t="shared" si="201"/>
        <v>3.6562343730000002</v>
      </c>
      <c r="CH141" s="496">
        <f t="shared" si="201"/>
        <v>4.0218578103000002</v>
      </c>
      <c r="CI141" s="416">
        <f t="shared" si="216"/>
        <v>16.7791229133</v>
      </c>
      <c r="CJ141" s="405">
        <f t="shared" si="217"/>
        <v>20.412558288686132</v>
      </c>
      <c r="CK141" s="457">
        <v>0.54</v>
      </c>
      <c r="CL141" s="458">
        <v>26.41</v>
      </c>
      <c r="CM141" s="458">
        <v>-7.97</v>
      </c>
      <c r="CN141" s="525">
        <v>2.4500000000000002</v>
      </c>
      <c r="CO141" s="508">
        <v>1.85</v>
      </c>
    </row>
    <row r="142" spans="1:93" ht="11.25" customHeight="1">
      <c r="A142" s="128" t="s">
        <v>1398</v>
      </c>
      <c r="B142" s="16" t="s">
        <v>3719</v>
      </c>
      <c r="C142" s="373" t="s">
        <v>3417</v>
      </c>
      <c r="D142" s="116">
        <v>13</v>
      </c>
      <c r="E142" s="121">
        <v>233</v>
      </c>
      <c r="F142" s="78" t="s">
        <v>2659</v>
      </c>
      <c r="G142" s="50" t="s">
        <v>2659</v>
      </c>
      <c r="H142" s="1119">
        <v>4</v>
      </c>
      <c r="I142" s="227">
        <f t="shared" si="202"/>
        <v>5.25</v>
      </c>
      <c r="J142" s="202">
        <v>0.18</v>
      </c>
      <c r="K142" s="202">
        <v>0.21</v>
      </c>
      <c r="L142" s="96">
        <f t="shared" si="203"/>
        <v>16.666666666666675</v>
      </c>
      <c r="M142" s="20">
        <v>41983</v>
      </c>
      <c r="N142" s="20">
        <v>41985</v>
      </c>
      <c r="O142" s="19">
        <v>42034</v>
      </c>
      <c r="P142" s="20" t="s">
        <v>1371</v>
      </c>
      <c r="Q142" s="1067" t="s">
        <v>3357</v>
      </c>
      <c r="R142" s="225">
        <f>K142</f>
        <v>0.21</v>
      </c>
      <c r="S142" s="231">
        <f t="shared" si="204"/>
        <v>209.99999999999997</v>
      </c>
      <c r="T142" s="680" t="str">
        <f t="shared" si="205"/>
        <v>n/a</v>
      </c>
      <c r="U142" s="227">
        <f t="shared" si="206"/>
        <v>40</v>
      </c>
      <c r="V142" s="267">
        <v>3</v>
      </c>
      <c r="W142" s="904">
        <v>0.1</v>
      </c>
      <c r="X142" s="905" t="s">
        <v>462</v>
      </c>
      <c r="Y142" s="906" t="s">
        <v>462</v>
      </c>
      <c r="Z142" s="905" t="s">
        <v>462</v>
      </c>
      <c r="AA142" s="907" t="s">
        <v>462</v>
      </c>
      <c r="AB142" s="908" t="s">
        <v>462</v>
      </c>
      <c r="AC142" s="1041" t="s">
        <v>462</v>
      </c>
      <c r="AD142" s="909" t="s">
        <v>462</v>
      </c>
      <c r="AE142" s="1041" t="s">
        <v>462</v>
      </c>
      <c r="AF142" s="724">
        <v>0</v>
      </c>
      <c r="AG142" s="911">
        <v>29</v>
      </c>
      <c r="AH142" s="1042" t="s">
        <v>462</v>
      </c>
      <c r="AI142" s="906" t="s">
        <v>462</v>
      </c>
      <c r="AJ142" s="796" t="str">
        <f>IF(OR(AD142&lt;0,AD142="n/a",AD142=0,AN142="n/a"),"n/a",AN142/AD142)</f>
        <v>n/a</v>
      </c>
      <c r="AK142" s="688">
        <f>IF(OR(AN142&lt;0,AN142="n/a",AO142&lt;0,AO142="n/a"),"n/a",AN142/AO142)</f>
        <v>1.1206726908408549</v>
      </c>
      <c r="AL142" s="632">
        <f t="shared" si="220"/>
        <v>13.684449861999703</v>
      </c>
      <c r="AM142" s="633">
        <f t="shared" si="185"/>
        <v>18.811888875962545</v>
      </c>
      <c r="AN142" s="633">
        <f t="shared" si="186"/>
        <v>19.912920516362</v>
      </c>
      <c r="AO142" s="234">
        <f t="shared" si="207"/>
        <v>17.76872112536363</v>
      </c>
      <c r="AP142" s="803">
        <v>0.18</v>
      </c>
      <c r="AQ142" s="803">
        <v>0.158333</v>
      </c>
      <c r="AR142" s="802"/>
      <c r="AS142" s="803">
        <v>0.13194400000000001</v>
      </c>
      <c r="AT142" s="795">
        <v>0.107323</v>
      </c>
      <c r="AU142" s="802"/>
      <c r="AV142" s="805">
        <v>8.8384000000000004E-2</v>
      </c>
      <c r="AW142" s="806">
        <v>7.2600999999999999E-2</v>
      </c>
      <c r="AX142" s="806">
        <v>6.6288E-2</v>
      </c>
      <c r="AY142" s="806">
        <v>5.3662000000000001E-2</v>
      </c>
      <c r="AZ142" s="806">
        <v>4.7348000000000001E-2</v>
      </c>
      <c r="BA142" s="806">
        <v>3.7879000000000003E-2</v>
      </c>
      <c r="BB142" s="806">
        <v>3.5073E-2</v>
      </c>
      <c r="BC142" s="806">
        <v>2.6686000000000001E-2</v>
      </c>
      <c r="BD142" s="807">
        <v>6.862E-3</v>
      </c>
      <c r="BE142" s="806">
        <v>1.9061000000000002E-2</v>
      </c>
      <c r="BF142" s="806">
        <v>5.2950000000000002E-3</v>
      </c>
      <c r="BG142" s="807">
        <v>0</v>
      </c>
      <c r="BH142" s="805">
        <f t="shared" si="208"/>
        <v>1.0367390000000001</v>
      </c>
      <c r="BI142" s="407">
        <f t="shared" si="209"/>
        <v>13.684449861999703</v>
      </c>
      <c r="BJ142" s="407">
        <f t="shared" si="221"/>
        <v>20.00015157945796</v>
      </c>
      <c r="BK142" s="407">
        <f t="shared" si="197"/>
        <v>22.941028484108728</v>
      </c>
      <c r="BL142" s="406">
        <f t="shared" si="198"/>
        <v>21.428086531498902</v>
      </c>
      <c r="BM142" s="406">
        <f t="shared" si="199"/>
        <v>21.739369981129752</v>
      </c>
      <c r="BN142" s="394">
        <f t="shared" si="200"/>
        <v>9.5235940139995137</v>
      </c>
      <c r="BO142" s="394">
        <f t="shared" si="188"/>
        <v>23.528754053147473</v>
      </c>
      <c r="BP142" s="394">
        <f t="shared" si="189"/>
        <v>13.335304553518634</v>
      </c>
      <c r="BQ142" s="394">
        <f t="shared" si="190"/>
        <v>24.998020011087931</v>
      </c>
      <c r="BR142" s="394">
        <f t="shared" si="191"/>
        <v>8.0004561913722849</v>
      </c>
      <c r="BS142" s="394">
        <f t="shared" si="192"/>
        <v>31.428464363336573</v>
      </c>
      <c r="BT142" s="394">
        <f t="shared" si="193"/>
        <v>288.89536578257071</v>
      </c>
      <c r="BU142" s="394">
        <f t="shared" si="194"/>
        <v>0</v>
      </c>
      <c r="BV142" s="394">
        <f t="shared" si="195"/>
        <v>259.98111425873469</v>
      </c>
      <c r="BW142" s="394">
        <f t="shared" si="196"/>
        <v>0</v>
      </c>
      <c r="BX142" s="406">
        <f t="shared" si="210"/>
        <v>50.632277311064186</v>
      </c>
      <c r="BY142" s="407">
        <f t="shared" si="211"/>
        <v>88.370587795094991</v>
      </c>
      <c r="BZ142" s="787" t="s">
        <v>2637</v>
      </c>
      <c r="CA142" s="682">
        <f t="shared" si="212"/>
        <v>-14.837079483638</v>
      </c>
      <c r="CB142" s="350">
        <f t="shared" si="213"/>
        <v>25.162920516362</v>
      </c>
      <c r="CC142" s="406">
        <f t="shared" si="214"/>
        <v>39.97</v>
      </c>
      <c r="CD142" s="554">
        <f t="shared" si="215"/>
        <v>0.18540000000000001</v>
      </c>
      <c r="CE142" s="417">
        <f t="shared" ref="CE142:CE167" si="222">IF($AC142="n/a",1.03*CD142,IF($AC142&lt;0,1.01*CD142,IF($AC142&gt;10,1.1*CD142,(1+$AC142/100)*CD142)))</f>
        <v>0.19096200000000002</v>
      </c>
      <c r="CF142" s="417">
        <f t="shared" si="201"/>
        <v>0.19669086000000002</v>
      </c>
      <c r="CG142" s="417">
        <f t="shared" si="201"/>
        <v>0.20259158580000003</v>
      </c>
      <c r="CH142" s="495">
        <f t="shared" si="201"/>
        <v>0.20866933337400004</v>
      </c>
      <c r="CI142" s="418">
        <f t="shared" si="216"/>
        <v>0.98431377917400009</v>
      </c>
      <c r="CJ142" s="407">
        <f t="shared" si="217"/>
        <v>24.607844479350003</v>
      </c>
      <c r="CK142" s="912" t="s">
        <v>462</v>
      </c>
      <c r="CL142" s="913" t="s">
        <v>462</v>
      </c>
      <c r="CM142" s="913">
        <v>-50</v>
      </c>
      <c r="CN142" s="1033">
        <v>1.78</v>
      </c>
      <c r="CO142" s="1034">
        <v>-4.62</v>
      </c>
    </row>
    <row r="143" spans="1:93" ht="11.25" customHeight="1">
      <c r="A143" s="23" t="s">
        <v>2625</v>
      </c>
      <c r="B143" s="24" t="s">
        <v>2626</v>
      </c>
      <c r="C143" s="24" t="s">
        <v>1344</v>
      </c>
      <c r="D143" s="117">
        <v>20</v>
      </c>
      <c r="E143" s="121">
        <v>151</v>
      </c>
      <c r="F143" s="57" t="s">
        <v>2659</v>
      </c>
      <c r="G143" s="49" t="s">
        <v>2659</v>
      </c>
      <c r="H143" s="338">
        <v>48.37</v>
      </c>
      <c r="I143" s="227">
        <f t="shared" si="202"/>
        <v>1.0750465164358074</v>
      </c>
      <c r="J143" s="113">
        <v>0.11</v>
      </c>
      <c r="K143" s="113">
        <v>0.13</v>
      </c>
      <c r="L143" s="83">
        <f t="shared" si="203"/>
        <v>18.181818181818187</v>
      </c>
      <c r="M143" s="140">
        <v>41963</v>
      </c>
      <c r="N143" s="27">
        <v>41967</v>
      </c>
      <c r="O143" s="28">
        <v>41981</v>
      </c>
      <c r="P143" s="93" t="s">
        <v>1519</v>
      </c>
      <c r="Q143" s="24"/>
      <c r="R143" s="224">
        <f t="shared" ref="R143:R157" si="223">K143*4</f>
        <v>0.52</v>
      </c>
      <c r="S143" s="231">
        <f t="shared" si="204"/>
        <v>30.232558139534888</v>
      </c>
      <c r="T143" s="680">
        <f t="shared" si="205"/>
        <v>61.623945446218052</v>
      </c>
      <c r="U143" s="227">
        <f t="shared" si="206"/>
        <v>28.122093023255815</v>
      </c>
      <c r="V143" s="263">
        <v>9</v>
      </c>
      <c r="W143" s="161">
        <v>1.72</v>
      </c>
      <c r="X143" s="149">
        <v>2.56</v>
      </c>
      <c r="Y143" s="155">
        <v>1.31</v>
      </c>
      <c r="Z143" s="149">
        <v>2.09</v>
      </c>
      <c r="AA143" s="156">
        <v>8.6999999999999993</v>
      </c>
      <c r="AB143" s="432">
        <v>-22.7</v>
      </c>
      <c r="AC143" s="474">
        <v>13.1</v>
      </c>
      <c r="AD143" s="443">
        <v>-4.0999999999999996</v>
      </c>
      <c r="AE143" s="474">
        <v>11</v>
      </c>
      <c r="AF143" s="723">
        <v>4</v>
      </c>
      <c r="AG143" s="456">
        <v>1595</v>
      </c>
      <c r="AH143" s="655">
        <v>2.2999999999999998</v>
      </c>
      <c r="AI143" s="767">
        <v>0.95</v>
      </c>
      <c r="AJ143" s="796" t="str">
        <f t="shared" ref="AJ143:AJ152" si="224">IF(OR(AD143&lt;0,AD143="n/a",AD143=0),"n/a",AN143/AD143)</f>
        <v>n/a</v>
      </c>
      <c r="AK143" s="688">
        <f t="shared" ref="AK143:AK152" si="225">IF(OR(AO143&lt;0,AO143="n/a"),"n/a",AN143/AO143)</f>
        <v>1.0800587849611936</v>
      </c>
      <c r="AL143" s="634">
        <f t="shared" si="220"/>
        <v>12.195121951219523</v>
      </c>
      <c r="AM143" s="631">
        <f t="shared" si="185"/>
        <v>11.707233731169708</v>
      </c>
      <c r="AN143" s="631">
        <f t="shared" si="186"/>
        <v>11.661225900124862</v>
      </c>
      <c r="AO143" s="235">
        <f t="shared" si="207"/>
        <v>10.796843711191006</v>
      </c>
      <c r="AP143" s="808">
        <v>0.46</v>
      </c>
      <c r="AQ143" s="808">
        <v>0.41</v>
      </c>
      <c r="AR143" s="809"/>
      <c r="AS143" s="808">
        <v>0.37</v>
      </c>
      <c r="AT143" s="796">
        <v>0.33</v>
      </c>
      <c r="AU143" s="809"/>
      <c r="AV143" s="810">
        <v>0.28999999999999998</v>
      </c>
      <c r="AW143" s="811">
        <v>0.26500000000000001</v>
      </c>
      <c r="AX143" s="811">
        <v>0.245</v>
      </c>
      <c r="AY143" s="811">
        <v>0.22500000000000001</v>
      </c>
      <c r="AZ143" s="811">
        <v>0.20499999999999999</v>
      </c>
      <c r="BA143" s="811">
        <v>0.185</v>
      </c>
      <c r="BB143" s="811">
        <v>0.16500000000000001</v>
      </c>
      <c r="BC143" s="811">
        <v>0.124</v>
      </c>
      <c r="BD143" s="811">
        <v>0.106</v>
      </c>
      <c r="BE143" s="811">
        <v>0.10100000000000001</v>
      </c>
      <c r="BF143" s="811">
        <v>9.7000000000000003E-2</v>
      </c>
      <c r="BG143" s="811">
        <v>9.1499999999999998E-2</v>
      </c>
      <c r="BH143" s="810">
        <f t="shared" si="208"/>
        <v>3.6695000000000002</v>
      </c>
      <c r="BI143" s="405">
        <f t="shared" si="209"/>
        <v>12.195121951219523</v>
      </c>
      <c r="BJ143" s="405">
        <f t="shared" si="221"/>
        <v>10.810810810810811</v>
      </c>
      <c r="BK143" s="405">
        <f t="shared" si="197"/>
        <v>12.12121212121211</v>
      </c>
      <c r="BL143" s="404">
        <f t="shared" si="198"/>
        <v>13.793103448275868</v>
      </c>
      <c r="BM143" s="404">
        <f t="shared" si="199"/>
        <v>9.4339622641509422</v>
      </c>
      <c r="BN143" s="306">
        <f t="shared" si="200"/>
        <v>8.163265306122458</v>
      </c>
      <c r="BO143" s="306">
        <f t="shared" si="188"/>
        <v>8.8888888888888786</v>
      </c>
      <c r="BP143" s="306">
        <f t="shared" si="189"/>
        <v>9.7560975609756184</v>
      </c>
      <c r="BQ143" s="306">
        <f t="shared" si="190"/>
        <v>10.810810810810811</v>
      </c>
      <c r="BR143" s="306">
        <f t="shared" si="191"/>
        <v>12.12121212121211</v>
      </c>
      <c r="BS143" s="306">
        <f t="shared" si="192"/>
        <v>33.06451612903227</v>
      </c>
      <c r="BT143" s="306">
        <f t="shared" si="193"/>
        <v>16.981132075471695</v>
      </c>
      <c r="BU143" s="306">
        <f t="shared" si="194"/>
        <v>4.9504950495049327</v>
      </c>
      <c r="BV143" s="306">
        <f t="shared" si="195"/>
        <v>4.1237113402061931</v>
      </c>
      <c r="BW143" s="306">
        <f t="shared" si="196"/>
        <v>6.0109289617486406</v>
      </c>
      <c r="BX143" s="404">
        <f t="shared" si="210"/>
        <v>11.548351255976192</v>
      </c>
      <c r="BY143" s="405">
        <f t="shared" si="211"/>
        <v>6.6090662231169892</v>
      </c>
      <c r="BZ143" s="788" t="s">
        <v>2441</v>
      </c>
      <c r="CA143" s="486">
        <f t="shared" si="212"/>
        <v>-15.385820606695145</v>
      </c>
      <c r="CB143" s="348">
        <f t="shared" si="213"/>
        <v>12.73627241656067</v>
      </c>
      <c r="CC143" s="404">
        <f t="shared" si="214"/>
        <v>70.094534883720939</v>
      </c>
      <c r="CD143" s="570">
        <f t="shared" si="215"/>
        <v>0.46460000000000001</v>
      </c>
      <c r="CE143" s="419">
        <f t="shared" si="222"/>
        <v>0.51106000000000007</v>
      </c>
      <c r="CF143" s="419">
        <f t="shared" si="201"/>
        <v>0.56216600000000017</v>
      </c>
      <c r="CG143" s="419">
        <f t="shared" si="201"/>
        <v>0.61838260000000023</v>
      </c>
      <c r="CH143" s="496">
        <f t="shared" si="201"/>
        <v>0.68022086000000026</v>
      </c>
      <c r="CI143" s="416">
        <f t="shared" si="216"/>
        <v>2.8364294600000011</v>
      </c>
      <c r="CJ143" s="405">
        <f t="shared" si="217"/>
        <v>5.8640261732478836</v>
      </c>
      <c r="CK143" s="457">
        <v>1.17</v>
      </c>
      <c r="CL143" s="458">
        <v>23.32</v>
      </c>
      <c r="CM143" s="458">
        <v>-2.38</v>
      </c>
      <c r="CN143" s="525">
        <v>1.96</v>
      </c>
      <c r="CO143" s="508">
        <v>8.52</v>
      </c>
    </row>
    <row r="144" spans="1:93" ht="11.25" customHeight="1">
      <c r="A144" s="86" t="s">
        <v>453</v>
      </c>
      <c r="B144" s="24" t="s">
        <v>945</v>
      </c>
      <c r="C144" s="91" t="s">
        <v>1880</v>
      </c>
      <c r="D144" s="117">
        <v>13</v>
      </c>
      <c r="E144" s="121">
        <v>225</v>
      </c>
      <c r="F144" s="57" t="s">
        <v>2659</v>
      </c>
      <c r="G144" s="49" t="s">
        <v>2659</v>
      </c>
      <c r="H144" s="184">
        <v>34.4</v>
      </c>
      <c r="I144" s="227">
        <f t="shared" si="202"/>
        <v>3.2558139534883725</v>
      </c>
      <c r="J144" s="126">
        <v>0.26</v>
      </c>
      <c r="K144" s="126">
        <v>0.28000000000000003</v>
      </c>
      <c r="L144" s="83">
        <f t="shared" si="203"/>
        <v>7.6923076923077094</v>
      </c>
      <c r="M144" s="140">
        <v>41870</v>
      </c>
      <c r="N144" s="27">
        <v>41872</v>
      </c>
      <c r="O144" s="28">
        <v>41886</v>
      </c>
      <c r="P144" s="93" t="s">
        <v>3187</v>
      </c>
      <c r="Q144" s="24"/>
      <c r="R144" s="224">
        <f t="shared" si="223"/>
        <v>1.1200000000000001</v>
      </c>
      <c r="S144" s="231">
        <f t="shared" si="204"/>
        <v>138.27160493827162</v>
      </c>
      <c r="T144" s="680">
        <f t="shared" si="205"/>
        <v>186.21363379492601</v>
      </c>
      <c r="U144" s="227">
        <f t="shared" si="206"/>
        <v>42.469135802469133</v>
      </c>
      <c r="V144" s="263">
        <v>6</v>
      </c>
      <c r="W144" s="161">
        <v>0.81</v>
      </c>
      <c r="X144" s="149">
        <v>5.39</v>
      </c>
      <c r="Y144" s="155">
        <v>4.0599999999999996</v>
      </c>
      <c r="Z144" s="149">
        <v>4.34</v>
      </c>
      <c r="AA144" s="156">
        <v>9.9</v>
      </c>
      <c r="AB144" s="432">
        <v>-18.5</v>
      </c>
      <c r="AC144" s="474">
        <v>27.68</v>
      </c>
      <c r="AD144" s="443">
        <v>110.2</v>
      </c>
      <c r="AE144" s="474">
        <v>7.88</v>
      </c>
      <c r="AF144" s="723">
        <v>23</v>
      </c>
      <c r="AG144" s="456">
        <v>9730</v>
      </c>
      <c r="AH144" s="655">
        <v>0.4</v>
      </c>
      <c r="AI144" s="767">
        <v>0.45</v>
      </c>
      <c r="AJ144" s="796">
        <f t="shared" si="224"/>
        <v>5.6133174950031423E-2</v>
      </c>
      <c r="AK144" s="688">
        <f t="shared" si="225"/>
        <v>0.50488280850702749</v>
      </c>
      <c r="AL144" s="634">
        <f t="shared" si="220"/>
        <v>8.0000000000000071</v>
      </c>
      <c r="AM144" s="631">
        <f t="shared" si="185"/>
        <v>7.888486678770068</v>
      </c>
      <c r="AN144" s="631">
        <f t="shared" si="186"/>
        <v>6.1858758794934632</v>
      </c>
      <c r="AO144" s="235">
        <f t="shared" si="207"/>
        <v>12.252102419144585</v>
      </c>
      <c r="AP144" s="808">
        <v>1.08</v>
      </c>
      <c r="AQ144" s="808">
        <v>1</v>
      </c>
      <c r="AR144" s="809"/>
      <c r="AS144" s="808">
        <v>0.92</v>
      </c>
      <c r="AT144" s="796">
        <v>0.86</v>
      </c>
      <c r="AU144" s="809"/>
      <c r="AV144" s="810">
        <v>0.82</v>
      </c>
      <c r="AW144" s="812">
        <v>0.8</v>
      </c>
      <c r="AX144" s="811">
        <v>0.77500000000000002</v>
      </c>
      <c r="AY144" s="811">
        <v>0.6875</v>
      </c>
      <c r="AZ144" s="811">
        <v>0.5625</v>
      </c>
      <c r="BA144" s="811">
        <v>0.42499999999999999</v>
      </c>
      <c r="BB144" s="811">
        <v>0.34</v>
      </c>
      <c r="BC144" s="811">
        <v>0.22</v>
      </c>
      <c r="BD144" s="811">
        <v>0.02</v>
      </c>
      <c r="BE144" s="812">
        <v>0</v>
      </c>
      <c r="BF144" s="812">
        <v>0</v>
      </c>
      <c r="BG144" s="812">
        <v>0</v>
      </c>
      <c r="BH144" s="810">
        <f t="shared" si="208"/>
        <v>8.51</v>
      </c>
      <c r="BI144" s="405">
        <f t="shared" si="209"/>
        <v>8.0000000000000071</v>
      </c>
      <c r="BJ144" s="405">
        <f t="shared" si="221"/>
        <v>8.6956521739130377</v>
      </c>
      <c r="BK144" s="405">
        <f t="shared" si="197"/>
        <v>6.976744186046524</v>
      </c>
      <c r="BL144" s="404">
        <f t="shared" si="198"/>
        <v>4.8780487804878092</v>
      </c>
      <c r="BM144" s="404">
        <f t="shared" si="199"/>
        <v>2.4999999999999911</v>
      </c>
      <c r="BN144" s="306">
        <f t="shared" si="200"/>
        <v>3.2258064516129004</v>
      </c>
      <c r="BO144" s="306">
        <f t="shared" ref="BO144:BO158" si="226">IF(AY144=0,0,IF(AY144&gt;AX144,0,((AX144/AY144)-1)*100))</f>
        <v>12.72727272727272</v>
      </c>
      <c r="BP144" s="306">
        <f t="shared" ref="BP144:BP158" si="227">IF(AZ144=0,0,IF(AZ144&gt;AY144,0,((AY144/AZ144)-1)*100))</f>
        <v>22.222222222222232</v>
      </c>
      <c r="BQ144" s="306">
        <f t="shared" ref="BQ144:BQ158" si="228">IF(BA144=0,0,IF(BA144&gt;AZ144,0,((AZ144/BA144)-1)*100))</f>
        <v>32.352941176470587</v>
      </c>
      <c r="BR144" s="306">
        <f t="shared" ref="BR144:BR158" si="229">IF(BB144=0,0,IF(BB144&gt;BA144,0,((BA144/BB144)-1)*100))</f>
        <v>24.999999999999979</v>
      </c>
      <c r="BS144" s="306">
        <f t="shared" ref="BS144:BS158" si="230">IF(BC144=0,0,IF(BC144&gt;BB144,0,((BB144/BC144)-1)*100))</f>
        <v>54.545454545454561</v>
      </c>
      <c r="BT144" s="862">
        <f t="shared" ref="BT144:BT158" si="231">IF(BD144=0,0,IF(BD144&gt;BC144,0,((BC144/BD144)-1)*100))</f>
        <v>1000</v>
      </c>
      <c r="BU144" s="306">
        <f t="shared" ref="BU144:BU158" si="232">IF(BE144=0,0,IF(BE144&gt;BD144,0,((BD144/BE144)-1)*100))</f>
        <v>0</v>
      </c>
      <c r="BV144" s="306">
        <f t="shared" ref="BV144:BV158" si="233">IF(BF144=0,0,IF(BF144&gt;BE144,0,((BE144/BF144)-1)*100))</f>
        <v>0</v>
      </c>
      <c r="BW144" s="306">
        <f t="shared" ref="BW144:BW158" si="234">IF(BG144=0,0,IF(BG144&gt;BF144,0,((BF144/BG144)-1)*100))</f>
        <v>0</v>
      </c>
      <c r="BX144" s="404">
        <f t="shared" si="210"/>
        <v>78.741609484232015</v>
      </c>
      <c r="BY144" s="405">
        <f t="shared" si="211"/>
        <v>246.64790756551909</v>
      </c>
      <c r="BZ144" s="788" t="s">
        <v>2442</v>
      </c>
      <c r="CA144" s="486">
        <f t="shared" si="212"/>
        <v>-33.027445969487296</v>
      </c>
      <c r="CB144" s="348">
        <f t="shared" si="213"/>
        <v>9.4416898329818366</v>
      </c>
      <c r="CC144" s="404">
        <f t="shared" si="214"/>
        <v>48.526421545038716</v>
      </c>
      <c r="CD144" s="570">
        <f t="shared" si="215"/>
        <v>1.0908</v>
      </c>
      <c r="CE144" s="419">
        <f t="shared" si="222"/>
        <v>1.1998800000000001</v>
      </c>
      <c r="CF144" s="419">
        <f t="shared" si="201"/>
        <v>1.2944305440000001</v>
      </c>
      <c r="CG144" s="419">
        <f t="shared" si="201"/>
        <v>1.3964316708672002</v>
      </c>
      <c r="CH144" s="496">
        <f t="shared" si="201"/>
        <v>1.5064704865315355</v>
      </c>
      <c r="CI144" s="416">
        <f t="shared" si="216"/>
        <v>6.4880127013987359</v>
      </c>
      <c r="CJ144" s="405">
        <f t="shared" si="217"/>
        <v>18.860502038949814</v>
      </c>
      <c r="CK144" s="457">
        <v>0.97</v>
      </c>
      <c r="CL144" s="458">
        <v>38.47</v>
      </c>
      <c r="CM144" s="458">
        <v>-1.49</v>
      </c>
      <c r="CN144" s="525">
        <v>5.17</v>
      </c>
      <c r="CO144" s="508">
        <v>10.65</v>
      </c>
    </row>
    <row r="145" spans="1:93" ht="11.25" customHeight="1">
      <c r="A145" s="23" t="s">
        <v>2027</v>
      </c>
      <c r="B145" s="24" t="s">
        <v>326</v>
      </c>
      <c r="C145" s="24" t="s">
        <v>3416</v>
      </c>
      <c r="D145" s="117">
        <v>23</v>
      </c>
      <c r="E145" s="121">
        <v>115</v>
      </c>
      <c r="F145" s="57" t="s">
        <v>2659</v>
      </c>
      <c r="G145" s="49" t="s">
        <v>2659</v>
      </c>
      <c r="H145" s="182">
        <v>31.99</v>
      </c>
      <c r="I145" s="227">
        <f t="shared" si="202"/>
        <v>3.125976867771179</v>
      </c>
      <c r="J145" s="94">
        <v>0.245</v>
      </c>
      <c r="K145" s="94">
        <v>0.25</v>
      </c>
      <c r="L145" s="83">
        <f t="shared" si="203"/>
        <v>2.0408163265306145</v>
      </c>
      <c r="M145" s="26">
        <v>42108</v>
      </c>
      <c r="N145" s="27">
        <v>42110</v>
      </c>
      <c r="O145" s="26">
        <v>42124</v>
      </c>
      <c r="P145" s="92" t="s">
        <v>1198</v>
      </c>
      <c r="Q145" s="24"/>
      <c r="R145" s="224">
        <f t="shared" si="223"/>
        <v>1</v>
      </c>
      <c r="S145" s="231">
        <f t="shared" si="204"/>
        <v>60.24096385542169</v>
      </c>
      <c r="T145" s="680">
        <f t="shared" si="205"/>
        <v>30.881063352612514</v>
      </c>
      <c r="U145" s="227">
        <f t="shared" si="206"/>
        <v>19.271084337349397</v>
      </c>
      <c r="V145" s="263">
        <v>12</v>
      </c>
      <c r="W145" s="161">
        <v>1.66</v>
      </c>
      <c r="X145" s="149">
        <v>1.93</v>
      </c>
      <c r="Y145" s="155">
        <v>2.12</v>
      </c>
      <c r="Z145" s="149">
        <v>2</v>
      </c>
      <c r="AA145" s="156">
        <v>10.7</v>
      </c>
      <c r="AB145" s="432">
        <v>-6.2</v>
      </c>
      <c r="AC145" s="474">
        <v>14.21</v>
      </c>
      <c r="AD145" s="443">
        <v>-0.6</v>
      </c>
      <c r="AE145" s="474">
        <v>10</v>
      </c>
      <c r="AF145" s="723">
        <v>3</v>
      </c>
      <c r="AG145" s="456">
        <v>830</v>
      </c>
      <c r="AH145" s="655">
        <v>0.4</v>
      </c>
      <c r="AI145" s="767">
        <v>0.78</v>
      </c>
      <c r="AJ145" s="796" t="str">
        <f t="shared" si="224"/>
        <v>n/a</v>
      </c>
      <c r="AK145" s="688">
        <f t="shared" si="225"/>
        <v>0.29795850158168991</v>
      </c>
      <c r="AL145" s="634">
        <f t="shared" si="220"/>
        <v>2.0942408376963373</v>
      </c>
      <c r="AM145" s="631">
        <f t="shared" si="185"/>
        <v>2.1396833674476978</v>
      </c>
      <c r="AN145" s="631">
        <f t="shared" si="186"/>
        <v>2.5418699347053542</v>
      </c>
      <c r="AO145" s="235">
        <f t="shared" si="207"/>
        <v>8.5309528716651215</v>
      </c>
      <c r="AP145" s="808">
        <v>0.97499999999999998</v>
      </c>
      <c r="AQ145" s="808">
        <v>0.95499999999999996</v>
      </c>
      <c r="AR145" s="809"/>
      <c r="AS145" s="808">
        <v>0.93500000000000005</v>
      </c>
      <c r="AT145" s="796">
        <v>0.91500000000000004</v>
      </c>
      <c r="AU145" s="809"/>
      <c r="AV145" s="810">
        <v>0.89500000000000002</v>
      </c>
      <c r="AW145" s="811">
        <v>0.86</v>
      </c>
      <c r="AX145" s="811">
        <v>0.78</v>
      </c>
      <c r="AY145" s="811">
        <v>0.7</v>
      </c>
      <c r="AZ145" s="811">
        <v>0.62</v>
      </c>
      <c r="BA145" s="811">
        <v>0.53</v>
      </c>
      <c r="BB145" s="811">
        <v>0.43</v>
      </c>
      <c r="BC145" s="811">
        <v>0.39</v>
      </c>
      <c r="BD145" s="811">
        <v>0.34</v>
      </c>
      <c r="BE145" s="811">
        <v>0.31</v>
      </c>
      <c r="BF145" s="811">
        <v>0.27</v>
      </c>
      <c r="BG145" s="811">
        <v>0.23</v>
      </c>
      <c r="BH145" s="810">
        <f t="shared" si="208"/>
        <v>10.135000000000002</v>
      </c>
      <c r="BI145" s="405">
        <f t="shared" si="209"/>
        <v>2.0942408376963373</v>
      </c>
      <c r="BJ145" s="405">
        <f t="shared" si="221"/>
        <v>2.1390374331550666</v>
      </c>
      <c r="BK145" s="405">
        <f t="shared" si="197"/>
        <v>2.1857923497267784</v>
      </c>
      <c r="BL145" s="404">
        <f t="shared" si="198"/>
        <v>2.2346368715083775</v>
      </c>
      <c r="BM145" s="404">
        <f t="shared" si="199"/>
        <v>4.0697674418604723</v>
      </c>
      <c r="BN145" s="306">
        <f t="shared" si="200"/>
        <v>10.256410256410241</v>
      </c>
      <c r="BO145" s="306">
        <f t="shared" si="226"/>
        <v>11.428571428571432</v>
      </c>
      <c r="BP145" s="306">
        <f t="shared" si="227"/>
        <v>12.903225806451601</v>
      </c>
      <c r="BQ145" s="306">
        <f t="shared" si="228"/>
        <v>16.981132075471695</v>
      </c>
      <c r="BR145" s="306">
        <f t="shared" si="229"/>
        <v>23.255813953488392</v>
      </c>
      <c r="BS145" s="306">
        <f t="shared" si="230"/>
        <v>10.256410256410241</v>
      </c>
      <c r="BT145" s="306">
        <f t="shared" si="231"/>
        <v>14.705882352941169</v>
      </c>
      <c r="BU145" s="306">
        <f t="shared" si="232"/>
        <v>9.6774193548387224</v>
      </c>
      <c r="BV145" s="306">
        <f t="shared" si="233"/>
        <v>14.814814814814813</v>
      </c>
      <c r="BW145" s="306">
        <f t="shared" si="234"/>
        <v>17.391304347826097</v>
      </c>
      <c r="BX145" s="404">
        <f t="shared" si="210"/>
        <v>10.292963972078097</v>
      </c>
      <c r="BY145" s="405">
        <f t="shared" si="211"/>
        <v>6.4013319036866116</v>
      </c>
      <c r="BZ145" s="788" t="s">
        <v>2558</v>
      </c>
      <c r="CA145" s="486">
        <f t="shared" si="212"/>
        <v>-13.603237534872864</v>
      </c>
      <c r="CB145" s="348">
        <f t="shared" si="213"/>
        <v>5.6678468024765332</v>
      </c>
      <c r="CC145" s="404">
        <f t="shared" si="214"/>
        <v>51.122576849745457</v>
      </c>
      <c r="CD145" s="570">
        <f t="shared" si="215"/>
        <v>0.98475000000000001</v>
      </c>
      <c r="CE145" s="419">
        <f t="shared" si="222"/>
        <v>1.0832250000000001</v>
      </c>
      <c r="CF145" s="419">
        <f t="shared" si="201"/>
        <v>1.1915475000000002</v>
      </c>
      <c r="CG145" s="419">
        <f t="shared" si="201"/>
        <v>1.3107022500000003</v>
      </c>
      <c r="CH145" s="496">
        <f t="shared" si="201"/>
        <v>1.4417724750000005</v>
      </c>
      <c r="CI145" s="416">
        <f t="shared" si="216"/>
        <v>6.0119972250000009</v>
      </c>
      <c r="CJ145" s="405">
        <f t="shared" si="217"/>
        <v>18.79336425445452</v>
      </c>
      <c r="CK145" s="457">
        <v>1.1000000000000001</v>
      </c>
      <c r="CL145" s="458">
        <v>12.58</v>
      </c>
      <c r="CM145" s="458">
        <v>-16.920000000000002</v>
      </c>
      <c r="CN145" s="525">
        <v>-2.85</v>
      </c>
      <c r="CO145" s="508">
        <v>-7.73</v>
      </c>
    </row>
    <row r="146" spans="1:93" ht="11.25" customHeight="1">
      <c r="A146" s="23" t="s">
        <v>3443</v>
      </c>
      <c r="B146" s="24" t="s">
        <v>2443</v>
      </c>
      <c r="C146" s="29" t="s">
        <v>2172</v>
      </c>
      <c r="D146" s="117">
        <v>24</v>
      </c>
      <c r="E146" s="121">
        <v>106</v>
      </c>
      <c r="F146" s="38" t="s">
        <v>2049</v>
      </c>
      <c r="G146" s="39" t="s">
        <v>2049</v>
      </c>
      <c r="H146" s="161">
        <v>22.3</v>
      </c>
      <c r="I146" s="227">
        <f t="shared" si="202"/>
        <v>3.2735426008968607</v>
      </c>
      <c r="J146" s="95">
        <v>0.17749999999999999</v>
      </c>
      <c r="K146" s="95">
        <v>0.1825</v>
      </c>
      <c r="L146" s="83">
        <f t="shared" si="203"/>
        <v>2.8169014084507005</v>
      </c>
      <c r="M146" s="140">
        <v>41982</v>
      </c>
      <c r="N146" s="27">
        <v>41984</v>
      </c>
      <c r="O146" s="28">
        <v>42005</v>
      </c>
      <c r="P146" s="26" t="s">
        <v>3171</v>
      </c>
      <c r="Q146" s="515"/>
      <c r="R146" s="192">
        <f t="shared" si="223"/>
        <v>0.73</v>
      </c>
      <c r="S146" s="321">
        <f t="shared" si="204"/>
        <v>46.202531645569614</v>
      </c>
      <c r="T146" s="718">
        <f t="shared" si="205"/>
        <v>-5.9535979508167252</v>
      </c>
      <c r="U146" s="228">
        <f t="shared" si="206"/>
        <v>14.113924050632912</v>
      </c>
      <c r="V146" s="264">
        <v>12</v>
      </c>
      <c r="W146" s="162">
        <v>1.58</v>
      </c>
      <c r="X146" s="1105">
        <v>2.02</v>
      </c>
      <c r="Y146" s="157">
        <v>0.92</v>
      </c>
      <c r="Z146" s="150">
        <v>1.41</v>
      </c>
      <c r="AA146" s="158">
        <v>12.3</v>
      </c>
      <c r="AB146" s="1133">
        <v>6.5</v>
      </c>
      <c r="AC146" s="475">
        <v>7.36</v>
      </c>
      <c r="AD146" s="445">
        <v>-1.6</v>
      </c>
      <c r="AE146" s="475">
        <v>7</v>
      </c>
      <c r="AF146" s="725">
        <v>10</v>
      </c>
      <c r="AG146" s="467">
        <v>4329</v>
      </c>
      <c r="AH146" s="738">
        <v>0.4</v>
      </c>
      <c r="AI146" s="769">
        <v>0.72</v>
      </c>
      <c r="AJ146" s="796" t="str">
        <f t="shared" si="224"/>
        <v>n/a</v>
      </c>
      <c r="AK146" s="688">
        <f t="shared" si="225"/>
        <v>0.61948056863340173</v>
      </c>
      <c r="AL146" s="635">
        <f t="shared" si="220"/>
        <v>2.898550724637694</v>
      </c>
      <c r="AM146" s="636">
        <f t="shared" si="185"/>
        <v>2.9868237239820461</v>
      </c>
      <c r="AN146" s="636">
        <f t="shared" si="186"/>
        <v>2.7479893060531335</v>
      </c>
      <c r="AO146" s="236">
        <f t="shared" si="207"/>
        <v>4.4359572280294524</v>
      </c>
      <c r="AP146" s="814">
        <v>0.71</v>
      </c>
      <c r="AQ146" s="814">
        <v>0.69</v>
      </c>
      <c r="AR146" s="815" t="s">
        <v>1127</v>
      </c>
      <c r="AS146" s="814">
        <v>0.67</v>
      </c>
      <c r="AT146" s="797">
        <v>0.65</v>
      </c>
      <c r="AU146" s="815"/>
      <c r="AV146" s="816">
        <v>0.63</v>
      </c>
      <c r="AW146" s="820">
        <v>0.62</v>
      </c>
      <c r="AX146" s="817">
        <v>0.59</v>
      </c>
      <c r="AY146" s="817">
        <v>0.55000000000000004</v>
      </c>
      <c r="AZ146" s="817">
        <v>0.51500000000000001</v>
      </c>
      <c r="BA146" s="817">
        <v>0.48666999999999999</v>
      </c>
      <c r="BB146" s="817">
        <v>0.46</v>
      </c>
      <c r="BC146" s="817">
        <v>0.43332999999999999</v>
      </c>
      <c r="BD146" s="817">
        <v>0.41332999999999998</v>
      </c>
      <c r="BE146" s="817">
        <v>0.39560000000000001</v>
      </c>
      <c r="BF146" s="817">
        <v>0.37780000000000002</v>
      </c>
      <c r="BG146" s="817">
        <v>0.36</v>
      </c>
      <c r="BH146" s="816">
        <f t="shared" si="208"/>
        <v>8.5517299999999992</v>
      </c>
      <c r="BI146" s="409">
        <f t="shared" si="209"/>
        <v>2.898550724637694</v>
      </c>
      <c r="BJ146" s="409">
        <f t="shared" si="221"/>
        <v>2.9850746268656581</v>
      </c>
      <c r="BK146" s="409">
        <f t="shared" si="197"/>
        <v>3.0769230769230882</v>
      </c>
      <c r="BL146" s="408">
        <f t="shared" si="198"/>
        <v>3.1746031746031855</v>
      </c>
      <c r="BM146" s="408">
        <f t="shared" si="199"/>
        <v>1.6129032258064502</v>
      </c>
      <c r="BN146" s="395">
        <f t="shared" si="200"/>
        <v>5.0847457627118731</v>
      </c>
      <c r="BO146" s="395">
        <f t="shared" si="226"/>
        <v>7.2727272727272529</v>
      </c>
      <c r="BP146" s="395">
        <f t="shared" si="227"/>
        <v>6.7961165048543659</v>
      </c>
      <c r="BQ146" s="395">
        <f t="shared" si="228"/>
        <v>5.8211930055273697</v>
      </c>
      <c r="BR146" s="395">
        <f t="shared" si="229"/>
        <v>5.7978260869565146</v>
      </c>
      <c r="BS146" s="395">
        <f t="shared" si="230"/>
        <v>6.1546627281748423</v>
      </c>
      <c r="BT146" s="395">
        <f t="shared" si="231"/>
        <v>4.8387486995862927</v>
      </c>
      <c r="BU146" s="395">
        <f t="shared" si="232"/>
        <v>4.4817997977755208</v>
      </c>
      <c r="BV146" s="395">
        <f t="shared" si="233"/>
        <v>4.7114875595553052</v>
      </c>
      <c r="BW146" s="395">
        <f t="shared" si="234"/>
        <v>4.9444444444444624</v>
      </c>
      <c r="BX146" s="408">
        <f t="shared" si="210"/>
        <v>4.6434537794099917</v>
      </c>
      <c r="BY146" s="409">
        <f t="shared" si="211"/>
        <v>1.5598152347243113</v>
      </c>
      <c r="BZ146" s="654" t="s">
        <v>52</v>
      </c>
      <c r="CA146" s="1139">
        <f t="shared" si="212"/>
        <v>-8.0923921436829183</v>
      </c>
      <c r="CB146" s="349">
        <f t="shared" si="213"/>
        <v>6.0215319069499937</v>
      </c>
      <c r="CC146" s="408">
        <f t="shared" si="214"/>
        <v>57.65319251566126</v>
      </c>
      <c r="CD146" s="574">
        <f t="shared" si="215"/>
        <v>0.75614999999999988</v>
      </c>
      <c r="CE146" s="420">
        <f t="shared" si="222"/>
        <v>0.8118026399999998</v>
      </c>
      <c r="CF146" s="420">
        <f t="shared" si="201"/>
        <v>0.86862882479999981</v>
      </c>
      <c r="CG146" s="420">
        <f t="shared" si="201"/>
        <v>0.92943284253599989</v>
      </c>
      <c r="CH146" s="497">
        <f t="shared" si="201"/>
        <v>0.99449314151351997</v>
      </c>
      <c r="CI146" s="421">
        <f t="shared" si="216"/>
        <v>4.3605074488495195</v>
      </c>
      <c r="CJ146" s="409">
        <f t="shared" si="217"/>
        <v>19.553845062105466</v>
      </c>
      <c r="CK146" s="468">
        <v>0.81</v>
      </c>
      <c r="CL146" s="469">
        <v>4.55</v>
      </c>
      <c r="CM146" s="469">
        <v>-36.950000000000003</v>
      </c>
      <c r="CN146" s="528">
        <v>-2.75</v>
      </c>
      <c r="CO146" s="476">
        <v>-20.22</v>
      </c>
    </row>
    <row r="147" spans="1:93" ht="11.25" customHeight="1">
      <c r="A147" s="16" t="s">
        <v>328</v>
      </c>
      <c r="B147" s="16" t="s">
        <v>329</v>
      </c>
      <c r="C147" s="9" t="s">
        <v>1311</v>
      </c>
      <c r="D147" s="116">
        <v>22</v>
      </c>
      <c r="E147" s="121">
        <v>130</v>
      </c>
      <c r="F147" s="78" t="s">
        <v>2659</v>
      </c>
      <c r="G147" s="50" t="s">
        <v>2659</v>
      </c>
      <c r="H147" s="1110">
        <v>53.64</v>
      </c>
      <c r="I147" s="226">
        <f t="shared" si="202"/>
        <v>3.4116331096196868</v>
      </c>
      <c r="J147" s="111">
        <v>0.4325</v>
      </c>
      <c r="K147" s="111">
        <v>0.45750000000000002</v>
      </c>
      <c r="L147" s="500">
        <f t="shared" si="203"/>
        <v>5.7803468208092568</v>
      </c>
      <c r="M147" s="20">
        <v>42060</v>
      </c>
      <c r="N147" s="19">
        <v>42062</v>
      </c>
      <c r="O147" s="20">
        <v>42076</v>
      </c>
      <c r="P147" s="269" t="s">
        <v>558</v>
      </c>
      <c r="Q147" s="128"/>
      <c r="R147" s="224">
        <f t="shared" si="223"/>
        <v>1.83</v>
      </c>
      <c r="S147" s="675">
        <f t="shared" si="204"/>
        <v>64.664310954063609</v>
      </c>
      <c r="T147" s="684">
        <f t="shared" si="205"/>
        <v>47.709963156002779</v>
      </c>
      <c r="U147" s="226">
        <f t="shared" si="206"/>
        <v>18.954063604240282</v>
      </c>
      <c r="V147" s="263">
        <v>6</v>
      </c>
      <c r="W147" s="161">
        <v>2.83</v>
      </c>
      <c r="X147" s="149">
        <v>1.26</v>
      </c>
      <c r="Y147" s="155">
        <v>1.54</v>
      </c>
      <c r="Z147" s="149">
        <v>2.59</v>
      </c>
      <c r="AA147" s="156">
        <v>14.3</v>
      </c>
      <c r="AB147" s="433">
        <v>-8.8000000000000007</v>
      </c>
      <c r="AC147" s="446">
        <v>-2.74</v>
      </c>
      <c r="AD147" s="443">
        <v>25.5</v>
      </c>
      <c r="AE147" s="474">
        <v>15</v>
      </c>
      <c r="AF147" s="723">
        <v>7</v>
      </c>
      <c r="AG147" s="456">
        <v>2350</v>
      </c>
      <c r="AH147" s="655">
        <v>0.9</v>
      </c>
      <c r="AI147" s="767">
        <v>0.93</v>
      </c>
      <c r="AJ147" s="795">
        <f t="shared" si="224"/>
        <v>0.5475361660443141</v>
      </c>
      <c r="AK147" s="794">
        <f t="shared" si="225"/>
        <v>1.0206965113684339</v>
      </c>
      <c r="AL147" s="634">
        <f t="shared" si="220"/>
        <v>6.1349693251533832</v>
      </c>
      <c r="AM147" s="631">
        <f t="shared" si="185"/>
        <v>14.66506888974337</v>
      </c>
      <c r="AN147" s="631">
        <f t="shared" si="186"/>
        <v>13.96217223413001</v>
      </c>
      <c r="AO147" s="235">
        <f t="shared" si="207"/>
        <v>13.679063344118925</v>
      </c>
      <c r="AP147" s="808">
        <v>1.73</v>
      </c>
      <c r="AQ147" s="808">
        <v>1.63</v>
      </c>
      <c r="AR147" s="809"/>
      <c r="AS147" s="813">
        <v>1.53</v>
      </c>
      <c r="AT147" s="796">
        <v>1.1475</v>
      </c>
      <c r="AU147" s="825"/>
      <c r="AV147" s="810">
        <v>0.92</v>
      </c>
      <c r="AW147" s="811">
        <v>0.9</v>
      </c>
      <c r="AX147" s="811">
        <v>0.86</v>
      </c>
      <c r="AY147" s="811">
        <v>0.74</v>
      </c>
      <c r="AZ147" s="811">
        <v>0.64</v>
      </c>
      <c r="BA147" s="811">
        <v>0.56000000000000005</v>
      </c>
      <c r="BB147" s="811">
        <v>0.48</v>
      </c>
      <c r="BC147" s="811">
        <v>0.38</v>
      </c>
      <c r="BD147" s="811">
        <v>0.36</v>
      </c>
      <c r="BE147" s="811">
        <v>0.34</v>
      </c>
      <c r="BF147" s="811">
        <v>0.32</v>
      </c>
      <c r="BG147" s="811">
        <v>0.3</v>
      </c>
      <c r="BH147" s="810">
        <f t="shared" si="208"/>
        <v>12.837500000000002</v>
      </c>
      <c r="BI147" s="405">
        <f t="shared" si="209"/>
        <v>6.1349693251533832</v>
      </c>
      <c r="BJ147" s="405">
        <f t="shared" si="221"/>
        <v>6.5359477124182996</v>
      </c>
      <c r="BK147" s="405">
        <f t="shared" si="197"/>
        <v>33.33333333333335</v>
      </c>
      <c r="BL147" s="404">
        <f t="shared" si="198"/>
        <v>24.728260869565212</v>
      </c>
      <c r="BM147" s="404">
        <f t="shared" si="199"/>
        <v>2.2222222222222143</v>
      </c>
      <c r="BN147" s="306">
        <f t="shared" si="200"/>
        <v>4.6511627906976827</v>
      </c>
      <c r="BO147" s="306">
        <f t="shared" si="226"/>
        <v>16.216216216216207</v>
      </c>
      <c r="BP147" s="306">
        <f t="shared" si="227"/>
        <v>15.625</v>
      </c>
      <c r="BQ147" s="306">
        <f t="shared" si="228"/>
        <v>14.285714285714279</v>
      </c>
      <c r="BR147" s="306">
        <f t="shared" si="229"/>
        <v>16.666666666666675</v>
      </c>
      <c r="BS147" s="306">
        <f t="shared" si="230"/>
        <v>26.315789473684205</v>
      </c>
      <c r="BT147" s="306">
        <f t="shared" si="231"/>
        <v>5.555555555555558</v>
      </c>
      <c r="BU147" s="306">
        <f t="shared" si="232"/>
        <v>5.8823529411764497</v>
      </c>
      <c r="BV147" s="306">
        <f t="shared" si="233"/>
        <v>6.25</v>
      </c>
      <c r="BW147" s="306">
        <f t="shared" si="234"/>
        <v>6.6666666666666652</v>
      </c>
      <c r="BX147" s="404">
        <f t="shared" si="210"/>
        <v>12.737990537271346</v>
      </c>
      <c r="BY147" s="405">
        <f t="shared" si="211"/>
        <v>9.0411640046540178</v>
      </c>
      <c r="BZ147" s="788" t="s">
        <v>2441</v>
      </c>
      <c r="CA147" s="486">
        <f t="shared" si="212"/>
        <v>-1.5802582604905844</v>
      </c>
      <c r="CB147" s="348">
        <f t="shared" si="213"/>
        <v>17.373805343749698</v>
      </c>
      <c r="CC147" s="404">
        <f t="shared" si="214"/>
        <v>59.805820617150928</v>
      </c>
      <c r="CD147" s="570">
        <f t="shared" si="215"/>
        <v>1.7473000000000001</v>
      </c>
      <c r="CE147" s="419">
        <f t="shared" si="222"/>
        <v>1.7647730000000001</v>
      </c>
      <c r="CF147" s="419">
        <f t="shared" si="201"/>
        <v>1.9412503000000003</v>
      </c>
      <c r="CG147" s="419">
        <f t="shared" si="201"/>
        <v>2.1353753300000005</v>
      </c>
      <c r="CH147" s="496">
        <f t="shared" si="201"/>
        <v>2.3489128630000007</v>
      </c>
      <c r="CI147" s="416">
        <f t="shared" si="216"/>
        <v>9.9376114930000021</v>
      </c>
      <c r="CJ147" s="405">
        <f t="shared" si="217"/>
        <v>18.526494207680837</v>
      </c>
      <c r="CK147" s="457">
        <v>1.21</v>
      </c>
      <c r="CL147" s="458">
        <v>30</v>
      </c>
      <c r="CM147" s="458">
        <v>-2.98</v>
      </c>
      <c r="CN147" s="525">
        <v>1.58</v>
      </c>
      <c r="CO147" s="508">
        <v>12.1</v>
      </c>
    </row>
    <row r="148" spans="1:93" ht="11.25" customHeight="1">
      <c r="A148" s="86" t="s">
        <v>1321</v>
      </c>
      <c r="B148" s="24" t="s">
        <v>1322</v>
      </c>
      <c r="C148" s="109" t="s">
        <v>1957</v>
      </c>
      <c r="D148" s="117">
        <v>12</v>
      </c>
      <c r="E148" s="121">
        <v>265</v>
      </c>
      <c r="F148" s="57" t="s">
        <v>2659</v>
      </c>
      <c r="G148" s="49" t="s">
        <v>2659</v>
      </c>
      <c r="H148" s="181">
        <v>73.87</v>
      </c>
      <c r="I148" s="227">
        <f t="shared" si="202"/>
        <v>0.86638689589819939</v>
      </c>
      <c r="J148" s="106">
        <v>0.15</v>
      </c>
      <c r="K148" s="106">
        <v>0.16</v>
      </c>
      <c r="L148" s="83">
        <f t="shared" si="203"/>
        <v>6.6666666666666652</v>
      </c>
      <c r="M148" s="26">
        <v>41968</v>
      </c>
      <c r="N148" s="27">
        <v>41971</v>
      </c>
      <c r="O148" s="26">
        <v>41988</v>
      </c>
      <c r="P148" s="92" t="s">
        <v>1444</v>
      </c>
      <c r="Q148" s="24"/>
      <c r="R148" s="224">
        <f t="shared" si="223"/>
        <v>0.64</v>
      </c>
      <c r="S148" s="231">
        <f t="shared" si="204"/>
        <v>21.621621621621621</v>
      </c>
      <c r="T148" s="680">
        <f t="shared" si="205"/>
        <v>100.93131511388016</v>
      </c>
      <c r="U148" s="227">
        <f t="shared" si="206"/>
        <v>24.956081081081084</v>
      </c>
      <c r="V148" s="263">
        <v>3</v>
      </c>
      <c r="W148" s="161">
        <v>2.96</v>
      </c>
      <c r="X148" s="149" t="s">
        <v>462</v>
      </c>
      <c r="Y148" s="155">
        <v>3.82</v>
      </c>
      <c r="Z148" s="149">
        <v>3.64</v>
      </c>
      <c r="AA148" s="156">
        <v>16</v>
      </c>
      <c r="AB148" s="432">
        <v>6</v>
      </c>
      <c r="AC148" s="474">
        <v>20.67</v>
      </c>
      <c r="AD148" s="443">
        <v>11</v>
      </c>
      <c r="AE148" s="474" t="s">
        <v>462</v>
      </c>
      <c r="AF148" s="723">
        <v>1</v>
      </c>
      <c r="AG148" s="456">
        <v>262</v>
      </c>
      <c r="AH148" s="655">
        <v>9.8000000000000007</v>
      </c>
      <c r="AI148" s="767">
        <v>0.39</v>
      </c>
      <c r="AJ148" s="796">
        <f t="shared" si="224"/>
        <v>0.75184217998236091</v>
      </c>
      <c r="AK148" s="688">
        <f t="shared" si="225"/>
        <v>0.73494991541121313</v>
      </c>
      <c r="AL148" s="634">
        <f t="shared" si="220"/>
        <v>7.0175438596491224</v>
      </c>
      <c r="AM148" s="631">
        <f t="shared" si="185"/>
        <v>7.5749744635974059</v>
      </c>
      <c r="AN148" s="631">
        <f t="shared" si="186"/>
        <v>8.2702639798059696</v>
      </c>
      <c r="AO148" s="235">
        <f t="shared" si="207"/>
        <v>11.252826629932544</v>
      </c>
      <c r="AP148" s="808">
        <v>0.61</v>
      </c>
      <c r="AQ148" s="808">
        <v>0.56999999999999995</v>
      </c>
      <c r="AR148" s="809"/>
      <c r="AS148" s="808">
        <v>0.53</v>
      </c>
      <c r="AT148" s="796">
        <v>0.49</v>
      </c>
      <c r="AU148" s="809"/>
      <c r="AV148" s="810">
        <v>0.45</v>
      </c>
      <c r="AW148" s="811">
        <v>0.41</v>
      </c>
      <c r="AX148" s="812">
        <v>0.4</v>
      </c>
      <c r="AY148" s="811">
        <v>0.32</v>
      </c>
      <c r="AZ148" s="811">
        <v>0.28999999999999998</v>
      </c>
      <c r="BA148" s="811">
        <v>0.25</v>
      </c>
      <c r="BB148" s="811">
        <v>0.21</v>
      </c>
      <c r="BC148" s="811">
        <v>0.05</v>
      </c>
      <c r="BD148" s="812">
        <v>0</v>
      </c>
      <c r="BE148" s="812">
        <v>0</v>
      </c>
      <c r="BF148" s="812">
        <v>0</v>
      </c>
      <c r="BG148" s="812">
        <v>0</v>
      </c>
      <c r="BH148" s="810">
        <f t="shared" si="208"/>
        <v>4.58</v>
      </c>
      <c r="BI148" s="405">
        <f t="shared" si="209"/>
        <v>7.0175438596491224</v>
      </c>
      <c r="BJ148" s="405">
        <f t="shared" si="221"/>
        <v>7.5471698113207308</v>
      </c>
      <c r="BK148" s="405">
        <f t="shared" si="197"/>
        <v>8.163265306122458</v>
      </c>
      <c r="BL148" s="404">
        <f t="shared" si="198"/>
        <v>8.8888888888888786</v>
      </c>
      <c r="BM148" s="404">
        <f t="shared" ref="BM148:BM168" si="235">IF(AW148=0,0,IF(AW148&gt;AV148,0,((AV148/AW148)-1)*100))</f>
        <v>9.7560975609756184</v>
      </c>
      <c r="BN148" s="306">
        <f t="shared" si="200"/>
        <v>2.4999999999999911</v>
      </c>
      <c r="BO148" s="306">
        <f t="shared" si="226"/>
        <v>25</v>
      </c>
      <c r="BP148" s="306">
        <f t="shared" si="227"/>
        <v>10.344827586206918</v>
      </c>
      <c r="BQ148" s="306">
        <f t="shared" si="228"/>
        <v>15.999999999999993</v>
      </c>
      <c r="BR148" s="306">
        <f t="shared" si="229"/>
        <v>19.047619047619047</v>
      </c>
      <c r="BS148" s="306">
        <f t="shared" si="230"/>
        <v>319.99999999999994</v>
      </c>
      <c r="BT148" s="306">
        <f t="shared" si="231"/>
        <v>0</v>
      </c>
      <c r="BU148" s="306">
        <f t="shared" si="232"/>
        <v>0</v>
      </c>
      <c r="BV148" s="306">
        <f t="shared" si="233"/>
        <v>0</v>
      </c>
      <c r="BW148" s="306">
        <f t="shared" si="234"/>
        <v>0</v>
      </c>
      <c r="BX148" s="404">
        <f t="shared" si="210"/>
        <v>28.951027470718845</v>
      </c>
      <c r="BY148" s="405">
        <f t="shared" si="211"/>
        <v>78.116018739119156</v>
      </c>
      <c r="BZ148" s="788" t="s">
        <v>2442</v>
      </c>
      <c r="CA148" s="486">
        <f t="shared" si="212"/>
        <v>-15.819430205376916</v>
      </c>
      <c r="CB148" s="348">
        <f t="shared" si="213"/>
        <v>9.1366508757041682</v>
      </c>
      <c r="CC148" s="404">
        <f t="shared" si="214"/>
        <v>54.296954214589313</v>
      </c>
      <c r="CD148" s="570">
        <f t="shared" si="215"/>
        <v>0.64660000000000006</v>
      </c>
      <c r="CE148" s="419">
        <f t="shared" si="222"/>
        <v>0.71126000000000011</v>
      </c>
      <c r="CF148" s="419">
        <f t="shared" si="201"/>
        <v>0.73259780000000019</v>
      </c>
      <c r="CG148" s="419">
        <f t="shared" si="201"/>
        <v>0.75457573400000022</v>
      </c>
      <c r="CH148" s="496">
        <f t="shared" si="201"/>
        <v>0.77721300602000021</v>
      </c>
      <c r="CI148" s="416">
        <f t="shared" si="216"/>
        <v>3.6222465400200008</v>
      </c>
      <c r="CJ148" s="405">
        <f t="shared" si="217"/>
        <v>4.9035420874780034</v>
      </c>
      <c r="CK148" s="457">
        <v>0.67</v>
      </c>
      <c r="CL148" s="458">
        <v>35.29</v>
      </c>
      <c r="CM148" s="458">
        <v>-22.72</v>
      </c>
      <c r="CN148" s="525">
        <v>-2.86</v>
      </c>
      <c r="CO148" s="508">
        <v>-0.9</v>
      </c>
    </row>
    <row r="149" spans="1:93" ht="11.25" customHeight="1">
      <c r="A149" s="85" t="s">
        <v>1968</v>
      </c>
      <c r="B149" s="24" t="s">
        <v>1969</v>
      </c>
      <c r="C149" s="98" t="s">
        <v>1880</v>
      </c>
      <c r="D149" s="117">
        <v>14</v>
      </c>
      <c r="E149" s="121">
        <v>215</v>
      </c>
      <c r="F149" s="57" t="s">
        <v>2659</v>
      </c>
      <c r="G149" s="49" t="s">
        <v>2659</v>
      </c>
      <c r="H149" s="184">
        <v>51.27</v>
      </c>
      <c r="I149" s="227">
        <f t="shared" si="202"/>
        <v>2.7852545348156816</v>
      </c>
      <c r="J149" s="126">
        <v>0.35649999999999998</v>
      </c>
      <c r="K149" s="126">
        <v>0.35699999999999998</v>
      </c>
      <c r="L149" s="83">
        <f t="shared" si="203"/>
        <v>0.14025245441795509</v>
      </c>
      <c r="M149" s="140">
        <v>42054</v>
      </c>
      <c r="N149" s="27">
        <v>42058</v>
      </c>
      <c r="O149" s="28">
        <v>42072</v>
      </c>
      <c r="P149" s="93" t="s">
        <v>650</v>
      </c>
      <c r="Q149" s="91"/>
      <c r="R149" s="224">
        <f t="shared" si="223"/>
        <v>1.4279999999999999</v>
      </c>
      <c r="S149" s="231">
        <f t="shared" si="204"/>
        <v>84</v>
      </c>
      <c r="T149" s="680">
        <f t="shared" si="205"/>
        <v>147.49933650138837</v>
      </c>
      <c r="U149" s="227">
        <f t="shared" si="206"/>
        <v>30.158823529411766</v>
      </c>
      <c r="V149" s="263">
        <v>3</v>
      </c>
      <c r="W149" s="161">
        <v>1.7</v>
      </c>
      <c r="X149" s="149">
        <v>2.34</v>
      </c>
      <c r="Y149" s="155">
        <v>4.92</v>
      </c>
      <c r="Z149" s="149">
        <v>4.57</v>
      </c>
      <c r="AA149" s="156">
        <v>17.399999999999999</v>
      </c>
      <c r="AB149" s="432">
        <v>193.5</v>
      </c>
      <c r="AC149" s="474">
        <v>11.83</v>
      </c>
      <c r="AD149" s="443">
        <v>6.8</v>
      </c>
      <c r="AE149" s="440">
        <v>12.9</v>
      </c>
      <c r="AF149" s="723">
        <v>16</v>
      </c>
      <c r="AG149" s="456">
        <v>10328</v>
      </c>
      <c r="AH149" s="655">
        <v>2.61</v>
      </c>
      <c r="AI149" s="767">
        <v>0.6</v>
      </c>
      <c r="AJ149" s="796">
        <f t="shared" si="224"/>
        <v>0.14034468513461712</v>
      </c>
      <c r="AK149" s="688">
        <f t="shared" si="225"/>
        <v>4.0684742519070206E-2</v>
      </c>
      <c r="AL149" s="634">
        <f t="shared" si="220"/>
        <v>0.56537102473497303</v>
      </c>
      <c r="AM149" s="631">
        <f t="shared" si="185"/>
        <v>0.88204792965445034</v>
      </c>
      <c r="AN149" s="631">
        <f t="shared" si="186"/>
        <v>0.9543438589153963</v>
      </c>
      <c r="AO149" s="235">
        <f t="shared" si="207"/>
        <v>23.457045561196942</v>
      </c>
      <c r="AP149" s="808">
        <v>1.4229999999999998</v>
      </c>
      <c r="AQ149" s="808">
        <v>1.415</v>
      </c>
      <c r="AR149" s="809"/>
      <c r="AS149" s="808">
        <v>1.4019999999999999</v>
      </c>
      <c r="AT149" s="796">
        <v>1.3859999999999997</v>
      </c>
      <c r="AU149" s="809" t="s">
        <v>1127</v>
      </c>
      <c r="AV149" s="810">
        <v>1.37</v>
      </c>
      <c r="AW149" s="811">
        <v>1.357</v>
      </c>
      <c r="AX149" s="811">
        <v>1.3270000000000002</v>
      </c>
      <c r="AY149" s="811">
        <v>1.1499999999999999</v>
      </c>
      <c r="AZ149" s="811">
        <v>0.89</v>
      </c>
      <c r="BA149" s="811">
        <v>0.45</v>
      </c>
      <c r="BB149" s="811">
        <v>0.17300000000000001</v>
      </c>
      <c r="BC149" s="811">
        <v>9.8000000000000004E-2</v>
      </c>
      <c r="BD149" s="811">
        <v>0.02</v>
      </c>
      <c r="BE149" s="812">
        <v>0</v>
      </c>
      <c r="BF149" s="812">
        <v>0</v>
      </c>
      <c r="BG149" s="812">
        <v>0</v>
      </c>
      <c r="BH149" s="810">
        <f t="shared" si="208"/>
        <v>12.461</v>
      </c>
      <c r="BI149" s="405">
        <f t="shared" si="209"/>
        <v>0.56537102473497303</v>
      </c>
      <c r="BJ149" s="405">
        <f t="shared" si="221"/>
        <v>0.92724679029958512</v>
      </c>
      <c r="BK149" s="405">
        <f t="shared" si="197"/>
        <v>1.1544011544011745</v>
      </c>
      <c r="BL149" s="404">
        <f t="shared" si="198"/>
        <v>1.1678832116787996</v>
      </c>
      <c r="BM149" s="404">
        <f t="shared" si="235"/>
        <v>0.9579955784819516</v>
      </c>
      <c r="BN149" s="306">
        <f t="shared" si="200"/>
        <v>2.2607385079125741</v>
      </c>
      <c r="BO149" s="306">
        <f t="shared" si="226"/>
        <v>15.391304347826118</v>
      </c>
      <c r="BP149" s="306">
        <f t="shared" si="227"/>
        <v>29.213483146067396</v>
      </c>
      <c r="BQ149" s="306">
        <f t="shared" si="228"/>
        <v>97.777777777777786</v>
      </c>
      <c r="BR149" s="306">
        <f t="shared" si="229"/>
        <v>160.11560693641616</v>
      </c>
      <c r="BS149" s="306">
        <f t="shared" si="230"/>
        <v>76.530612244897966</v>
      </c>
      <c r="BT149" s="306">
        <f t="shared" si="231"/>
        <v>390.00000000000006</v>
      </c>
      <c r="BU149" s="306">
        <f t="shared" si="232"/>
        <v>0</v>
      </c>
      <c r="BV149" s="306">
        <f t="shared" si="233"/>
        <v>0</v>
      </c>
      <c r="BW149" s="306">
        <f t="shared" si="234"/>
        <v>0</v>
      </c>
      <c r="BX149" s="404">
        <f t="shared" si="210"/>
        <v>51.737494714699636</v>
      </c>
      <c r="BY149" s="405">
        <f t="shared" si="211"/>
        <v>101.35848433405808</v>
      </c>
      <c r="BZ149" s="788" t="s">
        <v>2442</v>
      </c>
      <c r="CA149" s="486">
        <f t="shared" si="212"/>
        <v>-26.419225135680687</v>
      </c>
      <c r="CB149" s="348">
        <f t="shared" si="213"/>
        <v>3.7395983937310779</v>
      </c>
      <c r="CC149" s="404">
        <f t="shared" si="214"/>
        <v>45.875125280920209</v>
      </c>
      <c r="CD149" s="570">
        <f t="shared" si="215"/>
        <v>1.5652999999999999</v>
      </c>
      <c r="CE149" s="419">
        <f t="shared" si="222"/>
        <v>1.72183</v>
      </c>
      <c r="CF149" s="419">
        <f t="shared" si="201"/>
        <v>1.8940130000000002</v>
      </c>
      <c r="CG149" s="419">
        <f t="shared" si="201"/>
        <v>2.0834143000000003</v>
      </c>
      <c r="CH149" s="496">
        <f t="shared" si="201"/>
        <v>2.2917557300000007</v>
      </c>
      <c r="CI149" s="416">
        <f t="shared" si="216"/>
        <v>9.5563130300000019</v>
      </c>
      <c r="CJ149" s="405">
        <f t="shared" si="217"/>
        <v>18.639190618295302</v>
      </c>
      <c r="CK149" s="457">
        <v>1.07</v>
      </c>
      <c r="CL149" s="458">
        <v>40.99</v>
      </c>
      <c r="CM149" s="458">
        <v>-0.68</v>
      </c>
      <c r="CN149" s="525">
        <v>10.79</v>
      </c>
      <c r="CO149" s="508">
        <v>12.36</v>
      </c>
    </row>
    <row r="150" spans="1:93" ht="11.25" customHeight="1">
      <c r="A150" s="86" t="s">
        <v>2745</v>
      </c>
      <c r="B150" s="24" t="s">
        <v>2746</v>
      </c>
      <c r="C150" s="98" t="s">
        <v>1881</v>
      </c>
      <c r="D150" s="199">
        <v>12</v>
      </c>
      <c r="E150" s="121">
        <v>264</v>
      </c>
      <c r="F150" s="38" t="s">
        <v>2049</v>
      </c>
      <c r="G150" s="39" t="s">
        <v>1572</v>
      </c>
      <c r="H150" s="184">
        <v>43.85</v>
      </c>
      <c r="I150" s="227">
        <f t="shared" si="202"/>
        <v>2.8278221208665908</v>
      </c>
      <c r="J150" s="126">
        <v>0.28000000000000003</v>
      </c>
      <c r="K150" s="126">
        <v>0.31</v>
      </c>
      <c r="L150" s="83">
        <f t="shared" si="203"/>
        <v>10.714285714285698</v>
      </c>
      <c r="M150" s="140">
        <v>41961</v>
      </c>
      <c r="N150" s="27">
        <v>41963</v>
      </c>
      <c r="O150" s="28">
        <v>41984</v>
      </c>
      <c r="P150" s="93" t="s">
        <v>1520</v>
      </c>
      <c r="Q150" s="24" t="s">
        <v>1172</v>
      </c>
      <c r="R150" s="224">
        <f t="shared" si="223"/>
        <v>1.24</v>
      </c>
      <c r="S150" s="231">
        <f t="shared" si="204"/>
        <v>50</v>
      </c>
      <c r="T150" s="680">
        <f t="shared" si="205"/>
        <v>75.737310069710674</v>
      </c>
      <c r="U150" s="227">
        <f t="shared" si="206"/>
        <v>17.681451612903228</v>
      </c>
      <c r="V150" s="263">
        <v>6</v>
      </c>
      <c r="W150" s="161">
        <v>2.48</v>
      </c>
      <c r="X150" s="149">
        <v>2.11</v>
      </c>
      <c r="Y150" s="155">
        <v>3.85</v>
      </c>
      <c r="Z150" s="149">
        <v>3.93</v>
      </c>
      <c r="AA150" s="156">
        <v>23</v>
      </c>
      <c r="AB150" s="432">
        <v>1.9</v>
      </c>
      <c r="AC150" s="474">
        <v>20.34</v>
      </c>
      <c r="AD150" s="443">
        <v>10.199999999999999</v>
      </c>
      <c r="AE150" s="440">
        <v>8.3699999999999992</v>
      </c>
      <c r="AF150" s="723">
        <v>37</v>
      </c>
      <c r="AG150" s="456">
        <v>359736</v>
      </c>
      <c r="AH150" s="655">
        <v>3</v>
      </c>
      <c r="AI150" s="767">
        <v>0.31</v>
      </c>
      <c r="AJ150" s="796">
        <f t="shared" si="224"/>
        <v>1.6865731530908663</v>
      </c>
      <c r="AK150" s="688">
        <f t="shared" si="225"/>
        <v>0.78902399970932335</v>
      </c>
      <c r="AL150" s="634">
        <f t="shared" si="220"/>
        <v>18.556701030927837</v>
      </c>
      <c r="AM150" s="631">
        <f t="shared" si="185"/>
        <v>19.141475937296182</v>
      </c>
      <c r="AN150" s="631">
        <f t="shared" si="186"/>
        <v>17.203046161526835</v>
      </c>
      <c r="AO150" s="235">
        <f t="shared" si="207"/>
        <v>21.802944102922652</v>
      </c>
      <c r="AP150" s="808">
        <v>1.1499999999999999</v>
      </c>
      <c r="AQ150" s="808">
        <v>0.97</v>
      </c>
      <c r="AR150" s="809"/>
      <c r="AS150" s="808">
        <v>0.83</v>
      </c>
      <c r="AT150" s="796">
        <v>0.68</v>
      </c>
      <c r="AU150" s="809"/>
      <c r="AV150" s="810">
        <v>0.55000000000000004</v>
      </c>
      <c r="AW150" s="812">
        <v>0.52</v>
      </c>
      <c r="AX150" s="811">
        <v>0.46</v>
      </c>
      <c r="AY150" s="811">
        <v>0.41</v>
      </c>
      <c r="AZ150" s="811">
        <v>0.37</v>
      </c>
      <c r="BA150" s="811">
        <v>0.32</v>
      </c>
      <c r="BB150" s="812">
        <v>0.16</v>
      </c>
      <c r="BC150" s="811">
        <v>0.24</v>
      </c>
      <c r="BD150" s="812">
        <v>0</v>
      </c>
      <c r="BE150" s="812">
        <v>0</v>
      </c>
      <c r="BF150" s="812">
        <v>0</v>
      </c>
      <c r="BG150" s="812">
        <v>0</v>
      </c>
      <c r="BH150" s="810">
        <f t="shared" si="208"/>
        <v>6.6600000000000019</v>
      </c>
      <c r="BI150" s="405">
        <f t="shared" si="209"/>
        <v>18.556701030927837</v>
      </c>
      <c r="BJ150" s="405">
        <f t="shared" si="221"/>
        <v>16.867469879518083</v>
      </c>
      <c r="BK150" s="405">
        <f t="shared" si="197"/>
        <v>22.058823529411754</v>
      </c>
      <c r="BL150" s="404">
        <f t="shared" si="198"/>
        <v>23.636363636363633</v>
      </c>
      <c r="BM150" s="404">
        <f t="shared" si="235"/>
        <v>5.7692307692307709</v>
      </c>
      <c r="BN150" s="306">
        <f t="shared" si="200"/>
        <v>13.043478260869556</v>
      </c>
      <c r="BO150" s="306">
        <f t="shared" si="226"/>
        <v>12.195121951219523</v>
      </c>
      <c r="BP150" s="306">
        <f t="shared" si="227"/>
        <v>10.810810810810811</v>
      </c>
      <c r="BQ150" s="306">
        <f t="shared" si="228"/>
        <v>15.625</v>
      </c>
      <c r="BR150" s="306">
        <f t="shared" si="229"/>
        <v>100</v>
      </c>
      <c r="BS150" s="306">
        <f t="shared" si="230"/>
        <v>0</v>
      </c>
      <c r="BT150" s="306">
        <f t="shared" si="231"/>
        <v>0</v>
      </c>
      <c r="BU150" s="306">
        <f t="shared" si="232"/>
        <v>0</v>
      </c>
      <c r="BV150" s="306">
        <f t="shared" si="233"/>
        <v>0</v>
      </c>
      <c r="BW150" s="306">
        <f t="shared" si="234"/>
        <v>0</v>
      </c>
      <c r="BX150" s="404">
        <f t="shared" si="210"/>
        <v>15.904199991223466</v>
      </c>
      <c r="BY150" s="405">
        <f t="shared" si="211"/>
        <v>23.934814278131931</v>
      </c>
      <c r="BZ150" s="788" t="s">
        <v>2442</v>
      </c>
      <c r="CA150" s="486">
        <f t="shared" si="212"/>
        <v>2.3494166694901999</v>
      </c>
      <c r="CB150" s="348">
        <f t="shared" si="213"/>
        <v>20.030868282393428</v>
      </c>
      <c r="CC150" s="404">
        <f t="shared" si="214"/>
        <v>71.736854838709675</v>
      </c>
      <c r="CD150" s="570">
        <f t="shared" si="215"/>
        <v>1.1718499999999998</v>
      </c>
      <c r="CE150" s="419">
        <f t="shared" si="222"/>
        <v>1.2890349999999999</v>
      </c>
      <c r="CF150" s="419">
        <f t="shared" si="201"/>
        <v>1.3969272294999997</v>
      </c>
      <c r="CG150" s="419">
        <f t="shared" si="201"/>
        <v>1.5138500386091496</v>
      </c>
      <c r="CH150" s="496">
        <f t="shared" si="201"/>
        <v>1.6405592868407353</v>
      </c>
      <c r="CI150" s="416">
        <f t="shared" si="216"/>
        <v>7.0122215549498836</v>
      </c>
      <c r="CJ150" s="405">
        <f t="shared" si="217"/>
        <v>15.991383249600647</v>
      </c>
      <c r="CK150" s="457">
        <v>1.04</v>
      </c>
      <c r="CL150" s="458">
        <v>20.98</v>
      </c>
      <c r="CM150" s="458">
        <v>-11.21</v>
      </c>
      <c r="CN150" s="525">
        <v>-2.02</v>
      </c>
      <c r="CO150" s="508">
        <v>-0.56000000000000005</v>
      </c>
    </row>
    <row r="151" spans="1:93" ht="11.25" customHeight="1">
      <c r="A151" s="23" t="s">
        <v>357</v>
      </c>
      <c r="B151" s="24" t="s">
        <v>358</v>
      </c>
      <c r="C151" s="29" t="s">
        <v>497</v>
      </c>
      <c r="D151" s="199">
        <v>13</v>
      </c>
      <c r="E151" s="121">
        <v>234</v>
      </c>
      <c r="F151" s="57" t="s">
        <v>2659</v>
      </c>
      <c r="G151" s="49" t="s">
        <v>2659</v>
      </c>
      <c r="H151" s="494">
        <v>19.25</v>
      </c>
      <c r="I151" s="227">
        <f t="shared" si="202"/>
        <v>2.2857142857142856</v>
      </c>
      <c r="J151" s="113">
        <v>9.5000000000000001E-2</v>
      </c>
      <c r="K151" s="113">
        <v>0.11</v>
      </c>
      <c r="L151" s="83">
        <f t="shared" si="203"/>
        <v>15.789473684210531</v>
      </c>
      <c r="M151" s="140">
        <v>42026</v>
      </c>
      <c r="N151" s="27">
        <v>42030</v>
      </c>
      <c r="O151" s="28">
        <v>42041</v>
      </c>
      <c r="P151" s="93" t="s">
        <v>1524</v>
      </c>
      <c r="Q151" s="626" t="s">
        <v>2619</v>
      </c>
      <c r="R151" s="224">
        <f t="shared" si="223"/>
        <v>0.44</v>
      </c>
      <c r="S151" s="672">
        <f t="shared" si="204"/>
        <v>29.931972789115648</v>
      </c>
      <c r="T151" s="681" t="str">
        <f t="shared" si="205"/>
        <v>n/a</v>
      </c>
      <c r="U151" s="229">
        <f t="shared" si="206"/>
        <v>13.095238095238095</v>
      </c>
      <c r="V151" s="263">
        <v>12</v>
      </c>
      <c r="W151" s="478">
        <v>1.47</v>
      </c>
      <c r="X151" s="480" t="s">
        <v>462</v>
      </c>
      <c r="Y151" s="479" t="s">
        <v>462</v>
      </c>
      <c r="Z151" s="480" t="s">
        <v>462</v>
      </c>
      <c r="AA151" s="481" t="s">
        <v>462</v>
      </c>
      <c r="AB151" s="881" t="s">
        <v>462</v>
      </c>
      <c r="AC151" s="945" t="s">
        <v>462</v>
      </c>
      <c r="AD151" s="523" t="s">
        <v>462</v>
      </c>
      <c r="AE151" s="482" t="s">
        <v>462</v>
      </c>
      <c r="AF151" s="723">
        <v>0</v>
      </c>
      <c r="AG151" s="735">
        <v>45</v>
      </c>
      <c r="AH151" s="739" t="s">
        <v>462</v>
      </c>
      <c r="AI151" s="479" t="s">
        <v>462</v>
      </c>
      <c r="AJ151" s="797" t="str">
        <f t="shared" si="224"/>
        <v>n/a</v>
      </c>
      <c r="AK151" s="686">
        <f t="shared" si="225"/>
        <v>0.92047495722527461</v>
      </c>
      <c r="AL151" s="634">
        <f t="shared" si="220"/>
        <v>11.764705882352944</v>
      </c>
      <c r="AM151" s="631">
        <f t="shared" si="185"/>
        <v>13.758670866435674</v>
      </c>
      <c r="AN151" s="631">
        <f t="shared" si="186"/>
        <v>9.0197764256463095</v>
      </c>
      <c r="AO151" s="235">
        <f t="shared" si="207"/>
        <v>9.7990459760425974</v>
      </c>
      <c r="AP151" s="808">
        <v>0.38</v>
      </c>
      <c r="AQ151" s="813">
        <v>0.34</v>
      </c>
      <c r="AR151" s="809" t="s">
        <v>1127</v>
      </c>
      <c r="AS151" s="808">
        <v>0.3</v>
      </c>
      <c r="AT151" s="796">
        <v>0.25812499999999999</v>
      </c>
      <c r="AU151" s="809"/>
      <c r="AV151" s="810">
        <v>0.2525</v>
      </c>
      <c r="AW151" s="811">
        <v>0.24675000000000002</v>
      </c>
      <c r="AX151" s="811">
        <v>0.22950000000000001</v>
      </c>
      <c r="AY151" s="811">
        <v>0.22376000000000001</v>
      </c>
      <c r="AZ151" s="811">
        <v>0.20082</v>
      </c>
      <c r="BA151" s="811">
        <v>0.17792000000000002</v>
      </c>
      <c r="BB151" s="811">
        <v>0.14921000000000001</v>
      </c>
      <c r="BC151" s="811">
        <v>8.6074499999999998E-2</v>
      </c>
      <c r="BD151" s="812">
        <v>0</v>
      </c>
      <c r="BE151" s="812">
        <v>0</v>
      </c>
      <c r="BF151" s="812">
        <v>0</v>
      </c>
      <c r="BG151" s="812">
        <v>0</v>
      </c>
      <c r="BH151" s="810">
        <f t="shared" si="208"/>
        <v>2.8446594999999997</v>
      </c>
      <c r="BI151" s="405">
        <f t="shared" si="209"/>
        <v>11.764705882352944</v>
      </c>
      <c r="BJ151" s="405">
        <f t="shared" si="221"/>
        <v>13.333333333333353</v>
      </c>
      <c r="BK151" s="405">
        <f t="shared" si="197"/>
        <v>16.222760290556892</v>
      </c>
      <c r="BL151" s="404">
        <f t="shared" si="198"/>
        <v>2.2277227722772297</v>
      </c>
      <c r="BM151" s="404">
        <f t="shared" si="235"/>
        <v>2.3302938196555045</v>
      </c>
      <c r="BN151" s="306">
        <f t="shared" si="200"/>
        <v>7.5163398692810413</v>
      </c>
      <c r="BO151" s="306">
        <f t="shared" si="226"/>
        <v>2.5652484805148257</v>
      </c>
      <c r="BP151" s="306">
        <f t="shared" si="227"/>
        <v>11.423165023404058</v>
      </c>
      <c r="BQ151" s="306">
        <f t="shared" si="228"/>
        <v>12.870953237410054</v>
      </c>
      <c r="BR151" s="306">
        <f t="shared" si="229"/>
        <v>19.241337711949601</v>
      </c>
      <c r="BS151" s="306">
        <f t="shared" si="230"/>
        <v>73.349830669942918</v>
      </c>
      <c r="BT151" s="306">
        <f t="shared" si="231"/>
        <v>0</v>
      </c>
      <c r="BU151" s="306">
        <f t="shared" si="232"/>
        <v>0</v>
      </c>
      <c r="BV151" s="306">
        <f t="shared" si="233"/>
        <v>0</v>
      </c>
      <c r="BW151" s="306">
        <f t="shared" si="234"/>
        <v>0</v>
      </c>
      <c r="BX151" s="404">
        <f t="shared" si="210"/>
        <v>11.523046072711896</v>
      </c>
      <c r="BY151" s="405">
        <f t="shared" si="211"/>
        <v>17.715719812815564</v>
      </c>
      <c r="BZ151" s="788" t="s">
        <v>2637</v>
      </c>
      <c r="CA151" s="486">
        <f t="shared" si="212"/>
        <v>-1.7897473838775007</v>
      </c>
      <c r="CB151" s="348">
        <f t="shared" si="213"/>
        <v>11.305490711360594</v>
      </c>
      <c r="CC151" s="404">
        <f t="shared" si="214"/>
        <v>49.066690112409077</v>
      </c>
      <c r="CD151" s="570">
        <f t="shared" si="215"/>
        <v>0.39140000000000003</v>
      </c>
      <c r="CE151" s="419">
        <f t="shared" si="222"/>
        <v>0.40314200000000006</v>
      </c>
      <c r="CF151" s="419">
        <f t="shared" si="201"/>
        <v>0.41523626000000008</v>
      </c>
      <c r="CG151" s="419">
        <f t="shared" si="201"/>
        <v>0.42769334780000007</v>
      </c>
      <c r="CH151" s="496">
        <f t="shared" si="201"/>
        <v>0.4405241482340001</v>
      </c>
      <c r="CI151" s="416">
        <f t="shared" si="216"/>
        <v>2.0779957560340003</v>
      </c>
      <c r="CJ151" s="405">
        <f t="shared" si="217"/>
        <v>10.794783148228573</v>
      </c>
      <c r="CK151" s="483" t="s">
        <v>462</v>
      </c>
      <c r="CL151" s="502" t="s">
        <v>462</v>
      </c>
      <c r="CM151" s="502">
        <v>-0.52</v>
      </c>
      <c r="CN151" s="526">
        <v>0.09</v>
      </c>
      <c r="CO151" s="527">
        <v>1.58</v>
      </c>
    </row>
    <row r="152" spans="1:93" ht="11.25" customHeight="1">
      <c r="A152" s="129" t="s">
        <v>1240</v>
      </c>
      <c r="B152" s="16" t="s">
        <v>1241</v>
      </c>
      <c r="C152" s="22" t="s">
        <v>686</v>
      </c>
      <c r="D152" s="116">
        <v>12</v>
      </c>
      <c r="E152" s="121">
        <v>246</v>
      </c>
      <c r="F152" s="36" t="s">
        <v>2049</v>
      </c>
      <c r="G152" s="37" t="s">
        <v>2049</v>
      </c>
      <c r="H152" s="183">
        <v>16</v>
      </c>
      <c r="I152" s="226">
        <f t="shared" si="202"/>
        <v>2.75</v>
      </c>
      <c r="J152" s="127">
        <v>0.105</v>
      </c>
      <c r="K152" s="127">
        <v>0.11</v>
      </c>
      <c r="L152" s="96">
        <f t="shared" si="203"/>
        <v>4.7619047619047672</v>
      </c>
      <c r="M152" s="888">
        <v>41395</v>
      </c>
      <c r="N152" s="870">
        <v>41397</v>
      </c>
      <c r="O152" s="877">
        <v>41411</v>
      </c>
      <c r="P152" s="269" t="s">
        <v>1523</v>
      </c>
      <c r="Q152" s="430" t="s">
        <v>2783</v>
      </c>
      <c r="R152" s="225">
        <f t="shared" si="223"/>
        <v>0.44</v>
      </c>
      <c r="S152" s="231">
        <f t="shared" si="204"/>
        <v>62.857142857142868</v>
      </c>
      <c r="T152" s="680">
        <f t="shared" si="205"/>
        <v>56.79326192195564</v>
      </c>
      <c r="U152" s="227">
        <f t="shared" si="206"/>
        <v>22.857142857142858</v>
      </c>
      <c r="V152" s="267">
        <v>12</v>
      </c>
      <c r="W152" s="169">
        <v>0.7</v>
      </c>
      <c r="X152" s="171" t="s">
        <v>462</v>
      </c>
      <c r="Y152" s="170">
        <v>1.46</v>
      </c>
      <c r="Z152" s="171">
        <v>2.42</v>
      </c>
      <c r="AA152" s="172">
        <v>10.6</v>
      </c>
      <c r="AB152" s="433">
        <v>74.3</v>
      </c>
      <c r="AC152" s="446">
        <v>0</v>
      </c>
      <c r="AD152" s="442">
        <v>-3.3</v>
      </c>
      <c r="AE152" s="441" t="s">
        <v>462</v>
      </c>
      <c r="AF152" s="724">
        <v>0</v>
      </c>
      <c r="AG152" s="729">
        <v>91</v>
      </c>
      <c r="AH152" s="737">
        <v>6.1</v>
      </c>
      <c r="AI152" s="768">
        <v>0.18</v>
      </c>
      <c r="AJ152" s="796" t="str">
        <f t="shared" si="224"/>
        <v>n/a</v>
      </c>
      <c r="AK152" s="688">
        <f t="shared" si="225"/>
        <v>0.75809121600571405</v>
      </c>
      <c r="AL152" s="632">
        <f t="shared" si="220"/>
        <v>1.1494252873563315</v>
      </c>
      <c r="AM152" s="633">
        <f t="shared" ref="AM152:AM177" si="236">((AP152/AT152)^(1/3)-1)*100</f>
        <v>3.6617477807562526</v>
      </c>
      <c r="AN152" s="633">
        <f t="shared" ref="AN152:AN177" si="237">((AP152/AW152)^(1/5)-1)*100</f>
        <v>4.0950396969256841</v>
      </c>
      <c r="AO152" s="234">
        <f t="shared" si="207"/>
        <v>5.4017770031711043</v>
      </c>
      <c r="AP152" s="801">
        <v>0.44</v>
      </c>
      <c r="AQ152" s="803">
        <v>0.435</v>
      </c>
      <c r="AR152" s="802"/>
      <c r="AS152" s="803">
        <v>0.41499999999999998</v>
      </c>
      <c r="AT152" s="795">
        <v>0.39500000000000002</v>
      </c>
      <c r="AU152" s="802"/>
      <c r="AV152" s="805">
        <v>0.375</v>
      </c>
      <c r="AW152" s="806">
        <v>0.36</v>
      </c>
      <c r="AX152" s="806">
        <v>0.33</v>
      </c>
      <c r="AY152" s="806">
        <v>0.31</v>
      </c>
      <c r="AZ152" s="806">
        <v>0.3</v>
      </c>
      <c r="BA152" s="806">
        <v>0.28000000000000003</v>
      </c>
      <c r="BB152" s="807">
        <v>0.26</v>
      </c>
      <c r="BC152" s="806">
        <v>0.255</v>
      </c>
      <c r="BD152" s="807">
        <v>0.24</v>
      </c>
      <c r="BE152" s="806">
        <v>0.24</v>
      </c>
      <c r="BF152" s="806">
        <v>0.215</v>
      </c>
      <c r="BG152" s="807">
        <v>0.2</v>
      </c>
      <c r="BH152" s="805">
        <f t="shared" si="208"/>
        <v>5.05</v>
      </c>
      <c r="BI152" s="407">
        <f t="shared" si="209"/>
        <v>1.1494252873563315</v>
      </c>
      <c r="BJ152" s="407">
        <f t="shared" si="221"/>
        <v>4.8192771084337505</v>
      </c>
      <c r="BK152" s="407">
        <f t="shared" ref="BK152:BK183" si="238">IF(AT152=0,0,IF(AT152&gt;AS152,0,((AS152/AT152)-1)*100))</f>
        <v>5.0632911392404889</v>
      </c>
      <c r="BL152" s="406">
        <f t="shared" ref="BL152:BL183" si="239">IF(AV152=0,0,IF(AV152&gt;AT152,0,((AT152/AV152)-1)*100))</f>
        <v>5.3333333333333455</v>
      </c>
      <c r="BM152" s="406">
        <f t="shared" si="235"/>
        <v>4.1666666666666741</v>
      </c>
      <c r="BN152" s="394">
        <f t="shared" si="200"/>
        <v>9.0909090909090828</v>
      </c>
      <c r="BO152" s="394">
        <f t="shared" si="226"/>
        <v>6.4516129032258229</v>
      </c>
      <c r="BP152" s="394">
        <f t="shared" si="227"/>
        <v>3.3333333333333437</v>
      </c>
      <c r="BQ152" s="394">
        <f t="shared" si="228"/>
        <v>7.1428571428571397</v>
      </c>
      <c r="BR152" s="394">
        <f t="shared" si="229"/>
        <v>7.6923076923077094</v>
      </c>
      <c r="BS152" s="394">
        <f t="shared" si="230"/>
        <v>1.9607843137254832</v>
      </c>
      <c r="BT152" s="394">
        <f t="shared" si="231"/>
        <v>6.25</v>
      </c>
      <c r="BU152" s="394">
        <f t="shared" si="232"/>
        <v>0</v>
      </c>
      <c r="BV152" s="394">
        <f t="shared" si="233"/>
        <v>11.627906976744185</v>
      </c>
      <c r="BW152" s="394">
        <f t="shared" si="234"/>
        <v>7.4999999999999956</v>
      </c>
      <c r="BX152" s="406">
        <f t="shared" si="210"/>
        <v>5.4387803325422235</v>
      </c>
      <c r="BY152" s="407">
        <f t="shared" si="211"/>
        <v>2.9689567226570501</v>
      </c>
      <c r="BZ152" s="787" t="s">
        <v>2442</v>
      </c>
      <c r="CA152" s="682">
        <f t="shared" si="212"/>
        <v>-16.012103160217173</v>
      </c>
      <c r="CB152" s="350">
        <f t="shared" si="213"/>
        <v>6.8450396969256841</v>
      </c>
      <c r="CC152" s="406">
        <f t="shared" si="214"/>
        <v>42.542908859899612</v>
      </c>
      <c r="CD152" s="554">
        <f t="shared" si="215"/>
        <v>0.48400000000000004</v>
      </c>
      <c r="CE152" s="417">
        <f t="shared" si="222"/>
        <v>0.48400000000000004</v>
      </c>
      <c r="CF152" s="417">
        <f t="shared" ref="CF152:CH171" si="240">IF($AE152="n/a",1.03*CE152,IF($AE152&lt;0,1.01*CE152,IF($AE152&gt;10,1.1*CE152,(1+$AE152/100)*CE152)))</f>
        <v>0.49852000000000007</v>
      </c>
      <c r="CG152" s="417">
        <f t="shared" si="240"/>
        <v>0.51347560000000014</v>
      </c>
      <c r="CH152" s="495">
        <f t="shared" si="240"/>
        <v>0.5288798680000002</v>
      </c>
      <c r="CI152" s="418">
        <f t="shared" si="216"/>
        <v>2.5088754680000003</v>
      </c>
      <c r="CJ152" s="407">
        <f t="shared" si="217"/>
        <v>15.680471675000001</v>
      </c>
      <c r="CK152" s="462">
        <v>0.27</v>
      </c>
      <c r="CL152" s="463">
        <v>29.8</v>
      </c>
      <c r="CM152" s="463">
        <v>-14.47</v>
      </c>
      <c r="CN152" s="529">
        <v>-4.22</v>
      </c>
      <c r="CO152" s="530">
        <v>1.47</v>
      </c>
    </row>
    <row r="153" spans="1:93" ht="11.25" customHeight="1">
      <c r="A153" s="86" t="s">
        <v>2567</v>
      </c>
      <c r="B153" s="24" t="s">
        <v>2568</v>
      </c>
      <c r="C153" s="29" t="s">
        <v>687</v>
      </c>
      <c r="D153" s="117">
        <v>10</v>
      </c>
      <c r="E153" s="121">
        <v>322</v>
      </c>
      <c r="F153" s="57" t="s">
        <v>2659</v>
      </c>
      <c r="G153" s="49" t="s">
        <v>2659</v>
      </c>
      <c r="H153" s="184">
        <v>63.24</v>
      </c>
      <c r="I153" s="227">
        <f t="shared" si="202"/>
        <v>0.82226438962681847</v>
      </c>
      <c r="J153" s="126">
        <v>0.11</v>
      </c>
      <c r="K153" s="126">
        <v>0.13</v>
      </c>
      <c r="L153" s="83">
        <f t="shared" si="203"/>
        <v>18.181818181818187</v>
      </c>
      <c r="M153" s="140">
        <v>41788</v>
      </c>
      <c r="N153" s="27">
        <v>41792</v>
      </c>
      <c r="O153" s="28">
        <v>41802</v>
      </c>
      <c r="P153" s="93" t="s">
        <v>2156</v>
      </c>
      <c r="Q153" s="646"/>
      <c r="R153" s="224">
        <f t="shared" si="223"/>
        <v>0.52</v>
      </c>
      <c r="S153" s="231">
        <f t="shared" si="204"/>
        <v>28.108108108108109</v>
      </c>
      <c r="T153" s="680">
        <f t="shared" si="205"/>
        <v>157.37244719778491</v>
      </c>
      <c r="U153" s="227">
        <f t="shared" si="206"/>
        <v>34.183783783783781</v>
      </c>
      <c r="V153" s="263">
        <v>3</v>
      </c>
      <c r="W153" s="161">
        <v>1.85</v>
      </c>
      <c r="X153" s="149">
        <v>1.71</v>
      </c>
      <c r="Y153" s="155">
        <v>2.2799999999999998</v>
      </c>
      <c r="Z153" s="149">
        <v>4.3600000000000003</v>
      </c>
      <c r="AA153" s="156">
        <v>13.9</v>
      </c>
      <c r="AB153" s="432">
        <v>26.7</v>
      </c>
      <c r="AC153" s="474">
        <v>23.4</v>
      </c>
      <c r="AD153" s="443">
        <v>15.7</v>
      </c>
      <c r="AE153" s="440">
        <v>20</v>
      </c>
      <c r="AF153" s="723">
        <v>8</v>
      </c>
      <c r="AG153" s="456">
        <v>2002</v>
      </c>
      <c r="AH153" s="655">
        <v>3.9</v>
      </c>
      <c r="AI153" s="767">
        <v>0.62</v>
      </c>
      <c r="AJ153" s="796">
        <f>IF(OR(AD153&lt;0,AD153="n/a",AD153=0,AN153="n/a"),"n/a",AN153/AD153)</f>
        <v>1.4438826440452055</v>
      </c>
      <c r="AK153" s="688" t="str">
        <f>IF(OR(AN153&lt;0,AN153="n/a",AO153&lt;0,AO153="n/a"),"n/a",AN153/AO153)</f>
        <v>n/a</v>
      </c>
      <c r="AL153" s="634">
        <f t="shared" si="220"/>
        <v>16.279069767441868</v>
      </c>
      <c r="AM153" s="631">
        <f t="shared" si="236"/>
        <v>13.718300976297648</v>
      </c>
      <c r="AN153" s="631">
        <f t="shared" si="237"/>
        <v>22.668957511509724</v>
      </c>
      <c r="AO153" s="235" t="str">
        <f t="shared" si="207"/>
        <v>n/a</v>
      </c>
      <c r="AP153" s="808">
        <v>0.5</v>
      </c>
      <c r="AQ153" s="808">
        <v>0.43</v>
      </c>
      <c r="AR153" s="809" t="s">
        <v>1127</v>
      </c>
      <c r="AS153" s="808">
        <v>0.39</v>
      </c>
      <c r="AT153" s="796">
        <v>0.34</v>
      </c>
      <c r="AU153" s="809"/>
      <c r="AV153" s="810">
        <v>0.24667</v>
      </c>
      <c r="AW153" s="811">
        <v>0.18001000000000003</v>
      </c>
      <c r="AX153" s="812">
        <v>0.16</v>
      </c>
      <c r="AY153" s="811">
        <v>0.14222000000000001</v>
      </c>
      <c r="AZ153" s="811">
        <v>0.10666</v>
      </c>
      <c r="BA153" s="811">
        <v>4.444E-2</v>
      </c>
      <c r="BB153" s="812">
        <v>0</v>
      </c>
      <c r="BC153" s="812">
        <v>0</v>
      </c>
      <c r="BD153" s="812">
        <v>0</v>
      </c>
      <c r="BE153" s="812">
        <v>0</v>
      </c>
      <c r="BF153" s="812">
        <v>0</v>
      </c>
      <c r="BG153" s="812">
        <v>0</v>
      </c>
      <c r="BH153" s="810">
        <f t="shared" si="208"/>
        <v>2.54</v>
      </c>
      <c r="BI153" s="405">
        <f t="shared" si="209"/>
        <v>16.279069767441868</v>
      </c>
      <c r="BJ153" s="405">
        <f t="shared" si="221"/>
        <v>10.256410256410241</v>
      </c>
      <c r="BK153" s="405">
        <f t="shared" si="238"/>
        <v>14.705882352941169</v>
      </c>
      <c r="BL153" s="404">
        <f t="shared" si="239"/>
        <v>37.835975189524483</v>
      </c>
      <c r="BM153" s="404">
        <f t="shared" si="235"/>
        <v>37.031276040219964</v>
      </c>
      <c r="BN153" s="306">
        <f t="shared" si="200"/>
        <v>12.506250000000009</v>
      </c>
      <c r="BO153" s="306">
        <f t="shared" si="226"/>
        <v>12.501757839966231</v>
      </c>
      <c r="BP153" s="306">
        <f t="shared" si="227"/>
        <v>33.339583723982756</v>
      </c>
      <c r="BQ153" s="306">
        <f t="shared" si="228"/>
        <v>140.00900090009</v>
      </c>
      <c r="BR153" s="306">
        <f t="shared" si="229"/>
        <v>0</v>
      </c>
      <c r="BS153" s="306">
        <f t="shared" si="230"/>
        <v>0</v>
      </c>
      <c r="BT153" s="306">
        <f t="shared" si="231"/>
        <v>0</v>
      </c>
      <c r="BU153" s="306">
        <f t="shared" si="232"/>
        <v>0</v>
      </c>
      <c r="BV153" s="306">
        <f t="shared" si="233"/>
        <v>0</v>
      </c>
      <c r="BW153" s="306">
        <f t="shared" si="234"/>
        <v>0</v>
      </c>
      <c r="BX153" s="404">
        <f t="shared" si="210"/>
        <v>20.964347071371783</v>
      </c>
      <c r="BY153" s="405">
        <f t="shared" si="211"/>
        <v>34.470791650783958</v>
      </c>
      <c r="BZ153" s="788" t="s">
        <v>2441</v>
      </c>
      <c r="CA153" s="486">
        <f t="shared" si="212"/>
        <v>-10.69256188264724</v>
      </c>
      <c r="CB153" s="348">
        <f t="shared" si="213"/>
        <v>23.491221901136541</v>
      </c>
      <c r="CC153" s="404">
        <f t="shared" si="214"/>
        <v>65.000810810810805</v>
      </c>
      <c r="CD153" s="570">
        <f t="shared" si="215"/>
        <v>0.55000000000000004</v>
      </c>
      <c r="CE153" s="419">
        <f t="shared" si="222"/>
        <v>0.60500000000000009</v>
      </c>
      <c r="CF153" s="419">
        <f t="shared" si="240"/>
        <v>0.6655000000000002</v>
      </c>
      <c r="CG153" s="419">
        <f t="shared" si="240"/>
        <v>0.73205000000000031</v>
      </c>
      <c r="CH153" s="496">
        <f t="shared" si="240"/>
        <v>0.80525500000000039</v>
      </c>
      <c r="CI153" s="416">
        <f t="shared" si="216"/>
        <v>3.3578050000000013</v>
      </c>
      <c r="CJ153" s="405">
        <f t="shared" si="217"/>
        <v>5.3096220746363079</v>
      </c>
      <c r="CK153" s="457">
        <v>0.56000000000000005</v>
      </c>
      <c r="CL153" s="458">
        <v>35.06</v>
      </c>
      <c r="CM153" s="458">
        <v>-1.57</v>
      </c>
      <c r="CN153" s="525">
        <v>7.26</v>
      </c>
      <c r="CO153" s="508">
        <v>17.440000000000001</v>
      </c>
    </row>
    <row r="154" spans="1:93" ht="11.25" customHeight="1">
      <c r="A154" s="85" t="s">
        <v>2521</v>
      </c>
      <c r="B154" s="24" t="s">
        <v>3529</v>
      </c>
      <c r="C154" s="29" t="s">
        <v>1452</v>
      </c>
      <c r="D154" s="117">
        <v>14</v>
      </c>
      <c r="E154" s="121">
        <v>209</v>
      </c>
      <c r="F154" s="38" t="s">
        <v>1572</v>
      </c>
      <c r="G154" s="39" t="s">
        <v>1572</v>
      </c>
      <c r="H154" s="338">
        <v>120.43</v>
      </c>
      <c r="I154" s="227">
        <f t="shared" si="202"/>
        <v>1.6275014531262972</v>
      </c>
      <c r="J154" s="113">
        <v>0.43</v>
      </c>
      <c r="K154" s="113">
        <v>0.49</v>
      </c>
      <c r="L154" s="83">
        <f t="shared" si="203"/>
        <v>13.953488372093027</v>
      </c>
      <c r="M154" s="140">
        <v>41920</v>
      </c>
      <c r="N154" s="27">
        <v>41922</v>
      </c>
      <c r="O154" s="28">
        <v>41943</v>
      </c>
      <c r="P154" s="93" t="s">
        <v>237</v>
      </c>
      <c r="Q154" s="24"/>
      <c r="R154" s="224">
        <f t="shared" si="223"/>
        <v>1.96</v>
      </c>
      <c r="S154" s="231">
        <f t="shared" si="204"/>
        <v>39.837398373983739</v>
      </c>
      <c r="T154" s="680">
        <f t="shared" si="205"/>
        <v>192.6044312837135</v>
      </c>
      <c r="U154" s="227">
        <f t="shared" si="206"/>
        <v>24.477642276422767</v>
      </c>
      <c r="V154" s="263">
        <v>8</v>
      </c>
      <c r="W154" s="161">
        <v>4.92</v>
      </c>
      <c r="X154" s="149">
        <v>1.93</v>
      </c>
      <c r="Y154" s="155">
        <v>3.74</v>
      </c>
      <c r="Z154" s="149">
        <v>7.87</v>
      </c>
      <c r="AA154" s="156">
        <v>24.1</v>
      </c>
      <c r="AB154" s="432">
        <v>12.3</v>
      </c>
      <c r="AC154" s="474">
        <v>16.34</v>
      </c>
      <c r="AD154" s="443">
        <v>6.8</v>
      </c>
      <c r="AE154" s="440">
        <v>12.69</v>
      </c>
      <c r="AF154" s="723">
        <v>26</v>
      </c>
      <c r="AG154" s="456">
        <v>58203</v>
      </c>
      <c r="AH154" s="655">
        <v>0.3</v>
      </c>
      <c r="AI154" s="767">
        <v>1.1000000000000001</v>
      </c>
      <c r="AJ154" s="796">
        <f t="shared" ref="AJ154:AJ160" si="241">IF(OR(AD154&lt;0,AD154="n/a",AD154=0),"n/a",AN154/AD154)</f>
        <v>1.6844219887077707</v>
      </c>
      <c r="AK154" s="688">
        <f t="shared" ref="AK154:AK160" si="242">IF(OR(AO154&lt;0,AO154="n/a"),"n/a",AN154/AO154)</f>
        <v>0.55781627084740959</v>
      </c>
      <c r="AL154" s="634">
        <f t="shared" si="220"/>
        <v>14.469453376205799</v>
      </c>
      <c r="AM154" s="631">
        <f t="shared" si="236"/>
        <v>16.012570694068717</v>
      </c>
      <c r="AN154" s="631">
        <f t="shared" si="237"/>
        <v>11.454069523212841</v>
      </c>
      <c r="AO154" s="235">
        <f t="shared" si="207"/>
        <v>20.533767338504362</v>
      </c>
      <c r="AP154" s="808">
        <v>1.78</v>
      </c>
      <c r="AQ154" s="808">
        <v>1.5549999999999999</v>
      </c>
      <c r="AR154" s="809"/>
      <c r="AS154" s="808">
        <v>1.2749999999999999</v>
      </c>
      <c r="AT154" s="796">
        <v>1.1399999999999999</v>
      </c>
      <c r="AU154" s="809"/>
      <c r="AV154" s="810">
        <v>1.075</v>
      </c>
      <c r="AW154" s="811">
        <v>1.0349999999999999</v>
      </c>
      <c r="AX154" s="811">
        <v>0.83</v>
      </c>
      <c r="AY154" s="811">
        <v>0.55000000000000004</v>
      </c>
      <c r="AZ154" s="811">
        <v>0.4</v>
      </c>
      <c r="BA154" s="811">
        <v>0.34</v>
      </c>
      <c r="BB154" s="811">
        <v>0.27500000000000002</v>
      </c>
      <c r="BC154" s="811">
        <v>0.25</v>
      </c>
      <c r="BD154" s="812">
        <v>0.24</v>
      </c>
      <c r="BE154" s="811">
        <v>0.22500000000000001</v>
      </c>
      <c r="BF154" s="812">
        <v>0</v>
      </c>
      <c r="BG154" s="812">
        <v>0</v>
      </c>
      <c r="BH154" s="810">
        <f t="shared" si="208"/>
        <v>10.97</v>
      </c>
      <c r="BI154" s="405">
        <f t="shared" si="209"/>
        <v>14.469453376205799</v>
      </c>
      <c r="BJ154" s="405">
        <f t="shared" si="221"/>
        <v>21.960784313725501</v>
      </c>
      <c r="BK154" s="405">
        <f t="shared" si="238"/>
        <v>11.842105263157897</v>
      </c>
      <c r="BL154" s="404">
        <f t="shared" si="239"/>
        <v>6.0465116279069697</v>
      </c>
      <c r="BM154" s="404">
        <f t="shared" si="235"/>
        <v>3.8647342995169032</v>
      </c>
      <c r="BN154" s="306">
        <f t="shared" si="200"/>
        <v>24.69879518072289</v>
      </c>
      <c r="BO154" s="306">
        <f t="shared" si="226"/>
        <v>50.909090909090878</v>
      </c>
      <c r="BP154" s="306">
        <f t="shared" si="227"/>
        <v>37.5</v>
      </c>
      <c r="BQ154" s="306">
        <f t="shared" si="228"/>
        <v>17.647058823529417</v>
      </c>
      <c r="BR154" s="306">
        <f t="shared" si="229"/>
        <v>23.636363636363633</v>
      </c>
      <c r="BS154" s="306">
        <f t="shared" si="230"/>
        <v>10.000000000000009</v>
      </c>
      <c r="BT154" s="306">
        <f t="shared" si="231"/>
        <v>4.1666666666666741</v>
      </c>
      <c r="BU154" s="306">
        <f t="shared" si="232"/>
        <v>6.6666666666666652</v>
      </c>
      <c r="BV154" s="306">
        <f t="shared" si="233"/>
        <v>0</v>
      </c>
      <c r="BW154" s="306">
        <f t="shared" si="234"/>
        <v>0</v>
      </c>
      <c r="BX154" s="404">
        <f t="shared" si="210"/>
        <v>15.560548717570216</v>
      </c>
      <c r="BY154" s="405">
        <f t="shared" si="211"/>
        <v>13.883637518399057</v>
      </c>
      <c r="BZ154" s="788" t="s">
        <v>1464</v>
      </c>
      <c r="CA154" s="486">
        <f t="shared" si="212"/>
        <v>-11.396071300083628</v>
      </c>
      <c r="CB154" s="348">
        <f t="shared" si="213"/>
        <v>13.081570976339139</v>
      </c>
      <c r="CC154" s="404">
        <f t="shared" si="214"/>
        <v>73.808495934959353</v>
      </c>
      <c r="CD154" s="570">
        <f t="shared" si="215"/>
        <v>1.9580000000000002</v>
      </c>
      <c r="CE154" s="419">
        <f t="shared" si="222"/>
        <v>2.1538000000000004</v>
      </c>
      <c r="CF154" s="419">
        <f t="shared" si="240"/>
        <v>2.3691800000000005</v>
      </c>
      <c r="CG154" s="419">
        <f t="shared" si="240"/>
        <v>2.6060980000000007</v>
      </c>
      <c r="CH154" s="496">
        <f t="shared" si="240"/>
        <v>2.8667078000000008</v>
      </c>
      <c r="CI154" s="416">
        <f t="shared" si="216"/>
        <v>11.953785800000002</v>
      </c>
      <c r="CJ154" s="405">
        <f t="shared" si="217"/>
        <v>9.9259202856431141</v>
      </c>
      <c r="CK154" s="457">
        <v>1.34</v>
      </c>
      <c r="CL154" s="458">
        <v>14.35</v>
      </c>
      <c r="CM154" s="458">
        <v>-5.34</v>
      </c>
      <c r="CN154" s="525">
        <v>0.28000000000000003</v>
      </c>
      <c r="CO154" s="508">
        <v>2.78</v>
      </c>
    </row>
    <row r="155" spans="1:93" ht="11.25" customHeight="1">
      <c r="A155" s="86" t="s">
        <v>888</v>
      </c>
      <c r="B155" s="24" t="s">
        <v>772</v>
      </c>
      <c r="C155" s="29" t="s">
        <v>3134</v>
      </c>
      <c r="D155" s="117">
        <v>12</v>
      </c>
      <c r="E155" s="121">
        <v>263</v>
      </c>
      <c r="F155" s="57" t="s">
        <v>2659</v>
      </c>
      <c r="G155" s="49" t="s">
        <v>2659</v>
      </c>
      <c r="H155" s="184">
        <v>72.989999999999995</v>
      </c>
      <c r="I155" s="227">
        <f t="shared" si="202"/>
        <v>2.1920811070009592</v>
      </c>
      <c r="J155" s="126">
        <v>0.33</v>
      </c>
      <c r="K155" s="126">
        <v>0.4</v>
      </c>
      <c r="L155" s="83">
        <f t="shared" si="203"/>
        <v>21.212121212121215</v>
      </c>
      <c r="M155" s="140">
        <v>41957</v>
      </c>
      <c r="N155" s="27">
        <v>41961</v>
      </c>
      <c r="O155" s="28">
        <v>41969</v>
      </c>
      <c r="P155" s="93" t="s">
        <v>1200</v>
      </c>
      <c r="Q155" s="539"/>
      <c r="R155" s="224">
        <f t="shared" si="223"/>
        <v>1.6</v>
      </c>
      <c r="S155" s="231">
        <f t="shared" si="204"/>
        <v>42.780748663101605</v>
      </c>
      <c r="T155" s="680">
        <f t="shared" si="205"/>
        <v>75.970038772100452</v>
      </c>
      <c r="U155" s="227">
        <f t="shared" si="206"/>
        <v>19.516042780748659</v>
      </c>
      <c r="V155" s="263">
        <v>8</v>
      </c>
      <c r="W155" s="161">
        <v>3.74</v>
      </c>
      <c r="X155" s="149">
        <v>1.56</v>
      </c>
      <c r="Y155" s="155">
        <v>1.59</v>
      </c>
      <c r="Z155" s="149">
        <v>3.57</v>
      </c>
      <c r="AA155" s="156">
        <v>17.100000000000001</v>
      </c>
      <c r="AB155" s="432">
        <v>0.3</v>
      </c>
      <c r="AC155" s="474">
        <v>16.12</v>
      </c>
      <c r="AD155" s="443">
        <v>13.6</v>
      </c>
      <c r="AE155" s="440">
        <v>12.48</v>
      </c>
      <c r="AF155" s="723">
        <v>7</v>
      </c>
      <c r="AG155" s="456">
        <v>4516</v>
      </c>
      <c r="AH155" s="655">
        <v>0.7</v>
      </c>
      <c r="AI155" s="767">
        <v>0.4</v>
      </c>
      <c r="AJ155" s="796">
        <f t="shared" si="241"/>
        <v>0.85900424495838346</v>
      </c>
      <c r="AK155" s="688">
        <f t="shared" si="242"/>
        <v>0.77261129489290847</v>
      </c>
      <c r="AL155" s="634">
        <f t="shared" si="220"/>
        <v>13.008130081300816</v>
      </c>
      <c r="AM155" s="631">
        <f t="shared" si="236"/>
        <v>15.166049411812832</v>
      </c>
      <c r="AN155" s="631">
        <f t="shared" si="237"/>
        <v>11.682457731434015</v>
      </c>
      <c r="AO155" s="235">
        <f t="shared" si="207"/>
        <v>15.120744168066192</v>
      </c>
      <c r="AP155" s="808">
        <v>1.39</v>
      </c>
      <c r="AQ155" s="808">
        <v>1.23</v>
      </c>
      <c r="AR155" s="809" t="s">
        <v>1127</v>
      </c>
      <c r="AS155" s="808">
        <v>1.05</v>
      </c>
      <c r="AT155" s="796">
        <v>0.91</v>
      </c>
      <c r="AU155" s="809"/>
      <c r="AV155" s="810">
        <v>0.84</v>
      </c>
      <c r="AW155" s="812">
        <v>0.8</v>
      </c>
      <c r="AX155" s="811">
        <v>0.76</v>
      </c>
      <c r="AY155" s="811">
        <v>0.68</v>
      </c>
      <c r="AZ155" s="811">
        <v>0.56000000000000005</v>
      </c>
      <c r="BA155" s="811">
        <v>0.46</v>
      </c>
      <c r="BB155" s="811">
        <v>0.34</v>
      </c>
      <c r="BC155" s="811">
        <v>0.1</v>
      </c>
      <c r="BD155" s="812">
        <v>0</v>
      </c>
      <c r="BE155" s="812">
        <v>0</v>
      </c>
      <c r="BF155" s="812">
        <v>0</v>
      </c>
      <c r="BG155" s="812">
        <v>0</v>
      </c>
      <c r="BH155" s="810">
        <f t="shared" si="208"/>
        <v>9.1199999999999992</v>
      </c>
      <c r="BI155" s="405">
        <f t="shared" si="209"/>
        <v>13.008130081300816</v>
      </c>
      <c r="BJ155" s="405">
        <f t="shared" si="221"/>
        <v>17.142857142857125</v>
      </c>
      <c r="BK155" s="405">
        <f t="shared" si="238"/>
        <v>15.384615384615397</v>
      </c>
      <c r="BL155" s="404">
        <f t="shared" si="239"/>
        <v>8.3333333333333481</v>
      </c>
      <c r="BM155" s="404">
        <f t="shared" si="235"/>
        <v>4.9999999999999822</v>
      </c>
      <c r="BN155" s="306">
        <f t="shared" si="200"/>
        <v>5.2631578947368363</v>
      </c>
      <c r="BO155" s="306">
        <f t="shared" si="226"/>
        <v>11.764705882352944</v>
      </c>
      <c r="BP155" s="306">
        <f t="shared" si="227"/>
        <v>21.42857142857142</v>
      </c>
      <c r="BQ155" s="306">
        <f t="shared" si="228"/>
        <v>21.739130434782616</v>
      </c>
      <c r="BR155" s="306">
        <f t="shared" si="229"/>
        <v>35.294117647058812</v>
      </c>
      <c r="BS155" s="306">
        <f t="shared" si="230"/>
        <v>240</v>
      </c>
      <c r="BT155" s="306">
        <f t="shared" si="231"/>
        <v>0</v>
      </c>
      <c r="BU155" s="306">
        <f t="shared" si="232"/>
        <v>0</v>
      </c>
      <c r="BV155" s="306">
        <f t="shared" si="233"/>
        <v>0</v>
      </c>
      <c r="BW155" s="306">
        <f t="shared" si="234"/>
        <v>0</v>
      </c>
      <c r="BX155" s="404">
        <f t="shared" si="210"/>
        <v>26.290574615307285</v>
      </c>
      <c r="BY155" s="405">
        <f t="shared" si="211"/>
        <v>57.948173667914297</v>
      </c>
      <c r="BZ155" s="788" t="s">
        <v>2558</v>
      </c>
      <c r="CA155" s="486">
        <f t="shared" si="212"/>
        <v>-5.641503942313685</v>
      </c>
      <c r="CB155" s="348">
        <f t="shared" si="213"/>
        <v>13.874538838434974</v>
      </c>
      <c r="CC155" s="404">
        <f t="shared" si="214"/>
        <v>67.470320855614972</v>
      </c>
      <c r="CD155" s="570">
        <f t="shared" si="215"/>
        <v>1.3941699999999997</v>
      </c>
      <c r="CE155" s="419">
        <f t="shared" si="222"/>
        <v>1.5335869999999998</v>
      </c>
      <c r="CF155" s="419">
        <f t="shared" si="240"/>
        <v>1.6869456999999999</v>
      </c>
      <c r="CG155" s="419">
        <f t="shared" si="240"/>
        <v>1.8556402700000001</v>
      </c>
      <c r="CH155" s="496">
        <f t="shared" si="240"/>
        <v>2.0412042970000002</v>
      </c>
      <c r="CI155" s="416">
        <f t="shared" ref="CI155:CI165" si="243">SUM(CD155:CH155)</f>
        <v>8.511547267000001</v>
      </c>
      <c r="CJ155" s="405">
        <f t="shared" si="217"/>
        <v>11.66125122208522</v>
      </c>
      <c r="CK155" s="457">
        <v>1.04</v>
      </c>
      <c r="CL155" s="458">
        <v>-0.25</v>
      </c>
      <c r="CM155" s="458">
        <v>-20.56</v>
      </c>
      <c r="CN155" s="525">
        <v>-5.04</v>
      </c>
      <c r="CO155" s="508">
        <v>-10.95</v>
      </c>
    </row>
    <row r="156" spans="1:93" ht="11.25" customHeight="1">
      <c r="A156" s="30" t="s">
        <v>1995</v>
      </c>
      <c r="B156" s="32" t="s">
        <v>359</v>
      </c>
      <c r="C156" s="35" t="s">
        <v>497</v>
      </c>
      <c r="D156" s="118">
        <v>15</v>
      </c>
      <c r="E156" s="121">
        <v>198</v>
      </c>
      <c r="F156" s="40" t="s">
        <v>2049</v>
      </c>
      <c r="G156" s="66" t="s">
        <v>2659</v>
      </c>
      <c r="H156" s="988">
        <v>30.5</v>
      </c>
      <c r="I156" s="229">
        <f t="shared" si="202"/>
        <v>3.278688524590164</v>
      </c>
      <c r="J156" s="112">
        <v>0.22</v>
      </c>
      <c r="K156" s="112">
        <v>0.25</v>
      </c>
      <c r="L156" s="84">
        <f t="shared" si="203"/>
        <v>13.636363636363647</v>
      </c>
      <c r="M156" s="215">
        <v>42060</v>
      </c>
      <c r="N156" s="44">
        <v>42062</v>
      </c>
      <c r="O156" s="34">
        <v>42076</v>
      </c>
      <c r="P156" s="268" t="s">
        <v>558</v>
      </c>
      <c r="Q156" s="854" t="s">
        <v>3005</v>
      </c>
      <c r="R156" s="192">
        <f t="shared" si="223"/>
        <v>1</v>
      </c>
      <c r="S156" s="231" t="str">
        <f t="shared" si="204"/>
        <v>n/a</v>
      </c>
      <c r="T156" s="680" t="str">
        <f t="shared" si="205"/>
        <v>n/a</v>
      </c>
      <c r="U156" s="227" t="str">
        <f t="shared" si="206"/>
        <v>n/a</v>
      </c>
      <c r="V156" s="264">
        <v>12</v>
      </c>
      <c r="W156" s="878" t="s">
        <v>462</v>
      </c>
      <c r="X156" s="506" t="s">
        <v>462</v>
      </c>
      <c r="Y156" s="879" t="s">
        <v>462</v>
      </c>
      <c r="Z156" s="506" t="s">
        <v>462</v>
      </c>
      <c r="AA156" s="880" t="s">
        <v>462</v>
      </c>
      <c r="AB156" s="881" t="s">
        <v>462</v>
      </c>
      <c r="AC156" s="945" t="s">
        <v>462</v>
      </c>
      <c r="AD156" s="882" t="s">
        <v>462</v>
      </c>
      <c r="AE156" s="1021" t="s">
        <v>462</v>
      </c>
      <c r="AF156" s="725">
        <v>0</v>
      </c>
      <c r="AG156" s="962">
        <v>50</v>
      </c>
      <c r="AH156" s="946" t="s">
        <v>462</v>
      </c>
      <c r="AI156" s="879" t="s">
        <v>462</v>
      </c>
      <c r="AJ156" s="796" t="str">
        <f t="shared" si="241"/>
        <v>n/a</v>
      </c>
      <c r="AK156" s="688">
        <f t="shared" si="242"/>
        <v>0.95015060260942119</v>
      </c>
      <c r="AL156" s="635">
        <f t="shared" si="220"/>
        <v>9.9999999999999858</v>
      </c>
      <c r="AM156" s="636">
        <f t="shared" si="236"/>
        <v>9.5139112263757255</v>
      </c>
      <c r="AN156" s="636">
        <f t="shared" si="237"/>
        <v>8.883723866366843</v>
      </c>
      <c r="AO156" s="236">
        <f t="shared" si="207"/>
        <v>9.3498060643957501</v>
      </c>
      <c r="AP156" s="814">
        <v>0.88</v>
      </c>
      <c r="AQ156" s="831">
        <v>0.8</v>
      </c>
      <c r="AR156" s="815"/>
      <c r="AS156" s="814">
        <v>0.76</v>
      </c>
      <c r="AT156" s="797">
        <v>0.67</v>
      </c>
      <c r="AU156" s="815"/>
      <c r="AV156" s="816">
        <v>0.60499999999999998</v>
      </c>
      <c r="AW156" s="817">
        <v>0.57499999999999996</v>
      </c>
      <c r="AX156" s="817">
        <v>0.55000000000000004</v>
      </c>
      <c r="AY156" s="817">
        <v>0.505</v>
      </c>
      <c r="AZ156" s="817">
        <v>0.48</v>
      </c>
      <c r="BA156" s="817">
        <v>0.46</v>
      </c>
      <c r="BB156" s="817">
        <v>0.36</v>
      </c>
      <c r="BC156" s="817">
        <v>0.34</v>
      </c>
      <c r="BD156" s="817">
        <v>0.32</v>
      </c>
      <c r="BE156" s="817">
        <v>0.3</v>
      </c>
      <c r="BF156" s="817">
        <v>0.28000000000000003</v>
      </c>
      <c r="BG156" s="817">
        <v>0.26</v>
      </c>
      <c r="BH156" s="816">
        <f t="shared" si="208"/>
        <v>8.1449999999999996</v>
      </c>
      <c r="BI156" s="409">
        <f t="shared" si="209"/>
        <v>9.9999999999999858</v>
      </c>
      <c r="BJ156" s="409">
        <f t="shared" si="221"/>
        <v>5.2631578947368363</v>
      </c>
      <c r="BK156" s="409">
        <f t="shared" si="238"/>
        <v>13.432835820895516</v>
      </c>
      <c r="BL156" s="408">
        <f t="shared" si="239"/>
        <v>10.743801652892571</v>
      </c>
      <c r="BM156" s="408">
        <f t="shared" si="235"/>
        <v>5.2173913043478404</v>
      </c>
      <c r="BN156" s="395">
        <f t="shared" si="200"/>
        <v>4.5454545454545192</v>
      </c>
      <c r="BO156" s="395">
        <f t="shared" si="226"/>
        <v>8.9108910891089188</v>
      </c>
      <c r="BP156" s="395">
        <f t="shared" si="227"/>
        <v>5.2083333333333481</v>
      </c>
      <c r="BQ156" s="395">
        <f t="shared" si="228"/>
        <v>4.3478260869565188</v>
      </c>
      <c r="BR156" s="395">
        <f t="shared" si="229"/>
        <v>27.777777777777789</v>
      </c>
      <c r="BS156" s="395">
        <f t="shared" si="230"/>
        <v>5.8823529411764497</v>
      </c>
      <c r="BT156" s="395">
        <f t="shared" si="231"/>
        <v>6.25</v>
      </c>
      <c r="BU156" s="395">
        <f t="shared" si="232"/>
        <v>6.6666666666666652</v>
      </c>
      <c r="BV156" s="395">
        <f t="shared" si="233"/>
        <v>7.1428571428571397</v>
      </c>
      <c r="BW156" s="395">
        <f t="shared" si="234"/>
        <v>7.6923076923077094</v>
      </c>
      <c r="BX156" s="408">
        <f t="shared" si="210"/>
        <v>8.6054435965674543</v>
      </c>
      <c r="BY156" s="409">
        <f t="shared" si="211"/>
        <v>5.6920347401562967</v>
      </c>
      <c r="BZ156" s="654" t="s">
        <v>2637</v>
      </c>
      <c r="CA156" s="487" t="str">
        <f t="shared" si="212"/>
        <v>n/a</v>
      </c>
      <c r="CB156" s="349">
        <f t="shared" si="213"/>
        <v>12.162412390957007</v>
      </c>
      <c r="CC156" s="408">
        <f t="shared" si="214"/>
        <v>34.696442376852879</v>
      </c>
      <c r="CD156" s="574">
        <f t="shared" si="215"/>
        <v>0.90639999999999998</v>
      </c>
      <c r="CE156" s="420">
        <f t="shared" si="222"/>
        <v>0.93359199999999998</v>
      </c>
      <c r="CF156" s="420">
        <f t="shared" si="240"/>
        <v>0.96159976000000003</v>
      </c>
      <c r="CG156" s="420">
        <f t="shared" si="240"/>
        <v>0.99044775280000008</v>
      </c>
      <c r="CH156" s="497">
        <f t="shared" si="240"/>
        <v>1.020161185384</v>
      </c>
      <c r="CI156" s="421">
        <f t="shared" si="243"/>
        <v>4.8122006981840002</v>
      </c>
      <c r="CJ156" s="409">
        <f t="shared" si="217"/>
        <v>15.777707207160658</v>
      </c>
      <c r="CK156" s="883" t="s">
        <v>462</v>
      </c>
      <c r="CL156" s="884">
        <v>1.67</v>
      </c>
      <c r="CM156" s="884">
        <v>-23.75</v>
      </c>
      <c r="CN156" s="891">
        <v>-0.49</v>
      </c>
      <c r="CO156" s="892">
        <v>-5.64</v>
      </c>
    </row>
    <row r="157" spans="1:93" ht="11.25" customHeight="1">
      <c r="A157" s="23" t="s">
        <v>2053</v>
      </c>
      <c r="B157" s="24" t="s">
        <v>2054</v>
      </c>
      <c r="C157" s="29" t="s">
        <v>3294</v>
      </c>
      <c r="D157" s="199">
        <v>18</v>
      </c>
      <c r="E157" s="121">
        <v>163</v>
      </c>
      <c r="F157" s="57" t="s">
        <v>2659</v>
      </c>
      <c r="G157" s="49" t="s">
        <v>2659</v>
      </c>
      <c r="H157" s="184">
        <v>50.89</v>
      </c>
      <c r="I157" s="231">
        <f t="shared" si="202"/>
        <v>2.7510316368638237</v>
      </c>
      <c r="J157" s="94">
        <v>0.3125</v>
      </c>
      <c r="K157" s="94">
        <v>0.35</v>
      </c>
      <c r="L157" s="83">
        <f t="shared" si="203"/>
        <v>11.999999999999989</v>
      </c>
      <c r="M157" s="140">
        <v>41865</v>
      </c>
      <c r="N157" s="27">
        <v>41869</v>
      </c>
      <c r="O157" s="28">
        <v>41884</v>
      </c>
      <c r="P157" s="26" t="s">
        <v>2739</v>
      </c>
      <c r="Q157" s="1123"/>
      <c r="R157" s="224">
        <f t="shared" si="223"/>
        <v>1.4</v>
      </c>
      <c r="S157" s="675">
        <f t="shared" si="204"/>
        <v>33.175355450236964</v>
      </c>
      <c r="T157" s="684">
        <f t="shared" si="205"/>
        <v>-23.918228076908278</v>
      </c>
      <c r="U157" s="226">
        <f t="shared" si="206"/>
        <v>12.059241706161139</v>
      </c>
      <c r="V157" s="263">
        <v>12</v>
      </c>
      <c r="W157" s="161">
        <v>4.22</v>
      </c>
      <c r="X157" s="149" t="s">
        <v>462</v>
      </c>
      <c r="Y157" s="155">
        <v>1.67</v>
      </c>
      <c r="Z157" s="149">
        <v>1.08</v>
      </c>
      <c r="AA157" s="156">
        <v>9</v>
      </c>
      <c r="AB157" s="432">
        <v>10.3</v>
      </c>
      <c r="AC157" s="474">
        <v>126.3</v>
      </c>
      <c r="AD157" s="443">
        <v>-12.3</v>
      </c>
      <c r="AE157" s="440">
        <v>-3</v>
      </c>
      <c r="AF157" s="723">
        <v>15</v>
      </c>
      <c r="AG157" s="456">
        <v>9033</v>
      </c>
      <c r="AH157" s="655">
        <v>1.4</v>
      </c>
      <c r="AI157" s="767">
        <v>0.48</v>
      </c>
      <c r="AJ157" s="795" t="str">
        <f t="shared" si="241"/>
        <v>n/a</v>
      </c>
      <c r="AK157" s="794">
        <f t="shared" si="242"/>
        <v>0.65557913505745546</v>
      </c>
      <c r="AL157" s="634">
        <f t="shared" si="220"/>
        <v>13.911127827628821</v>
      </c>
      <c r="AM157" s="631">
        <f t="shared" si="236"/>
        <v>11.838122573397269</v>
      </c>
      <c r="AN157" s="631">
        <f t="shared" si="237"/>
        <v>9.0014958284458046</v>
      </c>
      <c r="AO157" s="235">
        <f t="shared" si="207"/>
        <v>13.730601459207371</v>
      </c>
      <c r="AP157" s="808">
        <v>1.325</v>
      </c>
      <c r="AQ157" s="808">
        <v>1.1631875</v>
      </c>
      <c r="AR157" s="809"/>
      <c r="AS157" s="808">
        <v>1.0117925000000001</v>
      </c>
      <c r="AT157" s="819">
        <v>0.94721</v>
      </c>
      <c r="AU157" s="809"/>
      <c r="AV157" s="810">
        <v>0.90415500000000004</v>
      </c>
      <c r="AW157" s="811">
        <v>0.86109999999999998</v>
      </c>
      <c r="AX157" s="811">
        <v>0.75346249999999992</v>
      </c>
      <c r="AY157" s="811">
        <v>0.5812425</v>
      </c>
      <c r="AZ157" s="811">
        <v>0.45207750000000002</v>
      </c>
      <c r="BA157" s="812">
        <v>0.38749499999999998</v>
      </c>
      <c r="BB157" s="811">
        <v>0.3659675</v>
      </c>
      <c r="BC157" s="812">
        <v>0.34444000000000002</v>
      </c>
      <c r="BD157" s="811">
        <v>0.33367625000000001</v>
      </c>
      <c r="BE157" s="812">
        <v>0.32291249999999999</v>
      </c>
      <c r="BF157" s="811">
        <v>0.31214874999999997</v>
      </c>
      <c r="BG157" s="811">
        <v>0.30138499999999996</v>
      </c>
      <c r="BH157" s="810">
        <f t="shared" si="208"/>
        <v>10.367252499999999</v>
      </c>
      <c r="BI157" s="405">
        <f t="shared" si="209"/>
        <v>13.911127827628821</v>
      </c>
      <c r="BJ157" s="405">
        <f t="shared" si="221"/>
        <v>14.963048253470944</v>
      </c>
      <c r="BK157" s="405">
        <f t="shared" si="238"/>
        <v>6.8181818181818343</v>
      </c>
      <c r="BL157" s="404">
        <f t="shared" si="239"/>
        <v>4.7619047619047672</v>
      </c>
      <c r="BM157" s="404">
        <f t="shared" si="235"/>
        <v>5.0000000000000044</v>
      </c>
      <c r="BN157" s="306">
        <f t="shared" si="200"/>
        <v>14.285714285714302</v>
      </c>
      <c r="BO157" s="306">
        <f t="shared" si="226"/>
        <v>29.629629629629626</v>
      </c>
      <c r="BP157" s="306">
        <f t="shared" si="227"/>
        <v>28.571428571428559</v>
      </c>
      <c r="BQ157" s="306">
        <f t="shared" si="228"/>
        <v>16.666666666666675</v>
      </c>
      <c r="BR157" s="306">
        <f t="shared" si="229"/>
        <v>5.8823529411764719</v>
      </c>
      <c r="BS157" s="306">
        <f t="shared" si="230"/>
        <v>6.25</v>
      </c>
      <c r="BT157" s="306">
        <f t="shared" si="231"/>
        <v>3.2258064516129004</v>
      </c>
      <c r="BU157" s="306">
        <f t="shared" si="232"/>
        <v>3.3333333333333437</v>
      </c>
      <c r="BV157" s="306">
        <f t="shared" si="233"/>
        <v>3.4482758620689724</v>
      </c>
      <c r="BW157" s="306">
        <f t="shared" si="234"/>
        <v>3.5714285714285809</v>
      </c>
      <c r="BX157" s="404">
        <f t="shared" si="210"/>
        <v>10.687926598283054</v>
      </c>
      <c r="BY157" s="405">
        <f t="shared" si="211"/>
        <v>8.5402073440015478</v>
      </c>
      <c r="BZ157" s="788" t="s">
        <v>1465</v>
      </c>
      <c r="CA157" s="486">
        <f t="shared" si="212"/>
        <v>-0.30671424085151067</v>
      </c>
      <c r="CB157" s="348">
        <f t="shared" si="213"/>
        <v>11.752527465309628</v>
      </c>
      <c r="CC157" s="404">
        <f t="shared" si="214"/>
        <v>69.897288198583098</v>
      </c>
      <c r="CD157" s="570">
        <f t="shared" si="215"/>
        <v>1.4575</v>
      </c>
      <c r="CE157" s="419">
        <f t="shared" si="222"/>
        <v>1.6032500000000001</v>
      </c>
      <c r="CF157" s="419">
        <f t="shared" si="240"/>
        <v>1.6192825000000002</v>
      </c>
      <c r="CG157" s="419">
        <f t="shared" si="240"/>
        <v>1.6354753250000003</v>
      </c>
      <c r="CH157" s="496">
        <f t="shared" si="240"/>
        <v>1.6518300782500002</v>
      </c>
      <c r="CI157" s="416">
        <f t="shared" si="243"/>
        <v>7.9673379032500016</v>
      </c>
      <c r="CJ157" s="405">
        <f t="shared" si="217"/>
        <v>15.655999023875028</v>
      </c>
      <c r="CK157" s="457">
        <v>1.66</v>
      </c>
      <c r="CL157" s="458">
        <v>21.46</v>
      </c>
      <c r="CM157" s="458">
        <v>-24.19</v>
      </c>
      <c r="CN157" s="525">
        <v>5.01</v>
      </c>
      <c r="CO157" s="508">
        <v>-8.19</v>
      </c>
    </row>
    <row r="158" spans="1:93" ht="11.25" customHeight="1">
      <c r="A158" s="23" t="s">
        <v>2321</v>
      </c>
      <c r="B158" s="24" t="s">
        <v>2322</v>
      </c>
      <c r="C158" s="29" t="s">
        <v>497</v>
      </c>
      <c r="D158" s="199">
        <v>15</v>
      </c>
      <c r="E158" s="121">
        <v>195</v>
      </c>
      <c r="F158" s="57" t="s">
        <v>2659</v>
      </c>
      <c r="G158" s="49" t="s">
        <v>2659</v>
      </c>
      <c r="H158" s="184">
        <v>29.06</v>
      </c>
      <c r="I158" s="227">
        <f t="shared" ref="I158:I165" si="244">(R158/H158)*100</f>
        <v>3.9917412250516171</v>
      </c>
      <c r="J158" s="113">
        <v>0.56000000000000005</v>
      </c>
      <c r="K158" s="113">
        <v>0.57999999999999996</v>
      </c>
      <c r="L158" s="83">
        <f t="shared" ref="L158:L206" si="245">((K158/J158)-1)*100</f>
        <v>3.5714285714285587</v>
      </c>
      <c r="M158" s="140">
        <v>41963</v>
      </c>
      <c r="N158" s="27">
        <v>41967</v>
      </c>
      <c r="O158" s="28">
        <v>41978</v>
      </c>
      <c r="P158" s="26" t="s">
        <v>2730</v>
      </c>
      <c r="Q158" s="91" t="s">
        <v>2690</v>
      </c>
      <c r="R158" s="224">
        <f>K158*2</f>
        <v>1.1599999999999999</v>
      </c>
      <c r="S158" s="231">
        <f t="shared" si="204"/>
        <v>47.736625514403286</v>
      </c>
      <c r="T158" s="680">
        <f t="shared" si="205"/>
        <v>-19.80522111393239</v>
      </c>
      <c r="U158" s="227">
        <f t="shared" si="206"/>
        <v>11.958847736625513</v>
      </c>
      <c r="V158" s="263">
        <v>12</v>
      </c>
      <c r="W158" s="161">
        <v>2.4300000000000002</v>
      </c>
      <c r="X158" s="149" t="s">
        <v>462</v>
      </c>
      <c r="Y158" s="155">
        <v>4.58</v>
      </c>
      <c r="Z158" s="149">
        <v>1.21</v>
      </c>
      <c r="AA158" s="156">
        <v>10.6</v>
      </c>
      <c r="AB158" s="432">
        <v>-4.7</v>
      </c>
      <c r="AC158" s="474">
        <v>0</v>
      </c>
      <c r="AD158" s="443">
        <v>3.4</v>
      </c>
      <c r="AE158" s="440" t="s">
        <v>462</v>
      </c>
      <c r="AF158" s="723">
        <v>1</v>
      </c>
      <c r="AG158" s="456">
        <v>202</v>
      </c>
      <c r="AH158" s="655">
        <v>0.9</v>
      </c>
      <c r="AI158" s="767">
        <v>0</v>
      </c>
      <c r="AJ158" s="796">
        <f t="shared" si="241"/>
        <v>1.7973115559899575</v>
      </c>
      <c r="AK158" s="688">
        <f t="shared" si="242"/>
        <v>1.0446355247867678</v>
      </c>
      <c r="AL158" s="634">
        <f t="shared" si="220"/>
        <v>0.89285714285711748</v>
      </c>
      <c r="AM158" s="631">
        <f t="shared" si="236"/>
        <v>4.1580437306558915</v>
      </c>
      <c r="AN158" s="631">
        <f t="shared" si="237"/>
        <v>6.1108592903658554</v>
      </c>
      <c r="AO158" s="235">
        <f t="shared" si="207"/>
        <v>5.8497525169012521</v>
      </c>
      <c r="AP158" s="808">
        <v>1.1299999999999999</v>
      </c>
      <c r="AQ158" s="808">
        <v>1.1200000000000001</v>
      </c>
      <c r="AR158" s="809"/>
      <c r="AS158" s="808">
        <v>1.1000000000000001</v>
      </c>
      <c r="AT158" s="796">
        <v>1</v>
      </c>
      <c r="AU158" s="809"/>
      <c r="AV158" s="810">
        <v>0.91</v>
      </c>
      <c r="AW158" s="811">
        <v>0.84</v>
      </c>
      <c r="AX158" s="811">
        <v>0.8</v>
      </c>
      <c r="AY158" s="811">
        <v>0.76</v>
      </c>
      <c r="AZ158" s="811">
        <v>0.73</v>
      </c>
      <c r="BA158" s="811">
        <v>0.71</v>
      </c>
      <c r="BB158" s="811">
        <v>0.64</v>
      </c>
      <c r="BC158" s="811">
        <v>0.56499999999999995</v>
      </c>
      <c r="BD158" s="811">
        <v>0.48499999999999999</v>
      </c>
      <c r="BE158" s="812">
        <v>0.43</v>
      </c>
      <c r="BF158" s="811">
        <v>0.42499999999999999</v>
      </c>
      <c r="BG158" s="812">
        <v>0</v>
      </c>
      <c r="BH158" s="810">
        <f t="shared" si="208"/>
        <v>11.644999999999998</v>
      </c>
      <c r="BI158" s="405">
        <f t="shared" si="209"/>
        <v>0.89285714285711748</v>
      </c>
      <c r="BJ158" s="405">
        <f t="shared" si="221"/>
        <v>1.8181818181818299</v>
      </c>
      <c r="BK158" s="405">
        <f t="shared" si="238"/>
        <v>10.000000000000009</v>
      </c>
      <c r="BL158" s="404">
        <f t="shared" si="239"/>
        <v>9.8901098901098763</v>
      </c>
      <c r="BM158" s="404">
        <f t="shared" si="235"/>
        <v>8.3333333333333481</v>
      </c>
      <c r="BN158" s="306">
        <f t="shared" si="200"/>
        <v>4.9999999999999822</v>
      </c>
      <c r="BO158" s="306">
        <f t="shared" si="226"/>
        <v>5.2631578947368363</v>
      </c>
      <c r="BP158" s="306">
        <f t="shared" si="227"/>
        <v>4.1095890410958846</v>
      </c>
      <c r="BQ158" s="306">
        <f t="shared" si="228"/>
        <v>2.8169014084507005</v>
      </c>
      <c r="BR158" s="306">
        <f t="shared" si="229"/>
        <v>10.9375</v>
      </c>
      <c r="BS158" s="306">
        <f t="shared" si="230"/>
        <v>13.27433628318586</v>
      </c>
      <c r="BT158" s="306">
        <f t="shared" si="231"/>
        <v>16.494845360824726</v>
      </c>
      <c r="BU158" s="306">
        <f t="shared" si="232"/>
        <v>12.790697674418606</v>
      </c>
      <c r="BV158" s="306">
        <f t="shared" si="233"/>
        <v>1.1764705882352899</v>
      </c>
      <c r="BW158" s="306">
        <f t="shared" si="234"/>
        <v>0</v>
      </c>
      <c r="BX158" s="404">
        <f t="shared" si="210"/>
        <v>6.8531986956953386</v>
      </c>
      <c r="BY158" s="405">
        <f t="shared" si="211"/>
        <v>5.0152704269444337</v>
      </c>
      <c r="BZ158" s="788" t="s">
        <v>2637</v>
      </c>
      <c r="CA158" s="486">
        <f t="shared" si="212"/>
        <v>-1.8562472212080401</v>
      </c>
      <c r="CB158" s="348">
        <f t="shared" si="213"/>
        <v>10.102600515417473</v>
      </c>
      <c r="CC158" s="404">
        <f t="shared" si="214"/>
        <v>36.608522648849124</v>
      </c>
      <c r="CD158" s="570">
        <f t="shared" si="215"/>
        <v>1.1413</v>
      </c>
      <c r="CE158" s="419">
        <f t="shared" si="222"/>
        <v>1.1413</v>
      </c>
      <c r="CF158" s="419">
        <f t="shared" si="240"/>
        <v>1.1755390000000001</v>
      </c>
      <c r="CG158" s="419">
        <f t="shared" si="240"/>
        <v>1.2108051700000002</v>
      </c>
      <c r="CH158" s="496">
        <f t="shared" si="240"/>
        <v>1.2471293251000002</v>
      </c>
      <c r="CI158" s="416">
        <f t="shared" si="243"/>
        <v>5.9160734951000009</v>
      </c>
      <c r="CJ158" s="405">
        <f t="shared" si="217"/>
        <v>20.358133155884381</v>
      </c>
      <c r="CK158" s="457">
        <v>0.94</v>
      </c>
      <c r="CL158" s="458">
        <v>5.87</v>
      </c>
      <c r="CM158" s="458">
        <v>-22.52</v>
      </c>
      <c r="CN158" s="525">
        <v>-2.89</v>
      </c>
      <c r="CO158" s="508">
        <v>-3.31</v>
      </c>
    </row>
    <row r="159" spans="1:93" ht="11.25" customHeight="1">
      <c r="A159" s="23" t="s">
        <v>3696</v>
      </c>
      <c r="B159" s="24" t="s">
        <v>3697</v>
      </c>
      <c r="C159" s="98" t="s">
        <v>3533</v>
      </c>
      <c r="D159" s="199">
        <v>13</v>
      </c>
      <c r="E159" s="121">
        <v>245</v>
      </c>
      <c r="F159" s="38" t="s">
        <v>1572</v>
      </c>
      <c r="G159" s="39" t="s">
        <v>1572</v>
      </c>
      <c r="H159" s="184">
        <v>71.180000000000007</v>
      </c>
      <c r="I159" s="227">
        <f t="shared" si="244"/>
        <v>4.7766226468109014</v>
      </c>
      <c r="J159" s="126">
        <v>0.77</v>
      </c>
      <c r="K159" s="126">
        <v>0.85</v>
      </c>
      <c r="L159" s="83">
        <f t="shared" si="245"/>
        <v>10.389610389610393</v>
      </c>
      <c r="M159" s="140">
        <v>42090</v>
      </c>
      <c r="N159" s="27">
        <v>42094</v>
      </c>
      <c r="O159" s="28">
        <v>42132</v>
      </c>
      <c r="P159" s="93" t="s">
        <v>3014</v>
      </c>
      <c r="Q159" s="91"/>
      <c r="R159" s="224">
        <f>K159*4</f>
        <v>3.4</v>
      </c>
      <c r="S159" s="231">
        <f t="shared" si="204"/>
        <v>111.8421052631579</v>
      </c>
      <c r="T159" s="680">
        <f t="shared" si="205"/>
        <v>56.381319085958381</v>
      </c>
      <c r="U159" s="227">
        <f t="shared" si="206"/>
        <v>23.414473684210527</v>
      </c>
      <c r="V159" s="263">
        <v>12</v>
      </c>
      <c r="W159" s="161">
        <v>3.04</v>
      </c>
      <c r="X159" s="149">
        <v>5.32</v>
      </c>
      <c r="Y159" s="155">
        <v>15.06</v>
      </c>
      <c r="Z159" s="149">
        <v>2.35</v>
      </c>
      <c r="AA159" s="156">
        <v>14.9</v>
      </c>
      <c r="AB159" s="432">
        <v>10.1</v>
      </c>
      <c r="AC159" s="474">
        <v>41.28</v>
      </c>
      <c r="AD159" s="443">
        <v>8</v>
      </c>
      <c r="AE159" s="440">
        <v>4.4000000000000004</v>
      </c>
      <c r="AF159" s="723">
        <v>7</v>
      </c>
      <c r="AG159" s="456">
        <v>2674</v>
      </c>
      <c r="AH159" s="655">
        <v>0.6</v>
      </c>
      <c r="AI159" s="767">
        <v>0.83</v>
      </c>
      <c r="AJ159" s="796">
        <f t="shared" si="241"/>
        <v>0.83960396769588164</v>
      </c>
      <c r="AK159" s="688">
        <f t="shared" si="242"/>
        <v>1.0905532072597977</v>
      </c>
      <c r="AL159" s="634">
        <f t="shared" si="220"/>
        <v>7.4074074074073959</v>
      </c>
      <c r="AM159" s="631">
        <f t="shared" si="236"/>
        <v>7.5161581727784421</v>
      </c>
      <c r="AN159" s="631">
        <f t="shared" si="237"/>
        <v>6.7168317415670531</v>
      </c>
      <c r="AO159" s="235">
        <f t="shared" si="207"/>
        <v>6.159105027478895</v>
      </c>
      <c r="AP159" s="808">
        <v>3.0449999999999999</v>
      </c>
      <c r="AQ159" s="808">
        <v>2.835</v>
      </c>
      <c r="AR159" s="809"/>
      <c r="AS159" s="808">
        <v>2.62</v>
      </c>
      <c r="AT159" s="796">
        <v>2.4500000000000002</v>
      </c>
      <c r="AU159" s="809"/>
      <c r="AV159" s="810">
        <v>2.3050000000000002</v>
      </c>
      <c r="AW159" s="811">
        <v>2.2000000000000002</v>
      </c>
      <c r="AX159" s="811">
        <v>2.15</v>
      </c>
      <c r="AY159" s="811">
        <v>1.98</v>
      </c>
      <c r="AZ159" s="811">
        <v>1.89</v>
      </c>
      <c r="BA159" s="811">
        <v>1.7749999999999999</v>
      </c>
      <c r="BB159" s="811">
        <v>1.675</v>
      </c>
      <c r="BC159" s="811">
        <v>1.55</v>
      </c>
      <c r="BD159" s="811">
        <v>1.5</v>
      </c>
      <c r="BE159" s="812">
        <v>0</v>
      </c>
      <c r="BF159" s="812">
        <v>2.02</v>
      </c>
      <c r="BG159" s="812">
        <v>2.96</v>
      </c>
      <c r="BH159" s="810">
        <f t="shared" si="208"/>
        <v>32.954999999999998</v>
      </c>
      <c r="BI159" s="405">
        <f t="shared" si="209"/>
        <v>7.4074074074073959</v>
      </c>
      <c r="BJ159" s="405">
        <f t="shared" si="221"/>
        <v>8.2061068702290019</v>
      </c>
      <c r="BK159" s="405">
        <f t="shared" si="238"/>
        <v>6.938775510204076</v>
      </c>
      <c r="BL159" s="404">
        <f t="shared" si="239"/>
        <v>6.2906724511930578</v>
      </c>
      <c r="BM159" s="404">
        <f t="shared" si="235"/>
        <v>4.7727272727272618</v>
      </c>
      <c r="BN159" s="306">
        <f t="shared" ref="BN159:BW160" si="246">IF(AX159=0,0,IF(AX159&gt;AW159,0,((AW159/AX159)-1)*100))</f>
        <v>2.3255813953488413</v>
      </c>
      <c r="BO159" s="306">
        <f t="shared" si="246"/>
        <v>8.5858585858585847</v>
      </c>
      <c r="BP159" s="306">
        <f t="shared" si="246"/>
        <v>4.7619047619047672</v>
      </c>
      <c r="BQ159" s="306">
        <f t="shared" si="246"/>
        <v>6.4788732394366111</v>
      </c>
      <c r="BR159" s="306">
        <f t="shared" si="246"/>
        <v>5.9701492537313383</v>
      </c>
      <c r="BS159" s="306">
        <f t="shared" si="246"/>
        <v>8.0645161290322509</v>
      </c>
      <c r="BT159" s="306">
        <f t="shared" si="246"/>
        <v>3.3333333333333437</v>
      </c>
      <c r="BU159" s="306">
        <f t="shared" si="246"/>
        <v>0</v>
      </c>
      <c r="BV159" s="306">
        <f t="shared" si="246"/>
        <v>0</v>
      </c>
      <c r="BW159" s="306">
        <f t="shared" si="246"/>
        <v>0</v>
      </c>
      <c r="BX159" s="404">
        <f t="shared" si="210"/>
        <v>4.8757270806937676</v>
      </c>
      <c r="BY159" s="405">
        <f t="shared" si="211"/>
        <v>2.9629297729113926</v>
      </c>
      <c r="BZ159" s="788" t="s">
        <v>2637</v>
      </c>
      <c r="CA159" s="486">
        <f t="shared" si="212"/>
        <v>-11.921019295832572</v>
      </c>
      <c r="CB159" s="348">
        <f t="shared" si="213"/>
        <v>11.493454388377955</v>
      </c>
      <c r="CC159" s="404">
        <f t="shared" si="214"/>
        <v>51.396167346541723</v>
      </c>
      <c r="CD159" s="570">
        <f t="shared" si="215"/>
        <v>3.3495000000000004</v>
      </c>
      <c r="CE159" s="419">
        <f t="shared" si="222"/>
        <v>3.6844500000000009</v>
      </c>
      <c r="CF159" s="419">
        <f t="shared" si="240"/>
        <v>3.8465658000000009</v>
      </c>
      <c r="CG159" s="419">
        <f t="shared" si="240"/>
        <v>4.0158146952000013</v>
      </c>
      <c r="CH159" s="496">
        <f t="shared" si="240"/>
        <v>4.1925105417888018</v>
      </c>
      <c r="CI159" s="416">
        <f t="shared" si="243"/>
        <v>19.088841036988804</v>
      </c>
      <c r="CJ159" s="405">
        <f t="shared" si="217"/>
        <v>26.81770305842765</v>
      </c>
      <c r="CK159" s="457">
        <v>0.47</v>
      </c>
      <c r="CL159" s="458">
        <v>27.31</v>
      </c>
      <c r="CM159" s="458">
        <v>-7.53</v>
      </c>
      <c r="CN159" s="525">
        <v>-1.37</v>
      </c>
      <c r="CO159" s="508">
        <v>11.03</v>
      </c>
    </row>
    <row r="160" spans="1:93" ht="11.25" customHeight="1">
      <c r="A160" s="86" t="s">
        <v>2239</v>
      </c>
      <c r="B160" s="24" t="s">
        <v>3397</v>
      </c>
      <c r="C160" s="217" t="s">
        <v>1559</v>
      </c>
      <c r="D160" s="117">
        <v>11</v>
      </c>
      <c r="E160" s="121">
        <v>297</v>
      </c>
      <c r="F160" s="57" t="s">
        <v>2659</v>
      </c>
      <c r="G160" s="49" t="s">
        <v>2659</v>
      </c>
      <c r="H160" s="184">
        <v>63.01</v>
      </c>
      <c r="I160" s="227">
        <f t="shared" si="244"/>
        <v>2.1583875575305509</v>
      </c>
      <c r="J160" s="126">
        <v>0.32</v>
      </c>
      <c r="K160" s="126">
        <v>0.34</v>
      </c>
      <c r="L160" s="83">
        <f t="shared" si="245"/>
        <v>6.25</v>
      </c>
      <c r="M160" s="140">
        <v>41816</v>
      </c>
      <c r="N160" s="27">
        <v>41820</v>
      </c>
      <c r="O160" s="28">
        <v>41884</v>
      </c>
      <c r="P160" s="26" t="s">
        <v>2739</v>
      </c>
      <c r="Q160" s="198"/>
      <c r="R160" s="224">
        <f>K160*4</f>
        <v>1.36</v>
      </c>
      <c r="S160" s="231">
        <f t="shared" si="204"/>
        <v>43.589743589743591</v>
      </c>
      <c r="T160" s="680">
        <f t="shared" si="205"/>
        <v>20.212359580915805</v>
      </c>
      <c r="U160" s="227">
        <f t="shared" si="206"/>
        <v>20.195512820512818</v>
      </c>
      <c r="V160" s="263">
        <v>12</v>
      </c>
      <c r="W160" s="161">
        <v>3.12</v>
      </c>
      <c r="X160" s="149" t="s">
        <v>462</v>
      </c>
      <c r="Y160" s="155">
        <v>1.04</v>
      </c>
      <c r="Z160" s="149">
        <v>1.61</v>
      </c>
      <c r="AA160" s="156">
        <v>8.6999999999999993</v>
      </c>
      <c r="AB160" s="432">
        <v>9.8000000000000007</v>
      </c>
      <c r="AC160" s="474">
        <v>0</v>
      </c>
      <c r="AD160" s="443">
        <v>9.6999999999999993</v>
      </c>
      <c r="AE160" s="440" t="s">
        <v>462</v>
      </c>
      <c r="AF160" s="723">
        <v>0</v>
      </c>
      <c r="AG160" s="456">
        <v>888</v>
      </c>
      <c r="AH160" s="655">
        <v>4.4000000000000004</v>
      </c>
      <c r="AI160" s="767">
        <v>0.09</v>
      </c>
      <c r="AJ160" s="796">
        <f t="shared" si="241"/>
        <v>0.58862750901666017</v>
      </c>
      <c r="AK160" s="688">
        <f t="shared" si="242"/>
        <v>0.42575411234286353</v>
      </c>
      <c r="AL160" s="634">
        <f t="shared" si="220"/>
        <v>6.4516129032258229</v>
      </c>
      <c r="AM160" s="631">
        <f t="shared" si="236"/>
        <v>4.4011575622509014</v>
      </c>
      <c r="AN160" s="631">
        <f t="shared" si="237"/>
        <v>5.7096868374616028</v>
      </c>
      <c r="AO160" s="235">
        <f t="shared" si="207"/>
        <v>13.410761451115572</v>
      </c>
      <c r="AP160" s="808">
        <v>1.32</v>
      </c>
      <c r="AQ160" s="808">
        <v>1.24</v>
      </c>
      <c r="AR160" s="809"/>
      <c r="AS160" s="813">
        <v>1.2</v>
      </c>
      <c r="AT160" s="796">
        <v>1.1599999999999999</v>
      </c>
      <c r="AU160" s="809"/>
      <c r="AV160" s="810">
        <v>1.08</v>
      </c>
      <c r="AW160" s="811">
        <v>1</v>
      </c>
      <c r="AX160" s="811">
        <v>0.9</v>
      </c>
      <c r="AY160" s="811">
        <v>0.78</v>
      </c>
      <c r="AZ160" s="811">
        <v>0.66</v>
      </c>
      <c r="BA160" s="811">
        <v>0.55000000000000004</v>
      </c>
      <c r="BB160" s="811">
        <v>0.375</v>
      </c>
      <c r="BC160" s="812">
        <v>0</v>
      </c>
      <c r="BD160" s="812">
        <v>0</v>
      </c>
      <c r="BE160" s="812">
        <v>0</v>
      </c>
      <c r="BF160" s="812">
        <v>0</v>
      </c>
      <c r="BG160" s="812">
        <v>0</v>
      </c>
      <c r="BH160" s="810">
        <f t="shared" si="208"/>
        <v>10.265000000000001</v>
      </c>
      <c r="BI160" s="405">
        <f t="shared" si="209"/>
        <v>6.4516129032258229</v>
      </c>
      <c r="BJ160" s="405">
        <f t="shared" si="221"/>
        <v>3.3333333333333437</v>
      </c>
      <c r="BK160" s="405">
        <f t="shared" si="238"/>
        <v>3.4482758620689724</v>
      </c>
      <c r="BL160" s="404">
        <f t="shared" si="239"/>
        <v>7.4074074074073959</v>
      </c>
      <c r="BM160" s="404">
        <f t="shared" si="235"/>
        <v>8.0000000000000071</v>
      </c>
      <c r="BN160" s="306">
        <f t="shared" si="246"/>
        <v>11.111111111111116</v>
      </c>
      <c r="BO160" s="306">
        <f t="shared" si="246"/>
        <v>15.384615384615374</v>
      </c>
      <c r="BP160" s="306">
        <f t="shared" si="246"/>
        <v>18.181818181818187</v>
      </c>
      <c r="BQ160" s="306">
        <f t="shared" si="246"/>
        <v>19.999999999999996</v>
      </c>
      <c r="BR160" s="306">
        <f t="shared" si="246"/>
        <v>46.666666666666679</v>
      </c>
      <c r="BS160" s="306">
        <f t="shared" si="246"/>
        <v>0</v>
      </c>
      <c r="BT160" s="306">
        <f t="shared" si="246"/>
        <v>0</v>
      </c>
      <c r="BU160" s="306">
        <f t="shared" si="246"/>
        <v>0</v>
      </c>
      <c r="BV160" s="306">
        <f t="shared" si="246"/>
        <v>0</v>
      </c>
      <c r="BW160" s="306">
        <f t="shared" si="246"/>
        <v>0</v>
      </c>
      <c r="BX160" s="404">
        <f t="shared" si="210"/>
        <v>9.3323227233497938</v>
      </c>
      <c r="BY160" s="405">
        <f t="shared" si="211"/>
        <v>11.959962292927274</v>
      </c>
      <c r="BZ160" s="788" t="s">
        <v>1863</v>
      </c>
      <c r="CA160" s="486">
        <f t="shared" si="212"/>
        <v>-12.327438425520665</v>
      </c>
      <c r="CB160" s="348">
        <f t="shared" si="213"/>
        <v>7.8680743949921537</v>
      </c>
      <c r="CC160" s="404">
        <f t="shared" si="214"/>
        <v>50.073864372118422</v>
      </c>
      <c r="CD160" s="570">
        <f t="shared" si="215"/>
        <v>1.4493600000000002</v>
      </c>
      <c r="CE160" s="419">
        <f t="shared" si="222"/>
        <v>1.4493600000000002</v>
      </c>
      <c r="CF160" s="419">
        <f t="shared" si="240"/>
        <v>1.4928408000000002</v>
      </c>
      <c r="CG160" s="419">
        <f t="shared" si="240"/>
        <v>1.5376260240000001</v>
      </c>
      <c r="CH160" s="496">
        <f t="shared" si="240"/>
        <v>1.5837548047200003</v>
      </c>
      <c r="CI160" s="416">
        <f t="shared" si="243"/>
        <v>7.5129416287200002</v>
      </c>
      <c r="CJ160" s="405">
        <f t="shared" si="217"/>
        <v>11.923411567560706</v>
      </c>
      <c r="CK160" s="457">
        <v>0.82</v>
      </c>
      <c r="CL160" s="458">
        <v>30.68</v>
      </c>
      <c r="CM160" s="458">
        <v>-3.27</v>
      </c>
      <c r="CN160" s="525">
        <v>-0.35</v>
      </c>
      <c r="CO160" s="508">
        <v>8.31</v>
      </c>
    </row>
    <row r="161" spans="1:93" ht="11.25" customHeight="1">
      <c r="A161" s="86" t="s">
        <v>1429</v>
      </c>
      <c r="B161" s="24" t="s">
        <v>1430</v>
      </c>
      <c r="C161" s="29" t="s">
        <v>3417</v>
      </c>
      <c r="D161" s="199">
        <v>11</v>
      </c>
      <c r="E161" s="121">
        <v>310</v>
      </c>
      <c r="F161" s="57" t="s">
        <v>2659</v>
      </c>
      <c r="G161" s="49" t="s">
        <v>2659</v>
      </c>
      <c r="H161" s="184">
        <v>26.78</v>
      </c>
      <c r="I161" s="227">
        <f t="shared" si="244"/>
        <v>1.9417475728155338</v>
      </c>
      <c r="J161" s="126">
        <v>0.12</v>
      </c>
      <c r="K161" s="126">
        <v>0.13</v>
      </c>
      <c r="L161" s="83">
        <f t="shared" si="245"/>
        <v>8.3333333333333481</v>
      </c>
      <c r="M161" s="140">
        <v>42069</v>
      </c>
      <c r="N161" s="27">
        <v>42073</v>
      </c>
      <c r="O161" s="28">
        <v>42087</v>
      </c>
      <c r="P161" s="93" t="s">
        <v>916</v>
      </c>
      <c r="Q161" s="532"/>
      <c r="R161" s="224">
        <f>K161*4</f>
        <v>0.52</v>
      </c>
      <c r="S161" s="672">
        <f t="shared" si="204"/>
        <v>70.270270270270274</v>
      </c>
      <c r="T161" s="681">
        <f t="shared" si="205"/>
        <v>54.286890060187673</v>
      </c>
      <c r="U161" s="229">
        <f t="shared" si="206"/>
        <v>36.189189189189193</v>
      </c>
      <c r="V161" s="263">
        <v>12</v>
      </c>
      <c r="W161" s="161">
        <v>0.74</v>
      </c>
      <c r="X161" s="149">
        <v>2.78</v>
      </c>
      <c r="Y161" s="155">
        <v>0.89</v>
      </c>
      <c r="Z161" s="149">
        <v>1.48</v>
      </c>
      <c r="AA161" s="156">
        <v>4.0999999999999996</v>
      </c>
      <c r="AB161" s="432">
        <v>-49.1</v>
      </c>
      <c r="AC161" s="474">
        <v>248.34</v>
      </c>
      <c r="AD161" s="443">
        <v>10.1</v>
      </c>
      <c r="AE161" s="440">
        <v>13</v>
      </c>
      <c r="AF161" s="723">
        <v>6</v>
      </c>
      <c r="AG161" s="466">
        <v>530</v>
      </c>
      <c r="AH161" s="655">
        <v>2.2999999999999998</v>
      </c>
      <c r="AI161" s="767">
        <v>0.03</v>
      </c>
      <c r="AJ161" s="797">
        <f>IF(OR(AD161&lt;0,AD161="n/a",AD161=0,AN161="n/a"),"n/a",AN161/AD161)</f>
        <v>1.1269720653750381</v>
      </c>
      <c r="AK161" s="686" t="str">
        <f>IF(OR(AN161&lt;0,AN161="n/a",AO161&lt;0,AO161="n/a"),"n/a",AN161/AO161)</f>
        <v>n/a</v>
      </c>
      <c r="AL161" s="634">
        <f t="shared" si="220"/>
        <v>9.0909090909090828</v>
      </c>
      <c r="AM161" s="631">
        <f t="shared" si="236"/>
        <v>10.064241629820891</v>
      </c>
      <c r="AN161" s="631">
        <f t="shared" si="237"/>
        <v>11.382417860287886</v>
      </c>
      <c r="AO161" s="235" t="str">
        <f t="shared" si="207"/>
        <v>n/a</v>
      </c>
      <c r="AP161" s="808">
        <v>0.48</v>
      </c>
      <c r="AQ161" s="808">
        <v>0.44</v>
      </c>
      <c r="AR161" s="809"/>
      <c r="AS161" s="808">
        <v>0.4</v>
      </c>
      <c r="AT161" s="796">
        <v>0.36</v>
      </c>
      <c r="AU161" s="809"/>
      <c r="AV161" s="810">
        <v>0.32</v>
      </c>
      <c r="AW161" s="811">
        <v>0.28000000000000003</v>
      </c>
      <c r="AX161" s="811">
        <v>0.24</v>
      </c>
      <c r="AY161" s="811">
        <v>0.2</v>
      </c>
      <c r="AZ161" s="812">
        <v>0.16</v>
      </c>
      <c r="BA161" s="811">
        <v>0.08</v>
      </c>
      <c r="BB161" s="812">
        <v>0</v>
      </c>
      <c r="BC161" s="812">
        <v>0</v>
      </c>
      <c r="BD161" s="812">
        <v>0</v>
      </c>
      <c r="BE161" s="812">
        <v>0</v>
      </c>
      <c r="BF161" s="812">
        <v>0</v>
      </c>
      <c r="BG161" s="812">
        <v>0</v>
      </c>
      <c r="BH161" s="810">
        <f t="shared" si="208"/>
        <v>2.96</v>
      </c>
      <c r="BI161" s="405">
        <f t="shared" si="209"/>
        <v>9.0909090909090828</v>
      </c>
      <c r="BJ161" s="405">
        <f t="shared" si="221"/>
        <v>9.9999999999999858</v>
      </c>
      <c r="BK161" s="405">
        <f t="shared" si="238"/>
        <v>11.111111111111116</v>
      </c>
      <c r="BL161" s="404">
        <f t="shared" si="239"/>
        <v>12.5</v>
      </c>
      <c r="BM161" s="404">
        <f t="shared" si="235"/>
        <v>14.285714285714279</v>
      </c>
      <c r="BN161" s="306">
        <f t="shared" ref="BN161:BW162" si="247">IF(AX161=0,0,IF(AX161&gt;AW161,0,((AW161/AX161)-1)*100))</f>
        <v>16.666666666666675</v>
      </c>
      <c r="BO161" s="306">
        <f t="shared" si="247"/>
        <v>19.999999999999996</v>
      </c>
      <c r="BP161" s="306">
        <f t="shared" si="247"/>
        <v>25</v>
      </c>
      <c r="BQ161" s="306">
        <f t="shared" si="247"/>
        <v>100</v>
      </c>
      <c r="BR161" s="306">
        <f t="shared" si="247"/>
        <v>0</v>
      </c>
      <c r="BS161" s="306">
        <f t="shared" si="247"/>
        <v>0</v>
      </c>
      <c r="BT161" s="306">
        <f t="shared" si="247"/>
        <v>0</v>
      </c>
      <c r="BU161" s="306">
        <f t="shared" si="247"/>
        <v>0</v>
      </c>
      <c r="BV161" s="306">
        <f t="shared" si="247"/>
        <v>0</v>
      </c>
      <c r="BW161" s="306">
        <f t="shared" si="247"/>
        <v>0</v>
      </c>
      <c r="BX161" s="404">
        <f t="shared" si="210"/>
        <v>14.576960076960075</v>
      </c>
      <c r="BY161" s="405">
        <f t="shared" si="211"/>
        <v>24.196272925630716</v>
      </c>
      <c r="BZ161" s="788" t="s">
        <v>2637</v>
      </c>
      <c r="CA161" s="486">
        <f t="shared" si="212"/>
        <v>-22.865023756085776</v>
      </c>
      <c r="CB161" s="348">
        <f t="shared" si="213"/>
        <v>13.324165433103419</v>
      </c>
      <c r="CC161" s="404">
        <f t="shared" si="214"/>
        <v>56.516175266175267</v>
      </c>
      <c r="CD161" s="570">
        <f t="shared" si="215"/>
        <v>0.48480000000000001</v>
      </c>
      <c r="CE161" s="419">
        <f t="shared" si="222"/>
        <v>0.53328000000000009</v>
      </c>
      <c r="CF161" s="419">
        <f t="shared" si="240"/>
        <v>0.58660800000000013</v>
      </c>
      <c r="CG161" s="419">
        <f t="shared" si="240"/>
        <v>0.6452688000000002</v>
      </c>
      <c r="CH161" s="496">
        <f t="shared" si="240"/>
        <v>0.70979568000000026</v>
      </c>
      <c r="CI161" s="416">
        <f t="shared" si="243"/>
        <v>2.9597524800000006</v>
      </c>
      <c r="CJ161" s="405">
        <f t="shared" si="217"/>
        <v>11.052100373412996</v>
      </c>
      <c r="CK161" s="457">
        <v>1</v>
      </c>
      <c r="CL161" s="458">
        <v>8.86</v>
      </c>
      <c r="CM161" s="458">
        <v>-13.28</v>
      </c>
      <c r="CN161" s="525">
        <v>-2.95</v>
      </c>
      <c r="CO161" s="508">
        <v>-4.18</v>
      </c>
    </row>
    <row r="162" spans="1:93" ht="11.25" customHeight="1">
      <c r="A162" s="15" t="s">
        <v>1120</v>
      </c>
      <c r="B162" s="16" t="s">
        <v>1119</v>
      </c>
      <c r="C162" s="22" t="s">
        <v>1737</v>
      </c>
      <c r="D162" s="216">
        <v>14</v>
      </c>
      <c r="E162" s="121">
        <v>202</v>
      </c>
      <c r="F162" s="36" t="s">
        <v>1572</v>
      </c>
      <c r="G162" s="37" t="s">
        <v>1572</v>
      </c>
      <c r="H162" s="985">
        <v>78.150000000000006</v>
      </c>
      <c r="I162" s="226">
        <f t="shared" si="244"/>
        <v>3.0932309660908506</v>
      </c>
      <c r="J162" s="111">
        <v>2.1635420000000001</v>
      </c>
      <c r="K162" s="111">
        <v>2.41736</v>
      </c>
      <c r="L162" s="96">
        <f t="shared" si="245"/>
        <v>11.731595688921214</v>
      </c>
      <c r="M162" s="875">
        <v>41743</v>
      </c>
      <c r="N162" s="873">
        <v>41745</v>
      </c>
      <c r="O162" s="874">
        <v>41789</v>
      </c>
      <c r="P162" s="19" t="s">
        <v>3155</v>
      </c>
      <c r="Q162" s="16" t="s">
        <v>1121</v>
      </c>
      <c r="R162" s="225">
        <f>K162</f>
        <v>2.41736</v>
      </c>
      <c r="S162" s="231">
        <f t="shared" si="204"/>
        <v>50.891789473684213</v>
      </c>
      <c r="T162" s="680" t="str">
        <f t="shared" si="205"/>
        <v>n/a</v>
      </c>
      <c r="U162" s="227">
        <f t="shared" si="206"/>
        <v>16.452631578947368</v>
      </c>
      <c r="V162" s="267">
        <v>12</v>
      </c>
      <c r="W162" s="904">
        <v>4.75</v>
      </c>
      <c r="X162" s="905" t="s">
        <v>462</v>
      </c>
      <c r="Y162" s="906" t="s">
        <v>462</v>
      </c>
      <c r="Z162" s="905" t="s">
        <v>462</v>
      </c>
      <c r="AA162" s="907" t="s">
        <v>462</v>
      </c>
      <c r="AB162" s="908" t="s">
        <v>462</v>
      </c>
      <c r="AC162" s="1041" t="s">
        <v>462</v>
      </c>
      <c r="AD162" s="909" t="s">
        <v>462</v>
      </c>
      <c r="AE162" s="910" t="s">
        <v>462</v>
      </c>
      <c r="AF162" s="724">
        <v>3</v>
      </c>
      <c r="AG162" s="911">
        <v>252002</v>
      </c>
      <c r="AH162" s="1042" t="s">
        <v>462</v>
      </c>
      <c r="AI162" s="906" t="s">
        <v>462</v>
      </c>
      <c r="AJ162" s="796" t="str">
        <f>IF(OR(AD162&lt;0,AD162="n/a",AD162=0),"n/a",AN162/AD162)</f>
        <v>n/a</v>
      </c>
      <c r="AK162" s="688">
        <f>IF(OR(AO162&lt;0,AO162="n/a"),"n/a",AN162/AO162)</f>
        <v>0.90578132948591306</v>
      </c>
      <c r="AL162" s="632">
        <f t="shared" si="220"/>
        <v>11.731595688921214</v>
      </c>
      <c r="AM162" s="633">
        <f t="shared" si="236"/>
        <v>5.0962567526084745</v>
      </c>
      <c r="AN162" s="633">
        <f t="shared" si="237"/>
        <v>14.339870733308558</v>
      </c>
      <c r="AO162" s="234">
        <f t="shared" si="207"/>
        <v>15.831492951447036</v>
      </c>
      <c r="AP162" s="803">
        <v>2.41736</v>
      </c>
      <c r="AQ162" s="803">
        <v>2.1635420000000001</v>
      </c>
      <c r="AR162" s="802"/>
      <c r="AS162" s="803">
        <v>2.1122640000000001</v>
      </c>
      <c r="AT162" s="795">
        <v>2.0824739999999999</v>
      </c>
      <c r="AU162" s="802"/>
      <c r="AV162" s="805">
        <v>1.379429</v>
      </c>
      <c r="AW162" s="806">
        <v>1.2369520000000001</v>
      </c>
      <c r="AX162" s="806">
        <v>1.1526829999999999</v>
      </c>
      <c r="AY162" s="806">
        <v>0.84554700000000005</v>
      </c>
      <c r="AZ162" s="806">
        <v>0.69240000000000002</v>
      </c>
      <c r="BA162" s="806">
        <v>0.6704</v>
      </c>
      <c r="BB162" s="806">
        <v>0.55600000000000005</v>
      </c>
      <c r="BC162" s="806">
        <v>0.5272</v>
      </c>
      <c r="BD162" s="806">
        <v>0.38400000000000001</v>
      </c>
      <c r="BE162" s="806">
        <v>0.31900000000000001</v>
      </c>
      <c r="BF162" s="806">
        <v>0.21564</v>
      </c>
      <c r="BG162" s="806">
        <v>0.21318000000000001</v>
      </c>
      <c r="BH162" s="805">
        <f t="shared" si="208"/>
        <v>16.968071000000002</v>
      </c>
      <c r="BI162" s="407">
        <f t="shared" si="209"/>
        <v>11.731595688921214</v>
      </c>
      <c r="BJ162" s="407">
        <f t="shared" si="221"/>
        <v>2.4276321520416033</v>
      </c>
      <c r="BK162" s="407">
        <f t="shared" si="238"/>
        <v>1.4305100567882256</v>
      </c>
      <c r="BL162" s="406">
        <f t="shared" si="239"/>
        <v>50.966378117322449</v>
      </c>
      <c r="BM162" s="406">
        <f t="shared" si="235"/>
        <v>11.518393599751642</v>
      </c>
      <c r="BN162" s="394">
        <f t="shared" si="247"/>
        <v>7.3106829891652847</v>
      </c>
      <c r="BO162" s="394">
        <f t="shared" si="247"/>
        <v>36.323941779699979</v>
      </c>
      <c r="BP162" s="394">
        <f t="shared" si="247"/>
        <v>22.11828422876949</v>
      </c>
      <c r="BQ162" s="394">
        <f t="shared" si="247"/>
        <v>3.281622911694515</v>
      </c>
      <c r="BR162" s="394">
        <f t="shared" si="247"/>
        <v>20.575539568345302</v>
      </c>
      <c r="BS162" s="394">
        <f t="shared" si="247"/>
        <v>5.4628224582701224</v>
      </c>
      <c r="BT162" s="394">
        <f t="shared" si="247"/>
        <v>37.291666666666657</v>
      </c>
      <c r="BU162" s="394">
        <f t="shared" si="247"/>
        <v>20.376175548589348</v>
      </c>
      <c r="BV162" s="394">
        <f t="shared" si="247"/>
        <v>47.931738081988499</v>
      </c>
      <c r="BW162" s="394">
        <f t="shared" si="247"/>
        <v>1.1539544047283856</v>
      </c>
      <c r="BX162" s="406">
        <f t="shared" si="210"/>
        <v>18.660062550182847</v>
      </c>
      <c r="BY162" s="407">
        <f t="shared" si="211"/>
        <v>16.499583557041305</v>
      </c>
      <c r="BZ162" s="787" t="s">
        <v>1862</v>
      </c>
      <c r="CA162" s="682">
        <f t="shared" si="212"/>
        <v>0.98047012045203985</v>
      </c>
      <c r="CB162" s="350">
        <f t="shared" si="213"/>
        <v>17.433101699399408</v>
      </c>
      <c r="CC162" s="406">
        <f t="shared" si="214"/>
        <v>50.493686271041071</v>
      </c>
      <c r="CD162" s="554">
        <f t="shared" si="215"/>
        <v>2.4898807999999999</v>
      </c>
      <c r="CE162" s="417">
        <f t="shared" si="222"/>
        <v>2.5645772239999998</v>
      </c>
      <c r="CF162" s="417">
        <f t="shared" si="240"/>
        <v>2.6415145407199998</v>
      </c>
      <c r="CG162" s="417">
        <f t="shared" si="240"/>
        <v>2.7207599769415998</v>
      </c>
      <c r="CH162" s="495">
        <f t="shared" si="240"/>
        <v>2.8023827762498477</v>
      </c>
      <c r="CI162" s="418">
        <f t="shared" si="243"/>
        <v>13.219115317911447</v>
      </c>
      <c r="CJ162" s="407">
        <f t="shared" si="217"/>
        <v>16.915054789394045</v>
      </c>
      <c r="CK162" s="909" t="s">
        <v>462</v>
      </c>
      <c r="CL162" s="913">
        <v>18.78</v>
      </c>
      <c r="CM162" s="913">
        <v>-3.11</v>
      </c>
      <c r="CN162" s="1033">
        <v>2.66</v>
      </c>
      <c r="CO162" s="1034">
        <v>4.87</v>
      </c>
    </row>
    <row r="163" spans="1:93" ht="11.25" customHeight="1">
      <c r="A163" s="23" t="s">
        <v>602</v>
      </c>
      <c r="B163" s="24" t="s">
        <v>603</v>
      </c>
      <c r="C163" s="29" t="s">
        <v>2172</v>
      </c>
      <c r="D163" s="117">
        <v>19</v>
      </c>
      <c r="E163" s="121">
        <v>158</v>
      </c>
      <c r="F163" s="38" t="s">
        <v>2049</v>
      </c>
      <c r="G163" s="39" t="s">
        <v>2049</v>
      </c>
      <c r="H163" s="161">
        <v>62.58</v>
      </c>
      <c r="I163" s="227">
        <f t="shared" si="244"/>
        <v>2.8763183125599232</v>
      </c>
      <c r="J163" s="113">
        <v>0.42</v>
      </c>
      <c r="K163" s="113">
        <v>0.45</v>
      </c>
      <c r="L163" s="83">
        <f t="shared" si="245"/>
        <v>7.1428571428571397</v>
      </c>
      <c r="M163" s="140">
        <v>41900</v>
      </c>
      <c r="N163" s="27">
        <v>41904</v>
      </c>
      <c r="O163" s="28">
        <v>41913</v>
      </c>
      <c r="P163" s="93" t="s">
        <v>3171</v>
      </c>
      <c r="Q163" s="198" t="s">
        <v>2398</v>
      </c>
      <c r="R163" s="224">
        <f t="shared" ref="R163:R171" si="248">K163*4</f>
        <v>1.8</v>
      </c>
      <c r="S163" s="231">
        <f t="shared" si="204"/>
        <v>29.80132450331126</v>
      </c>
      <c r="T163" s="680">
        <f t="shared" si="205"/>
        <v>5.1268549379228423</v>
      </c>
      <c r="U163" s="227">
        <f t="shared" si="206"/>
        <v>10.360927152317881</v>
      </c>
      <c r="V163" s="263">
        <v>9</v>
      </c>
      <c r="W163" s="161">
        <v>6.04</v>
      </c>
      <c r="X163" s="149">
        <v>2.59</v>
      </c>
      <c r="Y163" s="155">
        <v>0.73</v>
      </c>
      <c r="Z163" s="149">
        <v>2.4</v>
      </c>
      <c r="AA163" s="156">
        <v>25</v>
      </c>
      <c r="AB163" s="432">
        <v>21.5</v>
      </c>
      <c r="AC163" s="474">
        <v>11.36</v>
      </c>
      <c r="AD163" s="443">
        <v>39.200000000000003</v>
      </c>
      <c r="AE163" s="440">
        <v>4</v>
      </c>
      <c r="AF163" s="723">
        <v>8</v>
      </c>
      <c r="AG163" s="456">
        <v>2673</v>
      </c>
      <c r="AH163" s="655">
        <v>1.1000000000000001</v>
      </c>
      <c r="AI163" s="767">
        <v>0.9</v>
      </c>
      <c r="AJ163" s="796">
        <f>IF(OR(AD163&lt;0,AD163="n/a",AD163=0),"n/a",AN163/AD163)</f>
        <v>0.16935486093380803</v>
      </c>
      <c r="AK163" s="688">
        <f>IF(OR(AO163&lt;0,AO163="n/a"),"n/a",AN163/AO163)</f>
        <v>0.94405181446095199</v>
      </c>
      <c r="AL163" s="634">
        <f t="shared" si="220"/>
        <v>5.5555555555555358</v>
      </c>
      <c r="AM163" s="631">
        <f t="shared" si="236"/>
        <v>5.8955896063723312</v>
      </c>
      <c r="AN163" s="631">
        <f t="shared" si="237"/>
        <v>6.6387105486052755</v>
      </c>
      <c r="AO163" s="235">
        <f t="shared" si="207"/>
        <v>7.0321463789526639</v>
      </c>
      <c r="AP163" s="808">
        <v>1.71</v>
      </c>
      <c r="AQ163" s="808">
        <v>1.62</v>
      </c>
      <c r="AR163" s="809"/>
      <c r="AS163" s="808">
        <v>1.54</v>
      </c>
      <c r="AT163" s="796">
        <v>1.44</v>
      </c>
      <c r="AU163" s="809"/>
      <c r="AV163" s="810">
        <v>1.36</v>
      </c>
      <c r="AW163" s="811">
        <v>1.24</v>
      </c>
      <c r="AX163" s="811">
        <v>1.0933299999999999</v>
      </c>
      <c r="AY163" s="811">
        <v>1.0133300000000001</v>
      </c>
      <c r="AZ163" s="811">
        <v>0.96</v>
      </c>
      <c r="BA163" s="811">
        <v>0.90666999999999998</v>
      </c>
      <c r="BB163" s="811">
        <v>0.86667000000000005</v>
      </c>
      <c r="BC163" s="811">
        <v>0.82667000000000002</v>
      </c>
      <c r="BD163" s="811">
        <v>0.8</v>
      </c>
      <c r="BE163" s="811">
        <v>0.78220000000000001</v>
      </c>
      <c r="BF163" s="811">
        <v>0.76444000000000001</v>
      </c>
      <c r="BG163" s="811">
        <v>0.74666999999999994</v>
      </c>
      <c r="BH163" s="810">
        <f t="shared" si="208"/>
        <v>17.669980000000002</v>
      </c>
      <c r="BI163" s="405">
        <f t="shared" si="209"/>
        <v>5.5555555555555358</v>
      </c>
      <c r="BJ163" s="405">
        <f t="shared" si="221"/>
        <v>5.1948051948051965</v>
      </c>
      <c r="BK163" s="405">
        <f t="shared" si="238"/>
        <v>6.944444444444442</v>
      </c>
      <c r="BL163" s="404">
        <f t="shared" si="239"/>
        <v>5.8823529411764497</v>
      </c>
      <c r="BM163" s="404">
        <f t="shared" si="235"/>
        <v>9.6774193548387224</v>
      </c>
      <c r="BN163" s="306">
        <f t="shared" ref="BN163:BW163" si="249">IF(AX163=0,0,IF(AX163&gt;AW163,0,((AW163/AX163)-1)*100))</f>
        <v>13.414979923719294</v>
      </c>
      <c r="BO163" s="306">
        <f t="shared" si="249"/>
        <v>7.8947628117197688</v>
      </c>
      <c r="BP163" s="306">
        <f t="shared" si="249"/>
        <v>5.5552083333333391</v>
      </c>
      <c r="BQ163" s="306">
        <f t="shared" si="249"/>
        <v>5.8819636692512223</v>
      </c>
      <c r="BR163" s="306">
        <f t="shared" si="249"/>
        <v>4.6153668639735912</v>
      </c>
      <c r="BS163" s="306">
        <f t="shared" si="249"/>
        <v>4.838690166571924</v>
      </c>
      <c r="BT163" s="306">
        <f t="shared" si="249"/>
        <v>3.333750000000002</v>
      </c>
      <c r="BU163" s="306">
        <f t="shared" si="249"/>
        <v>2.2756328304781359</v>
      </c>
      <c r="BV163" s="306">
        <f t="shared" si="249"/>
        <v>2.3232693213332656</v>
      </c>
      <c r="BW163" s="306">
        <f t="shared" si="249"/>
        <v>2.3799000897317457</v>
      </c>
      <c r="BX163" s="404">
        <f t="shared" si="210"/>
        <v>5.7178734333955088</v>
      </c>
      <c r="BY163" s="405">
        <f t="shared" si="211"/>
        <v>2.8720969638856531</v>
      </c>
      <c r="BZ163" s="788" t="s">
        <v>52</v>
      </c>
      <c r="CA163" s="486">
        <f t="shared" si="212"/>
        <v>-0.84589829115268245</v>
      </c>
      <c r="CB163" s="348">
        <f t="shared" si="213"/>
        <v>9.5150288611651987</v>
      </c>
      <c r="CC163" s="404">
        <f t="shared" si="214"/>
        <v>67.37514116730631</v>
      </c>
      <c r="CD163" s="570">
        <f t="shared" si="215"/>
        <v>1.881</v>
      </c>
      <c r="CE163" s="419">
        <f t="shared" si="222"/>
        <v>2.0691000000000002</v>
      </c>
      <c r="CF163" s="419">
        <f t="shared" si="240"/>
        <v>2.1518640000000002</v>
      </c>
      <c r="CG163" s="419">
        <f t="shared" si="240"/>
        <v>2.2379385600000004</v>
      </c>
      <c r="CH163" s="496">
        <f t="shared" si="240"/>
        <v>2.3274561024000002</v>
      </c>
      <c r="CI163" s="416">
        <f t="shared" si="243"/>
        <v>10.667358662400002</v>
      </c>
      <c r="CJ163" s="405">
        <f t="shared" si="217"/>
        <v>17.04595503739214</v>
      </c>
      <c r="CK163" s="457">
        <v>0.55000000000000004</v>
      </c>
      <c r="CL163" s="458">
        <v>46.51</v>
      </c>
      <c r="CM163" s="458">
        <v>-7.23</v>
      </c>
      <c r="CN163" s="525">
        <v>-0.66</v>
      </c>
      <c r="CO163" s="508">
        <v>11.97</v>
      </c>
    </row>
    <row r="164" spans="1:93" ht="11.25" customHeight="1">
      <c r="A164" s="86" t="s">
        <v>933</v>
      </c>
      <c r="B164" s="24" t="s">
        <v>934</v>
      </c>
      <c r="C164" s="98" t="s">
        <v>1312</v>
      </c>
      <c r="D164" s="199">
        <v>10</v>
      </c>
      <c r="E164" s="121">
        <v>348</v>
      </c>
      <c r="F164" s="57" t="s">
        <v>2659</v>
      </c>
      <c r="G164" s="49" t="s">
        <v>2659</v>
      </c>
      <c r="H164" s="184">
        <v>471.1</v>
      </c>
      <c r="I164" s="227">
        <f t="shared" si="244"/>
        <v>1.1887072808320951</v>
      </c>
      <c r="J164" s="126">
        <v>1.1000000000000001</v>
      </c>
      <c r="K164" s="126">
        <v>1.4</v>
      </c>
      <c r="L164" s="83">
        <f t="shared" si="245"/>
        <v>27.272727272727249</v>
      </c>
      <c r="M164" s="140">
        <v>41984</v>
      </c>
      <c r="N164" s="27">
        <v>41988</v>
      </c>
      <c r="O164" s="28">
        <v>42005</v>
      </c>
      <c r="P164" s="26" t="s">
        <v>3171</v>
      </c>
      <c r="Q164" s="627"/>
      <c r="R164" s="224">
        <f t="shared" si="248"/>
        <v>5.6</v>
      </c>
      <c r="S164" s="231">
        <f t="shared" si="204"/>
        <v>30.204962243797194</v>
      </c>
      <c r="T164" s="680">
        <f t="shared" si="205"/>
        <v>296.63038944039567</v>
      </c>
      <c r="U164" s="227">
        <f t="shared" si="206"/>
        <v>25.409924487594392</v>
      </c>
      <c r="V164" s="263">
        <v>12</v>
      </c>
      <c r="W164" s="161">
        <v>18.54</v>
      </c>
      <c r="X164" s="149">
        <v>3.53</v>
      </c>
      <c r="Y164" s="155">
        <v>2.5099999999999998</v>
      </c>
      <c r="Z164" s="149">
        <v>13.93</v>
      </c>
      <c r="AA164" s="156">
        <v>59.2</v>
      </c>
      <c r="AB164" s="432">
        <v>1</v>
      </c>
      <c r="AC164" s="474">
        <v>6.86</v>
      </c>
      <c r="AD164" s="443">
        <v>11.6</v>
      </c>
      <c r="AE164" s="440">
        <v>7.2</v>
      </c>
      <c r="AF164" s="723">
        <v>5</v>
      </c>
      <c r="AG164" s="736">
        <v>5860</v>
      </c>
      <c r="AH164" s="655">
        <v>2.7</v>
      </c>
      <c r="AI164" s="767">
        <v>0.86</v>
      </c>
      <c r="AJ164" s="796">
        <f>IF(OR(AD164&lt;0,AD164="n/a",AD164=0,AN164="n/a"),"n/a",AN164/AD164)</f>
        <v>3.2201920993372348</v>
      </c>
      <c r="AK164" s="688" t="str">
        <f>IF(OR(AN164&lt;0,AN164="n/a",AO164&lt;0,AO164="n/a"),"n/a",AN164/AO164)</f>
        <v>n/a</v>
      </c>
      <c r="AL164" s="634">
        <f t="shared" si="220"/>
        <v>27.536231884057983</v>
      </c>
      <c r="AM164" s="631">
        <f t="shared" si="236"/>
        <v>28.369873679050926</v>
      </c>
      <c r="AN164" s="631">
        <f t="shared" si="237"/>
        <v>37.354228352311921</v>
      </c>
      <c r="AO164" s="235" t="str">
        <f t="shared" si="207"/>
        <v>n/a</v>
      </c>
      <c r="AP164" s="808">
        <v>4.4000000000000004</v>
      </c>
      <c r="AQ164" s="808">
        <v>3.45</v>
      </c>
      <c r="AR164" s="809"/>
      <c r="AS164" s="808">
        <v>3</v>
      </c>
      <c r="AT164" s="796">
        <v>2.08</v>
      </c>
      <c r="AU164" s="809"/>
      <c r="AV164" s="810">
        <v>1.5</v>
      </c>
      <c r="AW164" s="811">
        <v>0.9</v>
      </c>
      <c r="AX164" s="811">
        <v>0.8</v>
      </c>
      <c r="AY164" s="811">
        <v>0.5</v>
      </c>
      <c r="AZ164" s="811">
        <v>0.375</v>
      </c>
      <c r="BA164" s="812">
        <v>0</v>
      </c>
      <c r="BB164" s="812">
        <v>0</v>
      </c>
      <c r="BC164" s="812">
        <v>0</v>
      </c>
      <c r="BD164" s="812">
        <v>0</v>
      </c>
      <c r="BE164" s="812">
        <v>0</v>
      </c>
      <c r="BF164" s="812">
        <v>0.1875</v>
      </c>
      <c r="BG164" s="812">
        <v>0.25</v>
      </c>
      <c r="BH164" s="810">
        <f t="shared" si="208"/>
        <v>17.442500000000003</v>
      </c>
      <c r="BI164" s="405">
        <f t="shared" si="209"/>
        <v>27.536231884057983</v>
      </c>
      <c r="BJ164" s="405">
        <f t="shared" si="221"/>
        <v>15.000000000000014</v>
      </c>
      <c r="BK164" s="405">
        <f t="shared" si="238"/>
        <v>44.230769230769226</v>
      </c>
      <c r="BL164" s="404">
        <f t="shared" si="239"/>
        <v>38.666666666666671</v>
      </c>
      <c r="BM164" s="404">
        <f t="shared" si="235"/>
        <v>66.666666666666657</v>
      </c>
      <c r="BN164" s="306">
        <f t="shared" ref="BN164:BW168" si="250">IF(AX164=0,0,IF(AX164&gt;AW164,0,((AW164/AX164)-1)*100))</f>
        <v>12.5</v>
      </c>
      <c r="BO164" s="306">
        <f t="shared" si="250"/>
        <v>60.000000000000007</v>
      </c>
      <c r="BP164" s="306">
        <f t="shared" si="250"/>
        <v>33.333333333333329</v>
      </c>
      <c r="BQ164" s="306">
        <f t="shared" si="250"/>
        <v>0</v>
      </c>
      <c r="BR164" s="306">
        <f t="shared" si="250"/>
        <v>0</v>
      </c>
      <c r="BS164" s="306">
        <f t="shared" si="250"/>
        <v>0</v>
      </c>
      <c r="BT164" s="306">
        <f t="shared" si="250"/>
        <v>0</v>
      </c>
      <c r="BU164" s="306">
        <f t="shared" si="250"/>
        <v>0</v>
      </c>
      <c r="BV164" s="306">
        <f t="shared" si="250"/>
        <v>0</v>
      </c>
      <c r="BW164" s="306">
        <f t="shared" si="250"/>
        <v>0</v>
      </c>
      <c r="BX164" s="404">
        <f t="shared" si="210"/>
        <v>19.862244518766257</v>
      </c>
      <c r="BY164" s="405">
        <f t="shared" si="211"/>
        <v>22.845700280995164</v>
      </c>
      <c r="BZ164" s="788" t="s">
        <v>1464</v>
      </c>
      <c r="CA164" s="486">
        <f t="shared" si="212"/>
        <v>13.133011145549627</v>
      </c>
      <c r="CB164" s="348">
        <f t="shared" si="213"/>
        <v>38.542935633144019</v>
      </c>
      <c r="CC164" s="404">
        <f t="shared" si="214"/>
        <v>54.948511326860839</v>
      </c>
      <c r="CD164" s="570">
        <f t="shared" si="215"/>
        <v>4.4440000000000008</v>
      </c>
      <c r="CE164" s="419">
        <f t="shared" si="222"/>
        <v>4.7488584000000005</v>
      </c>
      <c r="CF164" s="419">
        <f t="shared" si="240"/>
        <v>5.0907762048000009</v>
      </c>
      <c r="CG164" s="419">
        <f t="shared" si="240"/>
        <v>5.4573120915456013</v>
      </c>
      <c r="CH164" s="496">
        <f t="shared" si="240"/>
        <v>5.8502385621368846</v>
      </c>
      <c r="CI164" s="416">
        <f t="shared" si="243"/>
        <v>25.591185258482486</v>
      </c>
      <c r="CJ164" s="405">
        <f t="shared" si="217"/>
        <v>5.4322193289073413</v>
      </c>
      <c r="CK164" s="535">
        <v>1.1499999999999999</v>
      </c>
      <c r="CL164" s="458">
        <v>38.25</v>
      </c>
      <c r="CM164" s="458">
        <v>-2.3199999999999998</v>
      </c>
      <c r="CN164" s="525">
        <v>9.36</v>
      </c>
      <c r="CO164" s="508">
        <v>18.21</v>
      </c>
    </row>
    <row r="165" spans="1:93" ht="11.25" customHeight="1">
      <c r="A165" s="23" t="s">
        <v>970</v>
      </c>
      <c r="B165" s="24" t="s">
        <v>3550</v>
      </c>
      <c r="C165" s="29" t="s">
        <v>1378</v>
      </c>
      <c r="D165" s="199">
        <v>21</v>
      </c>
      <c r="E165" s="121">
        <v>145</v>
      </c>
      <c r="F165" s="38" t="s">
        <v>2049</v>
      </c>
      <c r="G165" s="39" t="s">
        <v>2049</v>
      </c>
      <c r="H165" s="161">
        <v>103.46</v>
      </c>
      <c r="I165" s="227">
        <f t="shared" si="244"/>
        <v>2.9769959404600814</v>
      </c>
      <c r="J165" s="113">
        <v>0.72499999999999998</v>
      </c>
      <c r="K165" s="113">
        <v>0.77</v>
      </c>
      <c r="L165" s="83">
        <f t="shared" si="245"/>
        <v>6.2068965517241503</v>
      </c>
      <c r="M165" s="140">
        <v>42060</v>
      </c>
      <c r="N165" s="27">
        <v>42062</v>
      </c>
      <c r="O165" s="28">
        <v>42079</v>
      </c>
      <c r="P165" s="93" t="s">
        <v>3618</v>
      </c>
      <c r="Q165" s="24"/>
      <c r="R165" s="224">
        <f t="shared" si="248"/>
        <v>3.08</v>
      </c>
      <c r="S165" s="231">
        <f t="shared" si="204"/>
        <v>55.098389982110916</v>
      </c>
      <c r="T165" s="680">
        <f t="shared" si="205"/>
        <v>37.54759209609275</v>
      </c>
      <c r="U165" s="227">
        <f t="shared" si="206"/>
        <v>18.508050089445437</v>
      </c>
      <c r="V165" s="263">
        <v>12</v>
      </c>
      <c r="W165" s="161">
        <v>5.59</v>
      </c>
      <c r="X165" s="149">
        <v>2.87</v>
      </c>
      <c r="Y165" s="155">
        <v>2.7</v>
      </c>
      <c r="Z165" s="149">
        <v>2.2999999999999998</v>
      </c>
      <c r="AA165" s="156">
        <v>13.1</v>
      </c>
      <c r="AB165" s="432">
        <v>42.5</v>
      </c>
      <c r="AC165" s="474">
        <v>7.57</v>
      </c>
      <c r="AD165" s="443">
        <v>7.1</v>
      </c>
      <c r="AE165" s="440">
        <v>6.44</v>
      </c>
      <c r="AF165" s="723">
        <v>25</v>
      </c>
      <c r="AG165" s="456">
        <v>45973</v>
      </c>
      <c r="AH165" s="655">
        <v>0.3</v>
      </c>
      <c r="AI165" s="767">
        <v>1.46</v>
      </c>
      <c r="AJ165" s="796">
        <f>IF(OR(AD165&lt;0,AD165="n/a",AD165=0),"n/a",AN165/AD165)</f>
        <v>1.2591502592243016</v>
      </c>
      <c r="AK165" s="688">
        <f>IF(OR(AO165&lt;0,AO165="n/a"),"n/a",AN165/AO165)</f>
        <v>1.0701255717132012</v>
      </c>
      <c r="AL165" s="634">
        <f t="shared" si="220"/>
        <v>9.8484848484848406</v>
      </c>
      <c r="AM165" s="631">
        <f t="shared" si="236"/>
        <v>9.6457423731894245</v>
      </c>
      <c r="AN165" s="631">
        <f t="shared" si="237"/>
        <v>8.9399668404925414</v>
      </c>
      <c r="AO165" s="235">
        <f t="shared" si="207"/>
        <v>8.3541287833915021</v>
      </c>
      <c r="AP165" s="808">
        <v>2.9</v>
      </c>
      <c r="AQ165" s="808">
        <v>2.64</v>
      </c>
      <c r="AR165" s="809"/>
      <c r="AS165" s="808">
        <v>2.4</v>
      </c>
      <c r="AT165" s="796">
        <v>2.2000000000000002</v>
      </c>
      <c r="AU165" s="809"/>
      <c r="AV165" s="810">
        <v>2</v>
      </c>
      <c r="AW165" s="811">
        <v>1.89</v>
      </c>
      <c r="AX165" s="811">
        <v>1.78</v>
      </c>
      <c r="AY165" s="811">
        <v>1.64</v>
      </c>
      <c r="AZ165" s="811">
        <v>1.5</v>
      </c>
      <c r="BA165" s="811">
        <v>1.42</v>
      </c>
      <c r="BB165" s="811">
        <v>1.3</v>
      </c>
      <c r="BC165" s="811">
        <v>1.2</v>
      </c>
      <c r="BD165" s="811">
        <v>1.1599999999999999</v>
      </c>
      <c r="BE165" s="811">
        <v>1.1200000000000001</v>
      </c>
      <c r="BF165" s="811">
        <v>1.08</v>
      </c>
      <c r="BG165" s="811">
        <v>1.04</v>
      </c>
      <c r="BH165" s="810">
        <f t="shared" si="208"/>
        <v>27.269999999999996</v>
      </c>
      <c r="BI165" s="405">
        <f t="shared" si="209"/>
        <v>9.8484848484848406</v>
      </c>
      <c r="BJ165" s="405">
        <f t="shared" si="221"/>
        <v>10.000000000000009</v>
      </c>
      <c r="BK165" s="405">
        <f t="shared" si="238"/>
        <v>9.0909090909090828</v>
      </c>
      <c r="BL165" s="404">
        <f t="shared" si="239"/>
        <v>10.000000000000009</v>
      </c>
      <c r="BM165" s="404">
        <f t="shared" si="235"/>
        <v>5.8201058201058364</v>
      </c>
      <c r="BN165" s="306">
        <f t="shared" si="250"/>
        <v>6.1797752808988804</v>
      </c>
      <c r="BO165" s="306">
        <f t="shared" si="250"/>
        <v>8.5365853658536661</v>
      </c>
      <c r="BP165" s="306">
        <f t="shared" si="250"/>
        <v>9.3333333333333268</v>
      </c>
      <c r="BQ165" s="306">
        <f t="shared" si="250"/>
        <v>5.6338028169014231</v>
      </c>
      <c r="BR165" s="306">
        <f t="shared" si="250"/>
        <v>9.2307692307692193</v>
      </c>
      <c r="BS165" s="306">
        <f t="shared" si="250"/>
        <v>8.3333333333333481</v>
      </c>
      <c r="BT165" s="306">
        <f t="shared" si="250"/>
        <v>3.4482758620689724</v>
      </c>
      <c r="BU165" s="306">
        <f t="shared" si="250"/>
        <v>3.5714285714285587</v>
      </c>
      <c r="BV165" s="306">
        <f t="shared" si="250"/>
        <v>3.7037037037036979</v>
      </c>
      <c r="BW165" s="306">
        <f t="shared" si="250"/>
        <v>3.8461538461538547</v>
      </c>
      <c r="BX165" s="404">
        <f t="shared" si="210"/>
        <v>7.1051107402629805</v>
      </c>
      <c r="BY165" s="405">
        <f t="shared" si="211"/>
        <v>2.5032414419308875</v>
      </c>
      <c r="BZ165" s="788" t="s">
        <v>52</v>
      </c>
      <c r="CA165" s="486">
        <f t="shared" si="212"/>
        <v>-6.5910873084928134</v>
      </c>
      <c r="CB165" s="348">
        <f t="shared" si="213"/>
        <v>11.916962780952623</v>
      </c>
      <c r="CC165" s="404">
        <f t="shared" si="214"/>
        <v>70.974521061617068</v>
      </c>
      <c r="CD165" s="570">
        <f t="shared" si="215"/>
        <v>3.19</v>
      </c>
      <c r="CE165" s="419">
        <f t="shared" si="222"/>
        <v>3.4314830000000001</v>
      </c>
      <c r="CF165" s="419">
        <f t="shared" si="240"/>
        <v>3.6524705052000002</v>
      </c>
      <c r="CG165" s="419">
        <f t="shared" si="240"/>
        <v>3.8876896057348804</v>
      </c>
      <c r="CH165" s="496">
        <f t="shared" si="240"/>
        <v>4.1380568163442071</v>
      </c>
      <c r="CI165" s="416">
        <f t="shared" si="243"/>
        <v>18.299699927279086</v>
      </c>
      <c r="CJ165" s="405">
        <f t="shared" si="217"/>
        <v>17.687705323099834</v>
      </c>
      <c r="CK165" s="457">
        <v>0.36</v>
      </c>
      <c r="CL165" s="458">
        <v>18.63</v>
      </c>
      <c r="CM165" s="458">
        <v>-7.48</v>
      </c>
      <c r="CN165" s="525">
        <v>-2.58</v>
      </c>
      <c r="CO165" s="508">
        <v>4.79</v>
      </c>
    </row>
    <row r="166" spans="1:93" ht="11.25" customHeight="1">
      <c r="A166" s="86" t="s">
        <v>141</v>
      </c>
      <c r="B166" s="24" t="s">
        <v>142</v>
      </c>
      <c r="C166" s="29" t="s">
        <v>168</v>
      </c>
      <c r="D166" s="199">
        <v>13</v>
      </c>
      <c r="E166" s="121">
        <v>230</v>
      </c>
      <c r="F166" s="38" t="s">
        <v>1572</v>
      </c>
      <c r="G166" s="39" t="s">
        <v>1572</v>
      </c>
      <c r="H166" s="184">
        <v>97.12</v>
      </c>
      <c r="I166" s="227">
        <f t="shared" ref="I166:I197" si="251">(R166/H166)*100</f>
        <v>1.1532125205930808</v>
      </c>
      <c r="J166" s="126">
        <v>0.24</v>
      </c>
      <c r="K166" s="126">
        <v>0.28000000000000003</v>
      </c>
      <c r="L166" s="83">
        <f t="shared" si="245"/>
        <v>16.666666666666675</v>
      </c>
      <c r="M166" s="140">
        <v>41984</v>
      </c>
      <c r="N166" s="27">
        <v>41988</v>
      </c>
      <c r="O166" s="28">
        <v>42009</v>
      </c>
      <c r="P166" s="93" t="s">
        <v>699</v>
      </c>
      <c r="Q166" s="198"/>
      <c r="R166" s="192">
        <f t="shared" si="248"/>
        <v>1.1200000000000001</v>
      </c>
      <c r="S166" s="231">
        <f t="shared" si="204"/>
        <v>33.333333333333336</v>
      </c>
      <c r="T166" s="680">
        <f t="shared" si="205"/>
        <v>203.28431489507614</v>
      </c>
      <c r="U166" s="227">
        <f t="shared" si="206"/>
        <v>28.904761904761909</v>
      </c>
      <c r="V166" s="264">
        <v>5</v>
      </c>
      <c r="W166" s="162">
        <v>3.36</v>
      </c>
      <c r="X166" s="150">
        <v>2.31</v>
      </c>
      <c r="Y166" s="157">
        <v>2.82</v>
      </c>
      <c r="Z166" s="150">
        <v>7.16</v>
      </c>
      <c r="AA166" s="158">
        <v>26.7</v>
      </c>
      <c r="AB166" s="434">
        <v>11.2</v>
      </c>
      <c r="AC166" s="475">
        <v>14.84</v>
      </c>
      <c r="AD166" s="445">
        <v>14.5</v>
      </c>
      <c r="AE166" s="444">
        <v>12.53</v>
      </c>
      <c r="AF166" s="725">
        <v>26</v>
      </c>
      <c r="AG166" s="467">
        <v>83906</v>
      </c>
      <c r="AH166" s="738">
        <v>0.3</v>
      </c>
      <c r="AI166" s="769">
        <v>0.11</v>
      </c>
      <c r="AJ166" s="796">
        <f>IF(OR(AD166&lt;0,AD166="n/a",AD166=0),"n/a",AN166/AD166)</f>
        <v>0.93003152650455267</v>
      </c>
      <c r="AK166" s="688">
        <f>IF(OR(AO166&lt;0,AO166="n/a"),"n/a",AN166/AO166)</f>
        <v>0.82853297977345486</v>
      </c>
      <c r="AL166" s="635">
        <f t="shared" si="220"/>
        <v>14.285714285714279</v>
      </c>
      <c r="AM166" s="636">
        <f t="shared" si="236"/>
        <v>15.689296771395522</v>
      </c>
      <c r="AN166" s="636">
        <f t="shared" si="237"/>
        <v>13.485457134316015</v>
      </c>
      <c r="AO166" s="236">
        <f t="shared" si="207"/>
        <v>16.276306995049652</v>
      </c>
      <c r="AP166" s="814">
        <v>0.96</v>
      </c>
      <c r="AQ166" s="814">
        <v>0.84</v>
      </c>
      <c r="AR166" s="815"/>
      <c r="AS166" s="814">
        <v>0.75</v>
      </c>
      <c r="AT166" s="797">
        <v>0.62</v>
      </c>
      <c r="AU166" s="815"/>
      <c r="AV166" s="816">
        <v>0.56000000000000005</v>
      </c>
      <c r="AW166" s="817">
        <v>0.51</v>
      </c>
      <c r="AX166" s="817">
        <v>0.47</v>
      </c>
      <c r="AY166" s="817">
        <v>0.39250000000000002</v>
      </c>
      <c r="AZ166" s="817">
        <v>0.32500000000000001</v>
      </c>
      <c r="BA166" s="817">
        <v>0.26500000000000001</v>
      </c>
      <c r="BB166" s="817">
        <v>0.21249999999999999</v>
      </c>
      <c r="BC166" s="817">
        <v>0.155</v>
      </c>
      <c r="BD166" s="817">
        <v>0.125</v>
      </c>
      <c r="BE166" s="820">
        <v>0.12</v>
      </c>
      <c r="BF166" s="820">
        <v>0.12</v>
      </c>
      <c r="BG166" s="820">
        <v>0.12</v>
      </c>
      <c r="BH166" s="816">
        <f t="shared" si="208"/>
        <v>6.5450000000000008</v>
      </c>
      <c r="BI166" s="409">
        <f t="shared" si="209"/>
        <v>14.285714285714279</v>
      </c>
      <c r="BJ166" s="409">
        <f t="shared" si="221"/>
        <v>11.999999999999989</v>
      </c>
      <c r="BK166" s="409">
        <f t="shared" si="238"/>
        <v>20.967741935483875</v>
      </c>
      <c r="BL166" s="408">
        <f t="shared" si="239"/>
        <v>10.714285714285698</v>
      </c>
      <c r="BM166" s="408">
        <f t="shared" si="235"/>
        <v>9.8039215686274606</v>
      </c>
      <c r="BN166" s="395">
        <f t="shared" si="250"/>
        <v>8.5106382978723527</v>
      </c>
      <c r="BO166" s="395">
        <f t="shared" si="250"/>
        <v>19.7452229299363</v>
      </c>
      <c r="BP166" s="395">
        <f t="shared" si="250"/>
        <v>20.769230769230763</v>
      </c>
      <c r="BQ166" s="395">
        <f t="shared" si="250"/>
        <v>22.641509433962259</v>
      </c>
      <c r="BR166" s="395">
        <f t="shared" si="250"/>
        <v>24.705882352941178</v>
      </c>
      <c r="BS166" s="395">
        <f t="shared" si="250"/>
        <v>37.096774193548377</v>
      </c>
      <c r="BT166" s="395">
        <f t="shared" si="250"/>
        <v>24</v>
      </c>
      <c r="BU166" s="395">
        <f t="shared" si="250"/>
        <v>4.1666666666666741</v>
      </c>
      <c r="BV166" s="395">
        <f t="shared" si="250"/>
        <v>0</v>
      </c>
      <c r="BW166" s="395">
        <f t="shared" si="250"/>
        <v>0</v>
      </c>
      <c r="BX166" s="408">
        <f t="shared" si="210"/>
        <v>15.293839209884617</v>
      </c>
      <c r="BY166" s="409">
        <f t="shared" si="211"/>
        <v>9.9207995069270183</v>
      </c>
      <c r="BZ166" s="654" t="s">
        <v>2441</v>
      </c>
      <c r="CA166" s="487">
        <f t="shared" si="212"/>
        <v>-14.266092249852813</v>
      </c>
      <c r="CB166" s="349">
        <f t="shared" si="213"/>
        <v>14.638669654909096</v>
      </c>
      <c r="CC166" s="408">
        <f t="shared" si="214"/>
        <v>74.246190476190463</v>
      </c>
      <c r="CD166" s="574">
        <f t="shared" si="215"/>
        <v>1.056</v>
      </c>
      <c r="CE166" s="420">
        <f t="shared" si="222"/>
        <v>1.1616000000000002</v>
      </c>
      <c r="CF166" s="420">
        <f t="shared" si="240"/>
        <v>1.2777600000000002</v>
      </c>
      <c r="CG166" s="420">
        <f t="shared" si="240"/>
        <v>1.4055360000000003</v>
      </c>
      <c r="CH166" s="497">
        <f t="shared" si="240"/>
        <v>1.5460896000000004</v>
      </c>
      <c r="CI166" s="421">
        <f t="shared" ref="CI166:CI186" si="252">SUM(CD166:CH166)</f>
        <v>6.4469856000000005</v>
      </c>
      <c r="CJ166" s="409">
        <f t="shared" si="217"/>
        <v>6.6381647446457999</v>
      </c>
      <c r="CK166" s="468">
        <v>0.78</v>
      </c>
      <c r="CL166" s="469">
        <v>39.21</v>
      </c>
      <c r="CM166" s="469">
        <v>-2.08</v>
      </c>
      <c r="CN166" s="528">
        <v>3.15</v>
      </c>
      <c r="CO166" s="476">
        <v>13.5</v>
      </c>
    </row>
    <row r="167" spans="1:93" ht="11.25" customHeight="1">
      <c r="A167" s="15" t="s">
        <v>3658</v>
      </c>
      <c r="B167" s="16" t="s">
        <v>3659</v>
      </c>
      <c r="C167" s="16" t="s">
        <v>352</v>
      </c>
      <c r="D167" s="116">
        <v>14</v>
      </c>
      <c r="E167" s="121">
        <v>216</v>
      </c>
      <c r="F167" s="36" t="s">
        <v>2049</v>
      </c>
      <c r="G167" s="37" t="s">
        <v>2049</v>
      </c>
      <c r="H167" s="183">
        <v>109.16</v>
      </c>
      <c r="I167" s="226">
        <f t="shared" si="251"/>
        <v>2.1619640894100405</v>
      </c>
      <c r="J167" s="127">
        <v>0.56999999999999995</v>
      </c>
      <c r="K167" s="127">
        <v>0.59</v>
      </c>
      <c r="L167" s="96">
        <f t="shared" si="245"/>
        <v>3.5087719298245723</v>
      </c>
      <c r="M167" s="19">
        <v>42039</v>
      </c>
      <c r="N167" s="20">
        <v>42041</v>
      </c>
      <c r="O167" s="20">
        <v>42073</v>
      </c>
      <c r="P167" s="21" t="s">
        <v>2157</v>
      </c>
      <c r="Q167" s="128"/>
      <c r="R167" s="224">
        <f t="shared" si="248"/>
        <v>2.36</v>
      </c>
      <c r="S167" s="675">
        <f t="shared" si="204"/>
        <v>36.817472698907956</v>
      </c>
      <c r="T167" s="684">
        <f t="shared" si="205"/>
        <v>43.481511042690713</v>
      </c>
      <c r="U167" s="226">
        <f t="shared" si="206"/>
        <v>17.029641185647424</v>
      </c>
      <c r="V167" s="263">
        <v>12</v>
      </c>
      <c r="W167" s="161">
        <v>6.41</v>
      </c>
      <c r="X167" s="149">
        <v>1.63</v>
      </c>
      <c r="Y167" s="155">
        <v>2.89</v>
      </c>
      <c r="Z167" s="149">
        <v>2.72</v>
      </c>
      <c r="AA167" s="156">
        <v>16.399999999999999</v>
      </c>
      <c r="AB167" s="432">
        <v>5.6</v>
      </c>
      <c r="AC167" s="474">
        <v>11.72</v>
      </c>
      <c r="AD167" s="443">
        <v>18.2</v>
      </c>
      <c r="AE167" s="440">
        <v>10.43</v>
      </c>
      <c r="AF167" s="723">
        <v>31</v>
      </c>
      <c r="AG167" s="456">
        <v>33557</v>
      </c>
      <c r="AH167" s="655">
        <v>0.3</v>
      </c>
      <c r="AI167" s="767">
        <v>0.73</v>
      </c>
      <c r="AJ167" s="795">
        <f>IF(OR(AD167&lt;0,AD167="n/a",AD167=0),"n/a",AN167/AD167)</f>
        <v>0.56575685494442263</v>
      </c>
      <c r="AK167" s="794">
        <f>IF(OR(AO167&lt;0,AO167="n/a"),"n/a",AN167/AO167)</f>
        <v>0.51609479970321581</v>
      </c>
      <c r="AL167" s="634">
        <f t="shared" si="220"/>
        <v>8.8235294117647189</v>
      </c>
      <c r="AM167" s="631">
        <f t="shared" si="236"/>
        <v>10.174637131737963</v>
      </c>
      <c r="AN167" s="631">
        <f t="shared" si="237"/>
        <v>10.296774759988491</v>
      </c>
      <c r="AO167" s="235">
        <f t="shared" si="207"/>
        <v>19.951324380539639</v>
      </c>
      <c r="AP167" s="808">
        <v>2.2200000000000002</v>
      </c>
      <c r="AQ167" s="808">
        <v>2.04</v>
      </c>
      <c r="AR167" s="809"/>
      <c r="AS167" s="799">
        <v>1.94</v>
      </c>
      <c r="AT167" s="833">
        <v>1.66</v>
      </c>
      <c r="AU167" s="825"/>
      <c r="AV167" s="810">
        <v>1.4</v>
      </c>
      <c r="AW167" s="811">
        <v>1.36</v>
      </c>
      <c r="AX167" s="811">
        <v>1.22</v>
      </c>
      <c r="AY167" s="811">
        <v>0.96</v>
      </c>
      <c r="AZ167" s="811">
        <v>0.68</v>
      </c>
      <c r="BA167" s="811">
        <v>0.48</v>
      </c>
      <c r="BB167" s="811">
        <v>0.36</v>
      </c>
      <c r="BC167" s="811">
        <v>0.3</v>
      </c>
      <c r="BD167" s="811">
        <v>0.26</v>
      </c>
      <c r="BE167" s="812">
        <v>0.24</v>
      </c>
      <c r="BF167" s="812">
        <v>0.8</v>
      </c>
      <c r="BG167" s="812">
        <v>0.8</v>
      </c>
      <c r="BH167" s="810">
        <f t="shared" si="208"/>
        <v>16.720000000000002</v>
      </c>
      <c r="BI167" s="405">
        <f t="shared" si="209"/>
        <v>8.8235294117647189</v>
      </c>
      <c r="BJ167" s="405">
        <f t="shared" si="221"/>
        <v>5.1546391752577359</v>
      </c>
      <c r="BK167" s="405">
        <f t="shared" si="238"/>
        <v>16.867469879518083</v>
      </c>
      <c r="BL167" s="404">
        <f t="shared" si="239"/>
        <v>18.571428571428573</v>
      </c>
      <c r="BM167" s="404">
        <f t="shared" si="235"/>
        <v>2.9411764705882248</v>
      </c>
      <c r="BN167" s="306">
        <f t="shared" si="250"/>
        <v>11.475409836065587</v>
      </c>
      <c r="BO167" s="306">
        <f t="shared" si="250"/>
        <v>27.083333333333325</v>
      </c>
      <c r="BP167" s="306">
        <f t="shared" si="250"/>
        <v>41.176470588235283</v>
      </c>
      <c r="BQ167" s="306">
        <f t="shared" si="250"/>
        <v>41.666666666666671</v>
      </c>
      <c r="BR167" s="306">
        <f t="shared" si="250"/>
        <v>33.333333333333329</v>
      </c>
      <c r="BS167" s="306">
        <f t="shared" si="250"/>
        <v>19.999999999999996</v>
      </c>
      <c r="BT167" s="306">
        <f t="shared" si="250"/>
        <v>15.384615384615374</v>
      </c>
      <c r="BU167" s="306">
        <f t="shared" si="250"/>
        <v>8.3333333333333481</v>
      </c>
      <c r="BV167" s="306">
        <f t="shared" si="250"/>
        <v>0</v>
      </c>
      <c r="BW167" s="306">
        <f t="shared" si="250"/>
        <v>0</v>
      </c>
      <c r="BX167" s="404">
        <f t="shared" si="210"/>
        <v>16.720760398942684</v>
      </c>
      <c r="BY167" s="405">
        <f t="shared" si="211"/>
        <v>13.32359894455205</v>
      </c>
      <c r="BZ167" s="788" t="s">
        <v>2558</v>
      </c>
      <c r="CA167" s="486">
        <f t="shared" si="212"/>
        <v>-4.5709023362488921</v>
      </c>
      <c r="CB167" s="348">
        <f t="shared" si="213"/>
        <v>12.458738849398532</v>
      </c>
      <c r="CC167" s="404">
        <f t="shared" si="214"/>
        <v>74.681439282339113</v>
      </c>
      <c r="CD167" s="570">
        <f t="shared" si="215"/>
        <v>2.3443200000000002</v>
      </c>
      <c r="CE167" s="419">
        <f t="shared" si="222"/>
        <v>2.5787520000000006</v>
      </c>
      <c r="CF167" s="419">
        <f t="shared" si="240"/>
        <v>2.836627200000001</v>
      </c>
      <c r="CG167" s="419">
        <f t="shared" si="240"/>
        <v>3.1202899200000012</v>
      </c>
      <c r="CH167" s="496">
        <f t="shared" si="240"/>
        <v>3.4323189120000017</v>
      </c>
      <c r="CI167" s="416">
        <f t="shared" si="252"/>
        <v>14.312308032000004</v>
      </c>
      <c r="CJ167" s="405">
        <f t="shared" si="217"/>
        <v>13.111311865152075</v>
      </c>
      <c r="CK167" s="457">
        <v>1.1299999999999999</v>
      </c>
      <c r="CL167" s="458">
        <v>24.32</v>
      </c>
      <c r="CM167" s="458">
        <v>-6.7</v>
      </c>
      <c r="CN167" s="525">
        <v>2.46</v>
      </c>
      <c r="CO167" s="508">
        <v>3.67</v>
      </c>
    </row>
    <row r="168" spans="1:93" ht="11.25" customHeight="1">
      <c r="A168" s="23" t="s">
        <v>1850</v>
      </c>
      <c r="B168" s="24" t="s">
        <v>1851</v>
      </c>
      <c r="C168" s="24" t="s">
        <v>497</v>
      </c>
      <c r="D168" s="117">
        <v>20</v>
      </c>
      <c r="E168" s="121">
        <v>150</v>
      </c>
      <c r="F168" s="57" t="s">
        <v>2659</v>
      </c>
      <c r="G168" s="49" t="s">
        <v>2659</v>
      </c>
      <c r="H168" s="480">
        <v>26.35</v>
      </c>
      <c r="I168" s="227">
        <f t="shared" si="251"/>
        <v>3.0360531309297913</v>
      </c>
      <c r="J168" s="94">
        <v>0.19500000000000001</v>
      </c>
      <c r="K168" s="94">
        <v>0.2</v>
      </c>
      <c r="L168" s="83">
        <f t="shared" si="245"/>
        <v>2.5641025641025772</v>
      </c>
      <c r="M168" s="26">
        <v>41950</v>
      </c>
      <c r="N168" s="27">
        <v>41954</v>
      </c>
      <c r="O168" s="27">
        <v>41968</v>
      </c>
      <c r="P168" s="195" t="s">
        <v>1897</v>
      </c>
      <c r="Q168" s="1079"/>
      <c r="R168" s="224">
        <f t="shared" si="248"/>
        <v>0.8</v>
      </c>
      <c r="S168" s="231">
        <f t="shared" si="204"/>
        <v>30.888030888030894</v>
      </c>
      <c r="T168" s="680" t="str">
        <f t="shared" si="205"/>
        <v>n/a</v>
      </c>
      <c r="U168" s="227">
        <f t="shared" si="206"/>
        <v>10.173745173745175</v>
      </c>
      <c r="V168" s="263">
        <v>12</v>
      </c>
      <c r="W168" s="478">
        <v>2.59</v>
      </c>
      <c r="X168" s="480" t="s">
        <v>462</v>
      </c>
      <c r="Y168" s="479" t="s">
        <v>462</v>
      </c>
      <c r="Z168" s="480" t="s">
        <v>462</v>
      </c>
      <c r="AA168" s="481" t="s">
        <v>462</v>
      </c>
      <c r="AB168" s="484" t="s">
        <v>462</v>
      </c>
      <c r="AC168" s="734" t="s">
        <v>462</v>
      </c>
      <c r="AD168" s="523" t="s">
        <v>462</v>
      </c>
      <c r="AE168" s="482" t="s">
        <v>462</v>
      </c>
      <c r="AF168" s="723">
        <v>0</v>
      </c>
      <c r="AG168" s="735">
        <v>33</v>
      </c>
      <c r="AH168" s="739" t="s">
        <v>462</v>
      </c>
      <c r="AI168" s="479" t="s">
        <v>462</v>
      </c>
      <c r="AJ168" s="796" t="str">
        <f>IF(OR(AD168&lt;0,AD168="n/a",AD168=0),"n/a",AN168/AD168)</f>
        <v>n/a</v>
      </c>
      <c r="AK168" s="688">
        <f>IF(OR(AO168&lt;0,AO168="n/a"),"n/a",AN168/AO168)</f>
        <v>1.0373131524500983</v>
      </c>
      <c r="AL168" s="634">
        <f t="shared" ref="AL168:AL199" si="253">((AP168/AQ168)^(1/1)-1)*100</f>
        <v>2.6143790849673332</v>
      </c>
      <c r="AM168" s="631">
        <f t="shared" si="236"/>
        <v>3.6478218626730063</v>
      </c>
      <c r="AN168" s="631">
        <f t="shared" si="237"/>
        <v>3.3735908087944244</v>
      </c>
      <c r="AO168" s="235">
        <f t="shared" si="207"/>
        <v>3.2522395005077476</v>
      </c>
      <c r="AP168" s="808">
        <v>0.78500000000000003</v>
      </c>
      <c r="AQ168" s="808">
        <v>0.76500000000000001</v>
      </c>
      <c r="AR168" s="809"/>
      <c r="AS168" s="799">
        <v>0.73</v>
      </c>
      <c r="AT168" s="833">
        <v>0.70499999999999996</v>
      </c>
      <c r="AU168" s="825"/>
      <c r="AV168" s="810">
        <v>0.68500000000000005</v>
      </c>
      <c r="AW168" s="811">
        <v>0.66500000000000004</v>
      </c>
      <c r="AX168" s="812">
        <v>0.66</v>
      </c>
      <c r="AY168" s="811">
        <v>0.64500000000000002</v>
      </c>
      <c r="AZ168" s="812">
        <v>0.64</v>
      </c>
      <c r="BA168" s="811">
        <v>0.61</v>
      </c>
      <c r="BB168" s="811">
        <v>0.56999999999999995</v>
      </c>
      <c r="BC168" s="811">
        <v>0.53</v>
      </c>
      <c r="BD168" s="811">
        <v>0.49</v>
      </c>
      <c r="BE168" s="811">
        <v>0.45</v>
      </c>
      <c r="BF168" s="811">
        <v>0.41</v>
      </c>
      <c r="BG168" s="811">
        <v>0.34545999999999999</v>
      </c>
      <c r="BH168" s="810">
        <f t="shared" si="208"/>
        <v>9.6854599999999991</v>
      </c>
      <c r="BI168" s="405">
        <f t="shared" si="209"/>
        <v>2.6143790849673332</v>
      </c>
      <c r="BJ168" s="405">
        <f t="shared" ref="BJ168:BJ199" si="254">IF(AS168=0,0,IF(AS168&gt;AQ168,0,((AQ168/AS168)-1)*100))</f>
        <v>4.7945205479452024</v>
      </c>
      <c r="BK168" s="405">
        <f t="shared" si="238"/>
        <v>3.5460992907801359</v>
      </c>
      <c r="BL168" s="404">
        <f t="shared" si="239"/>
        <v>2.9197080291970767</v>
      </c>
      <c r="BM168" s="404">
        <f t="shared" si="235"/>
        <v>3.007518796992481</v>
      </c>
      <c r="BN168" s="306">
        <f t="shared" si="250"/>
        <v>0.7575757575757569</v>
      </c>
      <c r="BO168" s="306">
        <f t="shared" si="250"/>
        <v>2.3255813953488413</v>
      </c>
      <c r="BP168" s="306">
        <f t="shared" si="250"/>
        <v>0.78125</v>
      </c>
      <c r="BQ168" s="306">
        <f t="shared" si="250"/>
        <v>4.9180327868852514</v>
      </c>
      <c r="BR168" s="306">
        <f t="shared" si="250"/>
        <v>7.0175438596491224</v>
      </c>
      <c r="BS168" s="306">
        <f t="shared" si="250"/>
        <v>7.5471698113207308</v>
      </c>
      <c r="BT168" s="306">
        <f t="shared" si="250"/>
        <v>8.163265306122458</v>
      </c>
      <c r="BU168" s="306">
        <f t="shared" si="250"/>
        <v>8.8888888888888786</v>
      </c>
      <c r="BV168" s="306">
        <f t="shared" si="250"/>
        <v>9.7560975609756184</v>
      </c>
      <c r="BW168" s="306">
        <f t="shared" si="250"/>
        <v>18.682336594685346</v>
      </c>
      <c r="BX168" s="404">
        <f t="shared" si="210"/>
        <v>5.71466451408895</v>
      </c>
      <c r="BY168" s="405">
        <f t="shared" si="211"/>
        <v>4.449374191296716</v>
      </c>
      <c r="BZ168" s="788" t="s">
        <v>2637</v>
      </c>
      <c r="CA168" s="486">
        <f t="shared" si="212"/>
        <v>-3.7641012340209592</v>
      </c>
      <c r="CB168" s="348">
        <f t="shared" si="213"/>
        <v>6.4096439397242158</v>
      </c>
      <c r="CC168" s="404">
        <f t="shared" si="214"/>
        <v>31.977221561389413</v>
      </c>
      <c r="CD168" s="570">
        <f t="shared" si="215"/>
        <v>0.8085500000000001</v>
      </c>
      <c r="CE168" s="419">
        <f t="shared" ref="CE168:CE256" si="255">IF($AC168="n/a",1.03*CD168,IF($AC168&lt;0,1.01*CD168,IF($AC168&gt;10,1.1*CD168,(1+$AC168/100)*CD168)))</f>
        <v>0.83280650000000012</v>
      </c>
      <c r="CF168" s="419">
        <f t="shared" si="240"/>
        <v>0.85779069500000016</v>
      </c>
      <c r="CG168" s="419">
        <f t="shared" si="240"/>
        <v>0.88352441585000019</v>
      </c>
      <c r="CH168" s="496">
        <f t="shared" si="240"/>
        <v>0.91003014832550022</v>
      </c>
      <c r="CI168" s="416">
        <f t="shared" si="252"/>
        <v>4.2927017591755003</v>
      </c>
      <c r="CJ168" s="405">
        <f t="shared" si="217"/>
        <v>16.29108827011575</v>
      </c>
      <c r="CK168" s="483" t="s">
        <v>462</v>
      </c>
      <c r="CL168" s="502" t="s">
        <v>462</v>
      </c>
      <c r="CM168" s="502">
        <v>-4.18</v>
      </c>
      <c r="CN168" s="526">
        <v>1.43</v>
      </c>
      <c r="CO168" s="527">
        <v>4.01</v>
      </c>
    </row>
    <row r="169" spans="1:93" ht="11.25" customHeight="1">
      <c r="A169" s="86" t="s">
        <v>609</v>
      </c>
      <c r="B169" s="24" t="s">
        <v>610</v>
      </c>
      <c r="C169" s="24" t="s">
        <v>3690</v>
      </c>
      <c r="D169" s="117">
        <v>11</v>
      </c>
      <c r="E169" s="121">
        <v>293</v>
      </c>
      <c r="F169" s="38" t="s">
        <v>2049</v>
      </c>
      <c r="G169" s="39" t="s">
        <v>2049</v>
      </c>
      <c r="H169" s="181">
        <v>165.71</v>
      </c>
      <c r="I169" s="227">
        <f t="shared" si="251"/>
        <v>1.6896988715225392</v>
      </c>
      <c r="J169" s="106">
        <v>0.61</v>
      </c>
      <c r="K169" s="106">
        <v>0.7</v>
      </c>
      <c r="L169" s="83">
        <f t="shared" si="245"/>
        <v>14.754098360655732</v>
      </c>
      <c r="M169" s="26">
        <v>41787</v>
      </c>
      <c r="N169" s="27">
        <v>41792</v>
      </c>
      <c r="O169" s="27">
        <v>41808</v>
      </c>
      <c r="P169" s="93" t="s">
        <v>949</v>
      </c>
      <c r="Q169" s="24"/>
      <c r="R169" s="224">
        <f t="shared" si="248"/>
        <v>2.8</v>
      </c>
      <c r="S169" s="231">
        <f t="shared" si="204"/>
        <v>28.747433264887061</v>
      </c>
      <c r="T169" s="680">
        <f t="shared" si="205"/>
        <v>86.298759861889636</v>
      </c>
      <c r="U169" s="227">
        <f t="shared" si="206"/>
        <v>17.013347022587268</v>
      </c>
      <c r="V169" s="263">
        <v>12</v>
      </c>
      <c r="W169" s="161">
        <v>9.74</v>
      </c>
      <c r="X169" s="149">
        <v>2.5099999999999998</v>
      </c>
      <c r="Y169" s="155">
        <v>1.37</v>
      </c>
      <c r="Z169" s="149">
        <v>4.59</v>
      </c>
      <c r="AA169" s="156">
        <v>21.8</v>
      </c>
      <c r="AB169" s="432">
        <v>16.8</v>
      </c>
      <c r="AC169" s="474">
        <v>11.22</v>
      </c>
      <c r="AD169" s="443">
        <v>17</v>
      </c>
      <c r="AE169" s="440">
        <v>6.78</v>
      </c>
      <c r="AF169" s="726">
        <v>21</v>
      </c>
      <c r="AG169" s="456">
        <v>32879</v>
      </c>
      <c r="AH169" s="655">
        <v>0.4</v>
      </c>
      <c r="AI169" s="767">
        <v>0.82</v>
      </c>
      <c r="AJ169" s="796">
        <f>IF(OR(AD169&lt;0,AD169="n/a",AD169=0),"n/a",AN169/AD169)</f>
        <v>0.71518603378753198</v>
      </c>
      <c r="AK169" s="688">
        <f>IF(OR(AO169&lt;0,AO169="n/a"),"n/a",AN169/AO169)</f>
        <v>0.94114328690185778</v>
      </c>
      <c r="AL169" s="634">
        <f t="shared" si="253"/>
        <v>13.86554621848739</v>
      </c>
      <c r="AM169" s="631">
        <f t="shared" si="236"/>
        <v>12.082949671371779</v>
      </c>
      <c r="AN169" s="631">
        <f t="shared" si="237"/>
        <v>12.158162574388044</v>
      </c>
      <c r="AO169" s="235">
        <f t="shared" si="207"/>
        <v>12.918503211568776</v>
      </c>
      <c r="AP169" s="808">
        <v>2.71</v>
      </c>
      <c r="AQ169" s="808">
        <v>2.38</v>
      </c>
      <c r="AR169" s="809"/>
      <c r="AS169" s="799">
        <v>2.15</v>
      </c>
      <c r="AT169" s="833">
        <v>1.9246449999999999</v>
      </c>
      <c r="AU169" s="825"/>
      <c r="AV169" s="810">
        <v>1.6624399999999999</v>
      </c>
      <c r="AW169" s="811">
        <v>1.5269149999999998</v>
      </c>
      <c r="AX169" s="811">
        <v>1.4184950000000001</v>
      </c>
      <c r="AY169" s="811">
        <v>1.33718</v>
      </c>
      <c r="AZ169" s="811">
        <v>1.04806</v>
      </c>
      <c r="BA169" s="811">
        <v>0.91253499999999999</v>
      </c>
      <c r="BB169" s="811">
        <v>0.80411500000000002</v>
      </c>
      <c r="BC169" s="812">
        <v>0.7228</v>
      </c>
      <c r="BD169" s="812">
        <v>0.7228</v>
      </c>
      <c r="BE169" s="812">
        <v>0.7228</v>
      </c>
      <c r="BF169" s="812">
        <v>0.7228</v>
      </c>
      <c r="BG169" s="812">
        <v>0.7228</v>
      </c>
      <c r="BH169" s="810">
        <f t="shared" si="208"/>
        <v>21.488384999999994</v>
      </c>
      <c r="BI169" s="405">
        <f t="shared" si="209"/>
        <v>13.86554621848739</v>
      </c>
      <c r="BJ169" s="405">
        <f t="shared" si="254"/>
        <v>10.697674418604652</v>
      </c>
      <c r="BK169" s="405">
        <f t="shared" si="238"/>
        <v>11.70891255270452</v>
      </c>
      <c r="BL169" s="404">
        <f t="shared" si="239"/>
        <v>15.772298549120567</v>
      </c>
      <c r="BM169" s="404">
        <f t="shared" ref="BM169:BW172" si="256">IF(AW169=0,0,IF(AW169&gt;AV169,0,((AV169/AW169)-1)*100))</f>
        <v>8.875739644970416</v>
      </c>
      <c r="BN169" s="306">
        <f t="shared" si="256"/>
        <v>7.6433121019108041</v>
      </c>
      <c r="BO169" s="306">
        <f t="shared" si="256"/>
        <v>6.0810810810810745</v>
      </c>
      <c r="BP169" s="306">
        <f t="shared" si="256"/>
        <v>27.586206896551737</v>
      </c>
      <c r="BQ169" s="306">
        <f t="shared" si="256"/>
        <v>14.851485148514843</v>
      </c>
      <c r="BR169" s="306">
        <f t="shared" si="256"/>
        <v>13.483146067415719</v>
      </c>
      <c r="BS169" s="306">
        <f t="shared" si="256"/>
        <v>11.250000000000004</v>
      </c>
      <c r="BT169" s="306">
        <f t="shared" si="256"/>
        <v>0</v>
      </c>
      <c r="BU169" s="306">
        <f t="shared" si="256"/>
        <v>0</v>
      </c>
      <c r="BV169" s="306">
        <f t="shared" si="256"/>
        <v>0</v>
      </c>
      <c r="BW169" s="306">
        <f t="shared" si="256"/>
        <v>0</v>
      </c>
      <c r="BX169" s="404">
        <f t="shared" si="210"/>
        <v>9.454360178624114</v>
      </c>
      <c r="BY169" s="405">
        <f t="shared" si="211"/>
        <v>7.3751177164120847</v>
      </c>
      <c r="BZ169" s="788" t="s">
        <v>2558</v>
      </c>
      <c r="CA169" s="486">
        <f t="shared" si="212"/>
        <v>-3.1654855766766854</v>
      </c>
      <c r="CB169" s="348">
        <f t="shared" si="213"/>
        <v>13.847861445910583</v>
      </c>
      <c r="CC169" s="404">
        <f t="shared" si="214"/>
        <v>76.341102060564637</v>
      </c>
      <c r="CD169" s="570">
        <f t="shared" si="215"/>
        <v>2.9810000000000003</v>
      </c>
      <c r="CE169" s="419">
        <f t="shared" si="255"/>
        <v>3.2791000000000006</v>
      </c>
      <c r="CF169" s="419">
        <f t="shared" si="240"/>
        <v>3.501422980000001</v>
      </c>
      <c r="CG169" s="419">
        <f t="shared" si="240"/>
        <v>3.7388194580440013</v>
      </c>
      <c r="CH169" s="496">
        <f t="shared" si="240"/>
        <v>3.9923114172993848</v>
      </c>
      <c r="CI169" s="416">
        <f t="shared" si="252"/>
        <v>17.492653855343388</v>
      </c>
      <c r="CJ169" s="405">
        <f t="shared" si="217"/>
        <v>10.556184814038613</v>
      </c>
      <c r="CK169" s="457">
        <v>1.01</v>
      </c>
      <c r="CL169" s="458">
        <v>45.67</v>
      </c>
      <c r="CM169" s="458">
        <v>-3.43</v>
      </c>
      <c r="CN169" s="525">
        <v>6.41</v>
      </c>
      <c r="CO169" s="508">
        <v>23.89</v>
      </c>
    </row>
    <row r="170" spans="1:93" ht="11.25" customHeight="1">
      <c r="A170" s="86" t="s">
        <v>27</v>
      </c>
      <c r="B170" s="24" t="s">
        <v>28</v>
      </c>
      <c r="C170" s="29" t="s">
        <v>2063</v>
      </c>
      <c r="D170" s="117">
        <v>11</v>
      </c>
      <c r="E170" s="121">
        <v>312</v>
      </c>
      <c r="F170" s="38" t="s">
        <v>2049</v>
      </c>
      <c r="G170" s="39" t="s">
        <v>2049</v>
      </c>
      <c r="H170" s="184">
        <v>54.19</v>
      </c>
      <c r="I170" s="227">
        <f t="shared" si="251"/>
        <v>3.5430891308359476</v>
      </c>
      <c r="J170" s="126">
        <v>0.4</v>
      </c>
      <c r="K170" s="126">
        <v>0.48</v>
      </c>
      <c r="L170" s="83">
        <f t="shared" si="245"/>
        <v>19.999999999999996</v>
      </c>
      <c r="M170" s="140">
        <v>42074</v>
      </c>
      <c r="N170" s="27">
        <v>42076</v>
      </c>
      <c r="O170" s="28">
        <v>42094</v>
      </c>
      <c r="P170" s="26" t="s">
        <v>1445</v>
      </c>
      <c r="Q170" s="198"/>
      <c r="R170" s="224">
        <f t="shared" si="248"/>
        <v>1.92</v>
      </c>
      <c r="S170" s="231">
        <f t="shared" si="204"/>
        <v>64.214046822742461</v>
      </c>
      <c r="T170" s="680">
        <f t="shared" si="205"/>
        <v>13.169991807492476</v>
      </c>
      <c r="U170" s="227">
        <f t="shared" si="206"/>
        <v>18.123745819397993</v>
      </c>
      <c r="V170" s="263">
        <v>12</v>
      </c>
      <c r="W170" s="161">
        <v>2.99</v>
      </c>
      <c r="X170" s="149">
        <v>2.38</v>
      </c>
      <c r="Y170" s="155">
        <v>2.11</v>
      </c>
      <c r="Z170" s="149">
        <v>1.59</v>
      </c>
      <c r="AA170" s="156">
        <v>10.3</v>
      </c>
      <c r="AB170" s="432">
        <v>22.4</v>
      </c>
      <c r="AC170" s="474">
        <v>5.71</v>
      </c>
      <c r="AD170" s="443">
        <v>8.3000000000000007</v>
      </c>
      <c r="AE170" s="440">
        <v>7.6</v>
      </c>
      <c r="AF170" s="726">
        <v>7</v>
      </c>
      <c r="AG170" s="456">
        <v>2543</v>
      </c>
      <c r="AH170" s="655">
        <v>0.8</v>
      </c>
      <c r="AI170" s="767">
        <v>1.33</v>
      </c>
      <c r="AJ170" s="796">
        <f>IF(OR(AD170&lt;0,AD170="n/a",AD170=0,AN170="n/a"),"n/a",AN170/AD170)</f>
        <v>0.43497894091701717</v>
      </c>
      <c r="AK170" s="688" t="str">
        <f>IF(OR(AN170&lt;0,AN170="n/a",AO170&lt;0,AO170="n/a"),"n/a",AN170/AO170)</f>
        <v>n/a</v>
      </c>
      <c r="AL170" s="634">
        <f t="shared" si="253"/>
        <v>5.2631578947368363</v>
      </c>
      <c r="AM170" s="631">
        <f t="shared" si="236"/>
        <v>3.5744168651286268</v>
      </c>
      <c r="AN170" s="631">
        <f t="shared" si="237"/>
        <v>3.6103252096112426</v>
      </c>
      <c r="AO170" s="235" t="str">
        <f t="shared" si="207"/>
        <v>n/a</v>
      </c>
      <c r="AP170" s="808">
        <v>1.6</v>
      </c>
      <c r="AQ170" s="808">
        <v>1.52</v>
      </c>
      <c r="AR170" s="809"/>
      <c r="AS170" s="808">
        <v>1.48</v>
      </c>
      <c r="AT170" s="796">
        <v>1.44</v>
      </c>
      <c r="AU170" s="809"/>
      <c r="AV170" s="810">
        <v>1.36</v>
      </c>
      <c r="AW170" s="811">
        <v>1.34</v>
      </c>
      <c r="AX170" s="811">
        <v>1.32</v>
      </c>
      <c r="AY170" s="811">
        <v>1.28</v>
      </c>
      <c r="AZ170" s="811">
        <v>1.24</v>
      </c>
      <c r="BA170" s="811">
        <v>1</v>
      </c>
      <c r="BB170" s="812">
        <v>0</v>
      </c>
      <c r="BC170" s="812">
        <v>0</v>
      </c>
      <c r="BD170" s="812">
        <v>0</v>
      </c>
      <c r="BE170" s="812">
        <v>0</v>
      </c>
      <c r="BF170" s="812">
        <v>0</v>
      </c>
      <c r="BG170" s="812">
        <v>0</v>
      </c>
      <c r="BH170" s="810">
        <f t="shared" si="208"/>
        <v>13.58</v>
      </c>
      <c r="BI170" s="405">
        <f t="shared" si="209"/>
        <v>5.2631578947368363</v>
      </c>
      <c r="BJ170" s="405">
        <f t="shared" si="254"/>
        <v>2.7027027027026973</v>
      </c>
      <c r="BK170" s="405">
        <f t="shared" si="238"/>
        <v>2.7777777777777901</v>
      </c>
      <c r="BL170" s="398">
        <f t="shared" si="239"/>
        <v>5.8823529411764497</v>
      </c>
      <c r="BM170" s="404">
        <f t="shared" si="256"/>
        <v>1.4925373134328401</v>
      </c>
      <c r="BN170" s="306">
        <f t="shared" si="256"/>
        <v>1.5151515151515138</v>
      </c>
      <c r="BO170" s="306">
        <f t="shared" si="256"/>
        <v>3.125</v>
      </c>
      <c r="BP170" s="306">
        <f t="shared" si="256"/>
        <v>3.2258064516129004</v>
      </c>
      <c r="BQ170" s="306">
        <f t="shared" si="256"/>
        <v>24</v>
      </c>
      <c r="BR170" s="306">
        <f t="shared" si="256"/>
        <v>0</v>
      </c>
      <c r="BS170" s="306">
        <f t="shared" si="256"/>
        <v>0</v>
      </c>
      <c r="BT170" s="306">
        <f t="shared" si="256"/>
        <v>0</v>
      </c>
      <c r="BU170" s="306">
        <f t="shared" si="256"/>
        <v>0</v>
      </c>
      <c r="BV170" s="306">
        <f t="shared" si="256"/>
        <v>0</v>
      </c>
      <c r="BW170" s="306">
        <f t="shared" si="256"/>
        <v>0</v>
      </c>
      <c r="BX170" s="404">
        <f t="shared" si="210"/>
        <v>3.3322991064394016</v>
      </c>
      <c r="BY170" s="405">
        <f t="shared" si="211"/>
        <v>5.8392642368645529</v>
      </c>
      <c r="BZ170" s="788" t="s">
        <v>52</v>
      </c>
      <c r="CA170" s="486">
        <f t="shared" si="212"/>
        <v>-10.970331478950802</v>
      </c>
      <c r="CB170" s="348">
        <f t="shared" si="213"/>
        <v>7.1534143404471902</v>
      </c>
      <c r="CC170" s="404">
        <f t="shared" si="214"/>
        <v>53.91132027374401</v>
      </c>
      <c r="CD170" s="570">
        <f t="shared" si="215"/>
        <v>1.7600000000000002</v>
      </c>
      <c r="CE170" s="419">
        <f t="shared" si="255"/>
        <v>1.8604960000000001</v>
      </c>
      <c r="CF170" s="419">
        <f t="shared" si="240"/>
        <v>2.0018936960000002</v>
      </c>
      <c r="CG170" s="419">
        <f t="shared" si="240"/>
        <v>2.1540376168960003</v>
      </c>
      <c r="CH170" s="496">
        <f t="shared" si="240"/>
        <v>2.3177444757800965</v>
      </c>
      <c r="CI170" s="416">
        <f t="shared" si="252"/>
        <v>10.094171788676096</v>
      </c>
      <c r="CJ170" s="405">
        <f t="shared" si="217"/>
        <v>18.627369973567255</v>
      </c>
      <c r="CK170" s="457">
        <v>0.56000000000000005</v>
      </c>
      <c r="CL170" s="458">
        <v>24.73</v>
      </c>
      <c r="CM170" s="458">
        <v>-9.24</v>
      </c>
      <c r="CN170" s="525">
        <v>-3.44</v>
      </c>
      <c r="CO170" s="508">
        <v>7.2</v>
      </c>
    </row>
    <row r="171" spans="1:93" ht="11.25" customHeight="1">
      <c r="A171" s="23" t="s">
        <v>1205</v>
      </c>
      <c r="B171" s="24" t="s">
        <v>1206</v>
      </c>
      <c r="C171" s="24" t="s">
        <v>497</v>
      </c>
      <c r="D171" s="117">
        <v>16</v>
      </c>
      <c r="E171" s="121">
        <v>181</v>
      </c>
      <c r="F171" s="38" t="s">
        <v>2049</v>
      </c>
      <c r="G171" s="39" t="s">
        <v>2049</v>
      </c>
      <c r="H171" s="181">
        <v>28.58</v>
      </c>
      <c r="I171" s="227">
        <f t="shared" si="251"/>
        <v>4.1987403778866339</v>
      </c>
      <c r="J171" s="94">
        <v>0.28999999999999998</v>
      </c>
      <c r="K171" s="94">
        <v>0.3</v>
      </c>
      <c r="L171" s="83">
        <f t="shared" si="245"/>
        <v>3.4482758620689724</v>
      </c>
      <c r="M171" s="61">
        <v>41652</v>
      </c>
      <c r="N171" s="62">
        <v>41654</v>
      </c>
      <c r="O171" s="62">
        <v>41673</v>
      </c>
      <c r="P171" s="93" t="s">
        <v>1264</v>
      </c>
      <c r="Q171" s="761"/>
      <c r="R171" s="224">
        <f t="shared" si="248"/>
        <v>1.2</v>
      </c>
      <c r="S171" s="672">
        <f t="shared" si="204"/>
        <v>57.41626794258373</v>
      </c>
      <c r="T171" s="681">
        <f t="shared" si="205"/>
        <v>-19.736213735998732</v>
      </c>
      <c r="U171" s="229">
        <f t="shared" si="206"/>
        <v>13.674641148325358</v>
      </c>
      <c r="V171" s="263">
        <v>12</v>
      </c>
      <c r="W171" s="161">
        <v>2.09</v>
      </c>
      <c r="X171" s="149" t="s">
        <v>462</v>
      </c>
      <c r="Y171" s="155">
        <v>3.75</v>
      </c>
      <c r="Z171" s="149">
        <v>1.06</v>
      </c>
      <c r="AA171" s="156">
        <v>7.9</v>
      </c>
      <c r="AB171" s="432">
        <v>-9.9</v>
      </c>
      <c r="AC171" s="474">
        <v>0</v>
      </c>
      <c r="AD171" s="443">
        <v>-2</v>
      </c>
      <c r="AE171" s="440" t="s">
        <v>462</v>
      </c>
      <c r="AF171" s="726">
        <v>0</v>
      </c>
      <c r="AG171" s="456">
        <v>104</v>
      </c>
      <c r="AH171" s="655">
        <v>4.7</v>
      </c>
      <c r="AI171" s="767">
        <v>0.22</v>
      </c>
      <c r="AJ171" s="797" t="str">
        <f t="shared" ref="AJ171:AJ177" si="257">IF(OR(AD171&lt;0,AD171="n/a",AD171=0),"n/a",AN171/AD171)</f>
        <v>n/a</v>
      </c>
      <c r="AK171" s="686">
        <f t="shared" ref="AK171:AK177" si="258">IF(OR(AO171&lt;0,AO171="n/a"),"n/a",AN171/AO171)</f>
        <v>0.55469728440971988</v>
      </c>
      <c r="AL171" s="634">
        <f t="shared" si="253"/>
        <v>4.9281242348991006</v>
      </c>
      <c r="AM171" s="631">
        <f t="shared" si="236"/>
        <v>4.4011575622509014</v>
      </c>
      <c r="AN171" s="631">
        <f t="shared" si="237"/>
        <v>4.0950396969256841</v>
      </c>
      <c r="AO171" s="235">
        <f t="shared" si="207"/>
        <v>7.3824765543667903</v>
      </c>
      <c r="AP171" s="808">
        <v>1.2</v>
      </c>
      <c r="AQ171" s="808">
        <v>1.14364</v>
      </c>
      <c r="AR171" s="809"/>
      <c r="AS171" s="799">
        <v>1.0909090909090908</v>
      </c>
      <c r="AT171" s="833">
        <v>1.0545454545454545</v>
      </c>
      <c r="AU171" s="825"/>
      <c r="AV171" s="810">
        <v>1.0181818181818183</v>
      </c>
      <c r="AW171" s="811">
        <v>0.98181818181818181</v>
      </c>
      <c r="AX171" s="811">
        <v>0.90909090909090906</v>
      </c>
      <c r="AY171" s="811">
        <v>0.83636363636363631</v>
      </c>
      <c r="AZ171" s="811">
        <v>0.74545454545454537</v>
      </c>
      <c r="BA171" s="811">
        <v>0.62336363636363634</v>
      </c>
      <c r="BB171" s="811">
        <v>0.58863636363636351</v>
      </c>
      <c r="BC171" s="811">
        <v>0.55409090909090908</v>
      </c>
      <c r="BD171" s="811">
        <v>0.50795454545454544</v>
      </c>
      <c r="BE171" s="811">
        <v>0.46172727272727271</v>
      </c>
      <c r="BF171" s="811">
        <v>0.39245454545454539</v>
      </c>
      <c r="BG171" s="811">
        <v>0.3232363636363636</v>
      </c>
      <c r="BH171" s="810">
        <f t="shared" si="208"/>
        <v>12.431467272727273</v>
      </c>
      <c r="BI171" s="405">
        <f t="shared" si="209"/>
        <v>4.9281242348991006</v>
      </c>
      <c r="BJ171" s="405">
        <f t="shared" si="254"/>
        <v>4.8336666666666694</v>
      </c>
      <c r="BK171" s="405">
        <f t="shared" si="238"/>
        <v>3.4482758620689724</v>
      </c>
      <c r="BL171" s="404">
        <f t="shared" si="239"/>
        <v>3.5714285714285587</v>
      </c>
      <c r="BM171" s="404">
        <f t="shared" si="256"/>
        <v>3.7037037037037202</v>
      </c>
      <c r="BN171" s="306">
        <f t="shared" si="256"/>
        <v>8.0000000000000071</v>
      </c>
      <c r="BO171" s="306">
        <f t="shared" si="256"/>
        <v>8.6956521739130377</v>
      </c>
      <c r="BP171" s="306">
        <f t="shared" si="256"/>
        <v>12.195121951219523</v>
      </c>
      <c r="BQ171" s="306">
        <f t="shared" si="256"/>
        <v>19.585824704681333</v>
      </c>
      <c r="BR171" s="306">
        <f t="shared" si="256"/>
        <v>5.8996138996139091</v>
      </c>
      <c r="BS171" s="306">
        <f t="shared" si="256"/>
        <v>6.2346185397866849</v>
      </c>
      <c r="BT171" s="306">
        <f t="shared" si="256"/>
        <v>9.0827740492170008</v>
      </c>
      <c r="BU171" s="306">
        <f t="shared" si="256"/>
        <v>10.011813349084475</v>
      </c>
      <c r="BV171" s="306">
        <f t="shared" si="256"/>
        <v>17.651146629603897</v>
      </c>
      <c r="BW171" s="306">
        <f t="shared" si="256"/>
        <v>21.414107323658449</v>
      </c>
      <c r="BX171" s="404">
        <f t="shared" si="210"/>
        <v>9.2837247773030231</v>
      </c>
      <c r="BY171" s="405">
        <f t="shared" si="211"/>
        <v>5.7252461616272372</v>
      </c>
      <c r="BZ171" s="788" t="s">
        <v>2637</v>
      </c>
      <c r="CA171" s="486">
        <f t="shared" si="212"/>
        <v>-5.3808610735130404</v>
      </c>
      <c r="CB171" s="348">
        <f t="shared" si="213"/>
        <v>8.293780074812318</v>
      </c>
      <c r="CC171" s="404">
        <f t="shared" si="214"/>
        <v>43.640308434816319</v>
      </c>
      <c r="CD171" s="570">
        <f t="shared" si="215"/>
        <v>1.212</v>
      </c>
      <c r="CE171" s="419">
        <f t="shared" si="255"/>
        <v>1.212</v>
      </c>
      <c r="CF171" s="419">
        <f t="shared" si="240"/>
        <v>1.2483599999999999</v>
      </c>
      <c r="CG171" s="419">
        <f t="shared" si="240"/>
        <v>1.2858107999999999</v>
      </c>
      <c r="CH171" s="496">
        <f t="shared" si="240"/>
        <v>1.324385124</v>
      </c>
      <c r="CI171" s="416">
        <f t="shared" si="252"/>
        <v>6.2825559239999995</v>
      </c>
      <c r="CJ171" s="405">
        <f t="shared" si="217"/>
        <v>21.98235102869139</v>
      </c>
      <c r="CK171" s="457">
        <v>0.06</v>
      </c>
      <c r="CL171" s="458">
        <v>8.7100000000000009</v>
      </c>
      <c r="CM171" s="458">
        <v>-4.7300000000000004</v>
      </c>
      <c r="CN171" s="525">
        <v>-1.57</v>
      </c>
      <c r="CO171" s="508">
        <v>0.85</v>
      </c>
    </row>
    <row r="172" spans="1:93" ht="11.25" customHeight="1">
      <c r="A172" s="15" t="s">
        <v>774</v>
      </c>
      <c r="B172" s="16" t="s">
        <v>775</v>
      </c>
      <c r="C172" s="22" t="s">
        <v>886</v>
      </c>
      <c r="D172" s="116">
        <v>14</v>
      </c>
      <c r="E172" s="121">
        <v>201</v>
      </c>
      <c r="F172" s="36" t="s">
        <v>1572</v>
      </c>
      <c r="G172" s="37" t="s">
        <v>1572</v>
      </c>
      <c r="H172" s="183">
        <v>47.75</v>
      </c>
      <c r="I172" s="226">
        <f t="shared" si="251"/>
        <v>1.7388565445026178</v>
      </c>
      <c r="J172" s="127">
        <v>0.62035799999999997</v>
      </c>
      <c r="K172" s="127">
        <v>0.83030400000000004</v>
      </c>
      <c r="L172" s="96">
        <f t="shared" si="245"/>
        <v>33.842716624916605</v>
      </c>
      <c r="M172" s="875">
        <v>41719</v>
      </c>
      <c r="N172" s="1032">
        <v>41723</v>
      </c>
      <c r="O172" s="1130">
        <v>41731</v>
      </c>
      <c r="P172" s="19" t="s">
        <v>2740</v>
      </c>
      <c r="Q172" s="128" t="s">
        <v>2775</v>
      </c>
      <c r="R172" s="225">
        <f>K172</f>
        <v>0.83030400000000004</v>
      </c>
      <c r="S172" s="231">
        <f t="shared" si="204"/>
        <v>55.3536</v>
      </c>
      <c r="T172" s="680">
        <f t="shared" si="205"/>
        <v>451.65810668081974</v>
      </c>
      <c r="U172" s="227">
        <f t="shared" si="206"/>
        <v>31.833333333333332</v>
      </c>
      <c r="V172" s="267">
        <v>12</v>
      </c>
      <c r="W172" s="169">
        <v>1.5</v>
      </c>
      <c r="X172" s="171">
        <v>2.2000000000000002</v>
      </c>
      <c r="Y172" s="170">
        <v>7.68</v>
      </c>
      <c r="Z172" s="171">
        <v>21.51</v>
      </c>
      <c r="AA172" s="172">
        <v>69</v>
      </c>
      <c r="AB172" s="433">
        <v>20.2</v>
      </c>
      <c r="AC172" s="446">
        <v>14.26</v>
      </c>
      <c r="AD172" s="442">
        <v>24.4</v>
      </c>
      <c r="AE172" s="441">
        <v>14.5</v>
      </c>
      <c r="AF172" s="727">
        <v>2</v>
      </c>
      <c r="AG172" s="461">
        <v>100565</v>
      </c>
      <c r="AH172" s="737">
        <v>0</v>
      </c>
      <c r="AI172" s="768">
        <v>0.01</v>
      </c>
      <c r="AJ172" s="796">
        <f t="shared" si="257"/>
        <v>1.2611956243056073</v>
      </c>
      <c r="AK172" s="688">
        <f t="shared" si="258"/>
        <v>1.1283974662148424</v>
      </c>
      <c r="AL172" s="632">
        <f t="shared" si="253"/>
        <v>33.842716624916605</v>
      </c>
      <c r="AM172" s="633">
        <f t="shared" si="236"/>
        <v>30.083955543787976</v>
      </c>
      <c r="AN172" s="633">
        <f t="shared" si="237"/>
        <v>30.773173233056816</v>
      </c>
      <c r="AO172" s="234">
        <f t="shared" si="207"/>
        <v>27.271572432969048</v>
      </c>
      <c r="AP172" s="803">
        <v>0.83030400000000004</v>
      </c>
      <c r="AQ172" s="803">
        <v>0.62035799999999997</v>
      </c>
      <c r="AR172" s="802"/>
      <c r="AS172" s="806">
        <v>0.50189099999999998</v>
      </c>
      <c r="AT172" s="823">
        <v>0.377195</v>
      </c>
      <c r="AU172" s="824"/>
      <c r="AV172" s="805">
        <v>0.27183800000000002</v>
      </c>
      <c r="AW172" s="806">
        <v>0.21709200000000001</v>
      </c>
      <c r="AX172" s="806">
        <v>0.18846199999999999</v>
      </c>
      <c r="AY172" s="806">
        <v>0.123858</v>
      </c>
      <c r="AZ172" s="806">
        <v>9.6076999999999996E-2</v>
      </c>
      <c r="BA172" s="806">
        <v>8.5729E-2</v>
      </c>
      <c r="BB172" s="806">
        <v>7.4459999999999998E-2</v>
      </c>
      <c r="BC172" s="806">
        <v>5.2286999999999993E-2</v>
      </c>
      <c r="BD172" s="806">
        <v>3.6850000000000001E-2</v>
      </c>
      <c r="BE172" s="807">
        <v>3.1800000000000002E-2</v>
      </c>
      <c r="BF172" s="806">
        <v>4.2200000000000001E-2</v>
      </c>
      <c r="BG172" s="806">
        <v>1.6400000000000001E-2</v>
      </c>
      <c r="BH172" s="805">
        <f t="shared" si="208"/>
        <v>3.5668010000000003</v>
      </c>
      <c r="BI172" s="407">
        <f t="shared" si="209"/>
        <v>33.842716624916605</v>
      </c>
      <c r="BJ172" s="407">
        <f t="shared" si="254"/>
        <v>23.60412918342827</v>
      </c>
      <c r="BK172" s="407">
        <f t="shared" si="238"/>
        <v>33.058762708943632</v>
      </c>
      <c r="BL172" s="406">
        <f t="shared" si="239"/>
        <v>38.757274553226551</v>
      </c>
      <c r="BM172" s="406">
        <f t="shared" si="256"/>
        <v>25.217879977152545</v>
      </c>
      <c r="BN172" s="394">
        <f t="shared" si="256"/>
        <v>15.191391368021145</v>
      </c>
      <c r="BO172" s="394">
        <f t="shared" si="256"/>
        <v>52.159731305204346</v>
      </c>
      <c r="BP172" s="394">
        <f t="shared" si="256"/>
        <v>28.915349147038306</v>
      </c>
      <c r="BQ172" s="394">
        <f t="shared" si="256"/>
        <v>12.070594547935931</v>
      </c>
      <c r="BR172" s="394">
        <f t="shared" si="256"/>
        <v>15.134300295460656</v>
      </c>
      <c r="BS172" s="394">
        <f t="shared" si="256"/>
        <v>42.406334270468783</v>
      </c>
      <c r="BT172" s="394">
        <f t="shared" si="256"/>
        <v>41.891451831750317</v>
      </c>
      <c r="BU172" s="394">
        <f t="shared" si="256"/>
        <v>15.880503144654078</v>
      </c>
      <c r="BV172" s="394">
        <f t="shared" si="256"/>
        <v>0</v>
      </c>
      <c r="BW172" s="394">
        <f t="shared" si="256"/>
        <v>157.3170731707317</v>
      </c>
      <c r="BX172" s="406">
        <f t="shared" si="210"/>
        <v>35.696499475262193</v>
      </c>
      <c r="BY172" s="407">
        <f t="shared" si="211"/>
        <v>35.153127242957822</v>
      </c>
      <c r="BZ172" s="787" t="s">
        <v>1863</v>
      </c>
      <c r="CA172" s="682">
        <f t="shared" si="212"/>
        <v>0.67869644422610165</v>
      </c>
      <c r="CB172" s="350">
        <f t="shared" si="213"/>
        <v>32.512029777559434</v>
      </c>
      <c r="CC172" s="406">
        <f t="shared" si="214"/>
        <v>68.671306666666666</v>
      </c>
      <c r="CD172" s="554">
        <f t="shared" si="215"/>
        <v>0.9133344000000001</v>
      </c>
      <c r="CE172" s="417">
        <f t="shared" si="255"/>
        <v>1.0046678400000002</v>
      </c>
      <c r="CF172" s="417">
        <f t="shared" ref="CF172:CH188" si="259">IF($AE172="n/a",1.03*CE172,IF($AE172&lt;0,1.01*CE172,IF($AE172&gt;10,1.1*CE172,(1+$AE172/100)*CE172)))</f>
        <v>1.1051346240000004</v>
      </c>
      <c r="CG172" s="417">
        <f t="shared" si="259"/>
        <v>1.2156480864000005</v>
      </c>
      <c r="CH172" s="495">
        <f t="shared" si="259"/>
        <v>1.3372128950400006</v>
      </c>
      <c r="CI172" s="418">
        <f t="shared" si="252"/>
        <v>5.5759978454400017</v>
      </c>
      <c r="CJ172" s="407">
        <f t="shared" si="217"/>
        <v>11.677482398827228</v>
      </c>
      <c r="CK172" s="462">
        <v>0.96</v>
      </c>
      <c r="CL172" s="463">
        <v>14.45</v>
      </c>
      <c r="CM172" s="463">
        <v>-2.77</v>
      </c>
      <c r="CN172" s="529">
        <v>8.27</v>
      </c>
      <c r="CO172" s="530">
        <v>6.26</v>
      </c>
    </row>
    <row r="173" spans="1:93" ht="11.25" customHeight="1">
      <c r="A173" s="86" t="s">
        <v>1441</v>
      </c>
      <c r="B173" s="24" t="s">
        <v>1442</v>
      </c>
      <c r="C173" s="29" t="s">
        <v>1343</v>
      </c>
      <c r="D173" s="117">
        <v>15</v>
      </c>
      <c r="E173" s="121">
        <v>199</v>
      </c>
      <c r="F173" s="57" t="s">
        <v>2659</v>
      </c>
      <c r="G173" s="49" t="s">
        <v>2659</v>
      </c>
      <c r="H173" s="184">
        <v>54.18</v>
      </c>
      <c r="I173" s="227">
        <f t="shared" si="251"/>
        <v>2.5839793281653747</v>
      </c>
      <c r="J173" s="126">
        <v>0.34499999999999997</v>
      </c>
      <c r="K173" s="126">
        <v>0.35</v>
      </c>
      <c r="L173" s="83">
        <f t="shared" si="245"/>
        <v>1.449275362318847</v>
      </c>
      <c r="M173" s="140">
        <v>42060</v>
      </c>
      <c r="N173" s="27">
        <v>42062</v>
      </c>
      <c r="O173" s="27">
        <v>42081</v>
      </c>
      <c r="P173" s="93" t="s">
        <v>949</v>
      </c>
      <c r="Q173" s="626"/>
      <c r="R173" s="224">
        <f t="shared" ref="R173:R189" si="260">K173*4</f>
        <v>1.4</v>
      </c>
      <c r="S173" s="231">
        <f t="shared" si="204"/>
        <v>45.016077170418008</v>
      </c>
      <c r="T173" s="680">
        <f t="shared" si="205"/>
        <v>62.251046003594254</v>
      </c>
      <c r="U173" s="227">
        <f t="shared" si="206"/>
        <v>17.421221864951768</v>
      </c>
      <c r="V173" s="263">
        <v>12</v>
      </c>
      <c r="W173" s="161">
        <v>3.11</v>
      </c>
      <c r="X173" s="149" t="s">
        <v>462</v>
      </c>
      <c r="Y173" s="155">
        <v>1.25</v>
      </c>
      <c r="Z173" s="149">
        <v>3.4</v>
      </c>
      <c r="AA173" s="156">
        <v>20.7</v>
      </c>
      <c r="AB173" s="432">
        <v>-47.6</v>
      </c>
      <c r="AC173" s="474">
        <v>11.5</v>
      </c>
      <c r="AD173" s="443">
        <v>17.3</v>
      </c>
      <c r="AE173" s="440">
        <v>-4.5999999999999996</v>
      </c>
      <c r="AF173" s="726">
        <v>8</v>
      </c>
      <c r="AG173" s="456">
        <v>3212</v>
      </c>
      <c r="AH173" s="655">
        <v>0.9</v>
      </c>
      <c r="AI173" s="767">
        <v>0.26</v>
      </c>
      <c r="AJ173" s="796">
        <f t="shared" si="257"/>
        <v>1.4204100555810255</v>
      </c>
      <c r="AK173" s="688">
        <f t="shared" si="258"/>
        <v>1.5614670441588685</v>
      </c>
      <c r="AL173" s="634">
        <f t="shared" si="253"/>
        <v>14.999999999999991</v>
      </c>
      <c r="AM173" s="631">
        <f t="shared" si="236"/>
        <v>32.742204213009487</v>
      </c>
      <c r="AN173" s="631">
        <f t="shared" si="237"/>
        <v>24.573093961551741</v>
      </c>
      <c r="AO173" s="235">
        <f t="shared" si="207"/>
        <v>15.73718385762588</v>
      </c>
      <c r="AP173" s="808">
        <v>1.38</v>
      </c>
      <c r="AQ173" s="808">
        <v>1.2</v>
      </c>
      <c r="AR173" s="809"/>
      <c r="AS173" s="799">
        <v>0.8</v>
      </c>
      <c r="AT173" s="833">
        <v>0.59</v>
      </c>
      <c r="AU173" s="825"/>
      <c r="AV173" s="810">
        <v>0.5</v>
      </c>
      <c r="AW173" s="811">
        <v>0.46</v>
      </c>
      <c r="AX173" s="811">
        <v>0.44</v>
      </c>
      <c r="AY173" s="811">
        <v>0.42</v>
      </c>
      <c r="AZ173" s="811">
        <v>0.4</v>
      </c>
      <c r="BA173" s="811">
        <v>0.36</v>
      </c>
      <c r="BB173" s="811">
        <v>0.32</v>
      </c>
      <c r="BC173" s="811">
        <v>0.28000000000000003</v>
      </c>
      <c r="BD173" s="811">
        <v>0.24</v>
      </c>
      <c r="BE173" s="811">
        <v>0.2</v>
      </c>
      <c r="BF173" s="812">
        <v>0</v>
      </c>
      <c r="BG173" s="812">
        <v>0</v>
      </c>
      <c r="BH173" s="810">
        <f t="shared" si="208"/>
        <v>7.5900000000000016</v>
      </c>
      <c r="BI173" s="405">
        <f t="shared" si="209"/>
        <v>14.999999999999991</v>
      </c>
      <c r="BJ173" s="405">
        <f t="shared" si="254"/>
        <v>49.999999999999979</v>
      </c>
      <c r="BK173" s="405">
        <f t="shared" si="238"/>
        <v>35.593220338983066</v>
      </c>
      <c r="BL173" s="398">
        <f t="shared" si="239"/>
        <v>17.999999999999993</v>
      </c>
      <c r="BM173" s="404">
        <f t="shared" ref="BM173:BW173" si="261">IF(AW173=0,0,IF(AW173&gt;AV173,0,((AV173/AW173)-1)*100))</f>
        <v>8.6956521739130377</v>
      </c>
      <c r="BN173" s="306">
        <f t="shared" si="261"/>
        <v>4.5454545454545414</v>
      </c>
      <c r="BO173" s="306">
        <f t="shared" si="261"/>
        <v>4.7619047619047672</v>
      </c>
      <c r="BP173" s="306">
        <f t="shared" si="261"/>
        <v>4.9999999999999822</v>
      </c>
      <c r="BQ173" s="306">
        <f t="shared" si="261"/>
        <v>11.111111111111116</v>
      </c>
      <c r="BR173" s="306">
        <f t="shared" si="261"/>
        <v>12.5</v>
      </c>
      <c r="BS173" s="306">
        <f t="shared" si="261"/>
        <v>14.285714285714279</v>
      </c>
      <c r="BT173" s="306">
        <f t="shared" si="261"/>
        <v>16.666666666666675</v>
      </c>
      <c r="BU173" s="306">
        <f t="shared" si="261"/>
        <v>19.999999999999996</v>
      </c>
      <c r="BV173" s="306">
        <f t="shared" si="261"/>
        <v>0</v>
      </c>
      <c r="BW173" s="306">
        <f t="shared" si="261"/>
        <v>0</v>
      </c>
      <c r="BX173" s="404">
        <f t="shared" si="210"/>
        <v>14.410648258916494</v>
      </c>
      <c r="BY173" s="405">
        <f t="shared" si="211"/>
        <v>12.926440723665115</v>
      </c>
      <c r="BZ173" s="788" t="s">
        <v>1862</v>
      </c>
      <c r="CA173" s="486">
        <f t="shared" si="212"/>
        <v>9.7358514247653467</v>
      </c>
      <c r="CB173" s="348">
        <f t="shared" si="213"/>
        <v>27.157073289717115</v>
      </c>
      <c r="CC173" s="404">
        <f t="shared" si="214"/>
        <v>56.140907777622445</v>
      </c>
      <c r="CD173" s="570">
        <f t="shared" si="215"/>
        <v>1.3937999999999999</v>
      </c>
      <c r="CE173" s="419">
        <f t="shared" si="255"/>
        <v>1.53318</v>
      </c>
      <c r="CF173" s="419">
        <f t="shared" si="259"/>
        <v>1.5485118</v>
      </c>
      <c r="CG173" s="419">
        <f t="shared" si="259"/>
        <v>1.563996918</v>
      </c>
      <c r="CH173" s="496">
        <f t="shared" si="259"/>
        <v>1.5796368871799999</v>
      </c>
      <c r="CI173" s="416">
        <f t="shared" si="252"/>
        <v>7.6191256051800007</v>
      </c>
      <c r="CJ173" s="405">
        <f t="shared" si="217"/>
        <v>14.062616473200446</v>
      </c>
      <c r="CK173" s="457">
        <v>1.69</v>
      </c>
      <c r="CL173" s="458">
        <v>44.32</v>
      </c>
      <c r="CM173" s="458">
        <v>-42.83</v>
      </c>
      <c r="CN173" s="525">
        <v>17.53</v>
      </c>
      <c r="CO173" s="508">
        <v>4.2699999999999996</v>
      </c>
    </row>
    <row r="174" spans="1:93" ht="11.25" customHeight="1">
      <c r="A174" s="86" t="s">
        <v>468</v>
      </c>
      <c r="B174" s="24" t="s">
        <v>409</v>
      </c>
      <c r="C174" s="29" t="s">
        <v>3133</v>
      </c>
      <c r="D174" s="117">
        <v>12</v>
      </c>
      <c r="E174" s="121">
        <v>269</v>
      </c>
      <c r="F174" s="38" t="s">
        <v>2049</v>
      </c>
      <c r="G174" s="39" t="s">
        <v>2049</v>
      </c>
      <c r="H174" s="184">
        <v>77.88</v>
      </c>
      <c r="I174" s="227">
        <f t="shared" si="251"/>
        <v>3.6979969183359018</v>
      </c>
      <c r="J174" s="374">
        <v>0.69490799999999997</v>
      </c>
      <c r="K174" s="126">
        <v>0.72</v>
      </c>
      <c r="L174" s="83">
        <f t="shared" si="245"/>
        <v>3.6108376936227593</v>
      </c>
      <c r="M174" s="140">
        <v>41981</v>
      </c>
      <c r="N174" s="27">
        <v>41983</v>
      </c>
      <c r="O174" s="28">
        <v>42019</v>
      </c>
      <c r="P174" s="26" t="s">
        <v>1514</v>
      </c>
      <c r="Q174" s="428" t="s">
        <v>2007</v>
      </c>
      <c r="R174" s="224">
        <f t="shared" si="260"/>
        <v>2.88</v>
      </c>
      <c r="S174" s="231">
        <f t="shared" si="204"/>
        <v>39.88919667590028</v>
      </c>
      <c r="T174" s="680">
        <f t="shared" si="205"/>
        <v>-18.367985567915369</v>
      </c>
      <c r="U174" s="227">
        <f t="shared" si="206"/>
        <v>10.786703601108034</v>
      </c>
      <c r="V174" s="263">
        <v>12</v>
      </c>
      <c r="W174" s="161">
        <v>7.22</v>
      </c>
      <c r="X174" s="149" t="s">
        <v>462</v>
      </c>
      <c r="Y174" s="155">
        <v>2.4500000000000002</v>
      </c>
      <c r="Z174" s="149">
        <v>1.39</v>
      </c>
      <c r="AA174" s="156">
        <v>16.3</v>
      </c>
      <c r="AB174" s="432">
        <v>28.9</v>
      </c>
      <c r="AC174" s="474">
        <v>150.91</v>
      </c>
      <c r="AD174" s="443">
        <v>-3.4</v>
      </c>
      <c r="AE174" s="440">
        <v>-0.45</v>
      </c>
      <c r="AF174" s="726">
        <v>25</v>
      </c>
      <c r="AG174" s="456">
        <v>60390</v>
      </c>
      <c r="AH174" s="655">
        <v>0.3</v>
      </c>
      <c r="AI174" s="767">
        <v>0.19</v>
      </c>
      <c r="AJ174" s="796" t="str">
        <f t="shared" si="257"/>
        <v>n/a</v>
      </c>
      <c r="AK174" s="688">
        <f t="shared" si="258"/>
        <v>0.9273944832595149</v>
      </c>
      <c r="AL174" s="634">
        <f t="shared" si="253"/>
        <v>13.673892890822392</v>
      </c>
      <c r="AM174" s="631">
        <f t="shared" si="236"/>
        <v>16.688410530848685</v>
      </c>
      <c r="AN174" s="631">
        <f t="shared" si="237"/>
        <v>16.376397418713616</v>
      </c>
      <c r="AO174" s="235">
        <f t="shared" si="207"/>
        <v>17.658502087650408</v>
      </c>
      <c r="AP174" s="808">
        <v>2.6989239999999999</v>
      </c>
      <c r="AQ174" s="808">
        <v>2.374269</v>
      </c>
      <c r="AR174" s="809"/>
      <c r="AS174" s="799">
        <v>2.0075120000000002</v>
      </c>
      <c r="AT174" s="833">
        <v>1.698664</v>
      </c>
      <c r="AU174" s="825"/>
      <c r="AV174" s="810">
        <v>1.4187704999999999</v>
      </c>
      <c r="AW174" s="811">
        <v>1.2643465</v>
      </c>
      <c r="AX174" s="811">
        <v>1.1678314999999999</v>
      </c>
      <c r="AY174" s="811">
        <v>0.90724099999999985</v>
      </c>
      <c r="AZ174" s="811">
        <v>0.77212000000000003</v>
      </c>
      <c r="BA174" s="811">
        <v>0.62252174999999998</v>
      </c>
      <c r="BB174" s="811">
        <v>0.53083250000000004</v>
      </c>
      <c r="BC174" s="811">
        <v>0.50187800000000005</v>
      </c>
      <c r="BD174" s="812">
        <v>0.48257499999999998</v>
      </c>
      <c r="BE174" s="812">
        <v>0.48257499999999998</v>
      </c>
      <c r="BF174" s="812">
        <v>0.48257499999999998</v>
      </c>
      <c r="BG174" s="812">
        <v>0.48257499999999998</v>
      </c>
      <c r="BH174" s="810">
        <f t="shared" si="208"/>
        <v>17.89521075</v>
      </c>
      <c r="BI174" s="405">
        <f t="shared" si="209"/>
        <v>13.673892890822392</v>
      </c>
      <c r="BJ174" s="405">
        <f t="shared" si="254"/>
        <v>18.269230769230749</v>
      </c>
      <c r="BK174" s="405">
        <f t="shared" si="238"/>
        <v>18.181818181818187</v>
      </c>
      <c r="BL174" s="398">
        <f t="shared" si="239"/>
        <v>19.727891156462583</v>
      </c>
      <c r="BM174" s="404">
        <f t="shared" ref="BM174:BW175" si="262">IF(AW174=0,0,IF(AW174&gt;AV174,0,((AV174/AW174)-1)*100))</f>
        <v>12.213740458015266</v>
      </c>
      <c r="BN174" s="306">
        <f t="shared" si="262"/>
        <v>8.2644628099173723</v>
      </c>
      <c r="BO174" s="306">
        <f t="shared" si="262"/>
        <v>28.723404255319164</v>
      </c>
      <c r="BP174" s="306">
        <f t="shared" si="262"/>
        <v>17.499999999999982</v>
      </c>
      <c r="BQ174" s="306">
        <f t="shared" si="262"/>
        <v>24.031007751937985</v>
      </c>
      <c r="BR174" s="306">
        <f t="shared" si="262"/>
        <v>17.272727272727263</v>
      </c>
      <c r="BS174" s="306">
        <f t="shared" si="262"/>
        <v>5.7692307692307709</v>
      </c>
      <c r="BT174" s="306">
        <f t="shared" si="262"/>
        <v>4.0000000000000258</v>
      </c>
      <c r="BU174" s="306">
        <f t="shared" si="262"/>
        <v>0</v>
      </c>
      <c r="BV174" s="306">
        <f t="shared" si="262"/>
        <v>0</v>
      </c>
      <c r="BW174" s="306">
        <f t="shared" si="262"/>
        <v>0</v>
      </c>
      <c r="BX174" s="404">
        <f t="shared" si="210"/>
        <v>12.508493754365448</v>
      </c>
      <c r="BY174" s="405">
        <f t="shared" si="211"/>
        <v>8.8221438049533027</v>
      </c>
      <c r="BZ174" s="788" t="s">
        <v>1465</v>
      </c>
      <c r="CA174" s="486">
        <f t="shared" si="212"/>
        <v>9.2876907359414851</v>
      </c>
      <c r="CB174" s="348">
        <f t="shared" si="213"/>
        <v>20.074394337049519</v>
      </c>
      <c r="CC174" s="404">
        <f t="shared" si="214"/>
        <v>69.907828819110549</v>
      </c>
      <c r="CD174" s="570">
        <f t="shared" si="215"/>
        <v>2.9688164000000001</v>
      </c>
      <c r="CE174" s="419">
        <f t="shared" si="255"/>
        <v>3.2656980400000002</v>
      </c>
      <c r="CF174" s="419">
        <f t="shared" si="259"/>
        <v>3.2983550204000003</v>
      </c>
      <c r="CG174" s="419">
        <f t="shared" si="259"/>
        <v>3.3313385706040002</v>
      </c>
      <c r="CH174" s="496">
        <f t="shared" si="259"/>
        <v>3.3646519563100403</v>
      </c>
      <c r="CI174" s="416">
        <f t="shared" si="252"/>
        <v>16.228859987314042</v>
      </c>
      <c r="CJ174" s="405">
        <f t="shared" si="217"/>
        <v>20.838289660136162</v>
      </c>
      <c r="CK174" s="457">
        <v>1.43</v>
      </c>
      <c r="CL174" s="458">
        <v>7.69</v>
      </c>
      <c r="CM174" s="458">
        <v>-21.94</v>
      </c>
      <c r="CN174" s="525">
        <v>-1.96</v>
      </c>
      <c r="CO174" s="508">
        <v>-11.34</v>
      </c>
    </row>
    <row r="175" spans="1:93" ht="11.25" customHeight="1">
      <c r="A175" s="86" t="s">
        <v>1802</v>
      </c>
      <c r="B175" s="24" t="s">
        <v>1803</v>
      </c>
      <c r="C175" s="7" t="s">
        <v>1312</v>
      </c>
      <c r="D175" s="117">
        <v>12</v>
      </c>
      <c r="E175" s="121">
        <v>255</v>
      </c>
      <c r="F175" s="57" t="s">
        <v>2659</v>
      </c>
      <c r="G175" s="49" t="s">
        <v>2659</v>
      </c>
      <c r="H175" s="181">
        <v>30.37</v>
      </c>
      <c r="I175" s="227">
        <f t="shared" si="251"/>
        <v>2.6341784655910438</v>
      </c>
      <c r="J175" s="126">
        <v>0.19</v>
      </c>
      <c r="K175" s="126">
        <v>0.2</v>
      </c>
      <c r="L175" s="83">
        <f t="shared" si="245"/>
        <v>5.2631578947368363</v>
      </c>
      <c r="M175" s="140">
        <v>41864</v>
      </c>
      <c r="N175" s="27">
        <v>41866</v>
      </c>
      <c r="O175" s="28">
        <v>41880</v>
      </c>
      <c r="P175" s="93" t="s">
        <v>883</v>
      </c>
      <c r="Q175" s="889"/>
      <c r="R175" s="224">
        <f t="shared" si="260"/>
        <v>0.8</v>
      </c>
      <c r="S175" s="231">
        <f t="shared" si="204"/>
        <v>65.573770491803288</v>
      </c>
      <c r="T175" s="680">
        <f t="shared" si="205"/>
        <v>25.782215578832357</v>
      </c>
      <c r="U175" s="227">
        <f t="shared" si="206"/>
        <v>24.893442622950822</v>
      </c>
      <c r="V175" s="263">
        <v>7</v>
      </c>
      <c r="W175" s="161">
        <v>1.22</v>
      </c>
      <c r="X175" s="149" t="s">
        <v>462</v>
      </c>
      <c r="Y175" s="155">
        <v>0.8</v>
      </c>
      <c r="Z175" s="149">
        <v>1.43</v>
      </c>
      <c r="AA175" s="156">
        <v>9.8000000000000007</v>
      </c>
      <c r="AB175" s="432">
        <v>-43.5</v>
      </c>
      <c r="AC175" s="474">
        <v>0</v>
      </c>
      <c r="AD175" s="443">
        <v>-2.5</v>
      </c>
      <c r="AE175" s="440" t="s">
        <v>462</v>
      </c>
      <c r="AF175" s="726">
        <v>0</v>
      </c>
      <c r="AG175" s="466">
        <v>215</v>
      </c>
      <c r="AH175" s="655">
        <v>0.6</v>
      </c>
      <c r="AI175" s="767">
        <v>0.18</v>
      </c>
      <c r="AJ175" s="796" t="str">
        <f t="shared" si="257"/>
        <v>n/a</v>
      </c>
      <c r="AK175" s="688">
        <f t="shared" si="258"/>
        <v>0.67458466035045161</v>
      </c>
      <c r="AL175" s="634">
        <f t="shared" si="253"/>
        <v>5.4054054054054168</v>
      </c>
      <c r="AM175" s="631">
        <f t="shared" si="236"/>
        <v>5.7264270346431223</v>
      </c>
      <c r="AN175" s="631">
        <f t="shared" si="237"/>
        <v>6.1043824021231208</v>
      </c>
      <c r="AO175" s="235">
        <f t="shared" si="207"/>
        <v>9.0490975572315122</v>
      </c>
      <c r="AP175" s="808">
        <v>0.78</v>
      </c>
      <c r="AQ175" s="808">
        <v>0.74</v>
      </c>
      <c r="AR175" s="809" t="s">
        <v>1127</v>
      </c>
      <c r="AS175" s="799">
        <v>0.7</v>
      </c>
      <c r="AT175" s="833">
        <v>0.66</v>
      </c>
      <c r="AU175" s="825"/>
      <c r="AV175" s="810">
        <v>0.62</v>
      </c>
      <c r="AW175" s="811">
        <v>0.57999999999999996</v>
      </c>
      <c r="AX175" s="811">
        <v>0.54</v>
      </c>
      <c r="AY175" s="811">
        <v>0.5</v>
      </c>
      <c r="AZ175" s="811">
        <v>0.432</v>
      </c>
      <c r="BA175" s="811">
        <v>0.36</v>
      </c>
      <c r="BB175" s="811">
        <v>0.32799999999999996</v>
      </c>
      <c r="BC175" s="811">
        <v>0.29599999999999999</v>
      </c>
      <c r="BD175" s="812">
        <v>0.28799999999999998</v>
      </c>
      <c r="BE175" s="812">
        <v>0.28799999999999998</v>
      </c>
      <c r="BF175" s="812">
        <v>0.28799999999999998</v>
      </c>
      <c r="BG175" s="812">
        <v>0.28799999999999998</v>
      </c>
      <c r="BH175" s="810">
        <f t="shared" si="208"/>
        <v>7.6880000000000024</v>
      </c>
      <c r="BI175" s="405">
        <f t="shared" si="209"/>
        <v>5.4054054054054168</v>
      </c>
      <c r="BJ175" s="405">
        <f t="shared" si="254"/>
        <v>5.7142857142857162</v>
      </c>
      <c r="BK175" s="405">
        <f t="shared" si="238"/>
        <v>6.0606060606060552</v>
      </c>
      <c r="BL175" s="404">
        <f t="shared" si="239"/>
        <v>6.4516129032258229</v>
      </c>
      <c r="BM175" s="404">
        <f t="shared" si="262"/>
        <v>6.8965517241379448</v>
      </c>
      <c r="BN175" s="306">
        <f t="shared" si="262"/>
        <v>7.4074074074073959</v>
      </c>
      <c r="BO175" s="306">
        <f t="shared" si="262"/>
        <v>8.0000000000000071</v>
      </c>
      <c r="BP175" s="306">
        <f t="shared" si="262"/>
        <v>15.740740740740744</v>
      </c>
      <c r="BQ175" s="306">
        <f t="shared" si="262"/>
        <v>19.999999999999996</v>
      </c>
      <c r="BR175" s="306">
        <f t="shared" si="262"/>
        <v>9.7560975609756184</v>
      </c>
      <c r="BS175" s="306">
        <f t="shared" si="262"/>
        <v>10.810810810810811</v>
      </c>
      <c r="BT175" s="306">
        <f t="shared" si="262"/>
        <v>2.7777777777777901</v>
      </c>
      <c r="BU175" s="306">
        <f t="shared" si="262"/>
        <v>0</v>
      </c>
      <c r="BV175" s="306">
        <f t="shared" si="262"/>
        <v>0</v>
      </c>
      <c r="BW175" s="306">
        <f t="shared" si="262"/>
        <v>0</v>
      </c>
      <c r="BX175" s="404">
        <f t="shared" si="210"/>
        <v>7.0014197403582203</v>
      </c>
      <c r="BY175" s="405">
        <f t="shared" si="211"/>
        <v>5.4092617895938933</v>
      </c>
      <c r="BZ175" s="788" t="s">
        <v>1464</v>
      </c>
      <c r="CA175" s="486">
        <f t="shared" si="212"/>
        <v>-16.154881755236659</v>
      </c>
      <c r="CB175" s="348">
        <f t="shared" si="213"/>
        <v>8.7385608677141651</v>
      </c>
      <c r="CC175" s="404">
        <f t="shared" si="214"/>
        <v>41.648223705773702</v>
      </c>
      <c r="CD175" s="570">
        <f t="shared" si="215"/>
        <v>0.78780000000000006</v>
      </c>
      <c r="CE175" s="419">
        <f t="shared" si="255"/>
        <v>0.78780000000000006</v>
      </c>
      <c r="CF175" s="419">
        <f t="shared" si="259"/>
        <v>0.8114340000000001</v>
      </c>
      <c r="CG175" s="419">
        <f t="shared" si="259"/>
        <v>0.83577702000000009</v>
      </c>
      <c r="CH175" s="496">
        <f t="shared" si="259"/>
        <v>0.86085033060000016</v>
      </c>
      <c r="CI175" s="416">
        <f t="shared" si="252"/>
        <v>4.0836613506000008</v>
      </c>
      <c r="CJ175" s="405">
        <f t="shared" si="217"/>
        <v>13.4463659881462</v>
      </c>
      <c r="CK175" s="457">
        <v>0.65</v>
      </c>
      <c r="CL175" s="458">
        <v>26.44</v>
      </c>
      <c r="CM175" s="458">
        <v>-15.22</v>
      </c>
      <c r="CN175" s="525">
        <v>-2.33</v>
      </c>
      <c r="CO175" s="508">
        <v>1.8</v>
      </c>
    </row>
    <row r="176" spans="1:93" ht="11.25" customHeight="1">
      <c r="A176" s="86" t="s">
        <v>1132</v>
      </c>
      <c r="B176" s="24" t="s">
        <v>1133</v>
      </c>
      <c r="C176" s="29" t="s">
        <v>3533</v>
      </c>
      <c r="D176" s="117">
        <v>13</v>
      </c>
      <c r="E176" s="121">
        <v>237</v>
      </c>
      <c r="F176" s="38" t="s">
        <v>2049</v>
      </c>
      <c r="G176" s="39" t="s">
        <v>2049</v>
      </c>
      <c r="H176" s="181">
        <v>40.06</v>
      </c>
      <c r="I176" s="227">
        <f t="shared" si="251"/>
        <v>5.2920619071392911</v>
      </c>
      <c r="J176" s="126">
        <v>0.52</v>
      </c>
      <c r="K176" s="126">
        <v>0.53</v>
      </c>
      <c r="L176" s="83">
        <f t="shared" si="245"/>
        <v>1.9230769230769162</v>
      </c>
      <c r="M176" s="140">
        <v>42033</v>
      </c>
      <c r="N176" s="27">
        <v>42037</v>
      </c>
      <c r="O176" s="28">
        <v>42051</v>
      </c>
      <c r="P176" s="93" t="s">
        <v>238</v>
      </c>
      <c r="Q176" s="91"/>
      <c r="R176" s="192">
        <f t="shared" si="260"/>
        <v>2.12</v>
      </c>
      <c r="S176" s="231">
        <f t="shared" si="204"/>
        <v>126.1904761904762</v>
      </c>
      <c r="T176" s="680">
        <f t="shared" si="205"/>
        <v>96.138516004168522</v>
      </c>
      <c r="U176" s="227">
        <f t="shared" si="206"/>
        <v>23.845238095238098</v>
      </c>
      <c r="V176" s="264">
        <v>12</v>
      </c>
      <c r="W176" s="162">
        <v>1.68</v>
      </c>
      <c r="X176" s="150">
        <v>5.75</v>
      </c>
      <c r="Y176" s="157">
        <v>11.46</v>
      </c>
      <c r="Z176" s="150">
        <v>3.63</v>
      </c>
      <c r="AA176" s="158">
        <v>15.5</v>
      </c>
      <c r="AB176" s="434">
        <v>30.4</v>
      </c>
      <c r="AC176" s="475">
        <v>2.9</v>
      </c>
      <c r="AD176" s="445">
        <v>9.4</v>
      </c>
      <c r="AE176" s="444">
        <v>4.1500000000000004</v>
      </c>
      <c r="AF176" s="728">
        <v>9</v>
      </c>
      <c r="AG176" s="467">
        <v>5553</v>
      </c>
      <c r="AH176" s="738">
        <v>1.1000000000000001</v>
      </c>
      <c r="AI176" s="769">
        <v>1.64</v>
      </c>
      <c r="AJ176" s="796">
        <f t="shared" si="257"/>
        <v>1.1677943425307293</v>
      </c>
      <c r="AK176" s="688">
        <f t="shared" si="258"/>
        <v>1.0101566385470817</v>
      </c>
      <c r="AL176" s="635">
        <f t="shared" si="253"/>
        <v>8.602150537634401</v>
      </c>
      <c r="AM176" s="636">
        <f t="shared" si="236"/>
        <v>9.2294861060951749</v>
      </c>
      <c r="AN176" s="636">
        <f t="shared" si="237"/>
        <v>10.977266819788856</v>
      </c>
      <c r="AO176" s="236">
        <f t="shared" si="207"/>
        <v>10.86689568815542</v>
      </c>
      <c r="AP176" s="814">
        <v>2.02</v>
      </c>
      <c r="AQ176" s="814">
        <v>1.86</v>
      </c>
      <c r="AR176" s="815"/>
      <c r="AS176" s="814">
        <v>1.69</v>
      </c>
      <c r="AT176" s="797">
        <v>1.55</v>
      </c>
      <c r="AU176" s="815"/>
      <c r="AV176" s="816">
        <v>1.37</v>
      </c>
      <c r="AW176" s="820">
        <v>1.2</v>
      </c>
      <c r="AX176" s="817">
        <v>1.19</v>
      </c>
      <c r="AY176" s="817">
        <v>1.08</v>
      </c>
      <c r="AZ176" s="817">
        <v>0.96</v>
      </c>
      <c r="BA176" s="817">
        <v>0.85</v>
      </c>
      <c r="BB176" s="817">
        <v>0.72</v>
      </c>
      <c r="BC176" s="817">
        <v>0.15</v>
      </c>
      <c r="BD176" s="820">
        <v>0</v>
      </c>
      <c r="BE176" s="820">
        <v>0</v>
      </c>
      <c r="BF176" s="820">
        <v>1</v>
      </c>
      <c r="BG176" s="817">
        <v>2.8</v>
      </c>
      <c r="BH176" s="816">
        <f t="shared" si="208"/>
        <v>18.439999999999998</v>
      </c>
      <c r="BI176" s="409">
        <f t="shared" si="209"/>
        <v>8.602150537634401</v>
      </c>
      <c r="BJ176" s="409">
        <f t="shared" si="254"/>
        <v>10.059171597633142</v>
      </c>
      <c r="BK176" s="409">
        <f t="shared" si="238"/>
        <v>9.0322580645161299</v>
      </c>
      <c r="BL176" s="408">
        <f t="shared" si="239"/>
        <v>13.138686131386844</v>
      </c>
      <c r="BM176" s="408">
        <f t="shared" ref="BM176:BW177" si="263">IF(AW176=0,0,IF(AW176&gt;AV176,0,((AV176/AW176)-1)*100))</f>
        <v>14.166666666666682</v>
      </c>
      <c r="BN176" s="395">
        <f t="shared" si="263"/>
        <v>0.84033613445377853</v>
      </c>
      <c r="BO176" s="395">
        <f t="shared" si="263"/>
        <v>10.185185185185164</v>
      </c>
      <c r="BP176" s="395">
        <f t="shared" si="263"/>
        <v>12.500000000000021</v>
      </c>
      <c r="BQ176" s="395">
        <f t="shared" si="263"/>
        <v>12.941176470588234</v>
      </c>
      <c r="BR176" s="395">
        <f t="shared" si="263"/>
        <v>18.055555555555557</v>
      </c>
      <c r="BS176" s="395">
        <f t="shared" si="263"/>
        <v>380</v>
      </c>
      <c r="BT176" s="395">
        <f t="shared" si="263"/>
        <v>0</v>
      </c>
      <c r="BU176" s="395">
        <f t="shared" si="263"/>
        <v>0</v>
      </c>
      <c r="BV176" s="395">
        <f t="shared" si="263"/>
        <v>0</v>
      </c>
      <c r="BW176" s="395">
        <f t="shared" si="263"/>
        <v>0</v>
      </c>
      <c r="BX176" s="408">
        <f t="shared" si="210"/>
        <v>32.63474575624133</v>
      </c>
      <c r="BY176" s="409">
        <f t="shared" si="211"/>
        <v>93.026468265352918</v>
      </c>
      <c r="BZ176" s="654" t="s">
        <v>2637</v>
      </c>
      <c r="CA176" s="487">
        <f t="shared" si="212"/>
        <v>-7.5759093683099508</v>
      </c>
      <c r="CB176" s="349">
        <f t="shared" si="213"/>
        <v>16.269328726928148</v>
      </c>
      <c r="CC176" s="408">
        <f t="shared" si="214"/>
        <v>52.217832973879439</v>
      </c>
      <c r="CD176" s="574">
        <f t="shared" si="215"/>
        <v>2.2220000000000004</v>
      </c>
      <c r="CE176" s="420">
        <f t="shared" si="255"/>
        <v>2.2864380000000004</v>
      </c>
      <c r="CF176" s="420">
        <f t="shared" si="259"/>
        <v>2.3813251770000008</v>
      </c>
      <c r="CG176" s="420">
        <f t="shared" si="259"/>
        <v>2.480150171845501</v>
      </c>
      <c r="CH176" s="497">
        <f t="shared" si="259"/>
        <v>2.5830764039770897</v>
      </c>
      <c r="CI176" s="421">
        <f t="shared" si="252"/>
        <v>11.952989752822592</v>
      </c>
      <c r="CJ176" s="409">
        <f t="shared" si="217"/>
        <v>29.837717805348458</v>
      </c>
      <c r="CK176" s="468">
        <v>0.75</v>
      </c>
      <c r="CL176" s="469">
        <v>34.229999999999997</v>
      </c>
      <c r="CM176" s="469">
        <v>-10.84</v>
      </c>
      <c r="CN176" s="528">
        <v>-2.9</v>
      </c>
      <c r="CO176" s="476">
        <v>7.32</v>
      </c>
    </row>
    <row r="177" spans="1:93" ht="11.25" customHeight="1">
      <c r="A177" s="129" t="s">
        <v>2623</v>
      </c>
      <c r="B177" s="16" t="s">
        <v>2624</v>
      </c>
      <c r="C177" s="194" t="s">
        <v>2885</v>
      </c>
      <c r="D177" s="116">
        <v>13</v>
      </c>
      <c r="E177" s="121">
        <v>235</v>
      </c>
      <c r="F177" s="36" t="s">
        <v>2049</v>
      </c>
      <c r="G177" s="37" t="s">
        <v>2049</v>
      </c>
      <c r="H177" s="272">
        <v>44.26</v>
      </c>
      <c r="I177" s="226">
        <f t="shared" si="251"/>
        <v>5.4676909173068236</v>
      </c>
      <c r="J177" s="1122">
        <v>0.59</v>
      </c>
      <c r="K177" s="127">
        <v>0.60499999999999998</v>
      </c>
      <c r="L177" s="96">
        <f t="shared" si="245"/>
        <v>2.5423728813559254</v>
      </c>
      <c r="M177" s="105">
        <v>42032</v>
      </c>
      <c r="N177" s="20">
        <v>42034</v>
      </c>
      <c r="O177" s="21">
        <v>42048</v>
      </c>
      <c r="P177" s="269" t="s">
        <v>2158</v>
      </c>
      <c r="Q177" s="128"/>
      <c r="R177" s="224">
        <f t="shared" si="260"/>
        <v>2.42</v>
      </c>
      <c r="S177" s="675">
        <f t="shared" si="204"/>
        <v>161.33333333333331</v>
      </c>
      <c r="T177" s="684">
        <f t="shared" si="205"/>
        <v>342.04038695995155</v>
      </c>
      <c r="U177" s="226">
        <f t="shared" si="206"/>
        <v>29.506666666666664</v>
      </c>
      <c r="V177" s="263">
        <v>12</v>
      </c>
      <c r="W177" s="161">
        <v>1.5</v>
      </c>
      <c r="X177" s="149">
        <v>6.56</v>
      </c>
      <c r="Y177" s="155">
        <v>0.68</v>
      </c>
      <c r="Z177" s="149">
        <v>14.9</v>
      </c>
      <c r="AA177" s="156">
        <v>29.5</v>
      </c>
      <c r="AB177" s="432">
        <v>-22.6</v>
      </c>
      <c r="AC177" s="474">
        <v>13.64</v>
      </c>
      <c r="AD177" s="443">
        <v>-2.9</v>
      </c>
      <c r="AE177" s="440">
        <v>4.5</v>
      </c>
      <c r="AF177" s="726">
        <v>11</v>
      </c>
      <c r="AG177" s="456">
        <v>9215</v>
      </c>
      <c r="AH177" s="655">
        <v>0.7</v>
      </c>
      <c r="AI177" s="770">
        <v>11.56</v>
      </c>
      <c r="AJ177" s="795" t="str">
        <f t="shared" si="257"/>
        <v>n/a</v>
      </c>
      <c r="AK177" s="794">
        <f t="shared" si="258"/>
        <v>1.302961743342445</v>
      </c>
      <c r="AL177" s="634">
        <f t="shared" si="253"/>
        <v>64.430921989327871</v>
      </c>
      <c r="AM177" s="631">
        <f t="shared" si="236"/>
        <v>31.101346019433372</v>
      </c>
      <c r="AN177" s="631">
        <f t="shared" si="237"/>
        <v>24.304333988060666</v>
      </c>
      <c r="AO177" s="235">
        <f t="shared" si="207"/>
        <v>18.653144739087701</v>
      </c>
      <c r="AP177" s="808">
        <v>2.125</v>
      </c>
      <c r="AQ177" s="808">
        <v>1.2923359999999999</v>
      </c>
      <c r="AR177" s="809"/>
      <c r="AS177" s="808">
        <v>1.1089640000000001</v>
      </c>
      <c r="AT177" s="796">
        <v>0.94305600000000001</v>
      </c>
      <c r="AU177" s="809"/>
      <c r="AV177" s="810">
        <v>0.79461199999999999</v>
      </c>
      <c r="AW177" s="811">
        <v>0.71602399999999988</v>
      </c>
      <c r="AX177" s="811">
        <v>0.68109600000000003</v>
      </c>
      <c r="AY177" s="811">
        <v>0.61123999999999989</v>
      </c>
      <c r="AZ177" s="811">
        <v>0.53265200000000001</v>
      </c>
      <c r="BA177" s="811">
        <v>0.47589400000000004</v>
      </c>
      <c r="BB177" s="811">
        <v>0.38420799999999999</v>
      </c>
      <c r="BC177" s="811">
        <v>0.30125399999999997</v>
      </c>
      <c r="BD177" s="812">
        <v>0.27069199999999999</v>
      </c>
      <c r="BE177" s="812">
        <v>0.27069199999999999</v>
      </c>
      <c r="BF177" s="812">
        <v>0.27069199999999999</v>
      </c>
      <c r="BG177" s="812">
        <v>0.27069199999999999</v>
      </c>
      <c r="BH177" s="810">
        <f t="shared" si="208"/>
        <v>11.049104000000002</v>
      </c>
      <c r="BI177" s="405">
        <f t="shared" si="209"/>
        <v>64.430921989327871</v>
      </c>
      <c r="BJ177" s="405">
        <f t="shared" si="254"/>
        <v>16.535433070866134</v>
      </c>
      <c r="BK177" s="405">
        <f t="shared" si="238"/>
        <v>17.592592592592602</v>
      </c>
      <c r="BL177" s="404">
        <f t="shared" si="239"/>
        <v>18.681318681318682</v>
      </c>
      <c r="BM177" s="404">
        <f t="shared" si="263"/>
        <v>10.975609756097571</v>
      </c>
      <c r="BN177" s="306">
        <f t="shared" si="263"/>
        <v>5.12820512820511</v>
      </c>
      <c r="BO177" s="306">
        <f t="shared" si="263"/>
        <v>11.428571428571455</v>
      </c>
      <c r="BP177" s="306">
        <f t="shared" si="263"/>
        <v>14.754098360655711</v>
      </c>
      <c r="BQ177" s="306">
        <f t="shared" si="263"/>
        <v>11.926605504587151</v>
      </c>
      <c r="BR177" s="306">
        <f t="shared" si="263"/>
        <v>23.863636363636374</v>
      </c>
      <c r="BS177" s="306">
        <f t="shared" si="263"/>
        <v>27.536231884057983</v>
      </c>
      <c r="BT177" s="306">
        <f t="shared" si="263"/>
        <v>11.290322580645151</v>
      </c>
      <c r="BU177" s="306">
        <f t="shared" si="263"/>
        <v>0</v>
      </c>
      <c r="BV177" s="306">
        <f t="shared" si="263"/>
        <v>0</v>
      </c>
      <c r="BW177" s="306">
        <f t="shared" si="263"/>
        <v>0</v>
      </c>
      <c r="BX177" s="404">
        <f t="shared" si="210"/>
        <v>15.60956982270412</v>
      </c>
      <c r="BY177" s="405">
        <f t="shared" si="211"/>
        <v>15.320717687028159</v>
      </c>
      <c r="BZ177" s="788" t="s">
        <v>1465</v>
      </c>
      <c r="CA177" s="486">
        <f t="shared" si="212"/>
        <v>0.26535823870082353</v>
      </c>
      <c r="CB177" s="348">
        <f t="shared" si="213"/>
        <v>29.772024905367488</v>
      </c>
      <c r="CC177" s="404">
        <f t="shared" si="214"/>
        <v>54.9405197740113</v>
      </c>
      <c r="CD177" s="570">
        <f t="shared" si="215"/>
        <v>2.1462500000000002</v>
      </c>
      <c r="CE177" s="419">
        <f t="shared" si="255"/>
        <v>2.3608750000000005</v>
      </c>
      <c r="CF177" s="419">
        <f t="shared" si="259"/>
        <v>2.4671143750000004</v>
      </c>
      <c r="CG177" s="419">
        <f t="shared" si="259"/>
        <v>2.5781345218750005</v>
      </c>
      <c r="CH177" s="496">
        <f t="shared" si="259"/>
        <v>2.6941505753593753</v>
      </c>
      <c r="CI177" s="416">
        <f t="shared" si="252"/>
        <v>12.246524472234375</v>
      </c>
      <c r="CJ177" s="405">
        <f t="shared" si="217"/>
        <v>27.669508522897367</v>
      </c>
      <c r="CK177" s="457">
        <v>1.04</v>
      </c>
      <c r="CL177" s="458">
        <v>13.49</v>
      </c>
      <c r="CM177" s="458">
        <v>-36.35</v>
      </c>
      <c r="CN177" s="525">
        <v>-3.22</v>
      </c>
      <c r="CO177" s="508">
        <v>-23.01</v>
      </c>
    </row>
    <row r="178" spans="1:93" ht="11.25" customHeight="1">
      <c r="A178" s="86" t="s">
        <v>981</v>
      </c>
      <c r="B178" s="24" t="s">
        <v>982</v>
      </c>
      <c r="C178" s="123" t="s">
        <v>3252</v>
      </c>
      <c r="D178" s="117">
        <v>10</v>
      </c>
      <c r="E178" s="121">
        <v>350</v>
      </c>
      <c r="F178" s="57" t="s">
        <v>2659</v>
      </c>
      <c r="G178" s="49" t="s">
        <v>2659</v>
      </c>
      <c r="H178" s="181">
        <v>41.79</v>
      </c>
      <c r="I178" s="227">
        <f t="shared" si="251"/>
        <v>7.5616176118688694</v>
      </c>
      <c r="J178" s="126">
        <v>0.77500000000000002</v>
      </c>
      <c r="K178" s="126">
        <v>0.79</v>
      </c>
      <c r="L178" s="83">
        <f t="shared" si="245"/>
        <v>1.9354838709677358</v>
      </c>
      <c r="M178" s="140">
        <v>42032</v>
      </c>
      <c r="N178" s="27">
        <v>42034</v>
      </c>
      <c r="O178" s="28">
        <v>42048</v>
      </c>
      <c r="P178" s="93" t="s">
        <v>2158</v>
      </c>
      <c r="Q178" s="91"/>
      <c r="R178" s="224">
        <f t="shared" si="260"/>
        <v>3.16</v>
      </c>
      <c r="S178" s="231">
        <f t="shared" si="204"/>
        <v>135.04273504273505</v>
      </c>
      <c r="T178" s="680">
        <f t="shared" si="205"/>
        <v>21.504809795410186</v>
      </c>
      <c r="U178" s="227">
        <f t="shared" si="206"/>
        <v>17.858974358974361</v>
      </c>
      <c r="V178" s="263">
        <v>12</v>
      </c>
      <c r="W178" s="161">
        <v>2.34</v>
      </c>
      <c r="X178" s="641">
        <v>2.83</v>
      </c>
      <c r="Y178" s="155">
        <v>0.82</v>
      </c>
      <c r="Z178" s="149">
        <v>1.86</v>
      </c>
      <c r="AA178" s="156">
        <v>10.6</v>
      </c>
      <c r="AB178" s="432">
        <v>-22.7</v>
      </c>
      <c r="AC178" s="474">
        <v>-4.3899999999999997</v>
      </c>
      <c r="AD178" s="443">
        <v>-4.8</v>
      </c>
      <c r="AE178" s="440">
        <v>6.3</v>
      </c>
      <c r="AF178" s="726">
        <v>15</v>
      </c>
      <c r="AG178" s="456">
        <v>10462</v>
      </c>
      <c r="AH178" s="655">
        <v>11.33</v>
      </c>
      <c r="AI178" s="767">
        <v>1.08</v>
      </c>
      <c r="AJ178" s="796" t="str">
        <f>IF(OR(AD178&lt;0,AD178="n/a",AD178=0,AN178="n/a"),"n/a",AN178/AD178)</f>
        <v>n/a</v>
      </c>
      <c r="AK178" s="688">
        <f>IF(OR(AN178&lt;0,AN178="n/a",AO178&lt;0,AO178="n/a"),"n/a",AN178/AO178)</f>
        <v>1.0443182345559701</v>
      </c>
      <c r="AL178" s="634">
        <f t="shared" si="253"/>
        <v>4.878048780487787</v>
      </c>
      <c r="AM178" s="631">
        <f>IF(AT178=0,"n/a",((AP178/AT178)^(1/3)-1)*100)</f>
        <v>8.9886264796936963</v>
      </c>
      <c r="AN178" s="631">
        <f>IF(AW178=0,"n/a",((AP178/AW178)^(1/5)-1)*100)</f>
        <v>6.8124111932990061</v>
      </c>
      <c r="AO178" s="235">
        <f t="shared" si="207"/>
        <v>6.5233096271612556</v>
      </c>
      <c r="AP178" s="808">
        <v>3.01</v>
      </c>
      <c r="AQ178" s="808">
        <v>2.87</v>
      </c>
      <c r="AR178" s="809"/>
      <c r="AS178" s="808">
        <v>2.59</v>
      </c>
      <c r="AT178" s="796">
        <v>2.3250000000000002</v>
      </c>
      <c r="AU178" s="809"/>
      <c r="AV178" s="810">
        <v>2.23</v>
      </c>
      <c r="AW178" s="811">
        <v>2.165</v>
      </c>
      <c r="AX178" s="811">
        <v>2.1025</v>
      </c>
      <c r="AY178" s="811">
        <v>1.99</v>
      </c>
      <c r="AZ178" s="811">
        <v>1.8</v>
      </c>
      <c r="BA178" s="812">
        <v>1.6</v>
      </c>
      <c r="BB178" s="812">
        <v>1.6</v>
      </c>
      <c r="BC178" s="812">
        <v>1.6</v>
      </c>
      <c r="BD178" s="811">
        <v>1.6</v>
      </c>
      <c r="BE178" s="811">
        <v>1.4937499999999999</v>
      </c>
      <c r="BF178" s="811">
        <v>1.325</v>
      </c>
      <c r="BG178" s="811">
        <v>1.22</v>
      </c>
      <c r="BH178" s="810">
        <f t="shared" si="208"/>
        <v>31.521249999999998</v>
      </c>
      <c r="BI178" s="405">
        <f t="shared" si="209"/>
        <v>4.878048780487787</v>
      </c>
      <c r="BJ178" s="405">
        <f t="shared" si="254"/>
        <v>10.810810810810811</v>
      </c>
      <c r="BK178" s="405">
        <f t="shared" si="238"/>
        <v>11.397849462365572</v>
      </c>
      <c r="BL178" s="404">
        <f t="shared" si="239"/>
        <v>4.2600896860986559</v>
      </c>
      <c r="BM178" s="404">
        <f t="shared" ref="BM178:BW178" si="264">IF(AW178=0,0,IF(AW178&gt;AV178,0,((AV178/AW178)-1)*100))</f>
        <v>3.0023094688221619</v>
      </c>
      <c r="BN178" s="306">
        <f t="shared" si="264"/>
        <v>2.9726516052318575</v>
      </c>
      <c r="BO178" s="306">
        <f t="shared" si="264"/>
        <v>5.6532663316583021</v>
      </c>
      <c r="BP178" s="306">
        <f t="shared" si="264"/>
        <v>10.555555555555562</v>
      </c>
      <c r="BQ178" s="306">
        <f t="shared" si="264"/>
        <v>12.5</v>
      </c>
      <c r="BR178" s="306">
        <f t="shared" si="264"/>
        <v>0</v>
      </c>
      <c r="BS178" s="306">
        <f t="shared" si="264"/>
        <v>0</v>
      </c>
      <c r="BT178" s="306">
        <f t="shared" si="264"/>
        <v>0</v>
      </c>
      <c r="BU178" s="306">
        <f t="shared" si="264"/>
        <v>7.1129707112970841</v>
      </c>
      <c r="BV178" s="306">
        <f t="shared" si="264"/>
        <v>12.735849056603765</v>
      </c>
      <c r="BW178" s="306">
        <f t="shared" si="264"/>
        <v>8.6065573770491852</v>
      </c>
      <c r="BX178" s="404">
        <f t="shared" si="210"/>
        <v>6.2990639230653835</v>
      </c>
      <c r="BY178" s="405">
        <f t="shared" si="211"/>
        <v>4.4564856005744309</v>
      </c>
      <c r="BZ178" s="788" t="s">
        <v>1465</v>
      </c>
      <c r="CA178" s="486">
        <f t="shared" si="212"/>
        <v>-3.4849455538064866</v>
      </c>
      <c r="CB178" s="348">
        <f t="shared" si="213"/>
        <v>14.374028805167875</v>
      </c>
      <c r="CC178" s="404">
        <f t="shared" si="214"/>
        <v>44.572574501440002</v>
      </c>
      <c r="CD178" s="570">
        <f t="shared" si="215"/>
        <v>3.0400999999999998</v>
      </c>
      <c r="CE178" s="419">
        <f t="shared" si="255"/>
        <v>3.0705009999999997</v>
      </c>
      <c r="CF178" s="419">
        <f t="shared" si="259"/>
        <v>3.2639425629999996</v>
      </c>
      <c r="CG178" s="419">
        <f t="shared" si="259"/>
        <v>3.4695709444689995</v>
      </c>
      <c r="CH178" s="496">
        <f t="shared" si="259"/>
        <v>3.6881539139705461</v>
      </c>
      <c r="CI178" s="416">
        <f t="shared" si="252"/>
        <v>16.532268421439547</v>
      </c>
      <c r="CJ178" s="405">
        <f t="shared" si="217"/>
        <v>39.560345588512916</v>
      </c>
      <c r="CK178" s="457">
        <v>0.31</v>
      </c>
      <c r="CL178" s="458">
        <v>16.09</v>
      </c>
      <c r="CM178" s="458">
        <v>-27.57</v>
      </c>
      <c r="CN178" s="525">
        <v>0.91</v>
      </c>
      <c r="CO178" s="508">
        <v>-15.36</v>
      </c>
    </row>
    <row r="179" spans="1:93" ht="11.25" customHeight="1">
      <c r="A179" s="23" t="s">
        <v>342</v>
      </c>
      <c r="B179" s="24" t="s">
        <v>2799</v>
      </c>
      <c r="C179" s="7" t="s">
        <v>3590</v>
      </c>
      <c r="D179" s="117">
        <v>18</v>
      </c>
      <c r="E179" s="121">
        <v>170</v>
      </c>
      <c r="F179" s="38" t="s">
        <v>2049</v>
      </c>
      <c r="G179" s="39" t="s">
        <v>2049</v>
      </c>
      <c r="H179" s="181">
        <v>35.659999999999997</v>
      </c>
      <c r="I179" s="227">
        <f t="shared" si="251"/>
        <v>2.8323051037577121</v>
      </c>
      <c r="J179" s="986">
        <v>0.25</v>
      </c>
      <c r="K179" s="986">
        <v>0.2525</v>
      </c>
      <c r="L179" s="83">
        <f t="shared" si="245"/>
        <v>1.0000000000000009</v>
      </c>
      <c r="M179" s="140">
        <v>42075</v>
      </c>
      <c r="N179" s="27">
        <v>42079</v>
      </c>
      <c r="O179" s="28">
        <v>42094</v>
      </c>
      <c r="P179" s="93" t="s">
        <v>1445</v>
      </c>
      <c r="Q179" s="24"/>
      <c r="R179" s="224">
        <f t="shared" si="260"/>
        <v>1.01</v>
      </c>
      <c r="S179" s="231">
        <f t="shared" si="204"/>
        <v>95.283018867924525</v>
      </c>
      <c r="T179" s="680">
        <f t="shared" si="205"/>
        <v>81.366811559970259</v>
      </c>
      <c r="U179" s="227">
        <f t="shared" si="206"/>
        <v>33.641509433962263</v>
      </c>
      <c r="V179" s="263">
        <v>12</v>
      </c>
      <c r="W179" s="161">
        <v>1.06</v>
      </c>
      <c r="X179" s="149">
        <v>5.07</v>
      </c>
      <c r="Y179" s="155">
        <v>0.24</v>
      </c>
      <c r="Z179" s="149">
        <v>2.2000000000000002</v>
      </c>
      <c r="AA179" s="156">
        <v>10.8</v>
      </c>
      <c r="AB179" s="432">
        <v>-39.799999999999997</v>
      </c>
      <c r="AC179" s="474">
        <v>8.8699999999999992</v>
      </c>
      <c r="AD179" s="443">
        <v>-10.6</v>
      </c>
      <c r="AE179" s="440">
        <v>6.63</v>
      </c>
      <c r="AF179" s="726">
        <v>7</v>
      </c>
      <c r="AG179" s="456">
        <v>2249</v>
      </c>
      <c r="AH179" s="655">
        <v>1.2</v>
      </c>
      <c r="AI179" s="767">
        <v>0.76</v>
      </c>
      <c r="AJ179" s="796" t="str">
        <f>IF(OR(AD179&lt;0,AD179="n/a",AD179=0),"n/a",AN179/AD179)</f>
        <v>n/a</v>
      </c>
      <c r="AK179" s="688">
        <f>IF(OR(AO179&lt;0,AO179="n/a"),"n/a",AN179/AO179)</f>
        <v>0.78715730298009445</v>
      </c>
      <c r="AL179" s="634">
        <f t="shared" si="253"/>
        <v>4.1666666666666741</v>
      </c>
      <c r="AM179" s="631">
        <f>((AP179/AT179)^(1/3)-1)*100</f>
        <v>7.7217345015941907</v>
      </c>
      <c r="AN179" s="631">
        <f>((AP179/AW179)^(1/5)-1)*100</f>
        <v>10.272039516272358</v>
      </c>
      <c r="AO179" s="235">
        <f t="shared" si="207"/>
        <v>13.049538481550638</v>
      </c>
      <c r="AP179" s="808">
        <v>1</v>
      </c>
      <c r="AQ179" s="808">
        <v>0.96</v>
      </c>
      <c r="AR179" s="809"/>
      <c r="AS179" s="808">
        <v>0.88</v>
      </c>
      <c r="AT179" s="796">
        <v>0.8</v>
      </c>
      <c r="AU179" s="809"/>
      <c r="AV179" s="810">
        <v>0.70667999999999997</v>
      </c>
      <c r="AW179" s="811">
        <v>0.61329999999999996</v>
      </c>
      <c r="AX179" s="811">
        <v>0.5333</v>
      </c>
      <c r="AY179" s="811">
        <v>0.45329999999999998</v>
      </c>
      <c r="AZ179" s="811">
        <v>0.4</v>
      </c>
      <c r="BA179" s="811">
        <v>0.34670000000000001</v>
      </c>
      <c r="BB179" s="811">
        <v>0.29330000000000001</v>
      </c>
      <c r="BC179" s="811">
        <v>0.23330000000000001</v>
      </c>
      <c r="BD179" s="811">
        <v>0.20669999999999999</v>
      </c>
      <c r="BE179" s="811">
        <v>0.1817</v>
      </c>
      <c r="BF179" s="811">
        <v>0.16500000000000001</v>
      </c>
      <c r="BG179" s="811">
        <v>0.15329999999999999</v>
      </c>
      <c r="BH179" s="810">
        <f t="shared" si="208"/>
        <v>7.9265799999999986</v>
      </c>
      <c r="BI179" s="405">
        <f t="shared" si="209"/>
        <v>4.1666666666666741</v>
      </c>
      <c r="BJ179" s="405">
        <f t="shared" si="254"/>
        <v>9.0909090909090828</v>
      </c>
      <c r="BK179" s="405">
        <f t="shared" si="238"/>
        <v>9.9999999999999858</v>
      </c>
      <c r="BL179" s="404">
        <f t="shared" si="239"/>
        <v>13.205411218656259</v>
      </c>
      <c r="BM179" s="404">
        <f t="shared" ref="BM179:BW179" si="265">IF(AW179=0,0,IF(AW179&gt;AV179,0,((AV179/AW179)-1)*100))</f>
        <v>15.225827490624489</v>
      </c>
      <c r="BN179" s="306">
        <f t="shared" si="265"/>
        <v>15.000937558597416</v>
      </c>
      <c r="BO179" s="306">
        <f t="shared" si="265"/>
        <v>17.648356496801231</v>
      </c>
      <c r="BP179" s="306">
        <f t="shared" si="265"/>
        <v>13.324999999999987</v>
      </c>
      <c r="BQ179" s="306">
        <f t="shared" si="265"/>
        <v>15.373521776752241</v>
      </c>
      <c r="BR179" s="306">
        <f t="shared" si="265"/>
        <v>18.206614387998641</v>
      </c>
      <c r="BS179" s="306">
        <f t="shared" si="265"/>
        <v>25.71795970852979</v>
      </c>
      <c r="BT179" s="306">
        <f t="shared" si="265"/>
        <v>12.868892114175146</v>
      </c>
      <c r="BU179" s="306">
        <f t="shared" si="265"/>
        <v>13.758943313153548</v>
      </c>
      <c r="BV179" s="306">
        <f t="shared" si="265"/>
        <v>10.121212121212109</v>
      </c>
      <c r="BW179" s="306">
        <f t="shared" si="265"/>
        <v>7.6320939334638016</v>
      </c>
      <c r="BX179" s="404">
        <f t="shared" si="210"/>
        <v>13.422823058502692</v>
      </c>
      <c r="BY179" s="405">
        <f t="shared" si="211"/>
        <v>4.9161240358040725</v>
      </c>
      <c r="BZ179" s="788" t="s">
        <v>1863</v>
      </c>
      <c r="CA179" s="486">
        <f t="shared" si="212"/>
        <v>-20.537164813932193</v>
      </c>
      <c r="CB179" s="348">
        <f t="shared" si="213"/>
        <v>13.104344620030069</v>
      </c>
      <c r="CC179" s="404">
        <f t="shared" si="214"/>
        <v>54.661747753941746</v>
      </c>
      <c r="CD179" s="570">
        <f t="shared" si="215"/>
        <v>1.01</v>
      </c>
      <c r="CE179" s="419">
        <f t="shared" si="255"/>
        <v>1.0995870000000001</v>
      </c>
      <c r="CF179" s="419">
        <f t="shared" si="259"/>
        <v>1.1724896181000002</v>
      </c>
      <c r="CG179" s="419">
        <f t="shared" si="259"/>
        <v>1.2502256797800302</v>
      </c>
      <c r="CH179" s="496">
        <f t="shared" si="259"/>
        <v>1.3331156423494461</v>
      </c>
      <c r="CI179" s="416">
        <f t="shared" si="252"/>
        <v>5.8654179402294764</v>
      </c>
      <c r="CJ179" s="405">
        <f t="shared" si="217"/>
        <v>16.448171453251479</v>
      </c>
      <c r="CK179" s="457">
        <v>0.74</v>
      </c>
      <c r="CL179" s="458">
        <v>14.92</v>
      </c>
      <c r="CM179" s="458">
        <v>-1.9</v>
      </c>
      <c r="CN179" s="525">
        <v>1.56</v>
      </c>
      <c r="CO179" s="508">
        <v>5.26</v>
      </c>
    </row>
    <row r="180" spans="1:93" ht="11.25" customHeight="1">
      <c r="A180" s="86" t="s">
        <v>1468</v>
      </c>
      <c r="B180" s="24" t="s">
        <v>1469</v>
      </c>
      <c r="C180" s="29" t="s">
        <v>1345</v>
      </c>
      <c r="D180" s="117">
        <v>10</v>
      </c>
      <c r="E180" s="121">
        <v>343</v>
      </c>
      <c r="F180" s="38" t="s">
        <v>2049</v>
      </c>
      <c r="G180" s="39" t="s">
        <v>2049</v>
      </c>
      <c r="H180" s="181">
        <v>100.81</v>
      </c>
      <c r="I180" s="227">
        <f t="shared" si="251"/>
        <v>1.2101974010514831</v>
      </c>
      <c r="J180" s="126">
        <v>0.27500000000000002</v>
      </c>
      <c r="K180" s="126">
        <v>0.30499999999999999</v>
      </c>
      <c r="L180" s="83">
        <f t="shared" si="245"/>
        <v>10.909090909090891</v>
      </c>
      <c r="M180" s="140">
        <v>41928</v>
      </c>
      <c r="N180" s="27">
        <v>41932</v>
      </c>
      <c r="O180" s="28">
        <v>41953</v>
      </c>
      <c r="P180" s="93" t="s">
        <v>1521</v>
      </c>
      <c r="Q180" s="91"/>
      <c r="R180" s="224">
        <f t="shared" si="260"/>
        <v>1.22</v>
      </c>
      <c r="S180" s="231">
        <f t="shared" si="204"/>
        <v>35.56851311953352</v>
      </c>
      <c r="T180" s="680">
        <f t="shared" si="205"/>
        <v>198.69217144328221</v>
      </c>
      <c r="U180" s="227">
        <f t="shared" si="206"/>
        <v>29.390670553935859</v>
      </c>
      <c r="V180" s="263">
        <v>7</v>
      </c>
      <c r="W180" s="161">
        <v>3.43</v>
      </c>
      <c r="X180" s="149">
        <v>2.14</v>
      </c>
      <c r="Y180" s="155">
        <v>3.76</v>
      </c>
      <c r="Z180" s="149">
        <v>6.83</v>
      </c>
      <c r="AA180" s="156">
        <v>21.6</v>
      </c>
      <c r="AB180" s="432">
        <v>12.5</v>
      </c>
      <c r="AC180" s="474">
        <v>12.96</v>
      </c>
      <c r="AD180" s="443">
        <v>14.7</v>
      </c>
      <c r="AE180" s="440">
        <v>13.75</v>
      </c>
      <c r="AF180" s="726">
        <v>11</v>
      </c>
      <c r="AG180" s="456">
        <v>10739</v>
      </c>
      <c r="AH180" s="655">
        <v>0.1</v>
      </c>
      <c r="AI180" s="767">
        <v>0.74</v>
      </c>
      <c r="AJ180" s="796">
        <f>IF(OR(AD180&lt;0,AD180="n/a",AD180=0,AN180="n/a"),"n/a",AN180/AD180)</f>
        <v>0.97071004199396438</v>
      </c>
      <c r="AK180" s="688">
        <f>IF(OR(AN180&lt;0,AN180="n/a",AO180&lt;0,AO180="n/a"),"n/a",AN180/AO180)</f>
        <v>1.1774841547111889</v>
      </c>
      <c r="AL180" s="634">
        <f t="shared" si="253"/>
        <v>10.243902439024399</v>
      </c>
      <c r="AM180" s="631">
        <f>((AP180/AT180)^(1/3)-1)*100</f>
        <v>17.307775982803641</v>
      </c>
      <c r="AN180" s="631">
        <f>((AP180/AW180)^(1/5)-1)*100</f>
        <v>14.269437617311276</v>
      </c>
      <c r="AO180" s="235">
        <f t="shared" si="207"/>
        <v>12.118581435018339</v>
      </c>
      <c r="AP180" s="808">
        <v>1.1299999999999999</v>
      </c>
      <c r="AQ180" s="808">
        <v>1.0249999999999999</v>
      </c>
      <c r="AR180" s="809"/>
      <c r="AS180" s="808">
        <v>0.88</v>
      </c>
      <c r="AT180" s="796">
        <v>0.7</v>
      </c>
      <c r="AU180" s="809"/>
      <c r="AV180" s="810">
        <v>0.64</v>
      </c>
      <c r="AW180" s="811">
        <v>0.57999999999999996</v>
      </c>
      <c r="AX180" s="811">
        <v>0.51</v>
      </c>
      <c r="AY180" s="811">
        <v>0.48</v>
      </c>
      <c r="AZ180" s="811">
        <v>0.44</v>
      </c>
      <c r="BA180" s="811">
        <v>0.4</v>
      </c>
      <c r="BB180" s="812">
        <v>0.36</v>
      </c>
      <c r="BC180" s="812">
        <v>0.36</v>
      </c>
      <c r="BD180" s="812">
        <v>0.44</v>
      </c>
      <c r="BE180" s="811">
        <v>0.68</v>
      </c>
      <c r="BF180" s="811">
        <v>0.66</v>
      </c>
      <c r="BG180" s="811">
        <v>0.64</v>
      </c>
      <c r="BH180" s="810">
        <f t="shared" si="208"/>
        <v>9.9250000000000007</v>
      </c>
      <c r="BI180" s="405">
        <f t="shared" si="209"/>
        <v>10.243902439024399</v>
      </c>
      <c r="BJ180" s="405">
        <f t="shared" si="254"/>
        <v>16.477272727272705</v>
      </c>
      <c r="BK180" s="405">
        <f t="shared" si="238"/>
        <v>25.714285714285733</v>
      </c>
      <c r="BL180" s="404">
        <f t="shared" si="239"/>
        <v>9.375</v>
      </c>
      <c r="BM180" s="404">
        <f t="shared" ref="BM180:BW187" si="266">IF(AW180=0,0,IF(AW180&gt;AV180,0,((AV180/AW180)-1)*100))</f>
        <v>10.344827586206918</v>
      </c>
      <c r="BN180" s="306">
        <f t="shared" si="266"/>
        <v>13.725490196078427</v>
      </c>
      <c r="BO180" s="306">
        <f t="shared" si="266"/>
        <v>6.25</v>
      </c>
      <c r="BP180" s="306">
        <f t="shared" si="266"/>
        <v>9.0909090909090828</v>
      </c>
      <c r="BQ180" s="306">
        <f t="shared" si="266"/>
        <v>9.9999999999999858</v>
      </c>
      <c r="BR180" s="306">
        <f t="shared" si="266"/>
        <v>11.111111111111116</v>
      </c>
      <c r="BS180" s="306">
        <f t="shared" si="266"/>
        <v>0</v>
      </c>
      <c r="BT180" s="306">
        <f t="shared" si="266"/>
        <v>0</v>
      </c>
      <c r="BU180" s="306">
        <f t="shared" si="266"/>
        <v>0</v>
      </c>
      <c r="BV180" s="306">
        <f t="shared" si="266"/>
        <v>3.0303030303030276</v>
      </c>
      <c r="BW180" s="306">
        <f t="shared" si="266"/>
        <v>3.125</v>
      </c>
      <c r="BX180" s="404">
        <f t="shared" si="210"/>
        <v>8.5658734596794268</v>
      </c>
      <c r="BY180" s="405">
        <f t="shared" si="211"/>
        <v>6.7550335068775436</v>
      </c>
      <c r="BZ180" s="788" t="s">
        <v>2558</v>
      </c>
      <c r="CA180" s="486">
        <f t="shared" si="212"/>
        <v>-13.911035535573101</v>
      </c>
      <c r="CB180" s="348">
        <f t="shared" si="213"/>
        <v>15.479635018362758</v>
      </c>
      <c r="CC180" s="404">
        <f t="shared" si="214"/>
        <v>71.557018362492784</v>
      </c>
      <c r="CD180" s="570">
        <f t="shared" si="215"/>
        <v>1.2429999999999999</v>
      </c>
      <c r="CE180" s="419">
        <f t="shared" si="255"/>
        <v>1.3673</v>
      </c>
      <c r="CF180" s="419">
        <f t="shared" si="259"/>
        <v>1.50403</v>
      </c>
      <c r="CG180" s="419">
        <f t="shared" si="259"/>
        <v>1.654433</v>
      </c>
      <c r="CH180" s="496">
        <f t="shared" si="259"/>
        <v>1.8198763000000002</v>
      </c>
      <c r="CI180" s="416">
        <f t="shared" si="252"/>
        <v>7.5886393000000005</v>
      </c>
      <c r="CJ180" s="405">
        <f t="shared" si="217"/>
        <v>7.5276652117845453</v>
      </c>
      <c r="CK180" s="457">
        <v>1.44</v>
      </c>
      <c r="CL180" s="458">
        <v>32.520000000000003</v>
      </c>
      <c r="CM180" s="458">
        <v>-5.07</v>
      </c>
      <c r="CN180" s="525">
        <v>0.49</v>
      </c>
      <c r="CO180" s="508">
        <v>13.4</v>
      </c>
    </row>
    <row r="181" spans="1:93" ht="11.25" customHeight="1">
      <c r="A181" s="193" t="s">
        <v>2827</v>
      </c>
      <c r="B181" s="32" t="s">
        <v>2828</v>
      </c>
      <c r="C181" s="524" t="s">
        <v>3133</v>
      </c>
      <c r="D181" s="118">
        <v>10</v>
      </c>
      <c r="E181" s="121">
        <v>353</v>
      </c>
      <c r="F181" s="65" t="s">
        <v>2659</v>
      </c>
      <c r="G181" s="66" t="s">
        <v>2659</v>
      </c>
      <c r="H181" s="988">
        <v>249</v>
      </c>
      <c r="I181" s="229">
        <f t="shared" si="251"/>
        <v>2.8915662650602409</v>
      </c>
      <c r="J181" s="125">
        <v>1.75</v>
      </c>
      <c r="K181" s="125">
        <v>1.8</v>
      </c>
      <c r="L181" s="84">
        <f>((K181/J181)-1)*100</f>
        <v>2.8571428571428692</v>
      </c>
      <c r="M181" s="215">
        <v>42060</v>
      </c>
      <c r="N181" s="44">
        <v>42062</v>
      </c>
      <c r="O181" s="34">
        <v>42069</v>
      </c>
      <c r="P181" s="268" t="s">
        <v>2776</v>
      </c>
      <c r="Q181" s="197"/>
      <c r="R181" s="224">
        <f t="shared" si="260"/>
        <v>7.2</v>
      </c>
      <c r="S181" s="672" t="str">
        <f t="shared" si="204"/>
        <v>n/a</v>
      </c>
      <c r="T181" s="681" t="str">
        <f t="shared" si="205"/>
        <v>n/a</v>
      </c>
      <c r="U181" s="229" t="str">
        <f t="shared" si="206"/>
        <v>n/a</v>
      </c>
      <c r="V181" s="263">
        <v>12</v>
      </c>
      <c r="W181" s="478" t="s">
        <v>462</v>
      </c>
      <c r="X181" s="480" t="s">
        <v>462</v>
      </c>
      <c r="Y181" s="479" t="s">
        <v>462</v>
      </c>
      <c r="Z181" s="480" t="s">
        <v>462</v>
      </c>
      <c r="AA181" s="481" t="s">
        <v>462</v>
      </c>
      <c r="AB181" s="484" t="s">
        <v>462</v>
      </c>
      <c r="AC181" s="734" t="s">
        <v>462</v>
      </c>
      <c r="AD181" s="523" t="s">
        <v>462</v>
      </c>
      <c r="AE181" s="482" t="s">
        <v>462</v>
      </c>
      <c r="AF181" s="723">
        <v>0</v>
      </c>
      <c r="AG181" s="735">
        <v>181</v>
      </c>
      <c r="AH181" s="739" t="s">
        <v>462</v>
      </c>
      <c r="AI181" s="479" t="s">
        <v>462</v>
      </c>
      <c r="AJ181" s="797" t="str">
        <f>IF(OR(AD181&lt;0,AD181="n/a",AD181=0,AN181="n/a"),"n/a",AN181/AD181)</f>
        <v>n/a</v>
      </c>
      <c r="AK181" s="686" t="str">
        <f>IF(OR(AN181&lt;0,AN181="n/a",AO181&lt;0,AO181="n/a"),"n/a",AN181/AO181)</f>
        <v>n/a</v>
      </c>
      <c r="AL181" s="634">
        <f t="shared" si="253"/>
        <v>2.941176470588247</v>
      </c>
      <c r="AM181" s="631">
        <f>IF(AT181=0,"n/a",((AP181/AT181)^(1/3)-1)*100)</f>
        <v>5.2726599609396629</v>
      </c>
      <c r="AN181" s="631">
        <f>IF(AW181=0,"n/a",((AP181/AW181)^(1/5)-1)*100)</f>
        <v>11.842691472014465</v>
      </c>
      <c r="AO181" s="235" t="str">
        <f t="shared" si="207"/>
        <v>n/a</v>
      </c>
      <c r="AP181" s="808">
        <v>7</v>
      </c>
      <c r="AQ181" s="808">
        <v>6.8</v>
      </c>
      <c r="AR181" s="809"/>
      <c r="AS181" s="808">
        <v>6.6</v>
      </c>
      <c r="AT181" s="796">
        <v>6</v>
      </c>
      <c r="AU181" s="809"/>
      <c r="AV181" s="810">
        <v>4.4000000000000004</v>
      </c>
      <c r="AW181" s="811">
        <v>4</v>
      </c>
      <c r="AX181" s="811">
        <v>3.36</v>
      </c>
      <c r="AY181" s="811">
        <v>3</v>
      </c>
      <c r="AZ181" s="811">
        <v>1.98</v>
      </c>
      <c r="BA181" s="812">
        <v>0</v>
      </c>
      <c r="BB181" s="812">
        <v>0</v>
      </c>
      <c r="BC181" s="812">
        <v>0</v>
      </c>
      <c r="BD181" s="812">
        <v>0</v>
      </c>
      <c r="BE181" s="812">
        <v>0</v>
      </c>
      <c r="BF181" s="812">
        <v>0</v>
      </c>
      <c r="BG181" s="812">
        <v>0</v>
      </c>
      <c r="BH181" s="810">
        <f t="shared" si="208"/>
        <v>43.139999999999993</v>
      </c>
      <c r="BI181" s="405">
        <f t="shared" si="209"/>
        <v>2.941176470588247</v>
      </c>
      <c r="BJ181" s="405">
        <f t="shared" si="254"/>
        <v>3.0303030303030276</v>
      </c>
      <c r="BK181" s="405">
        <f t="shared" si="238"/>
        <v>9.9999999999999858</v>
      </c>
      <c r="BL181" s="404">
        <f t="shared" si="239"/>
        <v>36.363636363636353</v>
      </c>
      <c r="BM181" s="404">
        <f t="shared" si="266"/>
        <v>10.000000000000009</v>
      </c>
      <c r="BN181" s="306">
        <f t="shared" si="266"/>
        <v>19.047619047619047</v>
      </c>
      <c r="BO181" s="306">
        <f t="shared" si="266"/>
        <v>11.999999999999989</v>
      </c>
      <c r="BP181" s="306">
        <f t="shared" si="266"/>
        <v>51.515151515151516</v>
      </c>
      <c r="BQ181" s="306">
        <f t="shared" si="266"/>
        <v>0</v>
      </c>
      <c r="BR181" s="306">
        <f t="shared" si="266"/>
        <v>0</v>
      </c>
      <c r="BS181" s="306">
        <f t="shared" si="266"/>
        <v>0</v>
      </c>
      <c r="BT181" s="306">
        <f t="shared" si="266"/>
        <v>0</v>
      </c>
      <c r="BU181" s="306">
        <f t="shared" si="266"/>
        <v>0</v>
      </c>
      <c r="BV181" s="306">
        <f t="shared" si="266"/>
        <v>0</v>
      </c>
      <c r="BW181" s="306">
        <f t="shared" si="266"/>
        <v>0</v>
      </c>
      <c r="BX181" s="404">
        <f t="shared" si="210"/>
        <v>9.6598590951532106</v>
      </c>
      <c r="BY181" s="405">
        <f t="shared" si="211"/>
        <v>14.834816628486756</v>
      </c>
      <c r="BZ181" s="788" t="s">
        <v>1465</v>
      </c>
      <c r="CA181" s="486" t="str">
        <f t="shared" si="212"/>
        <v>n/a</v>
      </c>
      <c r="CB181" s="348">
        <f t="shared" si="213"/>
        <v>14.734257737074707</v>
      </c>
      <c r="CC181" s="404">
        <f t="shared" si="214"/>
        <v>17.835419191911996</v>
      </c>
      <c r="CD181" s="570">
        <f t="shared" si="215"/>
        <v>7.21</v>
      </c>
      <c r="CE181" s="419">
        <f t="shared" si="255"/>
        <v>7.4263000000000003</v>
      </c>
      <c r="CF181" s="419">
        <f t="shared" si="259"/>
        <v>7.6490890000000009</v>
      </c>
      <c r="CG181" s="419">
        <f t="shared" si="259"/>
        <v>7.8785616700000007</v>
      </c>
      <c r="CH181" s="496">
        <f t="shared" si="259"/>
        <v>8.1149185201000016</v>
      </c>
      <c r="CI181" s="416">
        <f t="shared" si="252"/>
        <v>38.278869190100004</v>
      </c>
      <c r="CJ181" s="405">
        <f t="shared" si="217"/>
        <v>15.373039835381528</v>
      </c>
      <c r="CK181" s="483" t="s">
        <v>462</v>
      </c>
      <c r="CL181" s="502">
        <v>11.61</v>
      </c>
      <c r="CM181" s="502">
        <v>-17</v>
      </c>
      <c r="CN181" s="526">
        <v>-1.78</v>
      </c>
      <c r="CO181" s="527">
        <v>-8.4600000000000009</v>
      </c>
    </row>
    <row r="182" spans="1:93" ht="11.25" customHeight="1">
      <c r="A182" s="23" t="s">
        <v>779</v>
      </c>
      <c r="B182" s="24" t="s">
        <v>780</v>
      </c>
      <c r="C182" s="29" t="s">
        <v>3417</v>
      </c>
      <c r="D182" s="117">
        <v>22</v>
      </c>
      <c r="E182" s="121">
        <v>128</v>
      </c>
      <c r="F182" s="57" t="s">
        <v>2659</v>
      </c>
      <c r="G182" s="49" t="s">
        <v>2659</v>
      </c>
      <c r="H182" s="161">
        <v>114.5</v>
      </c>
      <c r="I182" s="227">
        <f t="shared" si="251"/>
        <v>2.445414847161572</v>
      </c>
      <c r="J182" s="113">
        <v>0.67</v>
      </c>
      <c r="K182" s="113">
        <v>0.7</v>
      </c>
      <c r="L182" s="83">
        <f t="shared" si="245"/>
        <v>4.4776119402984982</v>
      </c>
      <c r="M182" s="140">
        <v>42046</v>
      </c>
      <c r="N182" s="27">
        <v>42048</v>
      </c>
      <c r="O182" s="28">
        <v>42062</v>
      </c>
      <c r="P182" s="93" t="s">
        <v>2382</v>
      </c>
      <c r="Q182" s="1022" t="s">
        <v>392</v>
      </c>
      <c r="R182" s="225">
        <f t="shared" si="260"/>
        <v>2.8</v>
      </c>
      <c r="S182" s="231">
        <f t="shared" si="204"/>
        <v>14.752370916754476</v>
      </c>
      <c r="T182" s="680">
        <f t="shared" si="205"/>
        <v>-53.397856840031352</v>
      </c>
      <c r="U182" s="227">
        <f t="shared" si="206"/>
        <v>6.0326659641728133</v>
      </c>
      <c r="V182" s="267">
        <v>12</v>
      </c>
      <c r="W182" s="169">
        <v>18.98</v>
      </c>
      <c r="X182" s="171">
        <v>2.2000000000000002</v>
      </c>
      <c r="Y182" s="170">
        <v>0.87</v>
      </c>
      <c r="Z182" s="171">
        <v>0.81</v>
      </c>
      <c r="AA182" s="172">
        <v>14.6</v>
      </c>
      <c r="AB182" s="965">
        <v>-37.299999999999997</v>
      </c>
      <c r="AC182" s="446">
        <v>-2.3199999999999998</v>
      </c>
      <c r="AD182" s="442">
        <v>117</v>
      </c>
      <c r="AE182" s="441">
        <v>2.75</v>
      </c>
      <c r="AF182" s="724">
        <v>19</v>
      </c>
      <c r="AG182" s="461">
        <v>5607</v>
      </c>
      <c r="AH182" s="737">
        <v>0.8</v>
      </c>
      <c r="AI182" s="768">
        <v>0.12</v>
      </c>
      <c r="AJ182" s="796">
        <f t="shared" ref="AJ182:AJ191" si="267">IF(OR(AD182&lt;0,AD182="n/a",AD182=0),"n/a",AN182/AD182)</f>
        <v>6.2806442921251482E-2</v>
      </c>
      <c r="AK182" s="688">
        <f t="shared" ref="AK182:AK191" si="268">IF(OR(AO182&lt;0,AO182="n/a"),"n/a",AN182/AO182)</f>
        <v>1.0469709660718534</v>
      </c>
      <c r="AL182" s="632">
        <f t="shared" si="253"/>
        <v>4.6875</v>
      </c>
      <c r="AM182" s="633">
        <f t="shared" ref="AM182:AM213" si="269">((AP182/AT182)^(1/3)-1)*100</f>
        <v>4.4773889989474736</v>
      </c>
      <c r="AN182" s="633">
        <f t="shared" ref="AN182:AN213" si="270">((AP182/AW182)^(1/5)-1)*100</f>
        <v>7.3483538217864242</v>
      </c>
      <c r="AO182" s="234">
        <f t="shared" si="207"/>
        <v>7.0186796577146993</v>
      </c>
      <c r="AP182" s="803">
        <v>2.68</v>
      </c>
      <c r="AQ182" s="803">
        <v>2.56</v>
      </c>
      <c r="AR182" s="802"/>
      <c r="AS182" s="822">
        <v>2.48</v>
      </c>
      <c r="AT182" s="823">
        <v>2.35</v>
      </c>
      <c r="AU182" s="824"/>
      <c r="AV182" s="805">
        <v>2.0499999999999998</v>
      </c>
      <c r="AW182" s="806">
        <v>1.88</v>
      </c>
      <c r="AX182" s="806">
        <v>1.84</v>
      </c>
      <c r="AY182" s="806">
        <v>1.72</v>
      </c>
      <c r="AZ182" s="806">
        <v>1.6</v>
      </c>
      <c r="BA182" s="806">
        <v>1.52</v>
      </c>
      <c r="BB182" s="806">
        <v>1.36</v>
      </c>
      <c r="BC182" s="806">
        <v>1.2</v>
      </c>
      <c r="BD182" s="806">
        <v>1.1499999999999999</v>
      </c>
      <c r="BE182" s="806">
        <v>1.1000000000000001</v>
      </c>
      <c r="BF182" s="806">
        <v>1.04</v>
      </c>
      <c r="BG182" s="806">
        <v>1</v>
      </c>
      <c r="BH182" s="805">
        <f t="shared" si="208"/>
        <v>27.529999999999998</v>
      </c>
      <c r="BI182" s="407">
        <f t="shared" si="209"/>
        <v>4.6875</v>
      </c>
      <c r="BJ182" s="407">
        <f t="shared" si="254"/>
        <v>3.2258064516129004</v>
      </c>
      <c r="BK182" s="407">
        <f t="shared" si="238"/>
        <v>5.5319148936170182</v>
      </c>
      <c r="BL182" s="406">
        <f t="shared" si="239"/>
        <v>14.634146341463428</v>
      </c>
      <c r="BM182" s="406">
        <f t="shared" si="266"/>
        <v>9.0425531914893664</v>
      </c>
      <c r="BN182" s="394">
        <f t="shared" si="266"/>
        <v>2.1739130434782483</v>
      </c>
      <c r="BO182" s="394">
        <f t="shared" si="266"/>
        <v>6.976744186046524</v>
      </c>
      <c r="BP182" s="394">
        <f t="shared" si="266"/>
        <v>7.4999999999999956</v>
      </c>
      <c r="BQ182" s="394">
        <f t="shared" si="266"/>
        <v>5.2631578947368363</v>
      </c>
      <c r="BR182" s="394">
        <f t="shared" si="266"/>
        <v>11.764705882352944</v>
      </c>
      <c r="BS182" s="394">
        <f t="shared" si="266"/>
        <v>13.333333333333353</v>
      </c>
      <c r="BT182" s="394">
        <f t="shared" si="266"/>
        <v>4.3478260869565188</v>
      </c>
      <c r="BU182" s="394">
        <f t="shared" si="266"/>
        <v>4.5454545454545192</v>
      </c>
      <c r="BV182" s="394">
        <f t="shared" si="266"/>
        <v>5.7692307692307709</v>
      </c>
      <c r="BW182" s="394">
        <f t="shared" si="266"/>
        <v>4.0000000000000036</v>
      </c>
      <c r="BX182" s="406">
        <f t="shared" si="210"/>
        <v>6.853085774651495</v>
      </c>
      <c r="BY182" s="407">
        <f t="shared" si="211"/>
        <v>3.6223504964022144</v>
      </c>
      <c r="BZ182" s="787" t="s">
        <v>2637</v>
      </c>
      <c r="CA182" s="682">
        <f t="shared" si="212"/>
        <v>3.7611027047751824</v>
      </c>
      <c r="CB182" s="350">
        <f t="shared" si="213"/>
        <v>9.7937686689479957</v>
      </c>
      <c r="CC182" s="406">
        <f t="shared" si="214"/>
        <v>56.667806408606559</v>
      </c>
      <c r="CD182" s="554">
        <f t="shared" si="215"/>
        <v>2.7068000000000003</v>
      </c>
      <c r="CE182" s="417">
        <f t="shared" si="255"/>
        <v>2.7338680000000002</v>
      </c>
      <c r="CF182" s="417">
        <f t="shared" si="259"/>
        <v>2.8090493700000003</v>
      </c>
      <c r="CG182" s="417">
        <f t="shared" si="259"/>
        <v>2.8862982276750007</v>
      </c>
      <c r="CH182" s="495">
        <f t="shared" si="259"/>
        <v>2.9656714289360635</v>
      </c>
      <c r="CI182" s="418">
        <f t="shared" si="252"/>
        <v>14.101687026611065</v>
      </c>
      <c r="CJ182" s="407">
        <f t="shared" si="217"/>
        <v>12.315883866035865</v>
      </c>
      <c r="CK182" s="462">
        <v>0.86</v>
      </c>
      <c r="CL182" s="463">
        <v>20.170000000000002</v>
      </c>
      <c r="CM182" s="463">
        <v>-5.94</v>
      </c>
      <c r="CN182" s="529">
        <v>-0.15</v>
      </c>
      <c r="CO182" s="530">
        <v>3.55</v>
      </c>
    </row>
    <row r="183" spans="1:93" ht="11.25" customHeight="1">
      <c r="A183" s="23" t="s">
        <v>2395</v>
      </c>
      <c r="B183" s="24" t="s">
        <v>2499</v>
      </c>
      <c r="C183" s="7" t="s">
        <v>497</v>
      </c>
      <c r="D183" s="117">
        <v>22</v>
      </c>
      <c r="E183" s="121">
        <v>117</v>
      </c>
      <c r="F183" s="38" t="s">
        <v>2049</v>
      </c>
      <c r="G183" s="39" t="s">
        <v>1572</v>
      </c>
      <c r="H183" s="149">
        <v>15.13</v>
      </c>
      <c r="I183" s="227">
        <f t="shared" si="251"/>
        <v>4.3621943159286181</v>
      </c>
      <c r="J183" s="113">
        <v>0.16250000000000001</v>
      </c>
      <c r="K183" s="113">
        <v>0.16500000000000001</v>
      </c>
      <c r="L183" s="83">
        <f t="shared" si="245"/>
        <v>1.538461538461533</v>
      </c>
      <c r="M183" s="501">
        <v>41758</v>
      </c>
      <c r="N183" s="329">
        <v>41760</v>
      </c>
      <c r="O183" s="330">
        <v>41774</v>
      </c>
      <c r="P183" s="26" t="s">
        <v>1518</v>
      </c>
      <c r="Q183" s="24"/>
      <c r="R183" s="224">
        <f t="shared" si="260"/>
        <v>0.66</v>
      </c>
      <c r="S183" s="231">
        <f t="shared" si="204"/>
        <v>78.571428571428584</v>
      </c>
      <c r="T183" s="680">
        <f t="shared" si="205"/>
        <v>-11.42695000630729</v>
      </c>
      <c r="U183" s="227">
        <f t="shared" si="206"/>
        <v>18.011904761904763</v>
      </c>
      <c r="V183" s="263">
        <v>12</v>
      </c>
      <c r="W183" s="161">
        <v>0.84</v>
      </c>
      <c r="X183" s="149">
        <v>1.95</v>
      </c>
      <c r="Y183" s="155">
        <v>4.5199999999999996</v>
      </c>
      <c r="Z183" s="149">
        <v>0.98</v>
      </c>
      <c r="AA183" s="156">
        <v>5.4</v>
      </c>
      <c r="AB183" s="432">
        <v>12</v>
      </c>
      <c r="AC183" s="474">
        <v>11.44</v>
      </c>
      <c r="AD183" s="443">
        <v>22.9</v>
      </c>
      <c r="AE183" s="440">
        <v>9.24</v>
      </c>
      <c r="AF183" s="726">
        <v>18</v>
      </c>
      <c r="AG183" s="456">
        <v>4660</v>
      </c>
      <c r="AH183" s="655">
        <v>0.4</v>
      </c>
      <c r="AI183" s="767">
        <v>0.22</v>
      </c>
      <c r="AJ183" s="796">
        <f t="shared" si="267"/>
        <v>6.9625732909153443E-2</v>
      </c>
      <c r="AK183" s="688">
        <f t="shared" si="268"/>
        <v>0.25450885370624049</v>
      </c>
      <c r="AL183" s="634">
        <f t="shared" si="253"/>
        <v>1.5444015444015413</v>
      </c>
      <c r="AM183" s="631">
        <f t="shared" si="269"/>
        <v>1.5688828429962776</v>
      </c>
      <c r="AN183" s="631">
        <f t="shared" si="270"/>
        <v>1.5944292836196139</v>
      </c>
      <c r="AO183" s="235">
        <f t="shared" si="207"/>
        <v>6.2647301278561329</v>
      </c>
      <c r="AP183" s="808">
        <v>0.65749999999999997</v>
      </c>
      <c r="AQ183" s="808">
        <v>0.64749999999999996</v>
      </c>
      <c r="AR183" s="809"/>
      <c r="AS183" s="799">
        <v>0.63749999999999996</v>
      </c>
      <c r="AT183" s="833">
        <v>0.62749999999999995</v>
      </c>
      <c r="AU183" s="825"/>
      <c r="AV183" s="810">
        <v>0.61750000000000005</v>
      </c>
      <c r="AW183" s="811">
        <v>0.60750000000000004</v>
      </c>
      <c r="AX183" s="811">
        <v>0.58333000000000002</v>
      </c>
      <c r="AY183" s="811">
        <v>0.51890000000000003</v>
      </c>
      <c r="AZ183" s="811">
        <v>0.46179999999999999</v>
      </c>
      <c r="BA183" s="811">
        <v>0.40629999999999999</v>
      </c>
      <c r="BB183" s="811">
        <v>0.35809999999999997</v>
      </c>
      <c r="BC183" s="811">
        <v>0.32340000000000002</v>
      </c>
      <c r="BD183" s="811">
        <v>0.30050000000000004</v>
      </c>
      <c r="BE183" s="811">
        <v>0.2833</v>
      </c>
      <c r="BF183" s="811">
        <v>0.25369999999999998</v>
      </c>
      <c r="BG183" s="811">
        <v>0.2177</v>
      </c>
      <c r="BH183" s="810">
        <f t="shared" si="208"/>
        <v>7.5020300000000013</v>
      </c>
      <c r="BI183" s="405">
        <f t="shared" si="209"/>
        <v>1.5444015444015413</v>
      </c>
      <c r="BJ183" s="405">
        <f t="shared" si="254"/>
        <v>1.5686274509803866</v>
      </c>
      <c r="BK183" s="405">
        <f t="shared" si="238"/>
        <v>1.5936254980079667</v>
      </c>
      <c r="BL183" s="404">
        <f t="shared" si="239"/>
        <v>1.6194331983805599</v>
      </c>
      <c r="BM183" s="404">
        <f t="shared" si="266"/>
        <v>1.6460905349794164</v>
      </c>
      <c r="BN183" s="306">
        <f t="shared" si="266"/>
        <v>4.1434522482985736</v>
      </c>
      <c r="BO183" s="306">
        <f t="shared" si="266"/>
        <v>12.41665060705337</v>
      </c>
      <c r="BP183" s="306">
        <f t="shared" si="266"/>
        <v>12.364660025985286</v>
      </c>
      <c r="BQ183" s="306">
        <f t="shared" si="266"/>
        <v>13.659857248338669</v>
      </c>
      <c r="BR183" s="306">
        <f t="shared" si="266"/>
        <v>13.459927394582527</v>
      </c>
      <c r="BS183" s="306">
        <f t="shared" si="266"/>
        <v>10.729746444032152</v>
      </c>
      <c r="BT183" s="306">
        <f t="shared" si="266"/>
        <v>7.6206322795340897</v>
      </c>
      <c r="BU183" s="306">
        <f t="shared" si="266"/>
        <v>6.071302506177223</v>
      </c>
      <c r="BV183" s="306">
        <f t="shared" si="266"/>
        <v>11.667323610563663</v>
      </c>
      <c r="BW183" s="306">
        <f t="shared" si="266"/>
        <v>16.536518144235181</v>
      </c>
      <c r="BX183" s="404">
        <f t="shared" si="210"/>
        <v>7.7761499157033729</v>
      </c>
      <c r="BY183" s="405">
        <f t="shared" si="211"/>
        <v>5.2746098079018822</v>
      </c>
      <c r="BZ183" s="788" t="s">
        <v>2637</v>
      </c>
      <c r="CA183" s="486">
        <f t="shared" si="212"/>
        <v>-12.055281162356531</v>
      </c>
      <c r="CB183" s="348">
        <f t="shared" si="213"/>
        <v>5.956623599548232</v>
      </c>
      <c r="CC183" s="404">
        <f t="shared" si="214"/>
        <v>54.485194293185899</v>
      </c>
      <c r="CD183" s="570">
        <f t="shared" si="215"/>
        <v>0.72325000000000006</v>
      </c>
      <c r="CE183" s="419">
        <f t="shared" si="255"/>
        <v>0.79557500000000014</v>
      </c>
      <c r="CF183" s="419">
        <f t="shared" si="259"/>
        <v>0.86908613000000023</v>
      </c>
      <c r="CG183" s="419">
        <f t="shared" si="259"/>
        <v>0.94938968841200033</v>
      </c>
      <c r="CH183" s="496">
        <f t="shared" si="259"/>
        <v>1.0371132956212692</v>
      </c>
      <c r="CI183" s="416">
        <f t="shared" si="252"/>
        <v>4.3744141140332697</v>
      </c>
      <c r="CJ183" s="405">
        <f t="shared" si="217"/>
        <v>28.912188460233111</v>
      </c>
      <c r="CK183" s="457">
        <v>0.82</v>
      </c>
      <c r="CL183" s="458">
        <v>13.77</v>
      </c>
      <c r="CM183" s="458">
        <v>-1.23</v>
      </c>
      <c r="CN183" s="525">
        <v>3.39</v>
      </c>
      <c r="CO183" s="508">
        <v>4.97</v>
      </c>
    </row>
    <row r="184" spans="1:93" ht="11.25" customHeight="1">
      <c r="A184" s="86" t="s">
        <v>1067</v>
      </c>
      <c r="B184" s="24" t="s">
        <v>645</v>
      </c>
      <c r="C184" s="29" t="s">
        <v>886</v>
      </c>
      <c r="D184" s="117">
        <v>13</v>
      </c>
      <c r="E184" s="121">
        <v>243</v>
      </c>
      <c r="F184" s="57" t="s">
        <v>2659</v>
      </c>
      <c r="G184" s="49" t="s">
        <v>2659</v>
      </c>
      <c r="H184" s="184">
        <v>154.47</v>
      </c>
      <c r="I184" s="227">
        <f t="shared" si="251"/>
        <v>0.33663494529682142</v>
      </c>
      <c r="J184" s="126">
        <v>0.105</v>
      </c>
      <c r="K184" s="126">
        <v>0.13</v>
      </c>
      <c r="L184" s="83">
        <f t="shared" si="245"/>
        <v>23.809523809523814</v>
      </c>
      <c r="M184" s="140">
        <v>42060</v>
      </c>
      <c r="N184" s="27">
        <v>42062</v>
      </c>
      <c r="O184" s="28">
        <v>42080</v>
      </c>
      <c r="P184" s="93" t="s">
        <v>3431</v>
      </c>
      <c r="Q184" s="91" t="s">
        <v>2546</v>
      </c>
      <c r="R184" s="224">
        <f t="shared" si="260"/>
        <v>0.52</v>
      </c>
      <c r="S184" s="231">
        <f t="shared" si="204"/>
        <v>20.233463035019458</v>
      </c>
      <c r="T184" s="680">
        <f t="shared" si="205"/>
        <v>140.7654244775714</v>
      </c>
      <c r="U184" s="227">
        <f t="shared" si="206"/>
        <v>60.105058365758758</v>
      </c>
      <c r="V184" s="263">
        <v>6</v>
      </c>
      <c r="W184" s="161">
        <v>2.57</v>
      </c>
      <c r="X184" s="149">
        <v>4.54</v>
      </c>
      <c r="Y184" s="155">
        <v>5.21</v>
      </c>
      <c r="Z184" s="149">
        <v>2.17</v>
      </c>
      <c r="AA184" s="156">
        <v>3.9</v>
      </c>
      <c r="AB184" s="432">
        <v>-62</v>
      </c>
      <c r="AC184" s="474">
        <v>15.09</v>
      </c>
      <c r="AD184" s="443">
        <v>3.1</v>
      </c>
      <c r="AE184" s="440">
        <v>13.23</v>
      </c>
      <c r="AF184" s="723">
        <v>19</v>
      </c>
      <c r="AG184" s="456">
        <v>21746</v>
      </c>
      <c r="AH184" s="655">
        <v>0.2</v>
      </c>
      <c r="AI184" s="767">
        <v>0.49</v>
      </c>
      <c r="AJ184" s="796">
        <f t="shared" si="267"/>
        <v>4.2082508963434755</v>
      </c>
      <c r="AK184" s="688">
        <f t="shared" si="268"/>
        <v>1.1625684720797789</v>
      </c>
      <c r="AL184" s="634">
        <f t="shared" si="253"/>
        <v>16.666666666666675</v>
      </c>
      <c r="AM184" s="631">
        <f t="shared" si="269"/>
        <v>13.140240479934251</v>
      </c>
      <c r="AN184" s="631">
        <f t="shared" si="270"/>
        <v>13.045577778664775</v>
      </c>
      <c r="AO184" s="235">
        <f t="shared" si="207"/>
        <v>11.221341445228482</v>
      </c>
      <c r="AP184" s="808">
        <v>0.42</v>
      </c>
      <c r="AQ184" s="813">
        <v>0.36</v>
      </c>
      <c r="AR184" s="809"/>
      <c r="AS184" s="808">
        <v>0.33</v>
      </c>
      <c r="AT184" s="796">
        <v>0.28999999999999998</v>
      </c>
      <c r="AU184" s="809"/>
      <c r="AV184" s="810">
        <v>0.25750000000000001</v>
      </c>
      <c r="AW184" s="811">
        <v>0.22750000000000001</v>
      </c>
      <c r="AX184" s="811">
        <v>0.20499999999999999</v>
      </c>
      <c r="AY184" s="811">
        <v>0.185</v>
      </c>
      <c r="AZ184" s="811">
        <v>0.17249999999999999</v>
      </c>
      <c r="BA184" s="811">
        <v>0.16250000000000001</v>
      </c>
      <c r="BB184" s="811">
        <v>0.14499999999999999</v>
      </c>
      <c r="BC184" s="811">
        <v>0.11</v>
      </c>
      <c r="BD184" s="812">
        <v>0</v>
      </c>
      <c r="BE184" s="812">
        <v>0</v>
      </c>
      <c r="BF184" s="812">
        <v>0</v>
      </c>
      <c r="BG184" s="812">
        <v>0</v>
      </c>
      <c r="BH184" s="810">
        <f t="shared" si="208"/>
        <v>2.8650000000000002</v>
      </c>
      <c r="BI184" s="405">
        <f t="shared" si="209"/>
        <v>16.666666666666675</v>
      </c>
      <c r="BJ184" s="405">
        <f t="shared" si="254"/>
        <v>9.0909090909090828</v>
      </c>
      <c r="BK184" s="405">
        <f t="shared" ref="BK184:BK215" si="271">IF(AT184=0,0,IF(AT184&gt;AS184,0,((AS184/AT184)-1)*100))</f>
        <v>13.793103448275868</v>
      </c>
      <c r="BL184" s="306">
        <f t="shared" ref="BL184:BL215" si="272">IF(AV184=0,0,IF(AV184&gt;AT184,0,((AT184/AV184)-1)*100))</f>
        <v>12.621359223300965</v>
      </c>
      <c r="BM184" s="404">
        <f t="shared" si="266"/>
        <v>13.186813186813184</v>
      </c>
      <c r="BN184" s="306">
        <f t="shared" si="266"/>
        <v>10.975609756097571</v>
      </c>
      <c r="BO184" s="306">
        <f t="shared" si="266"/>
        <v>10.810810810810811</v>
      </c>
      <c r="BP184" s="306">
        <f t="shared" si="266"/>
        <v>7.2463768115942129</v>
      </c>
      <c r="BQ184" s="306">
        <f t="shared" si="266"/>
        <v>6.153846153846132</v>
      </c>
      <c r="BR184" s="306">
        <f t="shared" si="266"/>
        <v>12.068965517241391</v>
      </c>
      <c r="BS184" s="306">
        <f t="shared" si="266"/>
        <v>31.818181818181813</v>
      </c>
      <c r="BT184" s="306">
        <f t="shared" si="266"/>
        <v>0</v>
      </c>
      <c r="BU184" s="306">
        <f t="shared" si="266"/>
        <v>0</v>
      </c>
      <c r="BV184" s="306">
        <f t="shared" si="266"/>
        <v>0</v>
      </c>
      <c r="BW184" s="306">
        <f t="shared" si="266"/>
        <v>0</v>
      </c>
      <c r="BX184" s="404">
        <f t="shared" si="210"/>
        <v>9.6288428322491804</v>
      </c>
      <c r="BY184" s="405">
        <f t="shared" si="211"/>
        <v>8.0784392350432892</v>
      </c>
      <c r="BZ184" s="788" t="s">
        <v>1863</v>
      </c>
      <c r="CA184" s="486">
        <f t="shared" si="212"/>
        <v>-46.722845641797164</v>
      </c>
      <c r="CB184" s="348">
        <f t="shared" si="213"/>
        <v>13.382212723961597</v>
      </c>
      <c r="CC184" s="404">
        <f t="shared" si="214"/>
        <v>62.840569276046764</v>
      </c>
      <c r="CD184" s="570">
        <f t="shared" si="215"/>
        <v>0.42419999999999997</v>
      </c>
      <c r="CE184" s="419">
        <f t="shared" si="255"/>
        <v>0.46661999999999998</v>
      </c>
      <c r="CF184" s="419">
        <f t="shared" si="259"/>
        <v>0.51328200000000002</v>
      </c>
      <c r="CG184" s="419">
        <f t="shared" si="259"/>
        <v>0.56461020000000006</v>
      </c>
      <c r="CH184" s="496">
        <f t="shared" si="259"/>
        <v>0.62107122000000015</v>
      </c>
      <c r="CI184" s="416">
        <f t="shared" si="252"/>
        <v>2.5897834200000003</v>
      </c>
      <c r="CJ184" s="405">
        <f t="shared" si="217"/>
        <v>1.6765607690813751</v>
      </c>
      <c r="CK184" s="457">
        <v>0.36</v>
      </c>
      <c r="CL184" s="458">
        <v>23.58</v>
      </c>
      <c r="CM184" s="458">
        <v>-10.119999999999999</v>
      </c>
      <c r="CN184" s="525">
        <v>-2.4</v>
      </c>
      <c r="CO184" s="508">
        <v>2.31</v>
      </c>
    </row>
    <row r="185" spans="1:93" ht="11.25" customHeight="1">
      <c r="A185" s="23" t="s">
        <v>2241</v>
      </c>
      <c r="B185" s="24" t="s">
        <v>2242</v>
      </c>
      <c r="C185" s="98" t="s">
        <v>3252</v>
      </c>
      <c r="D185" s="117">
        <v>14</v>
      </c>
      <c r="E185" s="121">
        <v>212</v>
      </c>
      <c r="F185" s="57" t="s">
        <v>2659</v>
      </c>
      <c r="G185" s="49" t="s">
        <v>2659</v>
      </c>
      <c r="H185" s="184">
        <v>49.89</v>
      </c>
      <c r="I185" s="227">
        <f t="shared" si="251"/>
        <v>5.4119061936259776</v>
      </c>
      <c r="J185" s="113">
        <v>0.66</v>
      </c>
      <c r="K185" s="113">
        <v>0.67500000000000004</v>
      </c>
      <c r="L185" s="83">
        <f t="shared" si="245"/>
        <v>2.2727272727272707</v>
      </c>
      <c r="M185" s="140">
        <v>42032</v>
      </c>
      <c r="N185" s="27">
        <v>42034</v>
      </c>
      <c r="O185" s="28">
        <v>42048</v>
      </c>
      <c r="P185" s="93" t="s">
        <v>2158</v>
      </c>
      <c r="Q185" s="91"/>
      <c r="R185" s="224">
        <f t="shared" si="260"/>
        <v>2.7</v>
      </c>
      <c r="S185" s="231">
        <f t="shared" si="204"/>
        <v>114.89361702127661</v>
      </c>
      <c r="T185" s="680">
        <f t="shared" si="205"/>
        <v>46.993896722819287</v>
      </c>
      <c r="U185" s="227">
        <f t="shared" si="206"/>
        <v>21.229787234042554</v>
      </c>
      <c r="V185" s="263">
        <v>12</v>
      </c>
      <c r="W185" s="161">
        <v>2.35</v>
      </c>
      <c r="X185" s="149">
        <v>2.62</v>
      </c>
      <c r="Y185" s="155">
        <v>0.43</v>
      </c>
      <c r="Z185" s="149">
        <v>2.29</v>
      </c>
      <c r="AA185" s="713">
        <v>20.3</v>
      </c>
      <c r="AB185" s="432">
        <v>-15</v>
      </c>
      <c r="AC185" s="474">
        <v>12.89</v>
      </c>
      <c r="AD185" s="443">
        <v>7.5</v>
      </c>
      <c r="AE185" s="440">
        <v>8.1</v>
      </c>
      <c r="AF185" s="723">
        <v>17</v>
      </c>
      <c r="AG185" s="456">
        <v>18561</v>
      </c>
      <c r="AH185" s="655">
        <v>0.4</v>
      </c>
      <c r="AI185" s="767">
        <v>1.08</v>
      </c>
      <c r="AJ185" s="796">
        <f t="shared" si="267"/>
        <v>0.94373719810785828</v>
      </c>
      <c r="AK185" s="688">
        <f t="shared" si="268"/>
        <v>0.85585173519559898</v>
      </c>
      <c r="AL185" s="634">
        <f t="shared" si="253"/>
        <v>9.6774193548387011</v>
      </c>
      <c r="AM185" s="631">
        <f t="shared" si="269"/>
        <v>9.3074373476593752</v>
      </c>
      <c r="AN185" s="631">
        <f t="shared" si="270"/>
        <v>7.0780289858089374</v>
      </c>
      <c r="AO185" s="235">
        <f t="shared" si="207"/>
        <v>8.2701578962053546</v>
      </c>
      <c r="AP185" s="808">
        <v>2.5499999999999998</v>
      </c>
      <c r="AQ185" s="808">
        <v>2.3250000000000002</v>
      </c>
      <c r="AR185" s="809"/>
      <c r="AS185" s="808">
        <v>2.12</v>
      </c>
      <c r="AT185" s="796">
        <v>1.9524999999999999</v>
      </c>
      <c r="AU185" s="809"/>
      <c r="AV185" s="810">
        <v>1.8774999999999999</v>
      </c>
      <c r="AW185" s="811">
        <v>1.8115000000000001</v>
      </c>
      <c r="AX185" s="811">
        <v>1.7479999999999998</v>
      </c>
      <c r="AY185" s="811">
        <v>1.6415</v>
      </c>
      <c r="AZ185" s="811">
        <v>1.4355</v>
      </c>
      <c r="BA185" s="811">
        <v>1.2879999999999998</v>
      </c>
      <c r="BB185" s="811">
        <v>1.1519999999999999</v>
      </c>
      <c r="BC185" s="811">
        <v>1.0940000000000001</v>
      </c>
      <c r="BD185" s="811">
        <v>1.0569999999999999</v>
      </c>
      <c r="BE185" s="811">
        <v>0.97550000000000003</v>
      </c>
      <c r="BF185" s="812">
        <v>0.91300000000000003</v>
      </c>
      <c r="BG185" s="811">
        <v>0.92199999999999993</v>
      </c>
      <c r="BH185" s="810">
        <f t="shared" si="208"/>
        <v>24.863000000000003</v>
      </c>
      <c r="BI185" s="405">
        <f t="shared" si="209"/>
        <v>9.6774193548387011</v>
      </c>
      <c r="BJ185" s="405">
        <f t="shared" si="254"/>
        <v>9.6698113207547287</v>
      </c>
      <c r="BK185" s="405">
        <f t="shared" si="271"/>
        <v>8.5787451984635119</v>
      </c>
      <c r="BL185" s="306">
        <f t="shared" si="272"/>
        <v>3.9946737683089095</v>
      </c>
      <c r="BM185" s="404">
        <f t="shared" si="266"/>
        <v>3.6433894562517111</v>
      </c>
      <c r="BN185" s="306">
        <f t="shared" si="266"/>
        <v>3.6327231121281667</v>
      </c>
      <c r="BO185" s="306">
        <f t="shared" si="266"/>
        <v>6.4879683216570116</v>
      </c>
      <c r="BP185" s="306">
        <f t="shared" si="266"/>
        <v>14.350400557297105</v>
      </c>
      <c r="BQ185" s="306">
        <f t="shared" si="266"/>
        <v>11.451863354037272</v>
      </c>
      <c r="BR185" s="306">
        <f t="shared" si="266"/>
        <v>11.805555555555557</v>
      </c>
      <c r="BS185" s="306">
        <f t="shared" si="266"/>
        <v>5.3016453382083828</v>
      </c>
      <c r="BT185" s="306">
        <f t="shared" si="266"/>
        <v>3.5004730368968895</v>
      </c>
      <c r="BU185" s="306">
        <f t="shared" si="266"/>
        <v>8.354689902614032</v>
      </c>
      <c r="BV185" s="306">
        <f t="shared" si="266"/>
        <v>6.8455640744797375</v>
      </c>
      <c r="BW185" s="306">
        <f t="shared" si="266"/>
        <v>0</v>
      </c>
      <c r="BX185" s="404">
        <f t="shared" si="210"/>
        <v>7.152994823432782</v>
      </c>
      <c r="BY185" s="405">
        <f t="shared" si="211"/>
        <v>3.7529394241104637</v>
      </c>
      <c r="BZ185" s="788" t="s">
        <v>1465</v>
      </c>
      <c r="CA185" s="486">
        <f t="shared" si="212"/>
        <v>-8.7398520546076384</v>
      </c>
      <c r="CB185" s="348">
        <f t="shared" si="213"/>
        <v>12.489935179434916</v>
      </c>
      <c r="CC185" s="404">
        <f t="shared" si="214"/>
        <v>56.446404116931959</v>
      </c>
      <c r="CD185" s="570">
        <f t="shared" si="215"/>
        <v>2.5754999999999999</v>
      </c>
      <c r="CE185" s="419">
        <f t="shared" si="255"/>
        <v>2.8330500000000001</v>
      </c>
      <c r="CF185" s="419">
        <f t="shared" si="259"/>
        <v>3.0625270499999999</v>
      </c>
      <c r="CG185" s="419">
        <f t="shared" si="259"/>
        <v>3.3105917410499996</v>
      </c>
      <c r="CH185" s="496">
        <f t="shared" si="259"/>
        <v>3.5787496720750496</v>
      </c>
      <c r="CI185" s="416">
        <f t="shared" si="252"/>
        <v>15.360418463125049</v>
      </c>
      <c r="CJ185" s="405">
        <f t="shared" si="217"/>
        <v>30.788571784175282</v>
      </c>
      <c r="CK185" s="457">
        <v>0.56999999999999995</v>
      </c>
      <c r="CL185" s="458">
        <v>15.91</v>
      </c>
      <c r="CM185" s="458">
        <v>-16.27</v>
      </c>
      <c r="CN185" s="525">
        <v>-0.7</v>
      </c>
      <c r="CO185" s="508">
        <v>-7.47</v>
      </c>
    </row>
    <row r="186" spans="1:93" ht="11.25" customHeight="1">
      <c r="A186" s="23" t="s">
        <v>1147</v>
      </c>
      <c r="B186" s="24" t="s">
        <v>527</v>
      </c>
      <c r="C186" s="29" t="s">
        <v>2271</v>
      </c>
      <c r="D186" s="117">
        <v>20</v>
      </c>
      <c r="E186" s="121">
        <v>155</v>
      </c>
      <c r="F186" s="38" t="s">
        <v>2049</v>
      </c>
      <c r="G186" s="39" t="s">
        <v>2049</v>
      </c>
      <c r="H186" s="161">
        <v>153.33000000000001</v>
      </c>
      <c r="I186" s="227">
        <f t="shared" si="251"/>
        <v>1.3826387530163697</v>
      </c>
      <c r="J186" s="113">
        <v>0.48</v>
      </c>
      <c r="K186" s="113">
        <v>0.53</v>
      </c>
      <c r="L186" s="83">
        <f t="shared" si="245"/>
        <v>10.416666666666675</v>
      </c>
      <c r="M186" s="140">
        <v>42061</v>
      </c>
      <c r="N186" s="27">
        <v>42065</v>
      </c>
      <c r="O186" s="28">
        <v>42079</v>
      </c>
      <c r="P186" s="93" t="s">
        <v>3618</v>
      </c>
      <c r="Q186" s="198"/>
      <c r="R186" s="224">
        <f t="shared" si="260"/>
        <v>2.12</v>
      </c>
      <c r="S186" s="231">
        <f t="shared" si="204"/>
        <v>31.879699248120303</v>
      </c>
      <c r="T186" s="680">
        <f t="shared" si="205"/>
        <v>245.66926113734513</v>
      </c>
      <c r="U186" s="227">
        <f t="shared" si="206"/>
        <v>23.057142857142857</v>
      </c>
      <c r="V186" s="263">
        <v>12</v>
      </c>
      <c r="W186" s="161">
        <v>6.65</v>
      </c>
      <c r="X186" s="149">
        <v>1.32</v>
      </c>
      <c r="Y186" s="155">
        <v>2.27</v>
      </c>
      <c r="Z186" s="149">
        <v>11.66</v>
      </c>
      <c r="AA186" s="156">
        <v>60.4</v>
      </c>
      <c r="AB186" s="432">
        <v>23.1</v>
      </c>
      <c r="AC186" s="474">
        <v>17.28</v>
      </c>
      <c r="AD186" s="443">
        <v>34.200000000000003</v>
      </c>
      <c r="AE186" s="440">
        <v>17.5</v>
      </c>
      <c r="AF186" s="723">
        <v>14</v>
      </c>
      <c r="AG186" s="456">
        <v>10181</v>
      </c>
      <c r="AH186" s="655">
        <v>1.1000000000000001</v>
      </c>
      <c r="AI186" s="767">
        <v>0.26</v>
      </c>
      <c r="AJ186" s="796">
        <f t="shared" si="267"/>
        <v>0.57720968152922625</v>
      </c>
      <c r="AK186" s="688">
        <f t="shared" si="268"/>
        <v>1.2852136051609069</v>
      </c>
      <c r="AL186" s="635">
        <f t="shared" si="253"/>
        <v>14.285714285714279</v>
      </c>
      <c r="AM186" s="636">
        <f t="shared" si="269"/>
        <v>28.731917947417294</v>
      </c>
      <c r="AN186" s="636">
        <f t="shared" si="270"/>
        <v>19.740571108299541</v>
      </c>
      <c r="AO186" s="236">
        <f t="shared" si="207"/>
        <v>15.359758898465792</v>
      </c>
      <c r="AP186" s="814">
        <v>1.92</v>
      </c>
      <c r="AQ186" s="814">
        <v>1.68</v>
      </c>
      <c r="AR186" s="815"/>
      <c r="AS186" s="814">
        <v>1.48</v>
      </c>
      <c r="AT186" s="797">
        <v>0.9</v>
      </c>
      <c r="AU186" s="815"/>
      <c r="AV186" s="816">
        <v>0.8</v>
      </c>
      <c r="AW186" s="817">
        <v>0.78</v>
      </c>
      <c r="AX186" s="817">
        <v>0.76</v>
      </c>
      <c r="AY186" s="817">
        <v>0.68</v>
      </c>
      <c r="AZ186" s="817">
        <v>0.62</v>
      </c>
      <c r="BA186" s="817">
        <v>0.56000000000000005</v>
      </c>
      <c r="BB186" s="817">
        <v>0.46</v>
      </c>
      <c r="BC186" s="817">
        <v>0.31</v>
      </c>
      <c r="BD186" s="817">
        <v>0.28000000000000003</v>
      </c>
      <c r="BE186" s="817">
        <v>0.25</v>
      </c>
      <c r="BF186" s="817">
        <v>0.22</v>
      </c>
      <c r="BG186" s="817">
        <v>0.2</v>
      </c>
      <c r="BH186" s="816">
        <f t="shared" si="208"/>
        <v>11.9</v>
      </c>
      <c r="BI186" s="409">
        <f t="shared" si="209"/>
        <v>14.285714285714279</v>
      </c>
      <c r="BJ186" s="409">
        <f t="shared" si="254"/>
        <v>13.513513513513509</v>
      </c>
      <c r="BK186" s="409">
        <f t="shared" si="271"/>
        <v>64.444444444444443</v>
      </c>
      <c r="BL186" s="408">
        <f t="shared" si="272"/>
        <v>12.5</v>
      </c>
      <c r="BM186" s="408">
        <f t="shared" si="266"/>
        <v>2.5641025641025772</v>
      </c>
      <c r="BN186" s="395">
        <f t="shared" si="266"/>
        <v>2.6315789473684292</v>
      </c>
      <c r="BO186" s="395">
        <f t="shared" si="266"/>
        <v>11.764705882352944</v>
      </c>
      <c r="BP186" s="395">
        <f t="shared" si="266"/>
        <v>9.6774193548387224</v>
      </c>
      <c r="BQ186" s="395">
        <f t="shared" si="266"/>
        <v>10.714285714285698</v>
      </c>
      <c r="BR186" s="395">
        <f t="shared" si="266"/>
        <v>21.739130434782616</v>
      </c>
      <c r="BS186" s="395">
        <f t="shared" si="266"/>
        <v>48.387096774193552</v>
      </c>
      <c r="BT186" s="395">
        <f t="shared" si="266"/>
        <v>10.714285714285698</v>
      </c>
      <c r="BU186" s="395">
        <f t="shared" si="266"/>
        <v>12.000000000000011</v>
      </c>
      <c r="BV186" s="395">
        <f t="shared" si="266"/>
        <v>13.636363636363647</v>
      </c>
      <c r="BW186" s="395">
        <f t="shared" si="266"/>
        <v>9.9999999999999858</v>
      </c>
      <c r="BX186" s="408">
        <f t="shared" si="210"/>
        <v>17.238176084416409</v>
      </c>
      <c r="BY186" s="409">
        <f t="shared" si="211"/>
        <v>16.243390727641646</v>
      </c>
      <c r="BZ186" s="654" t="s">
        <v>2441</v>
      </c>
      <c r="CA186" s="487">
        <f t="shared" si="212"/>
        <v>-1.9339329958269467</v>
      </c>
      <c r="CB186" s="349">
        <f t="shared" si="213"/>
        <v>21.12320986131591</v>
      </c>
      <c r="CC186" s="408">
        <f t="shared" si="214"/>
        <v>78.76631578947368</v>
      </c>
      <c r="CD186" s="574">
        <f t="shared" si="215"/>
        <v>2.1120000000000001</v>
      </c>
      <c r="CE186" s="419">
        <f t="shared" si="255"/>
        <v>2.3232000000000004</v>
      </c>
      <c r="CF186" s="419">
        <f t="shared" si="259"/>
        <v>2.5555200000000005</v>
      </c>
      <c r="CG186" s="419">
        <f t="shared" si="259"/>
        <v>2.8110720000000007</v>
      </c>
      <c r="CH186" s="496">
        <f t="shared" si="259"/>
        <v>3.0921792000000008</v>
      </c>
      <c r="CI186" s="416">
        <f t="shared" si="252"/>
        <v>12.893971200000001</v>
      </c>
      <c r="CJ186" s="405">
        <f t="shared" si="217"/>
        <v>8.409294462923107</v>
      </c>
      <c r="CK186" s="457">
        <v>1.37</v>
      </c>
      <c r="CL186" s="458">
        <v>24.59</v>
      </c>
      <c r="CM186" s="458">
        <v>-3.15</v>
      </c>
      <c r="CN186" s="525">
        <v>4.1100000000000003</v>
      </c>
      <c r="CO186" s="508">
        <v>6.98</v>
      </c>
    </row>
    <row r="187" spans="1:93" ht="11.25" customHeight="1">
      <c r="A187" s="129" t="s">
        <v>1308</v>
      </c>
      <c r="B187" s="16" t="s">
        <v>1309</v>
      </c>
      <c r="C187" s="22" t="s">
        <v>2000</v>
      </c>
      <c r="D187" s="116">
        <v>13</v>
      </c>
      <c r="E187" s="121">
        <v>218</v>
      </c>
      <c r="F187" s="36" t="s">
        <v>2049</v>
      </c>
      <c r="G187" s="37" t="s">
        <v>2049</v>
      </c>
      <c r="H187" s="183">
        <v>34.1</v>
      </c>
      <c r="I187" s="226">
        <f t="shared" si="251"/>
        <v>4.3695014662756595</v>
      </c>
      <c r="J187" s="127">
        <v>0.36749999999999999</v>
      </c>
      <c r="K187" s="127">
        <v>0.3725</v>
      </c>
      <c r="L187" s="96">
        <f t="shared" si="245"/>
        <v>1.3605442176870763</v>
      </c>
      <c r="M187" s="888">
        <v>41704</v>
      </c>
      <c r="N187" s="870">
        <v>41708</v>
      </c>
      <c r="O187" s="877">
        <v>41730</v>
      </c>
      <c r="P187" s="269" t="s">
        <v>3171</v>
      </c>
      <c r="Q187" s="16"/>
      <c r="R187" s="225">
        <f t="shared" si="260"/>
        <v>1.49</v>
      </c>
      <c r="S187" s="675">
        <f t="shared" si="204"/>
        <v>62.869198312236286</v>
      </c>
      <c r="T187" s="684">
        <f t="shared" si="205"/>
        <v>3.0304985820628128</v>
      </c>
      <c r="U187" s="226">
        <f t="shared" si="206"/>
        <v>14.388185654008439</v>
      </c>
      <c r="V187" s="267">
        <v>12</v>
      </c>
      <c r="W187" s="169">
        <v>2.37</v>
      </c>
      <c r="X187" s="171" t="s">
        <v>462</v>
      </c>
      <c r="Y187" s="1132">
        <v>1.97</v>
      </c>
      <c r="Z187" s="171">
        <v>1.66</v>
      </c>
      <c r="AA187" s="172">
        <v>15.2</v>
      </c>
      <c r="AB187" s="433">
        <v>39.200000000000003</v>
      </c>
      <c r="AC187" s="446">
        <v>0.48</v>
      </c>
      <c r="AD187" s="442">
        <v>16.899999999999999</v>
      </c>
      <c r="AE187" s="441">
        <v>-2.2000000000000002</v>
      </c>
      <c r="AF187" s="724">
        <v>19</v>
      </c>
      <c r="AG187" s="461">
        <v>22705</v>
      </c>
      <c r="AH187" s="737">
        <v>0.03</v>
      </c>
      <c r="AI187" s="768">
        <v>1.6</v>
      </c>
      <c r="AJ187" s="795">
        <f t="shared" si="267"/>
        <v>8.7422081927131481E-2</v>
      </c>
      <c r="AK187" s="794">
        <f t="shared" si="268"/>
        <v>0.24146831520861484</v>
      </c>
      <c r="AL187" s="634">
        <f t="shared" si="253"/>
        <v>1.192504258943794</v>
      </c>
      <c r="AM187" s="631">
        <f t="shared" si="269"/>
        <v>1.9841794543639768</v>
      </c>
      <c r="AN187" s="631">
        <f t="shared" si="270"/>
        <v>1.4774331845685218</v>
      </c>
      <c r="AO187" s="235">
        <f t="shared" si="207"/>
        <v>6.1185385059406405</v>
      </c>
      <c r="AP187" s="808">
        <v>1.4850000000000001</v>
      </c>
      <c r="AQ187" s="808">
        <v>1.4675</v>
      </c>
      <c r="AR187" s="809"/>
      <c r="AS187" s="808">
        <v>1.44</v>
      </c>
      <c r="AT187" s="819">
        <v>1.4</v>
      </c>
      <c r="AU187" s="809"/>
      <c r="AV187" s="810">
        <v>1.395</v>
      </c>
      <c r="AW187" s="811">
        <v>1.38</v>
      </c>
      <c r="AX187" s="811">
        <v>1.34</v>
      </c>
      <c r="AY187" s="811">
        <v>1.22</v>
      </c>
      <c r="AZ187" s="811">
        <v>1.1000000000000001</v>
      </c>
      <c r="BA187" s="811">
        <v>0.96</v>
      </c>
      <c r="BB187" s="811">
        <v>0.82</v>
      </c>
      <c r="BC187" s="811">
        <v>0.77</v>
      </c>
      <c r="BD187" s="811">
        <v>0.72</v>
      </c>
      <c r="BE187" s="812">
        <v>0.53</v>
      </c>
      <c r="BF187" s="811">
        <v>0.53</v>
      </c>
      <c r="BG187" s="811">
        <v>0.5</v>
      </c>
      <c r="BH187" s="810">
        <f t="shared" si="208"/>
        <v>17.057500000000001</v>
      </c>
      <c r="BI187" s="405">
        <f t="shared" si="209"/>
        <v>1.192504258943794</v>
      </c>
      <c r="BJ187" s="405">
        <f t="shared" si="254"/>
        <v>1.9097222222222321</v>
      </c>
      <c r="BK187" s="405">
        <f t="shared" si="271"/>
        <v>2.8571428571428692</v>
      </c>
      <c r="BL187" s="306">
        <f t="shared" si="272"/>
        <v>0.35842293906809264</v>
      </c>
      <c r="BM187" s="404">
        <f t="shared" si="266"/>
        <v>1.0869565217391353</v>
      </c>
      <c r="BN187" s="306">
        <f t="shared" si="266"/>
        <v>2.9850746268656581</v>
      </c>
      <c r="BO187" s="306">
        <f t="shared" si="266"/>
        <v>9.8360655737705027</v>
      </c>
      <c r="BP187" s="306">
        <f t="shared" si="266"/>
        <v>10.909090909090891</v>
      </c>
      <c r="BQ187" s="306">
        <f t="shared" si="266"/>
        <v>14.583333333333348</v>
      </c>
      <c r="BR187" s="306">
        <f t="shared" si="266"/>
        <v>17.073170731707311</v>
      </c>
      <c r="BS187" s="306">
        <f t="shared" si="266"/>
        <v>6.4935064935064846</v>
      </c>
      <c r="BT187" s="306">
        <f t="shared" si="266"/>
        <v>6.944444444444442</v>
      </c>
      <c r="BU187" s="306">
        <f t="shared" si="266"/>
        <v>35.849056603773576</v>
      </c>
      <c r="BV187" s="306">
        <f t="shared" si="266"/>
        <v>0</v>
      </c>
      <c r="BW187" s="306">
        <f t="shared" si="266"/>
        <v>6.0000000000000053</v>
      </c>
      <c r="BX187" s="404">
        <f t="shared" si="210"/>
        <v>7.8718994343738897</v>
      </c>
      <c r="BY187" s="405">
        <f t="shared" si="211"/>
        <v>9.038510154152986</v>
      </c>
      <c r="BZ187" s="788" t="s">
        <v>52</v>
      </c>
      <c r="CA187" s="486">
        <f t="shared" si="212"/>
        <v>-8.5412510031642572</v>
      </c>
      <c r="CB187" s="348">
        <f t="shared" si="213"/>
        <v>5.8469346508441813</v>
      </c>
      <c r="CC187" s="404">
        <f t="shared" si="214"/>
        <v>45.906811131314484</v>
      </c>
      <c r="CD187" s="570">
        <f t="shared" si="215"/>
        <v>1.6335000000000002</v>
      </c>
      <c r="CE187" s="417">
        <f t="shared" si="255"/>
        <v>1.6413408</v>
      </c>
      <c r="CF187" s="417">
        <f t="shared" si="259"/>
        <v>1.6577542080000001</v>
      </c>
      <c r="CG187" s="417">
        <f t="shared" si="259"/>
        <v>1.6743317500800001</v>
      </c>
      <c r="CH187" s="495">
        <f t="shared" si="259"/>
        <v>1.6910750675808002</v>
      </c>
      <c r="CI187" s="418">
        <f t="shared" ref="CI187:CI256" si="273">SUM(CD187:CH187)</f>
        <v>8.2980018256608012</v>
      </c>
      <c r="CJ187" s="407">
        <f t="shared" si="217"/>
        <v>24.334316204283873</v>
      </c>
      <c r="CK187" s="462">
        <v>0.21</v>
      </c>
      <c r="CL187" s="463">
        <v>12.91</v>
      </c>
      <c r="CM187" s="463">
        <v>-10.59</v>
      </c>
      <c r="CN187" s="529">
        <v>-4.1100000000000003</v>
      </c>
      <c r="CO187" s="530">
        <v>0.03</v>
      </c>
    </row>
    <row r="188" spans="1:93" ht="11.25" customHeight="1">
      <c r="A188" s="23" t="s">
        <v>1975</v>
      </c>
      <c r="B188" s="24" t="s">
        <v>1977</v>
      </c>
      <c r="C188" s="29" t="s">
        <v>1312</v>
      </c>
      <c r="D188" s="117">
        <v>22</v>
      </c>
      <c r="E188" s="121">
        <v>132</v>
      </c>
      <c r="F188" s="38" t="s">
        <v>2049</v>
      </c>
      <c r="G188" s="39" t="s">
        <v>2049</v>
      </c>
      <c r="H188" s="161">
        <v>127.9</v>
      </c>
      <c r="I188" s="227">
        <f t="shared" si="251"/>
        <v>2.2361219702892883</v>
      </c>
      <c r="J188" s="113">
        <v>0.65</v>
      </c>
      <c r="K188" s="113">
        <v>0.71499999999999997</v>
      </c>
      <c r="L188" s="83">
        <f t="shared" si="245"/>
        <v>9.9999999999999858</v>
      </c>
      <c r="M188" s="140">
        <v>42067</v>
      </c>
      <c r="N188" s="27">
        <v>42069</v>
      </c>
      <c r="O188" s="28">
        <v>42079</v>
      </c>
      <c r="P188" s="93" t="s">
        <v>3618</v>
      </c>
      <c r="Q188" s="24"/>
      <c r="R188" s="224">
        <f t="shared" si="260"/>
        <v>2.86</v>
      </c>
      <c r="S188" s="231">
        <f t="shared" si="204"/>
        <v>49.91273996509598</v>
      </c>
      <c r="T188" s="680">
        <f t="shared" si="205"/>
        <v>156.07514773513321</v>
      </c>
      <c r="U188" s="227">
        <f t="shared" si="206"/>
        <v>22.32111692844677</v>
      </c>
      <c r="V188" s="263">
        <v>12</v>
      </c>
      <c r="W188" s="161">
        <v>5.73</v>
      </c>
      <c r="X188" s="149">
        <v>2.2000000000000002</v>
      </c>
      <c r="Y188" s="155">
        <v>3.04</v>
      </c>
      <c r="Z188" s="149">
        <v>6.61</v>
      </c>
      <c r="AA188" s="156">
        <v>26.4</v>
      </c>
      <c r="AB188" s="432">
        <v>-2.4</v>
      </c>
      <c r="AC188" s="474">
        <v>10.78</v>
      </c>
      <c r="AD188" s="443">
        <v>7.4</v>
      </c>
      <c r="AE188" s="440">
        <v>10.119999999999999</v>
      </c>
      <c r="AF188" s="723">
        <v>15</v>
      </c>
      <c r="AG188" s="456">
        <v>37266</v>
      </c>
      <c r="AH188" s="655">
        <v>0.1</v>
      </c>
      <c r="AI188" s="767">
        <v>1.65</v>
      </c>
      <c r="AJ188" s="796">
        <f t="shared" si="267"/>
        <v>1.3780038881281103</v>
      </c>
      <c r="AK188" s="688">
        <f t="shared" si="268"/>
        <v>0.64568133507070735</v>
      </c>
      <c r="AL188" s="634">
        <f t="shared" si="253"/>
        <v>8.3333333333333481</v>
      </c>
      <c r="AM188" s="631">
        <f t="shared" si="269"/>
        <v>9.1392883061105934</v>
      </c>
      <c r="AN188" s="631">
        <f t="shared" si="270"/>
        <v>10.197228772148016</v>
      </c>
      <c r="AO188" s="235">
        <f t="shared" si="207"/>
        <v>15.792974364097635</v>
      </c>
      <c r="AP188" s="808">
        <v>2.6</v>
      </c>
      <c r="AQ188" s="808">
        <v>2.4</v>
      </c>
      <c r="AR188" s="809"/>
      <c r="AS188" s="808">
        <v>2.2000000000000002</v>
      </c>
      <c r="AT188" s="796">
        <v>2</v>
      </c>
      <c r="AU188" s="809"/>
      <c r="AV188" s="810">
        <v>1.8</v>
      </c>
      <c r="AW188" s="811">
        <v>1.6</v>
      </c>
      <c r="AX188" s="811">
        <v>1.5</v>
      </c>
      <c r="AY188" s="811">
        <v>1.2</v>
      </c>
      <c r="AZ188" s="811">
        <v>1</v>
      </c>
      <c r="BA188" s="811">
        <v>0.72</v>
      </c>
      <c r="BB188" s="811">
        <v>0.6</v>
      </c>
      <c r="BC188" s="811">
        <v>0.45750000000000002</v>
      </c>
      <c r="BD188" s="811">
        <v>0.38</v>
      </c>
      <c r="BE188" s="811">
        <v>0.34</v>
      </c>
      <c r="BF188" s="811">
        <v>0.31</v>
      </c>
      <c r="BG188" s="811">
        <v>0.28000000000000003</v>
      </c>
      <c r="BH188" s="810">
        <f t="shared" si="208"/>
        <v>19.387499999999996</v>
      </c>
      <c r="BI188" s="405">
        <f t="shared" si="209"/>
        <v>8.3333333333333481</v>
      </c>
      <c r="BJ188" s="405">
        <f t="shared" si="254"/>
        <v>9.0909090909090828</v>
      </c>
      <c r="BK188" s="405">
        <f t="shared" si="271"/>
        <v>10.000000000000009</v>
      </c>
      <c r="BL188" s="306">
        <f t="shared" si="272"/>
        <v>11.111111111111116</v>
      </c>
      <c r="BM188" s="404">
        <f>IF(AW188=0,0,IF(AW188&gt;AV188,0,((AV188/AW188)-1)*100))</f>
        <v>12.5</v>
      </c>
      <c r="BN188" s="306">
        <f>IF(AX188=0,0,IF(AX188&gt;AW188,0,((AW188/AX188)-1)*100))</f>
        <v>6.6666666666666652</v>
      </c>
      <c r="BO188" s="306">
        <f t="shared" ref="BO188:BW193" si="274">IF(AY188=0,0,IF(AY188&gt;AX188,0,((AX188/AY188)-1)*100))</f>
        <v>25</v>
      </c>
      <c r="BP188" s="306">
        <f t="shared" si="274"/>
        <v>19.999999999999996</v>
      </c>
      <c r="BQ188" s="306">
        <f t="shared" si="274"/>
        <v>38.888888888888886</v>
      </c>
      <c r="BR188" s="306">
        <f t="shared" si="274"/>
        <v>19.999999999999996</v>
      </c>
      <c r="BS188" s="306">
        <f t="shared" si="274"/>
        <v>31.147540983606547</v>
      </c>
      <c r="BT188" s="306">
        <f t="shared" si="274"/>
        <v>20.394736842105267</v>
      </c>
      <c r="BU188" s="306">
        <f t="shared" si="274"/>
        <v>11.764705882352944</v>
      </c>
      <c r="BV188" s="306">
        <f t="shared" si="274"/>
        <v>9.6774193548387224</v>
      </c>
      <c r="BW188" s="306">
        <f t="shared" si="274"/>
        <v>10.714285714285698</v>
      </c>
      <c r="BX188" s="404">
        <f t="shared" si="210"/>
        <v>16.352639857873218</v>
      </c>
      <c r="BY188" s="405">
        <f t="shared" si="211"/>
        <v>9.0753321324842098</v>
      </c>
      <c r="BZ188" s="788" t="s">
        <v>1464</v>
      </c>
      <c r="CA188" s="486">
        <f t="shared" si="212"/>
        <v>-9.8877661860094666</v>
      </c>
      <c r="CB188" s="348">
        <f t="shared" si="213"/>
        <v>12.433350742437304</v>
      </c>
      <c r="CC188" s="404">
        <f t="shared" si="214"/>
        <v>69.652925130367692</v>
      </c>
      <c r="CD188" s="570">
        <f t="shared" si="215"/>
        <v>2.6260000000000003</v>
      </c>
      <c r="CE188" s="419">
        <f t="shared" si="255"/>
        <v>2.8886000000000007</v>
      </c>
      <c r="CF188" s="419">
        <f t="shared" si="259"/>
        <v>3.1774600000000008</v>
      </c>
      <c r="CG188" s="419">
        <f t="shared" si="259"/>
        <v>3.4952060000000014</v>
      </c>
      <c r="CH188" s="496">
        <f t="shared" si="259"/>
        <v>3.8447266000000018</v>
      </c>
      <c r="CI188" s="416">
        <f t="shared" si="273"/>
        <v>16.031992600000006</v>
      </c>
      <c r="CJ188" s="405">
        <f t="shared" si="217"/>
        <v>12.534787021110247</v>
      </c>
      <c r="CK188" s="457">
        <v>0.83</v>
      </c>
      <c r="CL188" s="458">
        <v>9.57</v>
      </c>
      <c r="CM188" s="458">
        <v>-4.1900000000000004</v>
      </c>
      <c r="CN188" s="525">
        <v>1.03</v>
      </c>
      <c r="CO188" s="508">
        <v>-0.09</v>
      </c>
    </row>
    <row r="189" spans="1:93" ht="11.25" customHeight="1">
      <c r="A189" s="23" t="s">
        <v>372</v>
      </c>
      <c r="B189" s="24" t="s">
        <v>302</v>
      </c>
      <c r="C189" s="29" t="s">
        <v>497</v>
      </c>
      <c r="D189" s="117">
        <v>16</v>
      </c>
      <c r="E189" s="121">
        <v>188</v>
      </c>
      <c r="F189" s="38" t="s">
        <v>2049</v>
      </c>
      <c r="G189" s="39" t="s">
        <v>2049</v>
      </c>
      <c r="H189" s="184">
        <v>51.73</v>
      </c>
      <c r="I189" s="227">
        <f t="shared" si="251"/>
        <v>2.1070945292866812</v>
      </c>
      <c r="J189" s="113">
        <v>0.24</v>
      </c>
      <c r="K189" s="113">
        <v>0.27250000000000002</v>
      </c>
      <c r="L189" s="83">
        <f t="shared" si="245"/>
        <v>13.541666666666675</v>
      </c>
      <c r="M189" s="140">
        <v>41984</v>
      </c>
      <c r="N189" s="27">
        <v>41988</v>
      </c>
      <c r="O189" s="28">
        <v>42006</v>
      </c>
      <c r="P189" s="26" t="s">
        <v>2777</v>
      </c>
      <c r="Q189" s="24"/>
      <c r="R189" s="224">
        <f t="shared" si="260"/>
        <v>1.0900000000000001</v>
      </c>
      <c r="S189" s="231">
        <f t="shared" si="204"/>
        <v>25.467289719626169</v>
      </c>
      <c r="T189" s="680">
        <f t="shared" si="205"/>
        <v>-22.78181577453481</v>
      </c>
      <c r="U189" s="227">
        <f t="shared" si="206"/>
        <v>12.08644859813084</v>
      </c>
      <c r="V189" s="263">
        <v>12</v>
      </c>
      <c r="W189" s="161">
        <v>4.28</v>
      </c>
      <c r="X189" s="149">
        <v>1.58</v>
      </c>
      <c r="Y189" s="155">
        <v>5.05</v>
      </c>
      <c r="Z189" s="149">
        <v>1.1100000000000001</v>
      </c>
      <c r="AA189" s="156">
        <v>9.6</v>
      </c>
      <c r="AB189" s="432">
        <v>18.399999999999999</v>
      </c>
      <c r="AC189" s="474">
        <v>0.21</v>
      </c>
      <c r="AD189" s="443">
        <v>12.4</v>
      </c>
      <c r="AE189" s="440">
        <v>7.65</v>
      </c>
      <c r="AF189" s="723">
        <v>16</v>
      </c>
      <c r="AG189" s="456">
        <v>3610</v>
      </c>
      <c r="AH189" s="655">
        <v>2.2000000000000002</v>
      </c>
      <c r="AI189" s="767">
        <v>0.05</v>
      </c>
      <c r="AJ189" s="796">
        <f t="shared" si="267"/>
        <v>0.95036539633580974</v>
      </c>
      <c r="AK189" s="688">
        <f t="shared" si="268"/>
        <v>0.91965425463926753</v>
      </c>
      <c r="AL189" s="634">
        <f t="shared" si="253"/>
        <v>11.627906976744185</v>
      </c>
      <c r="AM189" s="631">
        <f t="shared" si="269"/>
        <v>11.102644857564847</v>
      </c>
      <c r="AN189" s="631">
        <f t="shared" si="270"/>
        <v>11.784530914564041</v>
      </c>
      <c r="AO189" s="235">
        <f t="shared" si="207"/>
        <v>12.814088398021383</v>
      </c>
      <c r="AP189" s="808">
        <v>0.96</v>
      </c>
      <c r="AQ189" s="808">
        <v>0.86</v>
      </c>
      <c r="AR189" s="809" t="s">
        <v>1127</v>
      </c>
      <c r="AS189" s="808">
        <v>0.8</v>
      </c>
      <c r="AT189" s="796">
        <v>0.7</v>
      </c>
      <c r="AU189" s="809"/>
      <c r="AV189" s="810">
        <v>0.62</v>
      </c>
      <c r="AW189" s="811">
        <v>0.55000000000000004</v>
      </c>
      <c r="AX189" s="811">
        <v>0.5</v>
      </c>
      <c r="AY189" s="811">
        <v>0.45</v>
      </c>
      <c r="AZ189" s="811">
        <v>0.4</v>
      </c>
      <c r="BA189" s="811">
        <v>0.33</v>
      </c>
      <c r="BB189" s="811">
        <v>0.28749999999999998</v>
      </c>
      <c r="BC189" s="811">
        <v>0.24249999999999999</v>
      </c>
      <c r="BD189" s="811">
        <v>0.23499999999999999</v>
      </c>
      <c r="BE189" s="811">
        <v>0.19</v>
      </c>
      <c r="BF189" s="811">
        <v>0.16</v>
      </c>
      <c r="BG189" s="811">
        <v>2.5000000000000001E-2</v>
      </c>
      <c r="BH189" s="810">
        <f t="shared" si="208"/>
        <v>7.3100000000000014</v>
      </c>
      <c r="BI189" s="405">
        <f t="shared" si="209"/>
        <v>11.627906976744185</v>
      </c>
      <c r="BJ189" s="405">
        <f t="shared" si="254"/>
        <v>7.4999999999999956</v>
      </c>
      <c r="BK189" s="405">
        <f t="shared" si="271"/>
        <v>14.285714285714302</v>
      </c>
      <c r="BL189" s="306">
        <f t="shared" si="272"/>
        <v>12.903225806451601</v>
      </c>
      <c r="BM189" s="404">
        <f t="shared" ref="BM189:BN192" si="275">IF(AW189=0,0,IF(AW189&gt;AV189,0,((AV189/AW189)-1)*100))</f>
        <v>12.72727272727272</v>
      </c>
      <c r="BN189" s="306">
        <f t="shared" si="275"/>
        <v>10.000000000000009</v>
      </c>
      <c r="BO189" s="306">
        <f t="shared" si="274"/>
        <v>11.111111111111116</v>
      </c>
      <c r="BP189" s="306">
        <f t="shared" si="274"/>
        <v>12.5</v>
      </c>
      <c r="BQ189" s="306">
        <f t="shared" si="274"/>
        <v>21.212121212121215</v>
      </c>
      <c r="BR189" s="306">
        <f t="shared" si="274"/>
        <v>14.782608695652177</v>
      </c>
      <c r="BS189" s="306">
        <f t="shared" si="274"/>
        <v>18.556701030927837</v>
      </c>
      <c r="BT189" s="306">
        <f t="shared" si="274"/>
        <v>3.1914893617021267</v>
      </c>
      <c r="BU189" s="306">
        <f t="shared" si="274"/>
        <v>23.684210526315773</v>
      </c>
      <c r="BV189" s="306">
        <f t="shared" si="274"/>
        <v>18.75</v>
      </c>
      <c r="BW189" s="306">
        <f t="shared" si="274"/>
        <v>540</v>
      </c>
      <c r="BX189" s="404">
        <f t="shared" si="210"/>
        <v>48.855490782267537</v>
      </c>
      <c r="BY189" s="405">
        <f t="shared" si="211"/>
        <v>131.36117116535311</v>
      </c>
      <c r="BZ189" s="788" t="s">
        <v>2637</v>
      </c>
      <c r="CA189" s="486">
        <f t="shared" si="212"/>
        <v>1.8051768457198811</v>
      </c>
      <c r="CB189" s="348">
        <f t="shared" si="213"/>
        <v>13.891625443850721</v>
      </c>
      <c r="CC189" s="404">
        <f t="shared" si="214"/>
        <v>73.804626168224303</v>
      </c>
      <c r="CD189" s="570">
        <f t="shared" si="215"/>
        <v>1.056</v>
      </c>
      <c r="CE189" s="419">
        <f t="shared" si="255"/>
        <v>1.0582176000000001</v>
      </c>
      <c r="CF189" s="419">
        <f t="shared" ref="CF189:CH191" si="276">IF($AE189="n/a",1.03*CE189,IF($AE189&lt;0,1.01*CE189,IF($AE189&gt;10,1.1*CE189,(1+$AE189/100)*CE189)))</f>
        <v>1.1391712464000001</v>
      </c>
      <c r="CG189" s="419">
        <f t="shared" si="276"/>
        <v>1.2263178467496001</v>
      </c>
      <c r="CH189" s="496">
        <f t="shared" si="276"/>
        <v>1.3201311620259446</v>
      </c>
      <c r="CI189" s="416">
        <f t="shared" si="273"/>
        <v>5.7998378551755447</v>
      </c>
      <c r="CJ189" s="405">
        <f t="shared" si="217"/>
        <v>11.211749188431366</v>
      </c>
      <c r="CK189" s="457">
        <v>1.35</v>
      </c>
      <c r="CL189" s="458">
        <v>14.93</v>
      </c>
      <c r="CM189" s="458">
        <v>-22.57</v>
      </c>
      <c r="CN189" s="525">
        <v>1.07</v>
      </c>
      <c r="CO189" s="508">
        <v>-8.65</v>
      </c>
    </row>
    <row r="190" spans="1:93" ht="11.25" customHeight="1">
      <c r="A190" s="86" t="s">
        <v>2231</v>
      </c>
      <c r="B190" s="24" t="s">
        <v>231</v>
      </c>
      <c r="C190" s="29" t="s">
        <v>497</v>
      </c>
      <c r="D190" s="117">
        <v>21</v>
      </c>
      <c r="E190" s="121">
        <v>137</v>
      </c>
      <c r="F190" s="57" t="s">
        <v>2659</v>
      </c>
      <c r="G190" s="49" t="s">
        <v>2659</v>
      </c>
      <c r="H190" s="494">
        <v>37.75</v>
      </c>
      <c r="I190" s="227">
        <f t="shared" si="251"/>
        <v>2.1192052980132452</v>
      </c>
      <c r="J190" s="126">
        <v>0.39</v>
      </c>
      <c r="K190" s="126">
        <v>0.4</v>
      </c>
      <c r="L190" s="83">
        <f t="shared" ref="L190:L205" si="277">((K190/J190)-1)*100</f>
        <v>2.5641025641025772</v>
      </c>
      <c r="M190" s="140">
        <v>41831</v>
      </c>
      <c r="N190" s="27">
        <v>41835</v>
      </c>
      <c r="O190" s="28">
        <v>41851</v>
      </c>
      <c r="P190" s="26" t="s">
        <v>2732</v>
      </c>
      <c r="Q190" s="91" t="s">
        <v>2798</v>
      </c>
      <c r="R190" s="224">
        <f>K190*2</f>
        <v>0.8</v>
      </c>
      <c r="S190" s="231">
        <f t="shared" si="204"/>
        <v>20.512820512820515</v>
      </c>
      <c r="T190" s="680" t="str">
        <f t="shared" si="205"/>
        <v>n/a</v>
      </c>
      <c r="U190" s="227">
        <f t="shared" si="206"/>
        <v>9.6794871794871788</v>
      </c>
      <c r="V190" s="263">
        <v>12</v>
      </c>
      <c r="W190" s="478">
        <v>3.9</v>
      </c>
      <c r="X190" s="480" t="s">
        <v>462</v>
      </c>
      <c r="Y190" s="479" t="s">
        <v>462</v>
      </c>
      <c r="Z190" s="480" t="s">
        <v>462</v>
      </c>
      <c r="AA190" s="481" t="s">
        <v>462</v>
      </c>
      <c r="AB190" s="484" t="s">
        <v>462</v>
      </c>
      <c r="AC190" s="734" t="s">
        <v>462</v>
      </c>
      <c r="AD190" s="523" t="s">
        <v>462</v>
      </c>
      <c r="AE190" s="482" t="s">
        <v>462</v>
      </c>
      <c r="AF190" s="723">
        <v>0</v>
      </c>
      <c r="AG190" s="735">
        <v>62</v>
      </c>
      <c r="AH190" s="739" t="s">
        <v>462</v>
      </c>
      <c r="AI190" s="479" t="s">
        <v>462</v>
      </c>
      <c r="AJ190" s="796" t="str">
        <f t="shared" si="267"/>
        <v>n/a</v>
      </c>
      <c r="AK190" s="688">
        <f t="shared" si="268"/>
        <v>1.1783585274815409</v>
      </c>
      <c r="AL190" s="634">
        <f t="shared" si="253"/>
        <v>2.5974025974025983</v>
      </c>
      <c r="AM190" s="631">
        <f t="shared" si="269"/>
        <v>6.0591283799761753</v>
      </c>
      <c r="AN190" s="631">
        <f t="shared" si="270"/>
        <v>4.7700098241317823</v>
      </c>
      <c r="AO190" s="235">
        <f t="shared" si="207"/>
        <v>4.0480123094000398</v>
      </c>
      <c r="AP190" s="808">
        <v>0.79</v>
      </c>
      <c r="AQ190" s="808">
        <v>0.77</v>
      </c>
      <c r="AR190" s="809" t="s">
        <v>1127</v>
      </c>
      <c r="AS190" s="808">
        <v>0.68036190476190472</v>
      </c>
      <c r="AT190" s="796">
        <v>0.66219047619047622</v>
      </c>
      <c r="AU190" s="809"/>
      <c r="AV190" s="810">
        <v>0.64399999999999991</v>
      </c>
      <c r="AW190" s="811">
        <v>0.62580952380952382</v>
      </c>
      <c r="AX190" s="811">
        <v>0.60771428571428565</v>
      </c>
      <c r="AY190" s="811">
        <v>0.5896190476190476</v>
      </c>
      <c r="AZ190" s="811">
        <v>0.5714285714285714</v>
      </c>
      <c r="BA190" s="811">
        <v>0.5532380952380952</v>
      </c>
      <c r="BB190" s="812">
        <v>0.53123809523809529</v>
      </c>
      <c r="BC190" s="811">
        <v>0.58304761904761915</v>
      </c>
      <c r="BD190" s="811">
        <v>0.46647619047619049</v>
      </c>
      <c r="BE190" s="811">
        <v>0.44495238095238093</v>
      </c>
      <c r="BF190" s="811">
        <v>0.4319047619047619</v>
      </c>
      <c r="BG190" s="811">
        <v>0.41466666666666668</v>
      </c>
      <c r="BH190" s="810">
        <f t="shared" si="208"/>
        <v>9.3666476190476207</v>
      </c>
      <c r="BI190" s="405">
        <f t="shared" si="209"/>
        <v>2.5974025974025983</v>
      </c>
      <c r="BJ190" s="405">
        <f t="shared" si="254"/>
        <v>13.175060891962275</v>
      </c>
      <c r="BK190" s="405">
        <f t="shared" si="271"/>
        <v>2.7441392204803572</v>
      </c>
      <c r="BL190" s="306">
        <f t="shared" si="272"/>
        <v>2.8246081041112259</v>
      </c>
      <c r="BM190" s="404">
        <f t="shared" si="275"/>
        <v>2.9067113072591466</v>
      </c>
      <c r="BN190" s="306">
        <f t="shared" si="275"/>
        <v>2.977589719479723</v>
      </c>
      <c r="BO190" s="306">
        <f t="shared" si="274"/>
        <v>3.0689710870618558</v>
      </c>
      <c r="BP190" s="306">
        <f t="shared" si="274"/>
        <v>3.183333333333338</v>
      </c>
      <c r="BQ190" s="306">
        <f t="shared" si="274"/>
        <v>3.2880013771733552</v>
      </c>
      <c r="BR190" s="306">
        <f t="shared" si="274"/>
        <v>4.1412692721405353</v>
      </c>
      <c r="BS190" s="306">
        <f t="shared" si="274"/>
        <v>0</v>
      </c>
      <c r="BT190" s="306">
        <f t="shared" si="274"/>
        <v>24.989791751735414</v>
      </c>
      <c r="BU190" s="306">
        <f t="shared" si="274"/>
        <v>4.8373287671233056</v>
      </c>
      <c r="BV190" s="306">
        <f t="shared" si="274"/>
        <v>3.0209481808158634</v>
      </c>
      <c r="BW190" s="306">
        <f t="shared" si="274"/>
        <v>4.1570969223702292</v>
      </c>
      <c r="BX190" s="404">
        <f t="shared" si="210"/>
        <v>5.1941501688299487</v>
      </c>
      <c r="BY190" s="405">
        <f t="shared" si="211"/>
        <v>5.9457256091725403</v>
      </c>
      <c r="BZ190" s="788" t="s">
        <v>2637</v>
      </c>
      <c r="CA190" s="486">
        <f t="shared" si="212"/>
        <v>-2.7902720573421513</v>
      </c>
      <c r="CB190" s="348">
        <f t="shared" si="213"/>
        <v>6.8892151221450275</v>
      </c>
      <c r="CC190" s="404">
        <f t="shared" si="214"/>
        <v>35.327172152690792</v>
      </c>
      <c r="CD190" s="570">
        <f t="shared" si="215"/>
        <v>0.81370000000000009</v>
      </c>
      <c r="CE190" s="419">
        <f t="shared" si="255"/>
        <v>0.83811100000000016</v>
      </c>
      <c r="CF190" s="419">
        <f t="shared" si="276"/>
        <v>0.86325433000000018</v>
      </c>
      <c r="CG190" s="419">
        <f t="shared" si="276"/>
        <v>0.88915195990000018</v>
      </c>
      <c r="CH190" s="496">
        <f t="shared" si="276"/>
        <v>0.91582651869700016</v>
      </c>
      <c r="CI190" s="416">
        <f t="shared" si="273"/>
        <v>4.320043808597001</v>
      </c>
      <c r="CJ190" s="405">
        <f t="shared" si="217"/>
        <v>11.443824658535103</v>
      </c>
      <c r="CK190" s="483" t="s">
        <v>462</v>
      </c>
      <c r="CL190" s="502">
        <v>0</v>
      </c>
      <c r="CM190" s="502">
        <v>0</v>
      </c>
      <c r="CN190" s="526">
        <v>1.85</v>
      </c>
      <c r="CO190" s="527">
        <v>7.12</v>
      </c>
    </row>
    <row r="191" spans="1:93" ht="11.25" customHeight="1">
      <c r="A191" s="86" t="s">
        <v>1538</v>
      </c>
      <c r="B191" s="24" t="s">
        <v>2327</v>
      </c>
      <c r="C191" s="29" t="s">
        <v>351</v>
      </c>
      <c r="D191" s="117">
        <v>12</v>
      </c>
      <c r="E191" s="121">
        <v>250</v>
      </c>
      <c r="F191" s="38" t="s">
        <v>2049</v>
      </c>
      <c r="G191" s="39" t="s">
        <v>1572</v>
      </c>
      <c r="H191" s="184">
        <v>72.510000000000005</v>
      </c>
      <c r="I191" s="227">
        <f t="shared" si="251"/>
        <v>2.3169218038891182</v>
      </c>
      <c r="J191" s="126">
        <v>0.35</v>
      </c>
      <c r="K191" s="126">
        <v>0.42</v>
      </c>
      <c r="L191" s="83">
        <f t="shared" si="277"/>
        <v>19.999999999999996</v>
      </c>
      <c r="M191" s="140">
        <v>41792</v>
      </c>
      <c r="N191" s="27">
        <v>41794</v>
      </c>
      <c r="O191" s="28">
        <v>41815</v>
      </c>
      <c r="P191" s="93" t="s">
        <v>2778</v>
      </c>
      <c r="Q191" s="201"/>
      <c r="R191" s="224">
        <f>K191*4</f>
        <v>1.68</v>
      </c>
      <c r="S191" s="672">
        <f t="shared" si="204"/>
        <v>35.517970401691329</v>
      </c>
      <c r="T191" s="681">
        <f t="shared" si="205"/>
        <v>45.330902346628022</v>
      </c>
      <c r="U191" s="229">
        <f t="shared" si="206"/>
        <v>15.329809725158562</v>
      </c>
      <c r="V191" s="263">
        <v>9</v>
      </c>
      <c r="W191" s="161">
        <v>4.7300000000000004</v>
      </c>
      <c r="X191" s="149">
        <v>1.46</v>
      </c>
      <c r="Y191" s="155">
        <v>4.4400000000000004</v>
      </c>
      <c r="Z191" s="149">
        <v>3.1</v>
      </c>
      <c r="AA191" s="156">
        <v>20.8</v>
      </c>
      <c r="AB191" s="432">
        <v>12.5</v>
      </c>
      <c r="AC191" s="474">
        <v>6.92</v>
      </c>
      <c r="AD191" s="443">
        <v>32.700000000000003</v>
      </c>
      <c r="AE191" s="440">
        <v>10.5</v>
      </c>
      <c r="AF191" s="723">
        <v>37</v>
      </c>
      <c r="AG191" s="456">
        <v>119610</v>
      </c>
      <c r="AH191" s="655">
        <v>0.17</v>
      </c>
      <c r="AI191" s="767">
        <v>0</v>
      </c>
      <c r="AJ191" s="797">
        <f t="shared" si="267"/>
        <v>0.58609819119725781</v>
      </c>
      <c r="AK191" s="686">
        <f t="shared" si="268"/>
        <v>0.88122094981884225</v>
      </c>
      <c r="AL191" s="634">
        <f t="shared" si="253"/>
        <v>23.84615384615385</v>
      </c>
      <c r="AM191" s="631">
        <f t="shared" si="269"/>
        <v>24.464777433558549</v>
      </c>
      <c r="AN191" s="631">
        <f t="shared" si="270"/>
        <v>19.165410852150334</v>
      </c>
      <c r="AO191" s="235">
        <f t="shared" si="207"/>
        <v>21.748700886072079</v>
      </c>
      <c r="AP191" s="808">
        <v>1.61</v>
      </c>
      <c r="AQ191" s="808">
        <v>1.3</v>
      </c>
      <c r="AR191" s="809"/>
      <c r="AS191" s="808">
        <v>0.96499999999999997</v>
      </c>
      <c r="AT191" s="796">
        <v>0.83499999999999996</v>
      </c>
      <c r="AU191" s="809"/>
      <c r="AV191" s="810">
        <v>0.74</v>
      </c>
      <c r="AW191" s="811">
        <v>0.67</v>
      </c>
      <c r="AX191" s="811">
        <v>0.62</v>
      </c>
      <c r="AY191" s="811">
        <v>0.54</v>
      </c>
      <c r="AZ191" s="811">
        <v>0.45</v>
      </c>
      <c r="BA191" s="811">
        <v>0.34</v>
      </c>
      <c r="BB191" s="811">
        <v>0.22500000000000001</v>
      </c>
      <c r="BC191" s="811">
        <v>0.12</v>
      </c>
      <c r="BD191" s="812">
        <v>0</v>
      </c>
      <c r="BE191" s="812">
        <v>0</v>
      </c>
      <c r="BF191" s="812">
        <v>0</v>
      </c>
      <c r="BG191" s="812">
        <v>0</v>
      </c>
      <c r="BH191" s="810">
        <f t="shared" si="208"/>
        <v>8.4149999999999991</v>
      </c>
      <c r="BI191" s="405">
        <f t="shared" si="209"/>
        <v>23.84615384615385</v>
      </c>
      <c r="BJ191" s="405">
        <f t="shared" si="254"/>
        <v>34.715025906735761</v>
      </c>
      <c r="BK191" s="405">
        <f t="shared" si="271"/>
        <v>15.568862275449113</v>
      </c>
      <c r="BL191" s="306">
        <f t="shared" si="272"/>
        <v>12.837837837837828</v>
      </c>
      <c r="BM191" s="404">
        <f t="shared" si="275"/>
        <v>10.447761194029837</v>
      </c>
      <c r="BN191" s="306">
        <f t="shared" si="275"/>
        <v>8.064516129032274</v>
      </c>
      <c r="BO191" s="306">
        <f t="shared" si="274"/>
        <v>14.814814814814813</v>
      </c>
      <c r="BP191" s="306">
        <f t="shared" si="274"/>
        <v>19.999999999999996</v>
      </c>
      <c r="BQ191" s="306">
        <f t="shared" si="274"/>
        <v>32.352941176470587</v>
      </c>
      <c r="BR191" s="306">
        <f t="shared" si="274"/>
        <v>51.111111111111107</v>
      </c>
      <c r="BS191" s="306">
        <f t="shared" si="274"/>
        <v>87.500000000000028</v>
      </c>
      <c r="BT191" s="306">
        <f t="shared" si="274"/>
        <v>0</v>
      </c>
      <c r="BU191" s="306">
        <f t="shared" si="274"/>
        <v>0</v>
      </c>
      <c r="BV191" s="306">
        <f t="shared" si="274"/>
        <v>0</v>
      </c>
      <c r="BW191" s="306">
        <f t="shared" si="274"/>
        <v>0</v>
      </c>
      <c r="BX191" s="404">
        <f t="shared" si="210"/>
        <v>20.750601619442346</v>
      </c>
      <c r="BY191" s="405">
        <f t="shared" si="211"/>
        <v>22.848980969941042</v>
      </c>
      <c r="BZ191" s="788" t="s">
        <v>2442</v>
      </c>
      <c r="CA191" s="486">
        <f t="shared" si="212"/>
        <v>6.1525229308808917</v>
      </c>
      <c r="CB191" s="348">
        <f t="shared" si="213"/>
        <v>21.482332656039453</v>
      </c>
      <c r="CC191" s="404">
        <f t="shared" si="214"/>
        <v>77.775221987315007</v>
      </c>
      <c r="CD191" s="570">
        <f t="shared" si="215"/>
        <v>1.7710000000000004</v>
      </c>
      <c r="CE191" s="419">
        <f t="shared" si="255"/>
        <v>1.8935532000000002</v>
      </c>
      <c r="CF191" s="419">
        <f t="shared" si="276"/>
        <v>2.0829085200000002</v>
      </c>
      <c r="CG191" s="419">
        <f t="shared" si="276"/>
        <v>2.2911993720000003</v>
      </c>
      <c r="CH191" s="496">
        <f t="shared" si="276"/>
        <v>2.5203193092000005</v>
      </c>
      <c r="CI191" s="416">
        <f t="shared" si="273"/>
        <v>10.558980401200003</v>
      </c>
      <c r="CJ191" s="405">
        <f t="shared" si="217"/>
        <v>14.562102332367951</v>
      </c>
      <c r="CK191" s="457">
        <v>1.22</v>
      </c>
      <c r="CL191" s="458">
        <v>16.46</v>
      </c>
      <c r="CM191" s="458">
        <v>-10.53</v>
      </c>
      <c r="CN191" s="525">
        <v>1.53</v>
      </c>
      <c r="CO191" s="508">
        <v>-2.5099999999999998</v>
      </c>
    </row>
    <row r="192" spans="1:93" ht="11.25" customHeight="1">
      <c r="A192" s="129" t="s">
        <v>1115</v>
      </c>
      <c r="B192" s="16" t="s">
        <v>1116</v>
      </c>
      <c r="C192" s="22" t="s">
        <v>3690</v>
      </c>
      <c r="D192" s="116">
        <v>10</v>
      </c>
      <c r="E192" s="121">
        <v>319</v>
      </c>
      <c r="F192" s="36" t="s">
        <v>2049</v>
      </c>
      <c r="G192" s="37" t="s">
        <v>2049</v>
      </c>
      <c r="H192" s="183">
        <v>108.77</v>
      </c>
      <c r="I192" s="226">
        <f t="shared" si="251"/>
        <v>2.2248781833226072</v>
      </c>
      <c r="J192" s="127">
        <v>0.55000000000000004</v>
      </c>
      <c r="K192" s="127">
        <v>0.60499999999999998</v>
      </c>
      <c r="L192" s="96">
        <f t="shared" si="277"/>
        <v>9.9999999999999858</v>
      </c>
      <c r="M192" s="875">
        <v>41729</v>
      </c>
      <c r="N192" s="873">
        <v>41731</v>
      </c>
      <c r="O192" s="874">
        <v>41760</v>
      </c>
      <c r="P192" s="269" t="s">
        <v>1515</v>
      </c>
      <c r="Q192" s="16"/>
      <c r="R192" s="225">
        <f>K192*4</f>
        <v>2.42</v>
      </c>
      <c r="S192" s="231">
        <f t="shared" si="204"/>
        <v>34.720229555236735</v>
      </c>
      <c r="T192" s="680">
        <f t="shared" si="205"/>
        <v>56.471147978943883</v>
      </c>
      <c r="U192" s="227">
        <f t="shared" si="206"/>
        <v>15.60545193687231</v>
      </c>
      <c r="V192" s="267">
        <v>12</v>
      </c>
      <c r="W192" s="169">
        <v>6.97</v>
      </c>
      <c r="X192" s="171">
        <v>1.9</v>
      </c>
      <c r="Y192" s="170">
        <v>1.46</v>
      </c>
      <c r="Z192" s="171">
        <v>3.53</v>
      </c>
      <c r="AA192" s="172">
        <v>20.2</v>
      </c>
      <c r="AB192" s="433">
        <v>16.899999999999999</v>
      </c>
      <c r="AC192" s="446">
        <v>10.9</v>
      </c>
      <c r="AD192" s="442">
        <v>7.3</v>
      </c>
      <c r="AE192" s="441">
        <v>8.23</v>
      </c>
      <c r="AF192" s="724">
        <v>22</v>
      </c>
      <c r="AG192" s="461">
        <v>33427</v>
      </c>
      <c r="AH192" s="737">
        <v>0.4</v>
      </c>
      <c r="AI192" s="768">
        <v>0.56000000000000005</v>
      </c>
      <c r="AJ192" s="796">
        <f>IF(OR(AD192&lt;0,AD192="n/a",AD192=0,AN192="n/a"),"n/a",AN192/AD192)</f>
        <v>1.9647790987602529</v>
      </c>
      <c r="AK192" s="688">
        <f>IF(OR(AN192&lt;0,AN192="n/a",AO192&lt;0,AO192="n/a"),"n/a",AN192/AO192)</f>
        <v>1.2528211880342706</v>
      </c>
      <c r="AL192" s="632">
        <f t="shared" si="253"/>
        <v>10.000000000000009</v>
      </c>
      <c r="AM192" s="633">
        <f t="shared" si="269"/>
        <v>12.410178059628629</v>
      </c>
      <c r="AN192" s="633">
        <f t="shared" si="270"/>
        <v>14.342887420949847</v>
      </c>
      <c r="AO192" s="234">
        <f t="shared" si="207"/>
        <v>11.448471304555795</v>
      </c>
      <c r="AP192" s="803">
        <v>2.3650000000000002</v>
      </c>
      <c r="AQ192" s="803">
        <v>2.15</v>
      </c>
      <c r="AR192" s="802"/>
      <c r="AS192" s="803">
        <v>1.93</v>
      </c>
      <c r="AT192" s="795">
        <v>1.665</v>
      </c>
      <c r="AU192" s="802"/>
      <c r="AV192" s="805">
        <v>1.4350000000000001</v>
      </c>
      <c r="AW192" s="806">
        <v>1.21</v>
      </c>
      <c r="AX192" s="806">
        <v>1.095</v>
      </c>
      <c r="AY192" s="806">
        <v>1.0049999999999999</v>
      </c>
      <c r="AZ192" s="806">
        <v>0.94</v>
      </c>
      <c r="BA192" s="806">
        <v>0.86</v>
      </c>
      <c r="BB192" s="807">
        <v>0.8</v>
      </c>
      <c r="BC192" s="806">
        <v>0.8</v>
      </c>
      <c r="BD192" s="806">
        <v>0.2006</v>
      </c>
      <c r="BE192" s="807">
        <v>8.0000000000000004E-4</v>
      </c>
      <c r="BF192" s="807">
        <v>8.0000000000000004E-4</v>
      </c>
      <c r="BG192" s="807">
        <v>8.0000000000000004E-4</v>
      </c>
      <c r="BH192" s="805">
        <f t="shared" si="208"/>
        <v>16.458000000000006</v>
      </c>
      <c r="BI192" s="407">
        <f t="shared" si="209"/>
        <v>10.000000000000009</v>
      </c>
      <c r="BJ192" s="407">
        <f t="shared" si="254"/>
        <v>11.398963730569944</v>
      </c>
      <c r="BK192" s="407">
        <f t="shared" si="271"/>
        <v>15.915915915915901</v>
      </c>
      <c r="BL192" s="394">
        <f t="shared" si="272"/>
        <v>16.027874564459932</v>
      </c>
      <c r="BM192" s="406">
        <f t="shared" si="275"/>
        <v>18.595041322314067</v>
      </c>
      <c r="BN192" s="394">
        <f t="shared" si="275"/>
        <v>10.502283105022837</v>
      </c>
      <c r="BO192" s="394">
        <f t="shared" si="274"/>
        <v>8.9552238805970177</v>
      </c>
      <c r="BP192" s="394">
        <f t="shared" si="274"/>
        <v>6.9148936170212671</v>
      </c>
      <c r="BQ192" s="394">
        <f t="shared" si="274"/>
        <v>9.302325581395344</v>
      </c>
      <c r="BR192" s="394">
        <f t="shared" si="274"/>
        <v>7.4999999999999956</v>
      </c>
      <c r="BS192" s="394">
        <f t="shared" si="274"/>
        <v>0</v>
      </c>
      <c r="BT192" s="394">
        <f t="shared" si="274"/>
        <v>298.80358923230312</v>
      </c>
      <c r="BU192" s="1137">
        <f t="shared" si="274"/>
        <v>24975</v>
      </c>
      <c r="BV192" s="394">
        <f t="shared" si="274"/>
        <v>0</v>
      </c>
      <c r="BW192" s="394">
        <f t="shared" si="274"/>
        <v>0</v>
      </c>
      <c r="BX192" s="1077">
        <f t="shared" si="210"/>
        <v>1692.5944073966398</v>
      </c>
      <c r="BY192" s="1138">
        <f t="shared" si="211"/>
        <v>6222.9052067329503</v>
      </c>
      <c r="BZ192" s="787" t="s">
        <v>2558</v>
      </c>
      <c r="CA192" s="682">
        <f t="shared" si="212"/>
        <v>0.96231366740014224</v>
      </c>
      <c r="CB192" s="350">
        <f t="shared" si="213"/>
        <v>16.567765604272452</v>
      </c>
      <c r="CC192" s="406">
        <f t="shared" si="214"/>
        <v>78.202431850789111</v>
      </c>
      <c r="CD192" s="554">
        <f t="shared" si="215"/>
        <v>2.6015000000000006</v>
      </c>
      <c r="CE192" s="417">
        <f t="shared" si="255"/>
        <v>2.8616500000000009</v>
      </c>
      <c r="CF192" s="417">
        <f t="shared" ref="CF192:CH256" si="278">IF($AE192="n/a",1.03*CE192,IF($AE192&lt;0,1.01*CE192,IF($AE192&gt;10,1.1*CE192,(1+$AE192/100)*CE192)))</f>
        <v>3.0971637950000011</v>
      </c>
      <c r="CG192" s="417">
        <f t="shared" si="278"/>
        <v>3.3520603753285014</v>
      </c>
      <c r="CH192" s="495">
        <f t="shared" si="278"/>
        <v>3.6279349442180373</v>
      </c>
      <c r="CI192" s="418">
        <f t="shared" si="273"/>
        <v>15.540309114546542</v>
      </c>
      <c r="CJ192" s="407">
        <f t="shared" si="217"/>
        <v>14.287311864067798</v>
      </c>
      <c r="CK192" s="462">
        <v>0.7</v>
      </c>
      <c r="CL192" s="463">
        <v>23.4</v>
      </c>
      <c r="CM192" s="463">
        <v>-1.88</v>
      </c>
      <c r="CN192" s="529">
        <v>1.84</v>
      </c>
      <c r="CO192" s="530">
        <v>9.26</v>
      </c>
    </row>
    <row r="193" spans="1:93" ht="11.25" customHeight="1">
      <c r="A193" s="23" t="s">
        <v>1978</v>
      </c>
      <c r="B193" s="24" t="s">
        <v>1979</v>
      </c>
      <c r="C193" s="98" t="s">
        <v>1149</v>
      </c>
      <c r="D193" s="117">
        <v>22</v>
      </c>
      <c r="E193" s="121">
        <v>126</v>
      </c>
      <c r="F193" s="38" t="s">
        <v>1572</v>
      </c>
      <c r="G193" s="39" t="s">
        <v>1572</v>
      </c>
      <c r="H193" s="338">
        <v>50.06</v>
      </c>
      <c r="I193" s="227">
        <f t="shared" si="251"/>
        <v>4.5305633240111858</v>
      </c>
      <c r="J193" s="113">
        <v>0.18341669999999999</v>
      </c>
      <c r="K193" s="113">
        <v>0.189</v>
      </c>
      <c r="L193" s="83">
        <f t="shared" si="277"/>
        <v>3.044052150104104</v>
      </c>
      <c r="M193" s="140">
        <v>42033</v>
      </c>
      <c r="N193" s="27">
        <v>42037</v>
      </c>
      <c r="O193" s="28">
        <v>42052</v>
      </c>
      <c r="P193" s="26" t="s">
        <v>2731</v>
      </c>
      <c r="Q193" s="91" t="s">
        <v>110</v>
      </c>
      <c r="R193" s="224">
        <f>K193*12</f>
        <v>2.2679999999999998</v>
      </c>
      <c r="S193" s="231">
        <f t="shared" si="204"/>
        <v>224.55445544554453</v>
      </c>
      <c r="T193" s="680">
        <f t="shared" si="205"/>
        <v>117.12026649074491</v>
      </c>
      <c r="U193" s="227">
        <f t="shared" si="206"/>
        <v>49.564356435643568</v>
      </c>
      <c r="V193" s="263">
        <v>12</v>
      </c>
      <c r="W193" s="161">
        <v>1.01</v>
      </c>
      <c r="X193" s="149">
        <v>14.8</v>
      </c>
      <c r="Y193" s="155">
        <v>12.07</v>
      </c>
      <c r="Z193" s="149">
        <v>2.14</v>
      </c>
      <c r="AA193" s="156">
        <v>5.4</v>
      </c>
      <c r="AB193" s="432">
        <v>43.1</v>
      </c>
      <c r="AC193" s="474">
        <v>12.63</v>
      </c>
      <c r="AD193" s="443">
        <v>2.5</v>
      </c>
      <c r="AE193" s="440">
        <v>3.35</v>
      </c>
      <c r="AF193" s="723">
        <v>12</v>
      </c>
      <c r="AG193" s="456">
        <v>11266</v>
      </c>
      <c r="AH193" s="655">
        <v>0.3</v>
      </c>
      <c r="AI193" s="767">
        <v>0.94</v>
      </c>
      <c r="AJ193" s="796">
        <f>IF(OR(AD193&lt;0,AD193="n/a",AD193=0),"n/a",AN193/AD193)</f>
        <v>2.0058521703039389</v>
      </c>
      <c r="AK193" s="688">
        <f>IF(OR(AO193&lt;0,AO193="n/a"),"n/a",AN193/AO193)</f>
        <v>0.96419482061858464</v>
      </c>
      <c r="AL193" s="634">
        <f t="shared" si="253"/>
        <v>2.0566961311060394</v>
      </c>
      <c r="AM193" s="631">
        <f t="shared" si="269"/>
        <v>8.06542325508277</v>
      </c>
      <c r="AN193" s="631">
        <f t="shared" si="270"/>
        <v>5.0146304257598473</v>
      </c>
      <c r="AO193" s="235">
        <f t="shared" si="207"/>
        <v>5.2008477109871665</v>
      </c>
      <c r="AP193" s="808">
        <v>2.1916253999999999</v>
      </c>
      <c r="AQ193" s="808">
        <v>2.1474587000000001</v>
      </c>
      <c r="AR193" s="809"/>
      <c r="AS193" s="808">
        <v>1.7716250000000002</v>
      </c>
      <c r="AT193" s="796">
        <v>1.7366250000000003</v>
      </c>
      <c r="AU193" s="809"/>
      <c r="AV193" s="810">
        <v>1.72725</v>
      </c>
      <c r="AW193" s="811">
        <v>1.716</v>
      </c>
      <c r="AX193" s="811">
        <v>1.7010000000000001</v>
      </c>
      <c r="AY193" s="811">
        <v>1.641</v>
      </c>
      <c r="AZ193" s="811">
        <v>1.518</v>
      </c>
      <c r="BA193" s="811">
        <v>1.395</v>
      </c>
      <c r="BB193" s="811">
        <v>1.32</v>
      </c>
      <c r="BC193" s="811">
        <v>1.2</v>
      </c>
      <c r="BD193" s="811">
        <v>1.17</v>
      </c>
      <c r="BE193" s="811">
        <v>1.1399999999999999</v>
      </c>
      <c r="BF193" s="811">
        <v>1.1100000000000001</v>
      </c>
      <c r="BG193" s="811">
        <v>1.08</v>
      </c>
      <c r="BH193" s="810">
        <f t="shared" si="208"/>
        <v>24.565584099999995</v>
      </c>
      <c r="BI193" s="405">
        <f t="shared" si="209"/>
        <v>2.0566961311060394</v>
      </c>
      <c r="BJ193" s="405">
        <f t="shared" si="254"/>
        <v>21.214066182177362</v>
      </c>
      <c r="BK193" s="405">
        <f t="shared" si="271"/>
        <v>2.0154034405815757</v>
      </c>
      <c r="BL193" s="306">
        <f t="shared" si="272"/>
        <v>0.54277029960922984</v>
      </c>
      <c r="BM193" s="404">
        <f t="shared" ref="BM193:BN200" si="279">IF(AW193=0,0,IF(AW193&gt;AV193,0,((AV193/AW193)-1)*100))</f>
        <v>0.65559440559439519</v>
      </c>
      <c r="BN193" s="306">
        <f t="shared" si="279"/>
        <v>0.8818342151675429</v>
      </c>
      <c r="BO193" s="306">
        <f t="shared" si="274"/>
        <v>3.6563071297988969</v>
      </c>
      <c r="BP193" s="306">
        <f t="shared" si="274"/>
        <v>8.1027667984189691</v>
      </c>
      <c r="BQ193" s="306">
        <f t="shared" si="274"/>
        <v>8.8172043010752645</v>
      </c>
      <c r="BR193" s="306">
        <f t="shared" si="274"/>
        <v>5.6818181818181879</v>
      </c>
      <c r="BS193" s="306">
        <f t="shared" si="274"/>
        <v>10.000000000000009</v>
      </c>
      <c r="BT193" s="306">
        <f t="shared" si="274"/>
        <v>2.5641025641025772</v>
      </c>
      <c r="BU193" s="306">
        <f t="shared" si="274"/>
        <v>2.6315789473684292</v>
      </c>
      <c r="BV193" s="306">
        <f t="shared" si="274"/>
        <v>2.7027027027026751</v>
      </c>
      <c r="BW193" s="306">
        <f t="shared" si="274"/>
        <v>2.7777777777777901</v>
      </c>
      <c r="BX193" s="404">
        <f t="shared" si="210"/>
        <v>4.9533748718199293</v>
      </c>
      <c r="BY193" s="405">
        <f t="shared" si="211"/>
        <v>5.2240577589487254</v>
      </c>
      <c r="BZ193" s="788" t="s">
        <v>2637</v>
      </c>
      <c r="CA193" s="486">
        <f t="shared" si="212"/>
        <v>-40.01916268587253</v>
      </c>
      <c r="CB193" s="348">
        <f t="shared" si="213"/>
        <v>9.545193749771034</v>
      </c>
      <c r="CC193" s="404">
        <f t="shared" si="214"/>
        <v>44.886076628865567</v>
      </c>
      <c r="CD193" s="570">
        <f t="shared" si="215"/>
        <v>2.4107879400000001</v>
      </c>
      <c r="CE193" s="419">
        <f t="shared" si="255"/>
        <v>2.6518667340000004</v>
      </c>
      <c r="CF193" s="419">
        <f t="shared" si="278"/>
        <v>2.7407042695890005</v>
      </c>
      <c r="CG193" s="419">
        <f t="shared" si="278"/>
        <v>2.8325178626202323</v>
      </c>
      <c r="CH193" s="496">
        <f t="shared" si="278"/>
        <v>2.9274072110180103</v>
      </c>
      <c r="CI193" s="416">
        <f t="shared" si="273"/>
        <v>13.563284017227245</v>
      </c>
      <c r="CJ193" s="405">
        <f t="shared" si="217"/>
        <v>27.094055168252584</v>
      </c>
      <c r="CK193" s="457">
        <v>0.47</v>
      </c>
      <c r="CL193" s="458">
        <v>32.619999999999997</v>
      </c>
      <c r="CM193" s="458">
        <v>-9.2200000000000006</v>
      </c>
      <c r="CN193" s="525">
        <v>-1.56</v>
      </c>
      <c r="CO193" s="508">
        <v>10.91</v>
      </c>
    </row>
    <row r="194" spans="1:93" ht="11.25" customHeight="1">
      <c r="A194" s="91" t="s">
        <v>1295</v>
      </c>
      <c r="B194" s="24" t="s">
        <v>1296</v>
      </c>
      <c r="C194" s="29" t="s">
        <v>353</v>
      </c>
      <c r="D194" s="117">
        <v>10</v>
      </c>
      <c r="E194" s="121">
        <v>327</v>
      </c>
      <c r="F194" s="57" t="s">
        <v>2659</v>
      </c>
      <c r="G194" s="49" t="s">
        <v>2659</v>
      </c>
      <c r="H194" s="184">
        <v>77.94</v>
      </c>
      <c r="I194" s="227">
        <f t="shared" si="251"/>
        <v>1.1290736463946627</v>
      </c>
      <c r="J194" s="126">
        <v>0.2</v>
      </c>
      <c r="K194" s="126">
        <v>0.22</v>
      </c>
      <c r="L194" s="83">
        <f t="shared" si="277"/>
        <v>9.9999999999999858</v>
      </c>
      <c r="M194" s="140">
        <v>41815</v>
      </c>
      <c r="N194" s="27">
        <v>41817</v>
      </c>
      <c r="O194" s="28">
        <v>41831</v>
      </c>
      <c r="P194" s="93" t="s">
        <v>1425</v>
      </c>
      <c r="Q194" s="24"/>
      <c r="R194" s="224">
        <f t="shared" ref="R194:R207" si="280">K194*4</f>
        <v>0.88</v>
      </c>
      <c r="S194" s="231">
        <f t="shared" si="204"/>
        <v>137.5</v>
      </c>
      <c r="T194" s="680">
        <f t="shared" si="205"/>
        <v>212.12978070027216</v>
      </c>
      <c r="U194" s="227">
        <f t="shared" si="206"/>
        <v>121.78125</v>
      </c>
      <c r="V194" s="263">
        <v>12</v>
      </c>
      <c r="W194" s="161">
        <v>0.64</v>
      </c>
      <c r="X194" s="149">
        <v>11.07</v>
      </c>
      <c r="Y194" s="155">
        <v>1.07</v>
      </c>
      <c r="Z194" s="149">
        <v>1.8</v>
      </c>
      <c r="AA194" s="156">
        <v>1.5</v>
      </c>
      <c r="AB194" s="432">
        <v>-74.2</v>
      </c>
      <c r="AC194" s="474">
        <v>10.87</v>
      </c>
      <c r="AD194" s="443">
        <v>-23.7</v>
      </c>
      <c r="AE194" s="440">
        <v>11</v>
      </c>
      <c r="AF194" s="723">
        <v>14</v>
      </c>
      <c r="AG194" s="456">
        <v>3483</v>
      </c>
      <c r="AH194" s="655">
        <v>1.17</v>
      </c>
      <c r="AI194" s="767">
        <v>0.33</v>
      </c>
      <c r="AJ194" s="796" t="str">
        <f>IF(OR(AD194&lt;0,AD194="n/a",AD194=0,AN194="n/a"),"n/a",AN194/AD194)</f>
        <v>n/a</v>
      </c>
      <c r="AK194" s="688">
        <f>IF(OR(AN194&lt;0,AN194="n/a",AO194&lt;0,AO194="n/a"),"n/a",AN194/AO194)</f>
        <v>0.97108663760398717</v>
      </c>
      <c r="AL194" s="634">
        <f t="shared" si="253"/>
        <v>7.6923076923076872</v>
      </c>
      <c r="AM194" s="631">
        <f t="shared" si="269"/>
        <v>6.2658569182611146</v>
      </c>
      <c r="AN194" s="631">
        <f t="shared" si="270"/>
        <v>5.5892882483376871</v>
      </c>
      <c r="AO194" s="235">
        <f t="shared" si="207"/>
        <v>5.7557050338252314</v>
      </c>
      <c r="AP194" s="808">
        <v>0.84</v>
      </c>
      <c r="AQ194" s="808">
        <v>0.78</v>
      </c>
      <c r="AR194" s="809"/>
      <c r="AS194" s="808">
        <v>0.74</v>
      </c>
      <c r="AT194" s="796">
        <v>0.7</v>
      </c>
      <c r="AU194" s="809"/>
      <c r="AV194" s="810">
        <v>0.66</v>
      </c>
      <c r="AW194" s="812">
        <v>0.64</v>
      </c>
      <c r="AX194" s="811">
        <v>0.62</v>
      </c>
      <c r="AY194" s="811">
        <v>0.57999999999999996</v>
      </c>
      <c r="AZ194" s="811">
        <v>0.54</v>
      </c>
      <c r="BA194" s="811">
        <v>0.5</v>
      </c>
      <c r="BB194" s="812">
        <v>0.48</v>
      </c>
      <c r="BC194" s="812">
        <v>0.48</v>
      </c>
      <c r="BD194" s="812">
        <v>0.48</v>
      </c>
      <c r="BE194" s="812">
        <v>0.48</v>
      </c>
      <c r="BF194" s="812">
        <v>0.48</v>
      </c>
      <c r="BG194" s="812">
        <v>0.48</v>
      </c>
      <c r="BH194" s="810">
        <f t="shared" si="208"/>
        <v>9.4800000000000022</v>
      </c>
      <c r="BI194" s="405">
        <f t="shared" si="209"/>
        <v>7.6923076923076872</v>
      </c>
      <c r="BJ194" s="405">
        <f t="shared" si="254"/>
        <v>5.4054054054054168</v>
      </c>
      <c r="BK194" s="405">
        <f t="shared" si="271"/>
        <v>5.7142857142857162</v>
      </c>
      <c r="BL194" s="306">
        <f t="shared" si="272"/>
        <v>6.0606060606060552</v>
      </c>
      <c r="BM194" s="404">
        <f t="shared" si="279"/>
        <v>3.125</v>
      </c>
      <c r="BN194" s="306">
        <f t="shared" si="279"/>
        <v>3.2258064516129004</v>
      </c>
      <c r="BO194" s="306">
        <f t="shared" ref="BO194:BW194" si="281">IF(AY194=0,0,IF(AY194&gt;AX194,0,((AX194/AY194)-1)*100))</f>
        <v>6.8965517241379448</v>
      </c>
      <c r="BP194" s="306">
        <f t="shared" si="281"/>
        <v>7.4074074074073959</v>
      </c>
      <c r="BQ194" s="306">
        <f t="shared" si="281"/>
        <v>8.0000000000000071</v>
      </c>
      <c r="BR194" s="306">
        <f t="shared" si="281"/>
        <v>4.1666666666666741</v>
      </c>
      <c r="BS194" s="306">
        <f t="shared" si="281"/>
        <v>0</v>
      </c>
      <c r="BT194" s="306">
        <f t="shared" si="281"/>
        <v>0</v>
      </c>
      <c r="BU194" s="306">
        <f t="shared" si="281"/>
        <v>0</v>
      </c>
      <c r="BV194" s="306">
        <f t="shared" si="281"/>
        <v>0</v>
      </c>
      <c r="BW194" s="306">
        <f t="shared" si="281"/>
        <v>0</v>
      </c>
      <c r="BX194" s="404">
        <f t="shared" si="210"/>
        <v>3.8462691414953198</v>
      </c>
      <c r="BY194" s="405">
        <f t="shared" si="211"/>
        <v>3.0532156949832672</v>
      </c>
      <c r="BZ194" s="788" t="s">
        <v>2558</v>
      </c>
      <c r="CA194" s="486">
        <f t="shared" si="212"/>
        <v>-115.06288810526765</v>
      </c>
      <c r="CB194" s="348">
        <f t="shared" si="213"/>
        <v>6.7183618947323502</v>
      </c>
      <c r="CC194" s="404">
        <f t="shared" si="214"/>
        <v>41.834713517113514</v>
      </c>
      <c r="CD194" s="570">
        <f t="shared" si="215"/>
        <v>0.84839999999999993</v>
      </c>
      <c r="CE194" s="419">
        <f t="shared" si="255"/>
        <v>0.93323999999999996</v>
      </c>
      <c r="CF194" s="419">
        <f t="shared" si="278"/>
        <v>1.026564</v>
      </c>
      <c r="CG194" s="419">
        <f t="shared" si="278"/>
        <v>1.1292204000000001</v>
      </c>
      <c r="CH194" s="496">
        <f t="shared" si="278"/>
        <v>1.2421424400000003</v>
      </c>
      <c r="CI194" s="416">
        <f t="shared" si="273"/>
        <v>5.1795668400000006</v>
      </c>
      <c r="CJ194" s="405">
        <f t="shared" si="217"/>
        <v>6.6455822940723648</v>
      </c>
      <c r="CK194" s="457">
        <v>1.42</v>
      </c>
      <c r="CL194" s="458">
        <v>25.76</v>
      </c>
      <c r="CM194" s="458">
        <v>-1.97</v>
      </c>
      <c r="CN194" s="525">
        <v>6.51</v>
      </c>
      <c r="CO194" s="508">
        <v>7.96</v>
      </c>
    </row>
    <row r="195" spans="1:93" ht="11.25" customHeight="1">
      <c r="A195" s="24" t="s">
        <v>3717</v>
      </c>
      <c r="B195" s="24" t="s">
        <v>1074</v>
      </c>
      <c r="C195" s="29" t="s">
        <v>3417</v>
      </c>
      <c r="D195" s="117">
        <v>20</v>
      </c>
      <c r="E195" s="121">
        <v>156</v>
      </c>
      <c r="F195" s="57" t="s">
        <v>2659</v>
      </c>
      <c r="G195" s="49" t="s">
        <v>2659</v>
      </c>
      <c r="H195" s="161">
        <v>102.53</v>
      </c>
      <c r="I195" s="227">
        <f t="shared" si="251"/>
        <v>1.1703891543938358</v>
      </c>
      <c r="J195" s="113">
        <v>0.28999999999999998</v>
      </c>
      <c r="K195" s="113">
        <v>0.3</v>
      </c>
      <c r="L195" s="83">
        <f t="shared" si="277"/>
        <v>3.4482758620689724</v>
      </c>
      <c r="M195" s="140">
        <v>42074</v>
      </c>
      <c r="N195" s="27">
        <v>42076</v>
      </c>
      <c r="O195" s="28">
        <v>42094</v>
      </c>
      <c r="P195" s="93" t="s">
        <v>1445</v>
      </c>
      <c r="Q195" s="91" t="s">
        <v>2543</v>
      </c>
      <c r="R195" s="224">
        <f t="shared" si="280"/>
        <v>1.2</v>
      </c>
      <c r="S195" s="231">
        <f t="shared" si="204"/>
        <v>9.3603744149765973</v>
      </c>
      <c r="T195" s="680">
        <f t="shared" si="205"/>
        <v>-36.904379108940063</v>
      </c>
      <c r="U195" s="227">
        <f t="shared" si="206"/>
        <v>7.9976599063962555</v>
      </c>
      <c r="V195" s="263">
        <v>12</v>
      </c>
      <c r="W195" s="161">
        <v>12.82</v>
      </c>
      <c r="X195" s="149" t="s">
        <v>462</v>
      </c>
      <c r="Y195" s="155">
        <v>3.14</v>
      </c>
      <c r="Z195" s="149">
        <v>1.1200000000000001</v>
      </c>
      <c r="AA195" s="156">
        <v>19.2</v>
      </c>
      <c r="AB195" s="489">
        <v>-14.9</v>
      </c>
      <c r="AC195" s="474">
        <v>6.9</v>
      </c>
      <c r="AD195" s="443">
        <v>-1.1000000000000001</v>
      </c>
      <c r="AE195" s="440">
        <v>-0.2</v>
      </c>
      <c r="AF195" s="723">
        <v>16</v>
      </c>
      <c r="AG195" s="456">
        <v>3950</v>
      </c>
      <c r="AH195" s="655">
        <v>2.2000000000000002</v>
      </c>
      <c r="AI195" s="767">
        <v>7.0000000000000007E-2</v>
      </c>
      <c r="AJ195" s="796" t="str">
        <f>IF(OR(AD195&lt;0,AD195="n/a",AD195=0),"n/a",AN195/AD195)</f>
        <v>n/a</v>
      </c>
      <c r="AK195" s="688">
        <f>IF(OR(AO195&lt;0,AO195="n/a"),"n/a",AN195/AO195)</f>
        <v>0.78966964581424393</v>
      </c>
      <c r="AL195" s="634">
        <f t="shared" si="253"/>
        <v>3.5714285714285587</v>
      </c>
      <c r="AM195" s="631">
        <f t="shared" si="269"/>
        <v>3.7070347012313709</v>
      </c>
      <c r="AN195" s="631">
        <f t="shared" si="270"/>
        <v>3.8573773084258578</v>
      </c>
      <c r="AO195" s="235">
        <f t="shared" si="207"/>
        <v>4.8847987622069988</v>
      </c>
      <c r="AP195" s="808">
        <v>1.1599999999999999</v>
      </c>
      <c r="AQ195" s="808">
        <v>1.1200000000000001</v>
      </c>
      <c r="AR195" s="809"/>
      <c r="AS195" s="808">
        <v>1.08</v>
      </c>
      <c r="AT195" s="796">
        <v>1.04</v>
      </c>
      <c r="AU195" s="809"/>
      <c r="AV195" s="810">
        <v>1</v>
      </c>
      <c r="AW195" s="811">
        <v>0.96</v>
      </c>
      <c r="AX195" s="811">
        <v>0.92</v>
      </c>
      <c r="AY195" s="811">
        <v>0.88</v>
      </c>
      <c r="AZ195" s="811">
        <v>0.84</v>
      </c>
      <c r="BA195" s="811">
        <v>0.8</v>
      </c>
      <c r="BB195" s="811">
        <v>0.72</v>
      </c>
      <c r="BC195" s="811">
        <v>0.6</v>
      </c>
      <c r="BD195" s="811">
        <v>0.56833999999999996</v>
      </c>
      <c r="BE195" s="811">
        <v>0.53332000000000002</v>
      </c>
      <c r="BF195" s="811">
        <v>0.5</v>
      </c>
      <c r="BG195" s="811">
        <v>0.46667999999999998</v>
      </c>
      <c r="BH195" s="810">
        <f t="shared" si="208"/>
        <v>13.18834</v>
      </c>
      <c r="BI195" s="405">
        <f t="shared" si="209"/>
        <v>3.5714285714285587</v>
      </c>
      <c r="BJ195" s="405">
        <f t="shared" si="254"/>
        <v>3.7037037037036979</v>
      </c>
      <c r="BK195" s="405">
        <f t="shared" si="271"/>
        <v>3.8461538461538547</v>
      </c>
      <c r="BL195" s="306">
        <f t="shared" si="272"/>
        <v>4.0000000000000036</v>
      </c>
      <c r="BM195" s="404">
        <f t="shared" si="279"/>
        <v>4.1666666666666741</v>
      </c>
      <c r="BN195" s="306">
        <f t="shared" si="279"/>
        <v>4.3478260869565188</v>
      </c>
      <c r="BO195" s="306">
        <f t="shared" ref="BO195:BW195" si="282">IF(AY195=0,0,IF(AY195&gt;AX195,0,((AX195/AY195)-1)*100))</f>
        <v>4.5454545454545414</v>
      </c>
      <c r="BP195" s="306">
        <f t="shared" si="282"/>
        <v>4.7619047619047672</v>
      </c>
      <c r="BQ195" s="306">
        <f t="shared" si="282"/>
        <v>4.9999999999999822</v>
      </c>
      <c r="BR195" s="306">
        <f t="shared" si="282"/>
        <v>11.111111111111116</v>
      </c>
      <c r="BS195" s="306">
        <f t="shared" si="282"/>
        <v>19.999999999999996</v>
      </c>
      <c r="BT195" s="306">
        <f t="shared" si="282"/>
        <v>5.5706091424147619</v>
      </c>
      <c r="BU195" s="306">
        <f t="shared" si="282"/>
        <v>6.5664141603539949</v>
      </c>
      <c r="BV195" s="306">
        <f t="shared" si="282"/>
        <v>6.6640000000000033</v>
      </c>
      <c r="BW195" s="306">
        <f t="shared" si="282"/>
        <v>7.1397960058284138</v>
      </c>
      <c r="BX195" s="404">
        <f t="shared" si="210"/>
        <v>6.3330045734651268</v>
      </c>
      <c r="BY195" s="405">
        <f t="shared" si="211"/>
        <v>4.1089712395513613</v>
      </c>
      <c r="BZ195" s="788" t="s">
        <v>2637</v>
      </c>
      <c r="CA195" s="486">
        <f t="shared" si="212"/>
        <v>-2.969893443576562</v>
      </c>
      <c r="CB195" s="348">
        <f t="shared" si="213"/>
        <v>5.0277664628196934</v>
      </c>
      <c r="CC195" s="404">
        <f t="shared" si="214"/>
        <v>48.395156457276151</v>
      </c>
      <c r="CD195" s="570">
        <f t="shared" si="215"/>
        <v>1.1716</v>
      </c>
      <c r="CE195" s="419">
        <f t="shared" si="255"/>
        <v>1.2524404</v>
      </c>
      <c r="CF195" s="419">
        <f t="shared" si="278"/>
        <v>1.2649648040000001</v>
      </c>
      <c r="CG195" s="419">
        <f t="shared" si="278"/>
        <v>1.2776144520400001</v>
      </c>
      <c r="CH195" s="496">
        <f t="shared" si="278"/>
        <v>1.2903905965604001</v>
      </c>
      <c r="CI195" s="416">
        <f t="shared" si="273"/>
        <v>6.2570102526004003</v>
      </c>
      <c r="CJ195" s="405">
        <f t="shared" si="217"/>
        <v>6.1026141154787865</v>
      </c>
      <c r="CK195" s="457">
        <v>0.46</v>
      </c>
      <c r="CL195" s="458">
        <v>9.49</v>
      </c>
      <c r="CM195" s="458">
        <v>-5.37</v>
      </c>
      <c r="CN195" s="525">
        <v>3.92</v>
      </c>
      <c r="CO195" s="508">
        <v>1.67</v>
      </c>
    </row>
    <row r="196" spans="1:93" ht="11.25" customHeight="1">
      <c r="A196" s="24" t="s">
        <v>1178</v>
      </c>
      <c r="B196" s="24" t="s">
        <v>1179</v>
      </c>
      <c r="C196" s="29" t="s">
        <v>497</v>
      </c>
      <c r="D196" s="117">
        <v>16</v>
      </c>
      <c r="E196" s="121">
        <v>183</v>
      </c>
      <c r="F196" s="38" t="s">
        <v>2049</v>
      </c>
      <c r="G196" s="39" t="s">
        <v>1572</v>
      </c>
      <c r="H196" s="184">
        <v>23.91</v>
      </c>
      <c r="I196" s="227">
        <f t="shared" si="251"/>
        <v>3.1283981597657884</v>
      </c>
      <c r="J196" s="113">
        <v>0.17599999999999999</v>
      </c>
      <c r="K196" s="113">
        <v>0.187</v>
      </c>
      <c r="L196" s="83">
        <f t="shared" si="277"/>
        <v>6.25</v>
      </c>
      <c r="M196" s="140">
        <v>41808</v>
      </c>
      <c r="N196" s="27">
        <v>41810</v>
      </c>
      <c r="O196" s="28">
        <v>41838</v>
      </c>
      <c r="P196" s="93" t="s">
        <v>405</v>
      </c>
      <c r="Q196" s="539"/>
      <c r="R196" s="224">
        <f t="shared" si="280"/>
        <v>0.748</v>
      </c>
      <c r="S196" s="231">
        <f t="shared" si="204"/>
        <v>54.20289855072464</v>
      </c>
      <c r="T196" s="680">
        <f t="shared" si="205"/>
        <v>-17.214554711043426</v>
      </c>
      <c r="U196" s="227">
        <f t="shared" si="206"/>
        <v>17.326086956521742</v>
      </c>
      <c r="V196" s="263">
        <v>12</v>
      </c>
      <c r="W196" s="161">
        <v>1.38</v>
      </c>
      <c r="X196" s="149">
        <v>1.73</v>
      </c>
      <c r="Y196" s="155">
        <v>3.77</v>
      </c>
      <c r="Z196" s="149">
        <v>0.89</v>
      </c>
      <c r="AA196" s="156">
        <v>9.4</v>
      </c>
      <c r="AB196" s="432">
        <v>13.1</v>
      </c>
      <c r="AC196" s="474">
        <v>6</v>
      </c>
      <c r="AD196" s="443">
        <v>-7.3</v>
      </c>
      <c r="AE196" s="440">
        <v>10</v>
      </c>
      <c r="AF196" s="723">
        <v>2</v>
      </c>
      <c r="AG196" s="456">
        <v>499</v>
      </c>
      <c r="AH196" s="655">
        <v>1.8</v>
      </c>
      <c r="AI196" s="767">
        <v>7.0000000000000007E-2</v>
      </c>
      <c r="AJ196" s="796" t="str">
        <f>IF(OR(AD196&lt;0,AD196="n/a",AD196=0),"n/a",AN196/AD196)</f>
        <v>n/a</v>
      </c>
      <c r="AK196" s="688">
        <f>IF(OR(AO196&lt;0,AO196="n/a"),"n/a",AN196/AO196)</f>
        <v>0.63411268343995142</v>
      </c>
      <c r="AL196" s="635">
        <f t="shared" si="253"/>
        <v>6.4516129032258229</v>
      </c>
      <c r="AM196" s="636">
        <f t="shared" si="269"/>
        <v>6.2658569182611146</v>
      </c>
      <c r="AN196" s="636">
        <f t="shared" si="270"/>
        <v>7.0259805697204802</v>
      </c>
      <c r="AO196" s="236">
        <f t="shared" si="207"/>
        <v>11.080018982755169</v>
      </c>
      <c r="AP196" s="814">
        <v>0.72599999999999998</v>
      </c>
      <c r="AQ196" s="814">
        <v>0.68199999999999994</v>
      </c>
      <c r="AR196" s="815"/>
      <c r="AS196" s="814">
        <v>0.63800000000000001</v>
      </c>
      <c r="AT196" s="797">
        <v>0.60499999999999998</v>
      </c>
      <c r="AU196" s="815"/>
      <c r="AV196" s="816">
        <v>0.56100000000000005</v>
      </c>
      <c r="AW196" s="817">
        <v>0.51700000000000002</v>
      </c>
      <c r="AX196" s="817">
        <v>0.47299999999999998</v>
      </c>
      <c r="AY196" s="817">
        <v>0.42429</v>
      </c>
      <c r="AZ196" s="817">
        <v>0.36268</v>
      </c>
      <c r="BA196" s="817">
        <v>0.30597000000000002</v>
      </c>
      <c r="BB196" s="817">
        <v>0.25385000000000002</v>
      </c>
      <c r="BC196" s="817">
        <v>0.20815</v>
      </c>
      <c r="BD196" s="817">
        <v>0.17194000000000001</v>
      </c>
      <c r="BE196" s="817">
        <v>0.14477999999999999</v>
      </c>
      <c r="BF196" s="817">
        <v>0.12444</v>
      </c>
      <c r="BG196" s="817">
        <v>9.7290000000000001E-2</v>
      </c>
      <c r="BH196" s="816">
        <f t="shared" si="208"/>
        <v>6.2953900000000003</v>
      </c>
      <c r="BI196" s="409">
        <f t="shared" si="209"/>
        <v>6.4516129032258229</v>
      </c>
      <c r="BJ196" s="409">
        <f t="shared" si="254"/>
        <v>6.8965517241379226</v>
      </c>
      <c r="BK196" s="409">
        <f t="shared" si="271"/>
        <v>5.4545454545454675</v>
      </c>
      <c r="BL196" s="395">
        <f t="shared" si="272"/>
        <v>7.8431372549019551</v>
      </c>
      <c r="BM196" s="408">
        <f t="shared" si="279"/>
        <v>8.5106382978723527</v>
      </c>
      <c r="BN196" s="395">
        <f t="shared" si="279"/>
        <v>9.3023255813953654</v>
      </c>
      <c r="BO196" s="395">
        <f t="shared" ref="BO196:BW196" si="283">IF(AY196=0,0,IF(AY196&gt;AX196,0,((AX196/AY196)-1)*100))</f>
        <v>11.480355417285338</v>
      </c>
      <c r="BP196" s="395">
        <f t="shared" si="283"/>
        <v>16.987426932833351</v>
      </c>
      <c r="BQ196" s="395">
        <f t="shared" si="283"/>
        <v>18.534496846096005</v>
      </c>
      <c r="BR196" s="395">
        <f t="shared" si="283"/>
        <v>20.531810124089024</v>
      </c>
      <c r="BS196" s="395">
        <f t="shared" si="283"/>
        <v>21.955320682200341</v>
      </c>
      <c r="BT196" s="395">
        <f t="shared" si="283"/>
        <v>21.059671978597173</v>
      </c>
      <c r="BU196" s="395">
        <f t="shared" si="283"/>
        <v>18.759497168117157</v>
      </c>
      <c r="BV196" s="395">
        <f t="shared" si="283"/>
        <v>16.345226615236253</v>
      </c>
      <c r="BW196" s="395">
        <f t="shared" si="283"/>
        <v>27.906259636139374</v>
      </c>
      <c r="BX196" s="408">
        <f t="shared" si="210"/>
        <v>14.534591774444859</v>
      </c>
      <c r="BY196" s="409">
        <f t="shared" si="211"/>
        <v>6.7302594118797856</v>
      </c>
      <c r="BZ196" s="654" t="s">
        <v>2637</v>
      </c>
      <c r="CA196" s="487">
        <f t="shared" si="212"/>
        <v>-7.1717082270354737</v>
      </c>
      <c r="CB196" s="349">
        <f t="shared" si="213"/>
        <v>10.154378729486268</v>
      </c>
      <c r="CC196" s="408">
        <f t="shared" si="214"/>
        <v>65.423826644879071</v>
      </c>
      <c r="CD196" s="574">
        <f t="shared" si="215"/>
        <v>0.79860000000000009</v>
      </c>
      <c r="CE196" s="419">
        <f t="shared" si="255"/>
        <v>0.84651600000000016</v>
      </c>
      <c r="CF196" s="419">
        <f t="shared" si="278"/>
        <v>0.93116760000000021</v>
      </c>
      <c r="CG196" s="419">
        <f t="shared" si="278"/>
        <v>1.0242843600000002</v>
      </c>
      <c r="CH196" s="496">
        <f t="shared" si="278"/>
        <v>1.1267127960000003</v>
      </c>
      <c r="CI196" s="416">
        <f t="shared" si="273"/>
        <v>4.7272807560000007</v>
      </c>
      <c r="CJ196" s="405">
        <f t="shared" si="217"/>
        <v>19.771144943538271</v>
      </c>
      <c r="CK196" s="457">
        <v>1.07</v>
      </c>
      <c r="CL196" s="458">
        <v>30.64</v>
      </c>
      <c r="CM196" s="458">
        <v>-10.72</v>
      </c>
      <c r="CN196" s="525">
        <v>-0.74</v>
      </c>
      <c r="CO196" s="508">
        <v>2.1800000000000002</v>
      </c>
    </row>
    <row r="197" spans="1:93" ht="11.25" customHeight="1">
      <c r="A197" s="128" t="s">
        <v>3383</v>
      </c>
      <c r="B197" s="16" t="s">
        <v>3384</v>
      </c>
      <c r="C197" s="22" t="s">
        <v>1207</v>
      </c>
      <c r="D197" s="116">
        <v>12</v>
      </c>
      <c r="E197" s="121">
        <v>262</v>
      </c>
      <c r="F197" s="78" t="s">
        <v>2659</v>
      </c>
      <c r="G197" s="50" t="s">
        <v>2659</v>
      </c>
      <c r="H197" s="183">
        <v>40.92</v>
      </c>
      <c r="I197" s="226">
        <f t="shared" si="251"/>
        <v>2.7370478983382207</v>
      </c>
      <c r="J197" s="127">
        <v>0.26</v>
      </c>
      <c r="K197" s="127">
        <v>0.28000000000000003</v>
      </c>
      <c r="L197" s="96">
        <f t="shared" si="277"/>
        <v>7.6923076923077094</v>
      </c>
      <c r="M197" s="105">
        <v>41911</v>
      </c>
      <c r="N197" s="20">
        <v>41913</v>
      </c>
      <c r="O197" s="21">
        <v>41927</v>
      </c>
      <c r="P197" s="269" t="s">
        <v>1514</v>
      </c>
      <c r="Q197" s="16"/>
      <c r="R197" s="225">
        <f t="shared" si="280"/>
        <v>1.1200000000000001</v>
      </c>
      <c r="S197" s="675">
        <f t="shared" si="204"/>
        <v>73.202614379084977</v>
      </c>
      <c r="T197" s="684">
        <f t="shared" si="205"/>
        <v>49.091073334885316</v>
      </c>
      <c r="U197" s="226">
        <f t="shared" si="206"/>
        <v>26.745098039215687</v>
      </c>
      <c r="V197" s="267">
        <v>12</v>
      </c>
      <c r="W197" s="169">
        <v>1.53</v>
      </c>
      <c r="X197" s="171">
        <v>4.53</v>
      </c>
      <c r="Y197" s="170">
        <v>1.64</v>
      </c>
      <c r="Z197" s="171">
        <v>1.87</v>
      </c>
      <c r="AA197" s="172">
        <v>7</v>
      </c>
      <c r="AB197" s="433">
        <v>-5.6</v>
      </c>
      <c r="AC197" s="446">
        <v>9.09</v>
      </c>
      <c r="AD197" s="442">
        <v>3.3</v>
      </c>
      <c r="AE197" s="441">
        <v>5.9</v>
      </c>
      <c r="AF197" s="724">
        <v>11</v>
      </c>
      <c r="AG197" s="461">
        <v>14432</v>
      </c>
      <c r="AH197" s="737">
        <v>30.6</v>
      </c>
      <c r="AI197" s="768">
        <v>0.91</v>
      </c>
      <c r="AJ197" s="795">
        <f>IF(OR(AD197&lt;0,AD197="n/a",AD197=0),"n/a",AN197/AD197)</f>
        <v>2.0849983427736105</v>
      </c>
      <c r="AK197" s="794">
        <f>IF(OR(AO197&lt;0,AO197="n/a"),"n/a",AN197/AO197)</f>
        <v>0.37912549375689347</v>
      </c>
      <c r="AL197" s="634">
        <f t="shared" si="253"/>
        <v>9.8445595854922416</v>
      </c>
      <c r="AM197" s="631">
        <f t="shared" si="269"/>
        <v>8.9341387842532871</v>
      </c>
      <c r="AN197" s="631">
        <f t="shared" si="270"/>
        <v>6.8804945311529142</v>
      </c>
      <c r="AO197" s="235">
        <f t="shared" si="207"/>
        <v>18.148329891961556</v>
      </c>
      <c r="AP197" s="808">
        <v>1.06</v>
      </c>
      <c r="AQ197" s="808">
        <v>0.96499999999999997</v>
      </c>
      <c r="AR197" s="809"/>
      <c r="AS197" s="808">
        <v>0.89500000000000002</v>
      </c>
      <c r="AT197" s="796">
        <v>0.82</v>
      </c>
      <c r="AU197" s="809"/>
      <c r="AV197" s="810">
        <v>0.77</v>
      </c>
      <c r="AW197" s="812">
        <v>0.76</v>
      </c>
      <c r="AX197" s="811">
        <v>0.7</v>
      </c>
      <c r="AY197" s="811">
        <v>0.49001</v>
      </c>
      <c r="AZ197" s="811">
        <v>0.38666</v>
      </c>
      <c r="BA197" s="811">
        <v>0.33333000000000002</v>
      </c>
      <c r="BB197" s="811">
        <v>0.2</v>
      </c>
      <c r="BC197" s="811">
        <v>0.04</v>
      </c>
      <c r="BD197" s="812">
        <v>0</v>
      </c>
      <c r="BE197" s="812">
        <v>0</v>
      </c>
      <c r="BF197" s="812">
        <v>0</v>
      </c>
      <c r="BG197" s="812">
        <v>0</v>
      </c>
      <c r="BH197" s="810">
        <f t="shared" si="208"/>
        <v>7.42</v>
      </c>
      <c r="BI197" s="405">
        <f t="shared" si="209"/>
        <v>9.8445595854922416</v>
      </c>
      <c r="BJ197" s="405">
        <f t="shared" si="254"/>
        <v>7.8212290502793325</v>
      </c>
      <c r="BK197" s="405">
        <f t="shared" si="271"/>
        <v>9.1463414634146432</v>
      </c>
      <c r="BL197" s="306">
        <f t="shared" si="272"/>
        <v>6.4935064935064846</v>
      </c>
      <c r="BM197" s="404">
        <f t="shared" si="279"/>
        <v>1.3157894736842035</v>
      </c>
      <c r="BN197" s="306">
        <f t="shared" si="279"/>
        <v>8.5714285714285854</v>
      </c>
      <c r="BO197" s="306">
        <f t="shared" ref="BO197:BW197" si="284">IF(AY197=0,0,IF(AY197&gt;AX197,0,((AX197/AY197)-1)*100))</f>
        <v>42.854227464745605</v>
      </c>
      <c r="BP197" s="306">
        <f t="shared" si="284"/>
        <v>26.728909119122733</v>
      </c>
      <c r="BQ197" s="306">
        <f t="shared" si="284"/>
        <v>15.99915999159991</v>
      </c>
      <c r="BR197" s="306">
        <f t="shared" si="284"/>
        <v>66.664999999999992</v>
      </c>
      <c r="BS197" s="306">
        <f t="shared" si="284"/>
        <v>400</v>
      </c>
      <c r="BT197" s="306">
        <f t="shared" si="284"/>
        <v>0</v>
      </c>
      <c r="BU197" s="306">
        <f t="shared" si="284"/>
        <v>0</v>
      </c>
      <c r="BV197" s="306">
        <f t="shared" si="284"/>
        <v>0</v>
      </c>
      <c r="BW197" s="306">
        <f t="shared" si="284"/>
        <v>0</v>
      </c>
      <c r="BX197" s="404">
        <f t="shared" si="210"/>
        <v>39.696010080884911</v>
      </c>
      <c r="BY197" s="405">
        <f t="shared" si="211"/>
        <v>97.970616462399761</v>
      </c>
      <c r="BZ197" s="788" t="s">
        <v>2558</v>
      </c>
      <c r="CA197" s="486">
        <f t="shared" si="212"/>
        <v>-17.127555609724553</v>
      </c>
      <c r="CB197" s="348">
        <f t="shared" si="213"/>
        <v>9.6175424294911345</v>
      </c>
      <c r="CC197" s="404">
        <f t="shared" si="214"/>
        <v>57.81597905477301</v>
      </c>
      <c r="CD197" s="570">
        <f t="shared" si="215"/>
        <v>1.0706</v>
      </c>
      <c r="CE197" s="417">
        <f t="shared" si="255"/>
        <v>1.1679175399999999</v>
      </c>
      <c r="CF197" s="417">
        <f t="shared" si="278"/>
        <v>1.2368246748599998</v>
      </c>
      <c r="CG197" s="417">
        <f t="shared" si="278"/>
        <v>1.3097973306767396</v>
      </c>
      <c r="CH197" s="495">
        <f t="shared" si="278"/>
        <v>1.3870753731866672</v>
      </c>
      <c r="CI197" s="418">
        <f t="shared" si="273"/>
        <v>6.172214918723407</v>
      </c>
      <c r="CJ197" s="407">
        <f t="shared" si="217"/>
        <v>15.083614170878315</v>
      </c>
      <c r="CK197" s="462">
        <v>0.59</v>
      </c>
      <c r="CL197" s="463">
        <v>26.9</v>
      </c>
      <c r="CM197" s="463">
        <v>-1.96</v>
      </c>
      <c r="CN197" s="529">
        <v>1.25</v>
      </c>
      <c r="CO197" s="530">
        <v>6.81</v>
      </c>
    </row>
    <row r="198" spans="1:93" ht="11.25" customHeight="1">
      <c r="A198" s="91" t="s">
        <v>2032</v>
      </c>
      <c r="B198" s="24" t="s">
        <v>1223</v>
      </c>
      <c r="C198" s="29" t="s">
        <v>3418</v>
      </c>
      <c r="D198" s="117">
        <v>10</v>
      </c>
      <c r="E198" s="121">
        <v>317</v>
      </c>
      <c r="F198" s="38" t="s">
        <v>1572</v>
      </c>
      <c r="G198" s="39" t="s">
        <v>1572</v>
      </c>
      <c r="H198" s="184">
        <v>75.62</v>
      </c>
      <c r="I198" s="227">
        <f t="shared" ref="I198:I255" si="285">(R198/H198)*100</f>
        <v>3.5440359693202854</v>
      </c>
      <c r="J198" s="126">
        <v>0.63</v>
      </c>
      <c r="K198" s="126">
        <v>0.67</v>
      </c>
      <c r="L198" s="83">
        <f t="shared" si="277"/>
        <v>6.3492063492063489</v>
      </c>
      <c r="M198" s="214">
        <v>41704</v>
      </c>
      <c r="N198" s="62">
        <v>41708</v>
      </c>
      <c r="O198" s="63">
        <v>41730</v>
      </c>
      <c r="P198" s="93" t="s">
        <v>3171</v>
      </c>
      <c r="Q198" s="91" t="s">
        <v>1374</v>
      </c>
      <c r="R198" s="224">
        <f t="shared" si="280"/>
        <v>2.68</v>
      </c>
      <c r="S198" s="231">
        <f t="shared" si="204"/>
        <v>99.259259259259252</v>
      </c>
      <c r="T198" s="680">
        <f t="shared" si="205"/>
        <v>232.65654750932384</v>
      </c>
      <c r="U198" s="227">
        <f t="shared" si="206"/>
        <v>28.007407407407406</v>
      </c>
      <c r="V198" s="263">
        <v>12</v>
      </c>
      <c r="W198" s="161">
        <v>2.7</v>
      </c>
      <c r="X198" s="149">
        <v>3.09</v>
      </c>
      <c r="Y198" s="155">
        <v>4.74</v>
      </c>
      <c r="Z198" s="149">
        <v>8.89</v>
      </c>
      <c r="AA198" s="156">
        <v>30.3</v>
      </c>
      <c r="AB198" s="432">
        <v>-14</v>
      </c>
      <c r="AC198" s="474">
        <v>7.22</v>
      </c>
      <c r="AD198" s="443">
        <v>10.5</v>
      </c>
      <c r="AE198" s="440">
        <v>9.0500000000000007</v>
      </c>
      <c r="AF198" s="723">
        <v>13</v>
      </c>
      <c r="AG198" s="456">
        <v>40175</v>
      </c>
      <c r="AH198" s="655">
        <v>42.69</v>
      </c>
      <c r="AI198" s="767">
        <v>1.1200000000000001</v>
      </c>
      <c r="AJ198" s="796">
        <f>IF(OR(AD198&lt;0,AD198="n/a",AD198=0,AN198="n/a"),"n/a",AN198/AD198)</f>
        <v>0.846068939653985</v>
      </c>
      <c r="AK198" s="688">
        <f>IF(OR(AN198&lt;0,AN198="n/a",AO198&lt;0,AO198="n/a"),"n/a",AN198/AO198)</f>
        <v>0.82552539591673213</v>
      </c>
      <c r="AL198" s="634">
        <f t="shared" si="253"/>
        <v>8.196721311475418</v>
      </c>
      <c r="AM198" s="631">
        <f t="shared" si="269"/>
        <v>7.0833187114252683</v>
      </c>
      <c r="AN198" s="631">
        <f t="shared" si="270"/>
        <v>8.883723866366843</v>
      </c>
      <c r="AO198" s="235">
        <f t="shared" si="207"/>
        <v>10.761296878700644</v>
      </c>
      <c r="AP198" s="808">
        <v>2.64</v>
      </c>
      <c r="AQ198" s="808">
        <v>2.44</v>
      </c>
      <c r="AR198" s="809"/>
      <c r="AS198" s="808">
        <v>2.33</v>
      </c>
      <c r="AT198" s="796">
        <v>2.15</v>
      </c>
      <c r="AU198" s="809"/>
      <c r="AV198" s="810">
        <v>1.84</v>
      </c>
      <c r="AW198" s="811">
        <v>1.7250000000000001</v>
      </c>
      <c r="AX198" s="811">
        <v>1.7</v>
      </c>
      <c r="AY198" s="811">
        <v>1.6</v>
      </c>
      <c r="AZ198" s="811">
        <v>1.375</v>
      </c>
      <c r="BA198" s="811">
        <v>1.05</v>
      </c>
      <c r="BB198" s="812">
        <v>0.95</v>
      </c>
      <c r="BC198" s="811">
        <v>0.95</v>
      </c>
      <c r="BD198" s="811">
        <v>0.93120000000000003</v>
      </c>
      <c r="BE198" s="811">
        <v>0.82499999999999996</v>
      </c>
      <c r="BF198" s="811">
        <v>0.77500000000000002</v>
      </c>
      <c r="BG198" s="811">
        <v>0.38750000000000001</v>
      </c>
      <c r="BH198" s="810">
        <f t="shared" si="208"/>
        <v>23.668699999999998</v>
      </c>
      <c r="BI198" s="405">
        <f t="shared" si="209"/>
        <v>8.196721311475418</v>
      </c>
      <c r="BJ198" s="405">
        <f t="shared" si="254"/>
        <v>4.7210300429184393</v>
      </c>
      <c r="BK198" s="405">
        <f t="shared" si="271"/>
        <v>8.3720930232558111</v>
      </c>
      <c r="BL198" s="306">
        <f t="shared" si="272"/>
        <v>16.84782608695652</v>
      </c>
      <c r="BM198" s="404">
        <f t="shared" si="279"/>
        <v>6.6666666666666652</v>
      </c>
      <c r="BN198" s="306">
        <f t="shared" si="279"/>
        <v>1.4705882352941346</v>
      </c>
      <c r="BO198" s="306">
        <f t="shared" ref="BO198:BW199" si="286">IF(AY198=0,0,IF(AY198&gt;AX198,0,((AX198/AY198)-1)*100))</f>
        <v>6.25</v>
      </c>
      <c r="BP198" s="306">
        <f t="shared" si="286"/>
        <v>16.363636363636381</v>
      </c>
      <c r="BQ198" s="306">
        <f t="shared" si="286"/>
        <v>30.952380952380953</v>
      </c>
      <c r="BR198" s="306">
        <f t="shared" si="286"/>
        <v>10.526315789473696</v>
      </c>
      <c r="BS198" s="306">
        <f t="shared" si="286"/>
        <v>0</v>
      </c>
      <c r="BT198" s="306">
        <f t="shared" si="286"/>
        <v>2.0189003436426045</v>
      </c>
      <c r="BU198" s="306">
        <f t="shared" si="286"/>
        <v>12.87272727272728</v>
      </c>
      <c r="BV198" s="306">
        <f t="shared" si="286"/>
        <v>6.4516129032258007</v>
      </c>
      <c r="BW198" s="306">
        <f t="shared" si="286"/>
        <v>100</v>
      </c>
      <c r="BX198" s="404">
        <f t="shared" si="210"/>
        <v>15.44736659944358</v>
      </c>
      <c r="BY198" s="405">
        <f t="shared" si="211"/>
        <v>23.801675406799518</v>
      </c>
      <c r="BZ198" s="788" t="s">
        <v>1862</v>
      </c>
      <c r="CA198" s="486">
        <f t="shared" si="212"/>
        <v>-15.579647571720278</v>
      </c>
      <c r="CB198" s="348">
        <f t="shared" si="213"/>
        <v>12.427759835687128</v>
      </c>
      <c r="CC198" s="404">
        <f t="shared" si="214"/>
        <v>50.96481845257027</v>
      </c>
      <c r="CD198" s="570">
        <f t="shared" si="215"/>
        <v>2.6664000000000003</v>
      </c>
      <c r="CE198" s="419">
        <f t="shared" si="255"/>
        <v>2.8589140800000004</v>
      </c>
      <c r="CF198" s="419">
        <f t="shared" si="278"/>
        <v>3.1176458042400004</v>
      </c>
      <c r="CG198" s="419">
        <f t="shared" si="278"/>
        <v>3.3997927495237206</v>
      </c>
      <c r="CH198" s="496">
        <f t="shared" si="278"/>
        <v>3.7074739933556176</v>
      </c>
      <c r="CI198" s="416">
        <f t="shared" si="273"/>
        <v>15.750226627119339</v>
      </c>
      <c r="CJ198" s="405">
        <f t="shared" si="217"/>
        <v>20.828123019200394</v>
      </c>
      <c r="CK198" s="457">
        <v>0.52</v>
      </c>
      <c r="CL198" s="458">
        <v>59.64</v>
      </c>
      <c r="CM198" s="458">
        <v>-0.63</v>
      </c>
      <c r="CN198" s="525">
        <v>10.74</v>
      </c>
      <c r="CO198" s="508">
        <v>23.17</v>
      </c>
    </row>
    <row r="199" spans="1:93" ht="11.25" customHeight="1">
      <c r="A199" s="86" t="s">
        <v>2298</v>
      </c>
      <c r="B199" s="24" t="s">
        <v>2299</v>
      </c>
      <c r="C199" s="29" t="s">
        <v>2172</v>
      </c>
      <c r="D199" s="117">
        <v>12</v>
      </c>
      <c r="E199" s="121">
        <v>271</v>
      </c>
      <c r="F199" s="38" t="s">
        <v>2049</v>
      </c>
      <c r="G199" s="39" t="s">
        <v>2049</v>
      </c>
      <c r="H199" s="184">
        <v>21.69</v>
      </c>
      <c r="I199" s="227">
        <f t="shared" si="285"/>
        <v>3.5500230520977407</v>
      </c>
      <c r="J199" s="126">
        <v>0.185</v>
      </c>
      <c r="K199" s="126">
        <v>0.1925</v>
      </c>
      <c r="L199" s="83">
        <f t="shared" si="277"/>
        <v>4.0540540540540571</v>
      </c>
      <c r="M199" s="140">
        <v>42017</v>
      </c>
      <c r="N199" s="27">
        <v>42019</v>
      </c>
      <c r="O199" s="28">
        <v>42036</v>
      </c>
      <c r="P199" s="26" t="s">
        <v>1515</v>
      </c>
      <c r="Q199" s="198"/>
      <c r="R199" s="224">
        <f t="shared" si="280"/>
        <v>0.77</v>
      </c>
      <c r="S199" s="231">
        <f t="shared" ref="S199:S256" si="287">IF(OR(W199&lt;0.01,W199="n/a"),"n/a",R199/W199*100)</f>
        <v>74.038461538461547</v>
      </c>
      <c r="T199" s="680">
        <f t="shared" ref="T199:T256" si="288">IF(OR(W199&lt;0.01,Z199="n/a"),"n/a",(H199/SQRT(22.5*W199*(H199/Z199))-1)*100)</f>
        <v>33.752066842405796</v>
      </c>
      <c r="U199" s="227">
        <f t="shared" ref="U199:U256" si="289">IF(OR(W199&lt;0.01,W199="n/a"),"n/a",H199/W199)</f>
        <v>20.85576923076923</v>
      </c>
      <c r="V199" s="263">
        <v>9</v>
      </c>
      <c r="W199" s="161">
        <v>1.04</v>
      </c>
      <c r="X199" s="149" t="s">
        <v>462</v>
      </c>
      <c r="Y199" s="155">
        <v>1.34</v>
      </c>
      <c r="Z199" s="149">
        <v>1.93</v>
      </c>
      <c r="AA199" s="156">
        <v>9.3000000000000007</v>
      </c>
      <c r="AB199" s="432">
        <v>9.9</v>
      </c>
      <c r="AC199" s="474">
        <v>0</v>
      </c>
      <c r="AD199" s="443">
        <v>-1.7</v>
      </c>
      <c r="AE199" s="440" t="s">
        <v>462</v>
      </c>
      <c r="AF199" s="723">
        <v>0</v>
      </c>
      <c r="AG199" s="466">
        <v>102</v>
      </c>
      <c r="AH199" s="655">
        <v>6.5</v>
      </c>
      <c r="AI199" s="767">
        <v>0.87</v>
      </c>
      <c r="AJ199" s="796" t="str">
        <f t="shared" ref="AJ199:AJ205" si="290">IF(OR(AD199&lt;0,AD199="n/a",AD199=0),"n/a",AN199/AD199)</f>
        <v>n/a</v>
      </c>
      <c r="AK199" s="688">
        <f t="shared" ref="AK199:AK205" si="291">IF(OR(AO199&lt;0,AO199="n/a"),"n/a",AN199/AO199)</f>
        <v>1.2388272010056383</v>
      </c>
      <c r="AL199" s="634">
        <f t="shared" si="253"/>
        <v>2.7777777777777901</v>
      </c>
      <c r="AM199" s="631">
        <f t="shared" si="269"/>
        <v>2.8586773986917446</v>
      </c>
      <c r="AN199" s="631">
        <f t="shared" si="270"/>
        <v>2.9462068239258565</v>
      </c>
      <c r="AO199" s="235">
        <f t="shared" ref="AO199:AO256" si="292">IF(BB199=0,"n/a",((AP199/BB199)^(1/10)-1)*100)</f>
        <v>2.3782225814336533</v>
      </c>
      <c r="AP199" s="808">
        <v>0.74</v>
      </c>
      <c r="AQ199" s="808">
        <v>0.72</v>
      </c>
      <c r="AR199" s="809"/>
      <c r="AS199" s="808">
        <v>0.7</v>
      </c>
      <c r="AT199" s="796">
        <v>0.68</v>
      </c>
      <c r="AU199" s="809"/>
      <c r="AV199" s="810">
        <v>0.66</v>
      </c>
      <c r="AW199" s="811">
        <v>0.64</v>
      </c>
      <c r="AX199" s="811">
        <v>0.625</v>
      </c>
      <c r="AY199" s="811">
        <v>0.61</v>
      </c>
      <c r="AZ199" s="811">
        <v>0.6</v>
      </c>
      <c r="BA199" s="812">
        <v>0.59</v>
      </c>
      <c r="BB199" s="811">
        <v>0.58499999999999996</v>
      </c>
      <c r="BC199" s="812">
        <v>0.56999999999999995</v>
      </c>
      <c r="BD199" s="811">
        <v>0.56999999999999995</v>
      </c>
      <c r="BE199" s="811">
        <v>0.56000000000000005</v>
      </c>
      <c r="BF199" s="811">
        <v>0.55000000000000004</v>
      </c>
      <c r="BG199" s="811">
        <v>0.54</v>
      </c>
      <c r="BH199" s="810">
        <f t="shared" ref="BH199:BH256" si="293">SUM(AP199:BG199)</f>
        <v>9.9400000000000013</v>
      </c>
      <c r="BI199" s="405">
        <f t="shared" ref="BI199:BI256" si="294">((AP199/AQ199)-1)*100</f>
        <v>2.7777777777777901</v>
      </c>
      <c r="BJ199" s="405">
        <f t="shared" si="254"/>
        <v>2.8571428571428692</v>
      </c>
      <c r="BK199" s="405">
        <f t="shared" si="271"/>
        <v>2.9411764705882248</v>
      </c>
      <c r="BL199" s="306">
        <f t="shared" si="272"/>
        <v>3.0303030303030276</v>
      </c>
      <c r="BM199" s="404">
        <f t="shared" si="279"/>
        <v>3.125</v>
      </c>
      <c r="BN199" s="306">
        <f t="shared" si="279"/>
        <v>2.4000000000000021</v>
      </c>
      <c r="BO199" s="306">
        <f t="shared" si="286"/>
        <v>2.4590163934426146</v>
      </c>
      <c r="BP199" s="306">
        <f t="shared" si="286"/>
        <v>1.6666666666666607</v>
      </c>
      <c r="BQ199" s="306">
        <f t="shared" si="286"/>
        <v>1.6949152542372836</v>
      </c>
      <c r="BR199" s="306">
        <f t="shared" si="286"/>
        <v>0.85470085470085166</v>
      </c>
      <c r="BS199" s="306">
        <f t="shared" si="286"/>
        <v>2.6315789473684292</v>
      </c>
      <c r="BT199" s="306">
        <f t="shared" si="286"/>
        <v>0</v>
      </c>
      <c r="BU199" s="306">
        <f t="shared" si="286"/>
        <v>1.7857142857142572</v>
      </c>
      <c r="BV199" s="306">
        <f t="shared" si="286"/>
        <v>1.8181818181818299</v>
      </c>
      <c r="BW199" s="306">
        <f t="shared" si="286"/>
        <v>1.8518518518518601</v>
      </c>
      <c r="BX199" s="404">
        <f t="shared" ref="BX199:BX256" si="295">AVERAGE(BI199:BW199)</f>
        <v>2.1262684138650467</v>
      </c>
      <c r="BY199" s="405">
        <f t="shared" ref="BY199:BY256" si="296">SQRT(AVERAGE((BI199-$BX199)^2,(BJ199-$BX199)^2,(BK199-$BX199)^2,(BL199-$BX199)^2,(BM199-$BX199)^2,(BN199-$BX199)^2,(BO199-$BX199)^2,(BP199-$BX199)^2,(BQ199-$BX199)^2,(BR199-$BX199)^2,(BS199-$BX199)^2,(BT199-$BX199)^2,(BU199-$BX199)^2,(BV199-$BX199)^2,(BW199-$BX199)^2))</f>
        <v>0.84458467114995572</v>
      </c>
      <c r="BZ199" s="788" t="s">
        <v>52</v>
      </c>
      <c r="CA199" s="486">
        <f t="shared" ref="CA199:CA256" si="297">IF(AN199="n/a","n/a",IF(U199&lt;0,"n/a",IF(U199="n/a","n/a",I199+AN199-U199)))</f>
        <v>-14.359539354745632</v>
      </c>
      <c r="CB199" s="348">
        <f t="shared" ref="CB199:CB256" si="298">IF(AN199="n/a","n/a",I199+AN199)</f>
        <v>6.4962298760235972</v>
      </c>
      <c r="CC199" s="404">
        <f t="shared" ref="CC199:CC256" si="299">D199/10+(500-E199)/100+IF(F199="N",2,IF(F199="Y",1,0))+IF(G199="N",2,IF(G199="Y",1,0))+IF(L199&gt;10,5,L199/2)+IF(S199&gt;100,0,IF(S199&lt;0,0,(100-S199)/10))+IF(U199&gt;100,0,IF(U199&lt;0,0,(100-U199)/10))+IF(X199="-",0,IF(X199="N/A",0,IF(X199&gt;5,0,5-X199)))+IF(Y199&gt;5,0,5-Y199)+IF(Z199="N/A",0,IF(Z199&gt;5,0,5-Z199))+IF(AB199&lt;0,0,IF(AB199="-",0,IF(AB199="N/A",0,IF(AB199&gt;10,5,AB199/2))))+IF(AC199="n/a",0,IF(AC199&lt;0,0,IF(AC199&gt;10,5,AC199/2)))+IF(AE199="n/a",0,IF(AE199&lt;0,0,IF(AE199&gt;10,5,AE199/2)))+AF199/10+IF(AG199&gt;100000,3,IF(AG199&gt;10000,2,IF(AG199&gt;1000,1,0)))+IF(AL199&gt;10,5,AL199/2)+IF(AM199="n/a",0,IF(AM199&gt;10,5,AM199/2))+IF(AN199="n/a",0,IF(AN199&gt;10,5,AN199/2))+IF(AO199="n/a",0,IF(AO199&lt;0,0,IF(AO199&gt;10,5,AO199/2)))+IF(BX199&gt;10,5,BX199/2)</f>
        <v>38.251180447950993</v>
      </c>
      <c r="CD199" s="570">
        <f t="shared" ref="CD199:CD256" si="300">IF(AB199="n/a",1.03*AP199,IF(AB199&lt;0,1.01*AP199,IF(AB199&gt;10,1.1*AP199,(1+AB199/100)*AP199)))</f>
        <v>0.81325999999999998</v>
      </c>
      <c r="CE199" s="419">
        <f t="shared" si="255"/>
        <v>0.81325999999999998</v>
      </c>
      <c r="CF199" s="419">
        <f t="shared" si="278"/>
        <v>0.83765780000000001</v>
      </c>
      <c r="CG199" s="419">
        <f t="shared" si="278"/>
        <v>0.86278753400000008</v>
      </c>
      <c r="CH199" s="496">
        <f t="shared" si="278"/>
        <v>0.88867116002000013</v>
      </c>
      <c r="CI199" s="416">
        <f t="shared" si="273"/>
        <v>4.21563649402</v>
      </c>
      <c r="CJ199" s="405">
        <f t="shared" ref="CJ199:CJ256" si="301">(CI199/H199)*100</f>
        <v>19.4358529000461</v>
      </c>
      <c r="CK199" s="457">
        <v>-0.05</v>
      </c>
      <c r="CL199" s="458">
        <v>19.09</v>
      </c>
      <c r="CM199" s="458">
        <v>-15.5</v>
      </c>
      <c r="CN199" s="525">
        <v>0.28999999999999998</v>
      </c>
      <c r="CO199" s="508">
        <v>7.55</v>
      </c>
    </row>
    <row r="200" spans="1:93" ht="11.25" customHeight="1">
      <c r="A200" s="91" t="s">
        <v>1453</v>
      </c>
      <c r="B200" s="24" t="s">
        <v>1650</v>
      </c>
      <c r="C200" s="29" t="s">
        <v>3416</v>
      </c>
      <c r="D200" s="117">
        <v>12</v>
      </c>
      <c r="E200" s="121">
        <v>256</v>
      </c>
      <c r="F200" s="57" t="s">
        <v>2659</v>
      </c>
      <c r="G200" s="49" t="s">
        <v>2659</v>
      </c>
      <c r="H200" s="184">
        <v>25.18</v>
      </c>
      <c r="I200" s="227">
        <f t="shared" si="285"/>
        <v>2.2239872915011918</v>
      </c>
      <c r="J200" s="126">
        <v>0.13</v>
      </c>
      <c r="K200" s="126">
        <v>0.14000000000000001</v>
      </c>
      <c r="L200" s="83">
        <f t="shared" si="277"/>
        <v>7.6923076923077094</v>
      </c>
      <c r="M200" s="140">
        <v>41871</v>
      </c>
      <c r="N200" s="27">
        <v>41873</v>
      </c>
      <c r="O200" s="28">
        <v>41894</v>
      </c>
      <c r="P200" s="93" t="s">
        <v>2156</v>
      </c>
      <c r="Q200" s="91" t="s">
        <v>2547</v>
      </c>
      <c r="R200" s="224">
        <f t="shared" si="280"/>
        <v>0.56000000000000005</v>
      </c>
      <c r="S200" s="231">
        <f t="shared" si="287"/>
        <v>62.222222222222221</v>
      </c>
      <c r="T200" s="680">
        <f t="shared" si="288"/>
        <v>118.79919199977201</v>
      </c>
      <c r="U200" s="227">
        <f t="shared" si="289"/>
        <v>27.977777777777778</v>
      </c>
      <c r="V200" s="263">
        <v>12</v>
      </c>
      <c r="W200" s="161">
        <v>0.9</v>
      </c>
      <c r="X200" s="149">
        <v>2.2799999999999998</v>
      </c>
      <c r="Y200" s="155">
        <v>5.73</v>
      </c>
      <c r="Z200" s="149">
        <v>3.85</v>
      </c>
      <c r="AA200" s="156">
        <v>13.6</v>
      </c>
      <c r="AB200" s="432">
        <v>18.899999999999999</v>
      </c>
      <c r="AC200" s="474">
        <v>8.02</v>
      </c>
      <c r="AD200" s="443">
        <v>1.4</v>
      </c>
      <c r="AE200" s="440">
        <v>12.25</v>
      </c>
      <c r="AF200" s="723">
        <v>17</v>
      </c>
      <c r="AG200" s="456">
        <v>2716</v>
      </c>
      <c r="AH200" s="655">
        <v>2.94</v>
      </c>
      <c r="AI200" s="767">
        <v>0.23</v>
      </c>
      <c r="AJ200" s="796">
        <f t="shared" si="290"/>
        <v>5.2005765848316088</v>
      </c>
      <c r="AK200" s="688">
        <f t="shared" si="291"/>
        <v>0.45745451309976587</v>
      </c>
      <c r="AL200" s="634">
        <f t="shared" ref="AL200:AL256" si="302">((AP200/AQ200)^(1/1)-1)*100</f>
        <v>6.9306930693069368</v>
      </c>
      <c r="AM200" s="631">
        <f t="shared" si="269"/>
        <v>7.4735268605483851</v>
      </c>
      <c r="AN200" s="631">
        <f t="shared" si="270"/>
        <v>7.2808072187642514</v>
      </c>
      <c r="AO200" s="235">
        <f t="shared" si="292"/>
        <v>15.91591515717845</v>
      </c>
      <c r="AP200" s="808">
        <v>0.54</v>
      </c>
      <c r="AQ200" s="808">
        <v>0.505</v>
      </c>
      <c r="AR200" s="809"/>
      <c r="AS200" s="808">
        <v>0.47</v>
      </c>
      <c r="AT200" s="796">
        <v>0.435</v>
      </c>
      <c r="AU200" s="809"/>
      <c r="AV200" s="810">
        <v>0.41</v>
      </c>
      <c r="AW200" s="811">
        <v>0.38</v>
      </c>
      <c r="AX200" s="811">
        <v>0.34</v>
      </c>
      <c r="AY200" s="811">
        <v>0.3</v>
      </c>
      <c r="AZ200" s="811">
        <v>0.26</v>
      </c>
      <c r="BA200" s="811">
        <v>0.1933</v>
      </c>
      <c r="BB200" s="811">
        <v>0.12330000000000001</v>
      </c>
      <c r="BC200" s="811">
        <v>0.05</v>
      </c>
      <c r="BD200" s="812">
        <v>0</v>
      </c>
      <c r="BE200" s="812">
        <v>0</v>
      </c>
      <c r="BF200" s="812">
        <v>0</v>
      </c>
      <c r="BG200" s="812">
        <v>0</v>
      </c>
      <c r="BH200" s="810">
        <f t="shared" si="293"/>
        <v>4.0065999999999997</v>
      </c>
      <c r="BI200" s="405">
        <f t="shared" si="294"/>
        <v>6.9306930693069368</v>
      </c>
      <c r="BJ200" s="405">
        <f t="shared" ref="BJ200:BJ258" si="303">IF(AS200=0,0,IF(AS200&gt;AQ200,0,((AQ200/AS200)-1)*100))</f>
        <v>7.4468085106383031</v>
      </c>
      <c r="BK200" s="405">
        <f t="shared" si="271"/>
        <v>8.045977011494255</v>
      </c>
      <c r="BL200" s="306">
        <f t="shared" si="272"/>
        <v>6.0975609756097615</v>
      </c>
      <c r="BM200" s="404">
        <f t="shared" si="279"/>
        <v>7.8947368421052655</v>
      </c>
      <c r="BN200" s="306">
        <f t="shared" si="279"/>
        <v>11.764705882352944</v>
      </c>
      <c r="BO200" s="306">
        <f t="shared" ref="BO200:BW200" si="304">IF(AY200=0,0,IF(AY200&gt;AX200,0,((AX200/AY200)-1)*100))</f>
        <v>13.333333333333353</v>
      </c>
      <c r="BP200" s="306">
        <f t="shared" si="304"/>
        <v>15.384615384615374</v>
      </c>
      <c r="BQ200" s="306">
        <f t="shared" si="304"/>
        <v>34.505949301603735</v>
      </c>
      <c r="BR200" s="306">
        <f t="shared" si="304"/>
        <v>56.772100567720997</v>
      </c>
      <c r="BS200" s="306">
        <f t="shared" si="304"/>
        <v>146.60000000000002</v>
      </c>
      <c r="BT200" s="306">
        <f t="shared" si="304"/>
        <v>0</v>
      </c>
      <c r="BU200" s="306">
        <f t="shared" si="304"/>
        <v>0</v>
      </c>
      <c r="BV200" s="306">
        <f t="shared" si="304"/>
        <v>0</v>
      </c>
      <c r="BW200" s="306">
        <f t="shared" si="304"/>
        <v>0</v>
      </c>
      <c r="BX200" s="404">
        <f t="shared" si="295"/>
        <v>20.985098725252062</v>
      </c>
      <c r="BY200" s="405">
        <f t="shared" si="296"/>
        <v>36.624475617996367</v>
      </c>
      <c r="BZ200" s="788" t="s">
        <v>2558</v>
      </c>
      <c r="CA200" s="486">
        <f t="shared" si="297"/>
        <v>-18.472983267512333</v>
      </c>
      <c r="CB200" s="348">
        <f t="shared" si="298"/>
        <v>9.5047945102654428</v>
      </c>
      <c r="CC200" s="404">
        <f t="shared" si="299"/>
        <v>59.888667420463648</v>
      </c>
      <c r="CD200" s="570">
        <f t="shared" si="300"/>
        <v>0.59400000000000008</v>
      </c>
      <c r="CE200" s="419">
        <f t="shared" si="255"/>
        <v>0.64163880000000006</v>
      </c>
      <c r="CF200" s="419">
        <f t="shared" si="278"/>
        <v>0.70580268000000013</v>
      </c>
      <c r="CG200" s="419">
        <f t="shared" si="278"/>
        <v>0.77638294800000018</v>
      </c>
      <c r="CH200" s="496">
        <f t="shared" si="278"/>
        <v>0.85402124280000025</v>
      </c>
      <c r="CI200" s="416">
        <f t="shared" si="273"/>
        <v>3.571845670800001</v>
      </c>
      <c r="CJ200" s="405">
        <f t="shared" si="301"/>
        <v>14.185248891183482</v>
      </c>
      <c r="CK200" s="457">
        <v>1.05</v>
      </c>
      <c r="CL200" s="458">
        <v>17.98</v>
      </c>
      <c r="CM200" s="458">
        <v>-7.22</v>
      </c>
      <c r="CN200" s="525">
        <v>-2.29</v>
      </c>
      <c r="CO200" s="508">
        <v>4.0199999999999996</v>
      </c>
    </row>
    <row r="201" spans="1:93" ht="11.25" customHeight="1">
      <c r="A201" s="86" t="s">
        <v>2549</v>
      </c>
      <c r="B201" s="24" t="s">
        <v>2550</v>
      </c>
      <c r="C201" s="29" t="s">
        <v>3416</v>
      </c>
      <c r="D201" s="117">
        <v>12</v>
      </c>
      <c r="E201" s="121">
        <v>279</v>
      </c>
      <c r="F201" s="57" t="s">
        <v>2659</v>
      </c>
      <c r="G201" s="49" t="s">
        <v>2659</v>
      </c>
      <c r="H201" s="184">
        <v>61.96</v>
      </c>
      <c r="I201" s="227">
        <f t="shared" si="285"/>
        <v>1.2911555842479019</v>
      </c>
      <c r="J201" s="126">
        <v>0.18</v>
      </c>
      <c r="K201" s="126">
        <v>0.2</v>
      </c>
      <c r="L201" s="83">
        <f t="shared" si="277"/>
        <v>11.111111111111116</v>
      </c>
      <c r="M201" s="140">
        <v>42058</v>
      </c>
      <c r="N201" s="27">
        <v>42060</v>
      </c>
      <c r="O201" s="28">
        <v>42076</v>
      </c>
      <c r="P201" s="93" t="s">
        <v>558</v>
      </c>
      <c r="Q201" s="24"/>
      <c r="R201" s="224">
        <f t="shared" si="280"/>
        <v>0.8</v>
      </c>
      <c r="S201" s="672">
        <f t="shared" si="287"/>
        <v>35.398230088495581</v>
      </c>
      <c r="T201" s="681">
        <f t="shared" si="288"/>
        <v>220.49703287643064</v>
      </c>
      <c r="U201" s="229">
        <f t="shared" si="289"/>
        <v>27.415929203539825</v>
      </c>
      <c r="V201" s="263">
        <v>12</v>
      </c>
      <c r="W201" s="161">
        <v>2.2599999999999998</v>
      </c>
      <c r="X201" s="149">
        <v>1.76</v>
      </c>
      <c r="Y201" s="155">
        <v>1.78</v>
      </c>
      <c r="Z201" s="149">
        <v>8.43</v>
      </c>
      <c r="AA201" s="156">
        <v>31.7</v>
      </c>
      <c r="AB201" s="432">
        <v>23.5</v>
      </c>
      <c r="AC201" s="474">
        <v>14.31</v>
      </c>
      <c r="AD201" s="443">
        <v>56.6</v>
      </c>
      <c r="AE201" s="440">
        <v>15.58</v>
      </c>
      <c r="AF201" s="723">
        <v>12</v>
      </c>
      <c r="AG201" s="456">
        <v>8373</v>
      </c>
      <c r="AH201" s="655">
        <v>3.1</v>
      </c>
      <c r="AI201" s="767">
        <v>0</v>
      </c>
      <c r="AJ201" s="797">
        <f t="shared" si="290"/>
        <v>0.1492434120100681</v>
      </c>
      <c r="AK201" s="686">
        <f t="shared" si="291"/>
        <v>0.56807468515292481</v>
      </c>
      <c r="AL201" s="634">
        <f t="shared" si="302"/>
        <v>12.5</v>
      </c>
      <c r="AM201" s="631">
        <f t="shared" si="269"/>
        <v>8.7380373002892142</v>
      </c>
      <c r="AN201" s="631">
        <f t="shared" si="270"/>
        <v>8.4471771197698544</v>
      </c>
      <c r="AO201" s="235">
        <f t="shared" si="292"/>
        <v>14.869835499703509</v>
      </c>
      <c r="AP201" s="808">
        <v>0.72</v>
      </c>
      <c r="AQ201" s="808">
        <v>0.64</v>
      </c>
      <c r="AR201" s="809"/>
      <c r="AS201" s="808">
        <v>0.6</v>
      </c>
      <c r="AT201" s="796">
        <v>0.56000000000000005</v>
      </c>
      <c r="AU201" s="809"/>
      <c r="AV201" s="810">
        <v>0.52</v>
      </c>
      <c r="AW201" s="811">
        <v>0.48</v>
      </c>
      <c r="AX201" s="811">
        <v>0.44</v>
      </c>
      <c r="AY201" s="811">
        <v>0.4</v>
      </c>
      <c r="AZ201" s="811">
        <v>0.32</v>
      </c>
      <c r="BA201" s="811">
        <v>0.28000000000000003</v>
      </c>
      <c r="BB201" s="811">
        <v>0.18</v>
      </c>
      <c r="BC201" s="812">
        <v>0</v>
      </c>
      <c r="BD201" s="812">
        <v>0</v>
      </c>
      <c r="BE201" s="812">
        <v>0</v>
      </c>
      <c r="BF201" s="812">
        <v>0</v>
      </c>
      <c r="BG201" s="812">
        <v>0</v>
      </c>
      <c r="BH201" s="810">
        <f t="shared" si="293"/>
        <v>5.1400000000000006</v>
      </c>
      <c r="BI201" s="405">
        <f t="shared" si="294"/>
        <v>12.5</v>
      </c>
      <c r="BJ201" s="405">
        <f t="shared" si="303"/>
        <v>6.6666666666666652</v>
      </c>
      <c r="BK201" s="405">
        <f t="shared" si="271"/>
        <v>7.1428571428571397</v>
      </c>
      <c r="BL201" s="306">
        <f t="shared" si="272"/>
        <v>7.6923076923077094</v>
      </c>
      <c r="BM201" s="404">
        <f t="shared" ref="BM201:BM232" si="305">IF(AW201=0,0,IF(AW201&gt;AV201,0,((AV201/AW201)-1)*100))</f>
        <v>8.3333333333333481</v>
      </c>
      <c r="BN201" s="306">
        <f t="shared" ref="BN201:BW201" si="306">IF(AX201=0,0,IF(AX201&gt;AW201,0,((AW201/AX201)-1)*100))</f>
        <v>9.0909090909090828</v>
      </c>
      <c r="BO201" s="306">
        <f t="shared" si="306"/>
        <v>9.9999999999999858</v>
      </c>
      <c r="BP201" s="306">
        <f t="shared" si="306"/>
        <v>25</v>
      </c>
      <c r="BQ201" s="306">
        <f t="shared" si="306"/>
        <v>14.285714285714279</v>
      </c>
      <c r="BR201" s="306">
        <f t="shared" si="306"/>
        <v>55.555555555555578</v>
      </c>
      <c r="BS201" s="306">
        <f t="shared" si="306"/>
        <v>0</v>
      </c>
      <c r="BT201" s="306">
        <f t="shared" si="306"/>
        <v>0</v>
      </c>
      <c r="BU201" s="306">
        <f t="shared" si="306"/>
        <v>0</v>
      </c>
      <c r="BV201" s="306">
        <f t="shared" si="306"/>
        <v>0</v>
      </c>
      <c r="BW201" s="306">
        <f t="shared" si="306"/>
        <v>0</v>
      </c>
      <c r="BX201" s="404">
        <f t="shared" si="295"/>
        <v>10.417822917822919</v>
      </c>
      <c r="BY201" s="405">
        <f t="shared" si="296"/>
        <v>13.785285375639251</v>
      </c>
      <c r="BZ201" s="788" t="s">
        <v>2558</v>
      </c>
      <c r="CA201" s="486">
        <f t="shared" si="297"/>
        <v>-17.677596499522068</v>
      </c>
      <c r="CB201" s="348">
        <f t="shared" si="298"/>
        <v>9.7383327040177559</v>
      </c>
      <c r="CC201" s="404">
        <f t="shared" si="299"/>
        <v>69.381191280826002</v>
      </c>
      <c r="CD201" s="570">
        <f t="shared" si="300"/>
        <v>0.79200000000000004</v>
      </c>
      <c r="CE201" s="419">
        <f t="shared" si="255"/>
        <v>0.87120000000000009</v>
      </c>
      <c r="CF201" s="419">
        <f t="shared" si="278"/>
        <v>0.95832000000000017</v>
      </c>
      <c r="CG201" s="419">
        <f t="shared" si="278"/>
        <v>1.0541520000000002</v>
      </c>
      <c r="CH201" s="496">
        <f t="shared" si="278"/>
        <v>1.1595672000000004</v>
      </c>
      <c r="CI201" s="416">
        <f t="shared" si="273"/>
        <v>4.8352392000000011</v>
      </c>
      <c r="CJ201" s="405">
        <f t="shared" si="301"/>
        <v>7.8038076178179487</v>
      </c>
      <c r="CK201" s="457">
        <v>1.41</v>
      </c>
      <c r="CL201" s="458">
        <v>58.79</v>
      </c>
      <c r="CM201" s="458">
        <v>-1.98</v>
      </c>
      <c r="CN201" s="525">
        <v>4.95</v>
      </c>
      <c r="CO201" s="508">
        <v>19</v>
      </c>
    </row>
    <row r="202" spans="1:93" ht="11.25" customHeight="1">
      <c r="A202" s="129" t="s">
        <v>1176</v>
      </c>
      <c r="B202" s="16" t="s">
        <v>1409</v>
      </c>
      <c r="C202" s="22" t="s">
        <v>3416</v>
      </c>
      <c r="D202" s="116">
        <v>13</v>
      </c>
      <c r="E202" s="121">
        <v>240</v>
      </c>
      <c r="F202" s="36" t="s">
        <v>2049</v>
      </c>
      <c r="G202" s="50" t="s">
        <v>2659</v>
      </c>
      <c r="H202" s="183">
        <v>33.54</v>
      </c>
      <c r="I202" s="226">
        <f t="shared" si="285"/>
        <v>1.4311270125223614</v>
      </c>
      <c r="J202" s="202">
        <v>0.105</v>
      </c>
      <c r="K202" s="202">
        <v>0.12</v>
      </c>
      <c r="L202" s="96">
        <f t="shared" si="277"/>
        <v>14.285714285714279</v>
      </c>
      <c r="M202" s="105">
        <v>42041</v>
      </c>
      <c r="N202" s="20">
        <v>42045</v>
      </c>
      <c r="O202" s="21">
        <v>42073</v>
      </c>
      <c r="P202" s="269" t="s">
        <v>2157</v>
      </c>
      <c r="Q202" s="430" t="s">
        <v>2291</v>
      </c>
      <c r="R202" s="225">
        <f t="shared" si="280"/>
        <v>0.48</v>
      </c>
      <c r="S202" s="231">
        <f t="shared" si="287"/>
        <v>51.063829787234042</v>
      </c>
      <c r="T202" s="680">
        <f t="shared" si="288"/>
        <v>309.0275615399172</v>
      </c>
      <c r="U202" s="227">
        <f t="shared" si="289"/>
        <v>35.680851063829792</v>
      </c>
      <c r="V202" s="267">
        <v>12</v>
      </c>
      <c r="W202" s="169">
        <v>0.94</v>
      </c>
      <c r="X202" s="171">
        <v>3.57</v>
      </c>
      <c r="Y202" s="170">
        <v>3.46</v>
      </c>
      <c r="Z202" s="171">
        <v>10.55</v>
      </c>
      <c r="AA202" s="172">
        <v>29.3</v>
      </c>
      <c r="AB202" s="433">
        <v>11.9</v>
      </c>
      <c r="AC202" s="446">
        <v>10.11</v>
      </c>
      <c r="AD202" s="442">
        <v>10.9</v>
      </c>
      <c r="AE202" s="441">
        <v>10</v>
      </c>
      <c r="AF202" s="724">
        <v>3</v>
      </c>
      <c r="AG202" s="461">
        <v>4881</v>
      </c>
      <c r="AH202" s="737">
        <v>2.2000000000000002</v>
      </c>
      <c r="AI202" s="768">
        <v>0</v>
      </c>
      <c r="AJ202" s="796">
        <f t="shared" si="290"/>
        <v>1.615249744181569</v>
      </c>
      <c r="AK202" s="688">
        <f t="shared" si="291"/>
        <v>0.90597798541309471</v>
      </c>
      <c r="AL202" s="632">
        <f t="shared" si="302"/>
        <v>16.666666666666675</v>
      </c>
      <c r="AM202" s="633">
        <f t="shared" si="269"/>
        <v>14.471424255333186</v>
      </c>
      <c r="AN202" s="633">
        <f t="shared" si="270"/>
        <v>17.606222211579102</v>
      </c>
      <c r="AO202" s="234">
        <f t="shared" si="292"/>
        <v>19.433388553642693</v>
      </c>
      <c r="AP202" s="803">
        <v>0.42</v>
      </c>
      <c r="AQ202" s="803">
        <v>0.36</v>
      </c>
      <c r="AR202" s="802"/>
      <c r="AS202" s="803">
        <v>0.32</v>
      </c>
      <c r="AT202" s="795">
        <v>0.28000000000000003</v>
      </c>
      <c r="AU202" s="802"/>
      <c r="AV202" s="805">
        <v>0.24</v>
      </c>
      <c r="AW202" s="806">
        <v>0.18668000000000001</v>
      </c>
      <c r="AX202" s="806">
        <v>0.16800000000000001</v>
      </c>
      <c r="AY202" s="806">
        <v>0.13331999999999999</v>
      </c>
      <c r="AZ202" s="806">
        <v>0.112</v>
      </c>
      <c r="BA202" s="806">
        <v>8.8880000000000001E-2</v>
      </c>
      <c r="BB202" s="806">
        <v>7.1120000000000003E-2</v>
      </c>
      <c r="BC202" s="806">
        <v>5.9240000000000001E-2</v>
      </c>
      <c r="BD202" s="807">
        <v>3.9480000000000001E-2</v>
      </c>
      <c r="BE202" s="807">
        <v>3.9480000000000001E-2</v>
      </c>
      <c r="BF202" s="807">
        <v>3.9480000000000001E-2</v>
      </c>
      <c r="BG202" s="807">
        <v>3.9480000000000001E-2</v>
      </c>
      <c r="BH202" s="805">
        <f t="shared" si="293"/>
        <v>2.597160000000001</v>
      </c>
      <c r="BI202" s="407">
        <f t="shared" si="294"/>
        <v>16.666666666666675</v>
      </c>
      <c r="BJ202" s="407">
        <f t="shared" si="303"/>
        <v>12.5</v>
      </c>
      <c r="BK202" s="407">
        <f t="shared" si="271"/>
        <v>14.285714285714279</v>
      </c>
      <c r="BL202" s="394">
        <f t="shared" si="272"/>
        <v>16.666666666666675</v>
      </c>
      <c r="BM202" s="406">
        <f t="shared" si="305"/>
        <v>28.562245553888999</v>
      </c>
      <c r="BN202" s="394">
        <f t="shared" ref="BN202:BW202" si="307">IF(AX202=0,0,IF(AX202&gt;AW202,0,((AW202/AX202)-1)*100))</f>
        <v>11.119047619047628</v>
      </c>
      <c r="BO202" s="394">
        <f t="shared" si="307"/>
        <v>26.012601260126033</v>
      </c>
      <c r="BP202" s="394">
        <f t="shared" si="307"/>
        <v>19.035714285714267</v>
      </c>
      <c r="BQ202" s="394">
        <f t="shared" si="307"/>
        <v>26.012601260126011</v>
      </c>
      <c r="BR202" s="394">
        <f t="shared" si="307"/>
        <v>24.971878515185608</v>
      </c>
      <c r="BS202" s="394">
        <f t="shared" si="307"/>
        <v>20.054017555705617</v>
      </c>
      <c r="BT202" s="394">
        <f t="shared" si="307"/>
        <v>50.050658561296871</v>
      </c>
      <c r="BU202" s="394">
        <f t="shared" si="307"/>
        <v>0</v>
      </c>
      <c r="BV202" s="394">
        <f t="shared" si="307"/>
        <v>0</v>
      </c>
      <c r="BW202" s="394">
        <f t="shared" si="307"/>
        <v>0</v>
      </c>
      <c r="BX202" s="406">
        <f t="shared" si="295"/>
        <v>17.729187482009245</v>
      </c>
      <c r="BY202" s="407">
        <f t="shared" si="296"/>
        <v>12.614692422688822</v>
      </c>
      <c r="BZ202" s="787" t="s">
        <v>2558</v>
      </c>
      <c r="CA202" s="682">
        <f t="shared" si="297"/>
        <v>-16.64350183972833</v>
      </c>
      <c r="CB202" s="350">
        <f t="shared" si="298"/>
        <v>19.037349224101462</v>
      </c>
      <c r="CC202" s="406">
        <f t="shared" si="299"/>
        <v>66.495531914893604</v>
      </c>
      <c r="CD202" s="554">
        <f t="shared" si="300"/>
        <v>0.46200000000000002</v>
      </c>
      <c r="CE202" s="417">
        <f t="shared" si="255"/>
        <v>0.5082000000000001</v>
      </c>
      <c r="CF202" s="417">
        <f t="shared" si="278"/>
        <v>0.55902000000000018</v>
      </c>
      <c r="CG202" s="417">
        <f t="shared" si="278"/>
        <v>0.6149220000000003</v>
      </c>
      <c r="CH202" s="495">
        <f t="shared" si="278"/>
        <v>0.67641420000000041</v>
      </c>
      <c r="CI202" s="418">
        <f t="shared" si="273"/>
        <v>2.8205562000000013</v>
      </c>
      <c r="CJ202" s="407">
        <f t="shared" si="301"/>
        <v>8.4095295169946382</v>
      </c>
      <c r="CK202" s="462">
        <v>0.82</v>
      </c>
      <c r="CL202" s="463">
        <v>22.66</v>
      </c>
      <c r="CM202" s="463">
        <v>-3.89</v>
      </c>
      <c r="CN202" s="529">
        <v>1.07</v>
      </c>
      <c r="CO202" s="530">
        <v>8.93</v>
      </c>
    </row>
    <row r="203" spans="1:93" ht="11.25" customHeight="1">
      <c r="A203" s="24" t="s">
        <v>1980</v>
      </c>
      <c r="B203" s="24" t="s">
        <v>1981</v>
      </c>
      <c r="C203" s="29" t="s">
        <v>3267</v>
      </c>
      <c r="D203" s="117">
        <v>22</v>
      </c>
      <c r="E203" s="121">
        <v>124</v>
      </c>
      <c r="F203" s="57" t="s">
        <v>2659</v>
      </c>
      <c r="G203" s="49" t="s">
        <v>2659</v>
      </c>
      <c r="H203" s="338">
        <v>167.57</v>
      </c>
      <c r="I203" s="227">
        <f t="shared" si="285"/>
        <v>0.5967655308229397</v>
      </c>
      <c r="J203" s="94">
        <v>0.2</v>
      </c>
      <c r="K203" s="94">
        <v>0.25</v>
      </c>
      <c r="L203" s="83">
        <f t="shared" si="277"/>
        <v>25</v>
      </c>
      <c r="M203" s="140">
        <v>42011</v>
      </c>
      <c r="N203" s="27">
        <v>42013</v>
      </c>
      <c r="O203" s="28">
        <v>42027</v>
      </c>
      <c r="P203" s="93" t="s">
        <v>3346</v>
      </c>
      <c r="Q203" s="515"/>
      <c r="R203" s="224">
        <f t="shared" si="280"/>
        <v>1</v>
      </c>
      <c r="S203" s="231">
        <f t="shared" si="287"/>
        <v>15.625</v>
      </c>
      <c r="T203" s="680">
        <f t="shared" si="288"/>
        <v>102.67689461581728</v>
      </c>
      <c r="U203" s="227">
        <f t="shared" si="289"/>
        <v>26.182812499999997</v>
      </c>
      <c r="V203" s="263">
        <v>12</v>
      </c>
      <c r="W203" s="161">
        <v>6.4</v>
      </c>
      <c r="X203" s="149">
        <v>1.94</v>
      </c>
      <c r="Y203" s="155">
        <v>4.82</v>
      </c>
      <c r="Z203" s="149">
        <v>3.53</v>
      </c>
      <c r="AA203" s="156">
        <v>14.1</v>
      </c>
      <c r="AB203" s="432">
        <v>19.2</v>
      </c>
      <c r="AC203" s="474">
        <v>8.66</v>
      </c>
      <c r="AD203" s="443">
        <v>19.899999999999999</v>
      </c>
      <c r="AE203" s="440">
        <v>13.47</v>
      </c>
      <c r="AF203" s="723">
        <v>11</v>
      </c>
      <c r="AG203" s="456">
        <v>17111</v>
      </c>
      <c r="AH203" s="655">
        <v>1.5</v>
      </c>
      <c r="AI203" s="767">
        <v>0.47</v>
      </c>
      <c r="AJ203" s="796">
        <f t="shared" si="290"/>
        <v>0.97364329619860168</v>
      </c>
      <c r="AK203" s="688">
        <f t="shared" si="291"/>
        <v>1.2829641260480902</v>
      </c>
      <c r="AL203" s="634">
        <f t="shared" si="302"/>
        <v>21.212121212121215</v>
      </c>
      <c r="AM203" s="631">
        <f t="shared" si="269"/>
        <v>22.052244447028492</v>
      </c>
      <c r="AN203" s="631">
        <f t="shared" si="270"/>
        <v>19.375501594352173</v>
      </c>
      <c r="AO203" s="235">
        <f t="shared" si="292"/>
        <v>15.102138244531016</v>
      </c>
      <c r="AP203" s="808">
        <v>0.8</v>
      </c>
      <c r="AQ203" s="808">
        <v>0.66</v>
      </c>
      <c r="AR203" s="809" t="s">
        <v>1127</v>
      </c>
      <c r="AS203" s="808">
        <v>0.55000000000000004</v>
      </c>
      <c r="AT203" s="796">
        <v>0.44</v>
      </c>
      <c r="AU203" s="809"/>
      <c r="AV203" s="810">
        <v>0.38</v>
      </c>
      <c r="AW203" s="811">
        <v>0.33</v>
      </c>
      <c r="AX203" s="811">
        <v>0.28999999999999998</v>
      </c>
      <c r="AY203" s="811">
        <v>0.26</v>
      </c>
      <c r="AZ203" s="811">
        <v>0.23499999999999999</v>
      </c>
      <c r="BA203" s="811">
        <v>0.21</v>
      </c>
      <c r="BB203" s="811">
        <v>0.19600000000000001</v>
      </c>
      <c r="BC203" s="811">
        <v>0.17599999999999999</v>
      </c>
      <c r="BD203" s="811">
        <v>0.16600000000000001</v>
      </c>
      <c r="BE203" s="811">
        <v>0.15</v>
      </c>
      <c r="BF203" s="811">
        <v>0.14000000000000001</v>
      </c>
      <c r="BG203" s="811">
        <v>0.13</v>
      </c>
      <c r="BH203" s="810">
        <f t="shared" si="293"/>
        <v>5.1130000000000004</v>
      </c>
      <c r="BI203" s="405">
        <f t="shared" si="294"/>
        <v>21.212121212121215</v>
      </c>
      <c r="BJ203" s="405">
        <f t="shared" si="303"/>
        <v>19.999999999999996</v>
      </c>
      <c r="BK203" s="405">
        <f t="shared" si="271"/>
        <v>25</v>
      </c>
      <c r="BL203" s="306">
        <f t="shared" si="272"/>
        <v>15.789473684210531</v>
      </c>
      <c r="BM203" s="404">
        <f t="shared" si="305"/>
        <v>15.151515151515138</v>
      </c>
      <c r="BN203" s="306">
        <f t="shared" ref="BN203:BN212" si="308">IF(AX203=0,0,IF(AX203&gt;AW203,0,((AW203/AX203)-1)*100))</f>
        <v>13.793103448275868</v>
      </c>
      <c r="BO203" s="306">
        <f t="shared" ref="BO203:BW203" si="309">IF(AY203=0,0,IF(AY203&gt;AX203,0,((AX203/AY203)-1)*100))</f>
        <v>11.538461538461519</v>
      </c>
      <c r="BP203" s="306">
        <f t="shared" si="309"/>
        <v>10.638297872340431</v>
      </c>
      <c r="BQ203" s="306">
        <f t="shared" si="309"/>
        <v>11.904761904761907</v>
      </c>
      <c r="BR203" s="306">
        <f t="shared" si="309"/>
        <v>7.1428571428571397</v>
      </c>
      <c r="BS203" s="306">
        <f t="shared" si="309"/>
        <v>11.363636363636376</v>
      </c>
      <c r="BT203" s="306">
        <f t="shared" si="309"/>
        <v>6.0240963855421548</v>
      </c>
      <c r="BU203" s="306">
        <f t="shared" si="309"/>
        <v>10.666666666666668</v>
      </c>
      <c r="BV203" s="306">
        <f t="shared" si="309"/>
        <v>7.1428571428571397</v>
      </c>
      <c r="BW203" s="306">
        <f t="shared" si="309"/>
        <v>7.6923076923077094</v>
      </c>
      <c r="BX203" s="404">
        <f t="shared" si="295"/>
        <v>13.004010413703584</v>
      </c>
      <c r="BY203" s="405">
        <f t="shared" si="296"/>
        <v>5.3911060694248194</v>
      </c>
      <c r="BZ203" s="788" t="s">
        <v>2558</v>
      </c>
      <c r="CA203" s="486">
        <f t="shared" si="297"/>
        <v>-6.2105453748248856</v>
      </c>
      <c r="CB203" s="348">
        <f t="shared" si="298"/>
        <v>19.972267125175112</v>
      </c>
      <c r="CC203" s="404">
        <f t="shared" si="299"/>
        <v>73.919218749999999</v>
      </c>
      <c r="CD203" s="570">
        <f t="shared" si="300"/>
        <v>0.88000000000000012</v>
      </c>
      <c r="CE203" s="419">
        <f t="shared" si="255"/>
        <v>0.95620800000000017</v>
      </c>
      <c r="CF203" s="419">
        <f t="shared" si="278"/>
        <v>1.0518288000000002</v>
      </c>
      <c r="CG203" s="419">
        <f t="shared" si="278"/>
        <v>1.1570116800000003</v>
      </c>
      <c r="CH203" s="496">
        <f t="shared" si="278"/>
        <v>1.2727128480000005</v>
      </c>
      <c r="CI203" s="416">
        <f t="shared" si="273"/>
        <v>5.3177613280000013</v>
      </c>
      <c r="CJ203" s="405">
        <f t="shared" si="301"/>
        <v>3.1734566616936215</v>
      </c>
      <c r="CK203" s="457">
        <v>0.97</v>
      </c>
      <c r="CL203" s="458">
        <v>32.79</v>
      </c>
      <c r="CM203" s="458">
        <v>-1.04</v>
      </c>
      <c r="CN203" s="525">
        <v>6.59</v>
      </c>
      <c r="CO203" s="508">
        <v>11.63</v>
      </c>
    </row>
    <row r="204" spans="1:93" ht="11.25" customHeight="1">
      <c r="A204" s="23" t="s">
        <v>3075</v>
      </c>
      <c r="B204" s="24" t="s">
        <v>3076</v>
      </c>
      <c r="C204" s="98" t="s">
        <v>2727</v>
      </c>
      <c r="D204" s="199">
        <v>21</v>
      </c>
      <c r="E204" s="121">
        <v>146</v>
      </c>
      <c r="F204" s="57" t="s">
        <v>2659</v>
      </c>
      <c r="G204" s="49" t="s">
        <v>2659</v>
      </c>
      <c r="H204" s="338">
        <v>105.81</v>
      </c>
      <c r="I204" s="227">
        <f t="shared" si="285"/>
        <v>0.88838484075229185</v>
      </c>
      <c r="J204" s="94">
        <v>0.2</v>
      </c>
      <c r="K204" s="94">
        <v>0.23499999999999999</v>
      </c>
      <c r="L204" s="83">
        <f t="shared" si="277"/>
        <v>17.499999999999982</v>
      </c>
      <c r="M204" s="140">
        <v>42068</v>
      </c>
      <c r="N204" s="27">
        <v>42072</v>
      </c>
      <c r="O204" s="28">
        <v>42094</v>
      </c>
      <c r="P204" s="93" t="s">
        <v>1445</v>
      </c>
      <c r="Q204" s="198"/>
      <c r="R204" s="224">
        <f t="shared" si="280"/>
        <v>0.94</v>
      </c>
      <c r="S204" s="231">
        <f t="shared" si="287"/>
        <v>22.169811320754715</v>
      </c>
      <c r="T204" s="680">
        <f t="shared" si="288"/>
        <v>232.36772088575694</v>
      </c>
      <c r="U204" s="227">
        <f t="shared" si="289"/>
        <v>24.955188679245282</v>
      </c>
      <c r="V204" s="263">
        <v>1</v>
      </c>
      <c r="W204" s="161">
        <v>4.24</v>
      </c>
      <c r="X204" s="149">
        <v>2.02</v>
      </c>
      <c r="Y204" s="155">
        <v>2.0499999999999998</v>
      </c>
      <c r="Z204" s="149">
        <v>9.9600000000000009</v>
      </c>
      <c r="AA204" s="156">
        <v>42.5</v>
      </c>
      <c r="AB204" s="432">
        <v>9.9</v>
      </c>
      <c r="AC204" s="474">
        <v>10.62</v>
      </c>
      <c r="AD204" s="443">
        <v>27.3</v>
      </c>
      <c r="AE204" s="440">
        <v>12.33</v>
      </c>
      <c r="AF204" s="723">
        <v>26</v>
      </c>
      <c r="AG204" s="456">
        <v>22060</v>
      </c>
      <c r="AH204" s="655">
        <v>0.4</v>
      </c>
      <c r="AI204" s="767">
        <v>0.18</v>
      </c>
      <c r="AJ204" s="796">
        <f t="shared" si="290"/>
        <v>1.0790974963970981</v>
      </c>
      <c r="AK204" s="688">
        <f t="shared" si="291"/>
        <v>1.179064816273059</v>
      </c>
      <c r="AL204" s="634">
        <f t="shared" si="302"/>
        <v>17.647058823529417</v>
      </c>
      <c r="AM204" s="631">
        <f t="shared" si="269"/>
        <v>22.052244447028492</v>
      </c>
      <c r="AN204" s="631">
        <f t="shared" si="270"/>
        <v>29.45936165164078</v>
      </c>
      <c r="AO204" s="235">
        <f t="shared" si="292"/>
        <v>24.985362335515827</v>
      </c>
      <c r="AP204" s="808">
        <v>0.8</v>
      </c>
      <c r="AQ204" s="808">
        <v>0.68</v>
      </c>
      <c r="AR204" s="809"/>
      <c r="AS204" s="808">
        <v>0.56000000000000005</v>
      </c>
      <c r="AT204" s="796">
        <v>0.44</v>
      </c>
      <c r="AU204" s="809"/>
      <c r="AV204" s="810">
        <v>0.32</v>
      </c>
      <c r="AW204" s="811">
        <v>0.22</v>
      </c>
      <c r="AX204" s="811">
        <v>0.19</v>
      </c>
      <c r="AY204" s="811">
        <v>0.15</v>
      </c>
      <c r="AZ204" s="812">
        <v>0.12</v>
      </c>
      <c r="BA204" s="811">
        <v>0.105</v>
      </c>
      <c r="BB204" s="811">
        <v>8.5999999999999993E-2</v>
      </c>
      <c r="BC204" s="811">
        <v>5.8000000000000003E-2</v>
      </c>
      <c r="BD204" s="811">
        <v>4.8000000000000001E-2</v>
      </c>
      <c r="BE204" s="811">
        <v>4.2999999999999997E-2</v>
      </c>
      <c r="BF204" s="811">
        <v>3.7999999999999999E-2</v>
      </c>
      <c r="BG204" s="811">
        <v>3.3000000000000002E-2</v>
      </c>
      <c r="BH204" s="810">
        <f t="shared" si="293"/>
        <v>3.8909999999999996</v>
      </c>
      <c r="BI204" s="405">
        <f t="shared" si="294"/>
        <v>17.647058823529417</v>
      </c>
      <c r="BJ204" s="405">
        <f t="shared" si="303"/>
        <v>21.42857142857142</v>
      </c>
      <c r="BK204" s="405">
        <f t="shared" si="271"/>
        <v>27.272727272727295</v>
      </c>
      <c r="BL204" s="306">
        <f t="shared" si="272"/>
        <v>37.5</v>
      </c>
      <c r="BM204" s="404">
        <f t="shared" si="305"/>
        <v>45.45454545454546</v>
      </c>
      <c r="BN204" s="306">
        <f t="shared" si="308"/>
        <v>15.789473684210531</v>
      </c>
      <c r="BO204" s="306">
        <f t="shared" ref="BO204:BW204" si="310">IF(AY204=0,0,IF(AY204&gt;AX204,0,((AX204/AY204)-1)*100))</f>
        <v>26.666666666666682</v>
      </c>
      <c r="BP204" s="306">
        <f t="shared" si="310"/>
        <v>25</v>
      </c>
      <c r="BQ204" s="306">
        <f t="shared" si="310"/>
        <v>14.285714285714279</v>
      </c>
      <c r="BR204" s="306">
        <f t="shared" si="310"/>
        <v>22.093023255813947</v>
      </c>
      <c r="BS204" s="306">
        <f t="shared" si="310"/>
        <v>48.275862068965502</v>
      </c>
      <c r="BT204" s="306">
        <f t="shared" si="310"/>
        <v>20.833333333333325</v>
      </c>
      <c r="BU204" s="306">
        <f t="shared" si="310"/>
        <v>11.627906976744207</v>
      </c>
      <c r="BV204" s="306">
        <f t="shared" si="310"/>
        <v>13.157894736842103</v>
      </c>
      <c r="BW204" s="306">
        <f t="shared" si="310"/>
        <v>15.151515151515138</v>
      </c>
      <c r="BX204" s="404">
        <f t="shared" si="295"/>
        <v>24.14561954261195</v>
      </c>
      <c r="BY204" s="405">
        <f t="shared" si="296"/>
        <v>11.020287138776391</v>
      </c>
      <c r="BZ204" s="788" t="s">
        <v>2441</v>
      </c>
      <c r="CA204" s="486">
        <f t="shared" si="297"/>
        <v>5.3925578131477891</v>
      </c>
      <c r="CB204" s="348">
        <f t="shared" si="298"/>
        <v>30.347746492393071</v>
      </c>
      <c r="CC204" s="404">
        <f t="shared" si="299"/>
        <v>76.407499999999999</v>
      </c>
      <c r="CD204" s="570">
        <f t="shared" si="300"/>
        <v>0.87919999999999998</v>
      </c>
      <c r="CE204" s="419">
        <f t="shared" si="255"/>
        <v>0.96712000000000009</v>
      </c>
      <c r="CF204" s="419">
        <f t="shared" si="278"/>
        <v>1.0638320000000001</v>
      </c>
      <c r="CG204" s="419">
        <f t="shared" si="278"/>
        <v>1.1702152000000001</v>
      </c>
      <c r="CH204" s="496">
        <f t="shared" si="278"/>
        <v>1.2872367200000003</v>
      </c>
      <c r="CI204" s="416">
        <f t="shared" si="273"/>
        <v>5.3676039200000005</v>
      </c>
      <c r="CJ204" s="405">
        <f t="shared" si="301"/>
        <v>5.0728701635006148</v>
      </c>
      <c r="CK204" s="457">
        <v>0.73</v>
      </c>
      <c r="CL204" s="458">
        <v>71.959999999999994</v>
      </c>
      <c r="CM204" s="458">
        <v>5.86</v>
      </c>
      <c r="CN204" s="525">
        <v>12.09</v>
      </c>
      <c r="CO204" s="508">
        <v>34.51</v>
      </c>
    </row>
    <row r="205" spans="1:93" ht="11.25" customHeight="1">
      <c r="A205" s="86" t="s">
        <v>2691</v>
      </c>
      <c r="B205" s="24" t="s">
        <v>140</v>
      </c>
      <c r="C205" s="29" t="s">
        <v>2771</v>
      </c>
      <c r="D205" s="199">
        <v>14</v>
      </c>
      <c r="E205" s="121">
        <v>211</v>
      </c>
      <c r="F205" s="57" t="s">
        <v>2659</v>
      </c>
      <c r="G205" s="49" t="s">
        <v>2659</v>
      </c>
      <c r="H205" s="184">
        <v>72.099999999999994</v>
      </c>
      <c r="I205" s="227">
        <f t="shared" si="285"/>
        <v>1.2205270457697643</v>
      </c>
      <c r="J205" s="106">
        <v>0.21</v>
      </c>
      <c r="K205" s="106">
        <v>0.22</v>
      </c>
      <c r="L205" s="83">
        <f t="shared" si="277"/>
        <v>4.7619047619047672</v>
      </c>
      <c r="M205" s="140">
        <v>42003</v>
      </c>
      <c r="N205" s="27">
        <v>42006</v>
      </c>
      <c r="O205" s="28">
        <v>42020</v>
      </c>
      <c r="P205" s="93" t="s">
        <v>2853</v>
      </c>
      <c r="Q205" s="24"/>
      <c r="R205" s="224">
        <f t="shared" si="280"/>
        <v>0.88</v>
      </c>
      <c r="S205" s="231">
        <f t="shared" si="287"/>
        <v>117.33333333333333</v>
      </c>
      <c r="T205" s="680">
        <f t="shared" si="288"/>
        <v>192.32148715387279</v>
      </c>
      <c r="U205" s="227">
        <f t="shared" si="289"/>
        <v>96.133333333333326</v>
      </c>
      <c r="V205" s="263">
        <v>6</v>
      </c>
      <c r="W205" s="161">
        <v>0.75</v>
      </c>
      <c r="X205" s="149">
        <v>5.2</v>
      </c>
      <c r="Y205" s="155">
        <v>18.100000000000001</v>
      </c>
      <c r="Z205" s="149">
        <v>2</v>
      </c>
      <c r="AA205" s="156">
        <v>2.1</v>
      </c>
      <c r="AB205" s="432">
        <v>-11.9</v>
      </c>
      <c r="AC205" s="474">
        <v>36.700000000000003</v>
      </c>
      <c r="AD205" s="443">
        <v>-2.1</v>
      </c>
      <c r="AE205" s="440">
        <v>18.5</v>
      </c>
      <c r="AF205" s="723">
        <v>9</v>
      </c>
      <c r="AG205" s="456">
        <v>4673</v>
      </c>
      <c r="AH205" s="655">
        <v>0.8</v>
      </c>
      <c r="AI205" s="767">
        <v>0.14000000000000001</v>
      </c>
      <c r="AJ205" s="796" t="str">
        <f t="shared" si="290"/>
        <v>n/a</v>
      </c>
      <c r="AK205" s="688">
        <f t="shared" si="291"/>
        <v>1.132420745706024</v>
      </c>
      <c r="AL205" s="634">
        <f t="shared" si="302"/>
        <v>4.9999999999999822</v>
      </c>
      <c r="AM205" s="631">
        <f t="shared" si="269"/>
        <v>24.053456597035684</v>
      </c>
      <c r="AN205" s="631">
        <f t="shared" si="270"/>
        <v>21.290241716173263</v>
      </c>
      <c r="AO205" s="235">
        <f t="shared" si="292"/>
        <v>18.800646135195585</v>
      </c>
      <c r="AP205" s="808">
        <v>0.84</v>
      </c>
      <c r="AQ205" s="808">
        <v>0.8</v>
      </c>
      <c r="AR205" s="809"/>
      <c r="AS205" s="808">
        <v>0.6</v>
      </c>
      <c r="AT205" s="796">
        <v>0.44</v>
      </c>
      <c r="AU205" s="809"/>
      <c r="AV205" s="810">
        <v>0.36</v>
      </c>
      <c r="AW205" s="811">
        <v>0.32</v>
      </c>
      <c r="AX205" s="811">
        <v>0.28000000000000003</v>
      </c>
      <c r="AY205" s="811">
        <v>0.26</v>
      </c>
      <c r="AZ205" s="811">
        <v>0.22</v>
      </c>
      <c r="BA205" s="811">
        <v>0.2</v>
      </c>
      <c r="BB205" s="811">
        <v>0.15</v>
      </c>
      <c r="BC205" s="811">
        <v>0.1</v>
      </c>
      <c r="BD205" s="811">
        <v>7.4999999999999997E-2</v>
      </c>
      <c r="BE205" s="812">
        <v>0.05</v>
      </c>
      <c r="BF205" s="811">
        <v>0.05</v>
      </c>
      <c r="BG205" s="812">
        <v>0</v>
      </c>
      <c r="BH205" s="810">
        <f t="shared" si="293"/>
        <v>4.7449999999999992</v>
      </c>
      <c r="BI205" s="405">
        <f t="shared" si="294"/>
        <v>4.9999999999999822</v>
      </c>
      <c r="BJ205" s="405">
        <f t="shared" si="303"/>
        <v>33.33333333333335</v>
      </c>
      <c r="BK205" s="405">
        <f t="shared" si="271"/>
        <v>36.363636363636353</v>
      </c>
      <c r="BL205" s="306">
        <f t="shared" si="272"/>
        <v>22.222222222222232</v>
      </c>
      <c r="BM205" s="404">
        <f t="shared" si="305"/>
        <v>12.5</v>
      </c>
      <c r="BN205" s="306">
        <f t="shared" si="308"/>
        <v>14.285714285714279</v>
      </c>
      <c r="BO205" s="306">
        <f t="shared" ref="BO205:BW207" si="311">IF(AY205=0,0,IF(AY205&gt;AX205,0,((AX205/AY205)-1)*100))</f>
        <v>7.6923076923077094</v>
      </c>
      <c r="BP205" s="306">
        <f t="shared" si="311"/>
        <v>18.181818181818187</v>
      </c>
      <c r="BQ205" s="306">
        <f t="shared" si="311"/>
        <v>9.9999999999999858</v>
      </c>
      <c r="BR205" s="306">
        <f t="shared" si="311"/>
        <v>33.33333333333335</v>
      </c>
      <c r="BS205" s="306">
        <f t="shared" si="311"/>
        <v>49.999999999999979</v>
      </c>
      <c r="BT205" s="306">
        <f t="shared" si="311"/>
        <v>33.33333333333335</v>
      </c>
      <c r="BU205" s="306">
        <f t="shared" si="311"/>
        <v>49.999999999999979</v>
      </c>
      <c r="BV205" s="306">
        <f t="shared" si="311"/>
        <v>0</v>
      </c>
      <c r="BW205" s="306">
        <f t="shared" si="311"/>
        <v>0</v>
      </c>
      <c r="BX205" s="404">
        <f t="shared" si="295"/>
        <v>21.749713249713249</v>
      </c>
      <c r="BY205" s="405">
        <f t="shared" si="296"/>
        <v>16.183954789493505</v>
      </c>
      <c r="BZ205" s="788" t="s">
        <v>1464</v>
      </c>
      <c r="CA205" s="486">
        <f t="shared" si="297"/>
        <v>-73.622564571390299</v>
      </c>
      <c r="CB205" s="348">
        <f t="shared" si="298"/>
        <v>22.510768761943027</v>
      </c>
      <c r="CC205" s="404">
        <f t="shared" si="299"/>
        <v>44.45761904761904</v>
      </c>
      <c r="CD205" s="570">
        <f t="shared" si="300"/>
        <v>0.84839999999999993</v>
      </c>
      <c r="CE205" s="419">
        <f t="shared" si="255"/>
        <v>0.93323999999999996</v>
      </c>
      <c r="CF205" s="419">
        <f t="shared" si="278"/>
        <v>1.026564</v>
      </c>
      <c r="CG205" s="419">
        <f t="shared" si="278"/>
        <v>1.1292204000000001</v>
      </c>
      <c r="CH205" s="496">
        <f t="shared" si="278"/>
        <v>1.2421424400000003</v>
      </c>
      <c r="CI205" s="416">
        <f t="shared" si="273"/>
        <v>5.1795668400000006</v>
      </c>
      <c r="CJ205" s="405">
        <f t="shared" si="301"/>
        <v>7.1838652427184488</v>
      </c>
      <c r="CK205" s="457">
        <v>0.16</v>
      </c>
      <c r="CL205" s="458">
        <v>30.25</v>
      </c>
      <c r="CM205" s="458">
        <v>-12.37</v>
      </c>
      <c r="CN205" s="525">
        <v>4.84</v>
      </c>
      <c r="CO205" s="508">
        <v>4.01</v>
      </c>
    </row>
    <row r="206" spans="1:93" ht="11.25" customHeight="1">
      <c r="A206" s="193" t="s">
        <v>1110</v>
      </c>
      <c r="B206" s="32" t="s">
        <v>1111</v>
      </c>
      <c r="C206" s="32" t="s">
        <v>2733</v>
      </c>
      <c r="D206" s="200">
        <v>10</v>
      </c>
      <c r="E206" s="121">
        <v>335</v>
      </c>
      <c r="F206" s="40" t="s">
        <v>1572</v>
      </c>
      <c r="G206" s="42" t="s">
        <v>1572</v>
      </c>
      <c r="H206" s="185">
        <v>93.99</v>
      </c>
      <c r="I206" s="229">
        <f t="shared" si="285"/>
        <v>1.574635599531865</v>
      </c>
      <c r="J206" s="125">
        <v>0.34</v>
      </c>
      <c r="K206" s="125">
        <v>0.37</v>
      </c>
      <c r="L206" s="84">
        <f t="shared" si="245"/>
        <v>8.8235294117646959</v>
      </c>
      <c r="M206" s="215">
        <v>41865</v>
      </c>
      <c r="N206" s="44">
        <v>41869</v>
      </c>
      <c r="O206" s="34">
        <v>41901</v>
      </c>
      <c r="P206" s="268" t="s">
        <v>559</v>
      </c>
      <c r="Q206" s="32"/>
      <c r="R206" s="192">
        <f t="shared" si="280"/>
        <v>1.48</v>
      </c>
      <c r="S206" s="231">
        <f t="shared" si="287"/>
        <v>35.748792270531403</v>
      </c>
      <c r="T206" s="680">
        <f t="shared" si="288"/>
        <v>66.274127110070197</v>
      </c>
      <c r="U206" s="227">
        <f t="shared" si="289"/>
        <v>22.702898550724637</v>
      </c>
      <c r="V206" s="264">
        <v>12</v>
      </c>
      <c r="W206" s="162">
        <v>4.1399999999999997</v>
      </c>
      <c r="X206" s="150">
        <v>1.9</v>
      </c>
      <c r="Y206" s="157">
        <v>0.75</v>
      </c>
      <c r="Z206" s="150">
        <v>2.74</v>
      </c>
      <c r="AA206" s="158">
        <v>13.9</v>
      </c>
      <c r="AB206" s="434">
        <v>-10.6</v>
      </c>
      <c r="AC206" s="475">
        <v>13.49</v>
      </c>
      <c r="AD206" s="445">
        <v>20.6</v>
      </c>
      <c r="AE206" s="444">
        <v>11.95</v>
      </c>
      <c r="AF206" s="725">
        <v>15</v>
      </c>
      <c r="AG206" s="467">
        <v>4981</v>
      </c>
      <c r="AH206" s="738">
        <v>0.6</v>
      </c>
      <c r="AI206" s="769">
        <v>2.48</v>
      </c>
      <c r="AJ206" s="796">
        <f>IF(OR(AD206&lt;0,AD206="n/a",AD206=0,AN206="n/a"),"n/a",AN206/AD206)</f>
        <v>0.39535181117097945</v>
      </c>
      <c r="AK206" s="688">
        <f>IF(OR(AN206&lt;0,AN206="n/a",AO206&lt;0,AO206="n/a"),"n/a",AN206/AO206)</f>
        <v>0.90523920057044971</v>
      </c>
      <c r="AL206" s="635">
        <f t="shared" si="302"/>
        <v>9.2307692307692193</v>
      </c>
      <c r="AM206" s="636">
        <f t="shared" si="269"/>
        <v>8.2322716759108303</v>
      </c>
      <c r="AN206" s="636">
        <f t="shared" si="270"/>
        <v>8.1442473101221768</v>
      </c>
      <c r="AO206" s="236">
        <f t="shared" si="292"/>
        <v>8.996790356615092</v>
      </c>
      <c r="AP206" s="814">
        <v>1.42</v>
      </c>
      <c r="AQ206" s="814">
        <v>1.3</v>
      </c>
      <c r="AR206" s="815"/>
      <c r="AS206" s="814">
        <v>1.2</v>
      </c>
      <c r="AT206" s="797">
        <v>1.1200000000000001</v>
      </c>
      <c r="AU206" s="815"/>
      <c r="AV206" s="816">
        <v>1.02</v>
      </c>
      <c r="AW206" s="817">
        <v>0.96</v>
      </c>
      <c r="AX206" s="817">
        <v>0.92</v>
      </c>
      <c r="AY206" s="817">
        <v>0.84</v>
      </c>
      <c r="AZ206" s="817">
        <v>0.72</v>
      </c>
      <c r="BA206" s="817">
        <v>0.64</v>
      </c>
      <c r="BB206" s="820">
        <v>0.6</v>
      </c>
      <c r="BC206" s="820">
        <v>0.6</v>
      </c>
      <c r="BD206" s="820">
        <v>0.6</v>
      </c>
      <c r="BE206" s="820">
        <v>0.6</v>
      </c>
      <c r="BF206" s="820">
        <v>0.6</v>
      </c>
      <c r="BG206" s="820">
        <v>0.6</v>
      </c>
      <c r="BH206" s="816">
        <f t="shared" si="293"/>
        <v>13.74</v>
      </c>
      <c r="BI206" s="409">
        <f t="shared" si="294"/>
        <v>9.2307692307692193</v>
      </c>
      <c r="BJ206" s="409">
        <f t="shared" si="303"/>
        <v>8.3333333333333481</v>
      </c>
      <c r="BK206" s="409">
        <f t="shared" si="271"/>
        <v>7.1428571428571397</v>
      </c>
      <c r="BL206" s="395">
        <f t="shared" si="272"/>
        <v>9.8039215686274606</v>
      </c>
      <c r="BM206" s="408">
        <f t="shared" si="305"/>
        <v>6.25</v>
      </c>
      <c r="BN206" s="395">
        <f t="shared" si="308"/>
        <v>4.3478260869565188</v>
      </c>
      <c r="BO206" s="395">
        <f t="shared" si="311"/>
        <v>9.5238095238095344</v>
      </c>
      <c r="BP206" s="395">
        <f t="shared" si="311"/>
        <v>16.666666666666675</v>
      </c>
      <c r="BQ206" s="395">
        <f t="shared" si="311"/>
        <v>12.5</v>
      </c>
      <c r="BR206" s="395">
        <f t="shared" si="311"/>
        <v>6.6666666666666652</v>
      </c>
      <c r="BS206" s="395">
        <f t="shared" si="311"/>
        <v>0</v>
      </c>
      <c r="BT206" s="395">
        <f t="shared" si="311"/>
        <v>0</v>
      </c>
      <c r="BU206" s="395">
        <f t="shared" si="311"/>
        <v>0</v>
      </c>
      <c r="BV206" s="395">
        <f t="shared" si="311"/>
        <v>0</v>
      </c>
      <c r="BW206" s="395">
        <f t="shared" si="311"/>
        <v>0</v>
      </c>
      <c r="BX206" s="408">
        <f t="shared" si="295"/>
        <v>6.0310566813124371</v>
      </c>
      <c r="BY206" s="409">
        <f t="shared" si="296"/>
        <v>5.0551981344329846</v>
      </c>
      <c r="BZ206" s="654" t="s">
        <v>2558</v>
      </c>
      <c r="CA206" s="487">
        <f t="shared" si="297"/>
        <v>-12.984015641070595</v>
      </c>
      <c r="CB206" s="349">
        <f t="shared" si="298"/>
        <v>9.7188829096540417</v>
      </c>
      <c r="CC206" s="408">
        <f t="shared" si="299"/>
        <v>65.644163251121626</v>
      </c>
      <c r="CD206" s="574">
        <f t="shared" si="300"/>
        <v>1.4341999999999999</v>
      </c>
      <c r="CE206" s="420">
        <f t="shared" si="255"/>
        <v>1.57762</v>
      </c>
      <c r="CF206" s="420">
        <f t="shared" si="278"/>
        <v>1.7353820000000002</v>
      </c>
      <c r="CG206" s="420">
        <f t="shared" si="278"/>
        <v>1.9089202000000003</v>
      </c>
      <c r="CH206" s="497">
        <f t="shared" si="278"/>
        <v>2.0998122200000005</v>
      </c>
      <c r="CI206" s="421">
        <f t="shared" si="273"/>
        <v>8.7559344200000009</v>
      </c>
      <c r="CJ206" s="409">
        <f t="shared" si="301"/>
        <v>9.3158148952016191</v>
      </c>
      <c r="CK206" s="468">
        <v>1.73</v>
      </c>
      <c r="CL206" s="469">
        <v>31.64</v>
      </c>
      <c r="CM206" s="469">
        <v>-1.87</v>
      </c>
      <c r="CN206" s="528">
        <v>4.07</v>
      </c>
      <c r="CO206" s="476">
        <v>6.43</v>
      </c>
    </row>
    <row r="207" spans="1:93" ht="11.25" customHeight="1">
      <c r="A207" s="23" t="s">
        <v>1915</v>
      </c>
      <c r="B207" s="24" t="s">
        <v>1916</v>
      </c>
      <c r="C207" s="29" t="s">
        <v>1378</v>
      </c>
      <c r="D207" s="199">
        <v>15</v>
      </c>
      <c r="E207" s="121">
        <v>200</v>
      </c>
      <c r="F207" s="38" t="s">
        <v>2049</v>
      </c>
      <c r="G207" s="39" t="s">
        <v>2049</v>
      </c>
      <c r="H207" s="184">
        <v>56.95</v>
      </c>
      <c r="I207" s="227">
        <f t="shared" si="285"/>
        <v>3.8279192273924498</v>
      </c>
      <c r="J207" s="94">
        <v>0.52500000000000002</v>
      </c>
      <c r="K207" s="94">
        <v>0.54500000000000004</v>
      </c>
      <c r="L207" s="83">
        <f t="shared" ref="L207:L221" si="312">((K207/J207)-1)*100</f>
        <v>3.8095238095238182</v>
      </c>
      <c r="M207" s="140">
        <v>42069</v>
      </c>
      <c r="N207" s="27">
        <v>42073</v>
      </c>
      <c r="O207" s="28">
        <v>42095</v>
      </c>
      <c r="P207" s="26" t="s">
        <v>3171</v>
      </c>
      <c r="Q207" s="24"/>
      <c r="R207" s="224">
        <f t="shared" si="280"/>
        <v>2.1800000000000002</v>
      </c>
      <c r="S207" s="675">
        <f t="shared" si="287"/>
        <v>57.519788918205805</v>
      </c>
      <c r="T207" s="684">
        <f t="shared" si="288"/>
        <v>4.6545041082216798</v>
      </c>
      <c r="U207" s="226">
        <f t="shared" si="289"/>
        <v>15.026385224274406</v>
      </c>
      <c r="V207" s="263">
        <v>12</v>
      </c>
      <c r="W207" s="161">
        <v>3.79</v>
      </c>
      <c r="X207" s="149">
        <v>2.81</v>
      </c>
      <c r="Y207" s="155">
        <v>1.67</v>
      </c>
      <c r="Z207" s="149">
        <v>1.64</v>
      </c>
      <c r="AA207" s="156">
        <v>11.1</v>
      </c>
      <c r="AB207" s="432">
        <v>7.6</v>
      </c>
      <c r="AC207" s="474">
        <v>3.21</v>
      </c>
      <c r="AD207" s="443">
        <v>2.7</v>
      </c>
      <c r="AE207" s="440">
        <v>5.35</v>
      </c>
      <c r="AF207" s="723">
        <v>11</v>
      </c>
      <c r="AG207" s="456">
        <v>8118</v>
      </c>
      <c r="AH207" s="655">
        <v>10</v>
      </c>
      <c r="AI207" s="767">
        <v>1.26</v>
      </c>
      <c r="AJ207" s="795">
        <f t="shared" ref="AJ207:AJ216" si="313">IF(OR(AD207&lt;0,AD207="n/a",AD207=0),"n/a",AN207/AD207)</f>
        <v>0.81498867237848616</v>
      </c>
      <c r="AK207" s="794">
        <f t="shared" ref="AK207:AK216" si="314">IF(OR(AO207&lt;0,AO207="n/a"),"n/a",AN207/AO207)</f>
        <v>0.58358494299898178</v>
      </c>
      <c r="AL207" s="634">
        <f t="shared" si="302"/>
        <v>3.3457249070631967</v>
      </c>
      <c r="AM207" s="631">
        <f t="shared" si="269"/>
        <v>2.6084002772812864</v>
      </c>
      <c r="AN207" s="631">
        <f t="shared" si="270"/>
        <v>2.2004694154219129</v>
      </c>
      <c r="AO207" s="235">
        <f t="shared" si="292"/>
        <v>3.7706069044789459</v>
      </c>
      <c r="AP207" s="808">
        <v>2.085</v>
      </c>
      <c r="AQ207" s="808">
        <v>2.0175000000000001</v>
      </c>
      <c r="AR207" s="809"/>
      <c r="AS207" s="808">
        <v>1.97</v>
      </c>
      <c r="AT207" s="796">
        <v>1.93</v>
      </c>
      <c r="AU207" s="809"/>
      <c r="AV207" s="810">
        <v>1.895</v>
      </c>
      <c r="AW207" s="811">
        <v>1.87</v>
      </c>
      <c r="AX207" s="811">
        <v>1.82</v>
      </c>
      <c r="AY207" s="811">
        <v>1.74</v>
      </c>
      <c r="AZ207" s="811">
        <v>1.65</v>
      </c>
      <c r="BA207" s="811">
        <v>1.5349999999999999</v>
      </c>
      <c r="BB207" s="811">
        <v>1.44</v>
      </c>
      <c r="BC207" s="811">
        <v>1.36</v>
      </c>
      <c r="BD207" s="811">
        <v>1.2749999999999999</v>
      </c>
      <c r="BE207" s="811">
        <v>1.1875</v>
      </c>
      <c r="BF207" s="811">
        <v>1.1375</v>
      </c>
      <c r="BG207" s="811">
        <v>1.32</v>
      </c>
      <c r="BH207" s="810">
        <f t="shared" si="293"/>
        <v>26.232499999999998</v>
      </c>
      <c r="BI207" s="405">
        <f t="shared" si="294"/>
        <v>3.3457249070631967</v>
      </c>
      <c r="BJ207" s="405">
        <f t="shared" si="303"/>
        <v>2.4111675126903709</v>
      </c>
      <c r="BK207" s="405">
        <f t="shared" si="271"/>
        <v>2.0725388601036343</v>
      </c>
      <c r="BL207" s="306">
        <f t="shared" si="272"/>
        <v>1.846965699208436</v>
      </c>
      <c r="BM207" s="404">
        <f t="shared" si="305"/>
        <v>1.3368983957219305</v>
      </c>
      <c r="BN207" s="306">
        <f t="shared" si="308"/>
        <v>2.7472527472527597</v>
      </c>
      <c r="BO207" s="306">
        <f t="shared" si="311"/>
        <v>4.5977011494252817</v>
      </c>
      <c r="BP207" s="306">
        <f t="shared" si="311"/>
        <v>5.4545454545454675</v>
      </c>
      <c r="BQ207" s="306">
        <f t="shared" si="311"/>
        <v>7.4918566775244333</v>
      </c>
      <c r="BR207" s="306">
        <f t="shared" si="311"/>
        <v>6.5972222222222099</v>
      </c>
      <c r="BS207" s="306">
        <f t="shared" si="311"/>
        <v>5.8823529411764497</v>
      </c>
      <c r="BT207" s="306">
        <f t="shared" si="311"/>
        <v>6.6666666666666874</v>
      </c>
      <c r="BU207" s="306">
        <f t="shared" si="311"/>
        <v>7.3684210526315796</v>
      </c>
      <c r="BV207" s="306">
        <f t="shared" si="311"/>
        <v>4.3956043956044022</v>
      </c>
      <c r="BW207" s="306">
        <f t="shared" si="311"/>
        <v>0</v>
      </c>
      <c r="BX207" s="404">
        <f t="shared" si="295"/>
        <v>4.1476612454557893</v>
      </c>
      <c r="BY207" s="405">
        <f t="shared" si="296"/>
        <v>2.2979158427037674</v>
      </c>
      <c r="BZ207" s="788" t="s">
        <v>52</v>
      </c>
      <c r="CA207" s="486">
        <f t="shared" si="297"/>
        <v>-8.9979965814600433</v>
      </c>
      <c r="CB207" s="348">
        <f t="shared" si="298"/>
        <v>6.0283886428143632</v>
      </c>
      <c r="CC207" s="404">
        <f t="shared" si="299"/>
        <v>50.246575865364449</v>
      </c>
      <c r="CD207" s="570">
        <f t="shared" si="300"/>
        <v>2.2434600000000002</v>
      </c>
      <c r="CE207" s="419">
        <f t="shared" si="255"/>
        <v>2.3154750660000003</v>
      </c>
      <c r="CF207" s="419">
        <f t="shared" si="278"/>
        <v>2.4393529820310005</v>
      </c>
      <c r="CG207" s="419">
        <f t="shared" si="278"/>
        <v>2.569858366569659</v>
      </c>
      <c r="CH207" s="496">
        <f t="shared" si="278"/>
        <v>2.7073457891811361</v>
      </c>
      <c r="CI207" s="416">
        <f t="shared" si="273"/>
        <v>12.275492203781795</v>
      </c>
      <c r="CJ207" s="405">
        <f t="shared" si="301"/>
        <v>21.554859005762587</v>
      </c>
      <c r="CK207" s="457">
        <v>0.3</v>
      </c>
      <c r="CL207" s="458">
        <v>21.73</v>
      </c>
      <c r="CM207" s="458">
        <v>-13.15</v>
      </c>
      <c r="CN207" s="525">
        <v>-6.66</v>
      </c>
      <c r="CO207" s="508">
        <v>5.54</v>
      </c>
    </row>
    <row r="208" spans="1:93" ht="11.25" customHeight="1">
      <c r="A208" s="23" t="s">
        <v>2639</v>
      </c>
      <c r="B208" s="24" t="s">
        <v>2640</v>
      </c>
      <c r="C208" s="29" t="s">
        <v>3266</v>
      </c>
      <c r="D208" s="117">
        <v>24</v>
      </c>
      <c r="E208" s="121">
        <v>107</v>
      </c>
      <c r="F208" s="57" t="s">
        <v>2659</v>
      </c>
      <c r="G208" s="49" t="s">
        <v>2659</v>
      </c>
      <c r="H208" s="338">
        <v>43.04</v>
      </c>
      <c r="I208" s="227">
        <f t="shared" si="285"/>
        <v>1.1152416356877324</v>
      </c>
      <c r="J208" s="94">
        <v>0.22</v>
      </c>
      <c r="K208" s="94">
        <v>0.24</v>
      </c>
      <c r="L208" s="83">
        <f t="shared" si="312"/>
        <v>9.0909090909090828</v>
      </c>
      <c r="M208" s="140">
        <v>41991</v>
      </c>
      <c r="N208" s="27">
        <v>41995</v>
      </c>
      <c r="O208" s="28">
        <v>42010</v>
      </c>
      <c r="P208" s="26" t="s">
        <v>1727</v>
      </c>
      <c r="Q208" s="91" t="s">
        <v>2798</v>
      </c>
      <c r="R208" s="224">
        <f>K208*2</f>
        <v>0.48</v>
      </c>
      <c r="S208" s="231">
        <f t="shared" si="287"/>
        <v>25.94594594594594</v>
      </c>
      <c r="T208" s="680">
        <f t="shared" si="288"/>
        <v>144.256941464216</v>
      </c>
      <c r="U208" s="227">
        <f t="shared" si="289"/>
        <v>23.264864864864862</v>
      </c>
      <c r="V208" s="263">
        <v>12</v>
      </c>
      <c r="W208" s="161">
        <v>1.85</v>
      </c>
      <c r="X208" s="149">
        <v>1.72</v>
      </c>
      <c r="Y208" s="155">
        <v>5.69</v>
      </c>
      <c r="Z208" s="149">
        <v>5.77</v>
      </c>
      <c r="AA208" s="156">
        <v>26</v>
      </c>
      <c r="AB208" s="432">
        <v>12.8</v>
      </c>
      <c r="AC208" s="474">
        <v>14.75</v>
      </c>
      <c r="AD208" s="443">
        <v>15.2</v>
      </c>
      <c r="AE208" s="440">
        <v>13.5</v>
      </c>
      <c r="AF208" s="723">
        <v>7</v>
      </c>
      <c r="AG208" s="456">
        <v>7198</v>
      </c>
      <c r="AH208" s="655">
        <v>9.1</v>
      </c>
      <c r="AI208" s="767">
        <v>0</v>
      </c>
      <c r="AJ208" s="796">
        <f t="shared" si="313"/>
        <v>1.4752626668702278</v>
      </c>
      <c r="AK208" s="688">
        <f t="shared" si="314"/>
        <v>1.3535931653716591</v>
      </c>
      <c r="AL208" s="634">
        <f t="shared" si="302"/>
        <v>25.714285714285733</v>
      </c>
      <c r="AM208" s="631">
        <f t="shared" si="269"/>
        <v>25.99210498948732</v>
      </c>
      <c r="AN208" s="631">
        <f t="shared" si="270"/>
        <v>22.423992536427463</v>
      </c>
      <c r="AO208" s="235">
        <f t="shared" si="292"/>
        <v>16.566271986361912</v>
      </c>
      <c r="AP208" s="808">
        <v>0.44</v>
      </c>
      <c r="AQ208" s="808">
        <v>0.35</v>
      </c>
      <c r="AR208" s="809" t="s">
        <v>1127</v>
      </c>
      <c r="AS208" s="808">
        <v>0.3</v>
      </c>
      <c r="AT208" s="796">
        <v>0.22</v>
      </c>
      <c r="AU208" s="809"/>
      <c r="AV208" s="810">
        <v>0.19</v>
      </c>
      <c r="AW208" s="811">
        <v>0.16</v>
      </c>
      <c r="AX208" s="811">
        <v>0.15</v>
      </c>
      <c r="AY208" s="811">
        <v>0.13</v>
      </c>
      <c r="AZ208" s="811">
        <v>0.115</v>
      </c>
      <c r="BA208" s="811">
        <v>0.105</v>
      </c>
      <c r="BB208" s="811">
        <v>9.5000000000000001E-2</v>
      </c>
      <c r="BC208" s="811">
        <v>6.5000000000000002E-2</v>
      </c>
      <c r="BD208" s="811">
        <v>5.5E-2</v>
      </c>
      <c r="BE208" s="811">
        <v>4.4999999999999998E-2</v>
      </c>
      <c r="BF208" s="811">
        <v>3.6670000000000001E-2</v>
      </c>
      <c r="BG208" s="811">
        <v>1.4999999999999999E-2</v>
      </c>
      <c r="BH208" s="810">
        <f t="shared" si="293"/>
        <v>2.4716700000000005</v>
      </c>
      <c r="BI208" s="405">
        <f t="shared" si="294"/>
        <v>25.714285714285733</v>
      </c>
      <c r="BJ208" s="405">
        <f t="shared" si="303"/>
        <v>16.666666666666675</v>
      </c>
      <c r="BK208" s="405">
        <f t="shared" si="271"/>
        <v>36.363636363636353</v>
      </c>
      <c r="BL208" s="306">
        <f t="shared" si="272"/>
        <v>15.789473684210531</v>
      </c>
      <c r="BM208" s="404">
        <f t="shared" si="305"/>
        <v>18.75</v>
      </c>
      <c r="BN208" s="306">
        <f t="shared" si="308"/>
        <v>6.6666666666666652</v>
      </c>
      <c r="BO208" s="306">
        <f t="shared" ref="BO208:BW210" si="315">IF(AY208=0,0,IF(AY208&gt;AX208,0,((AX208/AY208)-1)*100))</f>
        <v>15.384615384615374</v>
      </c>
      <c r="BP208" s="306">
        <f t="shared" si="315"/>
        <v>13.043478260869556</v>
      </c>
      <c r="BQ208" s="306">
        <f t="shared" si="315"/>
        <v>9.5238095238095344</v>
      </c>
      <c r="BR208" s="306">
        <f t="shared" si="315"/>
        <v>10.526315789473673</v>
      </c>
      <c r="BS208" s="306">
        <f t="shared" si="315"/>
        <v>46.153846153846146</v>
      </c>
      <c r="BT208" s="306">
        <f t="shared" si="315"/>
        <v>18.181818181818187</v>
      </c>
      <c r="BU208" s="306">
        <f t="shared" si="315"/>
        <v>22.222222222222232</v>
      </c>
      <c r="BV208" s="306">
        <f t="shared" si="315"/>
        <v>22.716116716662114</v>
      </c>
      <c r="BW208" s="306">
        <f t="shared" si="315"/>
        <v>144.4666666666667</v>
      </c>
      <c r="BX208" s="404">
        <f t="shared" si="295"/>
        <v>28.144641199696633</v>
      </c>
      <c r="BY208" s="405">
        <f t="shared" si="296"/>
        <v>32.633690391680041</v>
      </c>
      <c r="BZ208" s="788" t="s">
        <v>2637</v>
      </c>
      <c r="CA208" s="486">
        <f t="shared" si="297"/>
        <v>0.27436930725033193</v>
      </c>
      <c r="CB208" s="348">
        <f t="shared" si="298"/>
        <v>23.539234172115194</v>
      </c>
      <c r="CC208" s="404">
        <f t="shared" si="299"/>
        <v>70.934373464373465</v>
      </c>
      <c r="CD208" s="570">
        <f t="shared" si="300"/>
        <v>0.48400000000000004</v>
      </c>
      <c r="CE208" s="419">
        <f t="shared" si="255"/>
        <v>0.5324000000000001</v>
      </c>
      <c r="CF208" s="419">
        <f t="shared" si="278"/>
        <v>0.58564000000000016</v>
      </c>
      <c r="CG208" s="419">
        <f t="shared" si="278"/>
        <v>0.64420400000000022</v>
      </c>
      <c r="CH208" s="496">
        <f t="shared" si="278"/>
        <v>0.70862440000000027</v>
      </c>
      <c r="CI208" s="416">
        <f t="shared" si="273"/>
        <v>2.9548684000000009</v>
      </c>
      <c r="CJ208" s="405">
        <f t="shared" si="301"/>
        <v>6.8654005576208199</v>
      </c>
      <c r="CK208" s="457">
        <v>1.21</v>
      </c>
      <c r="CL208" s="458">
        <v>45.71</v>
      </c>
      <c r="CM208" s="458">
        <v>-1.33</v>
      </c>
      <c r="CN208" s="525">
        <v>5.31</v>
      </c>
      <c r="CO208" s="508">
        <v>16.96</v>
      </c>
    </row>
    <row r="209" spans="1:93" ht="11.25" customHeight="1">
      <c r="A209" s="86" t="s">
        <v>2712</v>
      </c>
      <c r="B209" s="24" t="s">
        <v>1794</v>
      </c>
      <c r="C209" s="24" t="s">
        <v>2172</v>
      </c>
      <c r="D209" s="199">
        <v>12</v>
      </c>
      <c r="E209" s="121">
        <v>287</v>
      </c>
      <c r="F209" s="38" t="s">
        <v>2049</v>
      </c>
      <c r="G209" s="39" t="s">
        <v>2049</v>
      </c>
      <c r="H209" s="184">
        <v>108.2</v>
      </c>
      <c r="I209" s="227">
        <f t="shared" si="285"/>
        <v>2.587800369685767</v>
      </c>
      <c r="J209" s="126">
        <v>0.66</v>
      </c>
      <c r="K209" s="126">
        <v>0.7</v>
      </c>
      <c r="L209" s="83">
        <f t="shared" si="312"/>
        <v>6.0606060606060552</v>
      </c>
      <c r="M209" s="140">
        <v>42088</v>
      </c>
      <c r="N209" s="27">
        <v>42090</v>
      </c>
      <c r="O209" s="28">
        <v>42109</v>
      </c>
      <c r="P209" s="26" t="s">
        <v>1514</v>
      </c>
      <c r="Q209" s="24"/>
      <c r="R209" s="224">
        <f>K209*4</f>
        <v>2.8</v>
      </c>
      <c r="S209" s="231">
        <f t="shared" si="287"/>
        <v>61.135371179039296</v>
      </c>
      <c r="T209" s="680">
        <f t="shared" si="288"/>
        <v>57.08096602836288</v>
      </c>
      <c r="U209" s="227">
        <f t="shared" si="289"/>
        <v>23.624454148471617</v>
      </c>
      <c r="V209" s="263">
        <v>12</v>
      </c>
      <c r="W209" s="161">
        <v>4.58</v>
      </c>
      <c r="X209" s="149">
        <v>3.1</v>
      </c>
      <c r="Y209" s="155">
        <v>2.42</v>
      </c>
      <c r="Z209" s="149">
        <v>2.35</v>
      </c>
      <c r="AA209" s="156">
        <v>10.3</v>
      </c>
      <c r="AB209" s="432">
        <v>15.2</v>
      </c>
      <c r="AC209" s="474">
        <v>6.23</v>
      </c>
      <c r="AD209" s="443">
        <v>-2</v>
      </c>
      <c r="AE209" s="440">
        <v>7.63</v>
      </c>
      <c r="AF209" s="723">
        <v>16</v>
      </c>
      <c r="AG209" s="456">
        <v>26641</v>
      </c>
      <c r="AH209" s="655">
        <v>0.1</v>
      </c>
      <c r="AI209" s="767">
        <v>1.23</v>
      </c>
      <c r="AJ209" s="796" t="str">
        <f t="shared" si="313"/>
        <v>n/a</v>
      </c>
      <c r="AK209" s="688">
        <f t="shared" si="314"/>
        <v>1.1341058268484268</v>
      </c>
      <c r="AL209" s="634">
        <f t="shared" si="302"/>
        <v>4.8192771084337283</v>
      </c>
      <c r="AM209" s="631">
        <f t="shared" si="269"/>
        <v>12.563210783291566</v>
      </c>
      <c r="AN209" s="631">
        <f t="shared" si="270"/>
        <v>11.419032732716961</v>
      </c>
      <c r="AO209" s="235">
        <f t="shared" si="292"/>
        <v>10.068754134214597</v>
      </c>
      <c r="AP209" s="808">
        <v>2.61</v>
      </c>
      <c r="AQ209" s="808">
        <v>2.4900000000000002</v>
      </c>
      <c r="AR209" s="809"/>
      <c r="AS209" s="808">
        <v>2.2799999999999998</v>
      </c>
      <c r="AT209" s="796">
        <v>1.83</v>
      </c>
      <c r="AU209" s="809"/>
      <c r="AV209" s="818">
        <v>1.56</v>
      </c>
      <c r="AW209" s="811">
        <v>1.52</v>
      </c>
      <c r="AX209" s="811">
        <v>1.33</v>
      </c>
      <c r="AY209" s="811">
        <v>1.23</v>
      </c>
      <c r="AZ209" s="811">
        <v>1.19</v>
      </c>
      <c r="BA209" s="811">
        <v>1.1200000000000001</v>
      </c>
      <c r="BB209" s="812">
        <v>1</v>
      </c>
      <c r="BC209" s="812">
        <v>1</v>
      </c>
      <c r="BD209" s="812">
        <v>1</v>
      </c>
      <c r="BE209" s="812">
        <v>1</v>
      </c>
      <c r="BF209" s="812">
        <v>1.1399999999999999</v>
      </c>
      <c r="BG209" s="812">
        <v>1.56</v>
      </c>
      <c r="BH209" s="810">
        <f t="shared" si="293"/>
        <v>23.86</v>
      </c>
      <c r="BI209" s="405">
        <f t="shared" si="294"/>
        <v>4.8192771084337283</v>
      </c>
      <c r="BJ209" s="405">
        <f t="shared" si="303"/>
        <v>9.2105263157894903</v>
      </c>
      <c r="BK209" s="405">
        <f t="shared" si="271"/>
        <v>24.590163934426212</v>
      </c>
      <c r="BL209" s="306">
        <f t="shared" si="272"/>
        <v>17.307692307692314</v>
      </c>
      <c r="BM209" s="404">
        <f t="shared" si="305"/>
        <v>2.6315789473684292</v>
      </c>
      <c r="BN209" s="306">
        <f t="shared" si="308"/>
        <v>14.285714285714279</v>
      </c>
      <c r="BO209" s="306">
        <f t="shared" si="315"/>
        <v>8.1300813008130071</v>
      </c>
      <c r="BP209" s="306">
        <f t="shared" si="315"/>
        <v>3.3613445378151363</v>
      </c>
      <c r="BQ209" s="306">
        <f t="shared" si="315"/>
        <v>6.2499999999999778</v>
      </c>
      <c r="BR209" s="306">
        <f t="shared" si="315"/>
        <v>12.000000000000011</v>
      </c>
      <c r="BS209" s="306">
        <f t="shared" si="315"/>
        <v>0</v>
      </c>
      <c r="BT209" s="306">
        <f t="shared" si="315"/>
        <v>0</v>
      </c>
      <c r="BU209" s="306">
        <f t="shared" si="315"/>
        <v>0</v>
      </c>
      <c r="BV209" s="306">
        <f t="shared" si="315"/>
        <v>0</v>
      </c>
      <c r="BW209" s="306">
        <f t="shared" si="315"/>
        <v>0</v>
      </c>
      <c r="BX209" s="404">
        <f t="shared" si="295"/>
        <v>6.8390919158701724</v>
      </c>
      <c r="BY209" s="405">
        <f t="shared" si="296"/>
        <v>7.2210808432193527</v>
      </c>
      <c r="BZ209" s="788" t="s">
        <v>52</v>
      </c>
      <c r="CA209" s="486">
        <f t="shared" si="297"/>
        <v>-9.6176210460688907</v>
      </c>
      <c r="CB209" s="348">
        <f t="shared" si="298"/>
        <v>14.006833102402727</v>
      </c>
      <c r="CC209" s="404">
        <f t="shared" si="299"/>
        <v>65.373505009703891</v>
      </c>
      <c r="CD209" s="570">
        <f t="shared" si="300"/>
        <v>2.871</v>
      </c>
      <c r="CE209" s="419">
        <f t="shared" si="255"/>
        <v>3.0498633000000002</v>
      </c>
      <c r="CF209" s="419">
        <f t="shared" si="278"/>
        <v>3.2825678697900003</v>
      </c>
      <c r="CG209" s="419">
        <f t="shared" si="278"/>
        <v>3.5330277982549774</v>
      </c>
      <c r="CH209" s="496">
        <f t="shared" si="278"/>
        <v>3.8025978192618322</v>
      </c>
      <c r="CI209" s="416">
        <f t="shared" si="273"/>
        <v>16.539056787306812</v>
      </c>
      <c r="CJ209" s="405">
        <f t="shared" si="301"/>
        <v>15.285634738730881</v>
      </c>
      <c r="CK209" s="457">
        <v>0.38</v>
      </c>
      <c r="CL209" s="458">
        <v>20.67</v>
      </c>
      <c r="CM209" s="458">
        <v>-6.96</v>
      </c>
      <c r="CN209" s="525">
        <v>-2.4300000000000002</v>
      </c>
      <c r="CO209" s="508">
        <v>2.88</v>
      </c>
    </row>
    <row r="210" spans="1:93" ht="11.25" customHeight="1">
      <c r="A210" s="23" t="s">
        <v>100</v>
      </c>
      <c r="B210" s="24" t="s">
        <v>3711</v>
      </c>
      <c r="C210" s="29" t="s">
        <v>886</v>
      </c>
      <c r="D210" s="117">
        <v>11</v>
      </c>
      <c r="E210" s="121">
        <v>299</v>
      </c>
      <c r="F210" s="57" t="s">
        <v>2659</v>
      </c>
      <c r="G210" s="49" t="s">
        <v>2659</v>
      </c>
      <c r="H210" s="184">
        <v>241.91</v>
      </c>
      <c r="I210" s="227">
        <f t="shared" si="285"/>
        <v>0.25745111818444877</v>
      </c>
      <c r="J210" s="106">
        <v>0.26400000000000001</v>
      </c>
      <c r="K210" s="106">
        <v>0.31140000000000001</v>
      </c>
      <c r="L210" s="83">
        <f t="shared" si="312"/>
        <v>17.954545454545446</v>
      </c>
      <c r="M210" s="140">
        <v>41885</v>
      </c>
      <c r="N210" s="27">
        <v>41887</v>
      </c>
      <c r="O210" s="28">
        <v>41915</v>
      </c>
      <c r="P210" s="26" t="s">
        <v>920</v>
      </c>
      <c r="Q210" s="91" t="s">
        <v>1816</v>
      </c>
      <c r="R210" s="224">
        <f>K210*2</f>
        <v>0.62280000000000002</v>
      </c>
      <c r="S210" s="231">
        <f t="shared" si="287"/>
        <v>3.7382953181272507</v>
      </c>
      <c r="T210" s="680">
        <f t="shared" si="288"/>
        <v>87.713053558324688</v>
      </c>
      <c r="U210" s="227">
        <f t="shared" si="289"/>
        <v>14.520408163265305</v>
      </c>
      <c r="V210" s="263">
        <v>12</v>
      </c>
      <c r="W210" s="161">
        <v>16.66</v>
      </c>
      <c r="X210" s="149">
        <v>1.1499999999999999</v>
      </c>
      <c r="Y210" s="155">
        <v>7.8</v>
      </c>
      <c r="Z210" s="149">
        <v>5.46</v>
      </c>
      <c r="AA210" s="156">
        <v>50.5</v>
      </c>
      <c r="AB210" s="432">
        <v>126.4</v>
      </c>
      <c r="AC210" s="474">
        <v>15.58</v>
      </c>
      <c r="AD210" s="443">
        <v>43.3</v>
      </c>
      <c r="AE210" s="440">
        <v>12.62</v>
      </c>
      <c r="AF210" s="723">
        <v>14</v>
      </c>
      <c r="AG210" s="456">
        <v>46960</v>
      </c>
      <c r="AH210" s="655">
        <v>0.35</v>
      </c>
      <c r="AI210" s="767">
        <v>0.1</v>
      </c>
      <c r="AJ210" s="796">
        <f t="shared" si="313"/>
        <v>0.36822165385183581</v>
      </c>
      <c r="AK210" s="688">
        <f t="shared" si="314"/>
        <v>0.58047317655439257</v>
      </c>
      <c r="AL210" s="634">
        <f t="shared" si="302"/>
        <v>17.954545454545446</v>
      </c>
      <c r="AM210" s="631">
        <f t="shared" si="269"/>
        <v>15.913067728927022</v>
      </c>
      <c r="AN210" s="631">
        <f t="shared" si="270"/>
        <v>15.943997611784489</v>
      </c>
      <c r="AO210" s="235">
        <f t="shared" si="292"/>
        <v>27.467242683677174</v>
      </c>
      <c r="AP210" s="808">
        <v>0.62280000000000002</v>
      </c>
      <c r="AQ210" s="808">
        <v>0.52800000000000002</v>
      </c>
      <c r="AR210" s="809"/>
      <c r="AS210" s="808">
        <v>0.45960000000000001</v>
      </c>
      <c r="AT210" s="796">
        <v>0.39990000000000003</v>
      </c>
      <c r="AU210" s="809"/>
      <c r="AV210" s="810">
        <v>0.34499999999999997</v>
      </c>
      <c r="AW210" s="811">
        <v>0.29724</v>
      </c>
      <c r="AX210" s="811">
        <v>0.25847999999999999</v>
      </c>
      <c r="AY210" s="811">
        <v>0.221775</v>
      </c>
      <c r="AZ210" s="811">
        <v>0.190608</v>
      </c>
      <c r="BA210" s="811">
        <v>0.17022999999999999</v>
      </c>
      <c r="BB210" s="811">
        <v>5.5E-2</v>
      </c>
      <c r="BC210" s="812">
        <v>0</v>
      </c>
      <c r="BD210" s="812">
        <v>0</v>
      </c>
      <c r="BE210" s="812">
        <v>0</v>
      </c>
      <c r="BF210" s="812">
        <v>0</v>
      </c>
      <c r="BG210" s="812">
        <v>0</v>
      </c>
      <c r="BH210" s="810">
        <f t="shared" si="293"/>
        <v>3.5486330000000001</v>
      </c>
      <c r="BI210" s="405">
        <f t="shared" si="294"/>
        <v>17.954545454545446</v>
      </c>
      <c r="BJ210" s="405">
        <f t="shared" si="303"/>
        <v>14.88250652741514</v>
      </c>
      <c r="BK210" s="405">
        <f t="shared" si="271"/>
        <v>14.928732183045756</v>
      </c>
      <c r="BL210" s="306">
        <f t="shared" si="272"/>
        <v>15.91304347826088</v>
      </c>
      <c r="BM210" s="404">
        <f t="shared" si="305"/>
        <v>16.067823980621696</v>
      </c>
      <c r="BN210" s="306">
        <f t="shared" si="308"/>
        <v>14.99535747446612</v>
      </c>
      <c r="BO210" s="306">
        <f t="shared" si="315"/>
        <v>16.550557997970916</v>
      </c>
      <c r="BP210" s="306">
        <f t="shared" si="315"/>
        <v>16.351359858977577</v>
      </c>
      <c r="BQ210" s="306">
        <f t="shared" si="315"/>
        <v>11.970862950126303</v>
      </c>
      <c r="BR210" s="306">
        <f t="shared" si="315"/>
        <v>209.5090909090909</v>
      </c>
      <c r="BS210" s="306">
        <f t="shared" si="315"/>
        <v>0</v>
      </c>
      <c r="BT210" s="306">
        <f t="shared" si="315"/>
        <v>0</v>
      </c>
      <c r="BU210" s="306">
        <f t="shared" si="315"/>
        <v>0</v>
      </c>
      <c r="BV210" s="306">
        <f t="shared" si="315"/>
        <v>0</v>
      </c>
      <c r="BW210" s="306">
        <f t="shared" si="315"/>
        <v>0</v>
      </c>
      <c r="BX210" s="404">
        <f t="shared" si="295"/>
        <v>23.274925387634713</v>
      </c>
      <c r="BY210" s="405">
        <f t="shared" si="296"/>
        <v>50.3029480973155</v>
      </c>
      <c r="BZ210" s="788" t="s">
        <v>1863</v>
      </c>
      <c r="CA210" s="486">
        <f t="shared" si="297"/>
        <v>1.6810405667036328</v>
      </c>
      <c r="CB210" s="348">
        <f t="shared" si="298"/>
        <v>16.201448729968938</v>
      </c>
      <c r="CC210" s="404">
        <f t="shared" si="299"/>
        <v>73.534129651860752</v>
      </c>
      <c r="CD210" s="570">
        <f t="shared" si="300"/>
        <v>0.68508000000000002</v>
      </c>
      <c r="CE210" s="419">
        <f t="shared" si="255"/>
        <v>0.75358800000000004</v>
      </c>
      <c r="CF210" s="419">
        <f t="shared" si="278"/>
        <v>0.82894680000000009</v>
      </c>
      <c r="CG210" s="419">
        <f t="shared" si="278"/>
        <v>0.9118414800000002</v>
      </c>
      <c r="CH210" s="496">
        <f t="shared" si="278"/>
        <v>1.0030256280000003</v>
      </c>
      <c r="CI210" s="416">
        <f t="shared" si="273"/>
        <v>4.1824819080000006</v>
      </c>
      <c r="CJ210" s="405">
        <f t="shared" si="301"/>
        <v>1.7289413037906665</v>
      </c>
      <c r="CK210" s="457">
        <v>0.66</v>
      </c>
      <c r="CL210" s="458">
        <v>70.849999999999994</v>
      </c>
      <c r="CM210" s="458">
        <v>-8.7100000000000009</v>
      </c>
      <c r="CN210" s="459">
        <v>9.93</v>
      </c>
      <c r="CO210" s="460">
        <v>9.2799999999999994</v>
      </c>
    </row>
    <row r="211" spans="1:93" ht="11.25" customHeight="1">
      <c r="A211" s="86" t="s">
        <v>3033</v>
      </c>
      <c r="B211" s="24" t="s">
        <v>3034</v>
      </c>
      <c r="C211" s="29" t="s">
        <v>1958</v>
      </c>
      <c r="D211" s="117">
        <v>12</v>
      </c>
      <c r="E211" s="121">
        <v>286</v>
      </c>
      <c r="F211" s="57" t="s">
        <v>2659</v>
      </c>
      <c r="G211" s="49" t="s">
        <v>2659</v>
      </c>
      <c r="H211" s="184">
        <v>57.41</v>
      </c>
      <c r="I211" s="227">
        <f t="shared" si="285"/>
        <v>1.1147883643964467</v>
      </c>
      <c r="J211" s="106">
        <v>0.15</v>
      </c>
      <c r="K211" s="106">
        <v>0.16</v>
      </c>
      <c r="L211" s="83">
        <f t="shared" si="312"/>
        <v>6.6666666666666652</v>
      </c>
      <c r="M211" s="140">
        <v>42075</v>
      </c>
      <c r="N211" s="27">
        <v>42079</v>
      </c>
      <c r="O211" s="28">
        <v>42093</v>
      </c>
      <c r="P211" s="93" t="s">
        <v>954</v>
      </c>
      <c r="Q211" s="24"/>
      <c r="R211" s="224">
        <f>K211*4</f>
        <v>0.64</v>
      </c>
      <c r="S211" s="231">
        <f t="shared" si="287"/>
        <v>22.37762237762238</v>
      </c>
      <c r="T211" s="680">
        <f t="shared" si="288"/>
        <v>113.51576552793973</v>
      </c>
      <c r="U211" s="227">
        <f t="shared" si="289"/>
        <v>20.073426573426573</v>
      </c>
      <c r="V211" s="263">
        <v>12</v>
      </c>
      <c r="W211" s="161">
        <v>2.86</v>
      </c>
      <c r="X211" s="149">
        <v>2.38</v>
      </c>
      <c r="Y211" s="155">
        <v>0.93</v>
      </c>
      <c r="Z211" s="149">
        <v>5.1100000000000003</v>
      </c>
      <c r="AA211" s="156">
        <v>24.5</v>
      </c>
      <c r="AB211" s="432">
        <v>-0.3</v>
      </c>
      <c r="AC211" s="474">
        <v>8.68</v>
      </c>
      <c r="AD211" s="443">
        <v>6.7</v>
      </c>
      <c r="AE211" s="440">
        <v>8.44</v>
      </c>
      <c r="AF211" s="723">
        <v>13</v>
      </c>
      <c r="AG211" s="456">
        <v>3629</v>
      </c>
      <c r="AH211" s="655">
        <v>0.2</v>
      </c>
      <c r="AI211" s="767">
        <v>2.25</v>
      </c>
      <c r="AJ211" s="796">
        <f t="shared" si="313"/>
        <v>1.427675488773938</v>
      </c>
      <c r="AK211" s="688">
        <f t="shared" si="314"/>
        <v>0.52492598746189534</v>
      </c>
      <c r="AL211" s="634">
        <f t="shared" si="302"/>
        <v>7.1428571428571397</v>
      </c>
      <c r="AM211" s="631">
        <f t="shared" si="269"/>
        <v>10.891823393038823</v>
      </c>
      <c r="AN211" s="631">
        <f t="shared" si="270"/>
        <v>9.5654257747853855</v>
      </c>
      <c r="AO211" s="235">
        <f t="shared" si="292"/>
        <v>18.222427548378416</v>
      </c>
      <c r="AP211" s="808">
        <v>0.6</v>
      </c>
      <c r="AQ211" s="808">
        <v>0.56000000000000005</v>
      </c>
      <c r="AR211" s="809"/>
      <c r="AS211" s="808">
        <v>0.48</v>
      </c>
      <c r="AT211" s="796">
        <v>0.44</v>
      </c>
      <c r="AU211" s="809"/>
      <c r="AV211" s="810">
        <v>0.42</v>
      </c>
      <c r="AW211" s="811">
        <v>0.38</v>
      </c>
      <c r="AX211" s="811">
        <v>0.34</v>
      </c>
      <c r="AY211" s="811">
        <v>0.32</v>
      </c>
      <c r="AZ211" s="811">
        <v>0.24</v>
      </c>
      <c r="BA211" s="811">
        <v>0.2</v>
      </c>
      <c r="BB211" s="811">
        <v>0.1125</v>
      </c>
      <c r="BC211" s="812">
        <v>0</v>
      </c>
      <c r="BD211" s="812">
        <v>0</v>
      </c>
      <c r="BE211" s="812">
        <v>0</v>
      </c>
      <c r="BF211" s="812">
        <v>0</v>
      </c>
      <c r="BG211" s="812">
        <v>0</v>
      </c>
      <c r="BH211" s="810">
        <f t="shared" si="293"/>
        <v>4.0924999999999994</v>
      </c>
      <c r="BI211" s="405">
        <f t="shared" si="294"/>
        <v>7.1428571428571397</v>
      </c>
      <c r="BJ211" s="405">
        <f t="shared" si="303"/>
        <v>16.666666666666675</v>
      </c>
      <c r="BK211" s="405">
        <f t="shared" si="271"/>
        <v>9.0909090909090828</v>
      </c>
      <c r="BL211" s="306">
        <f t="shared" si="272"/>
        <v>4.7619047619047672</v>
      </c>
      <c r="BM211" s="404">
        <f t="shared" si="305"/>
        <v>10.526315789473673</v>
      </c>
      <c r="BN211" s="306">
        <f t="shared" si="308"/>
        <v>11.764705882352944</v>
      </c>
      <c r="BO211" s="306">
        <f t="shared" ref="BO211:BW211" si="316">IF(AY211=0,0,IF(AY211&gt;AX211,0,((AX211/AY211)-1)*100))</f>
        <v>6.25</v>
      </c>
      <c r="BP211" s="306">
        <f t="shared" si="316"/>
        <v>33.33333333333335</v>
      </c>
      <c r="BQ211" s="306">
        <f t="shared" si="316"/>
        <v>19.999999999999996</v>
      </c>
      <c r="BR211" s="306">
        <f t="shared" si="316"/>
        <v>77.777777777777786</v>
      </c>
      <c r="BS211" s="306">
        <f t="shared" si="316"/>
        <v>0</v>
      </c>
      <c r="BT211" s="306">
        <f t="shared" si="316"/>
        <v>0</v>
      </c>
      <c r="BU211" s="306">
        <f t="shared" si="316"/>
        <v>0</v>
      </c>
      <c r="BV211" s="306">
        <f t="shared" si="316"/>
        <v>0</v>
      </c>
      <c r="BW211" s="306">
        <f t="shared" si="316"/>
        <v>0</v>
      </c>
      <c r="BX211" s="404">
        <f t="shared" si="295"/>
        <v>13.154298029685027</v>
      </c>
      <c r="BY211" s="405">
        <f t="shared" si="296"/>
        <v>19.47195103553404</v>
      </c>
      <c r="BZ211" s="788" t="s">
        <v>1464</v>
      </c>
      <c r="CA211" s="486">
        <f t="shared" si="297"/>
        <v>-9.3932124342447416</v>
      </c>
      <c r="CB211" s="348">
        <f t="shared" si="298"/>
        <v>10.680214139181832</v>
      </c>
      <c r="CC211" s="404">
        <f t="shared" si="299"/>
        <v>63.332369897049695</v>
      </c>
      <c r="CD211" s="570">
        <f t="shared" si="300"/>
        <v>0.60599999999999998</v>
      </c>
      <c r="CE211" s="419">
        <f t="shared" si="255"/>
        <v>0.65860079999999999</v>
      </c>
      <c r="CF211" s="419">
        <f t="shared" si="278"/>
        <v>0.71418670752000002</v>
      </c>
      <c r="CG211" s="419">
        <f t="shared" si="278"/>
        <v>0.77446406563468806</v>
      </c>
      <c r="CH211" s="496">
        <f t="shared" si="278"/>
        <v>0.8398288327742558</v>
      </c>
      <c r="CI211" s="416">
        <f t="shared" si="273"/>
        <v>3.5930804059289434</v>
      </c>
      <c r="CJ211" s="405">
        <f t="shared" si="301"/>
        <v>6.2586316076100736</v>
      </c>
      <c r="CK211" s="457">
        <v>0.64</v>
      </c>
      <c r="CL211" s="458">
        <v>25.34</v>
      </c>
      <c r="CM211" s="458">
        <v>-0.54</v>
      </c>
      <c r="CN211" s="525">
        <v>5.83</v>
      </c>
      <c r="CO211" s="508">
        <v>13.44</v>
      </c>
    </row>
    <row r="212" spans="1:93" ht="11.25" customHeight="1">
      <c r="A212" s="15" t="s">
        <v>3561</v>
      </c>
      <c r="B212" s="16" t="s">
        <v>3562</v>
      </c>
      <c r="C212" s="22" t="s">
        <v>2172</v>
      </c>
      <c r="D212" s="116">
        <v>16</v>
      </c>
      <c r="E212" s="121">
        <v>187</v>
      </c>
      <c r="F212" s="36" t="s">
        <v>2049</v>
      </c>
      <c r="G212" s="37" t="s">
        <v>2049</v>
      </c>
      <c r="H212" s="183">
        <v>56.68</v>
      </c>
      <c r="I212" s="226">
        <f t="shared" si="285"/>
        <v>3.5462244177840505</v>
      </c>
      <c r="J212" s="97">
        <v>0.47249999999999998</v>
      </c>
      <c r="K212" s="97">
        <v>0.50249999999999995</v>
      </c>
      <c r="L212" s="96">
        <f t="shared" si="312"/>
        <v>6.3492063492063489</v>
      </c>
      <c r="M212" s="105">
        <v>41991</v>
      </c>
      <c r="N212" s="20">
        <v>41995</v>
      </c>
      <c r="O212" s="21">
        <v>42003</v>
      </c>
      <c r="P212" s="269" t="s">
        <v>954</v>
      </c>
      <c r="Q212" s="16"/>
      <c r="R212" s="225">
        <f>K212*4</f>
        <v>2.0099999999999998</v>
      </c>
      <c r="S212" s="675">
        <f t="shared" si="287"/>
        <v>70.526315789473671</v>
      </c>
      <c r="T212" s="684">
        <f t="shared" si="288"/>
        <v>38.812788508160544</v>
      </c>
      <c r="U212" s="226">
        <f t="shared" si="289"/>
        <v>19.887719298245614</v>
      </c>
      <c r="V212" s="267">
        <v>12</v>
      </c>
      <c r="W212" s="169">
        <v>2.85</v>
      </c>
      <c r="X212" s="171">
        <v>3.31</v>
      </c>
      <c r="Y212" s="170">
        <v>2.2999999999999998</v>
      </c>
      <c r="Z212" s="171">
        <v>2.1800000000000002</v>
      </c>
      <c r="AA212" s="172">
        <v>10.8</v>
      </c>
      <c r="AB212" s="433">
        <v>-14.6</v>
      </c>
      <c r="AC212" s="446">
        <v>3.78</v>
      </c>
      <c r="AD212" s="442">
        <v>-0.2</v>
      </c>
      <c r="AE212" s="441">
        <v>6</v>
      </c>
      <c r="AF212" s="724">
        <v>4</v>
      </c>
      <c r="AG212" s="461">
        <v>1907</v>
      </c>
      <c r="AH212" s="737">
        <v>0.4</v>
      </c>
      <c r="AI212" s="768">
        <v>1.36</v>
      </c>
      <c r="AJ212" s="795" t="str">
        <f t="shared" si="313"/>
        <v>n/a</v>
      </c>
      <c r="AK212" s="794">
        <f t="shared" si="314"/>
        <v>1.0963248056620809</v>
      </c>
      <c r="AL212" s="632">
        <f t="shared" si="302"/>
        <v>4.9999999999999822</v>
      </c>
      <c r="AM212" s="633">
        <f t="shared" si="269"/>
        <v>8.0683011559477222</v>
      </c>
      <c r="AN212" s="633">
        <f t="shared" si="270"/>
        <v>9.6940240464664651</v>
      </c>
      <c r="AO212" s="234">
        <f t="shared" si="292"/>
        <v>8.842291989017026</v>
      </c>
      <c r="AP212" s="803">
        <v>1.89</v>
      </c>
      <c r="AQ212" s="803">
        <v>1.8</v>
      </c>
      <c r="AR212" s="802"/>
      <c r="AS212" s="803">
        <v>1.65</v>
      </c>
      <c r="AT212" s="795">
        <v>1.4975000000000001</v>
      </c>
      <c r="AU212" s="802"/>
      <c r="AV212" s="805">
        <v>1.355</v>
      </c>
      <c r="AW212" s="806">
        <v>1.19</v>
      </c>
      <c r="AX212" s="806">
        <v>1.08</v>
      </c>
      <c r="AY212" s="806">
        <v>0.98</v>
      </c>
      <c r="AZ212" s="806">
        <v>0.9</v>
      </c>
      <c r="BA212" s="806">
        <v>0.85</v>
      </c>
      <c r="BB212" s="806">
        <v>0.81</v>
      </c>
      <c r="BC212" s="806">
        <v>0.77</v>
      </c>
      <c r="BD212" s="806">
        <v>0.75</v>
      </c>
      <c r="BE212" s="806">
        <v>0.74</v>
      </c>
      <c r="BF212" s="806">
        <v>0.73</v>
      </c>
      <c r="BG212" s="806">
        <v>0.72</v>
      </c>
      <c r="BH212" s="805">
        <f t="shared" si="293"/>
        <v>17.712499999999999</v>
      </c>
      <c r="BI212" s="407">
        <f t="shared" si="294"/>
        <v>4.9999999999999822</v>
      </c>
      <c r="BJ212" s="407">
        <f t="shared" si="303"/>
        <v>9.0909090909091042</v>
      </c>
      <c r="BK212" s="407">
        <f t="shared" si="271"/>
        <v>10.183639398998313</v>
      </c>
      <c r="BL212" s="394">
        <f t="shared" si="272"/>
        <v>10.516605166051662</v>
      </c>
      <c r="BM212" s="406">
        <f t="shared" si="305"/>
        <v>13.86554621848739</v>
      </c>
      <c r="BN212" s="394">
        <f t="shared" si="308"/>
        <v>10.185185185185164</v>
      </c>
      <c r="BO212" s="394">
        <f t="shared" ref="BO212:BW212" si="317">IF(AY212=0,0,IF(AY212&gt;AX212,0,((AX212/AY212)-1)*100))</f>
        <v>10.204081632653072</v>
      </c>
      <c r="BP212" s="394">
        <f t="shared" si="317"/>
        <v>8.8888888888888786</v>
      </c>
      <c r="BQ212" s="394">
        <f t="shared" si="317"/>
        <v>5.8823529411764719</v>
      </c>
      <c r="BR212" s="394">
        <f t="shared" si="317"/>
        <v>4.9382716049382713</v>
      </c>
      <c r="BS212" s="394">
        <f t="shared" si="317"/>
        <v>5.1948051948051965</v>
      </c>
      <c r="BT212" s="394">
        <f t="shared" si="317"/>
        <v>2.6666666666666616</v>
      </c>
      <c r="BU212" s="394">
        <f t="shared" si="317"/>
        <v>1.3513513513513598</v>
      </c>
      <c r="BV212" s="394">
        <f t="shared" si="317"/>
        <v>1.3698630136986356</v>
      </c>
      <c r="BW212" s="394">
        <f t="shared" si="317"/>
        <v>1.388888888888884</v>
      </c>
      <c r="BX212" s="406">
        <f t="shared" si="295"/>
        <v>6.715137016179936</v>
      </c>
      <c r="BY212" s="407">
        <f t="shared" si="296"/>
        <v>3.8591756076700743</v>
      </c>
      <c r="BZ212" s="787" t="s">
        <v>52</v>
      </c>
      <c r="CA212" s="682">
        <f t="shared" si="297"/>
        <v>-6.6474708339950972</v>
      </c>
      <c r="CB212" s="350">
        <f t="shared" si="298"/>
        <v>13.240248464250516</v>
      </c>
      <c r="CC212" s="406">
        <f t="shared" si="299"/>
        <v>55.523076769636816</v>
      </c>
      <c r="CD212" s="554">
        <f t="shared" si="300"/>
        <v>1.9088999999999998</v>
      </c>
      <c r="CE212" s="417">
        <f t="shared" si="255"/>
        <v>1.9810564199999998</v>
      </c>
      <c r="CF212" s="417">
        <f t="shared" si="278"/>
        <v>2.0999198051999999</v>
      </c>
      <c r="CG212" s="417">
        <f t="shared" si="278"/>
        <v>2.2259149935120002</v>
      </c>
      <c r="CH212" s="495">
        <f t="shared" si="278"/>
        <v>2.3594698931227205</v>
      </c>
      <c r="CI212" s="418">
        <f t="shared" si="273"/>
        <v>10.57526111183472</v>
      </c>
      <c r="CJ212" s="407">
        <f t="shared" si="301"/>
        <v>18.657835412552433</v>
      </c>
      <c r="CK212" s="462">
        <v>0.69</v>
      </c>
      <c r="CL212" s="463">
        <v>10.32</v>
      </c>
      <c r="CM212" s="463">
        <v>-7.43</v>
      </c>
      <c r="CN212" s="529">
        <v>-3.2</v>
      </c>
      <c r="CO212" s="530">
        <v>0.11</v>
      </c>
    </row>
    <row r="213" spans="1:93" ht="11.25" customHeight="1">
      <c r="A213" s="23" t="s">
        <v>2813</v>
      </c>
      <c r="B213" s="24" t="s">
        <v>2814</v>
      </c>
      <c r="C213" s="29" t="s">
        <v>2000</v>
      </c>
      <c r="D213" s="117">
        <v>14</v>
      </c>
      <c r="E213" s="121">
        <v>203</v>
      </c>
      <c r="F213" s="38" t="s">
        <v>2049</v>
      </c>
      <c r="G213" s="39" t="s">
        <v>2049</v>
      </c>
      <c r="H213" s="184">
        <v>45.79</v>
      </c>
      <c r="I213" s="227">
        <f t="shared" si="285"/>
        <v>4.5861541821358376</v>
      </c>
      <c r="J213" s="126">
        <v>0.50749999999999995</v>
      </c>
      <c r="K213" s="126">
        <v>0.52500000000000002</v>
      </c>
      <c r="L213" s="83">
        <f t="shared" si="312"/>
        <v>3.4482758620689724</v>
      </c>
      <c r="M213" s="140">
        <v>41760</v>
      </c>
      <c r="N213" s="27">
        <v>41764</v>
      </c>
      <c r="O213" s="28">
        <v>41796</v>
      </c>
      <c r="P213" s="93" t="s">
        <v>2776</v>
      </c>
      <c r="Q213" s="24"/>
      <c r="R213" s="224">
        <f>K213*4</f>
        <v>2.1</v>
      </c>
      <c r="S213" s="231">
        <f t="shared" si="287"/>
        <v>95.454545454545453</v>
      </c>
      <c r="T213" s="680">
        <f t="shared" si="288"/>
        <v>39.045156533967607</v>
      </c>
      <c r="U213" s="227">
        <f t="shared" si="289"/>
        <v>20.813636363636363</v>
      </c>
      <c r="V213" s="263">
        <v>12</v>
      </c>
      <c r="W213" s="161">
        <v>2.2000000000000002</v>
      </c>
      <c r="X213" s="149">
        <v>6.13</v>
      </c>
      <c r="Y213" s="155">
        <v>2.2400000000000002</v>
      </c>
      <c r="Z213" s="149">
        <v>2.09</v>
      </c>
      <c r="AA213" s="156">
        <v>10.199999999999999</v>
      </c>
      <c r="AB213" s="432">
        <v>18.2</v>
      </c>
      <c r="AC213" s="440">
        <v>3.38</v>
      </c>
      <c r="AD213" s="443">
        <v>1.4</v>
      </c>
      <c r="AE213" s="443">
        <v>3.4</v>
      </c>
      <c r="AF213" s="723">
        <v>19</v>
      </c>
      <c r="AG213" s="456">
        <v>41486</v>
      </c>
      <c r="AH213" s="653">
        <v>0.03</v>
      </c>
      <c r="AI213" s="767">
        <v>1.23</v>
      </c>
      <c r="AJ213" s="796">
        <f t="shared" si="313"/>
        <v>2.6775899209924452</v>
      </c>
      <c r="AK213" s="688">
        <f t="shared" si="314"/>
        <v>0.9514195376138187</v>
      </c>
      <c r="AL213" s="634">
        <f t="shared" si="302"/>
        <v>3.4782608695652195</v>
      </c>
      <c r="AM213" s="631">
        <f t="shared" si="269"/>
        <v>3.6066729920551488</v>
      </c>
      <c r="AN213" s="631">
        <f t="shared" si="270"/>
        <v>3.7486258893894231</v>
      </c>
      <c r="AO213" s="235">
        <f t="shared" si="292"/>
        <v>3.9400345916703161</v>
      </c>
      <c r="AP213" s="808">
        <v>2.0825</v>
      </c>
      <c r="AQ213" s="808">
        <v>2.0125000000000002</v>
      </c>
      <c r="AR213" s="809"/>
      <c r="AS213" s="808">
        <v>1.9424999999999999</v>
      </c>
      <c r="AT213" s="796">
        <v>1.8725000000000001</v>
      </c>
      <c r="AU213" s="809"/>
      <c r="AV213" s="810">
        <v>1.8025</v>
      </c>
      <c r="AW213" s="811">
        <v>1.7324999999999999</v>
      </c>
      <c r="AX213" s="811">
        <v>1.6625000000000001</v>
      </c>
      <c r="AY213" s="811">
        <v>1.595</v>
      </c>
      <c r="AZ213" s="811">
        <v>1.5349999999999999</v>
      </c>
      <c r="BA213" s="811">
        <v>1.4750000000000001</v>
      </c>
      <c r="BB213" s="811">
        <v>1.415</v>
      </c>
      <c r="BC213" s="811">
        <v>1.385</v>
      </c>
      <c r="BD213" s="811">
        <v>1.355</v>
      </c>
      <c r="BE213" s="811">
        <v>1.2096515000000001</v>
      </c>
      <c r="BF213" s="812">
        <v>0.81860600000000006</v>
      </c>
      <c r="BG213" s="812">
        <v>0.81860600000000006</v>
      </c>
      <c r="BH213" s="810">
        <f t="shared" si="293"/>
        <v>24.714363500000001</v>
      </c>
      <c r="BI213" s="405">
        <f t="shared" si="294"/>
        <v>3.4782608695652195</v>
      </c>
      <c r="BJ213" s="405">
        <f t="shared" si="303"/>
        <v>3.6036036036036112</v>
      </c>
      <c r="BK213" s="405">
        <f t="shared" si="271"/>
        <v>3.7383177570093462</v>
      </c>
      <c r="BL213" s="306">
        <f t="shared" si="272"/>
        <v>3.8834951456310662</v>
      </c>
      <c r="BM213" s="404">
        <f t="shared" si="305"/>
        <v>4.0404040404040442</v>
      </c>
      <c r="BN213" s="306">
        <f t="shared" ref="BN213:BW213" si="318">IF(AX213=0,0,IF(AX213&gt;AW213,0,((AW213/AX213)-1)*100))</f>
        <v>4.2105263157894646</v>
      </c>
      <c r="BO213" s="306">
        <f t="shared" si="318"/>
        <v>4.2319749216300995</v>
      </c>
      <c r="BP213" s="306">
        <f t="shared" si="318"/>
        <v>3.9087947882736174</v>
      </c>
      <c r="BQ213" s="306">
        <f t="shared" si="318"/>
        <v>4.0677966101694718</v>
      </c>
      <c r="BR213" s="306">
        <f t="shared" si="318"/>
        <v>4.2402826855123754</v>
      </c>
      <c r="BS213" s="306">
        <f t="shared" si="318"/>
        <v>2.1660649819494671</v>
      </c>
      <c r="BT213" s="306">
        <f t="shared" si="318"/>
        <v>2.2140221402213944</v>
      </c>
      <c r="BU213" s="306">
        <f t="shared" si="318"/>
        <v>12.01573345711553</v>
      </c>
      <c r="BV213" s="306">
        <f t="shared" si="318"/>
        <v>47.769684072679652</v>
      </c>
      <c r="BW213" s="306">
        <f t="shared" si="318"/>
        <v>0</v>
      </c>
      <c r="BX213" s="404">
        <f t="shared" si="295"/>
        <v>6.9045974259702918</v>
      </c>
      <c r="BY213" s="405">
        <f t="shared" si="296"/>
        <v>11.185472058762924</v>
      </c>
      <c r="BZ213" s="788" t="s">
        <v>52</v>
      </c>
      <c r="CA213" s="486">
        <f t="shared" si="297"/>
        <v>-12.478856292111102</v>
      </c>
      <c r="CB213" s="348">
        <f t="shared" si="298"/>
        <v>8.3347800715252607</v>
      </c>
      <c r="CC213" s="404">
        <f t="shared" si="299"/>
        <v>47.266415633541513</v>
      </c>
      <c r="CD213" s="570">
        <f t="shared" si="300"/>
        <v>2.2907500000000001</v>
      </c>
      <c r="CE213" s="419">
        <f t="shared" si="255"/>
        <v>2.3681773500000003</v>
      </c>
      <c r="CF213" s="419">
        <f t="shared" si="278"/>
        <v>2.4486953799000002</v>
      </c>
      <c r="CG213" s="419">
        <f t="shared" si="278"/>
        <v>2.5319510228166004</v>
      </c>
      <c r="CH213" s="496">
        <f t="shared" si="278"/>
        <v>2.6180373575923648</v>
      </c>
      <c r="CI213" s="416">
        <f t="shared" si="273"/>
        <v>12.257611110308964</v>
      </c>
      <c r="CJ213" s="405">
        <f t="shared" si="301"/>
        <v>26.769187836446743</v>
      </c>
      <c r="CK213" s="457">
        <v>0.09</v>
      </c>
      <c r="CL213" s="458">
        <v>15.24</v>
      </c>
      <c r="CM213" s="458">
        <v>-12.91</v>
      </c>
      <c r="CN213" s="525">
        <v>-6.28</v>
      </c>
      <c r="CO213" s="508">
        <v>1.6</v>
      </c>
    </row>
    <row r="214" spans="1:93" ht="11.25" customHeight="1">
      <c r="A214" s="23" t="s">
        <v>2352</v>
      </c>
      <c r="B214" s="24" t="s">
        <v>3689</v>
      </c>
      <c r="C214" s="24" t="s">
        <v>497</v>
      </c>
      <c r="D214" s="199">
        <v>21</v>
      </c>
      <c r="E214" s="121">
        <v>144</v>
      </c>
      <c r="F214" s="38" t="s">
        <v>2049</v>
      </c>
      <c r="G214" s="49" t="s">
        <v>2659</v>
      </c>
      <c r="H214" s="161">
        <v>28.71</v>
      </c>
      <c r="I214" s="227">
        <f t="shared" si="285"/>
        <v>3.2044583768721697</v>
      </c>
      <c r="J214" s="113">
        <v>0.22</v>
      </c>
      <c r="K214" s="113">
        <v>0.23</v>
      </c>
      <c r="L214" s="83">
        <f t="shared" si="312"/>
        <v>4.5454545454545414</v>
      </c>
      <c r="M214" s="140">
        <v>42059</v>
      </c>
      <c r="N214" s="27">
        <v>42061</v>
      </c>
      <c r="O214" s="28">
        <v>42075</v>
      </c>
      <c r="P214" s="93" t="s">
        <v>2156</v>
      </c>
      <c r="Q214" s="91"/>
      <c r="R214" s="224">
        <f>K214*4</f>
        <v>0.92</v>
      </c>
      <c r="S214" s="231">
        <f t="shared" si="287"/>
        <v>47.179487179487182</v>
      </c>
      <c r="T214" s="647">
        <f t="shared" si="288"/>
        <v>10.32260386283912</v>
      </c>
      <c r="U214" s="227">
        <f t="shared" si="289"/>
        <v>14.723076923076924</v>
      </c>
      <c r="V214" s="492">
        <v>12</v>
      </c>
      <c r="W214" s="161">
        <v>1.95</v>
      </c>
      <c r="X214" s="149">
        <v>7.36</v>
      </c>
      <c r="Y214" s="155">
        <v>4.2699999999999996</v>
      </c>
      <c r="Z214" s="149">
        <v>1.86</v>
      </c>
      <c r="AA214" s="156">
        <v>13.4</v>
      </c>
      <c r="AB214" s="432">
        <v>20.3</v>
      </c>
      <c r="AC214" s="440">
        <v>39.51</v>
      </c>
      <c r="AD214" s="443">
        <v>6.3</v>
      </c>
      <c r="AE214" s="440">
        <v>2</v>
      </c>
      <c r="AF214" s="723">
        <v>2</v>
      </c>
      <c r="AG214" s="456">
        <v>543</v>
      </c>
      <c r="AH214" s="653">
        <v>3.4</v>
      </c>
      <c r="AI214" s="767">
        <v>0.21</v>
      </c>
      <c r="AJ214" s="796">
        <f t="shared" si="313"/>
        <v>2.3941321671287263</v>
      </c>
      <c r="AK214" s="688">
        <f t="shared" si="314"/>
        <v>1.1072738655158247</v>
      </c>
      <c r="AL214" s="634">
        <f t="shared" si="302"/>
        <v>12.201789264413531</v>
      </c>
      <c r="AM214" s="631">
        <f t="shared" ref="AM214:AM245" si="319">((AP214/AT214)^(1/3)-1)*100</f>
        <v>12.897895720318274</v>
      </c>
      <c r="AN214" s="631">
        <f t="shared" ref="AN214:AN245" si="320">((AP214/AW214)^(1/5)-1)*100</f>
        <v>15.083032652910976</v>
      </c>
      <c r="AO214" s="235">
        <f t="shared" si="292"/>
        <v>13.621772465373351</v>
      </c>
      <c r="AP214" s="808">
        <v>0.86</v>
      </c>
      <c r="AQ214" s="808">
        <v>0.76647619047619042</v>
      </c>
      <c r="AR214" s="809"/>
      <c r="AS214" s="808">
        <v>0.69968253968253957</v>
      </c>
      <c r="AT214" s="796">
        <v>0.59764172335600896</v>
      </c>
      <c r="AU214" s="809"/>
      <c r="AV214" s="821">
        <v>0.55283446712018136</v>
      </c>
      <c r="AW214" s="821">
        <v>0.42603174603174593</v>
      </c>
      <c r="AX214" s="811">
        <v>0.37641723356009066</v>
      </c>
      <c r="AY214" s="811">
        <v>0.33024943310657595</v>
      </c>
      <c r="AZ214" s="811">
        <v>0.29433106575963719</v>
      </c>
      <c r="BA214" s="811">
        <v>0.28371882086167799</v>
      </c>
      <c r="BB214" s="811">
        <v>0.23981859410430834</v>
      </c>
      <c r="BC214" s="811">
        <v>0.20326530612244897</v>
      </c>
      <c r="BD214" s="811">
        <v>0.15056689342403629</v>
      </c>
      <c r="BE214" s="811">
        <v>0.12807256235827663</v>
      </c>
      <c r="BF214" s="811">
        <v>9.6689342403628101E-2</v>
      </c>
      <c r="BG214" s="811">
        <v>9.2154195011337856E-2</v>
      </c>
      <c r="BH214" s="810">
        <f t="shared" si="293"/>
        <v>6.0979501133786833</v>
      </c>
      <c r="BI214" s="405">
        <f t="shared" si="294"/>
        <v>12.201789264413531</v>
      </c>
      <c r="BJ214" s="405">
        <f t="shared" si="303"/>
        <v>9.5462794918330438</v>
      </c>
      <c r="BK214" s="405">
        <f t="shared" si="271"/>
        <v>17.073911063894375</v>
      </c>
      <c r="BL214" s="306">
        <f t="shared" si="272"/>
        <v>8.1050041017227024</v>
      </c>
      <c r="BM214" s="404">
        <f t="shared" si="305"/>
        <v>29.763678944006845</v>
      </c>
      <c r="BN214" s="306">
        <f t="shared" ref="BN214:BW214" si="321">IF(AX214=0,0,IF(AX214&gt;AW214,0,((AW214/AX214)-1)*100))</f>
        <v>13.180722891566244</v>
      </c>
      <c r="BO214" s="306">
        <f t="shared" si="321"/>
        <v>13.979675913210654</v>
      </c>
      <c r="BP214" s="306">
        <f t="shared" si="321"/>
        <v>12.20338983050846</v>
      </c>
      <c r="BQ214" s="306">
        <f t="shared" si="321"/>
        <v>3.7404092071611217</v>
      </c>
      <c r="BR214" s="306">
        <f t="shared" si="321"/>
        <v>18.305597579425136</v>
      </c>
      <c r="BS214" s="306">
        <f t="shared" si="321"/>
        <v>17.98304328424809</v>
      </c>
      <c r="BT214" s="306">
        <f t="shared" si="321"/>
        <v>34.999999999999986</v>
      </c>
      <c r="BU214" s="306">
        <f t="shared" si="321"/>
        <v>17.56373937677056</v>
      </c>
      <c r="BV214" s="306">
        <f t="shared" si="321"/>
        <v>32.457786116322708</v>
      </c>
      <c r="BW214" s="306">
        <f t="shared" si="321"/>
        <v>4.9212598425196763</v>
      </c>
      <c r="BX214" s="404">
        <f t="shared" si="295"/>
        <v>16.401752460506874</v>
      </c>
      <c r="BY214" s="405">
        <f t="shared" si="296"/>
        <v>9.1272906455513176</v>
      </c>
      <c r="BZ214" s="788" t="s">
        <v>2637</v>
      </c>
      <c r="CA214" s="486">
        <f t="shared" si="297"/>
        <v>3.5644141067062236</v>
      </c>
      <c r="CB214" s="348">
        <f t="shared" si="298"/>
        <v>18.287491029783148</v>
      </c>
      <c r="CC214" s="404">
        <f t="shared" si="299"/>
        <v>63.81247086247086</v>
      </c>
      <c r="CD214" s="570">
        <f t="shared" si="300"/>
        <v>0.94600000000000006</v>
      </c>
      <c r="CE214" s="419">
        <f t="shared" si="255"/>
        <v>1.0406000000000002</v>
      </c>
      <c r="CF214" s="419">
        <f t="shared" si="278"/>
        <v>1.0614120000000002</v>
      </c>
      <c r="CG214" s="419">
        <f t="shared" si="278"/>
        <v>1.0826402400000004</v>
      </c>
      <c r="CH214" s="496">
        <f t="shared" si="278"/>
        <v>1.1042930448000003</v>
      </c>
      <c r="CI214" s="416">
        <f t="shared" si="273"/>
        <v>5.2349452848000011</v>
      </c>
      <c r="CJ214" s="405">
        <f t="shared" si="301"/>
        <v>18.233874206896555</v>
      </c>
      <c r="CK214" s="457">
        <v>0.76</v>
      </c>
      <c r="CL214" s="458">
        <v>17.71</v>
      </c>
      <c r="CM214" s="458">
        <v>-16.39</v>
      </c>
      <c r="CN214" s="525">
        <v>1.23</v>
      </c>
      <c r="CO214" s="508">
        <v>-3.07</v>
      </c>
    </row>
    <row r="215" spans="1:93" ht="11.25" customHeight="1">
      <c r="A215" s="86" t="s">
        <v>3597</v>
      </c>
      <c r="B215" s="24" t="s">
        <v>3598</v>
      </c>
      <c r="C215" s="24" t="s">
        <v>3590</v>
      </c>
      <c r="D215" s="199">
        <v>16</v>
      </c>
      <c r="E215" s="121">
        <v>184</v>
      </c>
      <c r="F215" s="57" t="s">
        <v>2659</v>
      </c>
      <c r="G215" s="49" t="s">
        <v>2659</v>
      </c>
      <c r="H215" s="184">
        <v>18.2</v>
      </c>
      <c r="I215" s="227">
        <f t="shared" si="285"/>
        <v>3.296703296703297</v>
      </c>
      <c r="J215" s="126">
        <v>0.14000000000000001</v>
      </c>
      <c r="K215" s="126">
        <v>0.15</v>
      </c>
      <c r="L215" s="83">
        <f t="shared" si="312"/>
        <v>7.1428571428571397</v>
      </c>
      <c r="M215" s="140">
        <v>41863</v>
      </c>
      <c r="N215" s="27">
        <v>41865</v>
      </c>
      <c r="O215" s="28">
        <v>41886</v>
      </c>
      <c r="P215" s="93" t="s">
        <v>3187</v>
      </c>
      <c r="Q215" s="627"/>
      <c r="R215" s="224">
        <f>K215*4</f>
        <v>0.6</v>
      </c>
      <c r="S215" s="231">
        <f t="shared" si="287"/>
        <v>61.855670103092784</v>
      </c>
      <c r="T215" s="647">
        <f t="shared" si="288"/>
        <v>27.191893522259413</v>
      </c>
      <c r="U215" s="227">
        <f t="shared" si="289"/>
        <v>18.762886597938145</v>
      </c>
      <c r="V215" s="492">
        <v>10</v>
      </c>
      <c r="W215" s="161">
        <v>0.97</v>
      </c>
      <c r="X215" s="149">
        <v>1.44</v>
      </c>
      <c r="Y215" s="155">
        <v>0.96</v>
      </c>
      <c r="Z215" s="149">
        <v>1.94</v>
      </c>
      <c r="AA215" s="156">
        <v>10</v>
      </c>
      <c r="AB215" s="432">
        <v>-48.5</v>
      </c>
      <c r="AC215" s="440">
        <v>0</v>
      </c>
      <c r="AD215" s="443">
        <v>-12.3</v>
      </c>
      <c r="AE215" s="443">
        <v>13</v>
      </c>
      <c r="AF215" s="723">
        <v>0</v>
      </c>
      <c r="AG215" s="466">
        <v>54</v>
      </c>
      <c r="AH215" s="653">
        <v>10.8</v>
      </c>
      <c r="AI215" s="767">
        <v>0</v>
      </c>
      <c r="AJ215" s="796" t="str">
        <f t="shared" si="313"/>
        <v>n/a</v>
      </c>
      <c r="AK215" s="688">
        <f t="shared" si="314"/>
        <v>0.64960928008739061</v>
      </c>
      <c r="AL215" s="634">
        <f t="shared" si="302"/>
        <v>9.4339622641509422</v>
      </c>
      <c r="AM215" s="631">
        <f t="shared" si="319"/>
        <v>10.489204306989542</v>
      </c>
      <c r="AN215" s="631">
        <f t="shared" si="320"/>
        <v>9.4070363507941188</v>
      </c>
      <c r="AO215" s="235">
        <f t="shared" si="292"/>
        <v>14.481068296205081</v>
      </c>
      <c r="AP215" s="808">
        <v>0.57999999999999996</v>
      </c>
      <c r="AQ215" s="808">
        <v>0.53</v>
      </c>
      <c r="AR215" s="809"/>
      <c r="AS215" s="808">
        <v>0.48499999999999999</v>
      </c>
      <c r="AT215" s="796">
        <v>0.43</v>
      </c>
      <c r="AU215" s="809"/>
      <c r="AV215" s="827">
        <v>0.4</v>
      </c>
      <c r="AW215" s="821">
        <v>0.37</v>
      </c>
      <c r="AX215" s="811">
        <v>0.35</v>
      </c>
      <c r="AY215" s="811">
        <v>0.32</v>
      </c>
      <c r="AZ215" s="811">
        <v>0.21</v>
      </c>
      <c r="BA215" s="811">
        <v>0.17</v>
      </c>
      <c r="BB215" s="811">
        <v>0.15</v>
      </c>
      <c r="BC215" s="812">
        <v>0.14000000000000001</v>
      </c>
      <c r="BD215" s="811">
        <v>0.125</v>
      </c>
      <c r="BE215" s="812">
        <v>0.12</v>
      </c>
      <c r="BF215" s="811">
        <v>0.115</v>
      </c>
      <c r="BG215" s="812">
        <v>0.1</v>
      </c>
      <c r="BH215" s="810">
        <f t="shared" si="293"/>
        <v>4.5949999999999998</v>
      </c>
      <c r="BI215" s="405">
        <f t="shared" si="294"/>
        <v>9.4339622641509422</v>
      </c>
      <c r="BJ215" s="405">
        <f t="shared" si="303"/>
        <v>9.278350515463929</v>
      </c>
      <c r="BK215" s="405">
        <f t="shared" si="271"/>
        <v>12.790697674418606</v>
      </c>
      <c r="BL215" s="306">
        <f t="shared" si="272"/>
        <v>7.4999999999999956</v>
      </c>
      <c r="BM215" s="404">
        <f t="shared" si="305"/>
        <v>8.1081081081081141</v>
      </c>
      <c r="BN215" s="306">
        <f t="shared" ref="BN215:BW215" si="322">IF(AX215=0,0,IF(AX215&gt;AW215,0,((AW215/AX215)-1)*100))</f>
        <v>5.7142857142857162</v>
      </c>
      <c r="BO215" s="306">
        <f t="shared" si="322"/>
        <v>9.375</v>
      </c>
      <c r="BP215" s="306">
        <f t="shared" si="322"/>
        <v>52.380952380952394</v>
      </c>
      <c r="BQ215" s="306">
        <f t="shared" si="322"/>
        <v>23.529411764705866</v>
      </c>
      <c r="BR215" s="306">
        <f t="shared" si="322"/>
        <v>13.333333333333353</v>
      </c>
      <c r="BS215" s="306">
        <f t="shared" si="322"/>
        <v>7.1428571428571397</v>
      </c>
      <c r="BT215" s="306">
        <f t="shared" si="322"/>
        <v>12.000000000000011</v>
      </c>
      <c r="BU215" s="306">
        <f t="shared" si="322"/>
        <v>4.1666666666666741</v>
      </c>
      <c r="BV215" s="306">
        <f t="shared" si="322"/>
        <v>4.3478260869565188</v>
      </c>
      <c r="BW215" s="306">
        <f t="shared" si="322"/>
        <v>14.999999999999991</v>
      </c>
      <c r="BX215" s="404">
        <f t="shared" si="295"/>
        <v>12.940096776793284</v>
      </c>
      <c r="BY215" s="405">
        <f t="shared" si="296"/>
        <v>11.549872128517228</v>
      </c>
      <c r="BZ215" s="788" t="s">
        <v>1863</v>
      </c>
      <c r="CA215" s="486">
        <f t="shared" si="297"/>
        <v>-6.0591469504407289</v>
      </c>
      <c r="CB215" s="348">
        <f t="shared" si="298"/>
        <v>12.703739647497416</v>
      </c>
      <c r="CC215" s="404">
        <f t="shared" si="299"/>
        <v>60.350072208798004</v>
      </c>
      <c r="CD215" s="570">
        <f t="shared" si="300"/>
        <v>0.58579999999999999</v>
      </c>
      <c r="CE215" s="419">
        <f t="shared" si="255"/>
        <v>0.58579999999999999</v>
      </c>
      <c r="CF215" s="419">
        <f t="shared" si="278"/>
        <v>0.64438000000000006</v>
      </c>
      <c r="CG215" s="419">
        <f t="shared" si="278"/>
        <v>0.70881800000000017</v>
      </c>
      <c r="CH215" s="496">
        <f t="shared" si="278"/>
        <v>0.77969980000000028</v>
      </c>
      <c r="CI215" s="416">
        <f t="shared" si="273"/>
        <v>3.3044978000000009</v>
      </c>
      <c r="CJ215" s="405">
        <f t="shared" si="301"/>
        <v>18.156581318681326</v>
      </c>
      <c r="CK215" s="457">
        <v>0.33</v>
      </c>
      <c r="CL215" s="458">
        <v>16.91</v>
      </c>
      <c r="CM215" s="458">
        <v>-20.95</v>
      </c>
      <c r="CN215" s="525">
        <v>4.28</v>
      </c>
      <c r="CO215" s="508">
        <v>0.55000000000000004</v>
      </c>
    </row>
    <row r="216" spans="1:93" ht="11.25" customHeight="1">
      <c r="A216" s="23" t="s">
        <v>370</v>
      </c>
      <c r="B216" s="24" t="s">
        <v>371</v>
      </c>
      <c r="C216" s="24" t="s">
        <v>3417</v>
      </c>
      <c r="D216" s="199">
        <v>16</v>
      </c>
      <c r="E216" s="121">
        <v>186</v>
      </c>
      <c r="F216" s="57" t="s">
        <v>2659</v>
      </c>
      <c r="G216" s="49" t="s">
        <v>2659</v>
      </c>
      <c r="H216" s="184">
        <v>66.16</v>
      </c>
      <c r="I216" s="227">
        <f t="shared" si="285"/>
        <v>1.9649334945586456</v>
      </c>
      <c r="J216" s="113">
        <v>1.1000000000000001</v>
      </c>
      <c r="K216" s="113">
        <v>1.3</v>
      </c>
      <c r="L216" s="83">
        <f t="shared" si="312"/>
        <v>18.181818181818166</v>
      </c>
      <c r="M216" s="140">
        <v>41963</v>
      </c>
      <c r="N216" s="27">
        <v>41967</v>
      </c>
      <c r="O216" s="28">
        <v>41981</v>
      </c>
      <c r="P216" s="26" t="s">
        <v>2729</v>
      </c>
      <c r="Q216" s="24" t="s">
        <v>454</v>
      </c>
      <c r="R216" s="224">
        <f>K216</f>
        <v>1.3</v>
      </c>
      <c r="S216" s="231">
        <f t="shared" si="287"/>
        <v>25.691699604743086</v>
      </c>
      <c r="T216" s="680">
        <f t="shared" si="288"/>
        <v>-13.754545415197061</v>
      </c>
      <c r="U216" s="227">
        <f t="shared" si="289"/>
        <v>13.07509881422925</v>
      </c>
      <c r="V216" s="263">
        <v>12</v>
      </c>
      <c r="W216" s="161">
        <v>5.0599999999999996</v>
      </c>
      <c r="X216" s="149">
        <v>2.25</v>
      </c>
      <c r="Y216" s="155">
        <v>1</v>
      </c>
      <c r="Z216" s="149">
        <v>1.28</v>
      </c>
      <c r="AA216" s="156">
        <v>9.8000000000000007</v>
      </c>
      <c r="AB216" s="432">
        <v>-1.6</v>
      </c>
      <c r="AC216" s="440">
        <v>10.84</v>
      </c>
      <c r="AD216" s="443">
        <v>3.8</v>
      </c>
      <c r="AE216" s="443">
        <v>5.82</v>
      </c>
      <c r="AF216" s="723">
        <v>11</v>
      </c>
      <c r="AG216" s="456">
        <v>2784</v>
      </c>
      <c r="AH216" s="653">
        <v>0.1</v>
      </c>
      <c r="AI216" s="767">
        <v>0.23</v>
      </c>
      <c r="AJ216" s="796">
        <f t="shared" si="313"/>
        <v>2.6834812558284251</v>
      </c>
      <c r="AK216" s="688">
        <f t="shared" si="314"/>
        <v>1.0170268092571055</v>
      </c>
      <c r="AL216" s="635">
        <f t="shared" si="302"/>
        <v>18.181818181818166</v>
      </c>
      <c r="AM216" s="636">
        <f t="shared" si="319"/>
        <v>13.462177809675314</v>
      </c>
      <c r="AN216" s="636">
        <f t="shared" si="320"/>
        <v>10.197228772148016</v>
      </c>
      <c r="AO216" s="236">
        <f t="shared" si="292"/>
        <v>10.026509310601806</v>
      </c>
      <c r="AP216" s="814">
        <v>1.3</v>
      </c>
      <c r="AQ216" s="814">
        <v>1.1000000000000001</v>
      </c>
      <c r="AR216" s="815"/>
      <c r="AS216" s="814">
        <v>0.93</v>
      </c>
      <c r="AT216" s="797">
        <v>0.89</v>
      </c>
      <c r="AU216" s="815"/>
      <c r="AV216" s="828">
        <v>0.86</v>
      </c>
      <c r="AW216" s="828">
        <v>0.8</v>
      </c>
      <c r="AX216" s="817">
        <v>0.75</v>
      </c>
      <c r="AY216" s="817">
        <v>0.72</v>
      </c>
      <c r="AZ216" s="817">
        <v>0.65</v>
      </c>
      <c r="BA216" s="817">
        <v>0.625</v>
      </c>
      <c r="BB216" s="817">
        <v>0.5</v>
      </c>
      <c r="BC216" s="817">
        <v>0.35</v>
      </c>
      <c r="BD216" s="817">
        <v>0.2</v>
      </c>
      <c r="BE216" s="817">
        <v>0.15</v>
      </c>
      <c r="BF216" s="817">
        <v>0.13500000000000001</v>
      </c>
      <c r="BG216" s="817">
        <v>0.06</v>
      </c>
      <c r="BH216" s="816">
        <f t="shared" si="293"/>
        <v>10.02</v>
      </c>
      <c r="BI216" s="409">
        <f t="shared" si="294"/>
        <v>18.181818181818166</v>
      </c>
      <c r="BJ216" s="409">
        <f t="shared" si="303"/>
        <v>18.279569892473123</v>
      </c>
      <c r="BK216" s="409">
        <f t="shared" ref="BK216:BK256" si="323">IF(AT216=0,0,IF(AT216&gt;AS216,0,((AS216/AT216)-1)*100))</f>
        <v>4.4943820224719211</v>
      </c>
      <c r="BL216" s="395">
        <f t="shared" ref="BL216:BL256" si="324">IF(AV216=0,0,IF(AV216&gt;AT216,0,((AT216/AV216)-1)*100))</f>
        <v>3.488372093023262</v>
      </c>
      <c r="BM216" s="408">
        <f t="shared" si="305"/>
        <v>7.4999999999999956</v>
      </c>
      <c r="BN216" s="395">
        <f t="shared" ref="BN216:BW216" si="325">IF(AX216=0,0,IF(AX216&gt;AW216,0,((AW216/AX216)-1)*100))</f>
        <v>6.6666666666666652</v>
      </c>
      <c r="BO216" s="395">
        <f t="shared" si="325"/>
        <v>4.1666666666666741</v>
      </c>
      <c r="BP216" s="395">
        <f t="shared" si="325"/>
        <v>10.769230769230752</v>
      </c>
      <c r="BQ216" s="395">
        <f t="shared" si="325"/>
        <v>4.0000000000000036</v>
      </c>
      <c r="BR216" s="395">
        <f t="shared" si="325"/>
        <v>25</v>
      </c>
      <c r="BS216" s="395">
        <f t="shared" si="325"/>
        <v>42.857142857142861</v>
      </c>
      <c r="BT216" s="395">
        <f t="shared" si="325"/>
        <v>74.999999999999972</v>
      </c>
      <c r="BU216" s="395">
        <f t="shared" si="325"/>
        <v>33.33333333333335</v>
      </c>
      <c r="BV216" s="395">
        <f t="shared" si="325"/>
        <v>11.111111111111093</v>
      </c>
      <c r="BW216" s="395">
        <f t="shared" si="325"/>
        <v>125.00000000000004</v>
      </c>
      <c r="BX216" s="408">
        <f t="shared" si="295"/>
        <v>25.989886239595862</v>
      </c>
      <c r="BY216" s="409">
        <f t="shared" si="296"/>
        <v>32.415336985543767</v>
      </c>
      <c r="BZ216" s="654" t="s">
        <v>2637</v>
      </c>
      <c r="CA216" s="487">
        <f t="shared" si="297"/>
        <v>-0.91293654752258924</v>
      </c>
      <c r="CB216" s="349">
        <f t="shared" si="298"/>
        <v>12.162162266706661</v>
      </c>
      <c r="CC216" s="408">
        <f t="shared" si="299"/>
        <v>71.343320158102756</v>
      </c>
      <c r="CD216" s="574">
        <f t="shared" si="300"/>
        <v>1.3130000000000002</v>
      </c>
      <c r="CE216" s="419">
        <f t="shared" si="255"/>
        <v>1.4443000000000004</v>
      </c>
      <c r="CF216" s="419">
        <f t="shared" si="278"/>
        <v>1.5283582600000005</v>
      </c>
      <c r="CG216" s="419">
        <f t="shared" si="278"/>
        <v>1.6173087107320006</v>
      </c>
      <c r="CH216" s="496">
        <f t="shared" si="278"/>
        <v>1.7114360776966031</v>
      </c>
      <c r="CI216" s="416">
        <f t="shared" si="273"/>
        <v>7.6144030484286054</v>
      </c>
      <c r="CJ216" s="405">
        <f t="shared" si="301"/>
        <v>11.509073531482175</v>
      </c>
      <c r="CK216" s="457">
        <v>1.24</v>
      </c>
      <c r="CL216" s="458">
        <v>16.78</v>
      </c>
      <c r="CM216" s="458">
        <v>-7.86</v>
      </c>
      <c r="CN216" s="525">
        <v>-0.86</v>
      </c>
      <c r="CO216" s="508">
        <v>3.59</v>
      </c>
    </row>
    <row r="217" spans="1:93" ht="11.25" customHeight="1">
      <c r="A217" s="129" t="s">
        <v>2582</v>
      </c>
      <c r="B217" s="16" t="s">
        <v>2144</v>
      </c>
      <c r="C217" s="22" t="s">
        <v>3590</v>
      </c>
      <c r="D217" s="116">
        <v>10</v>
      </c>
      <c r="E217" s="121">
        <v>336</v>
      </c>
      <c r="F217" s="78" t="s">
        <v>2659</v>
      </c>
      <c r="G217" s="50" t="s">
        <v>2659</v>
      </c>
      <c r="H217" s="183">
        <v>64.52</v>
      </c>
      <c r="I217" s="226">
        <f t="shared" si="285"/>
        <v>1.4259144451332921</v>
      </c>
      <c r="J217" s="127">
        <v>0.21</v>
      </c>
      <c r="K217" s="127">
        <v>0.23</v>
      </c>
      <c r="L217" s="96">
        <f t="shared" si="312"/>
        <v>9.5238095238095344</v>
      </c>
      <c r="M217" s="105">
        <v>41873</v>
      </c>
      <c r="N217" s="20">
        <v>41877</v>
      </c>
      <c r="O217" s="21">
        <v>41905</v>
      </c>
      <c r="P217" s="269" t="s">
        <v>2788</v>
      </c>
      <c r="Q217" s="16"/>
      <c r="R217" s="225">
        <f>K217*4</f>
        <v>0.92</v>
      </c>
      <c r="S217" s="675">
        <f t="shared" si="287"/>
        <v>41.628959276018101</v>
      </c>
      <c r="T217" s="676">
        <f t="shared" si="288"/>
        <v>115.22558231318895</v>
      </c>
      <c r="U217" s="226">
        <f t="shared" si="289"/>
        <v>29.194570135746606</v>
      </c>
      <c r="V217" s="677">
        <v>3</v>
      </c>
      <c r="W217" s="169">
        <v>2.21</v>
      </c>
      <c r="X217" s="171">
        <v>2.92</v>
      </c>
      <c r="Y217" s="170">
        <v>2.12</v>
      </c>
      <c r="Z217" s="171">
        <v>3.57</v>
      </c>
      <c r="AA217" s="172">
        <v>12.5</v>
      </c>
      <c r="AB217" s="433">
        <v>-20.2</v>
      </c>
      <c r="AC217" s="441">
        <v>11.3</v>
      </c>
      <c r="AD217" s="442">
        <v>3.1</v>
      </c>
      <c r="AE217" s="442">
        <v>10</v>
      </c>
      <c r="AF217" s="724">
        <v>9</v>
      </c>
      <c r="AG217" s="461">
        <v>3848</v>
      </c>
      <c r="AH217" s="678">
        <v>0.5</v>
      </c>
      <c r="AI217" s="768">
        <v>0.56999999999999995</v>
      </c>
      <c r="AJ217" s="795">
        <f>IF(OR(AD217&lt;0,AD217="n/a",AD217=0,AN217="n/a"),"n/a",AN217/AD217)</f>
        <v>5.3237780789391165</v>
      </c>
      <c r="AK217" s="794" t="str">
        <f>IF(OR(AN217&lt;0,AN217="n/a",AO217&lt;0,AO217="n/a"),"n/a",AN217/AO217)</f>
        <v>n/a</v>
      </c>
      <c r="AL217" s="634">
        <f t="shared" si="302"/>
        <v>9.9999999999999858</v>
      </c>
      <c r="AM217" s="631">
        <f t="shared" si="319"/>
        <v>11.199004528465784</v>
      </c>
      <c r="AN217" s="631">
        <f t="shared" si="320"/>
        <v>16.503712044711261</v>
      </c>
      <c r="AO217" s="235" t="str">
        <f t="shared" si="292"/>
        <v>n/a</v>
      </c>
      <c r="AP217" s="808">
        <v>0.88</v>
      </c>
      <c r="AQ217" s="808">
        <v>0.8</v>
      </c>
      <c r="AR217" s="809"/>
      <c r="AS217" s="808">
        <v>0.72</v>
      </c>
      <c r="AT217" s="796">
        <v>0.64</v>
      </c>
      <c r="AU217" s="809"/>
      <c r="AV217" s="810">
        <v>0.52</v>
      </c>
      <c r="AW217" s="811">
        <v>0.41</v>
      </c>
      <c r="AX217" s="811">
        <v>0.28000000000000003</v>
      </c>
      <c r="AY217" s="811">
        <v>0.22</v>
      </c>
      <c r="AZ217" s="811">
        <v>0.17</v>
      </c>
      <c r="BA217" s="811">
        <v>0.12</v>
      </c>
      <c r="BB217" s="812">
        <v>0</v>
      </c>
      <c r="BC217" s="812">
        <v>0</v>
      </c>
      <c r="BD217" s="812">
        <v>0</v>
      </c>
      <c r="BE217" s="812">
        <v>0</v>
      </c>
      <c r="BF217" s="812">
        <v>0</v>
      </c>
      <c r="BG217" s="812">
        <v>0</v>
      </c>
      <c r="BH217" s="810">
        <f t="shared" si="293"/>
        <v>4.7600000000000007</v>
      </c>
      <c r="BI217" s="405">
        <f t="shared" si="294"/>
        <v>9.9999999999999858</v>
      </c>
      <c r="BJ217" s="405">
        <f t="shared" si="303"/>
        <v>11.111111111111116</v>
      </c>
      <c r="BK217" s="405">
        <f t="shared" si="323"/>
        <v>12.5</v>
      </c>
      <c r="BL217" s="306">
        <f t="shared" si="324"/>
        <v>23.076923076923084</v>
      </c>
      <c r="BM217" s="404">
        <f t="shared" si="305"/>
        <v>26.829268292682929</v>
      </c>
      <c r="BN217" s="306">
        <f t="shared" ref="BN217:BW217" si="326">IF(AX217=0,0,IF(AX217&gt;AW217,0,((AW217/AX217)-1)*100))</f>
        <v>46.428571428571395</v>
      </c>
      <c r="BO217" s="306">
        <f t="shared" si="326"/>
        <v>27.272727272727295</v>
      </c>
      <c r="BP217" s="306">
        <f t="shared" si="326"/>
        <v>29.411764705882337</v>
      </c>
      <c r="BQ217" s="306">
        <f t="shared" si="326"/>
        <v>41.666666666666671</v>
      </c>
      <c r="BR217" s="306">
        <f t="shared" si="326"/>
        <v>0</v>
      </c>
      <c r="BS217" s="306">
        <f t="shared" si="326"/>
        <v>0</v>
      </c>
      <c r="BT217" s="306">
        <f t="shared" si="326"/>
        <v>0</v>
      </c>
      <c r="BU217" s="306">
        <f t="shared" si="326"/>
        <v>0</v>
      </c>
      <c r="BV217" s="306">
        <f t="shared" si="326"/>
        <v>0</v>
      </c>
      <c r="BW217" s="306">
        <f t="shared" si="326"/>
        <v>0</v>
      </c>
      <c r="BX217" s="404">
        <f t="shared" si="295"/>
        <v>15.21980217030432</v>
      </c>
      <c r="BY217" s="405">
        <f t="shared" si="296"/>
        <v>15.61623524073639</v>
      </c>
      <c r="BZ217" s="788" t="s">
        <v>1863</v>
      </c>
      <c r="CA217" s="486">
        <f t="shared" si="297"/>
        <v>-11.264943645902054</v>
      </c>
      <c r="CB217" s="348">
        <f t="shared" si="298"/>
        <v>17.929626489844551</v>
      </c>
      <c r="CC217" s="404">
        <f t="shared" si="299"/>
        <v>58.609551820728285</v>
      </c>
      <c r="CD217" s="570">
        <f t="shared" si="300"/>
        <v>0.88880000000000003</v>
      </c>
      <c r="CE217" s="417">
        <f t="shared" si="255"/>
        <v>0.9776800000000001</v>
      </c>
      <c r="CF217" s="417">
        <f t="shared" si="278"/>
        <v>1.0754480000000002</v>
      </c>
      <c r="CG217" s="417">
        <f t="shared" si="278"/>
        <v>1.1829928000000003</v>
      </c>
      <c r="CH217" s="495">
        <f t="shared" si="278"/>
        <v>1.3012920800000005</v>
      </c>
      <c r="CI217" s="418">
        <f t="shared" si="273"/>
        <v>5.4262128800000013</v>
      </c>
      <c r="CJ217" s="407">
        <f t="shared" si="301"/>
        <v>8.4101253564786127</v>
      </c>
      <c r="CK217" s="462">
        <v>1.02</v>
      </c>
      <c r="CL217" s="463">
        <v>43.35</v>
      </c>
      <c r="CM217" s="463">
        <v>-4.84</v>
      </c>
      <c r="CN217" s="529">
        <v>-1.35</v>
      </c>
      <c r="CO217" s="530">
        <v>10.87</v>
      </c>
    </row>
    <row r="218" spans="1:93" ht="11.25" customHeight="1">
      <c r="A218" s="86" t="s">
        <v>3407</v>
      </c>
      <c r="B218" s="24" t="s">
        <v>3408</v>
      </c>
      <c r="C218" s="29" t="s">
        <v>1936</v>
      </c>
      <c r="D218" s="199">
        <v>11</v>
      </c>
      <c r="E218" s="121">
        <v>309</v>
      </c>
      <c r="F218" s="57" t="s">
        <v>2659</v>
      </c>
      <c r="G218" s="49" t="s">
        <v>2659</v>
      </c>
      <c r="H218" s="184">
        <v>28.3</v>
      </c>
      <c r="I218" s="227">
        <f t="shared" si="285"/>
        <v>8.9045936395759711</v>
      </c>
      <c r="J218" s="126">
        <v>0.62</v>
      </c>
      <c r="K218" s="126">
        <v>0.63</v>
      </c>
      <c r="L218" s="83">
        <f t="shared" si="312"/>
        <v>1.6129032258064502</v>
      </c>
      <c r="M218" s="140">
        <v>42038</v>
      </c>
      <c r="N218" s="27">
        <v>42040</v>
      </c>
      <c r="O218" s="28">
        <v>42051</v>
      </c>
      <c r="P218" s="93" t="s">
        <v>238</v>
      </c>
      <c r="Q218" s="91"/>
      <c r="R218" s="224">
        <f>K218*4</f>
        <v>2.52</v>
      </c>
      <c r="S218" s="231" t="str">
        <f t="shared" si="287"/>
        <v>n/a</v>
      </c>
      <c r="T218" s="680" t="str">
        <f t="shared" si="288"/>
        <v>n/a</v>
      </c>
      <c r="U218" s="227" t="str">
        <f t="shared" si="289"/>
        <v>n/a</v>
      </c>
      <c r="V218" s="263">
        <v>12</v>
      </c>
      <c r="W218" s="161">
        <v>-0.26</v>
      </c>
      <c r="X218" s="149" t="s">
        <v>462</v>
      </c>
      <c r="Y218" s="155">
        <v>2.97</v>
      </c>
      <c r="Z218" s="149">
        <v>3.51</v>
      </c>
      <c r="AA218" s="156">
        <v>-3.4</v>
      </c>
      <c r="AB218" s="489">
        <v>-493.3</v>
      </c>
      <c r="AC218" s="440">
        <v>42.9</v>
      </c>
      <c r="AD218" s="443">
        <v>-34.1</v>
      </c>
      <c r="AE218" s="443">
        <v>13</v>
      </c>
      <c r="AF218" s="723">
        <v>2</v>
      </c>
      <c r="AG218" s="466">
        <v>824</v>
      </c>
      <c r="AH218" s="653">
        <v>1.5</v>
      </c>
      <c r="AI218" s="767">
        <v>1.1499999999999999</v>
      </c>
      <c r="AJ218" s="796" t="str">
        <f>IF(OR(AD218&lt;0,AD218="n/a",AD218=0,AN218="n/a"),"n/a",AN218/AD218)</f>
        <v>n/a</v>
      </c>
      <c r="AK218" s="688" t="str">
        <f>IF(OR(AN218&lt;0,AN218="n/a",AO218&lt;0,AO218="n/a"),"n/a",AN218/AO218)</f>
        <v>n/a</v>
      </c>
      <c r="AL218" s="634">
        <f t="shared" si="302"/>
        <v>1.8867924528302105</v>
      </c>
      <c r="AM218" s="631">
        <f t="shared" si="319"/>
        <v>1.4106230266684117</v>
      </c>
      <c r="AN218" s="631">
        <f t="shared" si="320"/>
        <v>1.8241186827046674</v>
      </c>
      <c r="AO218" s="235" t="str">
        <f t="shared" si="292"/>
        <v>n/a</v>
      </c>
      <c r="AP218" s="808">
        <v>2.4300000000000002</v>
      </c>
      <c r="AQ218" s="808">
        <v>2.3849999999999998</v>
      </c>
      <c r="AR218" s="809"/>
      <c r="AS218" s="808">
        <v>2.3450000000000002</v>
      </c>
      <c r="AT218" s="796">
        <v>2.33</v>
      </c>
      <c r="AU218" s="809"/>
      <c r="AV218" s="821">
        <v>2.23</v>
      </c>
      <c r="AW218" s="827">
        <v>2.2200000000000002</v>
      </c>
      <c r="AX218" s="811">
        <v>2.12</v>
      </c>
      <c r="AY218" s="811">
        <v>2.0299999999999998</v>
      </c>
      <c r="AZ218" s="811">
        <v>1.925</v>
      </c>
      <c r="BA218" s="811">
        <v>1.9</v>
      </c>
      <c r="BB218" s="812">
        <v>0</v>
      </c>
      <c r="BC218" s="812">
        <v>0</v>
      </c>
      <c r="BD218" s="812">
        <v>0</v>
      </c>
      <c r="BE218" s="812">
        <v>0</v>
      </c>
      <c r="BF218" s="812">
        <v>0</v>
      </c>
      <c r="BG218" s="812">
        <v>0</v>
      </c>
      <c r="BH218" s="810">
        <f t="shared" si="293"/>
        <v>21.915000000000003</v>
      </c>
      <c r="BI218" s="405">
        <f t="shared" si="294"/>
        <v>1.8867924528302105</v>
      </c>
      <c r="BJ218" s="405">
        <f t="shared" si="303"/>
        <v>1.705756929637503</v>
      </c>
      <c r="BK218" s="405">
        <f t="shared" si="323"/>
        <v>0.64377682403433667</v>
      </c>
      <c r="BL218" s="306">
        <f t="shared" si="324"/>
        <v>4.484304932735439</v>
      </c>
      <c r="BM218" s="404">
        <f t="shared" si="305"/>
        <v>0.45045045045044585</v>
      </c>
      <c r="BN218" s="306">
        <f t="shared" ref="BN218:BW218" si="327">IF(AX218=0,0,IF(AX218&gt;AW218,0,((AW218/AX218)-1)*100))</f>
        <v>4.7169811320754818</v>
      </c>
      <c r="BO218" s="306">
        <f t="shared" si="327"/>
        <v>4.4334975369458185</v>
      </c>
      <c r="BP218" s="306">
        <f t="shared" si="327"/>
        <v>5.4545454545454453</v>
      </c>
      <c r="BQ218" s="306">
        <f t="shared" si="327"/>
        <v>1.3157894736842257</v>
      </c>
      <c r="BR218" s="306">
        <f t="shared" si="327"/>
        <v>0</v>
      </c>
      <c r="BS218" s="306">
        <f t="shared" si="327"/>
        <v>0</v>
      </c>
      <c r="BT218" s="306">
        <f t="shared" si="327"/>
        <v>0</v>
      </c>
      <c r="BU218" s="306">
        <f t="shared" si="327"/>
        <v>0</v>
      </c>
      <c r="BV218" s="306">
        <f t="shared" si="327"/>
        <v>0</v>
      </c>
      <c r="BW218" s="306">
        <f t="shared" si="327"/>
        <v>0</v>
      </c>
      <c r="BX218" s="404">
        <f t="shared" si="295"/>
        <v>1.672793012462594</v>
      </c>
      <c r="BY218" s="405">
        <f t="shared" si="296"/>
        <v>1.9767240564017301</v>
      </c>
      <c r="BZ218" s="788" t="s">
        <v>2441</v>
      </c>
      <c r="CA218" s="486" t="str">
        <f t="shared" si="297"/>
        <v>n/a</v>
      </c>
      <c r="CB218" s="348">
        <f t="shared" si="298"/>
        <v>10.728712322280639</v>
      </c>
      <c r="CC218" s="404">
        <f t="shared" si="299"/>
        <v>20.933615200236165</v>
      </c>
      <c r="CD218" s="570">
        <f t="shared" si="300"/>
        <v>2.4543000000000004</v>
      </c>
      <c r="CE218" s="419">
        <f t="shared" si="255"/>
        <v>2.6997300000000006</v>
      </c>
      <c r="CF218" s="419">
        <f t="shared" si="278"/>
        <v>2.9697030000000009</v>
      </c>
      <c r="CG218" s="419">
        <f t="shared" si="278"/>
        <v>3.2666733000000012</v>
      </c>
      <c r="CH218" s="496">
        <f t="shared" si="278"/>
        <v>3.5933406300000015</v>
      </c>
      <c r="CI218" s="416">
        <f t="shared" si="273"/>
        <v>14.983746930000004</v>
      </c>
      <c r="CJ218" s="405">
        <f t="shared" si="301"/>
        <v>52.946102226148426</v>
      </c>
      <c r="CK218" s="457">
        <v>0.56000000000000005</v>
      </c>
      <c r="CL218" s="458">
        <v>43.19</v>
      </c>
      <c r="CM218" s="458">
        <v>-2.75</v>
      </c>
      <c r="CN218" s="525">
        <v>6.4</v>
      </c>
      <c r="CO218" s="508">
        <v>15.27</v>
      </c>
    </row>
    <row r="219" spans="1:93" ht="11.25" customHeight="1">
      <c r="A219" s="23" t="s">
        <v>176</v>
      </c>
      <c r="B219" s="24" t="s">
        <v>177</v>
      </c>
      <c r="C219" s="29" t="s">
        <v>404</v>
      </c>
      <c r="D219" s="199">
        <v>22</v>
      </c>
      <c r="E219" s="121">
        <v>125</v>
      </c>
      <c r="F219" s="57" t="s">
        <v>2659</v>
      </c>
      <c r="G219" s="49" t="s">
        <v>2659</v>
      </c>
      <c r="H219" s="338">
        <v>94.75</v>
      </c>
      <c r="I219" s="227">
        <f t="shared" si="285"/>
        <v>1.4564643799472294</v>
      </c>
      <c r="J219" s="113">
        <v>0.30499999999999999</v>
      </c>
      <c r="K219" s="113">
        <v>0.34499999999999997</v>
      </c>
      <c r="L219" s="83">
        <f t="shared" si="312"/>
        <v>13.114754098360649</v>
      </c>
      <c r="M219" s="140">
        <v>42002</v>
      </c>
      <c r="N219" s="27">
        <v>42004</v>
      </c>
      <c r="O219" s="28">
        <v>42034</v>
      </c>
      <c r="P219" s="93" t="s">
        <v>1198</v>
      </c>
      <c r="Q219" s="24"/>
      <c r="R219" s="224">
        <f>K219*4</f>
        <v>1.38</v>
      </c>
      <c r="S219" s="231">
        <f t="shared" si="287"/>
        <v>102.22222222222221</v>
      </c>
      <c r="T219" s="680">
        <f t="shared" si="288"/>
        <v>260.66125826026354</v>
      </c>
      <c r="U219" s="227">
        <f t="shared" si="289"/>
        <v>70.185185185185176</v>
      </c>
      <c r="V219" s="263">
        <v>12</v>
      </c>
      <c r="W219" s="161">
        <v>1.35</v>
      </c>
      <c r="X219" s="149">
        <v>8.3699999999999992</v>
      </c>
      <c r="Y219" s="155">
        <v>3.71</v>
      </c>
      <c r="Z219" s="149">
        <v>4.17</v>
      </c>
      <c r="AA219" s="156">
        <v>6.6</v>
      </c>
      <c r="AB219" s="432">
        <v>-48.7</v>
      </c>
      <c r="AC219" s="440">
        <v>9.6300000000000008</v>
      </c>
      <c r="AD219" s="443">
        <v>-13.4</v>
      </c>
      <c r="AE219" s="443">
        <v>8.39</v>
      </c>
      <c r="AF219" s="723">
        <v>33</v>
      </c>
      <c r="AG219" s="456">
        <v>35887</v>
      </c>
      <c r="AH219" s="653">
        <v>0.3</v>
      </c>
      <c r="AI219" s="767">
        <v>0.46</v>
      </c>
      <c r="AJ219" s="796" t="str">
        <f>IF(OR(AD219&lt;0,AD219="n/a",AD219=0),"n/a",AN219/AD219)</f>
        <v>n/a</v>
      </c>
      <c r="AK219" s="688">
        <f>IF(OR(AO219&lt;0,AO219="n/a"),"n/a",AN219/AO219)</f>
        <v>0.59032243705252296</v>
      </c>
      <c r="AL219" s="634">
        <f t="shared" si="302"/>
        <v>15.094339622641506</v>
      </c>
      <c r="AM219" s="631">
        <f t="shared" si="319"/>
        <v>19.218168250677813</v>
      </c>
      <c r="AN219" s="631">
        <f t="shared" si="320"/>
        <v>19.530287823712555</v>
      </c>
      <c r="AO219" s="235">
        <f t="shared" si="292"/>
        <v>33.084102175121764</v>
      </c>
      <c r="AP219" s="808">
        <v>1.22</v>
      </c>
      <c r="AQ219" s="808">
        <v>1.06</v>
      </c>
      <c r="AR219" s="809"/>
      <c r="AS219" s="808">
        <v>0.85</v>
      </c>
      <c r="AT219" s="796">
        <v>0.72</v>
      </c>
      <c r="AU219" s="809"/>
      <c r="AV219" s="821">
        <v>0.6</v>
      </c>
      <c r="AW219" s="821">
        <v>0.5</v>
      </c>
      <c r="AX219" s="811">
        <v>0.33</v>
      </c>
      <c r="AY219" s="811">
        <v>0.22</v>
      </c>
      <c r="AZ219" s="811">
        <v>0.11</v>
      </c>
      <c r="BA219" s="811">
        <v>0.09</v>
      </c>
      <c r="BB219" s="811">
        <v>7.0000000000000007E-2</v>
      </c>
      <c r="BC219" s="811">
        <v>0.06</v>
      </c>
      <c r="BD219" s="811">
        <v>0.05</v>
      </c>
      <c r="BE219" s="811">
        <v>0.04</v>
      </c>
      <c r="BF219" s="811">
        <v>3.2500000000000001E-2</v>
      </c>
      <c r="BG219" s="811">
        <v>0.03</v>
      </c>
      <c r="BH219" s="810">
        <f t="shared" si="293"/>
        <v>5.9824999999999999</v>
      </c>
      <c r="BI219" s="405">
        <f t="shared" si="294"/>
        <v>15.094339622641506</v>
      </c>
      <c r="BJ219" s="405">
        <f t="shared" si="303"/>
        <v>24.705882352941178</v>
      </c>
      <c r="BK219" s="405">
        <f t="shared" si="323"/>
        <v>18.055555555555557</v>
      </c>
      <c r="BL219" s="306">
        <f t="shared" si="324"/>
        <v>19.999999999999996</v>
      </c>
      <c r="BM219" s="404">
        <f t="shared" si="305"/>
        <v>19.999999999999996</v>
      </c>
      <c r="BN219" s="306">
        <f t="shared" ref="BN219:BW219" si="328">IF(AX219=0,0,IF(AX219&gt;AW219,0,((AW219/AX219)-1)*100))</f>
        <v>51.515151515151516</v>
      </c>
      <c r="BO219" s="306">
        <f t="shared" si="328"/>
        <v>50</v>
      </c>
      <c r="BP219" s="306">
        <f t="shared" si="328"/>
        <v>100</v>
      </c>
      <c r="BQ219" s="306">
        <f t="shared" si="328"/>
        <v>22.222222222222232</v>
      </c>
      <c r="BR219" s="306">
        <f t="shared" si="328"/>
        <v>28.571428571428559</v>
      </c>
      <c r="BS219" s="306">
        <f t="shared" si="328"/>
        <v>16.666666666666675</v>
      </c>
      <c r="BT219" s="306">
        <f t="shared" si="328"/>
        <v>19.999999999999996</v>
      </c>
      <c r="BU219" s="306">
        <f t="shared" si="328"/>
        <v>25</v>
      </c>
      <c r="BV219" s="306">
        <f t="shared" si="328"/>
        <v>23.076923076923084</v>
      </c>
      <c r="BW219" s="306">
        <f t="shared" si="328"/>
        <v>8.3333333333333481</v>
      </c>
      <c r="BX219" s="404">
        <f t="shared" si="295"/>
        <v>29.549433527790914</v>
      </c>
      <c r="BY219" s="405">
        <f t="shared" si="296"/>
        <v>21.96272387228916</v>
      </c>
      <c r="BZ219" s="788" t="s">
        <v>1863</v>
      </c>
      <c r="CA219" s="486">
        <f t="shared" si="297"/>
        <v>-49.198432981525393</v>
      </c>
      <c r="CB219" s="348">
        <f t="shared" si="298"/>
        <v>20.986752203659783</v>
      </c>
      <c r="CC219" s="404">
        <f t="shared" si="299"/>
        <v>55.361481481481484</v>
      </c>
      <c r="CD219" s="570">
        <f t="shared" si="300"/>
        <v>1.2322</v>
      </c>
      <c r="CE219" s="419">
        <f t="shared" si="255"/>
        <v>1.3508608600000001</v>
      </c>
      <c r="CF219" s="419">
        <f t="shared" si="278"/>
        <v>1.4641980861540003</v>
      </c>
      <c r="CG219" s="419">
        <f t="shared" si="278"/>
        <v>1.5870443055823211</v>
      </c>
      <c r="CH219" s="496">
        <f t="shared" si="278"/>
        <v>1.7201973228206779</v>
      </c>
      <c r="CI219" s="416">
        <f t="shared" si="273"/>
        <v>7.3545005745569991</v>
      </c>
      <c r="CJ219" s="405">
        <f t="shared" si="301"/>
        <v>7.7620058834374657</v>
      </c>
      <c r="CK219" s="457">
        <v>0.99</v>
      </c>
      <c r="CL219" s="458">
        <v>26.42</v>
      </c>
      <c r="CM219" s="458">
        <v>-3.2</v>
      </c>
      <c r="CN219" s="525">
        <v>1.21</v>
      </c>
      <c r="CO219" s="508">
        <v>9.92</v>
      </c>
    </row>
    <row r="220" spans="1:93" ht="11.25" customHeight="1">
      <c r="A220" s="23" t="s">
        <v>806</v>
      </c>
      <c r="B220" s="24" t="s">
        <v>2473</v>
      </c>
      <c r="C220" s="98" t="s">
        <v>3252</v>
      </c>
      <c r="D220" s="199">
        <v>14</v>
      </c>
      <c r="E220" s="121">
        <v>213</v>
      </c>
      <c r="F220" s="57" t="s">
        <v>2659</v>
      </c>
      <c r="G220" s="49" t="s">
        <v>2659</v>
      </c>
      <c r="H220" s="184">
        <v>44.22</v>
      </c>
      <c r="I220" s="227">
        <f t="shared" si="285"/>
        <v>3.6182722749886933</v>
      </c>
      <c r="J220" s="126">
        <v>0.38250000000000001</v>
      </c>
      <c r="K220" s="126">
        <v>0.4</v>
      </c>
      <c r="L220" s="83">
        <f t="shared" si="312"/>
        <v>4.5751633986928164</v>
      </c>
      <c r="M220" s="140">
        <v>42040</v>
      </c>
      <c r="N220" s="27">
        <v>42044</v>
      </c>
      <c r="O220" s="28">
        <v>42048</v>
      </c>
      <c r="P220" s="93" t="s">
        <v>2158</v>
      </c>
      <c r="Q220" s="91"/>
      <c r="R220" s="224">
        <f>K220*4</f>
        <v>1.6</v>
      </c>
      <c r="S220" s="231">
        <f t="shared" si="287"/>
        <v>95.238095238095241</v>
      </c>
      <c r="T220" s="647">
        <f t="shared" si="288"/>
        <v>35.523090049289884</v>
      </c>
      <c r="U220" s="227">
        <f t="shared" si="289"/>
        <v>26.321428571428573</v>
      </c>
      <c r="V220" s="492">
        <v>12</v>
      </c>
      <c r="W220" s="161">
        <v>1.68</v>
      </c>
      <c r="X220" s="149">
        <v>2.96</v>
      </c>
      <c r="Y220" s="155">
        <v>0.53</v>
      </c>
      <c r="Z220" s="149">
        <v>1.57</v>
      </c>
      <c r="AA220" s="156">
        <v>6.4</v>
      </c>
      <c r="AB220" s="432">
        <v>-23.1</v>
      </c>
      <c r="AC220" s="440">
        <v>14.8</v>
      </c>
      <c r="AD220" s="443">
        <v>9.6</v>
      </c>
      <c r="AE220" s="440">
        <v>8.9</v>
      </c>
      <c r="AF220" s="723">
        <v>12</v>
      </c>
      <c r="AG220" s="456">
        <v>9758</v>
      </c>
      <c r="AH220" s="653">
        <v>0.3</v>
      </c>
      <c r="AI220" s="767">
        <v>0.61</v>
      </c>
      <c r="AJ220" s="796">
        <f>IF(OR(AD220&lt;0,AD220="n/a",AD220=0),"n/a",AN220/AD220)</f>
        <v>1.6460466886076852</v>
      </c>
      <c r="AK220" s="688">
        <f>IF(OR(AO220&lt;0,AO220="n/a"),"n/a",AN220/AO220)</f>
        <v>1.1332071740056406</v>
      </c>
      <c r="AL220" s="634">
        <f t="shared" si="302"/>
        <v>21.533546325878582</v>
      </c>
      <c r="AM220" s="631">
        <f t="shared" si="319"/>
        <v>21.011375567566226</v>
      </c>
      <c r="AN220" s="631">
        <f t="shared" si="320"/>
        <v>15.802048210633778</v>
      </c>
      <c r="AO220" s="235">
        <f t="shared" si="292"/>
        <v>13.944535979927641</v>
      </c>
      <c r="AP220" s="808">
        <v>1.4264999999999999</v>
      </c>
      <c r="AQ220" s="808">
        <v>1.1737500000000001</v>
      </c>
      <c r="AR220" s="809"/>
      <c r="AS220" s="808">
        <v>0.91749999999999998</v>
      </c>
      <c r="AT220" s="796">
        <v>0.80499500000000002</v>
      </c>
      <c r="AU220" s="809"/>
      <c r="AV220" s="821">
        <v>0.75249999999999995</v>
      </c>
      <c r="AW220" s="821">
        <v>0.68500000000000005</v>
      </c>
      <c r="AX220" s="811">
        <v>0.61083333333333334</v>
      </c>
      <c r="AY220" s="811">
        <v>0.5541666666666667</v>
      </c>
      <c r="AZ220" s="811">
        <v>0.50416666666666665</v>
      </c>
      <c r="BA220" s="811">
        <v>0.4291666666666667</v>
      </c>
      <c r="BB220" s="811">
        <v>0.38666666666666666</v>
      </c>
      <c r="BC220" s="811">
        <v>0.33124999999999999</v>
      </c>
      <c r="BD220" s="811">
        <v>0.19333333333333333</v>
      </c>
      <c r="BE220" s="812">
        <v>0</v>
      </c>
      <c r="BF220" s="812">
        <v>0</v>
      </c>
      <c r="BG220" s="812">
        <v>0</v>
      </c>
      <c r="BH220" s="810">
        <f t="shared" si="293"/>
        <v>8.7698283333333364</v>
      </c>
      <c r="BI220" s="405">
        <f t="shared" si="294"/>
        <v>21.533546325878582</v>
      </c>
      <c r="BJ220" s="405">
        <f t="shared" si="303"/>
        <v>27.929155313351515</v>
      </c>
      <c r="BK220" s="405">
        <f t="shared" si="323"/>
        <v>13.975863204119277</v>
      </c>
      <c r="BL220" s="306">
        <f t="shared" si="324"/>
        <v>6.976079734219276</v>
      </c>
      <c r="BM220" s="404">
        <f t="shared" si="305"/>
        <v>9.8540145985401395</v>
      </c>
      <c r="BN220" s="306">
        <f t="shared" ref="BN220:BW220" si="329">IF(AX220=0,0,IF(AX220&gt;AW220,0,((AW220/AX220)-1)*100))</f>
        <v>12.141882673942717</v>
      </c>
      <c r="BO220" s="306">
        <f t="shared" si="329"/>
        <v>10.225563909774426</v>
      </c>
      <c r="BP220" s="306">
        <f t="shared" si="329"/>
        <v>9.9173553719008378</v>
      </c>
      <c r="BQ220" s="306">
        <f t="shared" si="329"/>
        <v>17.475728155339798</v>
      </c>
      <c r="BR220" s="306">
        <f t="shared" si="329"/>
        <v>10.99137931034484</v>
      </c>
      <c r="BS220" s="306">
        <f t="shared" si="329"/>
        <v>16.729559748427668</v>
      </c>
      <c r="BT220" s="306">
        <f t="shared" si="329"/>
        <v>71.336206896551715</v>
      </c>
      <c r="BU220" s="306">
        <f t="shared" si="329"/>
        <v>0</v>
      </c>
      <c r="BV220" s="306">
        <f t="shared" si="329"/>
        <v>0</v>
      </c>
      <c r="BW220" s="306">
        <f t="shared" si="329"/>
        <v>0</v>
      </c>
      <c r="BX220" s="404">
        <f t="shared" si="295"/>
        <v>15.27242234949272</v>
      </c>
      <c r="BY220" s="405">
        <f t="shared" si="296"/>
        <v>16.795645465841794</v>
      </c>
      <c r="BZ220" s="788" t="s">
        <v>1465</v>
      </c>
      <c r="CA220" s="486">
        <f t="shared" si="297"/>
        <v>-6.9011080858061007</v>
      </c>
      <c r="CB220" s="348">
        <f t="shared" si="298"/>
        <v>19.420320485622472</v>
      </c>
      <c r="CC220" s="404">
        <f t="shared" si="299"/>
        <v>60.991629318394025</v>
      </c>
      <c r="CD220" s="570">
        <f t="shared" si="300"/>
        <v>1.4407649999999999</v>
      </c>
      <c r="CE220" s="419">
        <f t="shared" si="255"/>
        <v>1.5848415</v>
      </c>
      <c r="CF220" s="419">
        <f t="shared" si="278"/>
        <v>1.7258923934999999</v>
      </c>
      <c r="CG220" s="419">
        <f t="shared" si="278"/>
        <v>1.8794968165214998</v>
      </c>
      <c r="CH220" s="496">
        <f t="shared" si="278"/>
        <v>2.046772033191913</v>
      </c>
      <c r="CI220" s="416">
        <f t="shared" si="273"/>
        <v>8.6777677432134119</v>
      </c>
      <c r="CJ220" s="405">
        <f t="shared" si="301"/>
        <v>19.624079021287681</v>
      </c>
      <c r="CK220" s="457">
        <v>0.6</v>
      </c>
      <c r="CL220" s="458">
        <v>26.38</v>
      </c>
      <c r="CM220" s="458">
        <v>-14.94</v>
      </c>
      <c r="CN220" s="525">
        <v>5.17</v>
      </c>
      <c r="CO220" s="508">
        <v>-1.81</v>
      </c>
    </row>
    <row r="221" spans="1:93" ht="11.25" customHeight="1">
      <c r="A221" s="23" t="s">
        <v>2057</v>
      </c>
      <c r="B221" s="24" t="s">
        <v>2058</v>
      </c>
      <c r="C221" s="29" t="s">
        <v>1452</v>
      </c>
      <c r="D221" s="199">
        <v>13</v>
      </c>
      <c r="E221" s="121">
        <v>219</v>
      </c>
      <c r="F221" s="57" t="s">
        <v>2659</v>
      </c>
      <c r="G221" s="49" t="s">
        <v>2659</v>
      </c>
      <c r="H221" s="338">
        <v>70.650000000000006</v>
      </c>
      <c r="I221" s="227">
        <f t="shared" si="285"/>
        <v>3.2213248407643316</v>
      </c>
      <c r="J221" s="986">
        <v>2.0266989999999998</v>
      </c>
      <c r="K221" s="986">
        <v>2.2758660000000002</v>
      </c>
      <c r="L221" s="83">
        <f t="shared" si="312"/>
        <v>12.294228200635636</v>
      </c>
      <c r="M221" s="140">
        <v>41761</v>
      </c>
      <c r="N221" s="27">
        <v>41765</v>
      </c>
      <c r="O221" s="28">
        <v>41820</v>
      </c>
      <c r="P221" s="26" t="s">
        <v>918</v>
      </c>
      <c r="Q221" s="24" t="s">
        <v>1121</v>
      </c>
      <c r="R221" s="224">
        <f>K221</f>
        <v>2.2758660000000002</v>
      </c>
      <c r="S221" s="231">
        <f t="shared" si="287"/>
        <v>64.655284090909092</v>
      </c>
      <c r="T221" s="647">
        <f t="shared" si="288"/>
        <v>80.195600793844406</v>
      </c>
      <c r="U221" s="227">
        <f t="shared" si="289"/>
        <v>20.07102272727273</v>
      </c>
      <c r="V221" s="492">
        <v>12</v>
      </c>
      <c r="W221" s="161">
        <v>3.52</v>
      </c>
      <c r="X221" s="149">
        <v>2.68</v>
      </c>
      <c r="Y221" s="155">
        <v>2.15</v>
      </c>
      <c r="Z221" s="149">
        <v>3.64</v>
      </c>
      <c r="AA221" s="156">
        <v>35.200000000000003</v>
      </c>
      <c r="AB221" s="432">
        <v>-1.1000000000000001</v>
      </c>
      <c r="AC221" s="440">
        <v>6.89</v>
      </c>
      <c r="AD221" s="443">
        <v>3.2</v>
      </c>
      <c r="AE221" s="440">
        <v>7.5</v>
      </c>
      <c r="AF221" s="723">
        <v>0</v>
      </c>
      <c r="AG221" s="456">
        <v>32481</v>
      </c>
      <c r="AH221" s="653">
        <v>0</v>
      </c>
      <c r="AI221" s="767">
        <v>0.46</v>
      </c>
      <c r="AJ221" s="796">
        <f>IF(OR(AD221&lt;0,AD221="n/a",AD221=0),"n/a",AN221/AD221)</f>
        <v>5.0675008858439696</v>
      </c>
      <c r="AK221" s="688">
        <f>IF(OR(AO221&lt;0,AO221="n/a"),"n/a",AN221/AO221)</f>
        <v>0.68579902402875692</v>
      </c>
      <c r="AL221" s="634">
        <f t="shared" si="302"/>
        <v>12.294228200635636</v>
      </c>
      <c r="AM221" s="631">
        <f t="shared" si="319"/>
        <v>13.271009803609957</v>
      </c>
      <c r="AN221" s="631">
        <f t="shared" si="320"/>
        <v>16.216002834700703</v>
      </c>
      <c r="AO221" s="235">
        <f t="shared" si="292"/>
        <v>23.645415444657637</v>
      </c>
      <c r="AP221" s="808">
        <v>2.2758660000000002</v>
      </c>
      <c r="AQ221" s="808">
        <v>2.0266989999999998</v>
      </c>
      <c r="AR221" s="809"/>
      <c r="AS221" s="808">
        <v>1.7276</v>
      </c>
      <c r="AT221" s="796">
        <v>1.565995</v>
      </c>
      <c r="AU221" s="809"/>
      <c r="AV221" s="821">
        <v>1.1281369999999999</v>
      </c>
      <c r="AW221" s="821">
        <v>1.073537</v>
      </c>
      <c r="AX221" s="811">
        <v>0.96075999999999995</v>
      </c>
      <c r="AY221" s="811">
        <v>0.61943000000000004</v>
      </c>
      <c r="AZ221" s="811">
        <v>0.51651999999999998</v>
      </c>
      <c r="BA221" s="811">
        <v>0.42270000000000002</v>
      </c>
      <c r="BB221" s="811">
        <v>0.27250000000000002</v>
      </c>
      <c r="BC221" s="811">
        <v>0.1273</v>
      </c>
      <c r="BD221" s="811">
        <v>9.6299999999999997E-2</v>
      </c>
      <c r="BE221" s="812">
        <v>0</v>
      </c>
      <c r="BF221" s="812">
        <v>0</v>
      </c>
      <c r="BG221" s="812">
        <v>0</v>
      </c>
      <c r="BH221" s="810">
        <f t="shared" si="293"/>
        <v>12.813344000000001</v>
      </c>
      <c r="BI221" s="405">
        <f t="shared" si="294"/>
        <v>12.294228200635636</v>
      </c>
      <c r="BJ221" s="405">
        <f t="shared" si="303"/>
        <v>17.312977541097464</v>
      </c>
      <c r="BK221" s="405">
        <f t="shared" si="323"/>
        <v>10.319637035878149</v>
      </c>
      <c r="BL221" s="306">
        <f t="shared" si="324"/>
        <v>38.812484653902857</v>
      </c>
      <c r="BM221" s="404">
        <f t="shared" si="305"/>
        <v>5.0859914469645551</v>
      </c>
      <c r="BN221" s="306">
        <f t="shared" ref="BN221:BW221" si="330">IF(AX221=0,0,IF(AX221&gt;AW221,0,((AW221/AX221)-1)*100))</f>
        <v>11.73831133685832</v>
      </c>
      <c r="BO221" s="306">
        <f t="shared" si="330"/>
        <v>55.103885830521591</v>
      </c>
      <c r="BP221" s="306">
        <f t="shared" si="330"/>
        <v>19.923720281886492</v>
      </c>
      <c r="BQ221" s="306">
        <f t="shared" si="330"/>
        <v>22.195410456588593</v>
      </c>
      <c r="BR221" s="306">
        <f t="shared" si="330"/>
        <v>55.11926605504587</v>
      </c>
      <c r="BS221" s="306">
        <f t="shared" si="330"/>
        <v>114.06127258444623</v>
      </c>
      <c r="BT221" s="306">
        <f t="shared" si="330"/>
        <v>32.191069574247152</v>
      </c>
      <c r="BU221" s="306">
        <f t="shared" si="330"/>
        <v>0</v>
      </c>
      <c r="BV221" s="306">
        <f t="shared" si="330"/>
        <v>0</v>
      </c>
      <c r="BW221" s="306">
        <f t="shared" si="330"/>
        <v>0</v>
      </c>
      <c r="BX221" s="404">
        <f t="shared" si="295"/>
        <v>26.277216999871527</v>
      </c>
      <c r="BY221" s="405">
        <f t="shared" si="296"/>
        <v>29.303544539081354</v>
      </c>
      <c r="BZ221" s="788" t="s">
        <v>1464</v>
      </c>
      <c r="CA221" s="486">
        <f t="shared" si="297"/>
        <v>-0.63369505180769536</v>
      </c>
      <c r="CB221" s="348">
        <f t="shared" si="298"/>
        <v>19.437327675465035</v>
      </c>
      <c r="CC221" s="404">
        <f t="shared" si="299"/>
        <v>61.36236931818182</v>
      </c>
      <c r="CD221" s="570">
        <f t="shared" si="300"/>
        <v>2.2986246600000002</v>
      </c>
      <c r="CE221" s="419">
        <f t="shared" si="255"/>
        <v>2.4569998990740003</v>
      </c>
      <c r="CF221" s="419">
        <f t="shared" si="278"/>
        <v>2.6412748915045503</v>
      </c>
      <c r="CG221" s="419">
        <f t="shared" si="278"/>
        <v>2.8393705083673915</v>
      </c>
      <c r="CH221" s="496">
        <f t="shared" si="278"/>
        <v>3.0523232964949458</v>
      </c>
      <c r="CI221" s="416">
        <f t="shared" si="273"/>
        <v>13.288593255440889</v>
      </c>
      <c r="CJ221" s="405">
        <f t="shared" si="301"/>
        <v>18.809049193829988</v>
      </c>
      <c r="CK221" s="457">
        <v>1.05</v>
      </c>
      <c r="CL221" s="458">
        <v>20.32</v>
      </c>
      <c r="CM221" s="458">
        <v>-11.52</v>
      </c>
      <c r="CN221" s="525">
        <v>6.42</v>
      </c>
      <c r="CO221" s="508">
        <v>3.02</v>
      </c>
    </row>
    <row r="222" spans="1:93" ht="11.25" customHeight="1">
      <c r="A222" s="15" t="s">
        <v>178</v>
      </c>
      <c r="B222" s="16" t="s">
        <v>179</v>
      </c>
      <c r="C222" s="194" t="s">
        <v>1150</v>
      </c>
      <c r="D222" s="216">
        <v>21</v>
      </c>
      <c r="E222" s="121">
        <v>133</v>
      </c>
      <c r="F222" s="36" t="s">
        <v>2049</v>
      </c>
      <c r="G222" s="37" t="s">
        <v>2049</v>
      </c>
      <c r="H222" s="169">
        <v>35.450000000000003</v>
      </c>
      <c r="I222" s="226">
        <f t="shared" si="285"/>
        <v>2.708039492242595</v>
      </c>
      <c r="J222" s="111">
        <v>0.22500000000000001</v>
      </c>
      <c r="K222" s="111">
        <v>0.24</v>
      </c>
      <c r="L222" s="96">
        <f t="shared" ref="L222:L232" si="331">((K222/J222)-1)*100</f>
        <v>6.6666666666666652</v>
      </c>
      <c r="M222" s="875">
        <v>41757</v>
      </c>
      <c r="N222" s="873">
        <v>41759</v>
      </c>
      <c r="O222" s="874">
        <v>41774</v>
      </c>
      <c r="P222" s="269" t="s">
        <v>1518</v>
      </c>
      <c r="Q222" s="430"/>
      <c r="R222" s="225">
        <f>K222*4</f>
        <v>0.96</v>
      </c>
      <c r="S222" s="675">
        <f t="shared" si="287"/>
        <v>131.50684931506848</v>
      </c>
      <c r="T222" s="684">
        <f t="shared" si="288"/>
        <v>280.27067184580233</v>
      </c>
      <c r="U222" s="226">
        <f t="shared" si="289"/>
        <v>48.561643835616444</v>
      </c>
      <c r="V222" s="267">
        <v>12</v>
      </c>
      <c r="W222" s="169">
        <v>0.73</v>
      </c>
      <c r="X222" s="171">
        <v>7.25</v>
      </c>
      <c r="Y222" s="170">
        <v>8.09</v>
      </c>
      <c r="Z222" s="171">
        <v>6.7</v>
      </c>
      <c r="AA222" s="172">
        <v>20.399999999999999</v>
      </c>
      <c r="AB222" s="433">
        <v>-35.4</v>
      </c>
      <c r="AC222" s="441">
        <v>18.21</v>
      </c>
      <c r="AD222" s="442">
        <v>-1.3</v>
      </c>
      <c r="AE222" s="442">
        <v>6.7</v>
      </c>
      <c r="AF222" s="724">
        <v>12</v>
      </c>
      <c r="AG222" s="461">
        <v>3386</v>
      </c>
      <c r="AH222" s="678">
        <v>2.2000000000000002</v>
      </c>
      <c r="AI222" s="768">
        <v>2.96</v>
      </c>
      <c r="AJ222" s="795" t="str">
        <f>IF(OR(AD222&lt;0,AD222="n/a",AD222=0),"n/a",AN222/AD222)</f>
        <v>n/a</v>
      </c>
      <c r="AK222" s="794">
        <f>IF(OR(AO222&lt;0,AO222="n/a"),"n/a",AN222/AO222)</f>
        <v>1.0206705064913999</v>
      </c>
      <c r="AL222" s="632">
        <f t="shared" si="302"/>
        <v>6.7796610169491567</v>
      </c>
      <c r="AM222" s="633">
        <f t="shared" si="319"/>
        <v>5.9862086335830345</v>
      </c>
      <c r="AN222" s="633">
        <f t="shared" si="320"/>
        <v>4.3508802863790441</v>
      </c>
      <c r="AO222" s="234">
        <f t="shared" si="292"/>
        <v>4.2627667388326795</v>
      </c>
      <c r="AP222" s="803">
        <v>0.94499999999999995</v>
      </c>
      <c r="AQ222" s="803">
        <v>0.88500000000000001</v>
      </c>
      <c r="AR222" s="802"/>
      <c r="AS222" s="803">
        <v>0.83</v>
      </c>
      <c r="AT222" s="795">
        <v>0.79374999999999996</v>
      </c>
      <c r="AU222" s="802"/>
      <c r="AV222" s="826">
        <v>0.77249999999999996</v>
      </c>
      <c r="AW222" s="826">
        <v>0.76375000000000004</v>
      </c>
      <c r="AX222" s="806">
        <v>0.75</v>
      </c>
      <c r="AY222" s="806">
        <v>0.71</v>
      </c>
      <c r="AZ222" s="806">
        <v>0.67125000000000001</v>
      </c>
      <c r="BA222" s="806">
        <v>0.64</v>
      </c>
      <c r="BB222" s="806">
        <v>0.62250000000000005</v>
      </c>
      <c r="BC222" s="806">
        <v>0.61450000000000005</v>
      </c>
      <c r="BD222" s="806">
        <v>0.61224999999999996</v>
      </c>
      <c r="BE222" s="806">
        <v>0.60950000000000004</v>
      </c>
      <c r="BF222" s="806">
        <v>0.60724999999999996</v>
      </c>
      <c r="BG222" s="806">
        <v>0.60375000000000001</v>
      </c>
      <c r="BH222" s="805">
        <f t="shared" si="293"/>
        <v>11.430999999999999</v>
      </c>
      <c r="BI222" s="407">
        <f t="shared" si="294"/>
        <v>6.7796610169491567</v>
      </c>
      <c r="BJ222" s="407">
        <f t="shared" si="303"/>
        <v>6.6265060240964013</v>
      </c>
      <c r="BK222" s="407">
        <f t="shared" si="323"/>
        <v>4.5669291338582774</v>
      </c>
      <c r="BL222" s="394">
        <f t="shared" si="324"/>
        <v>2.7508090614886793</v>
      </c>
      <c r="BM222" s="406">
        <f t="shared" si="305"/>
        <v>1.1456628477904962</v>
      </c>
      <c r="BN222" s="394">
        <f t="shared" ref="BN222:BW222" si="332">IF(AX222=0,0,IF(AX222&gt;AW222,0,((AW222/AX222)-1)*100))</f>
        <v>1.8333333333333313</v>
      </c>
      <c r="BO222" s="394">
        <f t="shared" si="332"/>
        <v>5.6338028169014231</v>
      </c>
      <c r="BP222" s="394">
        <f t="shared" si="332"/>
        <v>5.7728119180633142</v>
      </c>
      <c r="BQ222" s="394">
        <f t="shared" si="332"/>
        <v>4.8828125</v>
      </c>
      <c r="BR222" s="394">
        <f t="shared" si="332"/>
        <v>2.8112449799196693</v>
      </c>
      <c r="BS222" s="394">
        <f t="shared" si="332"/>
        <v>1.3018714401952902</v>
      </c>
      <c r="BT222" s="394">
        <f t="shared" si="332"/>
        <v>0.36749693752553547</v>
      </c>
      <c r="BU222" s="394">
        <f t="shared" si="332"/>
        <v>0.45118949958982135</v>
      </c>
      <c r="BV222" s="394">
        <f t="shared" si="332"/>
        <v>0.37052284890903842</v>
      </c>
      <c r="BW222" s="394">
        <f t="shared" si="332"/>
        <v>0.57971014492752548</v>
      </c>
      <c r="BX222" s="406">
        <f t="shared" si="295"/>
        <v>3.0582909669031983</v>
      </c>
      <c r="BY222" s="407">
        <f t="shared" si="296"/>
        <v>2.3379702280587087</v>
      </c>
      <c r="BZ222" s="787" t="s">
        <v>2637</v>
      </c>
      <c r="CA222" s="682">
        <f t="shared" si="297"/>
        <v>-41.502724056994808</v>
      </c>
      <c r="CB222" s="350">
        <f t="shared" si="298"/>
        <v>7.0589197786216396</v>
      </c>
      <c r="CC222" s="406">
        <f t="shared" si="299"/>
        <v>41.016072771095246</v>
      </c>
      <c r="CD222" s="554">
        <f t="shared" si="300"/>
        <v>0.95444999999999991</v>
      </c>
      <c r="CE222" s="417">
        <f t="shared" si="255"/>
        <v>1.049895</v>
      </c>
      <c r="CF222" s="417">
        <f t="shared" si="278"/>
        <v>1.1202379650000001</v>
      </c>
      <c r="CG222" s="417">
        <f t="shared" si="278"/>
        <v>1.1952939086550001</v>
      </c>
      <c r="CH222" s="495">
        <f t="shared" si="278"/>
        <v>1.2753786005348851</v>
      </c>
      <c r="CI222" s="418">
        <f t="shared" si="273"/>
        <v>5.5952554741898846</v>
      </c>
      <c r="CJ222" s="407">
        <f t="shared" si="301"/>
        <v>15.78351332634664</v>
      </c>
      <c r="CK222" s="462">
        <v>0.31</v>
      </c>
      <c r="CL222" s="463">
        <v>10.86</v>
      </c>
      <c r="CM222" s="463">
        <v>-12.59</v>
      </c>
      <c r="CN222" s="529">
        <v>-6.75</v>
      </c>
      <c r="CO222" s="530">
        <v>-0.05</v>
      </c>
    </row>
    <row r="223" spans="1:93" ht="11.25" customHeight="1">
      <c r="A223" s="23" t="s">
        <v>439</v>
      </c>
      <c r="B223" s="91" t="s">
        <v>1</v>
      </c>
      <c r="C223" s="98" t="s">
        <v>3252</v>
      </c>
      <c r="D223" s="199">
        <v>15</v>
      </c>
      <c r="E223" s="121">
        <v>190</v>
      </c>
      <c r="F223" s="57" t="s">
        <v>2659</v>
      </c>
      <c r="G223" s="49" t="s">
        <v>2659</v>
      </c>
      <c r="H223" s="184">
        <v>65.98</v>
      </c>
      <c r="I223" s="227">
        <f t="shared" si="285"/>
        <v>5.092452258260078</v>
      </c>
      <c r="J223" s="113">
        <v>0.81</v>
      </c>
      <c r="K223" s="113">
        <v>0.84</v>
      </c>
      <c r="L223" s="83">
        <f t="shared" si="331"/>
        <v>3.7037037037036979</v>
      </c>
      <c r="M223" s="140">
        <v>41852</v>
      </c>
      <c r="N223" s="27">
        <v>41856</v>
      </c>
      <c r="O223" s="28">
        <v>41865</v>
      </c>
      <c r="P223" s="26" t="s">
        <v>1522</v>
      </c>
      <c r="Q223" s="24"/>
      <c r="R223" s="224">
        <f>K223*4</f>
        <v>3.36</v>
      </c>
      <c r="S223" s="231">
        <f t="shared" si="287"/>
        <v>129.23076923076923</v>
      </c>
      <c r="T223" s="647">
        <f t="shared" si="288"/>
        <v>85.167607142941534</v>
      </c>
      <c r="U223" s="227">
        <f t="shared" si="289"/>
        <v>25.376923076923077</v>
      </c>
      <c r="V223" s="492">
        <v>12</v>
      </c>
      <c r="W223" s="161">
        <v>2.6</v>
      </c>
      <c r="X223" s="149">
        <v>2.2999999999999998</v>
      </c>
      <c r="Y223" s="155">
        <v>12.44</v>
      </c>
      <c r="Z223" s="149">
        <v>3.04</v>
      </c>
      <c r="AA223" s="156">
        <v>12.2</v>
      </c>
      <c r="AB223" s="432">
        <v>-14.4</v>
      </c>
      <c r="AC223" s="440">
        <v>2.69</v>
      </c>
      <c r="AD223" s="443">
        <v>-4.7</v>
      </c>
      <c r="AE223" s="440">
        <v>11.05</v>
      </c>
      <c r="AF223" s="723">
        <v>9</v>
      </c>
      <c r="AG223" s="456">
        <v>4194</v>
      </c>
      <c r="AH223" s="653">
        <v>27.42</v>
      </c>
      <c r="AI223" s="767">
        <v>1.1299999999999999</v>
      </c>
      <c r="AJ223" s="796" t="str">
        <f>IF(OR(AD223&lt;0,AD223="n/a",AD223=0),"n/a",AN223/AD223)</f>
        <v>n/a</v>
      </c>
      <c r="AK223" s="688">
        <f>IF(OR(AO223&lt;0,AO223="n/a"),"n/a",AN223/AO223)</f>
        <v>0.72525728079356322</v>
      </c>
      <c r="AL223" s="634">
        <f t="shared" si="302"/>
        <v>3.7735849056603765</v>
      </c>
      <c r="AM223" s="631">
        <f t="shared" si="319"/>
        <v>2.7732566995605001</v>
      </c>
      <c r="AN223" s="631">
        <f t="shared" si="320"/>
        <v>2.8315562910928183</v>
      </c>
      <c r="AO223" s="235">
        <f t="shared" si="292"/>
        <v>3.904209397242564</v>
      </c>
      <c r="AP223" s="808">
        <v>3.3</v>
      </c>
      <c r="AQ223" s="808">
        <v>3.18</v>
      </c>
      <c r="AR223" s="809"/>
      <c r="AS223" s="808">
        <v>3.1</v>
      </c>
      <c r="AT223" s="796">
        <v>3.04</v>
      </c>
      <c r="AU223" s="809"/>
      <c r="AV223" s="821">
        <v>2.94</v>
      </c>
      <c r="AW223" s="821">
        <v>2.87</v>
      </c>
      <c r="AX223" s="811">
        <v>2.7749999999999999</v>
      </c>
      <c r="AY223" s="811">
        <v>2.5649999999999999</v>
      </c>
      <c r="AZ223" s="811">
        <v>2.3250000000000002</v>
      </c>
      <c r="BA223" s="812">
        <v>2.2999999999999998</v>
      </c>
      <c r="BB223" s="811">
        <v>2.25</v>
      </c>
      <c r="BC223" s="811">
        <v>2.15</v>
      </c>
      <c r="BD223" s="811">
        <v>2.0499999999999998</v>
      </c>
      <c r="BE223" s="811">
        <v>1.95</v>
      </c>
      <c r="BF223" s="811">
        <v>1.825</v>
      </c>
      <c r="BG223" s="812">
        <v>0</v>
      </c>
      <c r="BH223" s="810">
        <f t="shared" si="293"/>
        <v>38.620000000000005</v>
      </c>
      <c r="BI223" s="405">
        <f t="shared" si="294"/>
        <v>3.7735849056603765</v>
      </c>
      <c r="BJ223" s="405">
        <f t="shared" si="303"/>
        <v>2.5806451612903292</v>
      </c>
      <c r="BK223" s="405">
        <f t="shared" si="323"/>
        <v>1.9736842105263275</v>
      </c>
      <c r="BL223" s="306">
        <f t="shared" si="324"/>
        <v>3.4013605442176909</v>
      </c>
      <c r="BM223" s="404">
        <f t="shared" si="305"/>
        <v>2.4390243902439046</v>
      </c>
      <c r="BN223" s="306">
        <f t="shared" ref="BN223:BW223" si="333">IF(AX223=0,0,IF(AX223&gt;AW223,0,((AW223/AX223)-1)*100))</f>
        <v>3.4234234234234329</v>
      </c>
      <c r="BO223" s="306">
        <f t="shared" si="333"/>
        <v>8.1871345029239642</v>
      </c>
      <c r="BP223" s="306">
        <f t="shared" si="333"/>
        <v>10.322580645161272</v>
      </c>
      <c r="BQ223" s="306">
        <f t="shared" si="333"/>
        <v>1.0869565217391353</v>
      </c>
      <c r="BR223" s="306">
        <f t="shared" si="333"/>
        <v>2.2222222222222143</v>
      </c>
      <c r="BS223" s="306">
        <f t="shared" si="333"/>
        <v>4.6511627906976827</v>
      </c>
      <c r="BT223" s="306">
        <f t="shared" si="333"/>
        <v>4.8780487804878092</v>
      </c>
      <c r="BU223" s="306">
        <f t="shared" si="333"/>
        <v>5.1282051282051322</v>
      </c>
      <c r="BV223" s="306">
        <f t="shared" si="333"/>
        <v>6.8493150684931559</v>
      </c>
      <c r="BW223" s="306">
        <f t="shared" si="333"/>
        <v>0</v>
      </c>
      <c r="BX223" s="404">
        <f t="shared" si="295"/>
        <v>4.0611565530194946</v>
      </c>
      <c r="BY223" s="405">
        <f t="shared" si="296"/>
        <v>2.6455371688733154</v>
      </c>
      <c r="BZ223" s="788" t="s">
        <v>1465</v>
      </c>
      <c r="CA223" s="486">
        <f t="shared" si="297"/>
        <v>-17.452914527570179</v>
      </c>
      <c r="CB223" s="348">
        <f t="shared" si="298"/>
        <v>7.9240085493528962</v>
      </c>
      <c r="CC223" s="404">
        <f t="shared" si="299"/>
        <v>35.491041467447417</v>
      </c>
      <c r="CD223" s="570">
        <f t="shared" si="300"/>
        <v>3.3329999999999997</v>
      </c>
      <c r="CE223" s="419">
        <f t="shared" si="255"/>
        <v>3.4226576999999994</v>
      </c>
      <c r="CF223" s="419">
        <f t="shared" si="278"/>
        <v>3.7649234699999994</v>
      </c>
      <c r="CG223" s="419">
        <f t="shared" si="278"/>
        <v>4.1414158169999995</v>
      </c>
      <c r="CH223" s="496">
        <f t="shared" si="278"/>
        <v>4.5555573986999995</v>
      </c>
      <c r="CI223" s="416">
        <f t="shared" si="273"/>
        <v>19.217554385699998</v>
      </c>
      <c r="CJ223" s="405">
        <f t="shared" si="301"/>
        <v>29.126332806456496</v>
      </c>
      <c r="CK223" s="457">
        <v>0.42</v>
      </c>
      <c r="CL223" s="458">
        <v>53.34</v>
      </c>
      <c r="CM223" s="458">
        <v>-16.96</v>
      </c>
      <c r="CN223" s="525">
        <v>-2.75</v>
      </c>
      <c r="CO223" s="508">
        <v>9.9600000000000009</v>
      </c>
    </row>
    <row r="224" spans="1:93" ht="11.25" customHeight="1">
      <c r="A224" s="86" t="s">
        <v>1217</v>
      </c>
      <c r="B224" s="24" t="s">
        <v>1218</v>
      </c>
      <c r="C224" s="98" t="s">
        <v>3248</v>
      </c>
      <c r="D224" s="199">
        <v>11</v>
      </c>
      <c r="E224" s="121">
        <v>307</v>
      </c>
      <c r="F224" s="57" t="s">
        <v>2659</v>
      </c>
      <c r="G224" s="49" t="s">
        <v>2659</v>
      </c>
      <c r="H224" s="184">
        <v>37.049999999999997</v>
      </c>
      <c r="I224" s="227">
        <f t="shared" si="285"/>
        <v>7.5573549257759787</v>
      </c>
      <c r="J224" s="126">
        <v>0.69179999999999997</v>
      </c>
      <c r="K224" s="126">
        <v>0.7</v>
      </c>
      <c r="L224" s="83">
        <f t="shared" si="331"/>
        <v>1.185313674472388</v>
      </c>
      <c r="M224" s="140">
        <v>42017</v>
      </c>
      <c r="N224" s="27">
        <v>42019</v>
      </c>
      <c r="O224" s="28">
        <v>42048</v>
      </c>
      <c r="P224" s="93" t="s">
        <v>2158</v>
      </c>
      <c r="Q224" s="91" t="s">
        <v>2543</v>
      </c>
      <c r="R224" s="224">
        <f>K224*4</f>
        <v>2.8</v>
      </c>
      <c r="S224" s="231">
        <f t="shared" si="287"/>
        <v>111.1111111111111</v>
      </c>
      <c r="T224" s="647">
        <f t="shared" si="288"/>
        <v>10.245037321270157</v>
      </c>
      <c r="U224" s="227">
        <f t="shared" si="289"/>
        <v>14.702380952380951</v>
      </c>
      <c r="V224" s="492">
        <v>12</v>
      </c>
      <c r="W224" s="161">
        <v>2.52</v>
      </c>
      <c r="X224" s="149">
        <v>2.94</v>
      </c>
      <c r="Y224" s="155">
        <v>7.01</v>
      </c>
      <c r="Z224" s="149">
        <v>1.86</v>
      </c>
      <c r="AA224" s="156">
        <v>13.4</v>
      </c>
      <c r="AB224" s="432">
        <v>61</v>
      </c>
      <c r="AC224" s="440">
        <v>-20.5</v>
      </c>
      <c r="AD224" s="443">
        <v>73</v>
      </c>
      <c r="AE224" s="440">
        <v>5</v>
      </c>
      <c r="AF224" s="723">
        <v>7</v>
      </c>
      <c r="AG224" s="456">
        <v>2864</v>
      </c>
      <c r="AH224" s="653">
        <v>0</v>
      </c>
      <c r="AI224" s="767">
        <v>1.5</v>
      </c>
      <c r="AJ224" s="796">
        <f>IF(OR(AD224&lt;0,AD224="n/a",AD224=0,AN224="n/a"),"n/a",AN224/AD224)</f>
        <v>5.4098594333285774E-2</v>
      </c>
      <c r="AK224" s="688" t="str">
        <f>IF(OR(AN224&lt;0,AN224="n/a",AO224&lt;0,AO224="n/a"),"n/a",AN224/AO224)</f>
        <v>n/a</v>
      </c>
      <c r="AL224" s="634">
        <f t="shared" si="302"/>
        <v>2.4888888888888738</v>
      </c>
      <c r="AM224" s="631">
        <f t="shared" si="319"/>
        <v>3.1683938531698264</v>
      </c>
      <c r="AN224" s="631">
        <f t="shared" si="320"/>
        <v>3.9491973863298613</v>
      </c>
      <c r="AO224" s="235" t="str">
        <f t="shared" si="292"/>
        <v>n/a</v>
      </c>
      <c r="AP224" s="808">
        <v>2.7671999999999999</v>
      </c>
      <c r="AQ224" s="813">
        <v>2.7</v>
      </c>
      <c r="AR224" s="809"/>
      <c r="AS224" s="808">
        <v>2.6549999999999998</v>
      </c>
      <c r="AT224" s="796">
        <v>2.52</v>
      </c>
      <c r="AU224" s="809"/>
      <c r="AV224" s="821">
        <v>2.37</v>
      </c>
      <c r="AW224" s="827">
        <v>2.2799999999999998</v>
      </c>
      <c r="AX224" s="811">
        <v>2.1800000000000002</v>
      </c>
      <c r="AY224" s="811">
        <v>1.9850000000000001</v>
      </c>
      <c r="AZ224" s="811">
        <v>1.8</v>
      </c>
      <c r="BA224" s="811">
        <v>0.64849999999999997</v>
      </c>
      <c r="BB224" s="812">
        <v>0</v>
      </c>
      <c r="BC224" s="812">
        <v>0</v>
      </c>
      <c r="BD224" s="812">
        <v>0</v>
      </c>
      <c r="BE224" s="812">
        <v>0</v>
      </c>
      <c r="BF224" s="812">
        <v>0</v>
      </c>
      <c r="BG224" s="812">
        <v>0</v>
      </c>
      <c r="BH224" s="810">
        <f t="shared" si="293"/>
        <v>21.9057</v>
      </c>
      <c r="BI224" s="405">
        <f t="shared" si="294"/>
        <v>2.4888888888888738</v>
      </c>
      <c r="BJ224" s="405">
        <f t="shared" si="303"/>
        <v>1.6949152542373058</v>
      </c>
      <c r="BK224" s="405">
        <f t="shared" si="323"/>
        <v>5.3571428571428381</v>
      </c>
      <c r="BL224" s="306">
        <f t="shared" si="324"/>
        <v>6.3291139240506222</v>
      </c>
      <c r="BM224" s="404">
        <f t="shared" si="305"/>
        <v>3.947368421052655</v>
      </c>
      <c r="BN224" s="306">
        <f t="shared" ref="BN224:BW224" si="334">IF(AX224=0,0,IF(AX224&gt;AW224,0,((AW224/AX224)-1)*100))</f>
        <v>4.5871559633027248</v>
      </c>
      <c r="BO224" s="306">
        <f t="shared" si="334"/>
        <v>9.8236775818639757</v>
      </c>
      <c r="BP224" s="306">
        <f t="shared" si="334"/>
        <v>10.277777777777786</v>
      </c>
      <c r="BQ224" s="306">
        <f t="shared" si="334"/>
        <v>177.56360832690828</v>
      </c>
      <c r="BR224" s="306">
        <f t="shared" si="334"/>
        <v>0</v>
      </c>
      <c r="BS224" s="306">
        <f t="shared" si="334"/>
        <v>0</v>
      </c>
      <c r="BT224" s="306">
        <f t="shared" si="334"/>
        <v>0</v>
      </c>
      <c r="BU224" s="306">
        <f t="shared" si="334"/>
        <v>0</v>
      </c>
      <c r="BV224" s="306">
        <f t="shared" si="334"/>
        <v>0</v>
      </c>
      <c r="BW224" s="306">
        <f t="shared" si="334"/>
        <v>0</v>
      </c>
      <c r="BX224" s="404">
        <f t="shared" si="295"/>
        <v>14.804643266348338</v>
      </c>
      <c r="BY224" s="405">
        <f t="shared" si="296"/>
        <v>43.633135811563285</v>
      </c>
      <c r="BZ224" s="788" t="s">
        <v>1465</v>
      </c>
      <c r="CA224" s="486">
        <f t="shared" si="297"/>
        <v>-3.1958286402751117</v>
      </c>
      <c r="CB224" s="348">
        <f t="shared" si="298"/>
        <v>11.506552312105839</v>
      </c>
      <c r="CC224" s="404">
        <f t="shared" si="299"/>
        <v>36.35565880619238</v>
      </c>
      <c r="CD224" s="570">
        <f t="shared" si="300"/>
        <v>3.04392</v>
      </c>
      <c r="CE224" s="419">
        <f t="shared" si="255"/>
        <v>3.0743592</v>
      </c>
      <c r="CF224" s="419">
        <f t="shared" si="278"/>
        <v>3.2280771600000002</v>
      </c>
      <c r="CG224" s="419">
        <f t="shared" si="278"/>
        <v>3.3894810180000006</v>
      </c>
      <c r="CH224" s="496">
        <f t="shared" si="278"/>
        <v>3.5589550689000009</v>
      </c>
      <c r="CI224" s="416">
        <f t="shared" si="273"/>
        <v>16.294792446900001</v>
      </c>
      <c r="CJ224" s="405">
        <f t="shared" si="301"/>
        <v>43.980546415384616</v>
      </c>
      <c r="CK224" s="457">
        <v>0.71</v>
      </c>
      <c r="CL224" s="458">
        <v>14.17</v>
      </c>
      <c r="CM224" s="458">
        <v>-17.78</v>
      </c>
      <c r="CN224" s="525">
        <v>-5.76</v>
      </c>
      <c r="CO224" s="508">
        <v>-7.99</v>
      </c>
    </row>
    <row r="225" spans="1:93" ht="11.25" customHeight="1">
      <c r="A225" s="23" t="s">
        <v>2179</v>
      </c>
      <c r="B225" s="24" t="s">
        <v>2876</v>
      </c>
      <c r="C225" s="29" t="s">
        <v>886</v>
      </c>
      <c r="D225" s="199">
        <v>15</v>
      </c>
      <c r="E225" s="121">
        <v>194</v>
      </c>
      <c r="F225" s="38" t="s">
        <v>1572</v>
      </c>
      <c r="G225" s="39" t="s">
        <v>1572</v>
      </c>
      <c r="H225" s="338">
        <v>57.02</v>
      </c>
      <c r="I225" s="227">
        <f t="shared" si="285"/>
        <v>2.375834794808839</v>
      </c>
      <c r="J225" s="113">
        <v>0.31950000000000001</v>
      </c>
      <c r="K225" s="113">
        <v>0.33867524999999998</v>
      </c>
      <c r="L225" s="83">
        <f t="shared" si="331"/>
        <v>6.0016431924882596</v>
      </c>
      <c r="M225" s="140">
        <v>41956</v>
      </c>
      <c r="N225" s="27">
        <v>41960</v>
      </c>
      <c r="O225" s="28">
        <v>41975</v>
      </c>
      <c r="P225" s="93" t="s">
        <v>2739</v>
      </c>
      <c r="Q225" s="91" t="s">
        <v>463</v>
      </c>
      <c r="R225" s="224">
        <f>K225*4</f>
        <v>1.3547009999999999</v>
      </c>
      <c r="S225" s="231">
        <f t="shared" si="287"/>
        <v>37.946806722689075</v>
      </c>
      <c r="T225" s="647">
        <f t="shared" si="288"/>
        <v>21.803952832470475</v>
      </c>
      <c r="U225" s="227">
        <f t="shared" si="289"/>
        <v>15.971988795518209</v>
      </c>
      <c r="V225" s="492">
        <v>12</v>
      </c>
      <c r="W225" s="161">
        <v>3.57</v>
      </c>
      <c r="X225" s="149">
        <v>14.49</v>
      </c>
      <c r="Y225" s="155">
        <v>2.69</v>
      </c>
      <c r="Z225" s="149">
        <v>2.09</v>
      </c>
      <c r="AA225" s="156">
        <v>13.1</v>
      </c>
      <c r="AB225" s="432">
        <v>138.9</v>
      </c>
      <c r="AC225" s="440">
        <v>-0.68</v>
      </c>
      <c r="AD225" s="443">
        <v>9.8000000000000007</v>
      </c>
      <c r="AE225" s="440">
        <v>1.1000000000000001</v>
      </c>
      <c r="AF225" s="723">
        <v>26</v>
      </c>
      <c r="AG225" s="456">
        <v>54525</v>
      </c>
      <c r="AH225" s="653">
        <v>0</v>
      </c>
      <c r="AI225" s="767">
        <v>0.44</v>
      </c>
      <c r="AJ225" s="796">
        <f t="shared" ref="AJ225:AJ231" si="335">IF(OR(AD225&lt;0,AD225="n/a",AD225=0),"n/a",AN225/AD225)</f>
        <v>1.7851552115580236</v>
      </c>
      <c r="AK225" s="688">
        <f>IF(OR(AO225&lt;0,AO225="n/a"),"n/a",AN225/AO225)</f>
        <v>0.83100435796153238</v>
      </c>
      <c r="AL225" s="634">
        <f t="shared" si="302"/>
        <v>6.0016431924882596</v>
      </c>
      <c r="AM225" s="631">
        <f t="shared" si="319"/>
        <v>14.561727405072954</v>
      </c>
      <c r="AN225" s="631">
        <f t="shared" si="320"/>
        <v>17.494521073268633</v>
      </c>
      <c r="AO225" s="235">
        <f t="shared" si="292"/>
        <v>21.052261526260807</v>
      </c>
      <c r="AP225" s="808">
        <v>1.3547009999999999</v>
      </c>
      <c r="AQ225" s="808">
        <v>1.278</v>
      </c>
      <c r="AR225" s="809"/>
      <c r="AS225" s="808">
        <v>1.034</v>
      </c>
      <c r="AT225" s="796">
        <v>0.90099999999999991</v>
      </c>
      <c r="AU225" s="809"/>
      <c r="AV225" s="821">
        <v>0.748</v>
      </c>
      <c r="AW225" s="821">
        <v>0.60499999999999998</v>
      </c>
      <c r="AX225" s="811">
        <v>0.503</v>
      </c>
      <c r="AY225" s="811">
        <v>0.38500000000000001</v>
      </c>
      <c r="AZ225" s="811">
        <v>0.30599999999999999</v>
      </c>
      <c r="BA225" s="811">
        <v>0.26900000000000002</v>
      </c>
      <c r="BB225" s="811">
        <v>0.20050000000000001</v>
      </c>
      <c r="BC225" s="811">
        <v>0.16250000000000001</v>
      </c>
      <c r="BD225" s="811">
        <v>9.0499999999999997E-2</v>
      </c>
      <c r="BE225" s="811">
        <v>6.4750000000000002E-2</v>
      </c>
      <c r="BF225" s="811">
        <v>4.1250000000000002E-2</v>
      </c>
      <c r="BG225" s="811">
        <v>2.7629999999999998E-2</v>
      </c>
      <c r="BH225" s="810">
        <f t="shared" si="293"/>
        <v>7.9708309999999987</v>
      </c>
      <c r="BI225" s="405">
        <f t="shared" si="294"/>
        <v>6.0016431924882596</v>
      </c>
      <c r="BJ225" s="405">
        <f t="shared" si="303"/>
        <v>23.597678916827846</v>
      </c>
      <c r="BK225" s="405">
        <f t="shared" si="323"/>
        <v>14.761376248612667</v>
      </c>
      <c r="BL225" s="306">
        <f t="shared" si="324"/>
        <v>20.454545454545435</v>
      </c>
      <c r="BM225" s="404">
        <f t="shared" si="305"/>
        <v>23.636363636363633</v>
      </c>
      <c r="BN225" s="306">
        <f t="shared" ref="BN225:BW225" si="336">IF(AX225=0,0,IF(AX225&gt;AW225,0,((AW225/AX225)-1)*100))</f>
        <v>20.278330019880709</v>
      </c>
      <c r="BO225" s="306">
        <f t="shared" si="336"/>
        <v>30.649350649350637</v>
      </c>
      <c r="BP225" s="306">
        <f t="shared" si="336"/>
        <v>25.816993464052285</v>
      </c>
      <c r="BQ225" s="306">
        <f t="shared" si="336"/>
        <v>13.754646840148688</v>
      </c>
      <c r="BR225" s="306">
        <f t="shared" si="336"/>
        <v>34.164588528678294</v>
      </c>
      <c r="BS225" s="306">
        <f t="shared" si="336"/>
        <v>23.38461538461538</v>
      </c>
      <c r="BT225" s="306">
        <f t="shared" si="336"/>
        <v>79.558011049723774</v>
      </c>
      <c r="BU225" s="306">
        <f t="shared" si="336"/>
        <v>39.768339768339757</v>
      </c>
      <c r="BV225" s="306">
        <f t="shared" si="336"/>
        <v>56.969696969696962</v>
      </c>
      <c r="BW225" s="306">
        <f t="shared" si="336"/>
        <v>49.294245385450623</v>
      </c>
      <c r="BX225" s="404">
        <f t="shared" si="295"/>
        <v>30.80602836725166</v>
      </c>
      <c r="BY225" s="405">
        <f t="shared" si="296"/>
        <v>18.365712439560085</v>
      </c>
      <c r="BZ225" s="788" t="s">
        <v>1863</v>
      </c>
      <c r="CA225" s="486">
        <f t="shared" si="297"/>
        <v>3.8983670725592621</v>
      </c>
      <c r="CB225" s="348">
        <f t="shared" si="298"/>
        <v>19.870355868077471</v>
      </c>
      <c r="CC225" s="404">
        <f t="shared" si="299"/>
        <v>62.53976364066753</v>
      </c>
      <c r="CD225" s="570">
        <f t="shared" si="300"/>
        <v>1.4901711</v>
      </c>
      <c r="CE225" s="419">
        <f t="shared" si="255"/>
        <v>1.505072811</v>
      </c>
      <c r="CF225" s="419">
        <f t="shared" si="278"/>
        <v>1.5216286119209999</v>
      </c>
      <c r="CG225" s="419">
        <f t="shared" si="278"/>
        <v>1.5383665266521307</v>
      </c>
      <c r="CH225" s="496">
        <f t="shared" si="278"/>
        <v>1.555288558445304</v>
      </c>
      <c r="CI225" s="416">
        <f t="shared" si="273"/>
        <v>7.610527608018435</v>
      </c>
      <c r="CJ225" s="405">
        <f t="shared" si="301"/>
        <v>13.347119621217878</v>
      </c>
      <c r="CK225" s="457">
        <v>0.63</v>
      </c>
      <c r="CL225" s="458">
        <v>22.32</v>
      </c>
      <c r="CM225" s="458">
        <v>-7.33</v>
      </c>
      <c r="CN225" s="525">
        <v>0.37</v>
      </c>
      <c r="CO225" s="508">
        <v>6.03</v>
      </c>
    </row>
    <row r="226" spans="1:93" ht="11.25" customHeight="1">
      <c r="A226" s="86" t="s">
        <v>3251</v>
      </c>
      <c r="B226" s="24" t="s">
        <v>1686</v>
      </c>
      <c r="C226" s="98" t="s">
        <v>1880</v>
      </c>
      <c r="D226" s="199">
        <v>11</v>
      </c>
      <c r="E226" s="121">
        <v>303</v>
      </c>
      <c r="F226" s="38" t="s">
        <v>2049</v>
      </c>
      <c r="G226" s="39" t="s">
        <v>1572</v>
      </c>
      <c r="H226" s="184">
        <v>58.8</v>
      </c>
      <c r="I226" s="227">
        <f t="shared" si="285"/>
        <v>2.3129251700680276</v>
      </c>
      <c r="J226" s="126">
        <v>0.3</v>
      </c>
      <c r="K226" s="126">
        <v>0.34</v>
      </c>
      <c r="L226" s="83">
        <f t="shared" si="331"/>
        <v>13.333333333333353</v>
      </c>
      <c r="M226" s="140">
        <v>41941</v>
      </c>
      <c r="N226" s="27">
        <v>41943</v>
      </c>
      <c r="O226" s="28">
        <v>41960</v>
      </c>
      <c r="P226" s="93" t="s">
        <v>1523</v>
      </c>
      <c r="Q226" s="197"/>
      <c r="R226" s="224">
        <f>K226*4</f>
        <v>1.36</v>
      </c>
      <c r="S226" s="231">
        <f t="shared" si="287"/>
        <v>52.307692307692314</v>
      </c>
      <c r="T226" s="647">
        <f t="shared" si="288"/>
        <v>145.98519863747481</v>
      </c>
      <c r="U226" s="227">
        <f t="shared" si="289"/>
        <v>22.615384615384613</v>
      </c>
      <c r="V226" s="492">
        <v>12</v>
      </c>
      <c r="W226" s="161">
        <v>2.6</v>
      </c>
      <c r="X226" s="149">
        <v>2.2599999999999998</v>
      </c>
      <c r="Y226" s="155">
        <v>4.76</v>
      </c>
      <c r="Z226" s="149">
        <v>6.02</v>
      </c>
      <c r="AA226" s="156">
        <v>37.5</v>
      </c>
      <c r="AB226" s="432">
        <v>34.6</v>
      </c>
      <c r="AC226" s="440">
        <v>10.09</v>
      </c>
      <c r="AD226" s="443">
        <v>17.399999999999999</v>
      </c>
      <c r="AE226" s="440">
        <v>10</v>
      </c>
      <c r="AF226" s="723">
        <v>35</v>
      </c>
      <c r="AG226" s="456">
        <v>62110</v>
      </c>
      <c r="AH226" s="653">
        <v>0.3</v>
      </c>
      <c r="AI226" s="767">
        <v>0.45</v>
      </c>
      <c r="AJ226" s="796">
        <f t="shared" si="335"/>
        <v>1.2915756812135042</v>
      </c>
      <c r="AK226" s="688">
        <f>IF(OR(AO226&lt;0,AO226="n/a"),"n/a",AN226/AO226)</f>
        <v>0.74569086917453575</v>
      </c>
      <c r="AL226" s="635">
        <f t="shared" si="302"/>
        <v>15.887850467289709</v>
      </c>
      <c r="AM226" s="636">
        <f t="shared" si="319"/>
        <v>30.340050837886889</v>
      </c>
      <c r="AN226" s="636">
        <f t="shared" si="320"/>
        <v>22.473416853114969</v>
      </c>
      <c r="AO226" s="236">
        <f t="shared" si="292"/>
        <v>30.137712264054638</v>
      </c>
      <c r="AP226" s="814">
        <v>1.24</v>
      </c>
      <c r="AQ226" s="814">
        <v>1.07</v>
      </c>
      <c r="AR226" s="815"/>
      <c r="AS226" s="814">
        <v>0.71</v>
      </c>
      <c r="AT226" s="797">
        <v>0.56000000000000005</v>
      </c>
      <c r="AU226" s="815"/>
      <c r="AV226" s="828">
        <v>0.49</v>
      </c>
      <c r="AW226" s="828">
        <v>0.45</v>
      </c>
      <c r="AX226" s="817">
        <v>0.41</v>
      </c>
      <c r="AY226" s="817">
        <v>0.3</v>
      </c>
      <c r="AZ226" s="817">
        <v>0.13</v>
      </c>
      <c r="BA226" s="817">
        <v>0.105</v>
      </c>
      <c r="BB226" s="817">
        <v>8.8999999999999996E-2</v>
      </c>
      <c r="BC226" s="820">
        <v>8.5000000000000006E-2</v>
      </c>
      <c r="BD226" s="820">
        <v>8.5000000000000006E-2</v>
      </c>
      <c r="BE226" s="820">
        <v>8.5000000000000006E-2</v>
      </c>
      <c r="BF226" s="820">
        <v>8.5000000000000006E-2</v>
      </c>
      <c r="BG226" s="820">
        <v>8.5000000000000006E-2</v>
      </c>
      <c r="BH226" s="816">
        <f t="shared" si="293"/>
        <v>5.979000000000001</v>
      </c>
      <c r="BI226" s="409">
        <f t="shared" si="294"/>
        <v>15.887850467289709</v>
      </c>
      <c r="BJ226" s="409">
        <f t="shared" si="303"/>
        <v>50.704225352112701</v>
      </c>
      <c r="BK226" s="409">
        <f t="shared" si="323"/>
        <v>26.785714285714256</v>
      </c>
      <c r="BL226" s="395">
        <f t="shared" si="324"/>
        <v>14.285714285714302</v>
      </c>
      <c r="BM226" s="408">
        <f t="shared" si="305"/>
        <v>8.8888888888888786</v>
      </c>
      <c r="BN226" s="395">
        <f t="shared" ref="BN226:BW228" si="337">IF(AX226=0,0,IF(AX226&gt;AW226,0,((AW226/AX226)-1)*100))</f>
        <v>9.7560975609756184</v>
      </c>
      <c r="BO226" s="395">
        <f t="shared" si="337"/>
        <v>36.666666666666671</v>
      </c>
      <c r="BP226" s="395">
        <f t="shared" si="337"/>
        <v>130.76923076923075</v>
      </c>
      <c r="BQ226" s="395">
        <f t="shared" si="337"/>
        <v>23.809523809523814</v>
      </c>
      <c r="BR226" s="395">
        <f t="shared" si="337"/>
        <v>17.977528089887642</v>
      </c>
      <c r="BS226" s="395">
        <f t="shared" si="337"/>
        <v>4.7058823529411598</v>
      </c>
      <c r="BT226" s="395">
        <f t="shared" si="337"/>
        <v>0</v>
      </c>
      <c r="BU226" s="395">
        <f t="shared" si="337"/>
        <v>0</v>
      </c>
      <c r="BV226" s="395">
        <f t="shared" si="337"/>
        <v>0</v>
      </c>
      <c r="BW226" s="395">
        <f t="shared" si="337"/>
        <v>0</v>
      </c>
      <c r="BX226" s="408">
        <f t="shared" si="295"/>
        <v>22.682488168596365</v>
      </c>
      <c r="BY226" s="409">
        <f t="shared" si="296"/>
        <v>32.206551668253063</v>
      </c>
      <c r="BZ226" s="654" t="s">
        <v>2442</v>
      </c>
      <c r="CA226" s="487">
        <f t="shared" si="297"/>
        <v>2.1709574077983831</v>
      </c>
      <c r="CB226" s="349">
        <f t="shared" si="298"/>
        <v>24.786342023182996</v>
      </c>
      <c r="CC226" s="408">
        <f t="shared" si="299"/>
        <v>72.057692307692307</v>
      </c>
      <c r="CD226" s="574">
        <f t="shared" si="300"/>
        <v>1.3640000000000001</v>
      </c>
      <c r="CE226" s="419">
        <f t="shared" si="255"/>
        <v>1.5004000000000002</v>
      </c>
      <c r="CF226" s="419">
        <f t="shared" si="278"/>
        <v>1.6504400000000004</v>
      </c>
      <c r="CG226" s="419">
        <f t="shared" si="278"/>
        <v>1.8154840000000005</v>
      </c>
      <c r="CH226" s="496">
        <f t="shared" si="278"/>
        <v>1.9970324000000008</v>
      </c>
      <c r="CI226" s="416">
        <f t="shared" si="273"/>
        <v>8.3273564000000011</v>
      </c>
      <c r="CJ226" s="405">
        <f t="shared" si="301"/>
        <v>14.162170748299321</v>
      </c>
      <c r="CK226" s="457">
        <v>1.19</v>
      </c>
      <c r="CL226" s="458">
        <v>43.67</v>
      </c>
      <c r="CM226" s="458">
        <v>-1.1599999999999999</v>
      </c>
      <c r="CN226" s="525">
        <v>7.56</v>
      </c>
      <c r="CO226" s="508">
        <v>18.89</v>
      </c>
    </row>
    <row r="227" spans="1:93" ht="11.25" customHeight="1">
      <c r="A227" s="129" t="s">
        <v>3158</v>
      </c>
      <c r="B227" s="16" t="s">
        <v>3159</v>
      </c>
      <c r="C227" s="22" t="s">
        <v>3160</v>
      </c>
      <c r="D227" s="216">
        <v>12</v>
      </c>
      <c r="E227" s="121">
        <v>282</v>
      </c>
      <c r="F227" s="78" t="s">
        <v>2659</v>
      </c>
      <c r="G227" s="50" t="s">
        <v>2659</v>
      </c>
      <c r="H227" s="183">
        <v>139.07</v>
      </c>
      <c r="I227" s="226">
        <f t="shared" si="285"/>
        <v>0.20852807938448265</v>
      </c>
      <c r="J227" s="127">
        <v>0.27</v>
      </c>
      <c r="K227" s="127">
        <v>0.28999999999999998</v>
      </c>
      <c r="L227" s="96">
        <f t="shared" si="331"/>
        <v>7.4074074074073959</v>
      </c>
      <c r="M227" s="105">
        <v>42068</v>
      </c>
      <c r="N227" s="20">
        <v>42072</v>
      </c>
      <c r="O227" s="21">
        <v>42079</v>
      </c>
      <c r="P227" s="19" t="s">
        <v>25</v>
      </c>
      <c r="Q227" s="16" t="s">
        <v>454</v>
      </c>
      <c r="R227" s="225">
        <f>K227</f>
        <v>0.28999999999999998</v>
      </c>
      <c r="S227" s="675">
        <f t="shared" si="287"/>
        <v>7.1782178217821775</v>
      </c>
      <c r="T227" s="1125">
        <f t="shared" si="288"/>
        <v>696.91344203960466</v>
      </c>
      <c r="U227" s="226">
        <f t="shared" si="289"/>
        <v>34.42326732673267</v>
      </c>
      <c r="V227" s="677">
        <v>12</v>
      </c>
      <c r="W227" s="169">
        <v>4.04</v>
      </c>
      <c r="X227" s="171" t="s">
        <v>462</v>
      </c>
      <c r="Y227" s="170">
        <v>21.42</v>
      </c>
      <c r="Z227" s="171">
        <v>41.51</v>
      </c>
      <c r="AA227" s="1052">
        <v>147.30000000000001</v>
      </c>
      <c r="AB227" s="433">
        <v>43.6</v>
      </c>
      <c r="AC227" s="441">
        <v>0</v>
      </c>
      <c r="AD227" s="442">
        <v>24.4</v>
      </c>
      <c r="AE227" s="441" t="s">
        <v>462</v>
      </c>
      <c r="AF227" s="724">
        <v>0</v>
      </c>
      <c r="AG227" s="461">
        <v>1165</v>
      </c>
      <c r="AH227" s="678">
        <v>0.93</v>
      </c>
      <c r="AI227" s="768">
        <v>0</v>
      </c>
      <c r="AJ227" s="795">
        <f t="shared" si="335"/>
        <v>0.29839373847394474</v>
      </c>
      <c r="AK227" s="794">
        <f>IF(OR(AN227&lt;0,AN227="n/a",AO227&lt;0,AO227="n/a"),"n/a",AN227/AO227)</f>
        <v>0.69722586126737018</v>
      </c>
      <c r="AL227" s="634">
        <f t="shared" si="302"/>
        <v>8.0000000000000071</v>
      </c>
      <c r="AM227" s="631">
        <f t="shared" si="319"/>
        <v>8.7380373002892142</v>
      </c>
      <c r="AN227" s="631">
        <f t="shared" si="320"/>
        <v>7.2808072187642514</v>
      </c>
      <c r="AO227" s="235">
        <f t="shared" si="292"/>
        <v>10.442537523679473</v>
      </c>
      <c r="AP227" s="808">
        <v>0.27</v>
      </c>
      <c r="AQ227" s="808">
        <v>0.25</v>
      </c>
      <c r="AR227" s="809" t="s">
        <v>1127</v>
      </c>
      <c r="AS227" s="808">
        <v>0.23</v>
      </c>
      <c r="AT227" s="796">
        <v>0.21</v>
      </c>
      <c r="AU227" s="809"/>
      <c r="AV227" s="821">
        <v>0.2</v>
      </c>
      <c r="AW227" s="821">
        <v>0.19</v>
      </c>
      <c r="AX227" s="811">
        <v>0.18</v>
      </c>
      <c r="AY227" s="811">
        <v>0.16</v>
      </c>
      <c r="AZ227" s="811">
        <v>0.13</v>
      </c>
      <c r="BA227" s="811">
        <v>0.11</v>
      </c>
      <c r="BB227" s="811">
        <v>0.1</v>
      </c>
      <c r="BC227" s="812">
        <v>0.08</v>
      </c>
      <c r="BD227" s="812">
        <v>0.08</v>
      </c>
      <c r="BE227" s="812">
        <v>0.08</v>
      </c>
      <c r="BF227" s="812">
        <v>0.08</v>
      </c>
      <c r="BG227" s="812">
        <v>0.08</v>
      </c>
      <c r="BH227" s="810">
        <f t="shared" si="293"/>
        <v>2.4300000000000002</v>
      </c>
      <c r="BI227" s="405">
        <f t="shared" si="294"/>
        <v>8.0000000000000071</v>
      </c>
      <c r="BJ227" s="405">
        <f t="shared" si="303"/>
        <v>8.6956521739130377</v>
      </c>
      <c r="BK227" s="405">
        <f t="shared" si="323"/>
        <v>9.5238095238095344</v>
      </c>
      <c r="BL227" s="306">
        <f t="shared" si="324"/>
        <v>4.9999999999999822</v>
      </c>
      <c r="BM227" s="404">
        <f t="shared" si="305"/>
        <v>5.2631578947368363</v>
      </c>
      <c r="BN227" s="306">
        <f t="shared" ref="BN227:BW227" si="338">IF(AX227=0,0,IF(AX227&gt;AW227,0,((AW227/AX227)-1)*100))</f>
        <v>5.555555555555558</v>
      </c>
      <c r="BO227" s="306">
        <f t="shared" si="338"/>
        <v>12.5</v>
      </c>
      <c r="BP227" s="306">
        <f t="shared" si="338"/>
        <v>23.076923076923084</v>
      </c>
      <c r="BQ227" s="306">
        <f t="shared" si="338"/>
        <v>18.181818181818187</v>
      </c>
      <c r="BR227" s="306">
        <f t="shared" si="338"/>
        <v>9.9999999999999858</v>
      </c>
      <c r="BS227" s="306">
        <f t="shared" si="338"/>
        <v>25</v>
      </c>
      <c r="BT227" s="306">
        <f t="shared" si="338"/>
        <v>0</v>
      </c>
      <c r="BU227" s="306">
        <f t="shared" si="338"/>
        <v>0</v>
      </c>
      <c r="BV227" s="306">
        <f t="shared" si="338"/>
        <v>0</v>
      </c>
      <c r="BW227" s="306">
        <f t="shared" si="338"/>
        <v>0</v>
      </c>
      <c r="BX227" s="404">
        <f t="shared" si="295"/>
        <v>8.7197944271170815</v>
      </c>
      <c r="BY227" s="405">
        <f t="shared" si="296"/>
        <v>7.8219051876060064</v>
      </c>
      <c r="BZ227" s="788" t="s">
        <v>2637</v>
      </c>
      <c r="CA227" s="486">
        <f t="shared" si="297"/>
        <v>-26.933932028583936</v>
      </c>
      <c r="CB227" s="348">
        <f t="shared" si="298"/>
        <v>7.4893352981487338</v>
      </c>
      <c r="CC227" s="404">
        <f t="shared" si="299"/>
        <v>50.292874661937496</v>
      </c>
      <c r="CD227" s="570">
        <f t="shared" si="300"/>
        <v>0.29700000000000004</v>
      </c>
      <c r="CE227" s="417">
        <f t="shared" si="255"/>
        <v>0.29700000000000004</v>
      </c>
      <c r="CF227" s="417">
        <f t="shared" si="278"/>
        <v>0.30591000000000007</v>
      </c>
      <c r="CG227" s="417">
        <f t="shared" si="278"/>
        <v>0.31508730000000007</v>
      </c>
      <c r="CH227" s="495">
        <f t="shared" si="278"/>
        <v>0.32453991900000007</v>
      </c>
      <c r="CI227" s="418">
        <f t="shared" si="273"/>
        <v>1.5395372190000003</v>
      </c>
      <c r="CJ227" s="407">
        <f t="shared" si="301"/>
        <v>1.1070232393758541</v>
      </c>
      <c r="CK227" s="462">
        <v>1.06</v>
      </c>
      <c r="CL227" s="463">
        <v>34.28</v>
      </c>
      <c r="CM227" s="463">
        <v>-42.53</v>
      </c>
      <c r="CN227" s="529">
        <v>14.88</v>
      </c>
      <c r="CO227" s="530">
        <v>-11.27</v>
      </c>
    </row>
    <row r="228" spans="1:93" ht="11.25" customHeight="1">
      <c r="A228" s="86" t="s">
        <v>2140</v>
      </c>
      <c r="B228" s="24" t="s">
        <v>2141</v>
      </c>
      <c r="C228" s="29" t="s">
        <v>497</v>
      </c>
      <c r="D228" s="117">
        <v>13</v>
      </c>
      <c r="E228" s="121">
        <v>221</v>
      </c>
      <c r="F228" s="57" t="s">
        <v>2659</v>
      </c>
      <c r="G228" s="49" t="s">
        <v>2659</v>
      </c>
      <c r="H228" s="494">
        <v>26.75</v>
      </c>
      <c r="I228" s="227">
        <f t="shared" si="285"/>
        <v>1.4953271028037385</v>
      </c>
      <c r="J228" s="126">
        <v>0.375</v>
      </c>
      <c r="K228" s="126">
        <v>0.4</v>
      </c>
      <c r="L228" s="83">
        <f t="shared" si="331"/>
        <v>6.6666666666666652</v>
      </c>
      <c r="M228" s="140">
        <v>41801</v>
      </c>
      <c r="N228" s="27">
        <v>41803</v>
      </c>
      <c r="O228" s="28">
        <v>41822</v>
      </c>
      <c r="P228" s="26" t="s">
        <v>2379</v>
      </c>
      <c r="Q228" s="24" t="s">
        <v>454</v>
      </c>
      <c r="R228" s="224">
        <f>K228</f>
        <v>0.4</v>
      </c>
      <c r="S228" s="231">
        <f t="shared" si="287"/>
        <v>54.794520547945211</v>
      </c>
      <c r="T228" s="680" t="str">
        <f t="shared" si="288"/>
        <v>n/a</v>
      </c>
      <c r="U228" s="227">
        <f t="shared" si="289"/>
        <v>36.643835616438359</v>
      </c>
      <c r="V228" s="263">
        <v>12</v>
      </c>
      <c r="W228" s="478">
        <v>0.73</v>
      </c>
      <c r="X228" s="480" t="s">
        <v>462</v>
      </c>
      <c r="Y228" s="479" t="s">
        <v>462</v>
      </c>
      <c r="Z228" s="480" t="s">
        <v>462</v>
      </c>
      <c r="AA228" s="481" t="s">
        <v>462</v>
      </c>
      <c r="AB228" s="484" t="s">
        <v>462</v>
      </c>
      <c r="AC228" s="482" t="s">
        <v>462</v>
      </c>
      <c r="AD228" s="523" t="s">
        <v>462</v>
      </c>
      <c r="AE228" s="523" t="s">
        <v>462</v>
      </c>
      <c r="AF228" s="723">
        <v>0</v>
      </c>
      <c r="AG228" s="643">
        <v>149</v>
      </c>
      <c r="AH228" s="710" t="s">
        <v>462</v>
      </c>
      <c r="AI228" s="479" t="s">
        <v>462</v>
      </c>
      <c r="AJ228" s="796" t="str">
        <f t="shared" si="335"/>
        <v>n/a</v>
      </c>
      <c r="AK228" s="688">
        <f>IF(OR(AO228&lt;0,AO228="n/a"),"n/a",AN228/AO228)</f>
        <v>0.58617543788675652</v>
      </c>
      <c r="AL228" s="634">
        <f t="shared" si="302"/>
        <v>6.6666666666666652</v>
      </c>
      <c r="AM228" s="631">
        <f t="shared" si="319"/>
        <v>7.1664579674248774</v>
      </c>
      <c r="AN228" s="631">
        <f t="shared" si="320"/>
        <v>7.7818067712725814</v>
      </c>
      <c r="AO228" s="235">
        <f t="shared" si="292"/>
        <v>13.275559275098715</v>
      </c>
      <c r="AP228" s="808">
        <v>0.4</v>
      </c>
      <c r="AQ228" s="808">
        <v>0.375</v>
      </c>
      <c r="AR228" s="809"/>
      <c r="AS228" s="808">
        <v>0.35</v>
      </c>
      <c r="AT228" s="796">
        <v>0.32500000000000001</v>
      </c>
      <c r="AU228" s="809"/>
      <c r="AV228" s="821">
        <v>0.3</v>
      </c>
      <c r="AW228" s="821">
        <v>0.27500000000000002</v>
      </c>
      <c r="AX228" s="811">
        <v>0.25</v>
      </c>
      <c r="AY228" s="811">
        <v>0.2</v>
      </c>
      <c r="AZ228" s="811">
        <v>0.15</v>
      </c>
      <c r="BA228" s="811">
        <v>0.125</v>
      </c>
      <c r="BB228" s="811">
        <v>0.115</v>
      </c>
      <c r="BC228" s="811">
        <v>0.1125</v>
      </c>
      <c r="BD228" s="811">
        <v>0.1</v>
      </c>
      <c r="BE228" s="811">
        <v>8.7499999999999994E-2</v>
      </c>
      <c r="BF228" s="811">
        <v>7.4999999999999997E-2</v>
      </c>
      <c r="BG228" s="812">
        <v>0</v>
      </c>
      <c r="BH228" s="810">
        <f t="shared" si="293"/>
        <v>3.24</v>
      </c>
      <c r="BI228" s="405">
        <f t="shared" si="294"/>
        <v>6.6666666666666652</v>
      </c>
      <c r="BJ228" s="405">
        <f t="shared" si="303"/>
        <v>7.1428571428571397</v>
      </c>
      <c r="BK228" s="405">
        <f t="shared" si="323"/>
        <v>7.6923076923076872</v>
      </c>
      <c r="BL228" s="306">
        <f t="shared" si="324"/>
        <v>8.3333333333333481</v>
      </c>
      <c r="BM228" s="404">
        <f t="shared" si="305"/>
        <v>9.0909090909090828</v>
      </c>
      <c r="BN228" s="306">
        <f t="shared" si="337"/>
        <v>10.000000000000009</v>
      </c>
      <c r="BO228" s="306">
        <f t="shared" si="337"/>
        <v>25</v>
      </c>
      <c r="BP228" s="306">
        <f t="shared" si="337"/>
        <v>33.33333333333335</v>
      </c>
      <c r="BQ228" s="306">
        <f t="shared" si="337"/>
        <v>19.999999999999996</v>
      </c>
      <c r="BR228" s="306">
        <f t="shared" si="337"/>
        <v>8.6956521739130377</v>
      </c>
      <c r="BS228" s="306">
        <f t="shared" si="337"/>
        <v>2.2222222222222143</v>
      </c>
      <c r="BT228" s="306">
        <f t="shared" si="337"/>
        <v>12.5</v>
      </c>
      <c r="BU228" s="306">
        <f t="shared" si="337"/>
        <v>14.285714285714302</v>
      </c>
      <c r="BV228" s="306">
        <f t="shared" si="337"/>
        <v>16.666666666666675</v>
      </c>
      <c r="BW228" s="306">
        <f t="shared" si="337"/>
        <v>0</v>
      </c>
      <c r="BX228" s="404">
        <f t="shared" si="295"/>
        <v>12.108644173861567</v>
      </c>
      <c r="BY228" s="405">
        <f t="shared" si="296"/>
        <v>8.4151043832827064</v>
      </c>
      <c r="BZ228" s="788" t="s">
        <v>2637</v>
      </c>
      <c r="CA228" s="486">
        <f t="shared" si="297"/>
        <v>-27.366701742362039</v>
      </c>
      <c r="CB228" s="348">
        <f t="shared" si="298"/>
        <v>9.2771338740763198</v>
      </c>
      <c r="CC228" s="404">
        <f t="shared" si="299"/>
        <v>39.086963419577032</v>
      </c>
      <c r="CD228" s="570">
        <f t="shared" si="300"/>
        <v>0.41200000000000003</v>
      </c>
      <c r="CE228" s="419">
        <f t="shared" si="255"/>
        <v>0.42436000000000007</v>
      </c>
      <c r="CF228" s="419">
        <f t="shared" si="278"/>
        <v>0.43709080000000006</v>
      </c>
      <c r="CG228" s="419">
        <f t="shared" si="278"/>
        <v>0.45020352400000008</v>
      </c>
      <c r="CH228" s="496">
        <f t="shared" si="278"/>
        <v>0.46370962972000007</v>
      </c>
      <c r="CI228" s="416">
        <f t="shared" si="273"/>
        <v>2.1873639537200003</v>
      </c>
      <c r="CJ228" s="405">
        <f t="shared" si="301"/>
        <v>8.1770615092336456</v>
      </c>
      <c r="CK228" s="483" t="s">
        <v>462</v>
      </c>
      <c r="CL228" s="502" t="s">
        <v>462</v>
      </c>
      <c r="CM228" s="502">
        <v>-9.32</v>
      </c>
      <c r="CN228" s="526">
        <v>-2.86</v>
      </c>
      <c r="CO228" s="527">
        <v>0.7</v>
      </c>
    </row>
    <row r="229" spans="1:93" ht="11.25" customHeight="1">
      <c r="A229" s="23" t="s">
        <v>1905</v>
      </c>
      <c r="B229" s="24" t="s">
        <v>211</v>
      </c>
      <c r="C229" s="29" t="s">
        <v>2495</v>
      </c>
      <c r="D229" s="199">
        <v>22</v>
      </c>
      <c r="E229" s="121">
        <v>131</v>
      </c>
      <c r="F229" s="57" t="s">
        <v>2659</v>
      </c>
      <c r="G229" s="49" t="s">
        <v>2659</v>
      </c>
      <c r="H229" s="184">
        <v>39.270000000000003</v>
      </c>
      <c r="I229" s="227">
        <f t="shared" si="285"/>
        <v>3.4122740005092944</v>
      </c>
      <c r="J229" s="126">
        <v>0.33</v>
      </c>
      <c r="K229" s="126">
        <v>0.33500000000000002</v>
      </c>
      <c r="L229" s="83">
        <f t="shared" si="331"/>
        <v>1.5151515151515138</v>
      </c>
      <c r="M229" s="140">
        <v>42054</v>
      </c>
      <c r="N229" s="27">
        <v>42058</v>
      </c>
      <c r="O229" s="28">
        <v>42079</v>
      </c>
      <c r="P229" s="93" t="s">
        <v>3618</v>
      </c>
      <c r="Q229" s="91" t="s">
        <v>2547</v>
      </c>
      <c r="R229" s="224">
        <f t="shared" ref="R229:R255" si="339">K229*4</f>
        <v>1.34</v>
      </c>
      <c r="S229" s="231">
        <f t="shared" si="287"/>
        <v>56.779661016949156</v>
      </c>
      <c r="T229" s="647">
        <f t="shared" si="288"/>
        <v>28.132611390289398</v>
      </c>
      <c r="U229" s="227">
        <f t="shared" si="289"/>
        <v>16.639830508474578</v>
      </c>
      <c r="V229" s="492">
        <v>12</v>
      </c>
      <c r="W229" s="161">
        <v>2.36</v>
      </c>
      <c r="X229" s="149">
        <v>1.78</v>
      </c>
      <c r="Y229" s="155">
        <v>2.4900000000000002</v>
      </c>
      <c r="Z229" s="149">
        <v>2.2200000000000002</v>
      </c>
      <c r="AA229" s="156">
        <v>12.6</v>
      </c>
      <c r="AB229" s="432">
        <v>10.8</v>
      </c>
      <c r="AC229" s="440">
        <v>12.95</v>
      </c>
      <c r="AD229" s="443">
        <v>19.100000000000001</v>
      </c>
      <c r="AE229" s="440">
        <v>9.34</v>
      </c>
      <c r="AF229" s="723">
        <v>19</v>
      </c>
      <c r="AG229" s="456">
        <v>31390</v>
      </c>
      <c r="AH229" s="653">
        <v>55.03</v>
      </c>
      <c r="AI229" s="767">
        <v>0.6</v>
      </c>
      <c r="AJ229" s="796">
        <f t="shared" si="335"/>
        <v>0.17490305203549336</v>
      </c>
      <c r="AK229" s="688">
        <f>IF(OR(AO229&lt;0,AO229="n/a"),"n/a",AN229/AO229)</f>
        <v>0.5814175660639338</v>
      </c>
      <c r="AL229" s="634">
        <f t="shared" si="302"/>
        <v>1.538461538461533</v>
      </c>
      <c r="AM229" s="631">
        <f t="shared" si="319"/>
        <v>2.1058790679847617</v>
      </c>
      <c r="AN229" s="631">
        <f t="shared" si="320"/>
        <v>3.3406482938779236</v>
      </c>
      <c r="AO229" s="235">
        <f t="shared" si="292"/>
        <v>5.7456955015882327</v>
      </c>
      <c r="AP229" s="808">
        <v>1.32</v>
      </c>
      <c r="AQ229" s="808">
        <v>1.3</v>
      </c>
      <c r="AR229" s="809"/>
      <c r="AS229" s="808">
        <v>1.28</v>
      </c>
      <c r="AT229" s="796">
        <v>1.24</v>
      </c>
      <c r="AU229" s="809"/>
      <c r="AV229" s="821">
        <v>1.1599999999999999</v>
      </c>
      <c r="AW229" s="821">
        <v>1.1200000000000001</v>
      </c>
      <c r="AX229" s="811">
        <v>1.08</v>
      </c>
      <c r="AY229" s="811">
        <v>0.98</v>
      </c>
      <c r="AZ229" s="811">
        <v>0.88</v>
      </c>
      <c r="BA229" s="811">
        <v>0.79</v>
      </c>
      <c r="BB229" s="811">
        <v>0.755</v>
      </c>
      <c r="BC229" s="811">
        <v>0.72499999999999998</v>
      </c>
      <c r="BD229" s="811">
        <v>0.70499999999999996</v>
      </c>
      <c r="BE229" s="812">
        <v>0.7</v>
      </c>
      <c r="BF229" s="811">
        <v>0.68500000000000005</v>
      </c>
      <c r="BG229" s="811">
        <v>0.65749999999999997</v>
      </c>
      <c r="BH229" s="810">
        <f t="shared" si="293"/>
        <v>15.377500000000003</v>
      </c>
      <c r="BI229" s="405">
        <f t="shared" si="294"/>
        <v>1.538461538461533</v>
      </c>
      <c r="BJ229" s="405">
        <f t="shared" si="303"/>
        <v>1.5625</v>
      </c>
      <c r="BK229" s="405">
        <f t="shared" si="323"/>
        <v>3.2258064516129004</v>
      </c>
      <c r="BL229" s="306">
        <f t="shared" si="324"/>
        <v>6.8965517241379448</v>
      </c>
      <c r="BM229" s="404">
        <f t="shared" si="305"/>
        <v>3.5714285714285587</v>
      </c>
      <c r="BN229" s="306">
        <f t="shared" ref="BN229:BW229" si="340">IF(AX229=0,0,IF(AX229&gt;AW229,0,((AW229/AX229)-1)*100))</f>
        <v>3.7037037037036979</v>
      </c>
      <c r="BO229" s="306">
        <f t="shared" si="340"/>
        <v>10.204081632653072</v>
      </c>
      <c r="BP229" s="306">
        <f t="shared" si="340"/>
        <v>11.363636363636353</v>
      </c>
      <c r="BQ229" s="306">
        <f t="shared" si="340"/>
        <v>11.392405063291132</v>
      </c>
      <c r="BR229" s="306">
        <f t="shared" si="340"/>
        <v>4.635761589403975</v>
      </c>
      <c r="BS229" s="306">
        <f t="shared" si="340"/>
        <v>4.1379310344827669</v>
      </c>
      <c r="BT229" s="306">
        <f t="shared" si="340"/>
        <v>2.8368794326241176</v>
      </c>
      <c r="BU229" s="306">
        <f t="shared" si="340"/>
        <v>0.71428571428571175</v>
      </c>
      <c r="BV229" s="306">
        <f t="shared" si="340"/>
        <v>2.1897810218977964</v>
      </c>
      <c r="BW229" s="306">
        <f t="shared" si="340"/>
        <v>4.1825095057034245</v>
      </c>
      <c r="BX229" s="404">
        <f t="shared" si="295"/>
        <v>4.8103815564881991</v>
      </c>
      <c r="BY229" s="405">
        <f t="shared" si="296"/>
        <v>3.4122745730260182</v>
      </c>
      <c r="BZ229" s="788" t="s">
        <v>2441</v>
      </c>
      <c r="CA229" s="486">
        <f t="shared" si="297"/>
        <v>-9.8869082140873594</v>
      </c>
      <c r="CB229" s="348">
        <f t="shared" si="298"/>
        <v>6.7529222943872185</v>
      </c>
      <c r="CC229" s="404">
        <f t="shared" si="299"/>
        <v>55.156159584233698</v>
      </c>
      <c r="CD229" s="570">
        <f t="shared" si="300"/>
        <v>1.4520000000000002</v>
      </c>
      <c r="CE229" s="419">
        <f t="shared" si="255"/>
        <v>1.5972000000000004</v>
      </c>
      <c r="CF229" s="419">
        <f t="shared" si="278"/>
        <v>1.7463784800000004</v>
      </c>
      <c r="CG229" s="419">
        <f t="shared" si="278"/>
        <v>1.9094902300320002</v>
      </c>
      <c r="CH229" s="496">
        <f t="shared" si="278"/>
        <v>2.0878366175169889</v>
      </c>
      <c r="CI229" s="416">
        <f t="shared" si="273"/>
        <v>8.7929053275489899</v>
      </c>
      <c r="CJ229" s="405">
        <f t="shared" si="301"/>
        <v>22.390897192638118</v>
      </c>
      <c r="CK229" s="457">
        <v>0.92</v>
      </c>
      <c r="CL229" s="458">
        <v>21.44</v>
      </c>
      <c r="CM229" s="458">
        <v>-5.24</v>
      </c>
      <c r="CN229" s="525">
        <v>-0.67</v>
      </c>
      <c r="CO229" s="508">
        <v>5.23</v>
      </c>
    </row>
    <row r="230" spans="1:93" ht="11.25" customHeight="1">
      <c r="A230" s="86" t="s">
        <v>1038</v>
      </c>
      <c r="B230" s="24" t="s">
        <v>1039</v>
      </c>
      <c r="C230" s="98" t="s">
        <v>1007</v>
      </c>
      <c r="D230" s="199">
        <v>12</v>
      </c>
      <c r="E230" s="121">
        <v>252</v>
      </c>
      <c r="F230" s="38" t="s">
        <v>2049</v>
      </c>
      <c r="G230" s="39" t="s">
        <v>1572</v>
      </c>
      <c r="H230" s="184">
        <v>88.22</v>
      </c>
      <c r="I230" s="227">
        <f t="shared" si="285"/>
        <v>1.7229653139877579</v>
      </c>
      <c r="J230" s="126">
        <v>0.34</v>
      </c>
      <c r="K230" s="126">
        <v>0.38</v>
      </c>
      <c r="L230" s="83">
        <f t="shared" si="331"/>
        <v>11.764705882352944</v>
      </c>
      <c r="M230" s="140">
        <v>41808</v>
      </c>
      <c r="N230" s="27">
        <v>41810</v>
      </c>
      <c r="O230" s="28">
        <v>41830</v>
      </c>
      <c r="P230" s="93" t="s">
        <v>919</v>
      </c>
      <c r="Q230" s="24"/>
      <c r="R230" s="224">
        <f t="shared" si="339"/>
        <v>1.52</v>
      </c>
      <c r="S230" s="231">
        <f t="shared" si="287"/>
        <v>107.04225352112677</v>
      </c>
      <c r="T230" s="680">
        <f t="shared" si="288"/>
        <v>229.83459600210955</v>
      </c>
      <c r="U230" s="227">
        <f t="shared" si="289"/>
        <v>62.126760563380287</v>
      </c>
      <c r="V230" s="263">
        <v>1</v>
      </c>
      <c r="W230" s="161">
        <v>1.42</v>
      </c>
      <c r="X230" s="149">
        <v>5.29</v>
      </c>
      <c r="Y230" s="155">
        <v>2.68</v>
      </c>
      <c r="Z230" s="149">
        <v>3.94</v>
      </c>
      <c r="AA230" s="149">
        <v>6.5</v>
      </c>
      <c r="AB230" s="432">
        <v>-56.6</v>
      </c>
      <c r="AC230" s="440">
        <v>6.83</v>
      </c>
      <c r="AD230" s="443">
        <v>-5.2</v>
      </c>
      <c r="AE230" s="443">
        <v>11.74</v>
      </c>
      <c r="AF230" s="723">
        <v>26</v>
      </c>
      <c r="AG230" s="456">
        <v>11411</v>
      </c>
      <c r="AH230" s="653">
        <v>0.4</v>
      </c>
      <c r="AI230" s="767">
        <v>0.38</v>
      </c>
      <c r="AJ230" s="796" t="str">
        <f t="shared" si="335"/>
        <v>n/a</v>
      </c>
      <c r="AK230" s="688">
        <f>IF(OR(AO230&lt;0,AO230="n/a"),"n/a",AN230/AO230)</f>
        <v>0.7833423284284462</v>
      </c>
      <c r="AL230" s="634">
        <f t="shared" si="302"/>
        <v>9.0909090909090828</v>
      </c>
      <c r="AM230" s="631">
        <f t="shared" si="319"/>
        <v>10.064241629820891</v>
      </c>
      <c r="AN230" s="631">
        <f t="shared" si="320"/>
        <v>16.190525490598983</v>
      </c>
      <c r="AO230" s="235">
        <f t="shared" si="292"/>
        <v>20.668518606776519</v>
      </c>
      <c r="AP230" s="808">
        <v>1.44</v>
      </c>
      <c r="AQ230" s="808">
        <v>1.32</v>
      </c>
      <c r="AR230" s="809"/>
      <c r="AS230" s="808">
        <v>1.22</v>
      </c>
      <c r="AT230" s="796">
        <v>1.08</v>
      </c>
      <c r="AU230" s="809"/>
      <c r="AV230" s="821">
        <v>0.87</v>
      </c>
      <c r="AW230" s="827">
        <v>0.68</v>
      </c>
      <c r="AX230" s="811">
        <v>0.64</v>
      </c>
      <c r="AY230" s="811">
        <v>0.47</v>
      </c>
      <c r="AZ230" s="811">
        <v>0.36</v>
      </c>
      <c r="BA230" s="811">
        <v>0.28000000000000003</v>
      </c>
      <c r="BB230" s="811">
        <v>0.22</v>
      </c>
      <c r="BC230" s="811">
        <v>0.18</v>
      </c>
      <c r="BD230" s="812">
        <v>0.16</v>
      </c>
      <c r="BE230" s="812">
        <v>0.16</v>
      </c>
      <c r="BF230" s="811">
        <v>0.14000000000000001</v>
      </c>
      <c r="BG230" s="811">
        <v>0.105</v>
      </c>
      <c r="BH230" s="810">
        <f t="shared" si="293"/>
        <v>9.3249999999999993</v>
      </c>
      <c r="BI230" s="405">
        <f t="shared" si="294"/>
        <v>9.0909090909090828</v>
      </c>
      <c r="BJ230" s="405">
        <f t="shared" si="303"/>
        <v>8.196721311475418</v>
      </c>
      <c r="BK230" s="405">
        <f t="shared" si="323"/>
        <v>12.962962962962955</v>
      </c>
      <c r="BL230" s="306">
        <f t="shared" si="324"/>
        <v>24.137931034482762</v>
      </c>
      <c r="BM230" s="404">
        <f t="shared" si="305"/>
        <v>27.941176470588225</v>
      </c>
      <c r="BN230" s="306">
        <f t="shared" ref="BN230:BW230" si="341">IF(AX230=0,0,IF(AX230&gt;AW230,0,((AW230/AX230)-1)*100))</f>
        <v>6.25</v>
      </c>
      <c r="BO230" s="306">
        <f t="shared" si="341"/>
        <v>36.170212765957466</v>
      </c>
      <c r="BP230" s="306">
        <f t="shared" si="341"/>
        <v>30.555555555555557</v>
      </c>
      <c r="BQ230" s="306">
        <f t="shared" si="341"/>
        <v>28.571428571428559</v>
      </c>
      <c r="BR230" s="306">
        <f t="shared" si="341"/>
        <v>27.272727272727295</v>
      </c>
      <c r="BS230" s="306">
        <f t="shared" si="341"/>
        <v>22.222222222222232</v>
      </c>
      <c r="BT230" s="306">
        <f t="shared" si="341"/>
        <v>12.5</v>
      </c>
      <c r="BU230" s="306">
        <f t="shared" si="341"/>
        <v>0</v>
      </c>
      <c r="BV230" s="306">
        <f t="shared" si="341"/>
        <v>14.285714285714279</v>
      </c>
      <c r="BW230" s="306">
        <f t="shared" si="341"/>
        <v>33.33333333333335</v>
      </c>
      <c r="BX230" s="404">
        <f t="shared" si="295"/>
        <v>19.566059658490481</v>
      </c>
      <c r="BY230" s="405">
        <f t="shared" si="296"/>
        <v>10.786240712235417</v>
      </c>
      <c r="BZ230" s="788" t="s">
        <v>2441</v>
      </c>
      <c r="CA230" s="486">
        <f t="shared" si="297"/>
        <v>-44.213269758793544</v>
      </c>
      <c r="CB230" s="348">
        <f t="shared" si="298"/>
        <v>17.91349080458674</v>
      </c>
      <c r="CC230" s="404">
        <f t="shared" si="299"/>
        <v>56.407778489116509</v>
      </c>
      <c r="CD230" s="570">
        <f t="shared" si="300"/>
        <v>1.4543999999999999</v>
      </c>
      <c r="CE230" s="419">
        <f t="shared" si="255"/>
        <v>1.55373552</v>
      </c>
      <c r="CF230" s="419">
        <f t="shared" si="278"/>
        <v>1.7091090720000002</v>
      </c>
      <c r="CG230" s="419">
        <f t="shared" si="278"/>
        <v>1.8800199792000003</v>
      </c>
      <c r="CH230" s="496">
        <f t="shared" si="278"/>
        <v>2.0680219771200004</v>
      </c>
      <c r="CI230" s="416">
        <f t="shared" si="273"/>
        <v>8.665286548320001</v>
      </c>
      <c r="CJ230" s="405">
        <f t="shared" si="301"/>
        <v>9.8223606306053064</v>
      </c>
      <c r="CK230" s="457">
        <v>1.81</v>
      </c>
      <c r="CL230" s="458">
        <v>6.06</v>
      </c>
      <c r="CM230" s="458">
        <v>-19.940000000000001</v>
      </c>
      <c r="CN230" s="525">
        <v>-6.78</v>
      </c>
      <c r="CO230" s="508">
        <v>-9.36</v>
      </c>
    </row>
    <row r="231" spans="1:93" ht="11.25" customHeight="1">
      <c r="A231" s="24" t="s">
        <v>93</v>
      </c>
      <c r="B231" s="24" t="s">
        <v>94</v>
      </c>
      <c r="C231" s="98" t="s">
        <v>2727</v>
      </c>
      <c r="D231" s="199">
        <v>18</v>
      </c>
      <c r="E231" s="121">
        <v>161</v>
      </c>
      <c r="F231" s="57" t="s">
        <v>2659</v>
      </c>
      <c r="G231" s="49" t="s">
        <v>2659</v>
      </c>
      <c r="H231" s="184">
        <v>68.64</v>
      </c>
      <c r="I231" s="227">
        <f t="shared" si="285"/>
        <v>1.0198135198135199</v>
      </c>
      <c r="J231" s="113">
        <v>0.14499999999999999</v>
      </c>
      <c r="K231" s="113">
        <v>0.17499999999999999</v>
      </c>
      <c r="L231" s="83">
        <f t="shared" si="331"/>
        <v>20.68965517241379</v>
      </c>
      <c r="M231" s="140">
        <v>41772</v>
      </c>
      <c r="N231" s="27">
        <v>41774</v>
      </c>
      <c r="O231" s="28">
        <v>41795</v>
      </c>
      <c r="P231" s="93" t="s">
        <v>2042</v>
      </c>
      <c r="Q231" s="201"/>
      <c r="R231" s="224">
        <f t="shared" si="339"/>
        <v>0.7</v>
      </c>
      <c r="S231" s="231">
        <f t="shared" si="287"/>
        <v>23.1023102310231</v>
      </c>
      <c r="T231" s="647">
        <f t="shared" si="288"/>
        <v>230.2100541594499</v>
      </c>
      <c r="U231" s="227">
        <f t="shared" si="289"/>
        <v>22.653465346534656</v>
      </c>
      <c r="V231" s="492">
        <v>1</v>
      </c>
      <c r="W231" s="161">
        <v>3.03</v>
      </c>
      <c r="X231" s="149">
        <v>2.0499999999999998</v>
      </c>
      <c r="Y231" s="155">
        <v>1.65</v>
      </c>
      <c r="Z231" s="149">
        <v>10.83</v>
      </c>
      <c r="AA231" s="156">
        <v>50.1</v>
      </c>
      <c r="AB231" s="432">
        <v>15.3</v>
      </c>
      <c r="AC231" s="440">
        <v>11.9</v>
      </c>
      <c r="AD231" s="443">
        <v>23.1</v>
      </c>
      <c r="AE231" s="440">
        <v>11.07</v>
      </c>
      <c r="AF231" s="723">
        <v>28</v>
      </c>
      <c r="AG231" s="456">
        <v>47286</v>
      </c>
      <c r="AH231" s="653">
        <v>0.6</v>
      </c>
      <c r="AI231" s="767">
        <v>0.37</v>
      </c>
      <c r="AJ231" s="796">
        <f t="shared" si="335"/>
        <v>1.0091288937976517</v>
      </c>
      <c r="AK231" s="688">
        <f>IF(OR(AO231&lt;0,AO231="n/a"),"n/a",AN231/AO231)</f>
        <v>1.0165137439558714</v>
      </c>
      <c r="AL231" s="634">
        <f t="shared" si="302"/>
        <v>21.818181818181827</v>
      </c>
      <c r="AM231" s="631">
        <f t="shared" si="319"/>
        <v>23.005378201635086</v>
      </c>
      <c r="AN231" s="631">
        <f t="shared" si="320"/>
        <v>23.310877446725755</v>
      </c>
      <c r="AO231" s="235">
        <f t="shared" si="292"/>
        <v>22.932181276771523</v>
      </c>
      <c r="AP231" s="808">
        <v>0.67</v>
      </c>
      <c r="AQ231" s="808">
        <v>0.55000000000000004</v>
      </c>
      <c r="AR231" s="809"/>
      <c r="AS231" s="808">
        <v>0.44</v>
      </c>
      <c r="AT231" s="796">
        <v>0.36</v>
      </c>
      <c r="AU231" s="809"/>
      <c r="AV231" s="821">
        <v>0.28499999999999998</v>
      </c>
      <c r="AW231" s="821">
        <v>0.23499999999999999</v>
      </c>
      <c r="AX231" s="811">
        <v>0.21</v>
      </c>
      <c r="AY231" s="811">
        <v>0.17</v>
      </c>
      <c r="AZ231" s="811">
        <v>0.13500000000000001</v>
      </c>
      <c r="BA231" s="811">
        <v>0.1125</v>
      </c>
      <c r="BB231" s="811">
        <v>8.5000000000000006E-2</v>
      </c>
      <c r="BC231" s="811">
        <v>6.7500000000000004E-2</v>
      </c>
      <c r="BD231" s="811">
        <v>5.6250000000000001E-2</v>
      </c>
      <c r="BE231" s="811">
        <v>4.3749999999999997E-2</v>
      </c>
      <c r="BF231" s="811">
        <v>3.875E-2</v>
      </c>
      <c r="BG231" s="811">
        <v>3.3750000000000002E-2</v>
      </c>
      <c r="BH231" s="810">
        <f t="shared" si="293"/>
        <v>3.4924999999999993</v>
      </c>
      <c r="BI231" s="405">
        <f t="shared" si="294"/>
        <v>21.818181818181827</v>
      </c>
      <c r="BJ231" s="405">
        <f t="shared" si="303"/>
        <v>25</v>
      </c>
      <c r="BK231" s="405">
        <f t="shared" si="323"/>
        <v>22.222222222222232</v>
      </c>
      <c r="BL231" s="306">
        <f t="shared" si="324"/>
        <v>26.315789473684227</v>
      </c>
      <c r="BM231" s="404">
        <f t="shared" si="305"/>
        <v>21.276595744680836</v>
      </c>
      <c r="BN231" s="306">
        <f t="shared" ref="BN231:BW231" si="342">IF(AX231=0,0,IF(AX231&gt;AW231,0,((AW231/AX231)-1)*100))</f>
        <v>11.904761904761907</v>
      </c>
      <c r="BO231" s="306">
        <f t="shared" si="342"/>
        <v>23.529411764705866</v>
      </c>
      <c r="BP231" s="306">
        <f t="shared" si="342"/>
        <v>25.925925925925931</v>
      </c>
      <c r="BQ231" s="306">
        <f t="shared" si="342"/>
        <v>19.999999999999996</v>
      </c>
      <c r="BR231" s="306">
        <f t="shared" si="342"/>
        <v>32.352941176470587</v>
      </c>
      <c r="BS231" s="306">
        <f t="shared" si="342"/>
        <v>25.925925925925931</v>
      </c>
      <c r="BT231" s="306">
        <f t="shared" si="342"/>
        <v>19.999999999999996</v>
      </c>
      <c r="BU231" s="306">
        <f t="shared" si="342"/>
        <v>28.57142857142858</v>
      </c>
      <c r="BV231" s="306">
        <f t="shared" si="342"/>
        <v>12.903225806451601</v>
      </c>
      <c r="BW231" s="306">
        <f t="shared" si="342"/>
        <v>14.814814814814813</v>
      </c>
      <c r="BX231" s="404">
        <f t="shared" si="295"/>
        <v>22.17074834328362</v>
      </c>
      <c r="BY231" s="405">
        <f t="shared" si="296"/>
        <v>5.5113122500181255</v>
      </c>
      <c r="BZ231" s="788" t="s">
        <v>2441</v>
      </c>
      <c r="CA231" s="486">
        <f t="shared" si="297"/>
        <v>1.6772256200046201</v>
      </c>
      <c r="CB231" s="348">
        <f t="shared" si="298"/>
        <v>24.330690966539276</v>
      </c>
      <c r="CC231" s="404">
        <f t="shared" si="299"/>
        <v>76.714422442244228</v>
      </c>
      <c r="CD231" s="570">
        <f t="shared" si="300"/>
        <v>0.7370000000000001</v>
      </c>
      <c r="CE231" s="419">
        <f t="shared" si="255"/>
        <v>0.8107000000000002</v>
      </c>
      <c r="CF231" s="419">
        <f t="shared" si="278"/>
        <v>0.89177000000000028</v>
      </c>
      <c r="CG231" s="419">
        <f t="shared" si="278"/>
        <v>0.98094700000000035</v>
      </c>
      <c r="CH231" s="496">
        <f t="shared" si="278"/>
        <v>1.0790417000000005</v>
      </c>
      <c r="CI231" s="416">
        <f t="shared" si="273"/>
        <v>4.4994587000000017</v>
      </c>
      <c r="CJ231" s="405">
        <f t="shared" si="301"/>
        <v>6.5551554487179517</v>
      </c>
      <c r="CK231" s="457">
        <v>0.65</v>
      </c>
      <c r="CL231" s="458">
        <v>33.36</v>
      </c>
      <c r="CM231" s="458">
        <v>-1.76</v>
      </c>
      <c r="CN231" s="525">
        <v>1.85</v>
      </c>
      <c r="CO231" s="508">
        <v>13.67</v>
      </c>
    </row>
    <row r="232" spans="1:93" ht="11.25" customHeight="1">
      <c r="A232" s="129" t="s">
        <v>702</v>
      </c>
      <c r="B232" s="16" t="s">
        <v>3375</v>
      </c>
      <c r="C232" s="194" t="s">
        <v>3252</v>
      </c>
      <c r="D232" s="216">
        <v>10</v>
      </c>
      <c r="E232" s="121">
        <v>328</v>
      </c>
      <c r="F232" s="78" t="s">
        <v>2659</v>
      </c>
      <c r="G232" s="50" t="s">
        <v>2659</v>
      </c>
      <c r="H232" s="183">
        <v>35.590000000000003</v>
      </c>
      <c r="I232" s="226">
        <f t="shared" si="285"/>
        <v>7.4740095532452937</v>
      </c>
      <c r="J232" s="127">
        <v>0.66</v>
      </c>
      <c r="K232" s="127">
        <v>0.66500000000000004</v>
      </c>
      <c r="L232" s="96">
        <f t="shared" si="331"/>
        <v>0.7575757575757569</v>
      </c>
      <c r="M232" s="105">
        <v>41849</v>
      </c>
      <c r="N232" s="20">
        <v>41851</v>
      </c>
      <c r="O232" s="21">
        <v>41858</v>
      </c>
      <c r="P232" s="269" t="s">
        <v>3616</v>
      </c>
      <c r="Q232" s="128"/>
      <c r="R232" s="225">
        <f t="shared" si="339"/>
        <v>2.66</v>
      </c>
      <c r="S232" s="675">
        <f t="shared" si="287"/>
        <v>150.28248587570624</v>
      </c>
      <c r="T232" s="676">
        <f t="shared" si="288"/>
        <v>22.893653085147903</v>
      </c>
      <c r="U232" s="226">
        <f t="shared" si="289"/>
        <v>20.107344632768363</v>
      </c>
      <c r="V232" s="677">
        <v>12</v>
      </c>
      <c r="W232" s="169">
        <v>1.77</v>
      </c>
      <c r="X232" s="171">
        <v>6.7</v>
      </c>
      <c r="Y232" s="170">
        <v>3.74</v>
      </c>
      <c r="Z232" s="171">
        <v>1.69</v>
      </c>
      <c r="AA232" s="172">
        <v>8.1999999999999993</v>
      </c>
      <c r="AB232" s="433">
        <v>-17.7</v>
      </c>
      <c r="AC232" s="441">
        <v>35.549999999999997</v>
      </c>
      <c r="AD232" s="442">
        <v>0.2</v>
      </c>
      <c r="AE232" s="441">
        <v>3</v>
      </c>
      <c r="AF232" s="724">
        <v>3</v>
      </c>
      <c r="AG232" s="729">
        <v>574</v>
      </c>
      <c r="AH232" s="678">
        <v>0.5</v>
      </c>
      <c r="AI232" s="768">
        <v>0.74</v>
      </c>
      <c r="AJ232" s="795">
        <f>IF(OR(AD232&lt;0,AD232="n/a",AD232=0,AN232="n/a"),"n/a",AN232/AD232)</f>
        <v>11.338377552756018</v>
      </c>
      <c r="AK232" s="794" t="str">
        <f>IF(OR(AN232&lt;0,AN232="n/a",AO232&lt;0,AO232="n/a"),"n/a",AN232/AO232)</f>
        <v>n/a</v>
      </c>
      <c r="AL232" s="632">
        <f t="shared" si="302"/>
        <v>2.3255813953488413</v>
      </c>
      <c r="AM232" s="633">
        <f t="shared" si="319"/>
        <v>2.3818422453631971</v>
      </c>
      <c r="AN232" s="633">
        <f t="shared" si="320"/>
        <v>2.2676755105512036</v>
      </c>
      <c r="AO232" s="234" t="str">
        <f t="shared" si="292"/>
        <v>n/a</v>
      </c>
      <c r="AP232" s="803">
        <v>2.64</v>
      </c>
      <c r="AQ232" s="803">
        <v>2.58</v>
      </c>
      <c r="AR232" s="802"/>
      <c r="AS232" s="803">
        <v>2.54</v>
      </c>
      <c r="AT232" s="795">
        <v>2.46</v>
      </c>
      <c r="AU232" s="802"/>
      <c r="AV232" s="826">
        <v>2.39</v>
      </c>
      <c r="AW232" s="830">
        <v>2.36</v>
      </c>
      <c r="AX232" s="806">
        <v>2.2599999999999998</v>
      </c>
      <c r="AY232" s="806">
        <v>1.9</v>
      </c>
      <c r="AZ232" s="806">
        <v>1.69</v>
      </c>
      <c r="BA232" s="806">
        <v>0.55000000000000004</v>
      </c>
      <c r="BB232" s="807">
        <v>0</v>
      </c>
      <c r="BC232" s="807">
        <v>0</v>
      </c>
      <c r="BD232" s="807">
        <v>0</v>
      </c>
      <c r="BE232" s="807">
        <v>0</v>
      </c>
      <c r="BF232" s="807">
        <v>0</v>
      </c>
      <c r="BG232" s="807">
        <v>0</v>
      </c>
      <c r="BH232" s="805">
        <f t="shared" si="293"/>
        <v>21.37</v>
      </c>
      <c r="BI232" s="407">
        <f t="shared" si="294"/>
        <v>2.3255813953488413</v>
      </c>
      <c r="BJ232" s="407">
        <f t="shared" si="303"/>
        <v>1.5748031496062964</v>
      </c>
      <c r="BK232" s="407">
        <f t="shared" si="323"/>
        <v>3.2520325203251987</v>
      </c>
      <c r="BL232" s="394">
        <f t="shared" si="324"/>
        <v>2.9288702928870203</v>
      </c>
      <c r="BM232" s="406">
        <f t="shared" si="305"/>
        <v>1.2711864406779849</v>
      </c>
      <c r="BN232" s="394">
        <f t="shared" ref="BN232:BW232" si="343">IF(AX232=0,0,IF(AX232&gt;AW232,0,((AW232/AX232)-1)*100))</f>
        <v>4.4247787610619538</v>
      </c>
      <c r="BO232" s="394">
        <f t="shared" si="343"/>
        <v>18.947368421052623</v>
      </c>
      <c r="BP232" s="394">
        <f t="shared" si="343"/>
        <v>12.426035502958577</v>
      </c>
      <c r="BQ232" s="394">
        <f t="shared" si="343"/>
        <v>207.27272727272722</v>
      </c>
      <c r="BR232" s="394">
        <f t="shared" si="343"/>
        <v>0</v>
      </c>
      <c r="BS232" s="394">
        <f t="shared" si="343"/>
        <v>0</v>
      </c>
      <c r="BT232" s="394">
        <f t="shared" si="343"/>
        <v>0</v>
      </c>
      <c r="BU232" s="394">
        <f t="shared" si="343"/>
        <v>0</v>
      </c>
      <c r="BV232" s="394">
        <f t="shared" si="343"/>
        <v>0</v>
      </c>
      <c r="BW232" s="394">
        <f t="shared" si="343"/>
        <v>0</v>
      </c>
      <c r="BX232" s="406">
        <f t="shared" si="295"/>
        <v>16.961558917109713</v>
      </c>
      <c r="BY232" s="407">
        <f t="shared" si="296"/>
        <v>51.12612658810432</v>
      </c>
      <c r="BZ232" s="787" t="s">
        <v>1465</v>
      </c>
      <c r="CA232" s="682">
        <f t="shared" si="297"/>
        <v>-10.365659568971866</v>
      </c>
      <c r="CB232" s="350">
        <f t="shared" si="298"/>
        <v>9.7416850637964973</v>
      </c>
      <c r="CC232" s="406">
        <f t="shared" si="299"/>
        <v>30.945602991142664</v>
      </c>
      <c r="CD232" s="554">
        <f t="shared" si="300"/>
        <v>2.6664000000000003</v>
      </c>
      <c r="CE232" s="417">
        <f t="shared" si="255"/>
        <v>2.9330400000000005</v>
      </c>
      <c r="CF232" s="417">
        <f t="shared" si="278"/>
        <v>3.0210312000000008</v>
      </c>
      <c r="CG232" s="417">
        <f t="shared" si="278"/>
        <v>3.111662136000001</v>
      </c>
      <c r="CH232" s="495">
        <f t="shared" si="278"/>
        <v>3.2050120000800009</v>
      </c>
      <c r="CI232" s="418">
        <f t="shared" si="273"/>
        <v>14.937145336080004</v>
      </c>
      <c r="CJ232" s="407">
        <f t="shared" si="301"/>
        <v>41.97006275942681</v>
      </c>
      <c r="CK232" s="462">
        <v>0.28999999999999998</v>
      </c>
      <c r="CL232" s="463">
        <v>16.91</v>
      </c>
      <c r="CM232" s="463">
        <v>-25.19</v>
      </c>
      <c r="CN232" s="529">
        <v>2.4</v>
      </c>
      <c r="CO232" s="530">
        <v>-8.57</v>
      </c>
    </row>
    <row r="233" spans="1:93" ht="11.25" customHeight="1">
      <c r="A233" s="86" t="s">
        <v>3106</v>
      </c>
      <c r="B233" s="24" t="s">
        <v>3107</v>
      </c>
      <c r="C233" s="29" t="s">
        <v>3417</v>
      </c>
      <c r="D233" s="199">
        <v>10</v>
      </c>
      <c r="E233" s="121">
        <v>325</v>
      </c>
      <c r="F233" s="38" t="s">
        <v>1572</v>
      </c>
      <c r="G233" s="39" t="s">
        <v>1572</v>
      </c>
      <c r="H233" s="184">
        <v>107.44</v>
      </c>
      <c r="I233" s="227">
        <f t="shared" si="285"/>
        <v>2.0476545048399108</v>
      </c>
      <c r="J233" s="126">
        <v>0.5</v>
      </c>
      <c r="K233" s="126">
        <v>0.55000000000000004</v>
      </c>
      <c r="L233" s="83">
        <f t="shared" ref="L233:L243" si="344">((K233/J233)-1)*100</f>
        <v>10.000000000000009</v>
      </c>
      <c r="M233" s="140">
        <v>41796</v>
      </c>
      <c r="N233" s="27">
        <v>41800</v>
      </c>
      <c r="O233" s="28">
        <v>41820</v>
      </c>
      <c r="P233" s="93" t="s">
        <v>954</v>
      </c>
      <c r="Q233" s="24"/>
      <c r="R233" s="224">
        <f t="shared" si="339"/>
        <v>2.2000000000000002</v>
      </c>
      <c r="S233" s="231">
        <f t="shared" si="287"/>
        <v>20.541549953314657</v>
      </c>
      <c r="T233" s="680">
        <f t="shared" si="288"/>
        <v>-20.712164573871451</v>
      </c>
      <c r="U233" s="227">
        <f t="shared" si="289"/>
        <v>10.03174603174603</v>
      </c>
      <c r="V233" s="263">
        <v>12</v>
      </c>
      <c r="W233" s="161">
        <v>10.71</v>
      </c>
      <c r="X233" s="149">
        <v>1.83</v>
      </c>
      <c r="Y233" s="155">
        <v>1.27</v>
      </c>
      <c r="Z233" s="149">
        <v>1.41</v>
      </c>
      <c r="AA233" s="156">
        <v>14.5</v>
      </c>
      <c r="AB233" s="432">
        <v>9.9</v>
      </c>
      <c r="AC233" s="440">
        <v>1.65</v>
      </c>
      <c r="AD233" s="443">
        <v>11.1</v>
      </c>
      <c r="AE233" s="443">
        <v>5.48</v>
      </c>
      <c r="AF233" s="723">
        <v>25</v>
      </c>
      <c r="AG233" s="456">
        <v>34528</v>
      </c>
      <c r="AH233" s="653">
        <v>0.4</v>
      </c>
      <c r="AI233" s="767">
        <v>0.26</v>
      </c>
      <c r="AJ233" s="796">
        <f>IF(OR(AD233&lt;0,AD233="n/a",AD233=0,AN233="n/a"),"n/a",AN233/AD233)</f>
        <v>1.064567538267331</v>
      </c>
      <c r="AK233" s="688">
        <f>IF(OR(AN233&lt;0,AN233="n/a",AO233&lt;0,AO233="n/a"),"n/a",AN233/AO233)</f>
        <v>1.2479097580688032</v>
      </c>
      <c r="AL233" s="634">
        <f t="shared" si="302"/>
        <v>9.6938775510204032</v>
      </c>
      <c r="AM233" s="631">
        <f t="shared" si="319"/>
        <v>10.580982734073618</v>
      </c>
      <c r="AN233" s="631">
        <f t="shared" si="320"/>
        <v>11.816699674767372</v>
      </c>
      <c r="AO233" s="235">
        <f t="shared" si="292"/>
        <v>9.4691940650053485</v>
      </c>
      <c r="AP233" s="808">
        <v>2.15</v>
      </c>
      <c r="AQ233" s="808">
        <v>1.96</v>
      </c>
      <c r="AR233" s="809"/>
      <c r="AS233" s="808">
        <v>1.79</v>
      </c>
      <c r="AT233" s="796">
        <v>1.59</v>
      </c>
      <c r="AU233" s="809"/>
      <c r="AV233" s="821">
        <v>1.41</v>
      </c>
      <c r="AW233" s="821">
        <v>1.23</v>
      </c>
      <c r="AX233" s="811">
        <v>1.19</v>
      </c>
      <c r="AY233" s="811">
        <v>1.1299999999999999</v>
      </c>
      <c r="AZ233" s="811">
        <v>1.01</v>
      </c>
      <c r="BA233" s="811">
        <v>0.91</v>
      </c>
      <c r="BB233" s="812">
        <v>0.87</v>
      </c>
      <c r="BC233" s="812">
        <v>1.1599999999999999</v>
      </c>
      <c r="BD233" s="811">
        <v>1.1599999999999999</v>
      </c>
      <c r="BE233" s="811">
        <v>1.1200000000000001</v>
      </c>
      <c r="BF233" s="811">
        <v>1.08</v>
      </c>
      <c r="BG233" s="811">
        <v>1.04</v>
      </c>
      <c r="BH233" s="810">
        <f t="shared" si="293"/>
        <v>20.799999999999997</v>
      </c>
      <c r="BI233" s="405">
        <f t="shared" si="294"/>
        <v>9.6938775510204032</v>
      </c>
      <c r="BJ233" s="405">
        <f t="shared" si="303"/>
        <v>9.4972067039106101</v>
      </c>
      <c r="BK233" s="405">
        <f t="shared" si="323"/>
        <v>12.578616352201255</v>
      </c>
      <c r="BL233" s="306">
        <f t="shared" si="324"/>
        <v>12.765957446808528</v>
      </c>
      <c r="BM233" s="404">
        <f t="shared" ref="BM233:BM256" si="345">IF(AW233=0,0,IF(AW233&gt;AV233,0,((AV233/AW233)-1)*100))</f>
        <v>14.634146341463406</v>
      </c>
      <c r="BN233" s="306">
        <f t="shared" ref="BN233:BW233" si="346">IF(AX233=0,0,IF(AX233&gt;AW233,0,((AW233/AX233)-1)*100))</f>
        <v>3.3613445378151363</v>
      </c>
      <c r="BO233" s="306">
        <f t="shared" si="346"/>
        <v>5.3097345132743445</v>
      </c>
      <c r="BP233" s="306">
        <f t="shared" si="346"/>
        <v>11.88118811881187</v>
      </c>
      <c r="BQ233" s="306">
        <f t="shared" si="346"/>
        <v>10.989010989010994</v>
      </c>
      <c r="BR233" s="306">
        <f t="shared" si="346"/>
        <v>4.5977011494252817</v>
      </c>
      <c r="BS233" s="306">
        <f t="shared" si="346"/>
        <v>0</v>
      </c>
      <c r="BT233" s="306">
        <f t="shared" si="346"/>
        <v>0</v>
      </c>
      <c r="BU233" s="306">
        <f t="shared" si="346"/>
        <v>3.5714285714285587</v>
      </c>
      <c r="BV233" s="306">
        <f t="shared" si="346"/>
        <v>3.7037037037036979</v>
      </c>
      <c r="BW233" s="306">
        <f t="shared" si="346"/>
        <v>3.8461538461538547</v>
      </c>
      <c r="BX233" s="404">
        <f t="shared" si="295"/>
        <v>7.0953379883351948</v>
      </c>
      <c r="BY233" s="405">
        <f t="shared" si="296"/>
        <v>4.6774463645680573</v>
      </c>
      <c r="BZ233" s="788" t="s">
        <v>2637</v>
      </c>
      <c r="CA233" s="486">
        <f t="shared" si="297"/>
        <v>3.8326081478612526</v>
      </c>
      <c r="CB233" s="348">
        <f t="shared" si="298"/>
        <v>13.864354179607282</v>
      </c>
      <c r="CC233" s="404">
        <f t="shared" si="299"/>
        <v>73.326875203674419</v>
      </c>
      <c r="CD233" s="570">
        <f t="shared" si="300"/>
        <v>2.3628499999999999</v>
      </c>
      <c r="CE233" s="419">
        <f t="shared" si="255"/>
        <v>2.4018370249999998</v>
      </c>
      <c r="CF233" s="419">
        <f t="shared" si="278"/>
        <v>2.5334576939699995</v>
      </c>
      <c r="CG233" s="419">
        <f t="shared" si="278"/>
        <v>2.6722911755995553</v>
      </c>
      <c r="CH233" s="496">
        <f t="shared" si="278"/>
        <v>2.8187327320224109</v>
      </c>
      <c r="CI233" s="416">
        <f t="shared" si="273"/>
        <v>12.789168626591966</v>
      </c>
      <c r="CJ233" s="405">
        <f t="shared" si="301"/>
        <v>11.903544886999223</v>
      </c>
      <c r="CK233" s="457">
        <v>0.89</v>
      </c>
      <c r="CL233" s="458">
        <v>33.08</v>
      </c>
      <c r="CM233" s="458">
        <v>-1</v>
      </c>
      <c r="CN233" s="525">
        <v>1.26</v>
      </c>
      <c r="CO233" s="508">
        <v>9.98</v>
      </c>
    </row>
    <row r="234" spans="1:93" ht="11.25" customHeight="1">
      <c r="A234" s="24" t="s">
        <v>2055</v>
      </c>
      <c r="B234" s="24" t="s">
        <v>2056</v>
      </c>
      <c r="C234" s="29" t="s">
        <v>497</v>
      </c>
      <c r="D234" s="199">
        <v>23</v>
      </c>
      <c r="E234" s="121">
        <v>111</v>
      </c>
      <c r="F234" s="38" t="s">
        <v>2049</v>
      </c>
      <c r="G234" s="39" t="s">
        <v>2049</v>
      </c>
      <c r="H234" s="161">
        <v>51.54</v>
      </c>
      <c r="I234" s="227">
        <f t="shared" si="285"/>
        <v>1.8238261544431509</v>
      </c>
      <c r="J234" s="113">
        <v>0.22500000000000001</v>
      </c>
      <c r="K234" s="113">
        <v>0.23499999999999999</v>
      </c>
      <c r="L234" s="83">
        <f t="shared" si="344"/>
        <v>4.4444444444444287</v>
      </c>
      <c r="M234" s="140">
        <v>41981</v>
      </c>
      <c r="N234" s="27">
        <v>41983</v>
      </c>
      <c r="O234" s="28">
        <v>42006</v>
      </c>
      <c r="P234" s="93" t="s">
        <v>2777</v>
      </c>
      <c r="Q234" s="646"/>
      <c r="R234" s="224">
        <f t="shared" si="339"/>
        <v>0.94</v>
      </c>
      <c r="S234" s="231">
        <f t="shared" si="287"/>
        <v>34.944237918215613</v>
      </c>
      <c r="T234" s="680">
        <f t="shared" si="288"/>
        <v>9.5757279177231212</v>
      </c>
      <c r="U234" s="227">
        <f t="shared" si="289"/>
        <v>19.159851301115243</v>
      </c>
      <c r="V234" s="263">
        <v>12</v>
      </c>
      <c r="W234" s="161">
        <v>2.69</v>
      </c>
      <c r="X234" s="149">
        <v>1.46</v>
      </c>
      <c r="Y234" s="155">
        <v>6.45</v>
      </c>
      <c r="Z234" s="149">
        <v>1.41</v>
      </c>
      <c r="AA234" s="156">
        <v>7.5</v>
      </c>
      <c r="AB234" s="432">
        <v>-17.2</v>
      </c>
      <c r="AC234" s="440">
        <v>18.97</v>
      </c>
      <c r="AD234" s="443">
        <v>3.9</v>
      </c>
      <c r="AE234" s="443">
        <v>13.1</v>
      </c>
      <c r="AF234" s="723">
        <v>5</v>
      </c>
      <c r="AG234" s="456">
        <v>2347</v>
      </c>
      <c r="AH234" s="653">
        <v>2.1</v>
      </c>
      <c r="AI234" s="767">
        <v>0.01</v>
      </c>
      <c r="AJ234" s="796">
        <f t="shared" ref="AJ234:AJ239" si="347">IF(OR(AD234&lt;0,AD234="n/a",AD234=0),"n/a",AN234/AD234)</f>
        <v>1.3217306871097547</v>
      </c>
      <c r="AK234" s="688">
        <f t="shared" ref="AK234:AK239" si="348">IF(OR(AO234&lt;0,AO234="n/a"),"n/a",AN234/AO234)</f>
        <v>0.65090563225108811</v>
      </c>
      <c r="AL234" s="634">
        <f t="shared" si="302"/>
        <v>4.6511627906976827</v>
      </c>
      <c r="AM234" s="631">
        <f t="shared" si="319"/>
        <v>4.8856246288386806</v>
      </c>
      <c r="AN234" s="631">
        <f t="shared" si="320"/>
        <v>5.1547496797280434</v>
      </c>
      <c r="AO234" s="235">
        <f t="shared" si="292"/>
        <v>7.9193502472868271</v>
      </c>
      <c r="AP234" s="808">
        <v>0.9</v>
      </c>
      <c r="AQ234" s="808">
        <v>0.86</v>
      </c>
      <c r="AR234" s="809" t="s">
        <v>1127</v>
      </c>
      <c r="AS234" s="808">
        <v>0.82</v>
      </c>
      <c r="AT234" s="796">
        <v>0.78</v>
      </c>
      <c r="AU234" s="809"/>
      <c r="AV234" s="821">
        <v>0.74</v>
      </c>
      <c r="AW234" s="821">
        <v>0.7</v>
      </c>
      <c r="AX234" s="811">
        <v>0.63</v>
      </c>
      <c r="AY234" s="811">
        <v>0.55000000000000004</v>
      </c>
      <c r="AZ234" s="811">
        <v>0.51</v>
      </c>
      <c r="BA234" s="811">
        <v>0.44</v>
      </c>
      <c r="BB234" s="811">
        <v>0.42</v>
      </c>
      <c r="BC234" s="811">
        <v>0.4</v>
      </c>
      <c r="BD234" s="811">
        <v>0.39529999999999998</v>
      </c>
      <c r="BE234" s="812">
        <v>0.38119999999999998</v>
      </c>
      <c r="BF234" s="811">
        <v>0.3725</v>
      </c>
      <c r="BG234" s="812">
        <v>0.34639999999999999</v>
      </c>
      <c r="BH234" s="810">
        <f t="shared" si="293"/>
        <v>9.2454000000000001</v>
      </c>
      <c r="BI234" s="405">
        <f t="shared" si="294"/>
        <v>4.6511627906976827</v>
      </c>
      <c r="BJ234" s="405">
        <f t="shared" si="303"/>
        <v>4.8780487804878092</v>
      </c>
      <c r="BK234" s="405">
        <f t="shared" si="323"/>
        <v>5.12820512820511</v>
      </c>
      <c r="BL234" s="306">
        <f t="shared" si="324"/>
        <v>5.4054054054054168</v>
      </c>
      <c r="BM234" s="404">
        <f t="shared" si="345"/>
        <v>5.7142857142857162</v>
      </c>
      <c r="BN234" s="306">
        <f t="shared" ref="BN234:BW234" si="349">IF(AX234=0,0,IF(AX234&gt;AW234,0,((AW234/AX234)-1)*100))</f>
        <v>11.111111111111093</v>
      </c>
      <c r="BO234" s="306">
        <f t="shared" si="349"/>
        <v>14.545454545454529</v>
      </c>
      <c r="BP234" s="306">
        <f t="shared" si="349"/>
        <v>7.8431372549019773</v>
      </c>
      <c r="BQ234" s="306">
        <f t="shared" si="349"/>
        <v>15.909090909090917</v>
      </c>
      <c r="BR234" s="306">
        <f t="shared" si="349"/>
        <v>4.7619047619047672</v>
      </c>
      <c r="BS234" s="306">
        <f t="shared" si="349"/>
        <v>4.9999999999999822</v>
      </c>
      <c r="BT234" s="306">
        <f t="shared" si="349"/>
        <v>1.1889704022261638</v>
      </c>
      <c r="BU234" s="306">
        <f t="shared" si="349"/>
        <v>3.6988457502623362</v>
      </c>
      <c r="BV234" s="306">
        <f t="shared" si="349"/>
        <v>2.3355704697986646</v>
      </c>
      <c r="BW234" s="306">
        <f t="shared" si="349"/>
        <v>7.5346420323325614</v>
      </c>
      <c r="BX234" s="404">
        <f t="shared" si="295"/>
        <v>6.6470556704109818</v>
      </c>
      <c r="BY234" s="405">
        <f t="shared" si="296"/>
        <v>4.0454581663358899</v>
      </c>
      <c r="BZ234" s="788" t="s">
        <v>2637</v>
      </c>
      <c r="CA234" s="486">
        <f t="shared" si="297"/>
        <v>-12.181275466944047</v>
      </c>
      <c r="CB234" s="348">
        <f t="shared" si="298"/>
        <v>6.9785758341711945</v>
      </c>
      <c r="CC234" s="404">
        <f t="shared" si="299"/>
        <v>60.260784808770232</v>
      </c>
      <c r="CD234" s="570">
        <f t="shared" si="300"/>
        <v>0.90900000000000003</v>
      </c>
      <c r="CE234" s="419">
        <f t="shared" si="255"/>
        <v>0.99990000000000012</v>
      </c>
      <c r="CF234" s="419">
        <f t="shared" si="278"/>
        <v>1.0998900000000003</v>
      </c>
      <c r="CG234" s="419">
        <f t="shared" si="278"/>
        <v>1.2098790000000004</v>
      </c>
      <c r="CH234" s="496">
        <f t="shared" si="278"/>
        <v>1.3308669000000004</v>
      </c>
      <c r="CI234" s="416">
        <f t="shared" si="273"/>
        <v>5.5495359000000004</v>
      </c>
      <c r="CJ234" s="405">
        <f t="shared" si="301"/>
        <v>10.767434807916182</v>
      </c>
      <c r="CK234" s="457">
        <v>1.36</v>
      </c>
      <c r="CL234" s="458">
        <v>9.06</v>
      </c>
      <c r="CM234" s="458">
        <v>-23.54</v>
      </c>
      <c r="CN234" s="525">
        <v>-2.72</v>
      </c>
      <c r="CO234" s="508">
        <v>-8.11</v>
      </c>
    </row>
    <row r="235" spans="1:93" ht="11.25" customHeight="1">
      <c r="A235" s="24" t="s">
        <v>2176</v>
      </c>
      <c r="B235" s="24" t="s">
        <v>2177</v>
      </c>
      <c r="C235" s="29" t="s">
        <v>2566</v>
      </c>
      <c r="D235" s="199">
        <v>22</v>
      </c>
      <c r="E235" s="121">
        <v>129</v>
      </c>
      <c r="F235" s="38" t="s">
        <v>1572</v>
      </c>
      <c r="G235" s="39" t="s">
        <v>1572</v>
      </c>
      <c r="H235" s="161">
        <v>121.91</v>
      </c>
      <c r="I235" s="227">
        <f t="shared" si="285"/>
        <v>2.0999097695020916</v>
      </c>
      <c r="J235" s="113">
        <v>0.59</v>
      </c>
      <c r="K235" s="113">
        <v>0.64</v>
      </c>
      <c r="L235" s="83">
        <f t="shared" si="344"/>
        <v>8.4745762711864394</v>
      </c>
      <c r="M235" s="1043">
        <v>42046</v>
      </c>
      <c r="N235" s="92">
        <v>42048</v>
      </c>
      <c r="O235" s="195">
        <v>42073</v>
      </c>
      <c r="P235" s="26" t="s">
        <v>2157</v>
      </c>
      <c r="Q235" s="198"/>
      <c r="R235" s="224">
        <f t="shared" si="339"/>
        <v>2.56</v>
      </c>
      <c r="S235" s="231">
        <f t="shared" si="287"/>
        <v>37.536656891495603</v>
      </c>
      <c r="T235" s="680">
        <f t="shared" si="288"/>
        <v>66.751688968560984</v>
      </c>
      <c r="U235" s="227">
        <f t="shared" si="289"/>
        <v>17.875366568914956</v>
      </c>
      <c r="V235" s="263">
        <v>12</v>
      </c>
      <c r="W235" s="161">
        <v>6.82</v>
      </c>
      <c r="X235" s="149">
        <v>1.94</v>
      </c>
      <c r="Y235" s="155">
        <v>1.7</v>
      </c>
      <c r="Z235" s="149">
        <v>3.5</v>
      </c>
      <c r="AA235" s="156">
        <v>18.899999999999999</v>
      </c>
      <c r="AB235" s="432">
        <v>9.8000000000000007</v>
      </c>
      <c r="AC235" s="440">
        <v>10.15</v>
      </c>
      <c r="AD235" s="443">
        <v>10.6</v>
      </c>
      <c r="AE235" s="443">
        <v>9.2100000000000009</v>
      </c>
      <c r="AF235" s="723">
        <v>25</v>
      </c>
      <c r="AG235" s="456">
        <v>110592</v>
      </c>
      <c r="AH235" s="653">
        <v>0.1</v>
      </c>
      <c r="AI235" s="767">
        <v>0.63</v>
      </c>
      <c r="AJ235" s="796">
        <f t="shared" si="347"/>
        <v>0.84081441125551815</v>
      </c>
      <c r="AK235" s="688">
        <f t="shared" si="348"/>
        <v>0.68968614755287672</v>
      </c>
      <c r="AL235" s="634">
        <f t="shared" si="302"/>
        <v>7.5170842824601403</v>
      </c>
      <c r="AM235" s="631">
        <f t="shared" si="319"/>
        <v>8.1627504364053305</v>
      </c>
      <c r="AN235" s="631">
        <f t="shared" si="320"/>
        <v>8.912632759308492</v>
      </c>
      <c r="AO235" s="235">
        <f t="shared" si="292"/>
        <v>12.922737089808201</v>
      </c>
      <c r="AP235" s="808">
        <v>2.36</v>
      </c>
      <c r="AQ235" s="808">
        <v>2.1949999999999998</v>
      </c>
      <c r="AR235" s="809"/>
      <c r="AS235" s="808">
        <v>2.0299999999999998</v>
      </c>
      <c r="AT235" s="796">
        <v>1.865</v>
      </c>
      <c r="AU235" s="809"/>
      <c r="AV235" s="821">
        <v>1.7</v>
      </c>
      <c r="AW235" s="827">
        <v>1.54</v>
      </c>
      <c r="AX235" s="811">
        <v>1.345</v>
      </c>
      <c r="AY235" s="811">
        <v>1.1499999999999999</v>
      </c>
      <c r="AZ235" s="811">
        <v>1.0249999999999999</v>
      </c>
      <c r="BA235" s="811">
        <v>0.88</v>
      </c>
      <c r="BB235" s="812">
        <v>0.7</v>
      </c>
      <c r="BC235" s="811">
        <v>0.5675</v>
      </c>
      <c r="BD235" s="811">
        <v>0.49</v>
      </c>
      <c r="BE235" s="811">
        <v>0.45</v>
      </c>
      <c r="BF235" s="811">
        <v>0.41249999999999998</v>
      </c>
      <c r="BG235" s="811">
        <v>0.37</v>
      </c>
      <c r="BH235" s="810">
        <f t="shared" si="293"/>
        <v>19.079999999999998</v>
      </c>
      <c r="BI235" s="405">
        <f t="shared" si="294"/>
        <v>7.5170842824601403</v>
      </c>
      <c r="BJ235" s="405">
        <f t="shared" si="303"/>
        <v>8.1280788177339858</v>
      </c>
      <c r="BK235" s="405">
        <f t="shared" si="323"/>
        <v>8.847184986595158</v>
      </c>
      <c r="BL235" s="306">
        <f t="shared" si="324"/>
        <v>9.7058823529411864</v>
      </c>
      <c r="BM235" s="404">
        <f t="shared" si="345"/>
        <v>10.389610389610393</v>
      </c>
      <c r="BN235" s="306">
        <f t="shared" ref="BN235:BW235" si="350">IF(AX235=0,0,IF(AX235&gt;AW235,0,((AW235/AX235)-1)*100))</f>
        <v>14.498141263940534</v>
      </c>
      <c r="BO235" s="306">
        <f t="shared" si="350"/>
        <v>16.956521739130448</v>
      </c>
      <c r="BP235" s="306">
        <f t="shared" si="350"/>
        <v>12.195121951219523</v>
      </c>
      <c r="BQ235" s="306">
        <f t="shared" si="350"/>
        <v>16.477272727272705</v>
      </c>
      <c r="BR235" s="306">
        <f t="shared" si="350"/>
        <v>25.714285714285733</v>
      </c>
      <c r="BS235" s="306">
        <f t="shared" si="350"/>
        <v>23.348017621145356</v>
      </c>
      <c r="BT235" s="306">
        <f t="shared" si="350"/>
        <v>15.816326530612246</v>
      </c>
      <c r="BU235" s="306">
        <f t="shared" si="350"/>
        <v>8.8888888888888786</v>
      </c>
      <c r="BV235" s="306">
        <f t="shared" si="350"/>
        <v>9.0909090909091042</v>
      </c>
      <c r="BW235" s="306">
        <f t="shared" si="350"/>
        <v>11.486486486486491</v>
      </c>
      <c r="BX235" s="404">
        <f t="shared" si="295"/>
        <v>13.270654189548791</v>
      </c>
      <c r="BY235" s="405">
        <f t="shared" si="296"/>
        <v>5.35031035394874</v>
      </c>
      <c r="BZ235" s="788" t="s">
        <v>2558</v>
      </c>
      <c r="CA235" s="486">
        <f t="shared" si="297"/>
        <v>-6.8628240401043712</v>
      </c>
      <c r="CB235" s="348">
        <f t="shared" si="298"/>
        <v>11.012542528810584</v>
      </c>
      <c r="CC235" s="404">
        <f t="shared" si="299"/>
        <v>76.767319528639149</v>
      </c>
      <c r="CD235" s="570">
        <f t="shared" si="300"/>
        <v>2.5912800000000002</v>
      </c>
      <c r="CE235" s="419">
        <f t="shared" si="255"/>
        <v>2.8504080000000007</v>
      </c>
      <c r="CF235" s="419">
        <f t="shared" si="278"/>
        <v>3.1129305768000011</v>
      </c>
      <c r="CG235" s="419">
        <f t="shared" si="278"/>
        <v>3.3996314829232812</v>
      </c>
      <c r="CH235" s="496">
        <f t="shared" si="278"/>
        <v>3.7127375425005158</v>
      </c>
      <c r="CI235" s="416">
        <f t="shared" si="273"/>
        <v>15.6669876022238</v>
      </c>
      <c r="CJ235" s="405">
        <f t="shared" si="301"/>
        <v>12.851273564288245</v>
      </c>
      <c r="CK235" s="457">
        <v>1.1299999999999999</v>
      </c>
      <c r="CL235" s="458">
        <v>26.66</v>
      </c>
      <c r="CM235" s="458">
        <v>-2.04</v>
      </c>
      <c r="CN235" s="525">
        <v>4.0999999999999996</v>
      </c>
      <c r="CO235" s="508">
        <v>10.14</v>
      </c>
    </row>
    <row r="236" spans="1:93" ht="11.25" customHeight="1">
      <c r="A236" s="109" t="s">
        <v>616</v>
      </c>
      <c r="B236" s="24" t="s">
        <v>617</v>
      </c>
      <c r="C236" s="98" t="s">
        <v>790</v>
      </c>
      <c r="D236" s="199">
        <v>21</v>
      </c>
      <c r="E236" s="121">
        <v>142</v>
      </c>
      <c r="F236" s="38" t="s">
        <v>2049</v>
      </c>
      <c r="G236" s="49" t="s">
        <v>2659</v>
      </c>
      <c r="H236" s="161">
        <v>22.72</v>
      </c>
      <c r="I236" s="227">
        <f t="shared" si="285"/>
        <v>4.48943661971831</v>
      </c>
      <c r="J236" s="1031">
        <v>0.2525</v>
      </c>
      <c r="K236" s="113">
        <v>0.255</v>
      </c>
      <c r="L236" s="83">
        <f t="shared" si="344"/>
        <v>0.99009900990099098</v>
      </c>
      <c r="M236" s="140">
        <v>42004</v>
      </c>
      <c r="N236" s="27">
        <v>42009</v>
      </c>
      <c r="O236" s="28">
        <v>42020</v>
      </c>
      <c r="P236" s="93" t="s">
        <v>2853</v>
      </c>
      <c r="Q236" s="91" t="s">
        <v>322</v>
      </c>
      <c r="R236" s="224">
        <f t="shared" si="339"/>
        <v>1.02</v>
      </c>
      <c r="S236" s="231">
        <f t="shared" si="287"/>
        <v>88.695652173913047</v>
      </c>
      <c r="T236" s="680">
        <f t="shared" si="288"/>
        <v>49.928420924673865</v>
      </c>
      <c r="U236" s="227">
        <f t="shared" si="289"/>
        <v>19.756521739130434</v>
      </c>
      <c r="V236" s="263">
        <v>10</v>
      </c>
      <c r="W236" s="161">
        <v>1.1499999999999999</v>
      </c>
      <c r="X236" s="149">
        <v>3.95</v>
      </c>
      <c r="Y236" s="155">
        <v>7.61</v>
      </c>
      <c r="Z236" s="149">
        <v>2.56</v>
      </c>
      <c r="AA236" s="156">
        <v>18.7</v>
      </c>
      <c r="AB236" s="432">
        <v>296.60000000000002</v>
      </c>
      <c r="AC236" s="440">
        <v>8.1</v>
      </c>
      <c r="AD236" s="443">
        <v>14.7</v>
      </c>
      <c r="AE236" s="443">
        <v>5</v>
      </c>
      <c r="AF236" s="723">
        <v>4</v>
      </c>
      <c r="AG236" s="466">
        <v>778</v>
      </c>
      <c r="AH236" s="653">
        <v>0.8</v>
      </c>
      <c r="AI236" s="767">
        <v>1.1100000000000001</v>
      </c>
      <c r="AJ236" s="796">
        <f t="shared" si="347"/>
        <v>6.9429908904134419E-2</v>
      </c>
      <c r="AK236" s="688">
        <f t="shared" si="348"/>
        <v>0.62973001708411658</v>
      </c>
      <c r="AL236" s="635">
        <f t="shared" si="302"/>
        <v>1.0000000000000009</v>
      </c>
      <c r="AM236" s="636">
        <f t="shared" si="319"/>
        <v>1.010169380837378</v>
      </c>
      <c r="AN236" s="636">
        <f t="shared" si="320"/>
        <v>1.0206196608907758</v>
      </c>
      <c r="AO236" s="236">
        <f t="shared" si="292"/>
        <v>1.6207257605673986</v>
      </c>
      <c r="AP236" s="814">
        <v>1.01</v>
      </c>
      <c r="AQ236" s="814">
        <v>1</v>
      </c>
      <c r="AR236" s="815"/>
      <c r="AS236" s="814">
        <v>0.99</v>
      </c>
      <c r="AT236" s="797">
        <v>0.98</v>
      </c>
      <c r="AU236" s="815"/>
      <c r="AV236" s="828">
        <v>0.97</v>
      </c>
      <c r="AW236" s="828">
        <v>0.96</v>
      </c>
      <c r="AX236" s="817">
        <v>0.95</v>
      </c>
      <c r="AY236" s="817">
        <v>0.92</v>
      </c>
      <c r="AZ236" s="817">
        <v>0.9</v>
      </c>
      <c r="BA236" s="817">
        <v>0.88</v>
      </c>
      <c r="BB236" s="817">
        <v>0.86</v>
      </c>
      <c r="BC236" s="817">
        <v>0.84</v>
      </c>
      <c r="BD236" s="817">
        <v>0.82</v>
      </c>
      <c r="BE236" s="817">
        <v>0.8</v>
      </c>
      <c r="BF236" s="817">
        <v>0.78</v>
      </c>
      <c r="BG236" s="820">
        <v>0.76</v>
      </c>
      <c r="BH236" s="816">
        <f t="shared" si="293"/>
        <v>14.42</v>
      </c>
      <c r="BI236" s="409">
        <f t="shared" si="294"/>
        <v>1.0000000000000009</v>
      </c>
      <c r="BJ236" s="409">
        <f t="shared" si="303"/>
        <v>1.0101010101010166</v>
      </c>
      <c r="BK236" s="409">
        <f t="shared" si="323"/>
        <v>1.0204081632652962</v>
      </c>
      <c r="BL236" s="395">
        <f t="shared" si="324"/>
        <v>1.0309278350515427</v>
      </c>
      <c r="BM236" s="408">
        <f t="shared" si="345"/>
        <v>1.0416666666666741</v>
      </c>
      <c r="BN236" s="395">
        <f t="shared" ref="BN236:BW236" si="351">IF(AX236=0,0,IF(AX236&gt;AW236,0,((AW236/AX236)-1)*100))</f>
        <v>1.0526315789473717</v>
      </c>
      <c r="BO236" s="395">
        <f t="shared" si="351"/>
        <v>3.2608695652173836</v>
      </c>
      <c r="BP236" s="395">
        <f t="shared" si="351"/>
        <v>2.2222222222222143</v>
      </c>
      <c r="BQ236" s="395">
        <f t="shared" si="351"/>
        <v>2.2727272727272707</v>
      </c>
      <c r="BR236" s="395">
        <f t="shared" si="351"/>
        <v>2.3255813953488413</v>
      </c>
      <c r="BS236" s="395">
        <f t="shared" si="351"/>
        <v>2.3809523809523725</v>
      </c>
      <c r="BT236" s="395">
        <f t="shared" si="351"/>
        <v>2.4390243902439046</v>
      </c>
      <c r="BU236" s="395">
        <f t="shared" si="351"/>
        <v>2.4999999999999911</v>
      </c>
      <c r="BV236" s="395">
        <f t="shared" si="351"/>
        <v>2.5641025641025772</v>
      </c>
      <c r="BW236" s="395">
        <f t="shared" si="351"/>
        <v>2.6315789473684292</v>
      </c>
      <c r="BX236" s="408">
        <f t="shared" si="295"/>
        <v>1.9168529328143258</v>
      </c>
      <c r="BY236" s="409">
        <f t="shared" si="296"/>
        <v>0.76224835004241853</v>
      </c>
      <c r="BZ236" s="654" t="s">
        <v>2637</v>
      </c>
      <c r="CA236" s="487">
        <f t="shared" si="297"/>
        <v>-14.246465458521349</v>
      </c>
      <c r="CB236" s="349">
        <f t="shared" si="298"/>
        <v>5.5100562806090858</v>
      </c>
      <c r="CC236" s="408">
        <f t="shared" si="299"/>
        <v>36.05401598120109</v>
      </c>
      <c r="CD236" s="574">
        <f t="shared" si="300"/>
        <v>1.1110000000000002</v>
      </c>
      <c r="CE236" s="419">
        <f t="shared" si="255"/>
        <v>1.2009910000000001</v>
      </c>
      <c r="CF236" s="419">
        <f t="shared" si="278"/>
        <v>1.2610405500000001</v>
      </c>
      <c r="CG236" s="419">
        <f t="shared" si="278"/>
        <v>1.3240925775000003</v>
      </c>
      <c r="CH236" s="496">
        <f t="shared" si="278"/>
        <v>1.3902972063750003</v>
      </c>
      <c r="CI236" s="416">
        <f t="shared" si="273"/>
        <v>6.2874213338750007</v>
      </c>
      <c r="CJ236" s="405">
        <f t="shared" si="301"/>
        <v>27.673509392055461</v>
      </c>
      <c r="CK236" s="457">
        <v>0.68</v>
      </c>
      <c r="CL236" s="458">
        <v>24.29</v>
      </c>
      <c r="CM236" s="458">
        <v>-6.5</v>
      </c>
      <c r="CN236" s="525">
        <v>-0.56999999999999995</v>
      </c>
      <c r="CO236" s="508">
        <v>7.21</v>
      </c>
    </row>
    <row r="237" spans="1:93" ht="11.25" customHeight="1">
      <c r="A237" s="128" t="s">
        <v>3061</v>
      </c>
      <c r="B237" s="16" t="s">
        <v>3062</v>
      </c>
      <c r="C237" s="22" t="s">
        <v>404</v>
      </c>
      <c r="D237" s="216">
        <v>11</v>
      </c>
      <c r="E237" s="121">
        <v>305</v>
      </c>
      <c r="F237" s="78" t="s">
        <v>2659</v>
      </c>
      <c r="G237" s="50" t="s">
        <v>2659</v>
      </c>
      <c r="H237" s="183">
        <v>59.4</v>
      </c>
      <c r="I237" s="226">
        <f t="shared" si="285"/>
        <v>1.7171717171717171</v>
      </c>
      <c r="J237" s="127">
        <v>0.25</v>
      </c>
      <c r="K237" s="127">
        <v>0.255</v>
      </c>
      <c r="L237" s="96">
        <f t="shared" si="344"/>
        <v>2.0000000000000018</v>
      </c>
      <c r="M237" s="105">
        <v>41985</v>
      </c>
      <c r="N237" s="20">
        <v>41989</v>
      </c>
      <c r="O237" s="21">
        <v>42003</v>
      </c>
      <c r="P237" s="269" t="s">
        <v>954</v>
      </c>
      <c r="Q237" s="16"/>
      <c r="R237" s="225">
        <f t="shared" si="339"/>
        <v>1.02</v>
      </c>
      <c r="S237" s="675">
        <f t="shared" si="287"/>
        <v>32.484076433121018</v>
      </c>
      <c r="T237" s="684">
        <f t="shared" si="288"/>
        <v>70.559215112736169</v>
      </c>
      <c r="U237" s="226">
        <f t="shared" si="289"/>
        <v>18.917197452229299</v>
      </c>
      <c r="V237" s="267">
        <v>12</v>
      </c>
      <c r="W237" s="169">
        <v>3.14</v>
      </c>
      <c r="X237" s="171" t="s">
        <v>462</v>
      </c>
      <c r="Y237" s="170">
        <v>5.41</v>
      </c>
      <c r="Z237" s="171">
        <v>3.46</v>
      </c>
      <c r="AA237" s="172">
        <v>18.7</v>
      </c>
      <c r="AB237" s="433">
        <v>10.199999999999999</v>
      </c>
      <c r="AC237" s="441">
        <v>0</v>
      </c>
      <c r="AD237" s="442">
        <v>10.199999999999999</v>
      </c>
      <c r="AE237" s="442" t="s">
        <v>462</v>
      </c>
      <c r="AF237" s="724">
        <v>1</v>
      </c>
      <c r="AG237" s="461">
        <v>222</v>
      </c>
      <c r="AH237" s="678">
        <v>0.2</v>
      </c>
      <c r="AI237" s="768">
        <v>0.09</v>
      </c>
      <c r="AJ237" s="795">
        <f t="shared" si="347"/>
        <v>0.16400187990772044</v>
      </c>
      <c r="AK237" s="794">
        <f t="shared" si="348"/>
        <v>0.19994069334664399</v>
      </c>
      <c r="AL237" s="634">
        <f t="shared" si="302"/>
        <v>2.0304568527918621</v>
      </c>
      <c r="AM237" s="631">
        <f t="shared" si="319"/>
        <v>2.073126578466522</v>
      </c>
      <c r="AN237" s="631">
        <f t="shared" si="320"/>
        <v>1.6728191750587484</v>
      </c>
      <c r="AO237" s="235">
        <f t="shared" si="292"/>
        <v>8.3665768436569579</v>
      </c>
      <c r="AP237" s="808">
        <v>1.0049999999999999</v>
      </c>
      <c r="AQ237" s="808">
        <v>0.98499999999999999</v>
      </c>
      <c r="AR237" s="809"/>
      <c r="AS237" s="808">
        <v>0.96499999999999997</v>
      </c>
      <c r="AT237" s="796">
        <v>0.94499999999999995</v>
      </c>
      <c r="AU237" s="809"/>
      <c r="AV237" s="827">
        <v>0.94</v>
      </c>
      <c r="AW237" s="821">
        <v>0.92500000000000004</v>
      </c>
      <c r="AX237" s="811">
        <v>0.90500000000000003</v>
      </c>
      <c r="AY237" s="811">
        <v>0.88500000000000001</v>
      </c>
      <c r="AZ237" s="811">
        <v>0.78</v>
      </c>
      <c r="BA237" s="811">
        <v>0.63</v>
      </c>
      <c r="BB237" s="811">
        <v>0.45</v>
      </c>
      <c r="BC237" s="812">
        <v>0</v>
      </c>
      <c r="BD237" s="812">
        <v>0</v>
      </c>
      <c r="BE237" s="812">
        <v>0</v>
      </c>
      <c r="BF237" s="812">
        <v>0</v>
      </c>
      <c r="BG237" s="812">
        <v>0</v>
      </c>
      <c r="BH237" s="810">
        <f t="shared" si="293"/>
        <v>9.4149999999999991</v>
      </c>
      <c r="BI237" s="405">
        <f t="shared" si="294"/>
        <v>2.0304568527918621</v>
      </c>
      <c r="BJ237" s="405">
        <f t="shared" si="303"/>
        <v>2.0725388601036343</v>
      </c>
      <c r="BK237" s="405">
        <f t="shared" si="323"/>
        <v>2.1164021164021163</v>
      </c>
      <c r="BL237" s="306">
        <f t="shared" si="324"/>
        <v>0.53191489361701372</v>
      </c>
      <c r="BM237" s="404">
        <f t="shared" si="345"/>
        <v>1.6216216216216051</v>
      </c>
      <c r="BN237" s="306">
        <f t="shared" ref="BN237:BW238" si="352">IF(AX237=0,0,IF(AX237&gt;AW237,0,((AW237/AX237)-1)*100))</f>
        <v>2.2099447513812098</v>
      </c>
      <c r="BO237" s="306">
        <f t="shared" si="352"/>
        <v>2.2598870056497189</v>
      </c>
      <c r="BP237" s="306">
        <f t="shared" si="352"/>
        <v>13.461538461538458</v>
      </c>
      <c r="BQ237" s="306">
        <f t="shared" si="352"/>
        <v>23.809523809523814</v>
      </c>
      <c r="BR237" s="306">
        <f t="shared" si="352"/>
        <v>39.999999999999993</v>
      </c>
      <c r="BS237" s="306">
        <f t="shared" si="352"/>
        <v>0</v>
      </c>
      <c r="BT237" s="306">
        <f t="shared" si="352"/>
        <v>0</v>
      </c>
      <c r="BU237" s="306">
        <f t="shared" si="352"/>
        <v>0</v>
      </c>
      <c r="BV237" s="306">
        <f t="shared" si="352"/>
        <v>0</v>
      </c>
      <c r="BW237" s="306">
        <f t="shared" si="352"/>
        <v>0</v>
      </c>
      <c r="BX237" s="404">
        <f t="shared" si="295"/>
        <v>6.0075885581752955</v>
      </c>
      <c r="BY237" s="405">
        <f t="shared" si="296"/>
        <v>11.053025236013303</v>
      </c>
      <c r="BZ237" s="788" t="s">
        <v>1863</v>
      </c>
      <c r="CA237" s="486">
        <f t="shared" si="297"/>
        <v>-15.527206559998834</v>
      </c>
      <c r="CB237" s="348">
        <f t="shared" si="298"/>
        <v>3.3899908922304656</v>
      </c>
      <c r="CC237" s="404">
        <f t="shared" si="299"/>
        <v>35.625156615539666</v>
      </c>
      <c r="CD237" s="570">
        <f t="shared" si="300"/>
        <v>1.1054999999999999</v>
      </c>
      <c r="CE237" s="417">
        <f t="shared" si="255"/>
        <v>1.1054999999999999</v>
      </c>
      <c r="CF237" s="417">
        <f t="shared" si="278"/>
        <v>1.138665</v>
      </c>
      <c r="CG237" s="417">
        <f t="shared" si="278"/>
        <v>1.1728249500000001</v>
      </c>
      <c r="CH237" s="495">
        <f t="shared" si="278"/>
        <v>1.2080096985000002</v>
      </c>
      <c r="CI237" s="418">
        <f t="shared" si="273"/>
        <v>5.7304996485000004</v>
      </c>
      <c r="CJ237" s="407">
        <f t="shared" si="301"/>
        <v>9.6473058055555558</v>
      </c>
      <c r="CK237" s="462">
        <v>0.34</v>
      </c>
      <c r="CL237" s="463">
        <v>34.71</v>
      </c>
      <c r="CM237" s="463">
        <v>-2.62</v>
      </c>
      <c r="CN237" s="529">
        <v>1.8</v>
      </c>
      <c r="CO237" s="530">
        <v>11</v>
      </c>
    </row>
    <row r="238" spans="1:93" ht="11.25" customHeight="1">
      <c r="A238" s="91" t="s">
        <v>823</v>
      </c>
      <c r="B238" s="24" t="s">
        <v>824</v>
      </c>
      <c r="C238" s="29" t="s">
        <v>3134</v>
      </c>
      <c r="D238" s="117">
        <v>13</v>
      </c>
      <c r="E238" s="121">
        <v>223</v>
      </c>
      <c r="F238" s="38" t="s">
        <v>2049</v>
      </c>
      <c r="G238" s="39" t="s">
        <v>2049</v>
      </c>
      <c r="H238" s="184">
        <v>124.65</v>
      </c>
      <c r="I238" s="227">
        <f t="shared" si="285"/>
        <v>1.2033694344163657</v>
      </c>
      <c r="J238" s="126">
        <v>0.25</v>
      </c>
      <c r="K238" s="126">
        <v>0.375</v>
      </c>
      <c r="L238" s="83">
        <f t="shared" si="344"/>
        <v>50</v>
      </c>
      <c r="M238" s="140">
        <v>41815</v>
      </c>
      <c r="N238" s="27">
        <v>41817</v>
      </c>
      <c r="O238" s="28">
        <v>41835</v>
      </c>
      <c r="P238" s="93" t="s">
        <v>1514</v>
      </c>
      <c r="Q238" s="24"/>
      <c r="R238" s="224">
        <f t="shared" si="339"/>
        <v>1.5</v>
      </c>
      <c r="S238" s="231">
        <f t="shared" si="287"/>
        <v>21.306818181818183</v>
      </c>
      <c r="T238" s="680">
        <f t="shared" si="288"/>
        <v>37.999094199925821</v>
      </c>
      <c r="U238" s="227">
        <f t="shared" si="289"/>
        <v>17.70596590909091</v>
      </c>
      <c r="V238" s="263">
        <v>12</v>
      </c>
      <c r="W238" s="161">
        <v>7.04</v>
      </c>
      <c r="X238" s="149">
        <v>1.52</v>
      </c>
      <c r="Y238" s="155">
        <v>0.98</v>
      </c>
      <c r="Z238" s="149">
        <v>2.42</v>
      </c>
      <c r="AA238" s="156">
        <v>12.9</v>
      </c>
      <c r="AB238" s="432">
        <v>-31.5</v>
      </c>
      <c r="AC238" s="440">
        <v>10.1</v>
      </c>
      <c r="AD238" s="443">
        <v>4.4000000000000004</v>
      </c>
      <c r="AE238" s="443">
        <v>11.64</v>
      </c>
      <c r="AF238" s="723">
        <v>9</v>
      </c>
      <c r="AG238" s="456">
        <v>3068</v>
      </c>
      <c r="AH238" s="653">
        <v>0.3</v>
      </c>
      <c r="AI238" s="767">
        <v>0.63</v>
      </c>
      <c r="AJ238" s="796">
        <f t="shared" si="347"/>
        <v>3.9592335391586277</v>
      </c>
      <c r="AK238" s="688">
        <f t="shared" si="348"/>
        <v>1.1933794646539633</v>
      </c>
      <c r="AL238" s="634">
        <f t="shared" si="302"/>
        <v>31.578947368421062</v>
      </c>
      <c r="AM238" s="631">
        <f t="shared" si="319"/>
        <v>21.90465996880495</v>
      </c>
      <c r="AN238" s="631">
        <f t="shared" si="320"/>
        <v>17.420627572297963</v>
      </c>
      <c r="AO238" s="235">
        <f t="shared" si="292"/>
        <v>14.597726949616408</v>
      </c>
      <c r="AP238" s="808">
        <v>1.25</v>
      </c>
      <c r="AQ238" s="808">
        <v>0.95</v>
      </c>
      <c r="AR238" s="809"/>
      <c r="AS238" s="808">
        <v>0.81</v>
      </c>
      <c r="AT238" s="796">
        <v>0.69</v>
      </c>
      <c r="AU238" s="809"/>
      <c r="AV238" s="821">
        <v>0.63</v>
      </c>
      <c r="AW238" s="821">
        <v>0.56000000000000005</v>
      </c>
      <c r="AX238" s="811">
        <v>0.47</v>
      </c>
      <c r="AY238" s="811">
        <v>0.4</v>
      </c>
      <c r="AZ238" s="811">
        <v>0.36</v>
      </c>
      <c r="BA238" s="811">
        <v>0.33</v>
      </c>
      <c r="BB238" s="812">
        <v>0.32</v>
      </c>
      <c r="BC238" s="811">
        <v>0.31</v>
      </c>
      <c r="BD238" s="811">
        <v>0.28000000000000003</v>
      </c>
      <c r="BE238" s="812">
        <v>0.26</v>
      </c>
      <c r="BF238" s="812">
        <v>0.26</v>
      </c>
      <c r="BG238" s="811">
        <v>0.26</v>
      </c>
      <c r="BH238" s="810">
        <f t="shared" si="293"/>
        <v>8.14</v>
      </c>
      <c r="BI238" s="405">
        <f t="shared" si="294"/>
        <v>31.578947368421062</v>
      </c>
      <c r="BJ238" s="405">
        <f t="shared" si="303"/>
        <v>17.283950617283939</v>
      </c>
      <c r="BK238" s="405">
        <f t="shared" si="323"/>
        <v>17.391304347826097</v>
      </c>
      <c r="BL238" s="306">
        <f t="shared" si="324"/>
        <v>9.5238095238095113</v>
      </c>
      <c r="BM238" s="404">
        <f t="shared" si="345"/>
        <v>12.5</v>
      </c>
      <c r="BN238" s="306">
        <f t="shared" si="352"/>
        <v>19.148936170212782</v>
      </c>
      <c r="BO238" s="306">
        <f t="shared" si="352"/>
        <v>17.499999999999982</v>
      </c>
      <c r="BP238" s="306">
        <f t="shared" si="352"/>
        <v>11.111111111111116</v>
      </c>
      <c r="BQ238" s="306">
        <f t="shared" si="352"/>
        <v>9.0909090909090828</v>
      </c>
      <c r="BR238" s="306">
        <f t="shared" si="352"/>
        <v>3.125</v>
      </c>
      <c r="BS238" s="306">
        <f t="shared" si="352"/>
        <v>3.2258064516129004</v>
      </c>
      <c r="BT238" s="306">
        <f t="shared" si="352"/>
        <v>10.714285714285698</v>
      </c>
      <c r="BU238" s="306">
        <f t="shared" si="352"/>
        <v>7.6923076923077094</v>
      </c>
      <c r="BV238" s="306">
        <f t="shared" si="352"/>
        <v>0</v>
      </c>
      <c r="BW238" s="306">
        <f t="shared" si="352"/>
        <v>0</v>
      </c>
      <c r="BX238" s="404">
        <f t="shared" si="295"/>
        <v>11.325757872518659</v>
      </c>
      <c r="BY238" s="405">
        <f t="shared" si="296"/>
        <v>8.1422992360316542</v>
      </c>
      <c r="BZ238" s="788" t="s">
        <v>2558</v>
      </c>
      <c r="CA238" s="486">
        <f t="shared" si="297"/>
        <v>0.91803109762341961</v>
      </c>
      <c r="CB238" s="348">
        <f t="shared" si="298"/>
        <v>18.62399700671433</v>
      </c>
      <c r="CC238" s="404">
        <f t="shared" si="299"/>
        <v>76.148721590909076</v>
      </c>
      <c r="CD238" s="570">
        <f t="shared" si="300"/>
        <v>1.2625</v>
      </c>
      <c r="CE238" s="419">
        <f t="shared" si="255"/>
        <v>1.3887500000000002</v>
      </c>
      <c r="CF238" s="419">
        <f t="shared" si="278"/>
        <v>1.5276250000000002</v>
      </c>
      <c r="CG238" s="419">
        <f t="shared" si="278"/>
        <v>1.6803875000000004</v>
      </c>
      <c r="CH238" s="496">
        <f t="shared" si="278"/>
        <v>1.8484262500000006</v>
      </c>
      <c r="CI238" s="416">
        <f t="shared" si="273"/>
        <v>7.7076887500000009</v>
      </c>
      <c r="CJ238" s="405">
        <f t="shared" si="301"/>
        <v>6.183464701163258</v>
      </c>
      <c r="CK238" s="457">
        <v>1.07</v>
      </c>
      <c r="CL238" s="458">
        <v>6.8</v>
      </c>
      <c r="CM238" s="458">
        <v>-23.01</v>
      </c>
      <c r="CN238" s="525">
        <v>1.08</v>
      </c>
      <c r="CO238" s="508">
        <v>-9.7200000000000006</v>
      </c>
    </row>
    <row r="239" spans="1:93" ht="11.25" customHeight="1">
      <c r="A239" s="24" t="s">
        <v>435</v>
      </c>
      <c r="B239" s="24" t="s">
        <v>436</v>
      </c>
      <c r="C239" s="29" t="s">
        <v>3418</v>
      </c>
      <c r="D239" s="199">
        <v>17</v>
      </c>
      <c r="E239" s="121">
        <v>175</v>
      </c>
      <c r="F239" s="57" t="s">
        <v>2659</v>
      </c>
      <c r="G239" s="49" t="s">
        <v>2659</v>
      </c>
      <c r="H239" s="184">
        <v>23.05</v>
      </c>
      <c r="I239" s="227">
        <f t="shared" si="285"/>
        <v>6.9414316702819958</v>
      </c>
      <c r="J239" s="1128">
        <v>0.38095238095238093</v>
      </c>
      <c r="K239" s="113">
        <v>0.4</v>
      </c>
      <c r="L239" s="83">
        <f t="shared" si="344"/>
        <v>5.0000000000000044</v>
      </c>
      <c r="M239" s="140">
        <v>41983</v>
      </c>
      <c r="N239" s="27">
        <v>41985</v>
      </c>
      <c r="O239" s="28">
        <v>42003</v>
      </c>
      <c r="P239" s="93" t="s">
        <v>464</v>
      </c>
      <c r="Q239" s="428" t="s">
        <v>3363</v>
      </c>
      <c r="R239" s="224">
        <f t="shared" si="339"/>
        <v>1.6</v>
      </c>
      <c r="S239" s="231">
        <f t="shared" si="287"/>
        <v>181.81818181818184</v>
      </c>
      <c r="T239" s="680" t="str">
        <f t="shared" si="288"/>
        <v>n/a</v>
      </c>
      <c r="U239" s="227">
        <f t="shared" si="289"/>
        <v>26.19318181818182</v>
      </c>
      <c r="V239" s="263">
        <v>12</v>
      </c>
      <c r="W239" s="161">
        <v>0.88</v>
      </c>
      <c r="X239" s="149">
        <v>2.38</v>
      </c>
      <c r="Y239" s="155">
        <v>1.8</v>
      </c>
      <c r="Z239" s="149" t="s">
        <v>462</v>
      </c>
      <c r="AA239" s="156">
        <v>-95.1</v>
      </c>
      <c r="AB239" s="432">
        <v>21.9</v>
      </c>
      <c r="AC239" s="440">
        <v>-13.11</v>
      </c>
      <c r="AD239" s="443">
        <v>-8.3000000000000007</v>
      </c>
      <c r="AE239" s="443">
        <v>11</v>
      </c>
      <c r="AF239" s="723">
        <v>0</v>
      </c>
      <c r="AG239" s="456">
        <v>2639</v>
      </c>
      <c r="AH239" s="653">
        <v>2.5</v>
      </c>
      <c r="AI239" s="767" t="s">
        <v>462</v>
      </c>
      <c r="AJ239" s="796" t="str">
        <f t="shared" si="347"/>
        <v>n/a</v>
      </c>
      <c r="AK239" s="688">
        <f t="shared" si="348"/>
        <v>1.0000015712511363</v>
      </c>
      <c r="AL239" s="634">
        <f t="shared" si="302"/>
        <v>5.0000000000000044</v>
      </c>
      <c r="AM239" s="631">
        <f t="shared" si="319"/>
        <v>5.0000259259387336</v>
      </c>
      <c r="AN239" s="631">
        <f t="shared" si="320"/>
        <v>4.9999965000003588</v>
      </c>
      <c r="AO239" s="235">
        <f t="shared" si="292"/>
        <v>4.9999886437625207</v>
      </c>
      <c r="AP239" s="808">
        <v>1.5428571428571427</v>
      </c>
      <c r="AQ239" s="808">
        <v>1.4693877551020407</v>
      </c>
      <c r="AR239" s="809"/>
      <c r="AS239" s="808">
        <v>1.399416909620991</v>
      </c>
      <c r="AT239" s="963">
        <v>1.3327770219198789</v>
      </c>
      <c r="AU239" s="809"/>
      <c r="AV239" s="821">
        <v>1.2693114494475037</v>
      </c>
      <c r="AW239" s="821">
        <v>1.2088691440294936</v>
      </c>
      <c r="AX239" s="811">
        <v>1.1513038291658311</v>
      </c>
      <c r="AY239" s="811">
        <v>1.0964797589481745</v>
      </c>
      <c r="AZ239" s="811">
        <v>1.0442653009805585</v>
      </c>
      <c r="BA239" s="811">
        <v>0.99453869529671279</v>
      </c>
      <c r="BB239" s="811">
        <v>0.94718147274026754</v>
      </c>
      <c r="BC239" s="811">
        <v>0.90209984522909681</v>
      </c>
      <c r="BD239" s="811">
        <v>0.85914408091278827</v>
      </c>
      <c r="BE239" s="811">
        <v>0.66668929098472329</v>
      </c>
      <c r="BF239" s="811">
        <v>0.63494284788745425</v>
      </c>
      <c r="BG239" s="811">
        <v>0.31266149392485637</v>
      </c>
      <c r="BH239" s="810">
        <f t="shared" si="293"/>
        <v>16.831926039047516</v>
      </c>
      <c r="BI239" s="405">
        <f t="shared" si="294"/>
        <v>5.0000000000000044</v>
      </c>
      <c r="BJ239" s="405">
        <f t="shared" si="303"/>
        <v>5.0000000000000044</v>
      </c>
      <c r="BK239" s="405">
        <f t="shared" si="323"/>
        <v>5.0000777778353767</v>
      </c>
      <c r="BL239" s="306">
        <f t="shared" si="324"/>
        <v>5.0000000000000044</v>
      </c>
      <c r="BM239" s="404">
        <f t="shared" si="345"/>
        <v>4.9999047222381021</v>
      </c>
      <c r="BN239" s="306">
        <f t="shared" ref="BN239:BW239" si="353">IF(AX239=0,0,IF(AX239&gt;AW239,0,((AW239/AX239)-1)*100))</f>
        <v>5.0000107187492926</v>
      </c>
      <c r="BO239" s="306">
        <f t="shared" si="353"/>
        <v>5.0000075031250812</v>
      </c>
      <c r="BP239" s="306">
        <f t="shared" si="353"/>
        <v>5.000114235203168</v>
      </c>
      <c r="BQ239" s="306">
        <f t="shared" si="353"/>
        <v>4.9999669111929546</v>
      </c>
      <c r="BR239" s="306">
        <f t="shared" si="353"/>
        <v>4.9998045695971216</v>
      </c>
      <c r="BS239" s="306">
        <f t="shared" si="353"/>
        <v>4.9974099596172605</v>
      </c>
      <c r="BT239" s="306">
        <f t="shared" si="353"/>
        <v>4.9998324228307078</v>
      </c>
      <c r="BU239" s="306">
        <f t="shared" si="353"/>
        <v>28.867238836820452</v>
      </c>
      <c r="BV239" s="306">
        <f t="shared" si="353"/>
        <v>4.9998898645593037</v>
      </c>
      <c r="BW239" s="306">
        <f t="shared" si="353"/>
        <v>103.07676519963582</v>
      </c>
      <c r="BX239" s="404">
        <f t="shared" si="295"/>
        <v>13.12940151476031</v>
      </c>
      <c r="BY239" s="405">
        <f t="shared" si="296"/>
        <v>24.762053541271136</v>
      </c>
      <c r="BZ239" s="788" t="s">
        <v>1862</v>
      </c>
      <c r="CA239" s="486">
        <f t="shared" si="297"/>
        <v>-14.251753647899466</v>
      </c>
      <c r="CB239" s="348">
        <f t="shared" si="298"/>
        <v>11.941428170282354</v>
      </c>
      <c r="CC239" s="404">
        <f t="shared" si="299"/>
        <v>46.65068735303263</v>
      </c>
      <c r="CD239" s="570">
        <f t="shared" si="300"/>
        <v>1.6971428571428571</v>
      </c>
      <c r="CE239" s="419">
        <f t="shared" si="255"/>
        <v>1.7141142857142857</v>
      </c>
      <c r="CF239" s="419">
        <f t="shared" si="278"/>
        <v>1.8855257142857145</v>
      </c>
      <c r="CG239" s="419">
        <f t="shared" si="278"/>
        <v>2.0740782857142861</v>
      </c>
      <c r="CH239" s="496">
        <f t="shared" si="278"/>
        <v>2.2814861142857148</v>
      </c>
      <c r="CI239" s="416">
        <f t="shared" si="273"/>
        <v>9.6523472571428588</v>
      </c>
      <c r="CJ239" s="405">
        <f t="shared" si="301"/>
        <v>41.875693089556869</v>
      </c>
      <c r="CK239" s="457">
        <v>0.28999999999999998</v>
      </c>
      <c r="CL239" s="458">
        <v>37.65</v>
      </c>
      <c r="CM239" s="458">
        <v>-0.99</v>
      </c>
      <c r="CN239" s="525">
        <v>4.16</v>
      </c>
      <c r="CO239" s="508">
        <v>11.13</v>
      </c>
    </row>
    <row r="240" spans="1:93" ht="11.25" customHeight="1">
      <c r="A240" s="91" t="s">
        <v>2990</v>
      </c>
      <c r="B240" s="24" t="s">
        <v>2991</v>
      </c>
      <c r="C240" s="29" t="s">
        <v>1230</v>
      </c>
      <c r="D240" s="199">
        <v>10</v>
      </c>
      <c r="E240" s="121">
        <v>341</v>
      </c>
      <c r="F240" s="38" t="s">
        <v>1572</v>
      </c>
      <c r="G240" s="39" t="s">
        <v>2049</v>
      </c>
      <c r="H240" s="184">
        <v>49.45</v>
      </c>
      <c r="I240" s="227">
        <f t="shared" si="285"/>
        <v>4.4489383215369065</v>
      </c>
      <c r="J240" s="126">
        <v>0.53</v>
      </c>
      <c r="K240" s="126">
        <v>0.55000000000000004</v>
      </c>
      <c r="L240" s="83">
        <f t="shared" si="344"/>
        <v>3.7735849056603765</v>
      </c>
      <c r="M240" s="140">
        <v>41920</v>
      </c>
      <c r="N240" s="27">
        <v>41922</v>
      </c>
      <c r="O240" s="28">
        <v>41946</v>
      </c>
      <c r="P240" s="93" t="s">
        <v>1264</v>
      </c>
      <c r="Q240" s="24"/>
      <c r="R240" s="224">
        <f t="shared" si="339"/>
        <v>2.2000000000000002</v>
      </c>
      <c r="S240" s="231">
        <f t="shared" si="287"/>
        <v>87.301587301587318</v>
      </c>
      <c r="T240" s="680">
        <f t="shared" si="288"/>
        <v>281.75070122214299</v>
      </c>
      <c r="U240" s="227">
        <f t="shared" si="289"/>
        <v>19.623015873015873</v>
      </c>
      <c r="V240" s="263">
        <v>12</v>
      </c>
      <c r="W240" s="161">
        <v>2.52</v>
      </c>
      <c r="X240" s="149">
        <v>2.4900000000000002</v>
      </c>
      <c r="Y240" s="155">
        <v>1.58</v>
      </c>
      <c r="Z240" s="149">
        <v>16.71</v>
      </c>
      <c r="AA240" s="156">
        <v>68.2</v>
      </c>
      <c r="AB240" s="432">
        <v>-39.5</v>
      </c>
      <c r="AC240" s="440">
        <v>6.21</v>
      </c>
      <c r="AD240" s="443">
        <v>7.1</v>
      </c>
      <c r="AE240" s="443">
        <v>7.88</v>
      </c>
      <c r="AF240" s="723">
        <v>35</v>
      </c>
      <c r="AG240" s="456">
        <v>201375</v>
      </c>
      <c r="AH240" s="653">
        <v>0.01</v>
      </c>
      <c r="AI240" s="767">
        <v>9.2100000000000009</v>
      </c>
      <c r="AJ240" s="796">
        <f>IF(OR(AD240&lt;0,AD240="n/a",AD240=0,AN240="n/a"),"n/a",AN240/AD240)</f>
        <v>0.40840388832217178</v>
      </c>
      <c r="AK240" s="688">
        <f>IF(OR(AN240&lt;0,AN240="n/a",AO240&lt;0,AO240="n/a"),"n/a",AN240/AO240)</f>
        <v>0.86687638513124909</v>
      </c>
      <c r="AL240" s="634">
        <f t="shared" si="302"/>
        <v>3.1325301204819356</v>
      </c>
      <c r="AM240" s="631">
        <f t="shared" si="319"/>
        <v>2.9282769562104738</v>
      </c>
      <c r="AN240" s="631">
        <f t="shared" si="320"/>
        <v>2.8996676070874194</v>
      </c>
      <c r="AO240" s="235">
        <f t="shared" si="292"/>
        <v>3.3449608927210495</v>
      </c>
      <c r="AP240" s="808">
        <v>2.14</v>
      </c>
      <c r="AQ240" s="808">
        <v>2.0750000000000002</v>
      </c>
      <c r="AR240" s="809"/>
      <c r="AS240" s="808">
        <v>2.0150000000000001</v>
      </c>
      <c r="AT240" s="796">
        <v>1.9624999999999999</v>
      </c>
      <c r="AU240" s="809"/>
      <c r="AV240" s="821">
        <v>1.9125000000000001</v>
      </c>
      <c r="AW240" s="821">
        <v>1.855</v>
      </c>
      <c r="AX240" s="811">
        <v>1.75</v>
      </c>
      <c r="AY240" s="811">
        <v>1.645</v>
      </c>
      <c r="AZ240" s="812">
        <v>1.62</v>
      </c>
      <c r="BA240" s="811">
        <v>1.6</v>
      </c>
      <c r="BB240" s="812">
        <v>1.54</v>
      </c>
      <c r="BC240" s="812">
        <v>1.54</v>
      </c>
      <c r="BD240" s="812">
        <v>1.54</v>
      </c>
      <c r="BE240" s="812">
        <v>1.54</v>
      </c>
      <c r="BF240" s="812">
        <v>1.54</v>
      </c>
      <c r="BG240" s="812">
        <v>1.54</v>
      </c>
      <c r="BH240" s="810">
        <f t="shared" si="293"/>
        <v>27.814999999999998</v>
      </c>
      <c r="BI240" s="405">
        <f t="shared" si="294"/>
        <v>3.1325301204819356</v>
      </c>
      <c r="BJ240" s="405">
        <f t="shared" si="303"/>
        <v>2.977667493796532</v>
      </c>
      <c r="BK240" s="405">
        <f t="shared" si="323"/>
        <v>2.6751592356688114</v>
      </c>
      <c r="BL240" s="306">
        <f t="shared" si="324"/>
        <v>2.614379084967311</v>
      </c>
      <c r="BM240" s="404">
        <f t="shared" si="345"/>
        <v>3.0997304582210283</v>
      </c>
      <c r="BN240" s="306">
        <f t="shared" ref="BN240:BN245" si="354">IF(AX240=0,0,IF(AX240&gt;AW240,0,((AW240/AX240)-1)*100))</f>
        <v>6.0000000000000053</v>
      </c>
      <c r="BO240" s="306">
        <f t="shared" ref="BO240:BW240" si="355">IF(AY240=0,0,IF(AY240&gt;AX240,0,((AX240/AY240)-1)*100))</f>
        <v>6.3829787234042534</v>
      </c>
      <c r="BP240" s="306">
        <f t="shared" si="355"/>
        <v>1.5432098765431945</v>
      </c>
      <c r="BQ240" s="306">
        <f t="shared" si="355"/>
        <v>1.2499999999999956</v>
      </c>
      <c r="BR240" s="306">
        <f t="shared" si="355"/>
        <v>3.8961038961039085</v>
      </c>
      <c r="BS240" s="306">
        <f t="shared" si="355"/>
        <v>0</v>
      </c>
      <c r="BT240" s="306">
        <f t="shared" si="355"/>
        <v>0</v>
      </c>
      <c r="BU240" s="306">
        <f t="shared" si="355"/>
        <v>0</v>
      </c>
      <c r="BV240" s="306">
        <f t="shared" si="355"/>
        <v>0</v>
      </c>
      <c r="BW240" s="306">
        <f t="shared" si="355"/>
        <v>0</v>
      </c>
      <c r="BX240" s="404">
        <f t="shared" si="295"/>
        <v>2.2381172592791314</v>
      </c>
      <c r="BY240" s="405">
        <f t="shared" si="296"/>
        <v>2.0495127744668467</v>
      </c>
      <c r="BZ240" s="788" t="s">
        <v>1230</v>
      </c>
      <c r="CA240" s="486">
        <f t="shared" si="297"/>
        <v>-12.274409944391547</v>
      </c>
      <c r="CB240" s="348">
        <f t="shared" si="298"/>
        <v>7.3486059286243259</v>
      </c>
      <c r="CC240" s="404">
        <f t="shared" si="299"/>
        <v>43.531108553259877</v>
      </c>
      <c r="CD240" s="570">
        <f t="shared" si="300"/>
        <v>2.1614</v>
      </c>
      <c r="CE240" s="419">
        <f t="shared" si="255"/>
        <v>2.2956229399999999</v>
      </c>
      <c r="CF240" s="419">
        <f t="shared" si="278"/>
        <v>2.4765180276719998</v>
      </c>
      <c r="CG240" s="419">
        <f t="shared" si="278"/>
        <v>2.6716676482525532</v>
      </c>
      <c r="CH240" s="496">
        <f t="shared" si="278"/>
        <v>2.8821950589348542</v>
      </c>
      <c r="CI240" s="416">
        <f t="shared" si="273"/>
        <v>12.487403674859408</v>
      </c>
      <c r="CJ240" s="405">
        <f t="shared" si="301"/>
        <v>25.25258579344673</v>
      </c>
      <c r="CK240" s="457">
        <v>0.38</v>
      </c>
      <c r="CL240" s="458">
        <v>12.82</v>
      </c>
      <c r="CM240" s="458">
        <v>-5.7</v>
      </c>
      <c r="CN240" s="525">
        <v>4.12</v>
      </c>
      <c r="CO240" s="508">
        <v>2.64</v>
      </c>
    </row>
    <row r="241" spans="1:93" ht="11.25" customHeight="1">
      <c r="A241" s="91" t="s">
        <v>1439</v>
      </c>
      <c r="B241" s="24" t="s">
        <v>1440</v>
      </c>
      <c r="C241" s="29" t="s">
        <v>3416</v>
      </c>
      <c r="D241" s="199">
        <v>11</v>
      </c>
      <c r="E241" s="121">
        <v>296</v>
      </c>
      <c r="F241" s="57" t="s">
        <v>2659</v>
      </c>
      <c r="G241" s="49" t="s">
        <v>2659</v>
      </c>
      <c r="H241" s="184">
        <v>79.209999999999994</v>
      </c>
      <c r="I241" s="227">
        <f t="shared" si="285"/>
        <v>0.50498674409796751</v>
      </c>
      <c r="J241" s="126">
        <v>0.09</v>
      </c>
      <c r="K241" s="126">
        <v>0.1</v>
      </c>
      <c r="L241" s="83">
        <f t="shared" si="344"/>
        <v>11.111111111111116</v>
      </c>
      <c r="M241" s="140">
        <v>41841</v>
      </c>
      <c r="N241" s="27">
        <v>41843</v>
      </c>
      <c r="O241" s="28">
        <v>41857</v>
      </c>
      <c r="P241" s="93" t="s">
        <v>1524</v>
      </c>
      <c r="Q241" s="24"/>
      <c r="R241" s="224">
        <f t="shared" si="339"/>
        <v>0.4</v>
      </c>
      <c r="S241" s="231">
        <f t="shared" si="287"/>
        <v>9.5238095238095237</v>
      </c>
      <c r="T241" s="680">
        <f t="shared" si="288"/>
        <v>32.673366664987526</v>
      </c>
      <c r="U241" s="227">
        <f t="shared" si="289"/>
        <v>18.859523809523807</v>
      </c>
      <c r="V241" s="263">
        <v>12</v>
      </c>
      <c r="W241" s="161">
        <v>4.2</v>
      </c>
      <c r="X241" s="149">
        <v>2.36</v>
      </c>
      <c r="Y241" s="155">
        <v>0.94</v>
      </c>
      <c r="Z241" s="149">
        <v>2.1</v>
      </c>
      <c r="AA241" s="156">
        <v>10.6</v>
      </c>
      <c r="AB241" s="432">
        <v>-12.8</v>
      </c>
      <c r="AC241" s="440">
        <v>13.3</v>
      </c>
      <c r="AD241" s="443">
        <v>3.7</v>
      </c>
      <c r="AE241" s="443">
        <v>8</v>
      </c>
      <c r="AF241" s="723">
        <v>1</v>
      </c>
      <c r="AG241" s="466">
        <v>425</v>
      </c>
      <c r="AH241" s="653">
        <v>19.8</v>
      </c>
      <c r="AI241" s="767">
        <v>0.4</v>
      </c>
      <c r="AJ241" s="796">
        <f t="shared" ref="AJ241:AJ246" si="356">IF(OR(AD241&lt;0,AD241="n/a",AD241=0),"n/a",AN241/AD241)</f>
        <v>4.0188744593793269</v>
      </c>
      <c r="AK241" s="688">
        <f t="shared" ref="AK241:AK246" si="357">IF(OR(AO241&lt;0,AO241="n/a"),"n/a",AN241/AO241)</f>
        <v>0.95980327272210963</v>
      </c>
      <c r="AL241" s="634">
        <f t="shared" si="302"/>
        <v>11.764705882352944</v>
      </c>
      <c r="AM241" s="631">
        <f t="shared" si="319"/>
        <v>13.484552524869731</v>
      </c>
      <c r="AN241" s="631">
        <f t="shared" si="320"/>
        <v>14.869835499703509</v>
      </c>
      <c r="AO241" s="235">
        <f t="shared" si="292"/>
        <v>15.492586785551365</v>
      </c>
      <c r="AP241" s="808">
        <v>0.38</v>
      </c>
      <c r="AQ241" s="808">
        <v>0.34</v>
      </c>
      <c r="AR241" s="809"/>
      <c r="AS241" s="808">
        <v>0.3</v>
      </c>
      <c r="AT241" s="796">
        <v>0.26</v>
      </c>
      <c r="AU241" s="809"/>
      <c r="AV241" s="821">
        <v>0.22</v>
      </c>
      <c r="AW241" s="821">
        <v>0.19</v>
      </c>
      <c r="AX241" s="811">
        <v>0.17</v>
      </c>
      <c r="AY241" s="811">
        <v>0.15</v>
      </c>
      <c r="AZ241" s="811">
        <v>0.13</v>
      </c>
      <c r="BA241" s="811">
        <v>0.11</v>
      </c>
      <c r="BB241" s="811">
        <v>0.09</v>
      </c>
      <c r="BC241" s="812">
        <v>0.08</v>
      </c>
      <c r="BD241" s="812">
        <v>0.08</v>
      </c>
      <c r="BE241" s="811">
        <v>0.08</v>
      </c>
      <c r="BF241" s="811">
        <v>7.7499999999999999E-2</v>
      </c>
      <c r="BG241" s="811">
        <v>7.0000000000000007E-2</v>
      </c>
      <c r="BH241" s="810">
        <f t="shared" si="293"/>
        <v>2.7274999999999996</v>
      </c>
      <c r="BI241" s="405">
        <f t="shared" si="294"/>
        <v>11.764705882352944</v>
      </c>
      <c r="BJ241" s="405">
        <f t="shared" si="303"/>
        <v>13.333333333333353</v>
      </c>
      <c r="BK241" s="405">
        <f t="shared" si="323"/>
        <v>15.384615384615374</v>
      </c>
      <c r="BL241" s="306">
        <f t="shared" si="324"/>
        <v>18.181818181818187</v>
      </c>
      <c r="BM241" s="404">
        <f t="shared" si="345"/>
        <v>15.789473684210531</v>
      </c>
      <c r="BN241" s="306">
        <f t="shared" si="354"/>
        <v>11.764705882352944</v>
      </c>
      <c r="BO241" s="306">
        <f t="shared" ref="BO241:BW241" si="358">IF(AY241=0,0,IF(AY241&gt;AX241,0,((AX241/AY241)-1)*100))</f>
        <v>13.333333333333353</v>
      </c>
      <c r="BP241" s="306">
        <f t="shared" si="358"/>
        <v>15.384615384615374</v>
      </c>
      <c r="BQ241" s="306">
        <f t="shared" si="358"/>
        <v>18.181818181818187</v>
      </c>
      <c r="BR241" s="306">
        <f t="shared" si="358"/>
        <v>22.222222222222232</v>
      </c>
      <c r="BS241" s="306">
        <f t="shared" si="358"/>
        <v>12.5</v>
      </c>
      <c r="BT241" s="306">
        <f t="shared" si="358"/>
        <v>0</v>
      </c>
      <c r="BU241" s="306">
        <f t="shared" si="358"/>
        <v>0</v>
      </c>
      <c r="BV241" s="306">
        <f t="shared" si="358"/>
        <v>3.2258064516129004</v>
      </c>
      <c r="BW241" s="306">
        <f t="shared" si="358"/>
        <v>10.714285714285698</v>
      </c>
      <c r="BX241" s="404">
        <f t="shared" si="295"/>
        <v>12.118715575771406</v>
      </c>
      <c r="BY241" s="405">
        <f t="shared" si="296"/>
        <v>6.263861150348748</v>
      </c>
      <c r="BZ241" s="788" t="s">
        <v>2558</v>
      </c>
      <c r="CA241" s="486">
        <f t="shared" si="297"/>
        <v>-3.4847015657223306</v>
      </c>
      <c r="CB241" s="348">
        <f t="shared" si="298"/>
        <v>15.374822243801477</v>
      </c>
      <c r="CC241" s="404">
        <f t="shared" si="299"/>
        <v>69.001666666666665</v>
      </c>
      <c r="CD241" s="570">
        <f t="shared" si="300"/>
        <v>0.38380000000000003</v>
      </c>
      <c r="CE241" s="419">
        <f t="shared" si="255"/>
        <v>0.42218000000000006</v>
      </c>
      <c r="CF241" s="419">
        <f t="shared" si="278"/>
        <v>0.45595440000000009</v>
      </c>
      <c r="CG241" s="419">
        <f t="shared" si="278"/>
        <v>0.49243075200000014</v>
      </c>
      <c r="CH241" s="496">
        <f t="shared" si="278"/>
        <v>0.53182521216000023</v>
      </c>
      <c r="CI241" s="416">
        <f t="shared" si="273"/>
        <v>2.2861903641600008</v>
      </c>
      <c r="CJ241" s="405">
        <f t="shared" si="301"/>
        <v>2.8862395709632631</v>
      </c>
      <c r="CK241" s="457">
        <v>0.56000000000000005</v>
      </c>
      <c r="CL241" s="458">
        <v>80.069999999999993</v>
      </c>
      <c r="CM241" s="458">
        <v>-5.53</v>
      </c>
      <c r="CN241" s="525">
        <v>13.07</v>
      </c>
      <c r="CO241" s="508">
        <v>26.93</v>
      </c>
    </row>
    <row r="242" spans="1:93" ht="11.25" customHeight="1">
      <c r="A242" s="128" t="s">
        <v>1330</v>
      </c>
      <c r="B242" s="16" t="s">
        <v>1180</v>
      </c>
      <c r="C242" s="16" t="s">
        <v>1331</v>
      </c>
      <c r="D242" s="216">
        <v>18</v>
      </c>
      <c r="E242" s="121">
        <v>166</v>
      </c>
      <c r="F242" s="36" t="s">
        <v>2049</v>
      </c>
      <c r="G242" s="37" t="s">
        <v>2049</v>
      </c>
      <c r="H242" s="183">
        <v>68.58</v>
      </c>
      <c r="I242" s="226">
        <f t="shared" si="285"/>
        <v>5.5409740449110529</v>
      </c>
      <c r="J242" s="111">
        <v>0.94</v>
      </c>
      <c r="K242" s="111">
        <v>0.95</v>
      </c>
      <c r="L242" s="96">
        <f t="shared" si="344"/>
        <v>1.0638297872340496</v>
      </c>
      <c r="M242" s="105">
        <v>42002</v>
      </c>
      <c r="N242" s="20">
        <v>42004</v>
      </c>
      <c r="O242" s="21">
        <v>42019</v>
      </c>
      <c r="P242" s="269" t="s">
        <v>1514</v>
      </c>
      <c r="Q242" s="128"/>
      <c r="R242" s="225">
        <f t="shared" si="339"/>
        <v>3.8</v>
      </c>
      <c r="S242" s="675">
        <f t="shared" si="287"/>
        <v>255.03355704697987</v>
      </c>
      <c r="T242" s="676">
        <f t="shared" si="288"/>
        <v>90.820200695022322</v>
      </c>
      <c r="U242" s="226">
        <f t="shared" si="289"/>
        <v>46.026845637583889</v>
      </c>
      <c r="V242" s="677">
        <v>12</v>
      </c>
      <c r="W242" s="169">
        <v>1.49</v>
      </c>
      <c r="X242" s="171" t="s">
        <v>462</v>
      </c>
      <c r="Y242" s="170">
        <v>9.14</v>
      </c>
      <c r="Z242" s="171">
        <v>1.78</v>
      </c>
      <c r="AA242" s="172">
        <v>10.4</v>
      </c>
      <c r="AB242" s="433">
        <v>-52.2</v>
      </c>
      <c r="AC242" s="441">
        <v>-32.54</v>
      </c>
      <c r="AD242" s="442">
        <v>-13.1</v>
      </c>
      <c r="AE242" s="441" t="s">
        <v>462</v>
      </c>
      <c r="AF242" s="724">
        <v>1</v>
      </c>
      <c r="AG242" s="461">
        <v>7134</v>
      </c>
      <c r="AH242" s="678">
        <v>0.6</v>
      </c>
      <c r="AI242" s="768">
        <v>0.99</v>
      </c>
      <c r="AJ242" s="795" t="str">
        <f t="shared" si="356"/>
        <v>n/a</v>
      </c>
      <c r="AK242" s="794">
        <f t="shared" si="357"/>
        <v>1.6869633809504501</v>
      </c>
      <c r="AL242" s="632">
        <f t="shared" si="302"/>
        <v>13.67924528301887</v>
      </c>
      <c r="AM242" s="633">
        <f t="shared" si="319"/>
        <v>19.245051941808676</v>
      </c>
      <c r="AN242" s="633">
        <f t="shared" si="320"/>
        <v>12.703754597407668</v>
      </c>
      <c r="AO242" s="234">
        <f t="shared" si="292"/>
        <v>7.5305455594716353</v>
      </c>
      <c r="AP242" s="803">
        <v>3.6150000000000002</v>
      </c>
      <c r="AQ242" s="803">
        <v>3.18</v>
      </c>
      <c r="AR242" s="802"/>
      <c r="AS242" s="803">
        <v>2.3450000000000002</v>
      </c>
      <c r="AT242" s="795">
        <v>2.1320000000000001</v>
      </c>
      <c r="AU242" s="802"/>
      <c r="AV242" s="826">
        <v>2.02</v>
      </c>
      <c r="AW242" s="826">
        <v>1.988</v>
      </c>
      <c r="AX242" s="806">
        <v>1.9379999999999999</v>
      </c>
      <c r="AY242" s="806">
        <v>1.859</v>
      </c>
      <c r="AZ242" s="806">
        <v>1.8120000000000001</v>
      </c>
      <c r="BA242" s="806">
        <v>1.78</v>
      </c>
      <c r="BB242" s="806">
        <v>1.7489999999999999</v>
      </c>
      <c r="BC242" s="806">
        <v>1.73</v>
      </c>
      <c r="BD242" s="806">
        <v>1.714</v>
      </c>
      <c r="BE242" s="806">
        <v>1.696</v>
      </c>
      <c r="BF242" s="806">
        <v>1.6850000000000001</v>
      </c>
      <c r="BG242" s="806">
        <v>1.665</v>
      </c>
      <c r="BH242" s="805">
        <f t="shared" si="293"/>
        <v>32.908000000000001</v>
      </c>
      <c r="BI242" s="407">
        <f t="shared" si="294"/>
        <v>13.67924528301887</v>
      </c>
      <c r="BJ242" s="407">
        <f t="shared" si="303"/>
        <v>35.607675906183367</v>
      </c>
      <c r="BK242" s="407">
        <f t="shared" si="323"/>
        <v>9.9906191369605999</v>
      </c>
      <c r="BL242" s="394">
        <f t="shared" si="324"/>
        <v>5.5445544554455495</v>
      </c>
      <c r="BM242" s="406">
        <f t="shared" si="345"/>
        <v>1.6096579476861272</v>
      </c>
      <c r="BN242" s="394">
        <f t="shared" si="354"/>
        <v>2.5799793601651189</v>
      </c>
      <c r="BO242" s="394">
        <f t="shared" ref="BO242:BW242" si="359">IF(AY242=0,0,IF(AY242&gt;AX242,0,((AX242/AY242)-1)*100))</f>
        <v>4.2495965572888705</v>
      </c>
      <c r="BP242" s="394">
        <f t="shared" si="359"/>
        <v>2.5938189845474469</v>
      </c>
      <c r="BQ242" s="394">
        <f t="shared" si="359"/>
        <v>1.7977528089887729</v>
      </c>
      <c r="BR242" s="394">
        <f t="shared" si="359"/>
        <v>1.7724413950829021</v>
      </c>
      <c r="BS242" s="394">
        <f t="shared" si="359"/>
        <v>1.0982658959537428</v>
      </c>
      <c r="BT242" s="394">
        <f t="shared" si="359"/>
        <v>0.9334889148191472</v>
      </c>
      <c r="BU242" s="394">
        <f t="shared" si="359"/>
        <v>1.0613207547169878</v>
      </c>
      <c r="BV242" s="394">
        <f t="shared" si="359"/>
        <v>0.65281899109792541</v>
      </c>
      <c r="BW242" s="394">
        <f t="shared" si="359"/>
        <v>1.2012012012011963</v>
      </c>
      <c r="BX242" s="406">
        <f t="shared" si="295"/>
        <v>5.62482917287711</v>
      </c>
      <c r="BY242" s="407">
        <f t="shared" si="296"/>
        <v>8.7805964617894112</v>
      </c>
      <c r="BZ242" s="787" t="s">
        <v>2637</v>
      </c>
      <c r="CA242" s="682">
        <f t="shared" si="297"/>
        <v>-27.78211699526517</v>
      </c>
      <c r="CB242" s="350">
        <f t="shared" si="298"/>
        <v>18.244728642318719</v>
      </c>
      <c r="CC242" s="406">
        <f t="shared" si="299"/>
        <v>40.966917696033008</v>
      </c>
      <c r="CD242" s="554">
        <f t="shared" si="300"/>
        <v>3.6511500000000003</v>
      </c>
      <c r="CE242" s="417">
        <f t="shared" si="255"/>
        <v>3.6876615000000004</v>
      </c>
      <c r="CF242" s="417">
        <f t="shared" si="278"/>
        <v>3.7982913450000004</v>
      </c>
      <c r="CG242" s="417">
        <f t="shared" si="278"/>
        <v>3.9122400853500006</v>
      </c>
      <c r="CH242" s="495">
        <f t="shared" si="278"/>
        <v>4.0296072879105003</v>
      </c>
      <c r="CI242" s="418">
        <f t="shared" si="273"/>
        <v>19.078950218260502</v>
      </c>
      <c r="CJ242" s="407">
        <f t="shared" si="301"/>
        <v>27.8199915693504</v>
      </c>
      <c r="CK242" s="462">
        <v>0.81</v>
      </c>
      <c r="CL242" s="463">
        <v>21.1</v>
      </c>
      <c r="CM242" s="463">
        <v>-7.17</v>
      </c>
      <c r="CN242" s="529">
        <v>-3.52</v>
      </c>
      <c r="CO242" s="530">
        <v>3.84</v>
      </c>
    </row>
    <row r="243" spans="1:93" ht="11.25" customHeight="1">
      <c r="A243" s="24" t="s">
        <v>3526</v>
      </c>
      <c r="B243" s="24" t="s">
        <v>3527</v>
      </c>
      <c r="C243" s="29" t="s">
        <v>3417</v>
      </c>
      <c r="D243" s="199">
        <v>13</v>
      </c>
      <c r="E243" s="121">
        <v>220</v>
      </c>
      <c r="F243" s="57" t="s">
        <v>2659</v>
      </c>
      <c r="G243" s="49" t="s">
        <v>2659</v>
      </c>
      <c r="H243" s="184">
        <v>49.91</v>
      </c>
      <c r="I243" s="227">
        <f t="shared" si="285"/>
        <v>0.88158685634141465</v>
      </c>
      <c r="J243" s="126">
        <v>0.1</v>
      </c>
      <c r="K243" s="126">
        <v>0.11</v>
      </c>
      <c r="L243" s="83">
        <f t="shared" si="344"/>
        <v>9.9999999999999858</v>
      </c>
      <c r="M243" s="140">
        <v>41796</v>
      </c>
      <c r="N243" s="27">
        <v>41800</v>
      </c>
      <c r="O243" s="28">
        <v>41821</v>
      </c>
      <c r="P243" s="93" t="s">
        <v>3171</v>
      </c>
      <c r="Q243" s="24"/>
      <c r="R243" s="224">
        <f t="shared" si="339"/>
        <v>0.44</v>
      </c>
      <c r="S243" s="231">
        <f t="shared" si="287"/>
        <v>9.0721649484536098</v>
      </c>
      <c r="T243" s="680">
        <f t="shared" si="288"/>
        <v>-21.71400860290299</v>
      </c>
      <c r="U243" s="227">
        <f t="shared" si="289"/>
        <v>10.290721649484537</v>
      </c>
      <c r="V243" s="263">
        <v>12</v>
      </c>
      <c r="W243" s="161">
        <v>4.8499999999999996</v>
      </c>
      <c r="X243" s="149">
        <v>1.41</v>
      </c>
      <c r="Y243" s="155">
        <v>0.89</v>
      </c>
      <c r="Z243" s="149">
        <v>1.34</v>
      </c>
      <c r="AA243" s="156">
        <v>14.4</v>
      </c>
      <c r="AB243" s="432">
        <v>36.9</v>
      </c>
      <c r="AC243" s="440">
        <v>7.08</v>
      </c>
      <c r="AD243" s="443">
        <v>21.2</v>
      </c>
      <c r="AE243" s="443">
        <v>7.3</v>
      </c>
      <c r="AF243" s="723">
        <v>12</v>
      </c>
      <c r="AG243" s="456">
        <v>6326</v>
      </c>
      <c r="AH243" s="653">
        <v>22.2</v>
      </c>
      <c r="AI243" s="767">
        <v>0.52</v>
      </c>
      <c r="AJ243" s="796">
        <f t="shared" si="356"/>
        <v>0.58350352643518788</v>
      </c>
      <c r="AK243" s="688">
        <f t="shared" si="357"/>
        <v>0.9370602695332908</v>
      </c>
      <c r="AL243" s="634">
        <f t="shared" si="302"/>
        <v>13.157894736842103</v>
      </c>
      <c r="AM243" s="631">
        <f t="shared" si="319"/>
        <v>12.749787911711174</v>
      </c>
      <c r="AN243" s="631">
        <f t="shared" si="320"/>
        <v>12.370274760425982</v>
      </c>
      <c r="AO243" s="235">
        <f t="shared" si="292"/>
        <v>13.201151689620861</v>
      </c>
      <c r="AP243" s="808">
        <v>0.43</v>
      </c>
      <c r="AQ243" s="808">
        <v>0.38</v>
      </c>
      <c r="AR243" s="809"/>
      <c r="AS243" s="808">
        <v>0.34</v>
      </c>
      <c r="AT243" s="796">
        <v>0.3</v>
      </c>
      <c r="AU243" s="809"/>
      <c r="AV243" s="821">
        <v>0.27</v>
      </c>
      <c r="AW243" s="827">
        <v>0.24</v>
      </c>
      <c r="AX243" s="811">
        <v>0.23</v>
      </c>
      <c r="AY243" s="811">
        <v>0.2</v>
      </c>
      <c r="AZ243" s="811">
        <v>0.16</v>
      </c>
      <c r="BA243" s="811">
        <v>0.13331999999999999</v>
      </c>
      <c r="BB243" s="811">
        <v>0.12444</v>
      </c>
      <c r="BC243" s="811">
        <v>0.12148</v>
      </c>
      <c r="BD243" s="811">
        <v>0.10470000000000002</v>
      </c>
      <c r="BE243" s="812">
        <v>0.10272000000000001</v>
      </c>
      <c r="BF243" s="812">
        <v>0.10272000000000001</v>
      </c>
      <c r="BG243" s="811">
        <v>0.10272000000000001</v>
      </c>
      <c r="BH243" s="810">
        <f t="shared" si="293"/>
        <v>3.3421000000000007</v>
      </c>
      <c r="BI243" s="405">
        <f t="shared" si="294"/>
        <v>13.157894736842103</v>
      </c>
      <c r="BJ243" s="405">
        <f t="shared" si="303"/>
        <v>11.764705882352944</v>
      </c>
      <c r="BK243" s="405">
        <f t="shared" si="323"/>
        <v>13.333333333333353</v>
      </c>
      <c r="BL243" s="306">
        <f t="shared" si="324"/>
        <v>11.111111111111093</v>
      </c>
      <c r="BM243" s="404">
        <f t="shared" si="345"/>
        <v>12.500000000000021</v>
      </c>
      <c r="BN243" s="306">
        <f t="shared" si="354"/>
        <v>4.3478260869565188</v>
      </c>
      <c r="BO243" s="306">
        <f t="shared" ref="BO243:BW243" si="360">IF(AY243=0,0,IF(AY243&gt;AX243,0,((AX243/AY243)-1)*100))</f>
        <v>14.999999999999991</v>
      </c>
      <c r="BP243" s="306">
        <f t="shared" si="360"/>
        <v>25</v>
      </c>
      <c r="BQ243" s="306">
        <f t="shared" si="360"/>
        <v>20.012001200120011</v>
      </c>
      <c r="BR243" s="306">
        <f t="shared" si="360"/>
        <v>7.1359691417550719</v>
      </c>
      <c r="BS243" s="306">
        <f t="shared" si="360"/>
        <v>2.4366150806717002</v>
      </c>
      <c r="BT243" s="306">
        <f t="shared" si="360"/>
        <v>16.026743075453666</v>
      </c>
      <c r="BU243" s="306">
        <f t="shared" si="360"/>
        <v>1.9275700934579421</v>
      </c>
      <c r="BV243" s="306">
        <f t="shared" si="360"/>
        <v>0</v>
      </c>
      <c r="BW243" s="306">
        <f t="shared" si="360"/>
        <v>0</v>
      </c>
      <c r="BX243" s="404">
        <f t="shared" si="295"/>
        <v>10.250251316136961</v>
      </c>
      <c r="BY243" s="405">
        <f t="shared" si="296"/>
        <v>7.2102854223535742</v>
      </c>
      <c r="BZ243" s="788" t="s">
        <v>2637</v>
      </c>
      <c r="CA243" s="486">
        <f t="shared" si="297"/>
        <v>2.9611399672828593</v>
      </c>
      <c r="CB243" s="348">
        <f t="shared" si="298"/>
        <v>13.251861616767396</v>
      </c>
      <c r="CC243" s="404">
        <f t="shared" si="299"/>
        <v>77.913711340206177</v>
      </c>
      <c r="CD243" s="570">
        <f t="shared" si="300"/>
        <v>0.47300000000000003</v>
      </c>
      <c r="CE243" s="419">
        <f t="shared" si="255"/>
        <v>0.50648840000000006</v>
      </c>
      <c r="CF243" s="419">
        <f t="shared" si="278"/>
        <v>0.54346205320000007</v>
      </c>
      <c r="CG243" s="419">
        <f t="shared" si="278"/>
        <v>0.58313478308360001</v>
      </c>
      <c r="CH243" s="496">
        <f t="shared" si="278"/>
        <v>0.6257036222487028</v>
      </c>
      <c r="CI243" s="416">
        <f t="shared" si="273"/>
        <v>2.7317888585323029</v>
      </c>
      <c r="CJ243" s="405">
        <f t="shared" si="301"/>
        <v>5.4734298908681689</v>
      </c>
      <c r="CK243" s="457">
        <v>0.63</v>
      </c>
      <c r="CL243" s="458">
        <v>27.26</v>
      </c>
      <c r="CM243" s="458">
        <v>-5.98</v>
      </c>
      <c r="CN243" s="525">
        <v>-0.56999999999999995</v>
      </c>
      <c r="CO243" s="508">
        <v>4.99</v>
      </c>
    </row>
    <row r="244" spans="1:93" ht="11.25" customHeight="1">
      <c r="A244" s="91" t="s">
        <v>1207</v>
      </c>
      <c r="B244" s="24" t="s">
        <v>1403</v>
      </c>
      <c r="C244" s="29" t="s">
        <v>1207</v>
      </c>
      <c r="D244" s="199">
        <v>12</v>
      </c>
      <c r="E244" s="121">
        <v>284</v>
      </c>
      <c r="F244" s="38" t="s">
        <v>2049</v>
      </c>
      <c r="G244" s="39" t="s">
        <v>1572</v>
      </c>
      <c r="H244" s="184">
        <v>54.48</v>
      </c>
      <c r="I244" s="227">
        <f t="shared" si="285"/>
        <v>2.8267254038179148</v>
      </c>
      <c r="J244" s="126">
        <v>0.375</v>
      </c>
      <c r="K244" s="126">
        <v>0.38500000000000001</v>
      </c>
      <c r="L244" s="83">
        <f>((K244/J244)-1)*100</f>
        <v>2.6666666666666616</v>
      </c>
      <c r="M244" s="140">
        <v>42068</v>
      </c>
      <c r="N244" s="27">
        <v>42072</v>
      </c>
      <c r="O244" s="28">
        <v>42083</v>
      </c>
      <c r="P244" s="93" t="s">
        <v>589</v>
      </c>
      <c r="Q244" s="201"/>
      <c r="R244" s="224">
        <f t="shared" si="339"/>
        <v>1.54</v>
      </c>
      <c r="S244" s="231">
        <f t="shared" si="287"/>
        <v>669.56521739130426</v>
      </c>
      <c r="T244" s="647">
        <f t="shared" si="288"/>
        <v>601.91786959171645</v>
      </c>
      <c r="U244" s="227">
        <f t="shared" si="289"/>
        <v>236.86956521739128</v>
      </c>
      <c r="V244" s="492">
        <v>12</v>
      </c>
      <c r="W244" s="161">
        <v>0.23</v>
      </c>
      <c r="X244" s="149">
        <v>42.53</v>
      </c>
      <c r="Y244" s="155">
        <v>1.78</v>
      </c>
      <c r="Z244" s="149">
        <v>4.68</v>
      </c>
      <c r="AA244" s="156">
        <v>1.8</v>
      </c>
      <c r="AB244" s="432">
        <v>-88.1</v>
      </c>
      <c r="AC244" s="440">
        <v>8.7200000000000006</v>
      </c>
      <c r="AD244" s="443">
        <v>-37.4</v>
      </c>
      <c r="AE244" s="440">
        <v>5.57</v>
      </c>
      <c r="AF244" s="723">
        <v>11</v>
      </c>
      <c r="AG244" s="456">
        <v>25013</v>
      </c>
      <c r="AH244" s="653">
        <v>0.1</v>
      </c>
      <c r="AI244" s="767">
        <v>1.89</v>
      </c>
      <c r="AJ244" s="796" t="str">
        <f t="shared" si="356"/>
        <v>n/a</v>
      </c>
      <c r="AK244" s="688">
        <f t="shared" si="357"/>
        <v>0.7349987195237585</v>
      </c>
      <c r="AL244" s="634">
        <f t="shared" si="302"/>
        <v>2.7397260273972712</v>
      </c>
      <c r="AM244" s="631">
        <f t="shared" si="319"/>
        <v>3.3199332429568296</v>
      </c>
      <c r="AN244" s="631">
        <f t="shared" si="320"/>
        <v>5.2753403059961901</v>
      </c>
      <c r="AO244" s="235">
        <f t="shared" si="292"/>
        <v>7.1773462536293131</v>
      </c>
      <c r="AP244" s="808">
        <v>1.5</v>
      </c>
      <c r="AQ244" s="808">
        <v>1.46</v>
      </c>
      <c r="AR244" s="809"/>
      <c r="AS244" s="808">
        <v>1.42</v>
      </c>
      <c r="AT244" s="796">
        <v>1.36</v>
      </c>
      <c r="AU244" s="809"/>
      <c r="AV244" s="821">
        <v>1.26</v>
      </c>
      <c r="AW244" s="821">
        <v>1.1599999999999999</v>
      </c>
      <c r="AX244" s="811">
        <v>1.08</v>
      </c>
      <c r="AY244" s="811">
        <v>0.96</v>
      </c>
      <c r="AZ244" s="811">
        <v>0.88</v>
      </c>
      <c r="BA244" s="811">
        <v>0.8</v>
      </c>
      <c r="BB244" s="811">
        <v>0.75</v>
      </c>
      <c r="BC244" s="812">
        <v>0.01</v>
      </c>
      <c r="BD244" s="812">
        <v>0.01</v>
      </c>
      <c r="BE244" s="812">
        <v>0.01</v>
      </c>
      <c r="BF244" s="812">
        <v>0.01</v>
      </c>
      <c r="BG244" s="812">
        <v>0.01</v>
      </c>
      <c r="BH244" s="810">
        <f t="shared" si="293"/>
        <v>12.68</v>
      </c>
      <c r="BI244" s="405">
        <f t="shared" si="294"/>
        <v>2.7397260273972712</v>
      </c>
      <c r="BJ244" s="405">
        <f t="shared" si="303"/>
        <v>2.8169014084507005</v>
      </c>
      <c r="BK244" s="405">
        <f t="shared" si="323"/>
        <v>4.4117647058823373</v>
      </c>
      <c r="BL244" s="306">
        <f t="shared" si="324"/>
        <v>7.9365079365079527</v>
      </c>
      <c r="BM244" s="404">
        <f t="shared" si="345"/>
        <v>8.6206896551724199</v>
      </c>
      <c r="BN244" s="306">
        <f t="shared" si="354"/>
        <v>7.4074074074073959</v>
      </c>
      <c r="BO244" s="306">
        <f t="shared" ref="BO244:BW244" si="361">IF(AY244=0,0,IF(AY244&gt;AX244,0,((AX244/AY244)-1)*100))</f>
        <v>12.500000000000021</v>
      </c>
      <c r="BP244" s="306">
        <f t="shared" si="361"/>
        <v>9.0909090909090828</v>
      </c>
      <c r="BQ244" s="306">
        <f t="shared" si="361"/>
        <v>9.9999999999999858</v>
      </c>
      <c r="BR244" s="306">
        <f t="shared" si="361"/>
        <v>6.6666666666666652</v>
      </c>
      <c r="BS244" s="862">
        <f t="shared" si="361"/>
        <v>7400</v>
      </c>
      <c r="BT244" s="306">
        <f t="shared" si="361"/>
        <v>0</v>
      </c>
      <c r="BU244" s="306">
        <f t="shared" si="361"/>
        <v>0</v>
      </c>
      <c r="BV244" s="306">
        <f t="shared" si="361"/>
        <v>0</v>
      </c>
      <c r="BW244" s="306">
        <f t="shared" si="361"/>
        <v>0</v>
      </c>
      <c r="BX244" s="404">
        <f t="shared" si="295"/>
        <v>498.14603819322627</v>
      </c>
      <c r="BY244" s="852">
        <f t="shared" si="296"/>
        <v>1844.6023652337892</v>
      </c>
      <c r="BZ244" s="788" t="s">
        <v>2558</v>
      </c>
      <c r="CA244" s="486">
        <f t="shared" si="297"/>
        <v>-228.76749950757718</v>
      </c>
      <c r="CB244" s="348">
        <f t="shared" si="298"/>
        <v>8.1020657098141058</v>
      </c>
      <c r="CC244" s="404">
        <f t="shared" si="299"/>
        <v>35.734506248323129</v>
      </c>
      <c r="CD244" s="570">
        <f t="shared" si="300"/>
        <v>1.5150000000000001</v>
      </c>
      <c r="CE244" s="419">
        <f t="shared" si="255"/>
        <v>1.647108</v>
      </c>
      <c r="CF244" s="419">
        <f t="shared" si="278"/>
        <v>1.7388519156000002</v>
      </c>
      <c r="CG244" s="419">
        <f t="shared" si="278"/>
        <v>1.8357059672989204</v>
      </c>
      <c r="CH244" s="496">
        <f t="shared" si="278"/>
        <v>1.9379547896774705</v>
      </c>
      <c r="CI244" s="416">
        <f t="shared" si="273"/>
        <v>8.6746206725763919</v>
      </c>
      <c r="CJ244" s="405">
        <f t="shared" si="301"/>
        <v>15.922578327049179</v>
      </c>
      <c r="CK244" s="457">
        <v>0.68</v>
      </c>
      <c r="CL244" s="458">
        <v>39.25</v>
      </c>
      <c r="CM244" s="458">
        <v>-0.66</v>
      </c>
      <c r="CN244" s="525">
        <v>4.3899999999999997</v>
      </c>
      <c r="CO244" s="508">
        <v>15.09</v>
      </c>
    </row>
    <row r="245" spans="1:93" ht="11.25" customHeight="1">
      <c r="A245" s="24" t="s">
        <v>1687</v>
      </c>
      <c r="B245" s="24" t="s">
        <v>1586</v>
      </c>
      <c r="C245" s="29" t="s">
        <v>1957</v>
      </c>
      <c r="D245" s="199">
        <v>22</v>
      </c>
      <c r="E245" s="121">
        <v>123</v>
      </c>
      <c r="F245" s="38" t="s">
        <v>2049</v>
      </c>
      <c r="G245" s="39" t="s">
        <v>2049</v>
      </c>
      <c r="H245" s="161">
        <v>54.72</v>
      </c>
      <c r="I245" s="227">
        <f t="shared" si="285"/>
        <v>0.80409356725146197</v>
      </c>
      <c r="J245" s="113">
        <v>0.1</v>
      </c>
      <c r="K245" s="113">
        <v>0.11</v>
      </c>
      <c r="L245" s="83">
        <v>0.66666666666666663</v>
      </c>
      <c r="M245" s="140">
        <v>41932</v>
      </c>
      <c r="N245" s="27">
        <v>41934</v>
      </c>
      <c r="O245" s="28">
        <v>41948</v>
      </c>
      <c r="P245" s="93" t="s">
        <v>1249</v>
      </c>
      <c r="Q245" s="198"/>
      <c r="R245" s="224">
        <f t="shared" si="339"/>
        <v>0.44</v>
      </c>
      <c r="S245" s="231">
        <f t="shared" si="287"/>
        <v>26.666666666666668</v>
      </c>
      <c r="T245" s="647">
        <f t="shared" si="288"/>
        <v>143.1151367088641</v>
      </c>
      <c r="U245" s="227">
        <f t="shared" si="289"/>
        <v>33.163636363636364</v>
      </c>
      <c r="V245" s="492">
        <v>12</v>
      </c>
      <c r="W245" s="161">
        <v>1.65</v>
      </c>
      <c r="X245" s="149">
        <v>2.2400000000000002</v>
      </c>
      <c r="Y245" s="155">
        <v>2.75</v>
      </c>
      <c r="Z245" s="149">
        <v>4.01</v>
      </c>
      <c r="AA245" s="156">
        <v>12.6</v>
      </c>
      <c r="AB245" s="432">
        <v>36.5</v>
      </c>
      <c r="AC245" s="440">
        <v>22.72</v>
      </c>
      <c r="AD245" s="443">
        <v>4.7</v>
      </c>
      <c r="AE245" s="440">
        <v>14.8</v>
      </c>
      <c r="AF245" s="723">
        <v>3</v>
      </c>
      <c r="AG245" s="456">
        <v>3889</v>
      </c>
      <c r="AH245" s="653">
        <v>1.9</v>
      </c>
      <c r="AI245" s="767">
        <v>0.35</v>
      </c>
      <c r="AJ245" s="796">
        <f t="shared" si="356"/>
        <v>1.2969065573088356</v>
      </c>
      <c r="AK245" s="688">
        <f t="shared" si="357"/>
        <v>0.89732457065650384</v>
      </c>
      <c r="AL245" s="634">
        <f t="shared" si="302"/>
        <v>6.4935064935064846</v>
      </c>
      <c r="AM245" s="631">
        <f t="shared" si="319"/>
        <v>5.9225076526782328</v>
      </c>
      <c r="AN245" s="631">
        <f t="shared" si="320"/>
        <v>6.0954608193515281</v>
      </c>
      <c r="AO245" s="235">
        <f t="shared" si="292"/>
        <v>6.7929275745697515</v>
      </c>
      <c r="AP245" s="808">
        <v>0.41</v>
      </c>
      <c r="AQ245" s="808">
        <v>0.38500000000000001</v>
      </c>
      <c r="AR245" s="809"/>
      <c r="AS245" s="808">
        <v>0.36499999999999999</v>
      </c>
      <c r="AT245" s="796">
        <v>0.34499999999999997</v>
      </c>
      <c r="AU245" s="809"/>
      <c r="AV245" s="821">
        <v>0.32500000000000001</v>
      </c>
      <c r="AW245" s="821">
        <v>0.30499999999999999</v>
      </c>
      <c r="AX245" s="811">
        <v>0.28499999999999998</v>
      </c>
      <c r="AY245" s="811">
        <v>0.26500000000000001</v>
      </c>
      <c r="AZ245" s="811">
        <v>0.245</v>
      </c>
      <c r="BA245" s="811">
        <v>0.22500000000000001</v>
      </c>
      <c r="BB245" s="811">
        <v>0.21249999999999999</v>
      </c>
      <c r="BC245" s="811">
        <v>0.20250000000000001</v>
      </c>
      <c r="BD245" s="812">
        <v>0.19</v>
      </c>
      <c r="BE245" s="811">
        <v>0.1825</v>
      </c>
      <c r="BF245" s="811">
        <v>0.17249999999999999</v>
      </c>
      <c r="BG245" s="811">
        <v>0.16250000000000001</v>
      </c>
      <c r="BH245" s="810">
        <f t="shared" si="293"/>
        <v>4.2774999999999999</v>
      </c>
      <c r="BI245" s="405">
        <f t="shared" si="294"/>
        <v>6.4935064935064846</v>
      </c>
      <c r="BJ245" s="405">
        <f t="shared" si="303"/>
        <v>5.4794520547945202</v>
      </c>
      <c r="BK245" s="405">
        <f t="shared" si="323"/>
        <v>5.7971014492753659</v>
      </c>
      <c r="BL245" s="306">
        <f t="shared" si="324"/>
        <v>6.153846153846132</v>
      </c>
      <c r="BM245" s="404">
        <f t="shared" si="345"/>
        <v>6.5573770491803351</v>
      </c>
      <c r="BN245" s="306">
        <f t="shared" si="354"/>
        <v>7.0175438596491224</v>
      </c>
      <c r="BO245" s="306">
        <f t="shared" ref="BO245:BW245" si="362">IF(AY245=0,0,IF(AY245&gt;AX245,0,((AX245/AY245)-1)*100))</f>
        <v>7.5471698113207308</v>
      </c>
      <c r="BP245" s="306">
        <f t="shared" si="362"/>
        <v>8.163265306122458</v>
      </c>
      <c r="BQ245" s="306">
        <f t="shared" si="362"/>
        <v>8.8888888888888786</v>
      </c>
      <c r="BR245" s="306">
        <f t="shared" si="362"/>
        <v>5.8823529411764719</v>
      </c>
      <c r="BS245" s="306">
        <f t="shared" si="362"/>
        <v>4.9382716049382713</v>
      </c>
      <c r="BT245" s="306">
        <f t="shared" si="362"/>
        <v>6.578947368421062</v>
      </c>
      <c r="BU245" s="306">
        <f t="shared" si="362"/>
        <v>4.1095890410958846</v>
      </c>
      <c r="BV245" s="306">
        <f t="shared" si="362"/>
        <v>5.7971014492753659</v>
      </c>
      <c r="BW245" s="306">
        <f t="shared" si="362"/>
        <v>6.153846153846132</v>
      </c>
      <c r="BX245" s="404">
        <f t="shared" si="295"/>
        <v>6.3705506416891478</v>
      </c>
      <c r="BY245" s="405">
        <f t="shared" si="296"/>
        <v>1.1661821367478329</v>
      </c>
      <c r="BZ245" s="788" t="s">
        <v>1863</v>
      </c>
      <c r="CA245" s="486">
        <f t="shared" si="297"/>
        <v>-26.264081977033374</v>
      </c>
      <c r="CB245" s="348">
        <f t="shared" si="298"/>
        <v>6.8995543866029898</v>
      </c>
      <c r="CC245" s="404">
        <f t="shared" si="299"/>
        <v>62.457779621200601</v>
      </c>
      <c r="CD245" s="570">
        <f t="shared" si="300"/>
        <v>0.45100000000000001</v>
      </c>
      <c r="CE245" s="419">
        <f t="shared" si="255"/>
        <v>0.49610000000000004</v>
      </c>
      <c r="CF245" s="419">
        <f t="shared" si="278"/>
        <v>0.54571000000000014</v>
      </c>
      <c r="CG245" s="419">
        <f t="shared" si="278"/>
        <v>0.60028100000000018</v>
      </c>
      <c r="CH245" s="496">
        <f t="shared" si="278"/>
        <v>0.6603091000000002</v>
      </c>
      <c r="CI245" s="416">
        <f t="shared" si="273"/>
        <v>2.7534001000000004</v>
      </c>
      <c r="CJ245" s="405">
        <f t="shared" si="301"/>
        <v>5.0317984283625741</v>
      </c>
      <c r="CK245" s="457">
        <v>0.81</v>
      </c>
      <c r="CL245" s="458">
        <v>40.56</v>
      </c>
      <c r="CM245" s="458">
        <v>-0.81</v>
      </c>
      <c r="CN245" s="525">
        <v>5.16</v>
      </c>
      <c r="CO245" s="508">
        <v>17.899999999999999</v>
      </c>
    </row>
    <row r="246" spans="1:93" ht="11.25" customHeight="1">
      <c r="A246" s="24" t="s">
        <v>898</v>
      </c>
      <c r="B246" s="24" t="s">
        <v>899</v>
      </c>
      <c r="C246" s="29" t="s">
        <v>497</v>
      </c>
      <c r="D246" s="199">
        <v>23</v>
      </c>
      <c r="E246" s="121">
        <v>108</v>
      </c>
      <c r="F246" s="38" t="s">
        <v>2049</v>
      </c>
      <c r="G246" s="39" t="s">
        <v>1572</v>
      </c>
      <c r="H246" s="161">
        <v>43.07</v>
      </c>
      <c r="I246" s="227">
        <f t="shared" si="285"/>
        <v>3.5291386115625727</v>
      </c>
      <c r="J246" s="113">
        <v>0.37</v>
      </c>
      <c r="K246" s="113">
        <v>0.38</v>
      </c>
      <c r="L246" s="83">
        <f t="shared" ref="L246:L256" si="363">((K246/J246)-1)*100</f>
        <v>2.7027027027026973</v>
      </c>
      <c r="M246" s="214">
        <v>41578</v>
      </c>
      <c r="N246" s="62">
        <v>41582</v>
      </c>
      <c r="O246" s="63">
        <v>41593</v>
      </c>
      <c r="P246" s="93" t="s">
        <v>1518</v>
      </c>
      <c r="Q246" s="198" t="s">
        <v>2313</v>
      </c>
      <c r="R246" s="224">
        <f t="shared" si="339"/>
        <v>1.52</v>
      </c>
      <c r="S246" s="231">
        <f t="shared" si="287"/>
        <v>64.957264957264954</v>
      </c>
      <c r="T246" s="647">
        <f t="shared" si="288"/>
        <v>31.068369101463134</v>
      </c>
      <c r="U246" s="227">
        <f t="shared" si="289"/>
        <v>18.405982905982906</v>
      </c>
      <c r="V246" s="492">
        <v>12</v>
      </c>
      <c r="W246" s="161">
        <v>2.34</v>
      </c>
      <c r="X246" s="149">
        <v>3.68</v>
      </c>
      <c r="Y246" s="155">
        <v>7.78</v>
      </c>
      <c r="Z246" s="149">
        <v>2.1</v>
      </c>
      <c r="AA246" s="156">
        <v>11.5</v>
      </c>
      <c r="AB246" s="432">
        <v>-14.7</v>
      </c>
      <c r="AC246" s="440">
        <v>4.3499999999999996</v>
      </c>
      <c r="AD246" s="443">
        <v>4.2</v>
      </c>
      <c r="AE246" s="440">
        <v>5</v>
      </c>
      <c r="AF246" s="723">
        <v>6</v>
      </c>
      <c r="AG246" s="456">
        <v>1109</v>
      </c>
      <c r="AH246" s="653">
        <v>0.3</v>
      </c>
      <c r="AI246" s="767">
        <v>0</v>
      </c>
      <c r="AJ246" s="796">
        <f t="shared" si="356"/>
        <v>0.36041799104732003</v>
      </c>
      <c r="AK246" s="688">
        <f t="shared" si="357"/>
        <v>0.46054710583912623</v>
      </c>
      <c r="AL246" s="634">
        <f t="shared" si="302"/>
        <v>2.0134228187919545</v>
      </c>
      <c r="AM246" s="631">
        <f t="shared" ref="AM246:AM256" si="364">((AP246/AT246)^(1/3)-1)*100</f>
        <v>1.583973219267798</v>
      </c>
      <c r="AN246" s="631">
        <f t="shared" ref="AN246:AN256" si="365">((AP246/AW246)^(1/5)-1)*100</f>
        <v>1.5137555623987442</v>
      </c>
      <c r="AO246" s="235">
        <f t="shared" si="292"/>
        <v>3.286863695822495</v>
      </c>
      <c r="AP246" s="813">
        <v>1.52</v>
      </c>
      <c r="AQ246" s="808">
        <v>1.49</v>
      </c>
      <c r="AR246" s="809"/>
      <c r="AS246" s="813">
        <v>1.48</v>
      </c>
      <c r="AT246" s="796">
        <v>1.45</v>
      </c>
      <c r="AU246" s="809"/>
      <c r="AV246" s="821">
        <v>1.44</v>
      </c>
      <c r="AW246" s="821">
        <v>1.41</v>
      </c>
      <c r="AX246" s="811">
        <v>1.39</v>
      </c>
      <c r="AY246" s="812">
        <v>1.36</v>
      </c>
      <c r="AZ246" s="811">
        <v>1.3</v>
      </c>
      <c r="BA246" s="811">
        <v>1.22</v>
      </c>
      <c r="BB246" s="811">
        <v>1.1000000000000001</v>
      </c>
      <c r="BC246" s="811">
        <v>1</v>
      </c>
      <c r="BD246" s="811">
        <v>0.9</v>
      </c>
      <c r="BE246" s="811">
        <v>0.82</v>
      </c>
      <c r="BF246" s="811">
        <v>0.74</v>
      </c>
      <c r="BG246" s="811">
        <v>0.66</v>
      </c>
      <c r="BH246" s="810">
        <f t="shared" si="293"/>
        <v>19.28</v>
      </c>
      <c r="BI246" s="405">
        <f t="shared" si="294"/>
        <v>2.0134228187919545</v>
      </c>
      <c r="BJ246" s="405">
        <f t="shared" si="303"/>
        <v>0.67567567567567988</v>
      </c>
      <c r="BK246" s="405">
        <f t="shared" si="323"/>
        <v>2.0689655172413834</v>
      </c>
      <c r="BL246" s="306">
        <f t="shared" si="324"/>
        <v>0.69444444444444198</v>
      </c>
      <c r="BM246" s="404">
        <f t="shared" si="345"/>
        <v>2.1276595744680771</v>
      </c>
      <c r="BN246" s="306">
        <f t="shared" ref="BN246:BW246" si="366">IF(AX246=0,0,IF(AX246&gt;AW246,0,((AW246/AX246)-1)*100))</f>
        <v>1.4388489208633004</v>
      </c>
      <c r="BO246" s="306">
        <f t="shared" si="366"/>
        <v>2.2058823529411686</v>
      </c>
      <c r="BP246" s="306">
        <f t="shared" si="366"/>
        <v>4.6153846153846212</v>
      </c>
      <c r="BQ246" s="306">
        <f t="shared" si="366"/>
        <v>6.5573770491803351</v>
      </c>
      <c r="BR246" s="306">
        <f t="shared" si="366"/>
        <v>10.909090909090891</v>
      </c>
      <c r="BS246" s="306">
        <f t="shared" si="366"/>
        <v>10.000000000000009</v>
      </c>
      <c r="BT246" s="306">
        <f t="shared" si="366"/>
        <v>11.111111111111116</v>
      </c>
      <c r="BU246" s="306">
        <f t="shared" si="366"/>
        <v>9.7560975609756184</v>
      </c>
      <c r="BV246" s="306">
        <f t="shared" si="366"/>
        <v>10.810810810810811</v>
      </c>
      <c r="BW246" s="306">
        <f t="shared" si="366"/>
        <v>12.12121212121211</v>
      </c>
      <c r="BX246" s="404">
        <f t="shared" si="295"/>
        <v>5.8070655654794345</v>
      </c>
      <c r="BY246" s="405">
        <f t="shared" si="296"/>
        <v>4.32551452405602</v>
      </c>
      <c r="BZ246" s="788" t="s">
        <v>2637</v>
      </c>
      <c r="CA246" s="486">
        <f t="shared" si="297"/>
        <v>-13.363088732021589</v>
      </c>
      <c r="CB246" s="348">
        <f t="shared" si="298"/>
        <v>5.0428941739613169</v>
      </c>
      <c r="CC246" s="404">
        <f t="shared" si="299"/>
        <v>39.832566995906774</v>
      </c>
      <c r="CD246" s="570">
        <f t="shared" si="300"/>
        <v>1.5352000000000001</v>
      </c>
      <c r="CE246" s="419">
        <f t="shared" si="255"/>
        <v>1.6019812000000002</v>
      </c>
      <c r="CF246" s="419">
        <f t="shared" si="278"/>
        <v>1.6820802600000002</v>
      </c>
      <c r="CG246" s="419">
        <f t="shared" si="278"/>
        <v>1.7661842730000004</v>
      </c>
      <c r="CH246" s="496">
        <f t="shared" si="278"/>
        <v>1.8544934866500005</v>
      </c>
      <c r="CI246" s="416">
        <f t="shared" si="273"/>
        <v>8.439939219650002</v>
      </c>
      <c r="CJ246" s="405">
        <f t="shared" si="301"/>
        <v>19.595865381123755</v>
      </c>
      <c r="CK246" s="457">
        <v>1.1599999999999999</v>
      </c>
      <c r="CL246" s="458">
        <v>6.16</v>
      </c>
      <c r="CM246" s="458">
        <v>-19.63</v>
      </c>
      <c r="CN246" s="525">
        <v>-3.39</v>
      </c>
      <c r="CO246" s="508">
        <v>-8.7200000000000006</v>
      </c>
    </row>
    <row r="247" spans="1:93" ht="11.25" customHeight="1">
      <c r="A247" s="16" t="s">
        <v>204</v>
      </c>
      <c r="B247" s="16" t="s">
        <v>193</v>
      </c>
      <c r="C247" s="22" t="s">
        <v>2000</v>
      </c>
      <c r="D247" s="216">
        <v>11</v>
      </c>
      <c r="E247" s="121">
        <v>313</v>
      </c>
      <c r="F247" s="36" t="s">
        <v>2049</v>
      </c>
      <c r="G247" s="37" t="s">
        <v>2049</v>
      </c>
      <c r="H247" s="183">
        <v>38.85</v>
      </c>
      <c r="I247" s="226">
        <f t="shared" si="285"/>
        <v>3.7065637065637063</v>
      </c>
      <c r="J247" s="127">
        <v>0.35</v>
      </c>
      <c r="K247" s="127">
        <v>0.36</v>
      </c>
      <c r="L247" s="96">
        <f t="shared" si="363"/>
        <v>2.8571428571428692</v>
      </c>
      <c r="M247" s="105">
        <v>42068</v>
      </c>
      <c r="N247" s="20">
        <v>42072</v>
      </c>
      <c r="O247" s="21">
        <v>42095</v>
      </c>
      <c r="P247" s="269" t="s">
        <v>3171</v>
      </c>
      <c r="Q247" s="16"/>
      <c r="R247" s="225">
        <f t="shared" si="339"/>
        <v>1.44</v>
      </c>
      <c r="S247" s="675">
        <f t="shared" si="287"/>
        <v>61.53846153846154</v>
      </c>
      <c r="T247" s="676">
        <f t="shared" si="288"/>
        <v>6.9454156910053744</v>
      </c>
      <c r="U247" s="226">
        <f t="shared" si="289"/>
        <v>16.602564102564106</v>
      </c>
      <c r="V247" s="677">
        <v>12</v>
      </c>
      <c r="W247" s="169">
        <v>2.34</v>
      </c>
      <c r="X247" s="171">
        <v>4.93</v>
      </c>
      <c r="Y247" s="170">
        <v>1.98</v>
      </c>
      <c r="Z247" s="171">
        <v>1.55</v>
      </c>
      <c r="AA247" s="172">
        <v>12.1</v>
      </c>
      <c r="AB247" s="433">
        <v>5.6</v>
      </c>
      <c r="AC247" s="441">
        <v>0.37</v>
      </c>
      <c r="AD247" s="442">
        <v>6.1</v>
      </c>
      <c r="AE247" s="441">
        <v>3.37</v>
      </c>
      <c r="AF247" s="724">
        <v>13</v>
      </c>
      <c r="AG247" s="461">
        <v>5079</v>
      </c>
      <c r="AH247" s="678">
        <v>0.5</v>
      </c>
      <c r="AI247" s="768">
        <v>1.1100000000000001</v>
      </c>
      <c r="AJ247" s="795">
        <f>IF(OR(AD247&lt;0,AD247="n/a",AD247=0,AN247="n/a"),"n/a",AN247/AD247)</f>
        <v>0.51734100295129948</v>
      </c>
      <c r="AK247" s="794">
        <f>IF(OR(AN247&lt;0,AN247="n/a",AO247&lt;0,AO247="n/a"),"n/a",AN247/AO247)</f>
        <v>0.50708450672576455</v>
      </c>
      <c r="AL247" s="632">
        <f t="shared" si="302"/>
        <v>2.2058823529411686</v>
      </c>
      <c r="AM247" s="633">
        <f t="shared" si="364"/>
        <v>3.0553066148652164</v>
      </c>
      <c r="AN247" s="633">
        <f t="shared" si="365"/>
        <v>3.1557801180029266</v>
      </c>
      <c r="AO247" s="234">
        <f t="shared" si="292"/>
        <v>6.2233810659681588</v>
      </c>
      <c r="AP247" s="803">
        <v>1.39</v>
      </c>
      <c r="AQ247" s="803">
        <v>1.36</v>
      </c>
      <c r="AR247" s="802"/>
      <c r="AS247" s="803">
        <v>1.31</v>
      </c>
      <c r="AT247" s="795">
        <v>1.27</v>
      </c>
      <c r="AU247" s="802"/>
      <c r="AV247" s="826">
        <v>1.23</v>
      </c>
      <c r="AW247" s="826">
        <v>1.19</v>
      </c>
      <c r="AX247" s="806">
        <v>1.1399999999999999</v>
      </c>
      <c r="AY247" s="806">
        <v>1.06</v>
      </c>
      <c r="AZ247" s="806">
        <v>1</v>
      </c>
      <c r="BA247" s="806">
        <v>0.92</v>
      </c>
      <c r="BB247" s="807">
        <v>0.76</v>
      </c>
      <c r="BC247" s="807">
        <v>0.87</v>
      </c>
      <c r="BD247" s="807">
        <v>1.2</v>
      </c>
      <c r="BE247" s="807">
        <v>1.2</v>
      </c>
      <c r="BF247" s="807">
        <v>1.4350000000000001</v>
      </c>
      <c r="BG247" s="806">
        <v>2.14</v>
      </c>
      <c r="BH247" s="805">
        <f t="shared" si="293"/>
        <v>19.474999999999998</v>
      </c>
      <c r="BI247" s="407">
        <f t="shared" si="294"/>
        <v>2.2058823529411686</v>
      </c>
      <c r="BJ247" s="407">
        <f t="shared" si="303"/>
        <v>3.8167938931297662</v>
      </c>
      <c r="BK247" s="407">
        <f t="shared" si="323"/>
        <v>3.1496062992125928</v>
      </c>
      <c r="BL247" s="394">
        <f t="shared" si="324"/>
        <v>3.2520325203251987</v>
      </c>
      <c r="BM247" s="406">
        <f t="shared" si="345"/>
        <v>3.3613445378151363</v>
      </c>
      <c r="BN247" s="394">
        <f t="shared" ref="BN247:BW247" si="367">IF(AX247=0,0,IF(AX247&gt;AW247,0,((AW247/AX247)-1)*100))</f>
        <v>4.3859649122807154</v>
      </c>
      <c r="BO247" s="394">
        <f t="shared" si="367"/>
        <v>7.5471698113207308</v>
      </c>
      <c r="BP247" s="394">
        <f t="shared" si="367"/>
        <v>6.0000000000000053</v>
      </c>
      <c r="BQ247" s="394">
        <f t="shared" si="367"/>
        <v>8.6956521739130377</v>
      </c>
      <c r="BR247" s="394">
        <f t="shared" si="367"/>
        <v>21.052631578947366</v>
      </c>
      <c r="BS247" s="394">
        <f t="shared" si="367"/>
        <v>0</v>
      </c>
      <c r="BT247" s="394">
        <f t="shared" si="367"/>
        <v>0</v>
      </c>
      <c r="BU247" s="394">
        <f t="shared" si="367"/>
        <v>0</v>
      </c>
      <c r="BV247" s="394">
        <f t="shared" si="367"/>
        <v>0</v>
      </c>
      <c r="BW247" s="394">
        <f t="shared" si="367"/>
        <v>0</v>
      </c>
      <c r="BX247" s="406">
        <f t="shared" si="295"/>
        <v>4.2311385386590485</v>
      </c>
      <c r="BY247" s="407">
        <f t="shared" si="296"/>
        <v>5.2517573473660137</v>
      </c>
      <c r="BZ247" s="787" t="s">
        <v>52</v>
      </c>
      <c r="CA247" s="682">
        <f t="shared" si="297"/>
        <v>-9.7402202779974729</v>
      </c>
      <c r="CB247" s="350">
        <f t="shared" si="298"/>
        <v>6.8623438245666328</v>
      </c>
      <c r="CC247" s="406">
        <f t="shared" si="299"/>
        <v>43.530213209687126</v>
      </c>
      <c r="CD247" s="554">
        <f t="shared" si="300"/>
        <v>1.46784</v>
      </c>
      <c r="CE247" s="417">
        <f t="shared" si="255"/>
        <v>1.473271008</v>
      </c>
      <c r="CF247" s="417">
        <f t="shared" si="278"/>
        <v>1.5229202409696001</v>
      </c>
      <c r="CG247" s="417">
        <f t="shared" si="278"/>
        <v>1.5742426530902758</v>
      </c>
      <c r="CH247" s="495">
        <f t="shared" si="278"/>
        <v>1.6272946304994182</v>
      </c>
      <c r="CI247" s="418">
        <f t="shared" si="273"/>
        <v>7.6655685325592939</v>
      </c>
      <c r="CJ247" s="407">
        <f t="shared" si="301"/>
        <v>19.731193134000755</v>
      </c>
      <c r="CK247" s="462">
        <v>0.37</v>
      </c>
      <c r="CL247" s="463">
        <v>20.48</v>
      </c>
      <c r="CM247" s="463">
        <v>-11.76</v>
      </c>
      <c r="CN247" s="529">
        <v>-6.03</v>
      </c>
      <c r="CO247" s="530">
        <v>3.77</v>
      </c>
    </row>
    <row r="248" spans="1:93" ht="11.25" customHeight="1">
      <c r="A248" s="91" t="s">
        <v>956</v>
      </c>
      <c r="B248" s="24" t="s">
        <v>1591</v>
      </c>
      <c r="C248" s="29" t="s">
        <v>1312</v>
      </c>
      <c r="D248" s="199">
        <v>11</v>
      </c>
      <c r="E248" s="121">
        <v>298</v>
      </c>
      <c r="F248" s="57" t="s">
        <v>2659</v>
      </c>
      <c r="G248" s="49" t="s">
        <v>2659</v>
      </c>
      <c r="H248" s="184">
        <v>66.760000000000005</v>
      </c>
      <c r="I248" s="227">
        <f t="shared" si="285"/>
        <v>0.98861593768723788</v>
      </c>
      <c r="J248" s="126">
        <v>0.126</v>
      </c>
      <c r="K248" s="126">
        <v>0.16500000000000001</v>
      </c>
      <c r="L248" s="83">
        <f t="shared" si="363"/>
        <v>30.952380952380953</v>
      </c>
      <c r="M248" s="140">
        <v>41885</v>
      </c>
      <c r="N248" s="27">
        <v>41887</v>
      </c>
      <c r="O248" s="28">
        <v>41901</v>
      </c>
      <c r="P248" s="93" t="s">
        <v>559</v>
      </c>
      <c r="Q248" s="91"/>
      <c r="R248" s="224">
        <f t="shared" si="339"/>
        <v>0.66</v>
      </c>
      <c r="S248" s="231">
        <f t="shared" si="287"/>
        <v>13.279678068410464</v>
      </c>
      <c r="T248" s="680">
        <f t="shared" si="288"/>
        <v>36.915789367209427</v>
      </c>
      <c r="U248" s="227">
        <f t="shared" si="289"/>
        <v>13.432595573440645</v>
      </c>
      <c r="V248" s="263">
        <v>12</v>
      </c>
      <c r="W248" s="161">
        <v>4.97</v>
      </c>
      <c r="X248" s="149" t="s">
        <v>462</v>
      </c>
      <c r="Y248" s="155">
        <v>2.1</v>
      </c>
      <c r="Z248" s="149">
        <v>3.14</v>
      </c>
      <c r="AA248" s="156">
        <v>25.2</v>
      </c>
      <c r="AB248" s="432">
        <v>57.6</v>
      </c>
      <c r="AC248" s="440">
        <v>-11</v>
      </c>
      <c r="AD248" s="443">
        <v>85.1</v>
      </c>
      <c r="AE248" s="443">
        <v>-1.7</v>
      </c>
      <c r="AF248" s="723">
        <v>9</v>
      </c>
      <c r="AG248" s="456">
        <v>8884</v>
      </c>
      <c r="AH248" s="653">
        <v>0.1</v>
      </c>
      <c r="AI248" s="767">
        <v>0.27</v>
      </c>
      <c r="AJ248" s="796">
        <f t="shared" ref="AJ248:AJ256" si="368">IF(OR(AD248&lt;0,AD248="n/a",AD248=0),"n/a",AN248/AD248)</f>
        <v>0.46465756504384442</v>
      </c>
      <c r="AK248" s="688">
        <f t="shared" ref="AK248:AK255" si="369">IF(OR(AO248&lt;0,AO248="n/a"),"n/a",AN248/AO248)</f>
        <v>0.78866135221092359</v>
      </c>
      <c r="AL248" s="634">
        <f t="shared" si="302"/>
        <v>41.090909090909108</v>
      </c>
      <c r="AM248" s="631">
        <f t="shared" si="364"/>
        <v>61.859009047739157</v>
      </c>
      <c r="AN248" s="631">
        <f t="shared" si="365"/>
        <v>39.542358785231158</v>
      </c>
      <c r="AO248" s="235">
        <f t="shared" si="292"/>
        <v>50.138578078383823</v>
      </c>
      <c r="AP248" s="808">
        <v>0.58200000000000007</v>
      </c>
      <c r="AQ248" s="808">
        <v>0.41249999999999998</v>
      </c>
      <c r="AR248" s="809"/>
      <c r="AS248" s="808">
        <v>0.26124999999999998</v>
      </c>
      <c r="AT248" s="796">
        <v>0.13724999999999998</v>
      </c>
      <c r="AU248" s="809"/>
      <c r="AV248" s="821">
        <v>0.121</v>
      </c>
      <c r="AW248" s="821">
        <v>0.11</v>
      </c>
      <c r="AX248" s="811">
        <v>0.10249999999999999</v>
      </c>
      <c r="AY248" s="811">
        <v>0.09</v>
      </c>
      <c r="AZ248" s="811">
        <v>6.7500000000000004E-2</v>
      </c>
      <c r="BA248" s="811">
        <v>4.8500000000000001E-2</v>
      </c>
      <c r="BB248" s="811">
        <v>0.01</v>
      </c>
      <c r="BC248" s="812">
        <v>0</v>
      </c>
      <c r="BD248" s="812">
        <v>0</v>
      </c>
      <c r="BE248" s="812">
        <v>0</v>
      </c>
      <c r="BF248" s="812">
        <v>0</v>
      </c>
      <c r="BG248" s="812">
        <v>0</v>
      </c>
      <c r="BH248" s="810">
        <f t="shared" si="293"/>
        <v>1.9424999999999999</v>
      </c>
      <c r="BI248" s="405">
        <f t="shared" si="294"/>
        <v>41.090909090909108</v>
      </c>
      <c r="BJ248" s="405">
        <f t="shared" si="303"/>
        <v>57.894736842105267</v>
      </c>
      <c r="BK248" s="405">
        <f t="shared" si="323"/>
        <v>90.34608378870675</v>
      </c>
      <c r="BL248" s="306">
        <f t="shared" si="324"/>
        <v>13.429752066115697</v>
      </c>
      <c r="BM248" s="404">
        <f t="shared" si="345"/>
        <v>9.9999999999999858</v>
      </c>
      <c r="BN248" s="306">
        <f t="shared" ref="BN248:BW248" si="370">IF(AX248=0,0,IF(AX248&gt;AW248,0,((AW248/AX248)-1)*100))</f>
        <v>7.3170731707317138</v>
      </c>
      <c r="BO248" s="306">
        <f t="shared" si="370"/>
        <v>13.888888888888884</v>
      </c>
      <c r="BP248" s="306">
        <f t="shared" si="370"/>
        <v>33.333333333333329</v>
      </c>
      <c r="BQ248" s="306">
        <f t="shared" si="370"/>
        <v>39.175257731958759</v>
      </c>
      <c r="BR248" s="306">
        <f t="shared" si="370"/>
        <v>384.99999999999994</v>
      </c>
      <c r="BS248" s="306">
        <f t="shared" si="370"/>
        <v>0</v>
      </c>
      <c r="BT248" s="306">
        <f t="shared" si="370"/>
        <v>0</v>
      </c>
      <c r="BU248" s="306">
        <f t="shared" si="370"/>
        <v>0</v>
      </c>
      <c r="BV248" s="306">
        <f t="shared" si="370"/>
        <v>0</v>
      </c>
      <c r="BW248" s="306">
        <f t="shared" si="370"/>
        <v>0</v>
      </c>
      <c r="BX248" s="404">
        <f t="shared" si="295"/>
        <v>46.098402327516631</v>
      </c>
      <c r="BY248" s="405">
        <f t="shared" si="296"/>
        <v>94.065349173516495</v>
      </c>
      <c r="BZ248" s="788" t="s">
        <v>1464</v>
      </c>
      <c r="CA248" s="486">
        <f t="shared" si="297"/>
        <v>27.098379149477751</v>
      </c>
      <c r="CB248" s="348">
        <f t="shared" si="298"/>
        <v>40.530974722918394</v>
      </c>
      <c r="CC248" s="404">
        <f t="shared" si="299"/>
        <v>62.10877263581488</v>
      </c>
      <c r="CD248" s="570">
        <f t="shared" si="300"/>
        <v>0.6402000000000001</v>
      </c>
      <c r="CE248" s="419">
        <f t="shared" si="255"/>
        <v>0.64660200000000012</v>
      </c>
      <c r="CF248" s="419">
        <f t="shared" si="278"/>
        <v>0.65306802000000008</v>
      </c>
      <c r="CG248" s="419">
        <f t="shared" si="278"/>
        <v>0.65959870020000011</v>
      </c>
      <c r="CH248" s="496">
        <f t="shared" si="278"/>
        <v>0.66619468720200015</v>
      </c>
      <c r="CI248" s="416">
        <f t="shared" si="273"/>
        <v>3.2656634074020006</v>
      </c>
      <c r="CJ248" s="405">
        <f t="shared" si="301"/>
        <v>4.8916468055751947</v>
      </c>
      <c r="CK248" s="457">
        <v>2.35</v>
      </c>
      <c r="CL248" s="458">
        <v>24.95</v>
      </c>
      <c r="CM248" s="458">
        <v>-32</v>
      </c>
      <c r="CN248" s="525">
        <v>8.84</v>
      </c>
      <c r="CO248" s="508">
        <v>-12.1</v>
      </c>
    </row>
    <row r="249" spans="1:93" ht="11.25" customHeight="1">
      <c r="A249" s="24" t="s">
        <v>2706</v>
      </c>
      <c r="B249" s="24" t="s">
        <v>2707</v>
      </c>
      <c r="C249" s="29" t="s">
        <v>3266</v>
      </c>
      <c r="D249" s="117">
        <v>13</v>
      </c>
      <c r="E249" s="121">
        <v>229</v>
      </c>
      <c r="F249" s="57" t="s">
        <v>2659</v>
      </c>
      <c r="G249" s="49" t="s">
        <v>2659</v>
      </c>
      <c r="H249" s="184">
        <v>62.48</v>
      </c>
      <c r="I249" s="227">
        <f t="shared" si="285"/>
        <v>3.2010243277848911</v>
      </c>
      <c r="J249" s="113">
        <v>0.44</v>
      </c>
      <c r="K249" s="113">
        <v>0.5</v>
      </c>
      <c r="L249" s="83">
        <f t="shared" si="363"/>
        <v>13.636363636363647</v>
      </c>
      <c r="M249" s="140">
        <v>41984</v>
      </c>
      <c r="N249" s="27">
        <v>41988</v>
      </c>
      <c r="O249" s="28">
        <v>42006</v>
      </c>
      <c r="P249" s="26" t="s">
        <v>2777</v>
      </c>
      <c r="Q249" s="91" t="s">
        <v>634</v>
      </c>
      <c r="R249" s="224">
        <f t="shared" si="339"/>
        <v>2</v>
      </c>
      <c r="S249" s="231">
        <f t="shared" si="287"/>
        <v>56.980056980056979</v>
      </c>
      <c r="T249" s="680">
        <f t="shared" si="288"/>
        <v>83.797513038951578</v>
      </c>
      <c r="U249" s="227">
        <f t="shared" si="289"/>
        <v>17.8005698005698</v>
      </c>
      <c r="V249" s="263">
        <v>12</v>
      </c>
      <c r="W249" s="161">
        <v>3.51</v>
      </c>
      <c r="X249" s="149" t="s">
        <v>462</v>
      </c>
      <c r="Y249" s="155">
        <v>4.59</v>
      </c>
      <c r="Z249" s="149">
        <v>4.2699999999999996</v>
      </c>
      <c r="AA249" s="156">
        <v>32.9</v>
      </c>
      <c r="AB249" s="432">
        <v>48.7</v>
      </c>
      <c r="AC249" s="440">
        <v>0</v>
      </c>
      <c r="AD249" s="443">
        <v>25.9</v>
      </c>
      <c r="AE249" s="443" t="s">
        <v>462</v>
      </c>
      <c r="AF249" s="723">
        <v>0</v>
      </c>
      <c r="AG249" s="456">
        <v>519</v>
      </c>
      <c r="AH249" s="653">
        <v>4</v>
      </c>
      <c r="AI249" s="767">
        <v>0</v>
      </c>
      <c r="AJ249" s="796">
        <f t="shared" si="368"/>
        <v>0.30736862180155561</v>
      </c>
      <c r="AK249" s="688">
        <f t="shared" si="369"/>
        <v>0.31929423763931031</v>
      </c>
      <c r="AL249" s="634">
        <f t="shared" si="302"/>
        <v>9.9999999999999858</v>
      </c>
      <c r="AM249" s="631">
        <f t="shared" si="364"/>
        <v>8.4454146872977809</v>
      </c>
      <c r="AN249" s="631">
        <f t="shared" si="365"/>
        <v>7.9608473046602901</v>
      </c>
      <c r="AO249" s="235">
        <f t="shared" si="292"/>
        <v>24.932636941770415</v>
      </c>
      <c r="AP249" s="808">
        <v>1.76</v>
      </c>
      <c r="AQ249" s="808">
        <v>1.6</v>
      </c>
      <c r="AR249" s="809"/>
      <c r="AS249" s="808">
        <v>1.48</v>
      </c>
      <c r="AT249" s="796">
        <v>1.38</v>
      </c>
      <c r="AU249" s="809" t="s">
        <v>1127</v>
      </c>
      <c r="AV249" s="821">
        <v>1.32</v>
      </c>
      <c r="AW249" s="821">
        <v>1.2</v>
      </c>
      <c r="AX249" s="811">
        <v>1.1499999999999999</v>
      </c>
      <c r="AY249" s="811">
        <v>0.8</v>
      </c>
      <c r="AZ249" s="811">
        <v>0.42</v>
      </c>
      <c r="BA249" s="811">
        <v>0.33</v>
      </c>
      <c r="BB249" s="811">
        <v>0.19</v>
      </c>
      <c r="BC249" s="811">
        <v>0.09</v>
      </c>
      <c r="BD249" s="811">
        <v>0.02</v>
      </c>
      <c r="BE249" s="812">
        <v>0</v>
      </c>
      <c r="BF249" s="812">
        <v>0</v>
      </c>
      <c r="BG249" s="812">
        <v>0</v>
      </c>
      <c r="BH249" s="810">
        <f t="shared" si="293"/>
        <v>11.74</v>
      </c>
      <c r="BI249" s="405">
        <f t="shared" si="294"/>
        <v>9.9999999999999858</v>
      </c>
      <c r="BJ249" s="405">
        <f t="shared" si="303"/>
        <v>8.1081081081081141</v>
      </c>
      <c r="BK249" s="405">
        <f t="shared" si="323"/>
        <v>7.2463768115942129</v>
      </c>
      <c r="BL249" s="306">
        <f t="shared" si="324"/>
        <v>4.5454545454545414</v>
      </c>
      <c r="BM249" s="404">
        <f t="shared" si="345"/>
        <v>10.000000000000009</v>
      </c>
      <c r="BN249" s="306">
        <f t="shared" ref="BN249:BW249" si="371">IF(AX249=0,0,IF(AX249&gt;AW249,0,((AW249/AX249)-1)*100))</f>
        <v>4.3478260869565188</v>
      </c>
      <c r="BO249" s="306">
        <f t="shared" si="371"/>
        <v>43.749999999999979</v>
      </c>
      <c r="BP249" s="306">
        <f t="shared" si="371"/>
        <v>90.476190476190482</v>
      </c>
      <c r="BQ249" s="306">
        <f t="shared" si="371"/>
        <v>27.27272727272727</v>
      </c>
      <c r="BR249" s="306">
        <f t="shared" si="371"/>
        <v>73.684210526315795</v>
      </c>
      <c r="BS249" s="306">
        <f t="shared" si="371"/>
        <v>111.11111111111111</v>
      </c>
      <c r="BT249" s="306">
        <f t="shared" si="371"/>
        <v>350</v>
      </c>
      <c r="BU249" s="306">
        <f t="shared" si="371"/>
        <v>0</v>
      </c>
      <c r="BV249" s="306">
        <f t="shared" si="371"/>
        <v>0</v>
      </c>
      <c r="BW249" s="306">
        <f t="shared" si="371"/>
        <v>0</v>
      </c>
      <c r="BX249" s="404">
        <f t="shared" si="295"/>
        <v>49.369466995897206</v>
      </c>
      <c r="BY249" s="405">
        <f t="shared" si="296"/>
        <v>87.527709578174694</v>
      </c>
      <c r="BZ249" s="788" t="s">
        <v>2637</v>
      </c>
      <c r="CA249" s="486">
        <f t="shared" si="297"/>
        <v>-6.6386981681246198</v>
      </c>
      <c r="CB249" s="348">
        <f t="shared" si="298"/>
        <v>11.16187163244518</v>
      </c>
      <c r="CC249" s="404">
        <f t="shared" si="299"/>
        <v>50.875068317916352</v>
      </c>
      <c r="CD249" s="570">
        <f t="shared" si="300"/>
        <v>1.9360000000000002</v>
      </c>
      <c r="CE249" s="419">
        <f t="shared" si="255"/>
        <v>1.9360000000000002</v>
      </c>
      <c r="CF249" s="419">
        <f t="shared" si="278"/>
        <v>1.9940800000000003</v>
      </c>
      <c r="CG249" s="419">
        <f t="shared" si="278"/>
        <v>2.0539024000000006</v>
      </c>
      <c r="CH249" s="496">
        <f t="shared" si="278"/>
        <v>2.1155194720000008</v>
      </c>
      <c r="CI249" s="416">
        <f t="shared" si="273"/>
        <v>10.035501872000001</v>
      </c>
      <c r="CJ249" s="405">
        <f t="shared" si="301"/>
        <v>16.061942816901411</v>
      </c>
      <c r="CK249" s="457">
        <v>0.94</v>
      </c>
      <c r="CL249" s="458">
        <v>22.71</v>
      </c>
      <c r="CM249" s="458">
        <v>-8.25</v>
      </c>
      <c r="CN249" s="525">
        <v>3.18</v>
      </c>
      <c r="CO249" s="508">
        <v>5.66</v>
      </c>
    </row>
    <row r="250" spans="1:93" ht="11.25" customHeight="1">
      <c r="A250" s="91" t="s">
        <v>2021</v>
      </c>
      <c r="B250" s="24" t="s">
        <v>2022</v>
      </c>
      <c r="C250" s="29" t="s">
        <v>3133</v>
      </c>
      <c r="D250" s="199">
        <v>12</v>
      </c>
      <c r="E250" s="121">
        <v>285</v>
      </c>
      <c r="F250" s="38" t="s">
        <v>1572</v>
      </c>
      <c r="G250" s="39" t="s">
        <v>1572</v>
      </c>
      <c r="H250" s="184">
        <v>49.04</v>
      </c>
      <c r="I250" s="227">
        <f t="shared" si="285"/>
        <v>4.7308319738988578</v>
      </c>
      <c r="J250" s="126">
        <v>0.56999999999999995</v>
      </c>
      <c r="K250" s="126">
        <v>0.57999999999999996</v>
      </c>
      <c r="L250" s="83">
        <f t="shared" si="363"/>
        <v>1.7543859649122862</v>
      </c>
      <c r="M250" s="140">
        <v>42074</v>
      </c>
      <c r="N250" s="27">
        <v>42076</v>
      </c>
      <c r="O250" s="28">
        <v>42093</v>
      </c>
      <c r="P250" s="93" t="s">
        <v>954</v>
      </c>
      <c r="Q250" s="91"/>
      <c r="R250" s="224">
        <f t="shared" si="339"/>
        <v>2.3199999999999998</v>
      </c>
      <c r="S250" s="231">
        <f t="shared" si="287"/>
        <v>81.978798586572438</v>
      </c>
      <c r="T250" s="680">
        <f t="shared" si="288"/>
        <v>76.393036532793772</v>
      </c>
      <c r="U250" s="227">
        <f t="shared" si="289"/>
        <v>17.328621908127207</v>
      </c>
      <c r="V250" s="263">
        <v>12</v>
      </c>
      <c r="W250" s="161">
        <v>2.83</v>
      </c>
      <c r="X250" s="149">
        <v>2.8</v>
      </c>
      <c r="Y250" s="155">
        <v>4.8</v>
      </c>
      <c r="Z250" s="149">
        <v>4.04</v>
      </c>
      <c r="AA250" s="156">
        <v>31.9</v>
      </c>
      <c r="AB250" s="432">
        <v>356.3</v>
      </c>
      <c r="AC250" s="440">
        <v>16.940000000000001</v>
      </c>
      <c r="AD250" s="443">
        <v>52.8</v>
      </c>
      <c r="AE250" s="440">
        <v>6.19</v>
      </c>
      <c r="AF250" s="723">
        <v>16</v>
      </c>
      <c r="AG250" s="456">
        <v>36659</v>
      </c>
      <c r="AH250" s="653">
        <v>0.1</v>
      </c>
      <c r="AI250" s="767">
        <v>2.29</v>
      </c>
      <c r="AJ250" s="796">
        <f t="shared" si="368"/>
        <v>0.6588553459820804</v>
      </c>
      <c r="AK250" s="688">
        <f t="shared" si="369"/>
        <v>0.9233119783408904</v>
      </c>
      <c r="AL250" s="634">
        <f t="shared" si="302"/>
        <v>36.173913043478258</v>
      </c>
      <c r="AM250" s="631">
        <f t="shared" si="364"/>
        <v>36.186279691080323</v>
      </c>
      <c r="AN250" s="631">
        <f t="shared" si="365"/>
        <v>34.787562267853843</v>
      </c>
      <c r="AO250" s="235">
        <f t="shared" si="292"/>
        <v>37.67693161564307</v>
      </c>
      <c r="AP250" s="808">
        <v>1.9575</v>
      </c>
      <c r="AQ250" s="808">
        <v>1.4375</v>
      </c>
      <c r="AR250" s="809"/>
      <c r="AS250" s="808">
        <v>1.1964999999999999</v>
      </c>
      <c r="AT250" s="796">
        <v>0.77500000000000002</v>
      </c>
      <c r="AU250" s="809"/>
      <c r="AV250" s="821">
        <v>0.48499999999999999</v>
      </c>
      <c r="AW250" s="827">
        <v>0.44</v>
      </c>
      <c r="AX250" s="811">
        <v>0.43</v>
      </c>
      <c r="AY250" s="811">
        <v>0.39</v>
      </c>
      <c r="AZ250" s="811">
        <v>0.34499999999999997</v>
      </c>
      <c r="BA250" s="811">
        <v>0.25</v>
      </c>
      <c r="BB250" s="811">
        <v>0.08</v>
      </c>
      <c r="BC250" s="812">
        <v>0.04</v>
      </c>
      <c r="BD250" s="812">
        <v>0.42</v>
      </c>
      <c r="BE250" s="811">
        <v>0.68</v>
      </c>
      <c r="BF250" s="812">
        <v>0.6</v>
      </c>
      <c r="BG250" s="812">
        <v>0.6</v>
      </c>
      <c r="BH250" s="810">
        <f t="shared" si="293"/>
        <v>10.1265</v>
      </c>
      <c r="BI250" s="405">
        <f t="shared" si="294"/>
        <v>36.173913043478258</v>
      </c>
      <c r="BJ250" s="405">
        <f t="shared" si="303"/>
        <v>20.142081069786897</v>
      </c>
      <c r="BK250" s="405">
        <f t="shared" si="323"/>
        <v>54.38709677419353</v>
      </c>
      <c r="BL250" s="306">
        <f t="shared" si="324"/>
        <v>59.793814432989699</v>
      </c>
      <c r="BM250" s="404">
        <f t="shared" si="345"/>
        <v>10.22727272727273</v>
      </c>
      <c r="BN250" s="306">
        <f t="shared" ref="BN250:BW251" si="372">IF(AX250=0,0,IF(AX250&gt;AW250,0,((AW250/AX250)-1)*100))</f>
        <v>2.3255813953488413</v>
      </c>
      <c r="BO250" s="306">
        <f t="shared" si="372"/>
        <v>10.256410256410241</v>
      </c>
      <c r="BP250" s="306">
        <f t="shared" si="372"/>
        <v>13.043478260869579</v>
      </c>
      <c r="BQ250" s="306">
        <f t="shared" si="372"/>
        <v>37.999999999999986</v>
      </c>
      <c r="BR250" s="306">
        <f t="shared" si="372"/>
        <v>212.5</v>
      </c>
      <c r="BS250" s="306">
        <f t="shared" si="372"/>
        <v>100</v>
      </c>
      <c r="BT250" s="306">
        <f t="shared" si="372"/>
        <v>0</v>
      </c>
      <c r="BU250" s="306">
        <f t="shared" si="372"/>
        <v>0</v>
      </c>
      <c r="BV250" s="306">
        <f t="shared" si="372"/>
        <v>13.333333333333353</v>
      </c>
      <c r="BW250" s="306">
        <f t="shared" si="372"/>
        <v>0</v>
      </c>
      <c r="BX250" s="404">
        <f t="shared" si="295"/>
        <v>38.012198752912212</v>
      </c>
      <c r="BY250" s="405">
        <f t="shared" si="296"/>
        <v>53.998125050622242</v>
      </c>
      <c r="BZ250" s="788" t="s">
        <v>1465</v>
      </c>
      <c r="CA250" s="486">
        <f t="shared" si="297"/>
        <v>22.189772333625495</v>
      </c>
      <c r="CB250" s="348">
        <f t="shared" si="298"/>
        <v>39.518394241752702</v>
      </c>
      <c r="CC250" s="404">
        <f t="shared" si="299"/>
        <v>61.351450932986175</v>
      </c>
      <c r="CD250" s="570">
        <f t="shared" si="300"/>
        <v>2.1532500000000003</v>
      </c>
      <c r="CE250" s="419">
        <f t="shared" si="255"/>
        <v>2.3685750000000008</v>
      </c>
      <c r="CF250" s="419">
        <f t="shared" si="278"/>
        <v>2.5151897925000011</v>
      </c>
      <c r="CG250" s="419">
        <f t="shared" si="278"/>
        <v>2.6708800406557511</v>
      </c>
      <c r="CH250" s="496">
        <f t="shared" si="278"/>
        <v>2.8362075151723425</v>
      </c>
      <c r="CI250" s="416">
        <f t="shared" si="273"/>
        <v>12.544102348328096</v>
      </c>
      <c r="CJ250" s="405">
        <f t="shared" si="301"/>
        <v>25.579327790228579</v>
      </c>
      <c r="CK250" s="457">
        <v>1.36</v>
      </c>
      <c r="CL250" s="458">
        <v>28.68</v>
      </c>
      <c r="CM250" s="458">
        <v>-16.13</v>
      </c>
      <c r="CN250" s="525">
        <v>8.82</v>
      </c>
      <c r="CO250" s="508">
        <v>-4.08</v>
      </c>
    </row>
    <row r="251" spans="1:93" ht="11.25" customHeight="1">
      <c r="A251" s="197" t="s">
        <v>2951</v>
      </c>
      <c r="B251" s="32" t="s">
        <v>2952</v>
      </c>
      <c r="C251" s="35" t="s">
        <v>2063</v>
      </c>
      <c r="D251" s="200">
        <v>12</v>
      </c>
      <c r="E251" s="121">
        <v>277</v>
      </c>
      <c r="F251" s="40" t="s">
        <v>2049</v>
      </c>
      <c r="G251" s="42" t="s">
        <v>2049</v>
      </c>
      <c r="H251" s="185">
        <v>50.98</v>
      </c>
      <c r="I251" s="229">
        <f t="shared" si="285"/>
        <v>3.3150255001961551</v>
      </c>
      <c r="J251" s="125">
        <v>0.39</v>
      </c>
      <c r="K251" s="125">
        <v>0.42249999999999999</v>
      </c>
      <c r="L251" s="84">
        <f t="shared" si="363"/>
        <v>8.333333333333325</v>
      </c>
      <c r="M251" s="215">
        <v>42046</v>
      </c>
      <c r="N251" s="44">
        <v>42048</v>
      </c>
      <c r="O251" s="34">
        <v>42064</v>
      </c>
      <c r="P251" s="43" t="s">
        <v>1199</v>
      </c>
      <c r="Q251" s="197"/>
      <c r="R251" s="192">
        <f t="shared" si="339"/>
        <v>1.69</v>
      </c>
      <c r="S251" s="672">
        <f t="shared" si="287"/>
        <v>65.250965250965251</v>
      </c>
      <c r="T251" s="681">
        <f t="shared" si="288"/>
        <v>50.815316016840754</v>
      </c>
      <c r="U251" s="229">
        <f t="shared" si="289"/>
        <v>19.683397683397683</v>
      </c>
      <c r="V251" s="264">
        <v>12</v>
      </c>
      <c r="W251" s="162">
        <v>2.59</v>
      </c>
      <c r="X251" s="150">
        <v>3.37</v>
      </c>
      <c r="Y251" s="157">
        <v>2.2999999999999998</v>
      </c>
      <c r="Z251" s="150">
        <v>2.6</v>
      </c>
      <c r="AA251" s="158">
        <v>13.4</v>
      </c>
      <c r="AB251" s="434">
        <v>3.2</v>
      </c>
      <c r="AC251" s="444">
        <v>5.82</v>
      </c>
      <c r="AD251" s="445">
        <v>10.3</v>
      </c>
      <c r="AE251" s="445">
        <v>5.84</v>
      </c>
      <c r="AF251" s="725">
        <v>17</v>
      </c>
      <c r="AG251" s="467">
        <v>11497</v>
      </c>
      <c r="AH251" s="679">
        <v>0.2</v>
      </c>
      <c r="AI251" s="769">
        <v>1.18</v>
      </c>
      <c r="AJ251" s="797">
        <f t="shared" si="368"/>
        <v>1.7708670210431006</v>
      </c>
      <c r="AK251" s="686">
        <f t="shared" si="369"/>
        <v>1.2882815756264412</v>
      </c>
      <c r="AL251" s="635">
        <f t="shared" si="302"/>
        <v>7.9584775086505077</v>
      </c>
      <c r="AM251" s="636">
        <f t="shared" si="364"/>
        <v>14.471424255333186</v>
      </c>
      <c r="AN251" s="636">
        <f t="shared" si="365"/>
        <v>18.239930316743937</v>
      </c>
      <c r="AO251" s="236">
        <f t="shared" si="292"/>
        <v>14.158341360951754</v>
      </c>
      <c r="AP251" s="814">
        <v>1.56</v>
      </c>
      <c r="AQ251" s="814">
        <v>1.4450000000000001</v>
      </c>
      <c r="AR251" s="815"/>
      <c r="AS251" s="814">
        <v>1.2</v>
      </c>
      <c r="AT251" s="797">
        <v>1.04</v>
      </c>
      <c r="AU251" s="815"/>
      <c r="AV251" s="828">
        <v>0.8</v>
      </c>
      <c r="AW251" s="828">
        <v>0.67500000000000004</v>
      </c>
      <c r="AX251" s="817">
        <v>0.54</v>
      </c>
      <c r="AY251" s="817">
        <v>0.5</v>
      </c>
      <c r="AZ251" s="817">
        <v>0.46</v>
      </c>
      <c r="BA251" s="817">
        <v>0.44</v>
      </c>
      <c r="BB251" s="817">
        <v>0.41499999999999998</v>
      </c>
      <c r="BC251" s="820">
        <v>0.4</v>
      </c>
      <c r="BD251" s="820">
        <v>0.4</v>
      </c>
      <c r="BE251" s="820">
        <v>0.4</v>
      </c>
      <c r="BF251" s="820">
        <v>0.68500000000000005</v>
      </c>
      <c r="BG251" s="820">
        <v>0.78</v>
      </c>
      <c r="BH251" s="816">
        <f t="shared" si="293"/>
        <v>11.74</v>
      </c>
      <c r="BI251" s="409">
        <f t="shared" si="294"/>
        <v>7.9584775086505077</v>
      </c>
      <c r="BJ251" s="409">
        <f t="shared" si="303"/>
        <v>20.416666666666682</v>
      </c>
      <c r="BK251" s="409">
        <f t="shared" si="323"/>
        <v>15.384615384615374</v>
      </c>
      <c r="BL251" s="395">
        <f t="shared" si="324"/>
        <v>30.000000000000004</v>
      </c>
      <c r="BM251" s="408">
        <f t="shared" si="345"/>
        <v>18.518518518518512</v>
      </c>
      <c r="BN251" s="395">
        <f t="shared" si="372"/>
        <v>25</v>
      </c>
      <c r="BO251" s="395">
        <f t="shared" si="372"/>
        <v>8.0000000000000071</v>
      </c>
      <c r="BP251" s="395">
        <f t="shared" si="372"/>
        <v>8.6956521739130377</v>
      </c>
      <c r="BQ251" s="395">
        <f t="shared" si="372"/>
        <v>4.5454545454545414</v>
      </c>
      <c r="BR251" s="395">
        <f t="shared" si="372"/>
        <v>6.024096385542177</v>
      </c>
      <c r="BS251" s="395">
        <f t="shared" si="372"/>
        <v>3.7499999999999867</v>
      </c>
      <c r="BT251" s="395">
        <f t="shared" si="372"/>
        <v>0</v>
      </c>
      <c r="BU251" s="395">
        <f t="shared" si="372"/>
        <v>0</v>
      </c>
      <c r="BV251" s="395">
        <f t="shared" si="372"/>
        <v>0</v>
      </c>
      <c r="BW251" s="395">
        <f t="shared" si="372"/>
        <v>0</v>
      </c>
      <c r="BX251" s="408">
        <f t="shared" si="295"/>
        <v>9.8862320788907212</v>
      </c>
      <c r="BY251" s="409">
        <f t="shared" si="296"/>
        <v>9.414044653028391</v>
      </c>
      <c r="BZ251" s="654" t="s">
        <v>52</v>
      </c>
      <c r="CA251" s="487">
        <f t="shared" si="297"/>
        <v>1.8715581335424112</v>
      </c>
      <c r="CB251" s="349">
        <f t="shared" si="298"/>
        <v>21.554955816940094</v>
      </c>
      <c r="CC251" s="408">
        <f t="shared" si="299"/>
        <v>64.885585167000983</v>
      </c>
      <c r="CD251" s="574">
        <f t="shared" si="300"/>
        <v>1.60992</v>
      </c>
      <c r="CE251" s="420">
        <f t="shared" si="255"/>
        <v>1.703617344</v>
      </c>
      <c r="CF251" s="420">
        <f t="shared" si="278"/>
        <v>1.8031085968895999</v>
      </c>
      <c r="CG251" s="420">
        <f t="shared" si="278"/>
        <v>1.9084101389479526</v>
      </c>
      <c r="CH251" s="497">
        <f t="shared" si="278"/>
        <v>2.0198612910625129</v>
      </c>
      <c r="CI251" s="421">
        <f t="shared" si="273"/>
        <v>9.0449173709000661</v>
      </c>
      <c r="CJ251" s="409">
        <f t="shared" si="301"/>
        <v>17.742089782071531</v>
      </c>
      <c r="CK251" s="468">
        <v>0.18</v>
      </c>
      <c r="CL251" s="469">
        <v>24.73</v>
      </c>
      <c r="CM251" s="469">
        <v>-11.42</v>
      </c>
      <c r="CN251" s="528">
        <v>-4.46</v>
      </c>
      <c r="CO251" s="476">
        <v>7.97</v>
      </c>
    </row>
    <row r="252" spans="1:93" ht="11.25" customHeight="1">
      <c r="A252" s="24" t="s">
        <v>2023</v>
      </c>
      <c r="B252" s="24" t="s">
        <v>2024</v>
      </c>
      <c r="C252" s="29" t="s">
        <v>2063</v>
      </c>
      <c r="D252" s="199">
        <v>12</v>
      </c>
      <c r="E252" s="121">
        <v>288</v>
      </c>
      <c r="F252" s="38" t="s">
        <v>2049</v>
      </c>
      <c r="G252" s="39" t="s">
        <v>1572</v>
      </c>
      <c r="H252" s="184">
        <v>35.28</v>
      </c>
      <c r="I252" s="227">
        <f t="shared" si="285"/>
        <v>3.6281179138321997</v>
      </c>
      <c r="J252" s="126">
        <v>0.3</v>
      </c>
      <c r="K252" s="126">
        <v>0.32</v>
      </c>
      <c r="L252" s="83">
        <f t="shared" si="363"/>
        <v>6.6666666666666652</v>
      </c>
      <c r="M252" s="140">
        <v>42076</v>
      </c>
      <c r="N252" s="27">
        <v>42080</v>
      </c>
      <c r="O252" s="28">
        <v>42114</v>
      </c>
      <c r="P252" s="26" t="s">
        <v>647</v>
      </c>
      <c r="Q252" s="24"/>
      <c r="R252" s="224">
        <f t="shared" si="339"/>
        <v>1.28</v>
      </c>
      <c r="S252" s="231">
        <f t="shared" si="287"/>
        <v>63.054187192118235</v>
      </c>
      <c r="T252" s="647">
        <f t="shared" si="288"/>
        <v>16.59538052007332</v>
      </c>
      <c r="U252" s="227">
        <f t="shared" si="289"/>
        <v>17.379310344827587</v>
      </c>
      <c r="V252" s="492">
        <v>12</v>
      </c>
      <c r="W252" s="161">
        <v>2.0299999999999998</v>
      </c>
      <c r="X252" s="149">
        <v>3.85</v>
      </c>
      <c r="Y252" s="155">
        <v>1.53</v>
      </c>
      <c r="Z252" s="149">
        <v>1.76</v>
      </c>
      <c r="AA252" s="156">
        <v>10.4</v>
      </c>
      <c r="AB252" s="432">
        <v>6.3</v>
      </c>
      <c r="AC252" s="440">
        <v>5.94</v>
      </c>
      <c r="AD252" s="443">
        <v>6.4</v>
      </c>
      <c r="AE252" s="440">
        <v>4.51</v>
      </c>
      <c r="AF252" s="723">
        <v>20</v>
      </c>
      <c r="AG252" s="456">
        <v>17840</v>
      </c>
      <c r="AH252" s="653">
        <v>0.1</v>
      </c>
      <c r="AI252" s="767">
        <v>1.23</v>
      </c>
      <c r="AJ252" s="796">
        <f t="shared" si="368"/>
        <v>0.64138191555706403</v>
      </c>
      <c r="AK252" s="688">
        <f t="shared" si="369"/>
        <v>1.0026608987110337</v>
      </c>
      <c r="AL252" s="634">
        <f t="shared" si="302"/>
        <v>7.2727272727272529</v>
      </c>
      <c r="AM252" s="631">
        <f t="shared" si="364"/>
        <v>4.8059761525133693</v>
      </c>
      <c r="AN252" s="631">
        <f t="shared" si="365"/>
        <v>4.1048442595652102</v>
      </c>
      <c r="AO252" s="235">
        <f t="shared" si="292"/>
        <v>4.0939506715003793</v>
      </c>
      <c r="AP252" s="808">
        <v>1.18</v>
      </c>
      <c r="AQ252" s="808">
        <v>1.1000000000000001</v>
      </c>
      <c r="AR252" s="809"/>
      <c r="AS252" s="808">
        <v>1.06</v>
      </c>
      <c r="AT252" s="796">
        <v>1.0249999999999999</v>
      </c>
      <c r="AU252" s="809"/>
      <c r="AV252" s="821">
        <v>0.995</v>
      </c>
      <c r="AW252" s="821">
        <v>0.96499999999999997</v>
      </c>
      <c r="AX252" s="811">
        <v>0.93500000000000005</v>
      </c>
      <c r="AY252" s="811">
        <v>0.90500000000000003</v>
      </c>
      <c r="AZ252" s="811">
        <v>0.875</v>
      </c>
      <c r="BA252" s="811">
        <v>0.84499999999999997</v>
      </c>
      <c r="BB252" s="811">
        <v>0.79</v>
      </c>
      <c r="BC252" s="812">
        <v>0.75</v>
      </c>
      <c r="BD252" s="812">
        <v>1.3125</v>
      </c>
      <c r="BE252" s="811">
        <v>1.5</v>
      </c>
      <c r="BF252" s="812">
        <v>1.3105</v>
      </c>
      <c r="BG252" s="811">
        <v>1.44</v>
      </c>
      <c r="BH252" s="810">
        <f t="shared" si="293"/>
        <v>16.988</v>
      </c>
      <c r="BI252" s="405">
        <f t="shared" si="294"/>
        <v>7.2727272727272529</v>
      </c>
      <c r="BJ252" s="405">
        <f t="shared" si="303"/>
        <v>3.7735849056603765</v>
      </c>
      <c r="BK252" s="405">
        <f t="shared" si="323"/>
        <v>3.4146341463414887</v>
      </c>
      <c r="BL252" s="306">
        <f t="shared" si="324"/>
        <v>3.015075376884413</v>
      </c>
      <c r="BM252" s="404">
        <f t="shared" si="345"/>
        <v>3.1088082901554515</v>
      </c>
      <c r="BN252" s="306">
        <f t="shared" ref="BN252:BW252" si="373">IF(AX252=0,0,IF(AX252&gt;AW252,0,((AW252/AX252)-1)*100))</f>
        <v>3.2085561497326109</v>
      </c>
      <c r="BO252" s="306">
        <f t="shared" si="373"/>
        <v>3.3149171270718369</v>
      </c>
      <c r="BP252" s="306">
        <f t="shared" si="373"/>
        <v>3.4285714285714253</v>
      </c>
      <c r="BQ252" s="306">
        <f t="shared" si="373"/>
        <v>3.5502958579881616</v>
      </c>
      <c r="BR252" s="306">
        <f t="shared" si="373"/>
        <v>6.9620253164556889</v>
      </c>
      <c r="BS252" s="306">
        <f t="shared" si="373"/>
        <v>5.3333333333333455</v>
      </c>
      <c r="BT252" s="306">
        <f t="shared" si="373"/>
        <v>0</v>
      </c>
      <c r="BU252" s="306">
        <f t="shared" si="373"/>
        <v>0</v>
      </c>
      <c r="BV252" s="306">
        <f t="shared" si="373"/>
        <v>14.460129721480342</v>
      </c>
      <c r="BW252" s="306">
        <f t="shared" si="373"/>
        <v>0</v>
      </c>
      <c r="BX252" s="404">
        <f t="shared" si="295"/>
        <v>4.0561772617601592</v>
      </c>
      <c r="BY252" s="405">
        <f t="shared" si="296"/>
        <v>3.4872318875850574</v>
      </c>
      <c r="BZ252" s="788" t="s">
        <v>52</v>
      </c>
      <c r="CA252" s="486">
        <f t="shared" si="297"/>
        <v>-9.6463481714301764</v>
      </c>
      <c r="CB252" s="348">
        <f t="shared" si="298"/>
        <v>7.7329621733974099</v>
      </c>
      <c r="CC252" s="404">
        <f t="shared" si="299"/>
        <v>54.011821388671933</v>
      </c>
      <c r="CD252" s="570">
        <f t="shared" si="300"/>
        <v>1.2543399999999998</v>
      </c>
      <c r="CE252" s="419">
        <f t="shared" si="255"/>
        <v>1.3288477959999996</v>
      </c>
      <c r="CF252" s="419">
        <f t="shared" si="278"/>
        <v>1.3887788315995995</v>
      </c>
      <c r="CG252" s="419">
        <f t="shared" si="278"/>
        <v>1.4514127569047413</v>
      </c>
      <c r="CH252" s="496">
        <f t="shared" si="278"/>
        <v>1.5168714722411449</v>
      </c>
      <c r="CI252" s="416">
        <f t="shared" si="273"/>
        <v>6.940250856745485</v>
      </c>
      <c r="CJ252" s="405">
        <f t="shared" si="301"/>
        <v>19.671912859255912</v>
      </c>
      <c r="CK252" s="457">
        <v>0.23</v>
      </c>
      <c r="CL252" s="458">
        <v>24.17</v>
      </c>
      <c r="CM252" s="458">
        <v>-8.01</v>
      </c>
      <c r="CN252" s="525">
        <v>-2.76</v>
      </c>
      <c r="CO252" s="508">
        <v>8.31</v>
      </c>
    </row>
    <row r="253" spans="1:93" ht="11.25" customHeight="1">
      <c r="A253" s="24" t="s">
        <v>1454</v>
      </c>
      <c r="B253" s="24" t="s">
        <v>1455</v>
      </c>
      <c r="C253" s="98" t="s">
        <v>1880</v>
      </c>
      <c r="D253" s="117">
        <v>12</v>
      </c>
      <c r="E253" s="121">
        <v>249</v>
      </c>
      <c r="F253" s="57" t="s">
        <v>2659</v>
      </c>
      <c r="G253" s="49" t="s">
        <v>2659</v>
      </c>
      <c r="H253" s="184">
        <v>42.37</v>
      </c>
      <c r="I253" s="227">
        <f t="shared" si="285"/>
        <v>2.7377861694595231</v>
      </c>
      <c r="J253" s="126">
        <v>0.25</v>
      </c>
      <c r="K253" s="126">
        <v>0.28999999999999998</v>
      </c>
      <c r="L253" s="83">
        <f t="shared" si="363"/>
        <v>15.999999999999993</v>
      </c>
      <c r="M253" s="140">
        <v>41771</v>
      </c>
      <c r="N253" s="27">
        <v>41773</v>
      </c>
      <c r="O253" s="28">
        <v>41794</v>
      </c>
      <c r="P253" s="93" t="s">
        <v>3187</v>
      </c>
      <c r="Q253" s="24"/>
      <c r="R253" s="224">
        <f t="shared" si="339"/>
        <v>1.1599999999999999</v>
      </c>
      <c r="S253" s="231">
        <f t="shared" si="287"/>
        <v>48.53556485355648</v>
      </c>
      <c r="T253" s="647">
        <f t="shared" si="288"/>
        <v>80.39066031831868</v>
      </c>
      <c r="U253" s="227">
        <f t="shared" si="289"/>
        <v>17.728033472803347</v>
      </c>
      <c r="V253" s="492">
        <v>3</v>
      </c>
      <c r="W253" s="161">
        <v>2.39</v>
      </c>
      <c r="X253" s="149">
        <v>2.46</v>
      </c>
      <c r="Y253" s="155">
        <v>4.5599999999999996</v>
      </c>
      <c r="Z253" s="149">
        <v>4.13</v>
      </c>
      <c r="AA253" s="156">
        <v>24.2</v>
      </c>
      <c r="AB253" s="432">
        <v>22.3</v>
      </c>
      <c r="AC253" s="440">
        <v>-3.56</v>
      </c>
      <c r="AD253" s="443">
        <v>10.8</v>
      </c>
      <c r="AE253" s="440">
        <v>7.21</v>
      </c>
      <c r="AF253" s="723">
        <v>30</v>
      </c>
      <c r="AG253" s="456">
        <v>11077</v>
      </c>
      <c r="AH253" s="653">
        <v>0.1</v>
      </c>
      <c r="AI253" s="767">
        <v>0.57999999999999996</v>
      </c>
      <c r="AJ253" s="796">
        <f t="shared" si="368"/>
        <v>1.2259088252314487</v>
      </c>
      <c r="AK253" s="688">
        <f t="shared" si="369"/>
        <v>0.60666001545133708</v>
      </c>
      <c r="AL253" s="634">
        <f t="shared" si="302"/>
        <v>11.340206185567014</v>
      </c>
      <c r="AM253" s="631">
        <f t="shared" si="364"/>
        <v>13.946318595725637</v>
      </c>
      <c r="AN253" s="631">
        <f t="shared" si="365"/>
        <v>13.239815312499648</v>
      </c>
      <c r="AO253" s="235">
        <f t="shared" si="292"/>
        <v>21.824110663778651</v>
      </c>
      <c r="AP253" s="808">
        <v>1.08</v>
      </c>
      <c r="AQ253" s="808">
        <v>0.97</v>
      </c>
      <c r="AR253" s="809"/>
      <c r="AS253" s="808">
        <v>0.85</v>
      </c>
      <c r="AT253" s="796">
        <v>0.73</v>
      </c>
      <c r="AU253" s="809"/>
      <c r="AV253" s="827">
        <v>0.64</v>
      </c>
      <c r="AW253" s="821">
        <v>0.57999999999999996</v>
      </c>
      <c r="AX253" s="811">
        <v>0.54</v>
      </c>
      <c r="AY253" s="811">
        <v>0.45</v>
      </c>
      <c r="AZ253" s="811">
        <v>0.34</v>
      </c>
      <c r="BA253" s="811">
        <v>0.26</v>
      </c>
      <c r="BB253" s="811">
        <v>0.15</v>
      </c>
      <c r="BC253" s="812">
        <v>0</v>
      </c>
      <c r="BD253" s="812">
        <v>0</v>
      </c>
      <c r="BE253" s="812">
        <v>0</v>
      </c>
      <c r="BF253" s="812">
        <v>0</v>
      </c>
      <c r="BG253" s="812">
        <v>0</v>
      </c>
      <c r="BH253" s="810">
        <f t="shared" si="293"/>
        <v>6.59</v>
      </c>
      <c r="BI253" s="405">
        <f t="shared" si="294"/>
        <v>11.340206185567014</v>
      </c>
      <c r="BJ253" s="405">
        <f t="shared" si="303"/>
        <v>14.117647058823524</v>
      </c>
      <c r="BK253" s="405">
        <f t="shared" si="323"/>
        <v>16.43835616438356</v>
      </c>
      <c r="BL253" s="306">
        <f t="shared" si="324"/>
        <v>14.0625</v>
      </c>
      <c r="BM253" s="404">
        <f t="shared" si="345"/>
        <v>10.344827586206918</v>
      </c>
      <c r="BN253" s="306">
        <f t="shared" ref="BN253:BW253" si="374">IF(AX253=0,0,IF(AX253&gt;AW253,0,((AW253/AX253)-1)*100))</f>
        <v>7.4074074074073959</v>
      </c>
      <c r="BO253" s="306">
        <f t="shared" si="374"/>
        <v>19.999999999999996</v>
      </c>
      <c r="BP253" s="306">
        <f t="shared" si="374"/>
        <v>32.352941176470587</v>
      </c>
      <c r="BQ253" s="306">
        <f t="shared" si="374"/>
        <v>30.76923076923077</v>
      </c>
      <c r="BR253" s="306">
        <f t="shared" si="374"/>
        <v>73.333333333333343</v>
      </c>
      <c r="BS253" s="306">
        <f t="shared" si="374"/>
        <v>0</v>
      </c>
      <c r="BT253" s="306">
        <f t="shared" si="374"/>
        <v>0</v>
      </c>
      <c r="BU253" s="306">
        <f t="shared" si="374"/>
        <v>0</v>
      </c>
      <c r="BV253" s="306">
        <f t="shared" si="374"/>
        <v>0</v>
      </c>
      <c r="BW253" s="306">
        <f t="shared" si="374"/>
        <v>0</v>
      </c>
      <c r="BX253" s="404">
        <f t="shared" si="295"/>
        <v>15.344429978761541</v>
      </c>
      <c r="BY253" s="405">
        <f t="shared" si="296"/>
        <v>18.614026984710314</v>
      </c>
      <c r="BZ253" s="788" t="s">
        <v>2442</v>
      </c>
      <c r="CA253" s="486">
        <f t="shared" si="297"/>
        <v>-1.7504319908441754</v>
      </c>
      <c r="CB253" s="348">
        <f t="shared" si="298"/>
        <v>15.977601481959171</v>
      </c>
      <c r="CC253" s="404">
        <f t="shared" si="299"/>
        <v>64.538640167364008</v>
      </c>
      <c r="CD253" s="570">
        <f t="shared" si="300"/>
        <v>1.1880000000000002</v>
      </c>
      <c r="CE253" s="419">
        <f t="shared" si="255"/>
        <v>1.1998800000000003</v>
      </c>
      <c r="CF253" s="419">
        <f t="shared" si="278"/>
        <v>1.2863913480000004</v>
      </c>
      <c r="CG253" s="419">
        <f t="shared" si="278"/>
        <v>1.3791401641908005</v>
      </c>
      <c r="CH253" s="496">
        <f t="shared" si="278"/>
        <v>1.4785761700289572</v>
      </c>
      <c r="CI253" s="416">
        <f t="shared" si="273"/>
        <v>6.5319876822197589</v>
      </c>
      <c r="CJ253" s="405">
        <f t="shared" si="301"/>
        <v>15.416539254707953</v>
      </c>
      <c r="CK253" s="457">
        <v>1.33</v>
      </c>
      <c r="CL253" s="458">
        <v>18.579999999999998</v>
      </c>
      <c r="CM253" s="458">
        <v>-22.15</v>
      </c>
      <c r="CN253" s="525">
        <v>2.42</v>
      </c>
      <c r="CO253" s="508">
        <v>-1.32</v>
      </c>
    </row>
    <row r="254" spans="1:93" ht="11.25" customHeight="1">
      <c r="A254" s="24" t="s">
        <v>594</v>
      </c>
      <c r="B254" s="24" t="s">
        <v>644</v>
      </c>
      <c r="C254" s="29" t="s">
        <v>496</v>
      </c>
      <c r="D254" s="117">
        <v>18</v>
      </c>
      <c r="E254" s="121">
        <v>167</v>
      </c>
      <c r="F254" s="38" t="s">
        <v>2049</v>
      </c>
      <c r="G254" s="39" t="s">
        <v>2049</v>
      </c>
      <c r="H254" s="184">
        <v>23.67</v>
      </c>
      <c r="I254" s="227">
        <f t="shared" si="285"/>
        <v>2.5264047317279252</v>
      </c>
      <c r="J254" s="113">
        <v>0.1431</v>
      </c>
      <c r="K254" s="113">
        <v>0.14949999999999999</v>
      </c>
      <c r="L254" s="83">
        <f t="shared" si="363"/>
        <v>4.4723969252270956</v>
      </c>
      <c r="M254" s="140">
        <v>42002</v>
      </c>
      <c r="N254" s="27">
        <v>42004</v>
      </c>
      <c r="O254" s="28">
        <v>42019</v>
      </c>
      <c r="P254" s="93" t="s">
        <v>1514</v>
      </c>
      <c r="Q254" s="201"/>
      <c r="R254" s="224">
        <f t="shared" si="339"/>
        <v>0.59799999999999998</v>
      </c>
      <c r="S254" s="231">
        <f t="shared" si="287"/>
        <v>72.926829268292678</v>
      </c>
      <c r="T254" s="680">
        <f t="shared" si="288"/>
        <v>94.541361831911331</v>
      </c>
      <c r="U254" s="227">
        <f t="shared" si="289"/>
        <v>28.86585365853659</v>
      </c>
      <c r="V254" s="263">
        <v>12</v>
      </c>
      <c r="W254" s="161">
        <v>0.82</v>
      </c>
      <c r="X254" s="149">
        <v>5.89</v>
      </c>
      <c r="Y254" s="155">
        <v>6.72</v>
      </c>
      <c r="Z254" s="149">
        <v>2.95</v>
      </c>
      <c r="AA254" s="156">
        <v>10.3</v>
      </c>
      <c r="AB254" s="432">
        <v>4.2</v>
      </c>
      <c r="AC254" s="440">
        <v>5.33</v>
      </c>
      <c r="AD254" s="443">
        <v>5.6</v>
      </c>
      <c r="AE254" s="440">
        <v>4.9000000000000004</v>
      </c>
      <c r="AF254" s="723">
        <v>4</v>
      </c>
      <c r="AG254" s="456">
        <v>303</v>
      </c>
      <c r="AH254" s="653">
        <v>0.9</v>
      </c>
      <c r="AI254" s="767">
        <v>0.83</v>
      </c>
      <c r="AJ254" s="796">
        <f t="shared" si="368"/>
        <v>0.46033987160943951</v>
      </c>
      <c r="AK254" s="688">
        <f t="shared" si="369"/>
        <v>0.64437646988614095</v>
      </c>
      <c r="AL254" s="634">
        <f t="shared" si="302"/>
        <v>3.4707158351410028</v>
      </c>
      <c r="AM254" s="631">
        <f t="shared" si="364"/>
        <v>2.9886691344815475</v>
      </c>
      <c r="AN254" s="631">
        <f t="shared" si="365"/>
        <v>2.577903281012861</v>
      </c>
      <c r="AO254" s="235">
        <f t="shared" si="292"/>
        <v>4.0006167225013156</v>
      </c>
      <c r="AP254" s="808">
        <v>0.57240000000000002</v>
      </c>
      <c r="AQ254" s="808">
        <v>0.55320000000000003</v>
      </c>
      <c r="AR254" s="809"/>
      <c r="AS254" s="808">
        <v>0.53439999999999999</v>
      </c>
      <c r="AT254" s="796">
        <v>0.52400000000000002</v>
      </c>
      <c r="AU254" s="832"/>
      <c r="AV254" s="821">
        <v>0.51200000000000001</v>
      </c>
      <c r="AW254" s="821">
        <v>0.504</v>
      </c>
      <c r="AX254" s="811">
        <v>0.48399999999999999</v>
      </c>
      <c r="AY254" s="811">
        <v>0.47199999999999998</v>
      </c>
      <c r="AZ254" s="811">
        <v>0.44800000000000001</v>
      </c>
      <c r="BA254" s="811">
        <v>0.41599999999999998</v>
      </c>
      <c r="BB254" s="811">
        <v>0.38667000000000001</v>
      </c>
      <c r="BC254" s="811">
        <v>0.36</v>
      </c>
      <c r="BD254" s="811">
        <v>0.34666999999999998</v>
      </c>
      <c r="BE254" s="811">
        <v>0.33333000000000002</v>
      </c>
      <c r="BF254" s="811">
        <v>0.32</v>
      </c>
      <c r="BG254" s="811">
        <v>0.30667</v>
      </c>
      <c r="BH254" s="810">
        <f t="shared" si="293"/>
        <v>7.0733400000000017</v>
      </c>
      <c r="BI254" s="405">
        <f t="shared" si="294"/>
        <v>3.4707158351410028</v>
      </c>
      <c r="BJ254" s="405">
        <f t="shared" si="303"/>
        <v>3.5179640718562943</v>
      </c>
      <c r="BK254" s="405">
        <f t="shared" si="323"/>
        <v>1.984732824427482</v>
      </c>
      <c r="BL254" s="306">
        <f t="shared" si="324"/>
        <v>2.34375</v>
      </c>
      <c r="BM254" s="404">
        <f t="shared" si="345"/>
        <v>1.5873015873015817</v>
      </c>
      <c r="BN254" s="306">
        <f>IF(AX254=0,0,IF(AX254&gt;AW254,0,((AW254/AX254)-1)*100))</f>
        <v>4.1322314049586861</v>
      </c>
      <c r="BO254" s="306">
        <f t="shared" ref="BO254:BW254" si="375">IF(AY254=0,0,IF(AY254&gt;AX254,0,((AX254/AY254)-1)*100))</f>
        <v>2.5423728813559254</v>
      </c>
      <c r="BP254" s="306">
        <f t="shared" si="375"/>
        <v>5.3571428571428603</v>
      </c>
      <c r="BQ254" s="306">
        <f t="shared" si="375"/>
        <v>7.6923076923077094</v>
      </c>
      <c r="BR254" s="306">
        <f t="shared" si="375"/>
        <v>7.5852794372462284</v>
      </c>
      <c r="BS254" s="306">
        <f t="shared" si="375"/>
        <v>7.4083333333333501</v>
      </c>
      <c r="BT254" s="306">
        <f t="shared" si="375"/>
        <v>3.8451553350448586</v>
      </c>
      <c r="BU254" s="306">
        <f t="shared" si="375"/>
        <v>4.0020400204001882</v>
      </c>
      <c r="BV254" s="306">
        <f t="shared" si="375"/>
        <v>4.165624999999995</v>
      </c>
      <c r="BW254" s="306">
        <f t="shared" si="375"/>
        <v>4.3466918837838708</v>
      </c>
      <c r="BX254" s="404">
        <f t="shared" si="295"/>
        <v>4.2654429442866686</v>
      </c>
      <c r="BY254" s="405">
        <f t="shared" si="296"/>
        <v>1.9033459656638889</v>
      </c>
      <c r="BZ254" s="788" t="s">
        <v>52</v>
      </c>
      <c r="CA254" s="486">
        <f t="shared" si="297"/>
        <v>-23.761545645795806</v>
      </c>
      <c r="CB254" s="348">
        <f t="shared" si="298"/>
        <v>5.1043080127407858</v>
      </c>
      <c r="CC254" s="404">
        <f t="shared" si="299"/>
        <v>39.503604128642323</v>
      </c>
      <c r="CD254" s="570">
        <f t="shared" si="300"/>
        <v>0.59644079999999999</v>
      </c>
      <c r="CE254" s="419">
        <f t="shared" si="255"/>
        <v>0.62823109463999993</v>
      </c>
      <c r="CF254" s="419">
        <f t="shared" si="278"/>
        <v>0.65901441827735985</v>
      </c>
      <c r="CG254" s="419">
        <f t="shared" si="278"/>
        <v>0.69130612477295039</v>
      </c>
      <c r="CH254" s="496">
        <f t="shared" si="278"/>
        <v>0.72518012488682493</v>
      </c>
      <c r="CI254" s="416">
        <f t="shared" si="273"/>
        <v>3.300172562577135</v>
      </c>
      <c r="CJ254" s="405">
        <f t="shared" si="301"/>
        <v>13.942427387313625</v>
      </c>
      <c r="CK254" s="457">
        <v>0.43</v>
      </c>
      <c r="CL254" s="458">
        <v>28.04</v>
      </c>
      <c r="CM254" s="458">
        <v>-4.62</v>
      </c>
      <c r="CN254" s="525">
        <v>1.55</v>
      </c>
      <c r="CO254" s="508">
        <v>13.76</v>
      </c>
    </row>
    <row r="255" spans="1:93" ht="11.25" customHeight="1">
      <c r="A255" s="193" t="s">
        <v>3622</v>
      </c>
      <c r="B255" s="32" t="s">
        <v>3623</v>
      </c>
      <c r="C255" s="35" t="s">
        <v>728</v>
      </c>
      <c r="D255" s="118">
        <v>11</v>
      </c>
      <c r="E255" s="121">
        <v>301</v>
      </c>
      <c r="F255" s="40" t="s">
        <v>1572</v>
      </c>
      <c r="G255" s="42" t="s">
        <v>1572</v>
      </c>
      <c r="H255" s="185">
        <v>81.11</v>
      </c>
      <c r="I255" s="229">
        <f t="shared" si="285"/>
        <v>2.0219455061028233</v>
      </c>
      <c r="J255" s="125">
        <v>0.37</v>
      </c>
      <c r="K255" s="125">
        <v>0.41</v>
      </c>
      <c r="L255" s="84">
        <f t="shared" si="363"/>
        <v>10.810810810810811</v>
      </c>
      <c r="M255" s="215">
        <v>41927</v>
      </c>
      <c r="N255" s="44">
        <v>41929</v>
      </c>
      <c r="O255" s="34">
        <v>41950</v>
      </c>
      <c r="P255" s="268" t="s">
        <v>3616</v>
      </c>
      <c r="Q255" s="32"/>
      <c r="R255" s="224">
        <f t="shared" si="339"/>
        <v>1.64</v>
      </c>
      <c r="S255" s="231">
        <f t="shared" si="287"/>
        <v>70.995670995670991</v>
      </c>
      <c r="T255" s="680">
        <f t="shared" si="288"/>
        <v>500.53721340558457</v>
      </c>
      <c r="U255" s="227">
        <f t="shared" si="289"/>
        <v>35.112554112554115</v>
      </c>
      <c r="V255" s="264">
        <v>12</v>
      </c>
      <c r="W255" s="162">
        <v>2.31</v>
      </c>
      <c r="X255" s="150">
        <v>3.1</v>
      </c>
      <c r="Y255" s="157">
        <v>2.65</v>
      </c>
      <c r="Z255" s="150">
        <v>23.11</v>
      </c>
      <c r="AA255" s="158">
        <v>48.9</v>
      </c>
      <c r="AB255" s="434">
        <v>-2.1</v>
      </c>
      <c r="AC255" s="475">
        <v>16.55</v>
      </c>
      <c r="AD255" s="445">
        <v>0.9</v>
      </c>
      <c r="AE255" s="444">
        <v>11.33</v>
      </c>
      <c r="AF255" s="725">
        <v>27</v>
      </c>
      <c r="AG255" s="467">
        <v>35130</v>
      </c>
      <c r="AH255" s="738">
        <v>0.2</v>
      </c>
      <c r="AI255" s="769">
        <v>2.16</v>
      </c>
      <c r="AJ255" s="796">
        <f t="shared" si="368"/>
        <v>15.860692179857933</v>
      </c>
      <c r="AK255" s="688">
        <f t="shared" si="369"/>
        <v>0.45641251029467073</v>
      </c>
      <c r="AL255" s="634">
        <f t="shared" si="302"/>
        <v>10.545454545454547</v>
      </c>
      <c r="AM255" s="631">
        <f t="shared" si="364"/>
        <v>13.667003888087637</v>
      </c>
      <c r="AN255" s="631">
        <f t="shared" si="365"/>
        <v>14.27462296187214</v>
      </c>
      <c r="AO255" s="235">
        <f t="shared" si="292"/>
        <v>31.275704850106113</v>
      </c>
      <c r="AP255" s="808">
        <v>1.52</v>
      </c>
      <c r="AQ255" s="808">
        <v>1.375</v>
      </c>
      <c r="AR255" s="809"/>
      <c r="AS255" s="808">
        <v>1.19</v>
      </c>
      <c r="AT255" s="796">
        <v>1.0349999999999999</v>
      </c>
      <c r="AU255" s="809"/>
      <c r="AV255" s="810">
        <v>0.88</v>
      </c>
      <c r="AW255" s="811">
        <v>0.78</v>
      </c>
      <c r="AX255" s="811">
        <v>0.68</v>
      </c>
      <c r="AY255" s="811">
        <v>0.52500000000000002</v>
      </c>
      <c r="AZ255" s="811">
        <v>0.26500000000000001</v>
      </c>
      <c r="BA255" s="811">
        <v>0.215</v>
      </c>
      <c r="BB255" s="811">
        <v>0.1</v>
      </c>
      <c r="BC255" s="812">
        <v>0</v>
      </c>
      <c r="BD255" s="812">
        <v>0</v>
      </c>
      <c r="BE255" s="812">
        <v>0</v>
      </c>
      <c r="BF255" s="812">
        <v>0</v>
      </c>
      <c r="BG255" s="812">
        <v>0</v>
      </c>
      <c r="BH255" s="810">
        <f t="shared" si="293"/>
        <v>8.5649999999999995</v>
      </c>
      <c r="BI255" s="405">
        <f t="shared" si="294"/>
        <v>10.545454545454547</v>
      </c>
      <c r="BJ255" s="405">
        <f t="shared" si="303"/>
        <v>15.54621848739497</v>
      </c>
      <c r="BK255" s="405">
        <f t="shared" si="323"/>
        <v>14.975845410628018</v>
      </c>
      <c r="BL255" s="306">
        <f t="shared" si="324"/>
        <v>17.613636363636353</v>
      </c>
      <c r="BM255" s="404">
        <f t="shared" si="345"/>
        <v>12.820512820512819</v>
      </c>
      <c r="BN255" s="306">
        <f>IF(AX255=0,0,IF(AX255&gt;AW255,0,((AW255/AX255)-1)*100))</f>
        <v>14.705882352941169</v>
      </c>
      <c r="BO255" s="306">
        <f t="shared" ref="BO255:BW255" si="376">IF(AY255=0,0,IF(AY255&gt;AX255,0,((AX255/AY255)-1)*100))</f>
        <v>29.523809523809529</v>
      </c>
      <c r="BP255" s="306">
        <f t="shared" si="376"/>
        <v>98.113207547169807</v>
      </c>
      <c r="BQ255" s="306">
        <f t="shared" si="376"/>
        <v>23.255813953488392</v>
      </c>
      <c r="BR255" s="306">
        <f t="shared" si="376"/>
        <v>114.99999999999999</v>
      </c>
      <c r="BS255" s="306">
        <f t="shared" si="376"/>
        <v>0</v>
      </c>
      <c r="BT255" s="306">
        <f t="shared" si="376"/>
        <v>0</v>
      </c>
      <c r="BU255" s="306">
        <f t="shared" si="376"/>
        <v>0</v>
      </c>
      <c r="BV255" s="306">
        <f t="shared" si="376"/>
        <v>0</v>
      </c>
      <c r="BW255" s="306">
        <f t="shared" si="376"/>
        <v>0</v>
      </c>
      <c r="BX255" s="404">
        <f t="shared" si="295"/>
        <v>23.473358733669041</v>
      </c>
      <c r="BY255" s="405">
        <f t="shared" si="296"/>
        <v>33.92810764969532</v>
      </c>
      <c r="BZ255" s="788" t="s">
        <v>2441</v>
      </c>
      <c r="CA255" s="486">
        <f t="shared" si="297"/>
        <v>-18.81598564457915</v>
      </c>
      <c r="CB255" s="348">
        <f t="shared" si="298"/>
        <v>16.296568467974964</v>
      </c>
      <c r="CC255" s="404">
        <f t="shared" si="299"/>
        <v>63.429177489177491</v>
      </c>
      <c r="CD255" s="570">
        <f t="shared" si="300"/>
        <v>1.5352000000000001</v>
      </c>
      <c r="CE255" s="420">
        <f t="shared" si="255"/>
        <v>1.6887200000000002</v>
      </c>
      <c r="CF255" s="420">
        <f t="shared" si="278"/>
        <v>1.8575920000000004</v>
      </c>
      <c r="CG255" s="420">
        <f t="shared" si="278"/>
        <v>2.0433512000000005</v>
      </c>
      <c r="CH255" s="497">
        <f t="shared" si="278"/>
        <v>2.2476863200000006</v>
      </c>
      <c r="CI255" s="421">
        <f t="shared" si="273"/>
        <v>9.3725495200000033</v>
      </c>
      <c r="CJ255" s="409">
        <f t="shared" si="301"/>
        <v>11.555356330908646</v>
      </c>
      <c r="CK255" s="468">
        <v>0.8</v>
      </c>
      <c r="CL255" s="469">
        <v>23.95</v>
      </c>
      <c r="CM255" s="469">
        <v>-1.81</v>
      </c>
      <c r="CN255" s="528">
        <v>10.57</v>
      </c>
      <c r="CO255" s="476">
        <v>10.26</v>
      </c>
    </row>
    <row r="256" spans="1:93" ht="11.25" customHeight="1">
      <c r="A256" s="59" t="s">
        <v>3563</v>
      </c>
      <c r="B256" s="108">
        <f>COUNT(H7:H255)</f>
        <v>249</v>
      </c>
      <c r="C256" s="503" t="s">
        <v>1346</v>
      </c>
      <c r="D256" s="67">
        <f>AVERAGE(D7:D255)</f>
        <v>14.626506024096386</v>
      </c>
      <c r="E256" s="188"/>
      <c r="F256" s="7"/>
      <c r="G256" s="7"/>
      <c r="H256" s="33">
        <f>AVERAGE(H7:H255)</f>
        <v>70.40481927710843</v>
      </c>
      <c r="I256" s="33">
        <f>AVERAGE(I7:I255)</f>
        <v>2.6973954721488651</v>
      </c>
      <c r="J256" s="206">
        <f>AVERAGE(J7:J255)</f>
        <v>0.44153140945086594</v>
      </c>
      <c r="K256" s="206">
        <f>AVERAGE(K7:K255)</f>
        <v>0.47851566164658627</v>
      </c>
      <c r="L256" s="537">
        <f t="shared" si="363"/>
        <v>8.3763581489520114</v>
      </c>
      <c r="M256" s="8"/>
      <c r="N256" s="8"/>
      <c r="O256" s="8"/>
      <c r="P256" s="8"/>
      <c r="Q256" s="6"/>
      <c r="R256" s="279">
        <f>AVERAGE(R7:R255)</f>
        <v>1.6401271044176715</v>
      </c>
      <c r="S256" s="771">
        <f t="shared" si="287"/>
        <v>46.945083950456706</v>
      </c>
      <c r="T256" s="773">
        <f t="shared" si="288"/>
        <v>159.25118011990577</v>
      </c>
      <c r="U256" s="772">
        <f t="shared" si="289"/>
        <v>20.151853734860918</v>
      </c>
      <c r="V256" s="60"/>
      <c r="W256" s="191">
        <f t="shared" ref="W256:AI256" si="377">AVERAGE(W7:W255)</f>
        <v>3.4937142857142884</v>
      </c>
      <c r="X256" s="191">
        <f t="shared" si="377"/>
        <v>4.1315151515151509</v>
      </c>
      <c r="Y256" s="191">
        <f t="shared" si="377"/>
        <v>3.0855217391304341</v>
      </c>
      <c r="Z256" s="191">
        <f t="shared" si="377"/>
        <v>7.5042794759825266</v>
      </c>
      <c r="AA256" s="191">
        <f t="shared" si="377"/>
        <v>20.803947368421042</v>
      </c>
      <c r="AB256" s="611">
        <f t="shared" si="377"/>
        <v>9.4741228070175438</v>
      </c>
      <c r="AC256" s="748">
        <f t="shared" si="377"/>
        <v>14.851315789473691</v>
      </c>
      <c r="AD256" s="741">
        <f t="shared" si="377"/>
        <v>10.43640350877193</v>
      </c>
      <c r="AE256" s="611">
        <f t="shared" si="377"/>
        <v>9.420430622009567</v>
      </c>
      <c r="AF256" s="333">
        <f t="shared" si="377"/>
        <v>11.654618473895582</v>
      </c>
      <c r="AG256" s="749">
        <f t="shared" si="377"/>
        <v>19315.915662650601</v>
      </c>
      <c r="AH256" s="654">
        <f t="shared" si="377"/>
        <v>3.146872246696037</v>
      </c>
      <c r="AI256" s="192">
        <f t="shared" si="377"/>
        <v>1.8697787610619474</v>
      </c>
      <c r="AJ256" s="843">
        <f t="shared" si="368"/>
        <v>0.95545269735157989</v>
      </c>
      <c r="AK256" s="844">
        <f>AN256/AO256</f>
        <v>0.82727841237479049</v>
      </c>
      <c r="AL256" s="992">
        <f t="shared" si="302"/>
        <v>9.9530932340180058</v>
      </c>
      <c r="AM256" s="993">
        <f t="shared" si="364"/>
        <v>10.232063573831018</v>
      </c>
      <c r="AN256" s="993">
        <f t="shared" si="365"/>
        <v>9.9714898831056331</v>
      </c>
      <c r="AO256" s="996">
        <f t="shared" si="292"/>
        <v>12.053366477291982</v>
      </c>
      <c r="AP256" s="842">
        <f>AVERAGE(AP7:AP255)</f>
        <v>1.5455574247199637</v>
      </c>
      <c r="AQ256" s="842">
        <f>AVERAGE(AQ7:AQ255)</f>
        <v>1.4056516094826781</v>
      </c>
      <c r="AR256" s="838"/>
      <c r="AS256" s="842">
        <f>AVERAGE(AS7:AS255)</f>
        <v>1.2793925668580639</v>
      </c>
      <c r="AT256" s="837">
        <f>AVERAGE(AT7:AT255)</f>
        <v>1.1538818256036985</v>
      </c>
      <c r="AU256" s="839"/>
      <c r="AV256" s="837">
        <f t="shared" ref="AV256:BG256" si="378">AVERAGE(AV7:AV255)</f>
        <v>1.0369120655153869</v>
      </c>
      <c r="AW256" s="841">
        <f t="shared" si="378"/>
        <v>0.96091417821167502</v>
      </c>
      <c r="AX256" s="841">
        <f t="shared" si="378"/>
        <v>0.89076421483325485</v>
      </c>
      <c r="AY256" s="841">
        <f t="shared" si="378"/>
        <v>0.79407279340500359</v>
      </c>
      <c r="AZ256" s="841">
        <f t="shared" si="378"/>
        <v>0.69689655146288243</v>
      </c>
      <c r="BA256" s="841">
        <f t="shared" si="378"/>
        <v>0.59546869255627388</v>
      </c>
      <c r="BB256" s="841">
        <f t="shared" si="378"/>
        <v>0.49526319814470926</v>
      </c>
      <c r="BC256" s="841">
        <f t="shared" si="378"/>
        <v>0.43263606792182113</v>
      </c>
      <c r="BD256" s="841">
        <f t="shared" si="378"/>
        <v>0.4069839067680926</v>
      </c>
      <c r="BE256" s="841">
        <f t="shared" si="378"/>
        <v>0.38245292969340344</v>
      </c>
      <c r="BF256" s="841">
        <f t="shared" si="378"/>
        <v>0.38584132623699008</v>
      </c>
      <c r="BG256" s="841">
        <f t="shared" si="378"/>
        <v>0.37446646188386445</v>
      </c>
      <c r="BH256" s="837">
        <f t="shared" si="293"/>
        <v>12.837155813297763</v>
      </c>
      <c r="BI256" s="411">
        <f t="shared" si="294"/>
        <v>9.9530932340180058</v>
      </c>
      <c r="BJ256" s="411">
        <f t="shared" si="303"/>
        <v>9.8686709533322805</v>
      </c>
      <c r="BK256" s="411">
        <f t="shared" si="323"/>
        <v>10.877261299154227</v>
      </c>
      <c r="BL256" s="410">
        <f t="shared" si="324"/>
        <v>11.280586269402981</v>
      </c>
      <c r="BM256" s="410">
        <f t="shared" si="345"/>
        <v>7.9089151796208235</v>
      </c>
      <c r="BN256" s="396">
        <f t="shared" ref="BN256:BW256" si="379">IF(AX256=0,0,IF(AX256&gt;AW256,0,((AW256/AX256)-1)*100))</f>
        <v>7.8752561239285646</v>
      </c>
      <c r="BO256" s="396">
        <f t="shared" si="379"/>
        <v>12.176644538296809</v>
      </c>
      <c r="BP256" s="396">
        <f t="shared" si="379"/>
        <v>13.944141600088965</v>
      </c>
      <c r="BQ256" s="396">
        <f t="shared" si="379"/>
        <v>17.0332815435168</v>
      </c>
      <c r="BR256" s="396">
        <f t="shared" si="379"/>
        <v>20.232776185862676</v>
      </c>
      <c r="BS256" s="396">
        <f t="shared" si="379"/>
        <v>14.475707151213534</v>
      </c>
      <c r="BT256" s="396">
        <f t="shared" si="379"/>
        <v>6.3029915254967595</v>
      </c>
      <c r="BU256" s="396">
        <f t="shared" si="379"/>
        <v>6.4141166585792941</v>
      </c>
      <c r="BV256" s="396">
        <f t="shared" si="379"/>
        <v>0</v>
      </c>
      <c r="BW256" s="396">
        <f t="shared" si="379"/>
        <v>3.0376189888677851</v>
      </c>
      <c r="BX256" s="410">
        <f t="shared" si="295"/>
        <v>10.09207075009197</v>
      </c>
      <c r="BY256" s="411">
        <f t="shared" si="296"/>
        <v>5.0378095773035083</v>
      </c>
      <c r="BZ256" s="396"/>
      <c r="CA256" s="488">
        <f t="shared" si="297"/>
        <v>-7.4829683796064188</v>
      </c>
      <c r="CB256" s="845">
        <f t="shared" si="298"/>
        <v>12.668885355254499</v>
      </c>
      <c r="CC256" s="410">
        <f t="shared" si="299"/>
        <v>69.299129138173214</v>
      </c>
      <c r="CD256" s="553">
        <f t="shared" si="300"/>
        <v>1.6919854331909108</v>
      </c>
      <c r="CE256" s="420">
        <f t="shared" si="255"/>
        <v>1.861183976510002</v>
      </c>
      <c r="CF256" s="420">
        <f t="shared" si="278"/>
        <v>2.0365155217650854</v>
      </c>
      <c r="CG256" s="420">
        <f t="shared" si="278"/>
        <v>2.2283640535994214</v>
      </c>
      <c r="CH256" s="497">
        <f t="shared" si="278"/>
        <v>2.4382855432745552</v>
      </c>
      <c r="CI256" s="421">
        <f t="shared" si="273"/>
        <v>10.256334528339973</v>
      </c>
      <c r="CJ256" s="409">
        <f t="shared" si="301"/>
        <v>14.567659761999757</v>
      </c>
      <c r="CK256" s="612">
        <f>AVERAGE(CK7:CK255)</f>
        <v>0.84339207048458165</v>
      </c>
      <c r="CL256" s="613">
        <f>AVERAGE(CL7:CL255)</f>
        <v>25.050460251046019</v>
      </c>
      <c r="CM256" s="614">
        <f>AVERAGE(CM7:CM255)</f>
        <v>-9.683400809716602</v>
      </c>
      <c r="CN256" s="613">
        <f>AVERAGE(CN7:CN255)</f>
        <v>1.5262903225806452</v>
      </c>
      <c r="CO256" s="614">
        <f>AVERAGE(CO7:CO255)</f>
        <v>4.434136546184738</v>
      </c>
    </row>
    <row r="257" spans="1:93" ht="12.75" customHeight="1">
      <c r="A257" s="6"/>
      <c r="B257" s="6"/>
      <c r="C257" s="6"/>
      <c r="D257" s="6"/>
      <c r="E257" s="6"/>
      <c r="F257" s="6"/>
      <c r="G257" s="6"/>
      <c r="H257" s="6"/>
      <c r="I257" s="6"/>
      <c r="J257" s="648"/>
      <c r="K257" s="648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302"/>
      <c r="AC257" s="302"/>
      <c r="AD257" s="302"/>
      <c r="AE257" s="302"/>
      <c r="AF257" s="302"/>
      <c r="AG257" s="6"/>
      <c r="AH257" s="657"/>
      <c r="AI257" s="6"/>
      <c r="AJ257" s="6"/>
      <c r="AK257" s="6"/>
      <c r="AL257" s="631"/>
      <c r="AM257" s="631"/>
      <c r="AN257" s="631"/>
      <c r="AO257" s="631"/>
      <c r="AP257" s="834"/>
      <c r="AQ257" s="834"/>
      <c r="AR257" s="835"/>
      <c r="AS257" s="834"/>
      <c r="AT257" s="834"/>
      <c r="AU257" s="836"/>
      <c r="AV257" s="834"/>
      <c r="AW257" s="834"/>
      <c r="AX257" s="834"/>
      <c r="AY257" s="834"/>
      <c r="AZ257" s="834"/>
      <c r="BA257" s="834"/>
      <c r="BB257" s="834"/>
      <c r="BC257" s="834"/>
      <c r="BD257" s="834"/>
      <c r="BE257" s="834"/>
      <c r="BF257" s="834"/>
      <c r="BG257" s="834"/>
      <c r="BH257" s="6"/>
      <c r="BI257" s="6"/>
      <c r="BJ257" s="6"/>
      <c r="BK257" s="306"/>
      <c r="BL257" s="404"/>
      <c r="BM257" s="309"/>
      <c r="BN257" s="309"/>
      <c r="BO257" s="309"/>
      <c r="BP257" s="309"/>
      <c r="BQ257" s="309"/>
      <c r="BR257" s="309"/>
      <c r="BS257" s="309"/>
      <c r="BT257" s="309"/>
      <c r="BU257" s="309"/>
      <c r="BV257" s="309"/>
      <c r="BW257" s="309"/>
      <c r="BX257" s="306"/>
      <c r="BY257" s="398"/>
      <c r="BZ257" s="306"/>
      <c r="CA257" s="342"/>
      <c r="CB257" s="342"/>
      <c r="CC257" s="306"/>
      <c r="CD257" s="419"/>
      <c r="CE257" s="419"/>
      <c r="CF257" s="419"/>
      <c r="CG257" s="419"/>
      <c r="CH257" s="419"/>
      <c r="CI257" s="419"/>
      <c r="CJ257" s="405"/>
      <c r="CK257" s="615"/>
      <c r="CL257" s="616"/>
      <c r="CM257" s="616"/>
      <c r="CN257" s="616"/>
      <c r="CO257" s="616"/>
    </row>
    <row r="258" spans="1:93">
      <c r="A258" s="278" t="s">
        <v>3563</v>
      </c>
      <c r="B258" s="173">
        <f>COUNT(H7:H255)+COUNT(USDIV.txt!H7:H111)</f>
        <v>354</v>
      </c>
      <c r="C258" s="51" t="s">
        <v>2804</v>
      </c>
      <c r="D258" s="79">
        <f>(SUM(USDIV.txt!D7:D111)+SUM(Contenders!D7:D255))/$B258</f>
        <v>22.293785310734464</v>
      </c>
      <c r="E258" s="6"/>
      <c r="F258" s="6"/>
      <c r="G258" s="6"/>
      <c r="H258" s="80">
        <f>(SUM(USDIV.txt!H7:H111)+SUM(Contenders!H7:H255))/$B258</f>
        <v>70.207966101694907</v>
      </c>
      <c r="I258" s="80">
        <f>(SUM(USDIV.txt!I7:I111)+SUM(Contenders!I7:I255))/$B258</f>
        <v>2.6547551664360753</v>
      </c>
      <c r="J258" s="282">
        <f>(SUM(USDIV.txt!J7:J111)+SUM(Contenders!J7:J255))/$B258</f>
        <v>0.42200426822956388</v>
      </c>
      <c r="K258" s="282">
        <f>(SUM(USDIV.txt!K7:K111)+SUM(Contenders!K7:K255))/$B258</f>
        <v>0.45726176953860631</v>
      </c>
      <c r="L258" s="649">
        <f>((K258/J258)-1)*100</f>
        <v>8.3547736275176412</v>
      </c>
      <c r="M258" s="6"/>
      <c r="N258" s="6"/>
      <c r="O258" s="6"/>
      <c r="P258" s="6"/>
      <c r="Q258" s="6"/>
      <c r="R258" s="279">
        <f>AVERAGE(R9:R257)</f>
        <v>1.6499184520339429</v>
      </c>
      <c r="S258" s="771">
        <f>IF(OR(W258&lt;0.01,W258="n/a"),"n/a",R258/W258*100)</f>
        <v>49.07913315463216</v>
      </c>
      <c r="T258" s="773">
        <f>IF(OR(W258&lt;0.01,Z258="n/a"),"n/a",(H258/SQRT(22.5*W258*(H258/Z258))-1)*100)</f>
        <v>146.87262858929446</v>
      </c>
      <c r="U258" s="772">
        <f>IF(OR(W258&lt;0.01,W258="n/a"),"n/a",H258/W258)</f>
        <v>20.884341965951283</v>
      </c>
      <c r="V258" s="51"/>
      <c r="W258" s="279">
        <f>(SUM(USDIV.txt!W7:W111)+SUM(Contenders!W7:W255))/$B258</f>
        <v>3.3617514124293804</v>
      </c>
      <c r="X258" s="279">
        <f>(SUM(USDIV.txt!X7:X111)+SUM(Contenders!X7:X255))/$B258</f>
        <v>3.1955649717514123</v>
      </c>
      <c r="Y258" s="81">
        <f>(SUM(USDIV.txt!Y7:Y111)+SUM(Contenders!Y7:Y255))/$B258</f>
        <v>2.7882203389830504</v>
      </c>
      <c r="Z258" s="280">
        <f>(SUM(USDIV.txt!Z7:Z111)+SUM(Contenders!Z7:Z255))/$B258</f>
        <v>6.5661016949152504</v>
      </c>
      <c r="AA258" s="280">
        <f>(SUM(USDIV.txt!AA7:AA111)+SUM(Contenders!AA7:AA255))/$B258</f>
        <v>19.848305084745757</v>
      </c>
      <c r="AB258" s="303">
        <f>(SUM(USDIV.txt!AB7:AB111)+SUM(Contenders!AB7:AB255))/$B258</f>
        <v>9.9536723163841803</v>
      </c>
      <c r="AC258" s="303">
        <f>(SUM(USDIV.txt!AC7:AC111)+SUM(Contenders!AC7:AC255))/$B258</f>
        <v>12.466977401129947</v>
      </c>
      <c r="AD258" s="303">
        <f>(SUM(USDIV.txt!AD7:AD111)+SUM(Contenders!AD7:AD255))/$B258</f>
        <v>9.5141242937853097</v>
      </c>
      <c r="AE258" s="303">
        <f>(SUM(USDIV.txt!AE7:AE111)+SUM(Contenders!AE7:AE255))/$B258</f>
        <v>7.8880508474576265</v>
      </c>
      <c r="AF258" s="334">
        <f>(SUM(USDIV.txt!AF7:AF111)+SUM(Contenders!AF7:AF255))/$B258</f>
        <v>11.968926553672317</v>
      </c>
      <c r="AG258" s="617">
        <f>(SUM(USDIV.txt!AG7:AG111)+SUM(Contenders!AG7:AG255))/$B258</f>
        <v>23429.957627118645</v>
      </c>
      <c r="AH258" s="187">
        <f>(SUM(USDIV.txt!AH7:AH111)+SUM(Contenders!AH7:AH255))/$B258</f>
        <v>2.6170056497175151</v>
      </c>
      <c r="AI258" s="280">
        <f>(SUM(USDIV.txt!AI7:AI111)+SUM(Contenders!AI7:AI255))/$B258</f>
        <v>1.4546045197740114</v>
      </c>
      <c r="AJ258" s="843">
        <f>IF(OR(AD258&lt;0,AD258="n/a",AD258=0),"n/a",AN258/AD258)</f>
        <v>0.96155726122515606</v>
      </c>
      <c r="AK258" s="630">
        <f>AN258/AO258</f>
        <v>0.85436225116291464</v>
      </c>
      <c r="AL258" s="992">
        <f>((AP258/AQ258)^(1/1)-1)*100</f>
        <v>9.6737520821580159</v>
      </c>
      <c r="AM258" s="993">
        <f>((AP258/AT258)^(1/3)-1)*100</f>
        <v>9.6008571590341596</v>
      </c>
      <c r="AN258" s="994">
        <f>((AP258/AW258)^(1/5)-1)*100</f>
        <v>9.1483752988879239</v>
      </c>
      <c r="AO258" s="997">
        <f>IF(BB258=0,"n/a",((AP258/BB258)^(1/10)-1)*100)</f>
        <v>10.707841183801857</v>
      </c>
      <c r="AP258" s="837">
        <f>(SUM(USDIV.txt!AP7:AP111)+SUM(Contenders!AP7:AP255))/$B258</f>
        <v>1.5335305435634896</v>
      </c>
      <c r="AQ258" s="837">
        <f>(SUM(USDIV.txt!AQ7:AQ111)+SUM(Contenders!AQ7:AQ255))/$B258</f>
        <v>1.3982657786839481</v>
      </c>
      <c r="AR258" s="838"/>
      <c r="AS258" s="837">
        <f>(SUM(USDIV.txt!AS7:AS111)+SUM(Contenders!AS7:AS255))/$B258</f>
        <v>1.2778152937282148</v>
      </c>
      <c r="AT258" s="837">
        <f>(SUM(USDIV.txt!AT7:AT111)+SUM(Contenders!AT7:AT255))/$B258</f>
        <v>1.1647978982319478</v>
      </c>
      <c r="AU258" s="839"/>
      <c r="AV258" s="837">
        <f>(SUM(USDIV.txt!AV7:AV111)+SUM(Contenders!AV7:AV255))/$B258</f>
        <v>1.0593270927544354</v>
      </c>
      <c r="AW258" s="840">
        <f>(SUM(USDIV.txt!AW7:AW111)+SUM(Contenders!AW7:AW255))/$B258</f>
        <v>0.98993357169059037</v>
      </c>
      <c r="AX258" s="841">
        <f>(SUM(USDIV.txt!AX7:AX111)+SUM(Contenders!AX7:AX255))/$B258</f>
        <v>0.92420328667386387</v>
      </c>
      <c r="AY258" s="841">
        <f>(SUM(USDIV.txt!AY7:AY111)+SUM(Contenders!AY7:AY255))/$B258</f>
        <v>0.82894476119894001</v>
      </c>
      <c r="AZ258" s="841">
        <f>(SUM(USDIV.txt!AZ7:AZ111)+SUM(Contenders!AZ7:AZ255))/$B258</f>
        <v>0.73669135214311698</v>
      </c>
      <c r="BA258" s="841">
        <f>(SUM(USDIV.txt!BA7:BA111)+SUM(Contenders!BA7:BA255))/$B258</f>
        <v>0.64489208043866586</v>
      </c>
      <c r="BB258" s="841">
        <f>(SUM(USDIV.txt!BB7:BB111)+SUM(Contenders!BB7:BB255))/$B258</f>
        <v>0.5545090132393744</v>
      </c>
      <c r="BC258" s="841">
        <f>(SUM(USDIV.txt!BC7:BC111)+SUM(Contenders!BC7:BC255))/$B258</f>
        <v>0.49423826686461036</v>
      </c>
      <c r="BD258" s="841">
        <f>(SUM(USDIV.txt!BD7:BD111)+SUM(Contenders!BD7:BD255))/$B258</f>
        <v>0.46545609975150343</v>
      </c>
      <c r="BE258" s="841">
        <f>(SUM(USDIV.txt!BE7:BE111)+SUM(Contenders!BE7:BE255))/$B258</f>
        <v>0.44045265055732086</v>
      </c>
      <c r="BF258" s="841">
        <f>(SUM(USDIV.txt!BF7:BF111)+SUM(Contenders!BF7:BF255))/$B258</f>
        <v>0.43477554882104913</v>
      </c>
      <c r="BG258" s="842">
        <f>(SUM(USDIV.txt!BG7:BG111)+SUM(Contenders!BG7:BG255))/$B258</f>
        <v>0.41704146528037545</v>
      </c>
      <c r="BH258" s="837">
        <f>SUM(AP258:BG258)</f>
        <v>13.364874703621444</v>
      </c>
      <c r="BI258" s="411">
        <f>((AP258/AQ258)-1)*100</f>
        <v>9.6737520821580159</v>
      </c>
      <c r="BJ258" s="400">
        <f t="shared" si="303"/>
        <v>9.4262829336078102</v>
      </c>
      <c r="BK258" s="400">
        <f>IF(AT258=0,0,IF(AT258&gt;AS258,0,((AS258/AT258)-1)*100))</f>
        <v>9.7027472034261653</v>
      </c>
      <c r="BL258" s="410">
        <f>IF(AV258=0,0,IF(AV258&gt;AT258,0,((AT258/AV258)-1)*100))</f>
        <v>9.9563964897064992</v>
      </c>
      <c r="BM258" s="410">
        <f t="shared" ref="BM258:BW258" si="380">((AV258/AW258)-1)*100</f>
        <v>7.0099169326418576</v>
      </c>
      <c r="BN258" s="396">
        <f t="shared" si="380"/>
        <v>7.112102495684125</v>
      </c>
      <c r="BO258" s="396">
        <f t="shared" si="380"/>
        <v>11.491540803894718</v>
      </c>
      <c r="BP258" s="396">
        <f t="shared" si="380"/>
        <v>12.522667571357736</v>
      </c>
      <c r="BQ258" s="396">
        <f t="shared" si="380"/>
        <v>14.234826956164159</v>
      </c>
      <c r="BR258" s="396">
        <f t="shared" si="380"/>
        <v>16.299657001296431</v>
      </c>
      <c r="BS258" s="396">
        <f t="shared" si="380"/>
        <v>12.194674191683831</v>
      </c>
      <c r="BT258" s="396">
        <f t="shared" si="380"/>
        <v>6.1836480665895532</v>
      </c>
      <c r="BU258" s="396">
        <f t="shared" si="380"/>
        <v>5.6767621133724022</v>
      </c>
      <c r="BV258" s="396">
        <f t="shared" si="380"/>
        <v>1.3057546018091282</v>
      </c>
      <c r="BW258" s="411">
        <f t="shared" si="380"/>
        <v>4.2523549855530751</v>
      </c>
      <c r="BX258" s="410">
        <f>AVERAGE(BI258:BW258)</f>
        <v>9.1362056285963682</v>
      </c>
      <c r="BY258" s="411">
        <f>SQRT(AVERAGE((BI258-$BX258)^2,(BJ258-$BX258)^2,(BK258-$BX258)^2,(BL258-$BX258)^2,(BM258-$BX258)^2,(BN258-$BX258)^2,(BO258-$BX258)^2,(BP258-$BX258)^2,(BQ258-$BX258)^2,(BR258-$BX258)^2,(BS258-$BX258)^2,(BT258-$BX258)^2,(BU258-$BX258)^2,(BV258-$BX258)^2,(BW258-$BX258)^2))</f>
        <v>3.825520616134706</v>
      </c>
      <c r="BZ258" s="410"/>
      <c r="CA258" s="488">
        <f>IF(AN258="n/a","n/a",IF(U258&lt;0,"n/a",IF(U258="n/a","n/a",I258+AN258-U258)))</f>
        <v>-9.0812115006272833</v>
      </c>
      <c r="CB258" s="640">
        <f>IF(AN258="n/a","n/a",I258+AN258)</f>
        <v>11.803130465323999</v>
      </c>
      <c r="CC258" s="400">
        <f>D258/10+(500-E258)/100+IF(F258="N",2,IF(F258="Y",1,0))+IF(G258="N",2,IF(G258="Y",1,0))+IF(L258&gt;10,5,L258/2)+IF(S258&gt;100,0,IF(S258&lt;0,0,(100-S258)/10))+IF(U258&gt;100,0,IF(U258&lt;0,0,(100-U258)/10))+IF(X258="-",0,IF(X258="N/A",0,IF(X258&gt;5,0,5-X258)))+IF(Y258&gt;5,0,5-Y258)+IF(Z258="N/A",0,IF(Z258&gt;5,0,5-Z258))+IF(AB258&lt;0,0,IF(AB258="-",0,IF(AB258="N/A",0,IF(AB258&gt;10,5,AB258/2))))+IF(AC258="n/a",0,IF(AC258&lt;0,0,IF(AC258&gt;10,5,AC258/2)))+IF(AE258="n/a",0,IF(AE258&lt;0,0,IF(AE258&gt;10,5,AE258/2)))+AF258/10+IF(AG258&gt;100000,3,IF(AG258&gt;10000,2,IF(AG258&gt;1000,1,0)))+IF(AL258&gt;10,5,AL258/2)+IF(AM258="n/a",0,IF(AM258&gt;10,5,AM258/2))+IF(AN258="n/a",0,IF(AN258&gt;10,5,AN258/2))+IF(AO258="n/a",0,IF(AO258&lt;0,0,IF(AO258&gt;10,5,AO258/2)))+IF(BX258&gt;10,5,BX258/2)</f>
        <v>69.323981843665834</v>
      </c>
      <c r="CD258" s="553">
        <f>IF(AB258="n/a",1.03*AP258,IF(AB258&lt;0,1.01*AP258,IF(AB258&gt;10,1.1*AP258,(1+AB258/100)*AP258)))</f>
        <v>1.6861731487414644</v>
      </c>
      <c r="CE258" s="422">
        <f>IF($AC258="n/a",1.03*CD258,IF($AC258&lt;0,1.01*CD258,IF($AC258&gt;10,1.1*CD258,(1+$AC258/100)*CD258)))</f>
        <v>1.854790463615611</v>
      </c>
      <c r="CF258" s="422">
        <f>IF($AE258="n/a",1.03*CE258,IF($AE258&lt;0,1.01*CE258,IF($AE258&gt;10,1.1*CE258,(1+$AE258/100)*CE258)))</f>
        <v>2.0010972784994054</v>
      </c>
      <c r="CG258" s="422">
        <f>IF($AE258="n/a",1.03*CF258,IF($AE258&lt;0,1.01*CF258,IF($AE258&gt;10,1.1*CF258,(1+$AE258/100)*CF258)))</f>
        <v>2.1589448493345293</v>
      </c>
      <c r="CH258" s="589">
        <f>IF($AE258="n/a",1.03*CG258,IF($AE258&lt;0,1.01*CG258,IF($AE258&gt;10,1.1*CG258,(1+$AE258/100)*CG258)))</f>
        <v>2.3292435168186043</v>
      </c>
      <c r="CI258" s="423">
        <f>SUM(CD258:CH258)</f>
        <v>10.030249257009615</v>
      </c>
      <c r="CJ258" s="411">
        <f>(CI258/H258)*100</f>
        <v>14.286483164148336</v>
      </c>
      <c r="CK258" s="618">
        <f>(SUM(USDIV.txt!CK7:CK111)+SUM(Contenders!CK7:CK255))/$B258</f>
        <v>0.80112994350282496</v>
      </c>
      <c r="CL258" s="620">
        <f>(SUM(USDIV.txt!CL7:CL111)+SUM(Contenders!CL7:CL255))/$B258</f>
        <v>24.030960451977393</v>
      </c>
      <c r="CM258" s="621">
        <f>(SUM(USDIV.txt!CM7:CM111)+SUM(Contenders!CM7:CM255))/$B258</f>
        <v>-9.1547740112994358</v>
      </c>
      <c r="CN258" s="620">
        <f>(SUM(USDIV.txt!CN7:CN111)+SUM(Contenders!CN7:CN255))/$B258</f>
        <v>1.3657062146892656</v>
      </c>
      <c r="CO258" s="621">
        <f>(SUM(USDIV.txt!CO7:CO111)+SUM(Contenders!CO7:CO255))/$B258</f>
        <v>4.8406497175141237</v>
      </c>
    </row>
    <row r="259" spans="1:93">
      <c r="CC259" s="306"/>
    </row>
  </sheetData>
  <conditionalFormatting sqref="CB7:CB258">
    <cfRule type="cellIs" dxfId="11" priority="1" stopIfTrue="1" operator="greaterThan">
      <formula>11.99</formula>
    </cfRule>
    <cfRule type="cellIs" dxfId="10" priority="2" stopIfTrue="1" operator="lessThan">
      <formula>8</formula>
    </cfRule>
  </conditionalFormatting>
  <conditionalFormatting sqref="AL7:AO258 L7:L258 I7:I258">
    <cfRule type="cellIs" dxfId="9" priority="3" stopIfTrue="1" operator="lessThan">
      <formula>2</formula>
    </cfRule>
  </conditionalFormatting>
  <conditionalFormatting sqref="T7:T258">
    <cfRule type="cellIs" dxfId="8" priority="4" stopIfTrue="1" operator="lessThan">
      <formula>0</formula>
    </cfRule>
  </conditionalFormatting>
  <hyperlinks>
    <hyperlink ref="D1" r:id="rId1"/>
  </hyperlinks>
  <pageMargins left="0.3" right="0.2" top="0.47" bottom="0.46" header="0.46" footer="0.5"/>
  <pageSetup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321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C7" sqref="C7"/>
    </sheetView>
  </sheetViews>
  <sheetFormatPr baseColWidth="10" defaultColWidth="8.83203125" defaultRowHeight="12" x14ac:dyDescent="0"/>
  <cols>
    <col min="1" max="1" width="19.6640625" customWidth="1"/>
    <col min="2" max="2" width="6.33203125" customWidth="1"/>
    <col min="3" max="3" width="19.33203125" customWidth="1"/>
    <col min="4" max="4" width="4.33203125" customWidth="1"/>
    <col min="5" max="7" width="3.6640625" customWidth="1"/>
    <col min="8" max="8" width="6.6640625" customWidth="1"/>
    <col min="9" max="9" width="5.33203125" customWidth="1"/>
    <col min="10" max="11" width="6.5" customWidth="1"/>
    <col min="12" max="12" width="6.33203125" customWidth="1"/>
    <col min="13" max="15" width="8" customWidth="1"/>
    <col min="16" max="16" width="4.6640625" customWidth="1"/>
    <col min="17" max="17" width="12.6640625" customWidth="1"/>
    <col min="18" max="19" width="6.6640625" customWidth="1"/>
    <col min="20" max="21" width="6.33203125" customWidth="1"/>
    <col min="22" max="22" width="4.6640625" customWidth="1"/>
    <col min="23" max="28" width="5.6640625" customWidth="1"/>
    <col min="29" max="31" width="6.33203125" customWidth="1"/>
    <col min="32" max="32" width="2.6640625" customWidth="1"/>
    <col min="33" max="33" width="7.33203125" customWidth="1"/>
    <col min="34" max="35" width="4.6640625" customWidth="1"/>
    <col min="36" max="37" width="6.33203125" customWidth="1"/>
    <col min="38" max="41" width="5" customWidth="1"/>
    <col min="42" max="43" width="5.6640625" customWidth="1"/>
    <col min="44" max="44" width="1.6640625" customWidth="1"/>
    <col min="45" max="46" width="5.6640625" customWidth="1"/>
    <col min="47" max="47" width="1.6640625" customWidth="1"/>
    <col min="48" max="59" width="5.6640625" customWidth="1"/>
    <col min="60" max="60" width="6.33203125" customWidth="1"/>
    <col min="61" max="77" width="4.6640625" customWidth="1"/>
    <col min="78" max="78" width="18.6640625" customWidth="1"/>
    <col min="79" max="81" width="5.6640625" customWidth="1"/>
    <col min="82" max="87" width="5" customWidth="1"/>
    <col min="88" max="88" width="4.6640625" customWidth="1"/>
    <col min="89" max="89" width="5.33203125" customWidth="1"/>
    <col min="90" max="93" width="5.6640625" customWidth="1"/>
  </cols>
  <sheetData>
    <row r="1" spans="1:93">
      <c r="A1" s="276" t="s">
        <v>1421</v>
      </c>
      <c r="B1" s="208"/>
      <c r="C1" s="249" t="s">
        <v>2067</v>
      </c>
      <c r="D1" s="74" t="s">
        <v>3095</v>
      </c>
      <c r="E1" s="74"/>
      <c r="F1" s="76"/>
      <c r="G1" s="74"/>
      <c r="H1" s="75"/>
      <c r="I1" s="75"/>
      <c r="J1" s="243"/>
      <c r="K1" s="212"/>
      <c r="L1" s="211"/>
      <c r="M1" s="212"/>
      <c r="N1" s="211"/>
      <c r="O1" s="213"/>
      <c r="P1" s="213"/>
      <c r="Q1" s="250"/>
      <c r="R1" s="72" t="s">
        <v>3724</v>
      </c>
      <c r="S1" s="72"/>
      <c r="T1" s="283"/>
      <c r="U1" s="89"/>
      <c r="V1" s="145"/>
      <c r="W1" s="431" t="s">
        <v>427</v>
      </c>
      <c r="X1" s="431"/>
      <c r="Y1" s="144"/>
      <c r="Z1" s="144"/>
      <c r="AA1" s="144"/>
      <c r="AB1" s="144"/>
      <c r="AC1" s="144"/>
      <c r="AD1" s="477" t="s">
        <v>2427</v>
      </c>
      <c r="AE1" s="477"/>
      <c r="AF1" s="144"/>
      <c r="AG1" s="144"/>
      <c r="AH1" s="144"/>
      <c r="AI1" s="144"/>
      <c r="AJ1" s="144"/>
      <c r="AK1" s="252" t="s">
        <v>2877</v>
      </c>
      <c r="AL1" s="253"/>
      <c r="AM1" s="253"/>
      <c r="AN1" s="145"/>
      <c r="AO1" s="145"/>
      <c r="AP1" s="145"/>
      <c r="AQ1" s="145"/>
      <c r="AR1" s="145"/>
      <c r="AS1" s="145"/>
      <c r="AT1" s="145"/>
      <c r="AU1" s="145"/>
      <c r="AV1" s="145"/>
      <c r="AW1" s="145"/>
      <c r="AX1" s="145"/>
      <c r="AY1" s="145"/>
      <c r="AZ1" s="145"/>
      <c r="BA1" s="145"/>
      <c r="BB1" s="145"/>
      <c r="BC1" s="145"/>
      <c r="BD1" s="145"/>
      <c r="BE1" s="145"/>
      <c r="BF1" s="145"/>
      <c r="BG1" s="145"/>
      <c r="BH1" s="146"/>
      <c r="BI1" s="145"/>
      <c r="BJ1" s="388" t="s">
        <v>712</v>
      </c>
      <c r="BK1" s="388"/>
      <c r="BL1" s="388"/>
      <c r="BM1" s="388"/>
      <c r="BN1" s="145"/>
      <c r="BO1" s="145"/>
      <c r="BP1" s="145"/>
      <c r="BQ1" s="145"/>
      <c r="BR1" s="145"/>
      <c r="BS1" s="145"/>
      <c r="BT1" s="145"/>
      <c r="BU1" s="145"/>
      <c r="BV1" s="145"/>
      <c r="BW1" s="145"/>
      <c r="BX1" s="145"/>
      <c r="BY1" s="146"/>
      <c r="BZ1" s="147"/>
      <c r="CA1" s="296" t="s">
        <v>2645</v>
      </c>
      <c r="CB1" s="660"/>
      <c r="CC1" s="146"/>
      <c r="CD1" s="296" t="s">
        <v>3208</v>
      </c>
      <c r="CE1" s="9"/>
      <c r="CF1" s="9"/>
      <c r="CG1" s="9"/>
      <c r="CH1" s="9"/>
      <c r="CI1" s="9"/>
      <c r="CJ1" s="9"/>
      <c r="CK1" s="894" t="s">
        <v>750</v>
      </c>
      <c r="CL1" s="145"/>
      <c r="CM1" s="145"/>
      <c r="CN1" s="145"/>
      <c r="CO1" s="146"/>
    </row>
    <row r="2" spans="1:93" ht="9.5" customHeight="1">
      <c r="A2" s="88" t="s">
        <v>1821</v>
      </c>
      <c r="B2" s="209"/>
      <c r="C2" s="242"/>
      <c r="D2" s="212"/>
      <c r="E2" s="212"/>
      <c r="F2" s="238"/>
      <c r="G2" s="238"/>
      <c r="H2" s="238"/>
      <c r="I2" s="243"/>
      <c r="J2" s="247" t="s">
        <v>1606</v>
      </c>
      <c r="K2" s="212"/>
      <c r="L2" s="211"/>
      <c r="M2" s="212"/>
      <c r="N2" s="211"/>
      <c r="O2" s="213"/>
      <c r="P2" s="11"/>
      <c r="Q2" s="251"/>
      <c r="R2" s="163"/>
      <c r="S2" s="100"/>
      <c r="T2" s="100"/>
      <c r="U2" s="167" t="s">
        <v>159</v>
      </c>
      <c r="V2" s="167"/>
      <c r="W2" s="166" t="s">
        <v>1654</v>
      </c>
      <c r="X2" s="115"/>
      <c r="Y2" s="115"/>
      <c r="Z2" s="115"/>
      <c r="AA2" s="115"/>
      <c r="AB2" s="115"/>
      <c r="AC2" s="115"/>
      <c r="AD2" s="115"/>
      <c r="AE2" s="115"/>
      <c r="AF2" s="115"/>
      <c r="AG2" s="115"/>
      <c r="AH2" s="115"/>
      <c r="AI2" s="115"/>
      <c r="AJ2" s="115"/>
      <c r="AK2" s="254" t="s">
        <v>2928</v>
      </c>
      <c r="AL2" s="255"/>
      <c r="AM2" s="255"/>
      <c r="AN2" s="147"/>
      <c r="AO2" s="147"/>
      <c r="AP2" s="147"/>
      <c r="AQ2" s="147"/>
      <c r="AR2" s="147"/>
      <c r="AS2" s="147"/>
      <c r="AT2" s="147"/>
      <c r="AU2" s="147"/>
      <c r="AV2" s="147"/>
      <c r="AW2" s="147"/>
      <c r="AX2" s="147"/>
      <c r="AY2" s="147"/>
      <c r="AZ2" s="147"/>
      <c r="BA2" s="147"/>
      <c r="BB2" s="147"/>
      <c r="BC2" s="147"/>
      <c r="BD2" s="147"/>
      <c r="BE2" s="147"/>
      <c r="BF2" s="147"/>
      <c r="BG2" s="147"/>
      <c r="BH2" s="148"/>
      <c r="BI2" s="147"/>
      <c r="BJ2" s="147"/>
      <c r="BK2" s="147"/>
      <c r="BL2" s="255"/>
      <c r="BM2" s="255"/>
      <c r="BN2" s="147"/>
      <c r="BO2" s="147"/>
      <c r="BP2" s="147"/>
      <c r="BQ2" s="147"/>
      <c r="BR2" s="147"/>
      <c r="BS2" s="147"/>
      <c r="BT2" s="147"/>
      <c r="BU2" s="147"/>
      <c r="BV2" s="147"/>
      <c r="BW2" s="147"/>
      <c r="BX2" s="147"/>
      <c r="BY2" s="148"/>
      <c r="BZ2" s="147"/>
      <c r="CA2" s="254" t="s">
        <v>1564</v>
      </c>
      <c r="CB2" s="541"/>
      <c r="CC2" s="148"/>
      <c r="CD2" s="254" t="s">
        <v>2714</v>
      </c>
      <c r="CE2" s="7"/>
      <c r="CF2" s="7"/>
      <c r="CG2" s="7"/>
      <c r="CH2" s="7"/>
      <c r="CI2" s="7"/>
      <c r="CJ2" s="7"/>
      <c r="CK2" s="163"/>
      <c r="CL2" s="147"/>
      <c r="CM2" s="147"/>
      <c r="CN2" s="147"/>
      <c r="CO2" s="148"/>
    </row>
    <row r="3" spans="1:93" ht="9.5" customHeight="1">
      <c r="A3" s="207"/>
      <c r="B3" s="209"/>
      <c r="C3" s="244"/>
      <c r="D3" s="2"/>
      <c r="E3" s="2"/>
      <c r="F3" s="4"/>
      <c r="G3" s="4"/>
      <c r="H3" s="4"/>
      <c r="I3" s="245"/>
      <c r="J3" s="248" t="s">
        <v>1801</v>
      </c>
      <c r="K3" s="3"/>
      <c r="L3" s="3"/>
      <c r="M3" s="3"/>
      <c r="N3" s="3"/>
      <c r="O3" s="3"/>
      <c r="P3" s="1"/>
      <c r="Q3" s="271" t="s">
        <v>1644</v>
      </c>
      <c r="R3" s="163"/>
      <c r="S3" s="100"/>
      <c r="T3" s="100"/>
      <c r="U3" s="167"/>
      <c r="V3" s="167"/>
      <c r="W3" s="166" t="s">
        <v>618</v>
      </c>
      <c r="X3" s="164"/>
      <c r="Y3" s="164"/>
      <c r="Z3" s="164"/>
      <c r="AA3" s="164"/>
      <c r="AB3" s="164"/>
      <c r="AC3" s="164"/>
      <c r="AD3" s="164"/>
      <c r="AE3" s="164"/>
      <c r="AF3" s="164"/>
      <c r="AG3" s="164"/>
      <c r="AH3" s="164"/>
      <c r="AI3" s="164"/>
      <c r="AJ3" s="164"/>
      <c r="AK3" s="143" t="s">
        <v>1964</v>
      </c>
      <c r="AL3" s="256"/>
      <c r="AM3" s="256"/>
      <c r="AN3" s="147"/>
      <c r="AO3" s="147"/>
      <c r="AP3" s="147"/>
      <c r="AQ3" s="147"/>
      <c r="AR3" s="147"/>
      <c r="AS3" s="147"/>
      <c r="AT3" s="147"/>
      <c r="AU3" s="147"/>
      <c r="AV3" s="147"/>
      <c r="AW3" s="257"/>
      <c r="AX3" s="147"/>
      <c r="AY3" s="147"/>
      <c r="AZ3" s="147"/>
      <c r="BA3" s="147"/>
      <c r="BB3" s="147"/>
      <c r="BC3" s="147"/>
      <c r="BD3" s="147"/>
      <c r="BE3" s="147"/>
      <c r="BF3" s="147"/>
      <c r="BG3" s="147"/>
      <c r="BH3" s="148"/>
      <c r="BI3" s="147"/>
      <c r="BJ3" s="261"/>
      <c r="BK3" s="261"/>
      <c r="BL3" s="261"/>
      <c r="BM3" s="261"/>
      <c r="BN3" s="261"/>
      <c r="BO3" s="261"/>
      <c r="BP3" s="261"/>
      <c r="BQ3" s="261"/>
      <c r="BR3" s="261"/>
      <c r="BS3" s="261"/>
      <c r="BT3" s="261"/>
      <c r="BU3" s="261"/>
      <c r="BV3" s="261"/>
      <c r="BW3" s="261"/>
      <c r="BX3" s="261"/>
      <c r="BY3" s="262"/>
      <c r="BZ3" s="147"/>
      <c r="CA3" s="310"/>
      <c r="CB3" s="541"/>
      <c r="CC3" s="148"/>
      <c r="CD3" s="426" t="s">
        <v>3470</v>
      </c>
      <c r="CE3" s="7"/>
      <c r="CF3" s="7"/>
      <c r="CG3" s="7"/>
      <c r="CH3" s="7"/>
      <c r="CI3" s="7"/>
      <c r="CJ3" s="7"/>
      <c r="CK3" s="650"/>
      <c r="CL3" s="1208" t="s">
        <v>2264</v>
      </c>
      <c r="CM3" s="1209"/>
      <c r="CN3" s="1209"/>
      <c r="CO3" s="1210"/>
    </row>
    <row r="4" spans="1:93" ht="12.75" customHeight="1">
      <c r="A4" s="391" t="s">
        <v>2435</v>
      </c>
      <c r="B4" s="210"/>
      <c r="C4" s="246"/>
      <c r="D4" s="122"/>
      <c r="E4" s="122"/>
      <c r="F4" s="3"/>
      <c r="G4" s="3"/>
      <c r="H4" s="3"/>
      <c r="I4" s="1"/>
      <c r="J4" s="101" t="s">
        <v>2943</v>
      </c>
      <c r="K4" s="51"/>
      <c r="L4" s="51"/>
      <c r="M4" s="51"/>
      <c r="N4" s="51"/>
      <c r="O4" s="52"/>
      <c r="P4" s="22"/>
      <c r="Q4" s="165" t="s">
        <v>3599</v>
      </c>
      <c r="R4" s="744" t="s">
        <v>1993</v>
      </c>
      <c r="S4" s="222"/>
      <c r="T4" s="284"/>
      <c r="U4" s="31"/>
      <c r="V4" s="31"/>
      <c r="W4" s="223"/>
      <c r="X4" s="223"/>
      <c r="Y4" s="223"/>
      <c r="Z4" s="223"/>
      <c r="AA4" s="223"/>
      <c r="AB4" s="223"/>
      <c r="AC4" s="223"/>
      <c r="AD4" s="223"/>
      <c r="AE4" s="223"/>
      <c r="AF4" s="223"/>
      <c r="AG4" s="223"/>
      <c r="AH4" s="645"/>
      <c r="AI4" s="645"/>
      <c r="AJ4" s="645"/>
      <c r="AK4" s="143"/>
      <c r="AL4" s="256" t="s">
        <v>2902</v>
      </c>
      <c r="AM4" s="256"/>
      <c r="AN4" s="147"/>
      <c r="AO4" s="147"/>
      <c r="AP4" s="147"/>
      <c r="AQ4" s="147"/>
      <c r="AR4" s="258" t="s">
        <v>690</v>
      </c>
      <c r="AS4" s="147"/>
      <c r="AT4" s="147"/>
      <c r="AU4" s="258"/>
      <c r="AV4" s="147"/>
      <c r="AW4" s="258"/>
      <c r="AX4" s="147"/>
      <c r="AY4" s="147"/>
      <c r="AZ4" s="147"/>
      <c r="BA4" s="147"/>
      <c r="BB4" s="147"/>
      <c r="BC4" s="147"/>
      <c r="BD4" s="147"/>
      <c r="BE4" s="147"/>
      <c r="BF4" s="147"/>
      <c r="BG4" s="148"/>
      <c r="BH4" s="53" t="s">
        <v>1777</v>
      </c>
      <c r="BI4" s="382">
        <v>2014</v>
      </c>
      <c r="BJ4" s="689" t="s">
        <v>3592</v>
      </c>
      <c r="BK4" s="286">
        <v>2012</v>
      </c>
      <c r="BL4" s="286">
        <v>2011</v>
      </c>
      <c r="BM4" s="401">
        <v>2010</v>
      </c>
      <c r="BN4" s="402">
        <v>2009</v>
      </c>
      <c r="BO4" s="402">
        <v>2008</v>
      </c>
      <c r="BP4" s="402">
        <v>2007</v>
      </c>
      <c r="BQ4" s="402">
        <v>2006</v>
      </c>
      <c r="BR4" s="402">
        <v>2005</v>
      </c>
      <c r="BS4" s="402">
        <v>2004</v>
      </c>
      <c r="BT4" s="402">
        <v>2003</v>
      </c>
      <c r="BU4" s="402">
        <v>2002</v>
      </c>
      <c r="BV4" s="402">
        <v>2001</v>
      </c>
      <c r="BW4" s="241">
        <v>2000</v>
      </c>
      <c r="BX4" s="286" t="s">
        <v>1882</v>
      </c>
      <c r="BY4" s="689"/>
      <c r="BZ4" s="658"/>
      <c r="CA4" s="310"/>
      <c r="CB4" s="541"/>
      <c r="CC4" s="148"/>
      <c r="CD4" s="401"/>
      <c r="CE4" s="402"/>
      <c r="CF4" s="402"/>
      <c r="CG4" s="402"/>
      <c r="CH4" s="402"/>
      <c r="CI4" s="412" t="s">
        <v>2525</v>
      </c>
      <c r="CJ4" s="895"/>
      <c r="CK4" s="650"/>
      <c r="CL4" s="297" t="s">
        <v>3165</v>
      </c>
      <c r="CM4" s="51"/>
      <c r="CN4" s="51"/>
      <c r="CO4" s="52"/>
    </row>
    <row r="5" spans="1:93">
      <c r="A5" s="15" t="s">
        <v>3643</v>
      </c>
      <c r="B5" s="16" t="s">
        <v>2304</v>
      </c>
      <c r="C5" s="23"/>
      <c r="D5" s="239" t="s">
        <v>2658</v>
      </c>
      <c r="E5" s="239" t="s">
        <v>2305</v>
      </c>
      <c r="F5" s="240" t="s">
        <v>1356</v>
      </c>
      <c r="G5" s="241"/>
      <c r="H5" s="298">
        <f>USDIV.txt!H5</f>
        <v>42062</v>
      </c>
      <c r="I5" s="37" t="s">
        <v>2306</v>
      </c>
      <c r="J5" s="30" t="s">
        <v>459</v>
      </c>
      <c r="K5" s="35"/>
      <c r="L5" s="130" t="s">
        <v>3587</v>
      </c>
      <c r="M5" s="7"/>
      <c r="N5" s="17" t="s">
        <v>3394</v>
      </c>
      <c r="O5" s="29"/>
      <c r="P5" s="29" t="s">
        <v>952</v>
      </c>
      <c r="Q5" s="271" t="s">
        <v>3423</v>
      </c>
      <c r="R5" s="671" t="s">
        <v>343</v>
      </c>
      <c r="S5" s="36" t="s">
        <v>132</v>
      </c>
      <c r="T5" s="50" t="s">
        <v>975</v>
      </c>
      <c r="U5" s="37" t="s">
        <v>2632</v>
      </c>
      <c r="V5" s="130" t="s">
        <v>753</v>
      </c>
      <c r="W5" s="159" t="s">
        <v>2632</v>
      </c>
      <c r="X5" s="152" t="s">
        <v>524</v>
      </c>
      <c r="Y5" s="153" t="s">
        <v>2632</v>
      </c>
      <c r="Z5" s="153" t="s">
        <v>2532</v>
      </c>
      <c r="AA5" s="168" t="s">
        <v>2632</v>
      </c>
      <c r="AB5" s="152" t="s">
        <v>1232</v>
      </c>
      <c r="AC5" s="437" t="s">
        <v>2917</v>
      </c>
      <c r="AD5" s="447" t="s">
        <v>3028</v>
      </c>
      <c r="AE5" s="438" t="s">
        <v>2916</v>
      </c>
      <c r="AF5" s="130" t="s">
        <v>2049</v>
      </c>
      <c r="AG5" s="447" t="s">
        <v>2527</v>
      </c>
      <c r="AH5" s="447" t="s">
        <v>3454</v>
      </c>
      <c r="AI5" s="447" t="s">
        <v>113</v>
      </c>
      <c r="AJ5" s="130" t="s">
        <v>3028</v>
      </c>
      <c r="AK5" s="393" t="s">
        <v>1303</v>
      </c>
      <c r="AL5" s="47" t="s">
        <v>386</v>
      </c>
      <c r="AM5" s="71" t="s">
        <v>386</v>
      </c>
      <c r="AN5" s="71" t="s">
        <v>386</v>
      </c>
      <c r="AO5" s="48" t="s">
        <v>386</v>
      </c>
      <c r="AP5" s="41"/>
      <c r="AQ5" s="259"/>
      <c r="AR5" s="259"/>
      <c r="AS5" s="260" t="s">
        <v>1615</v>
      </c>
      <c r="AT5" s="259"/>
      <c r="AU5" s="259"/>
      <c r="AV5" s="260"/>
      <c r="AW5" s="260"/>
      <c r="AX5" s="261"/>
      <c r="AY5" s="261"/>
      <c r="AZ5" s="261"/>
      <c r="BA5" s="261"/>
      <c r="BB5" s="261"/>
      <c r="BC5" s="261"/>
      <c r="BD5" s="261"/>
      <c r="BE5" s="261"/>
      <c r="BF5" s="261"/>
      <c r="BG5" s="262"/>
      <c r="BH5" s="798" t="s">
        <v>1776</v>
      </c>
      <c r="BI5" s="308" t="s">
        <v>2328</v>
      </c>
      <c r="BJ5" s="241" t="s">
        <v>2328</v>
      </c>
      <c r="BK5" s="308" t="s">
        <v>2328</v>
      </c>
      <c r="BL5" s="308" t="s">
        <v>2328</v>
      </c>
      <c r="BM5" s="401" t="s">
        <v>2328</v>
      </c>
      <c r="BN5" s="402" t="s">
        <v>2328</v>
      </c>
      <c r="BO5" s="402" t="s">
        <v>2328</v>
      </c>
      <c r="BP5" s="402" t="s">
        <v>2328</v>
      </c>
      <c r="BQ5" s="402" t="s">
        <v>2328</v>
      </c>
      <c r="BR5" s="402" t="s">
        <v>2328</v>
      </c>
      <c r="BS5" s="402" t="s">
        <v>2328</v>
      </c>
      <c r="BT5" s="402" t="s">
        <v>2328</v>
      </c>
      <c r="BU5" s="402" t="s">
        <v>2328</v>
      </c>
      <c r="BV5" s="402" t="s">
        <v>2328</v>
      </c>
      <c r="BW5" s="241" t="s">
        <v>2328</v>
      </c>
      <c r="BX5" s="307" t="s">
        <v>1883</v>
      </c>
      <c r="BY5" s="867" t="s">
        <v>2790</v>
      </c>
      <c r="BZ5" s="241"/>
      <c r="CA5" s="671" t="s">
        <v>3434</v>
      </c>
      <c r="CB5" s="286" t="s">
        <v>2643</v>
      </c>
      <c r="CC5" s="382" t="s">
        <v>166</v>
      </c>
      <c r="CD5" s="427" t="s">
        <v>998</v>
      </c>
      <c r="CE5" s="413"/>
      <c r="CF5" s="414"/>
      <c r="CG5" s="414"/>
      <c r="CH5" s="414"/>
      <c r="CI5" s="143" t="s">
        <v>1386</v>
      </c>
      <c r="CJ5" s="402"/>
      <c r="CK5" s="652" t="s">
        <v>2703</v>
      </c>
      <c r="CL5" s="448" t="s">
        <v>2265</v>
      </c>
      <c r="CM5" s="448" t="s">
        <v>2265</v>
      </c>
      <c r="CN5" s="449" t="s">
        <v>185</v>
      </c>
      <c r="CO5" s="450" t="s">
        <v>186</v>
      </c>
    </row>
    <row r="6" spans="1:93">
      <c r="A6" s="30" t="s">
        <v>3747</v>
      </c>
      <c r="B6" s="54" t="s">
        <v>3644</v>
      </c>
      <c r="C6" s="40" t="s">
        <v>2565</v>
      </c>
      <c r="D6" s="114" t="s">
        <v>1886</v>
      </c>
      <c r="E6" s="14" t="s">
        <v>265</v>
      </c>
      <c r="F6" s="13" t="s">
        <v>2656</v>
      </c>
      <c r="G6" s="64" t="s">
        <v>2657</v>
      </c>
      <c r="H6" s="41" t="s">
        <v>1670</v>
      </c>
      <c r="I6" s="42" t="s">
        <v>1671</v>
      </c>
      <c r="J6" s="40" t="s">
        <v>1417</v>
      </c>
      <c r="K6" s="54" t="s">
        <v>1418</v>
      </c>
      <c r="L6" s="54" t="s">
        <v>3396</v>
      </c>
      <c r="M6" s="47" t="s">
        <v>718</v>
      </c>
      <c r="N6" s="55" t="s">
        <v>719</v>
      </c>
      <c r="O6" s="48" t="s">
        <v>3393</v>
      </c>
      <c r="P6" s="56" t="s">
        <v>953</v>
      </c>
      <c r="Q6" s="189" t="s">
        <v>461</v>
      </c>
      <c r="R6" s="13" t="s">
        <v>344</v>
      </c>
      <c r="S6" s="40" t="s">
        <v>2861</v>
      </c>
      <c r="T6" s="42" t="s">
        <v>974</v>
      </c>
      <c r="U6" s="42" t="s">
        <v>2631</v>
      </c>
      <c r="V6" s="54" t="s">
        <v>754</v>
      </c>
      <c r="W6" s="160" t="s">
        <v>2630</v>
      </c>
      <c r="X6" s="154" t="s">
        <v>2862</v>
      </c>
      <c r="Y6" s="176" t="s">
        <v>3222</v>
      </c>
      <c r="Z6" s="176" t="s">
        <v>2531</v>
      </c>
      <c r="AA6" s="712" t="s">
        <v>90</v>
      </c>
      <c r="AB6" s="154" t="s">
        <v>160</v>
      </c>
      <c r="AC6" s="439" t="s">
        <v>160</v>
      </c>
      <c r="AD6" s="452" t="s">
        <v>160</v>
      </c>
      <c r="AE6" s="439" t="s">
        <v>160</v>
      </c>
      <c r="AF6" s="54" t="s">
        <v>327</v>
      </c>
      <c r="AG6" s="451" t="s">
        <v>2528</v>
      </c>
      <c r="AH6" s="452" t="s">
        <v>3455</v>
      </c>
      <c r="AI6" s="452" t="s">
        <v>114</v>
      </c>
      <c r="AJ6" s="232" t="s">
        <v>2851</v>
      </c>
      <c r="AK6" s="393" t="s">
        <v>1561</v>
      </c>
      <c r="AL6" s="393" t="s">
        <v>1420</v>
      </c>
      <c r="AM6" s="393" t="s">
        <v>1302</v>
      </c>
      <c r="AN6" s="393" t="s">
        <v>2703</v>
      </c>
      <c r="AO6" s="393" t="s">
        <v>1231</v>
      </c>
      <c r="AP6" s="232">
        <v>2014</v>
      </c>
      <c r="AQ6" s="232">
        <v>2013</v>
      </c>
      <c r="AR6" s="392" t="s">
        <v>1127</v>
      </c>
      <c r="AS6" s="232">
        <v>2012</v>
      </c>
      <c r="AT6" s="232">
        <v>2011</v>
      </c>
      <c r="AU6" s="390" t="s">
        <v>1127</v>
      </c>
      <c r="AV6" s="332">
        <v>2010</v>
      </c>
      <c r="AW6" s="47">
        <v>2009</v>
      </c>
      <c r="AX6" s="71">
        <v>2008</v>
      </c>
      <c r="AY6" s="71">
        <v>2007</v>
      </c>
      <c r="AZ6" s="71">
        <v>2006</v>
      </c>
      <c r="BA6" s="71">
        <v>2005</v>
      </c>
      <c r="BB6" s="71">
        <v>2004</v>
      </c>
      <c r="BC6" s="71">
        <v>2003</v>
      </c>
      <c r="BD6" s="71">
        <v>2002</v>
      </c>
      <c r="BE6" s="71">
        <v>2001</v>
      </c>
      <c r="BF6" s="71">
        <v>2000</v>
      </c>
      <c r="BG6" s="48">
        <v>1999</v>
      </c>
      <c r="BH6" s="232" t="s">
        <v>3154</v>
      </c>
      <c r="BI6" s="865">
        <v>2013</v>
      </c>
      <c r="BJ6" s="866" t="s">
        <v>3593</v>
      </c>
      <c r="BK6" s="287">
        <v>2011</v>
      </c>
      <c r="BL6" s="287">
        <v>2010</v>
      </c>
      <c r="BM6" s="13">
        <v>2009</v>
      </c>
      <c r="BN6" s="341">
        <v>2008</v>
      </c>
      <c r="BO6" s="341">
        <v>2007</v>
      </c>
      <c r="BP6" s="341">
        <v>2006</v>
      </c>
      <c r="BQ6" s="341">
        <v>2005</v>
      </c>
      <c r="BR6" s="341">
        <v>2004</v>
      </c>
      <c r="BS6" s="341">
        <v>2003</v>
      </c>
      <c r="BT6" s="341">
        <v>2002</v>
      </c>
      <c r="BU6" s="341">
        <v>2001</v>
      </c>
      <c r="BV6" s="341">
        <v>2000</v>
      </c>
      <c r="BW6" s="64">
        <v>1999</v>
      </c>
      <c r="BX6" s="308" t="s">
        <v>1358</v>
      </c>
      <c r="BY6" s="867" t="s">
        <v>2033</v>
      </c>
      <c r="BZ6" s="54" t="s">
        <v>2360</v>
      </c>
      <c r="CA6" s="13" t="s">
        <v>3435</v>
      </c>
      <c r="CB6" s="287" t="s">
        <v>2644</v>
      </c>
      <c r="CC6" s="287" t="s">
        <v>3435</v>
      </c>
      <c r="CD6" s="671">
        <v>2015</v>
      </c>
      <c r="CE6" s="414">
        <v>2016</v>
      </c>
      <c r="CF6" s="414">
        <v>2017</v>
      </c>
      <c r="CG6" s="414">
        <v>2018</v>
      </c>
      <c r="CH6" s="314">
        <v>2019</v>
      </c>
      <c r="CI6" s="424" t="s">
        <v>1387</v>
      </c>
      <c r="CJ6" s="896" t="s">
        <v>3395</v>
      </c>
      <c r="CK6" s="452" t="s">
        <v>1828</v>
      </c>
      <c r="CL6" s="453" t="s">
        <v>3726</v>
      </c>
      <c r="CM6" s="453" t="s">
        <v>3725</v>
      </c>
      <c r="CN6" s="454" t="s">
        <v>187</v>
      </c>
      <c r="CO6" s="455" t="s">
        <v>187</v>
      </c>
    </row>
    <row r="7" spans="1:93" ht="11.25" customHeight="1">
      <c r="A7" s="15" t="s">
        <v>3732</v>
      </c>
      <c r="B7" s="16" t="s">
        <v>3733</v>
      </c>
      <c r="C7" s="373" t="s">
        <v>1312</v>
      </c>
      <c r="D7" s="116">
        <v>7</v>
      </c>
      <c r="E7" s="16">
        <v>408</v>
      </c>
      <c r="F7" s="78" t="s">
        <v>2659</v>
      </c>
      <c r="G7" s="50" t="s">
        <v>2659</v>
      </c>
      <c r="H7" s="184">
        <v>42.58</v>
      </c>
      <c r="I7" s="226">
        <f t="shared" ref="I7:I38" si="0">(R7/H7)*100</f>
        <v>1.9257867543447629</v>
      </c>
      <c r="J7" s="127">
        <v>0.2</v>
      </c>
      <c r="K7" s="127">
        <v>0.20499999999999999</v>
      </c>
      <c r="L7" s="96">
        <f t="shared" ref="L7:L38" si="1">((K7/J7)-1)*100</f>
        <v>2.4999999999999911</v>
      </c>
      <c r="M7" s="105">
        <v>41935</v>
      </c>
      <c r="N7" s="20">
        <v>41939</v>
      </c>
      <c r="O7" s="21">
        <v>41948</v>
      </c>
      <c r="P7" s="269" t="s">
        <v>1249</v>
      </c>
      <c r="Q7" s="1148"/>
      <c r="R7" s="225">
        <f>K7*4</f>
        <v>0.82</v>
      </c>
      <c r="S7" s="675">
        <f t="shared" ref="S7:S38" si="2">IF(OR(W7&lt;0.01,W7="n/a"),"n/a",R7/W7*100)</f>
        <v>44.808743169398902</v>
      </c>
      <c r="T7" s="684">
        <f t="shared" ref="T7:T38" si="3">IF(OR(W7&lt;0.01,Z7="n/a"),"n/a",(H7/SQRT(22.5*W7*(H7/Z7))-1)*100)</f>
        <v>58.847702509644726</v>
      </c>
      <c r="U7" s="226">
        <f t="shared" ref="U7:U38" si="4">IF(OR(W7&lt;0.01,W7="n/a"),"n/a",H7/W7)</f>
        <v>23.26775956284153</v>
      </c>
      <c r="V7" s="263">
        <v>8</v>
      </c>
      <c r="W7" s="169">
        <v>1.83</v>
      </c>
      <c r="X7" s="171">
        <v>1.76</v>
      </c>
      <c r="Y7" s="170">
        <v>0.5</v>
      </c>
      <c r="Z7" s="171">
        <v>2.44</v>
      </c>
      <c r="AA7" s="156">
        <v>10.199999999999999</v>
      </c>
      <c r="AB7" s="433">
        <v>60.7</v>
      </c>
      <c r="AC7" s="441">
        <v>14</v>
      </c>
      <c r="AD7" s="442">
        <v>33.200000000000003</v>
      </c>
      <c r="AE7" s="442">
        <v>13.2</v>
      </c>
      <c r="AF7" s="724">
        <v>5</v>
      </c>
      <c r="AG7" s="461">
        <v>1239</v>
      </c>
      <c r="AH7" s="653">
        <v>2.2999999999999998</v>
      </c>
      <c r="AI7" s="767">
        <v>0.76</v>
      </c>
      <c r="AJ7" s="795">
        <f t="shared" ref="AJ7:AJ38" si="5">IF(OR(AD7&lt;0,AD7="n/a",AD7=0,AN7="n/a"),"n/a",AN7/AD7)</f>
        <v>0.18236317209141606</v>
      </c>
      <c r="AK7" s="794">
        <f t="shared" ref="AK7:AK14" si="6">IF(OR(AN7&lt;0,AN7="n/a",AO7&lt;0,AO7="n/a"),"n/a",AN7/AO7)</f>
        <v>1.4862989644614808</v>
      </c>
      <c r="AL7" s="632">
        <f t="shared" ref="AL7:AL38" si="7">((AP7/AQ7)^(1/1)-1)*100</f>
        <v>2.5477707006369421</v>
      </c>
      <c r="AM7" s="633">
        <f t="shared" ref="AM7:AM38" si="8">IF(AT7=0,"n/a",((AP7/AT7)^(1/3)-1)*100)</f>
        <v>8.2282704828692701</v>
      </c>
      <c r="AN7" s="633">
        <f t="shared" ref="AN7:AN38" si="9">IF(AW7=0,"n/a",((AP7/AW7)^(1/5)-1)*100)</f>
        <v>6.0544573134350133</v>
      </c>
      <c r="AO7" s="234">
        <f t="shared" ref="AO7:AO38" si="10">IF(BB7=0,"n/a",((AP7/BB7)^(1/10)-1)*100)</f>
        <v>4.073512434713078</v>
      </c>
      <c r="AP7" s="803">
        <v>0.80500000000000005</v>
      </c>
      <c r="AQ7" s="803">
        <v>0.78500000000000003</v>
      </c>
      <c r="AR7" s="802" t="s">
        <v>1127</v>
      </c>
      <c r="AS7" s="803">
        <v>0.745</v>
      </c>
      <c r="AT7" s="795">
        <v>0.63500000000000001</v>
      </c>
      <c r="AU7" s="802"/>
      <c r="AV7" s="826">
        <v>0.60499999999999998</v>
      </c>
      <c r="AW7" s="830">
        <v>0.6</v>
      </c>
      <c r="AX7" s="806">
        <v>0.59499999999999997</v>
      </c>
      <c r="AY7" s="807">
        <v>0.57999999999999996</v>
      </c>
      <c r="AZ7" s="807">
        <v>0.57999999999999996</v>
      </c>
      <c r="BA7" s="806">
        <v>0.57999999999999996</v>
      </c>
      <c r="BB7" s="807">
        <v>0.54</v>
      </c>
      <c r="BC7" s="807">
        <v>0.54</v>
      </c>
      <c r="BD7" s="807">
        <v>0.54</v>
      </c>
      <c r="BE7" s="807">
        <v>0.54</v>
      </c>
      <c r="BF7" s="806">
        <v>0.54</v>
      </c>
      <c r="BG7" s="807">
        <v>0.5</v>
      </c>
      <c r="BH7" s="805">
        <f t="shared" ref="BH7:BH38" si="11">SUM(AP7:BG7)</f>
        <v>9.7099999999999973</v>
      </c>
      <c r="BI7" s="407">
        <f t="shared" ref="BI7:BI38" si="12">((AP7/AQ7)-1)*100</f>
        <v>2.5477707006369421</v>
      </c>
      <c r="BJ7" s="407">
        <f t="shared" ref="BJ7:BJ38" si="13">IF(AS7=0,0,IF(AS7&gt;AQ7,0,((AQ7/AS7)-1)*100))</f>
        <v>5.3691275167785379</v>
      </c>
      <c r="BK7" s="407">
        <f t="shared" ref="BK7:BK38" si="14">IF(AT7=0,0,IF(AT7&gt;AS7,0,((AS7/AT7)-1)*100))</f>
        <v>17.322834645669282</v>
      </c>
      <c r="BL7" s="394">
        <f t="shared" ref="BL7:BL38" si="15">IF(AV7=0,0,IF(AV7&gt;AT7,0,((AT7/AV7)-1)*100))</f>
        <v>4.9586776859504189</v>
      </c>
      <c r="BM7" s="406">
        <f t="shared" ref="BM7:BW10" si="16">IF(AW7=0,0,IF(AW7&gt;AV7,0,((AV7/AW7)-1)*100))</f>
        <v>0.83333333333333037</v>
      </c>
      <c r="BN7" s="394">
        <f t="shared" si="16"/>
        <v>0.84033613445377853</v>
      </c>
      <c r="BO7" s="394">
        <f t="shared" si="16"/>
        <v>2.5862068965517349</v>
      </c>
      <c r="BP7" s="394">
        <f t="shared" si="16"/>
        <v>0</v>
      </c>
      <c r="BQ7" s="394">
        <f t="shared" si="16"/>
        <v>0</v>
      </c>
      <c r="BR7" s="394">
        <f t="shared" si="16"/>
        <v>7.4074074074073959</v>
      </c>
      <c r="BS7" s="394">
        <f t="shared" si="16"/>
        <v>0</v>
      </c>
      <c r="BT7" s="394">
        <f t="shared" si="16"/>
        <v>0</v>
      </c>
      <c r="BU7" s="394">
        <f t="shared" si="16"/>
        <v>0</v>
      </c>
      <c r="BV7" s="394">
        <f t="shared" si="16"/>
        <v>0</v>
      </c>
      <c r="BW7" s="394">
        <f t="shared" si="16"/>
        <v>8.0000000000000071</v>
      </c>
      <c r="BX7" s="406">
        <f t="shared" ref="BX7:BX38" si="17">AVERAGE(BI7:BW7)</f>
        <v>3.3243796213854284</v>
      </c>
      <c r="BY7" s="407">
        <f t="shared" ref="BY7:BY38" si="18">SQRT(AVERAGE((BI7-$BX7)^2,(BJ7-$BX7)^2,(BK7-$BX7)^2,(BL7-$BX7)^2,(BM7-$BX7)^2,(BN7-$BX7)^2,(BO7-$BX7)^2,(BP7-$BX7)^2,(BQ7-$BX7)^2,(BR7-$BX7)^2,(BS7-$BX7)^2,(BT7-$BX7)^2,(BU7-$BX7)^2,(BV7-$BX7)^2,(BW7-$BX7)^2))</f>
        <v>4.6272671002580141</v>
      </c>
      <c r="BZ7" s="787" t="s">
        <v>1464</v>
      </c>
      <c r="CA7" s="682">
        <f t="shared" ref="CA7:CA38" si="19">IF(AN7="n/a","n/a",IF(U7&lt;0,"n/a",IF(U7="n/a","n/a",I7+AN7-U7)))</f>
        <v>-15.287515495061754</v>
      </c>
      <c r="CB7" s="350">
        <f t="shared" ref="CB7:CB38" si="20">IF(AN7="n/a","n/a",I7+AN7)</f>
        <v>7.9802440677797764</v>
      </c>
      <c r="CC7" s="406">
        <f t="shared" ref="CC7:CC38" si="21">D7/10+(500-E7)/100+IF(F7="N",2,IF(F7="Y",1,0))+IF(G7="N",2,IF(G7="Y",1,0))+IF(L7&gt;10,5,L7/2)+IF(S7&gt;100,0,IF(S7&lt;0,0,(100-S7)/10))+IF(U7&gt;100,0,IF(U7&lt;0,0,(100-U7)/10))+IF(X7="-",0,IF(X7="N/A",0,IF(X7&gt;5,0,5-X7)))+IF(Y7&gt;5,0,5-Y7)+IF(Z7="N/A",0,IF(Z7&gt;5,0,5-Z7))+IF(AB7&lt;0,0,IF(AB7="-",0,IF(AB7="N/A",0,IF(AB7&gt;10,5,AB7/2))))+IF(AC7="n/a",0,IF(AC7&lt;0,0,IF(AC7&gt;10,5,AC7/2)))+IF(AE7="n/a",0,IF(AE7&lt;0,0,IF(AE7&gt;10,5,AE7/2)))+AF7/10+IF(AG7&gt;100000,3,IF(AG7&gt;10000,2,IF(AG7&gt;1000,1,0)))+IF(AL7&gt;10,5,AL7/2)+IF(AM7="n/a",0,IF(AM7&gt;10,5,AM7/2))+IF(AN7="n/a",0,IF(AN7&gt;10,5,AN7/2))+IF(AO7="n/a",0,IF(AO7&lt;0,0,IF(AO7&gt;10,5,AO7/2)))+IF(BX7&gt;10,5,BX7/2)</f>
        <v>54.976545003295811</v>
      </c>
      <c r="CD7" s="554">
        <f t="shared" ref="CD7:CD38" si="22">IF(AB7="n/a",1.03*AP7,IF(AB7&lt;0,1.01*AP7,IF(AB7&gt;10,1.1*AP7,(1+AB7/100)*AP7)))</f>
        <v>0.88550000000000018</v>
      </c>
      <c r="CE7" s="417">
        <f t="shared" ref="CE7:CE19" si="23">IF($AC7="n/a",1.03*CD7,IF($AC7&lt;0,1.01*CD7,IF($AC7&gt;10,1.1*CD7,(1+$AC7/100)*CD7)))</f>
        <v>0.9740500000000003</v>
      </c>
      <c r="CF7" s="417">
        <f t="shared" ref="CF7:CH22" si="24">IF($AE7="n/a",1.03*CE7,IF($AE7&lt;0,1.01*CE7,IF($AE7&gt;10,1.1*CE7,(1+$AE7/100)*CE7)))</f>
        <v>1.0714550000000005</v>
      </c>
      <c r="CG7" s="417">
        <f t="shared" si="24"/>
        <v>1.1786005000000006</v>
      </c>
      <c r="CH7" s="495">
        <f t="shared" si="24"/>
        <v>1.2964605500000008</v>
      </c>
      <c r="CI7" s="416">
        <f t="shared" ref="CI7:CI38" si="25">SUM(CD7:CH7)</f>
        <v>5.4060660500000024</v>
      </c>
      <c r="CJ7" s="405">
        <f t="shared" ref="CJ7:CJ38" si="26">(CI7/H7)*100</f>
        <v>12.696256575857214</v>
      </c>
      <c r="CK7" s="462">
        <v>1.63</v>
      </c>
      <c r="CL7" s="463">
        <v>50.43</v>
      </c>
      <c r="CM7" s="463">
        <v>-1.37</v>
      </c>
      <c r="CN7" s="529">
        <v>13.76</v>
      </c>
      <c r="CO7" s="530">
        <v>15.2</v>
      </c>
    </row>
    <row r="8" spans="1:93" ht="11.25" customHeight="1">
      <c r="A8" s="23" t="s">
        <v>751</v>
      </c>
      <c r="B8" s="24" t="s">
        <v>2453</v>
      </c>
      <c r="C8" s="217" t="s">
        <v>1345</v>
      </c>
      <c r="D8" s="117">
        <v>5</v>
      </c>
      <c r="E8" s="24">
        <v>498</v>
      </c>
      <c r="F8" s="57" t="s">
        <v>2659</v>
      </c>
      <c r="G8" s="49" t="s">
        <v>2659</v>
      </c>
      <c r="H8" s="184">
        <v>21.39</v>
      </c>
      <c r="I8" s="227">
        <f t="shared" si="0"/>
        <v>3.6870126227208977</v>
      </c>
      <c r="J8" s="126">
        <v>0.72409699999999999</v>
      </c>
      <c r="K8" s="126">
        <v>0.78865200000000002</v>
      </c>
      <c r="L8" s="83">
        <f t="shared" si="1"/>
        <v>8.9152420186798143</v>
      </c>
      <c r="M8" s="140">
        <v>41764</v>
      </c>
      <c r="N8" s="27">
        <v>41766</v>
      </c>
      <c r="O8" s="28">
        <v>41774</v>
      </c>
      <c r="P8" s="26" t="s">
        <v>3155</v>
      </c>
      <c r="Q8" s="109" t="s">
        <v>1152</v>
      </c>
      <c r="R8" s="224">
        <f>K8</f>
        <v>0.78865200000000002</v>
      </c>
      <c r="S8" s="231">
        <f t="shared" si="2"/>
        <v>70.415357142857133</v>
      </c>
      <c r="T8" s="680">
        <f t="shared" si="3"/>
        <v>59.042522016987029</v>
      </c>
      <c r="U8" s="227">
        <f t="shared" si="4"/>
        <v>19.098214285714285</v>
      </c>
      <c r="V8" s="263">
        <v>12</v>
      </c>
      <c r="W8" s="161">
        <v>1.1200000000000001</v>
      </c>
      <c r="X8" s="149">
        <v>2.5099999999999998</v>
      </c>
      <c r="Y8" s="155">
        <v>1.23</v>
      </c>
      <c r="Z8" s="149">
        <v>2.98</v>
      </c>
      <c r="AA8" s="156">
        <v>14.8</v>
      </c>
      <c r="AB8" s="432">
        <v>-8.9</v>
      </c>
      <c r="AC8" s="440">
        <v>9.18</v>
      </c>
      <c r="AD8" s="443">
        <v>-2.2999999999999998</v>
      </c>
      <c r="AE8" s="443">
        <v>7.6</v>
      </c>
      <c r="AF8" s="723">
        <v>12</v>
      </c>
      <c r="AG8" s="456">
        <v>48984</v>
      </c>
      <c r="AH8" s="653">
        <v>0</v>
      </c>
      <c r="AI8" s="767">
        <v>0.47</v>
      </c>
      <c r="AJ8" s="796" t="str">
        <f t="shared" si="5"/>
        <v>n/a</v>
      </c>
      <c r="AK8" s="688" t="str">
        <f t="shared" si="6"/>
        <v>n/a</v>
      </c>
      <c r="AL8" s="634">
        <f t="shared" si="7"/>
        <v>8.9152420186798143</v>
      </c>
      <c r="AM8" s="631">
        <f t="shared" si="8"/>
        <v>4.9279814543148337</v>
      </c>
      <c r="AN8" s="631">
        <f t="shared" si="9"/>
        <v>12.126685242873192</v>
      </c>
      <c r="AO8" s="235" t="str">
        <f t="shared" si="10"/>
        <v>n/a</v>
      </c>
      <c r="AP8" s="808">
        <v>0.78865200000000002</v>
      </c>
      <c r="AQ8" s="808">
        <v>0.72409699999999999</v>
      </c>
      <c r="AR8" s="809"/>
      <c r="AS8" s="808">
        <v>0.70285399999999998</v>
      </c>
      <c r="AT8" s="796">
        <v>0.68267100000000003</v>
      </c>
      <c r="AU8" s="809"/>
      <c r="AV8" s="821">
        <v>0.48391600000000001</v>
      </c>
      <c r="AW8" s="827">
        <v>0.44497999999999999</v>
      </c>
      <c r="AX8" s="811">
        <v>0.46251700000000001</v>
      </c>
      <c r="AY8" s="811">
        <v>0.19550200000000001</v>
      </c>
      <c r="AZ8" s="811">
        <v>9.7794000000000006E-2</v>
      </c>
      <c r="BA8" s="812">
        <v>0</v>
      </c>
      <c r="BB8" s="812">
        <v>0</v>
      </c>
      <c r="BC8" s="811">
        <v>1.23</v>
      </c>
      <c r="BD8" s="812">
        <v>0</v>
      </c>
      <c r="BE8" s="812">
        <v>0</v>
      </c>
      <c r="BF8" s="812">
        <v>0</v>
      </c>
      <c r="BG8" s="812">
        <v>0</v>
      </c>
      <c r="BH8" s="810">
        <f t="shared" si="11"/>
        <v>5.8129830000000009</v>
      </c>
      <c r="BI8" s="405">
        <f t="shared" si="12"/>
        <v>8.9152420186798143</v>
      </c>
      <c r="BJ8" s="405">
        <f t="shared" si="13"/>
        <v>3.0223915635395171</v>
      </c>
      <c r="BK8" s="405">
        <f t="shared" si="14"/>
        <v>2.9564753739355965</v>
      </c>
      <c r="BL8" s="306">
        <f t="shared" si="15"/>
        <v>41.072210879574136</v>
      </c>
      <c r="BM8" s="404">
        <f t="shared" si="16"/>
        <v>8.7500561823003373</v>
      </c>
      <c r="BN8" s="306">
        <f t="shared" si="16"/>
        <v>0</v>
      </c>
      <c r="BO8" s="306">
        <f t="shared" si="16"/>
        <v>136.57916543053267</v>
      </c>
      <c r="BP8" s="306">
        <f t="shared" si="16"/>
        <v>99.912060044583512</v>
      </c>
      <c r="BQ8" s="306">
        <f t="shared" si="16"/>
        <v>0</v>
      </c>
      <c r="BR8" s="306">
        <f t="shared" si="16"/>
        <v>0</v>
      </c>
      <c r="BS8" s="306">
        <f t="shared" si="16"/>
        <v>0</v>
      </c>
      <c r="BT8" s="306">
        <f t="shared" si="16"/>
        <v>0</v>
      </c>
      <c r="BU8" s="306">
        <f t="shared" si="16"/>
        <v>0</v>
      </c>
      <c r="BV8" s="306">
        <f t="shared" si="16"/>
        <v>0</v>
      </c>
      <c r="BW8" s="306">
        <f t="shared" si="16"/>
        <v>0</v>
      </c>
      <c r="BX8" s="404">
        <f t="shared" si="17"/>
        <v>20.080506766209705</v>
      </c>
      <c r="BY8" s="405">
        <f t="shared" si="18"/>
        <v>40.372213232715438</v>
      </c>
      <c r="BZ8" s="788" t="s">
        <v>2558</v>
      </c>
      <c r="CA8" s="486">
        <f t="shared" si="19"/>
        <v>-3.2845164201201946</v>
      </c>
      <c r="CB8" s="348">
        <f t="shared" si="20"/>
        <v>15.81369786559409</v>
      </c>
      <c r="CC8" s="404">
        <f t="shared" si="21"/>
        <v>52.817875602980095</v>
      </c>
      <c r="CD8" s="570">
        <f t="shared" si="22"/>
        <v>0.79653852000000003</v>
      </c>
      <c r="CE8" s="419">
        <f t="shared" si="23"/>
        <v>0.86966075613600013</v>
      </c>
      <c r="CF8" s="419">
        <f t="shared" si="24"/>
        <v>0.93575497360233617</v>
      </c>
      <c r="CG8" s="419">
        <f t="shared" si="24"/>
        <v>1.0068723515961138</v>
      </c>
      <c r="CH8" s="496">
        <f t="shared" si="24"/>
        <v>1.0833946503174186</v>
      </c>
      <c r="CI8" s="416">
        <f t="shared" si="25"/>
        <v>4.6922212516518691</v>
      </c>
      <c r="CJ8" s="405">
        <f t="shared" si="26"/>
        <v>21.936518240541698</v>
      </c>
      <c r="CK8" s="457">
        <v>1.46</v>
      </c>
      <c r="CL8" s="458">
        <v>11.76</v>
      </c>
      <c r="CM8" s="458">
        <v>-16.11</v>
      </c>
      <c r="CN8" s="525">
        <v>4</v>
      </c>
      <c r="CO8" s="508">
        <v>-3.26</v>
      </c>
    </row>
    <row r="9" spans="1:93" ht="11.25" customHeight="1">
      <c r="A9" s="23" t="s">
        <v>1593</v>
      </c>
      <c r="B9" s="24" t="s">
        <v>1594</v>
      </c>
      <c r="C9" s="98" t="s">
        <v>1881</v>
      </c>
      <c r="D9" s="117">
        <v>6</v>
      </c>
      <c r="E9" s="24">
        <v>476</v>
      </c>
      <c r="F9" s="57" t="s">
        <v>2659</v>
      </c>
      <c r="G9" s="49" t="s">
        <v>2659</v>
      </c>
      <c r="H9" s="184">
        <v>23.32</v>
      </c>
      <c r="I9" s="227">
        <f t="shared" si="0"/>
        <v>0.98627787307032588</v>
      </c>
      <c r="J9" s="126">
        <v>0.2</v>
      </c>
      <c r="K9" s="126">
        <v>0.23</v>
      </c>
      <c r="L9" s="83">
        <f t="shared" si="1"/>
        <v>14.999999999999991</v>
      </c>
      <c r="M9" s="140">
        <v>42089</v>
      </c>
      <c r="N9" s="27">
        <v>42093</v>
      </c>
      <c r="O9" s="28">
        <v>42137</v>
      </c>
      <c r="P9" s="26" t="s">
        <v>3155</v>
      </c>
      <c r="Q9" s="109" t="s">
        <v>454</v>
      </c>
      <c r="R9" s="224">
        <f>K9</f>
        <v>0.23</v>
      </c>
      <c r="S9" s="231">
        <f t="shared" si="2"/>
        <v>20.17543859649123</v>
      </c>
      <c r="T9" s="680">
        <f t="shared" si="3"/>
        <v>45.232756657159889</v>
      </c>
      <c r="U9" s="227">
        <f t="shared" si="4"/>
        <v>20.456140350877195</v>
      </c>
      <c r="V9" s="263">
        <v>12</v>
      </c>
      <c r="W9" s="161">
        <v>1.1399999999999999</v>
      </c>
      <c r="X9" s="149">
        <v>2.69</v>
      </c>
      <c r="Y9" s="155">
        <v>3.8</v>
      </c>
      <c r="Z9" s="149">
        <v>2.3199999999999998</v>
      </c>
      <c r="AA9" s="156">
        <v>15.6</v>
      </c>
      <c r="AB9" s="432">
        <v>21.1</v>
      </c>
      <c r="AC9" s="440">
        <v>23.36</v>
      </c>
      <c r="AD9" s="443">
        <v>66.5</v>
      </c>
      <c r="AE9" s="443">
        <v>7.6</v>
      </c>
      <c r="AF9" s="723">
        <v>26</v>
      </c>
      <c r="AG9" s="456">
        <v>16768</v>
      </c>
      <c r="AH9" s="653">
        <v>1</v>
      </c>
      <c r="AI9" s="767">
        <v>0.6</v>
      </c>
      <c r="AJ9" s="796" t="str">
        <f t="shared" si="5"/>
        <v>n/a</v>
      </c>
      <c r="AK9" s="688" t="str">
        <f t="shared" si="6"/>
        <v>n/a</v>
      </c>
      <c r="AL9" s="634">
        <f t="shared" si="7"/>
        <v>5.2631578947368363</v>
      </c>
      <c r="AM9" s="631">
        <f t="shared" si="8"/>
        <v>6.6224564261434971</v>
      </c>
      <c r="AN9" s="631" t="str">
        <f t="shared" si="9"/>
        <v>n/a</v>
      </c>
      <c r="AO9" s="235" t="str">
        <f t="shared" si="10"/>
        <v>n/a</v>
      </c>
      <c r="AP9" s="808">
        <v>0.2</v>
      </c>
      <c r="AQ9" s="808">
        <v>0.19</v>
      </c>
      <c r="AR9" s="809"/>
      <c r="AS9" s="808">
        <v>0.18</v>
      </c>
      <c r="AT9" s="796">
        <v>0.16500000000000001</v>
      </c>
      <c r="AU9" s="809"/>
      <c r="AV9" s="821">
        <v>0.15</v>
      </c>
      <c r="AW9" s="827">
        <v>0</v>
      </c>
      <c r="AX9" s="812">
        <v>0</v>
      </c>
      <c r="AY9" s="812">
        <v>0</v>
      </c>
      <c r="AZ9" s="812">
        <v>0</v>
      </c>
      <c r="BA9" s="812">
        <v>0</v>
      </c>
      <c r="BB9" s="812">
        <v>0</v>
      </c>
      <c r="BC9" s="812">
        <v>0</v>
      </c>
      <c r="BD9" s="812">
        <v>0</v>
      </c>
      <c r="BE9" s="812">
        <v>0</v>
      </c>
      <c r="BF9" s="812">
        <v>0</v>
      </c>
      <c r="BG9" s="812">
        <v>0</v>
      </c>
      <c r="BH9" s="810">
        <f t="shared" si="11"/>
        <v>0.88500000000000012</v>
      </c>
      <c r="BI9" s="405">
        <f t="shared" si="12"/>
        <v>5.2631578947368363</v>
      </c>
      <c r="BJ9" s="405">
        <f t="shared" si="13"/>
        <v>5.555555555555558</v>
      </c>
      <c r="BK9" s="405">
        <f t="shared" si="14"/>
        <v>9.0909090909090828</v>
      </c>
      <c r="BL9" s="306">
        <f t="shared" si="15"/>
        <v>10.000000000000009</v>
      </c>
      <c r="BM9" s="404">
        <f t="shared" si="16"/>
        <v>0</v>
      </c>
      <c r="BN9" s="306">
        <f t="shared" si="16"/>
        <v>0</v>
      </c>
      <c r="BO9" s="306">
        <f t="shared" si="16"/>
        <v>0</v>
      </c>
      <c r="BP9" s="306">
        <f t="shared" si="16"/>
        <v>0</v>
      </c>
      <c r="BQ9" s="306">
        <f t="shared" si="16"/>
        <v>0</v>
      </c>
      <c r="BR9" s="306">
        <f t="shared" si="16"/>
        <v>0</v>
      </c>
      <c r="BS9" s="306">
        <f t="shared" si="16"/>
        <v>0</v>
      </c>
      <c r="BT9" s="306">
        <f t="shared" si="16"/>
        <v>0</v>
      </c>
      <c r="BU9" s="306">
        <f t="shared" si="16"/>
        <v>0</v>
      </c>
      <c r="BV9" s="306">
        <f t="shared" si="16"/>
        <v>0</v>
      </c>
      <c r="BW9" s="306">
        <f t="shared" si="16"/>
        <v>0</v>
      </c>
      <c r="BX9" s="404">
        <f t="shared" si="17"/>
        <v>1.9939748360800991</v>
      </c>
      <c r="BY9" s="405">
        <f t="shared" si="18"/>
        <v>3.479182106483826</v>
      </c>
      <c r="BZ9" s="788" t="s">
        <v>2442</v>
      </c>
      <c r="CA9" s="486" t="str">
        <f t="shared" si="19"/>
        <v>n/a</v>
      </c>
      <c r="CB9" s="348" t="str">
        <f t="shared" si="20"/>
        <v>n/a</v>
      </c>
      <c r="CC9" s="404">
        <f t="shared" si="21"/>
        <v>53.30663668374337</v>
      </c>
      <c r="CD9" s="570">
        <f t="shared" si="22"/>
        <v>0.22000000000000003</v>
      </c>
      <c r="CE9" s="419">
        <f t="shared" si="23"/>
        <v>0.24200000000000005</v>
      </c>
      <c r="CF9" s="419">
        <f t="shared" si="24"/>
        <v>0.26039200000000007</v>
      </c>
      <c r="CG9" s="419">
        <f t="shared" si="24"/>
        <v>0.2801817920000001</v>
      </c>
      <c r="CH9" s="496">
        <f t="shared" si="24"/>
        <v>0.30147560819200014</v>
      </c>
      <c r="CI9" s="416">
        <f t="shared" si="25"/>
        <v>1.3040494001920004</v>
      </c>
      <c r="CJ9" s="405">
        <f t="shared" si="26"/>
        <v>5.591978560000002</v>
      </c>
      <c r="CK9" s="457">
        <v>0.99</v>
      </c>
      <c r="CL9" s="458">
        <v>31.53</v>
      </c>
      <c r="CM9" s="458">
        <v>-3.56</v>
      </c>
      <c r="CN9" s="525">
        <v>11.37</v>
      </c>
      <c r="CO9" s="508">
        <v>9.1999999999999993</v>
      </c>
    </row>
    <row r="10" spans="1:93" ht="11.25" customHeight="1">
      <c r="A10" s="23" t="s">
        <v>2047</v>
      </c>
      <c r="B10" s="24" t="s">
        <v>2048</v>
      </c>
      <c r="C10" s="29" t="s">
        <v>3417</v>
      </c>
      <c r="D10" s="117">
        <v>6</v>
      </c>
      <c r="E10" s="24">
        <v>431</v>
      </c>
      <c r="F10" s="57" t="s">
        <v>2659</v>
      </c>
      <c r="G10" s="49" t="s">
        <v>2659</v>
      </c>
      <c r="H10" s="494">
        <v>22.82</v>
      </c>
      <c r="I10" s="227">
        <f t="shared" si="0"/>
        <v>7.1970727432077126</v>
      </c>
      <c r="J10" s="126">
        <v>0.73303849999999993</v>
      </c>
      <c r="K10" s="126">
        <v>0.82118599999999997</v>
      </c>
      <c r="L10" s="83">
        <f t="shared" si="1"/>
        <v>12.024948212133468</v>
      </c>
      <c r="M10" s="140">
        <v>41892</v>
      </c>
      <c r="N10" s="27">
        <v>41894</v>
      </c>
      <c r="O10" s="28">
        <v>41939</v>
      </c>
      <c r="P10" s="26" t="s">
        <v>788</v>
      </c>
      <c r="Q10" s="91" t="s">
        <v>2046</v>
      </c>
      <c r="R10" s="224">
        <f>K10*2</f>
        <v>1.6423719999999999</v>
      </c>
      <c r="S10" s="231">
        <f t="shared" si="2"/>
        <v>98.938072289156636</v>
      </c>
      <c r="T10" s="680">
        <f t="shared" si="3"/>
        <v>106.06532541897184</v>
      </c>
      <c r="U10" s="227">
        <f t="shared" si="4"/>
        <v>13.746987951807229</v>
      </c>
      <c r="V10" s="263">
        <v>12</v>
      </c>
      <c r="W10" s="478">
        <v>1.66</v>
      </c>
      <c r="X10" s="480" t="s">
        <v>462</v>
      </c>
      <c r="Y10" s="479">
        <v>4.4000000000000004</v>
      </c>
      <c r="Z10" s="480">
        <v>6.95</v>
      </c>
      <c r="AA10" s="481" t="s">
        <v>462</v>
      </c>
      <c r="AB10" s="484" t="s">
        <v>462</v>
      </c>
      <c r="AC10" s="482" t="s">
        <v>462</v>
      </c>
      <c r="AD10" s="523" t="s">
        <v>462</v>
      </c>
      <c r="AE10" s="523" t="s">
        <v>462</v>
      </c>
      <c r="AF10" s="723">
        <v>0</v>
      </c>
      <c r="AG10" s="735">
        <v>6360</v>
      </c>
      <c r="AH10" s="710" t="s">
        <v>462</v>
      </c>
      <c r="AI10" s="479" t="s">
        <v>462</v>
      </c>
      <c r="AJ10" s="796" t="str">
        <f t="shared" si="5"/>
        <v>n/a</v>
      </c>
      <c r="AK10" s="688" t="str">
        <f t="shared" si="6"/>
        <v>n/a</v>
      </c>
      <c r="AL10" s="634">
        <f t="shared" si="7"/>
        <v>12.024948212133468</v>
      </c>
      <c r="AM10" s="631">
        <f t="shared" si="8"/>
        <v>11.202926130841217</v>
      </c>
      <c r="AN10" s="631">
        <f t="shared" si="9"/>
        <v>29.350332269437239</v>
      </c>
      <c r="AO10" s="235" t="str">
        <f t="shared" si="10"/>
        <v>n/a</v>
      </c>
      <c r="AP10" s="808">
        <v>1.6423719999999999</v>
      </c>
      <c r="AQ10" s="808">
        <v>1.4660769999999999</v>
      </c>
      <c r="AR10" s="832"/>
      <c r="AS10" s="808">
        <v>1.282235</v>
      </c>
      <c r="AT10" s="796">
        <v>1.194326</v>
      </c>
      <c r="AU10" s="832"/>
      <c r="AV10" s="821">
        <v>0.65815500000000005</v>
      </c>
      <c r="AW10" s="821">
        <v>0.45355899999999999</v>
      </c>
      <c r="AX10" s="812">
        <v>0</v>
      </c>
      <c r="AY10" s="812">
        <v>0</v>
      </c>
      <c r="AZ10" s="812">
        <v>0</v>
      </c>
      <c r="BA10" s="812">
        <v>0</v>
      </c>
      <c r="BB10" s="812">
        <v>0</v>
      </c>
      <c r="BC10" s="812">
        <v>0</v>
      </c>
      <c r="BD10" s="812">
        <v>0</v>
      </c>
      <c r="BE10" s="812">
        <v>0</v>
      </c>
      <c r="BF10" s="812">
        <v>0</v>
      </c>
      <c r="BG10" s="812">
        <v>0</v>
      </c>
      <c r="BH10" s="810">
        <f t="shared" si="11"/>
        <v>6.6967240000000006</v>
      </c>
      <c r="BI10" s="405">
        <f t="shared" si="12"/>
        <v>12.024948212133468</v>
      </c>
      <c r="BJ10" s="405">
        <f t="shared" si="13"/>
        <v>14.337621418850667</v>
      </c>
      <c r="BK10" s="405">
        <f t="shared" si="14"/>
        <v>7.36055314880526</v>
      </c>
      <c r="BL10" s="306">
        <f t="shared" si="15"/>
        <v>81.465764143704746</v>
      </c>
      <c r="BM10" s="404">
        <f t="shared" si="16"/>
        <v>45.109015585623922</v>
      </c>
      <c r="BN10" s="306">
        <f t="shared" si="16"/>
        <v>0</v>
      </c>
      <c r="BO10" s="306">
        <f t="shared" si="16"/>
        <v>0</v>
      </c>
      <c r="BP10" s="306">
        <f t="shared" si="16"/>
        <v>0</v>
      </c>
      <c r="BQ10" s="306">
        <f t="shared" si="16"/>
        <v>0</v>
      </c>
      <c r="BR10" s="306">
        <f t="shared" si="16"/>
        <v>0</v>
      </c>
      <c r="BS10" s="306">
        <f t="shared" si="16"/>
        <v>0</v>
      </c>
      <c r="BT10" s="306">
        <f t="shared" si="16"/>
        <v>0</v>
      </c>
      <c r="BU10" s="306">
        <f t="shared" si="16"/>
        <v>0</v>
      </c>
      <c r="BV10" s="306">
        <f t="shared" si="16"/>
        <v>0</v>
      </c>
      <c r="BW10" s="306">
        <f t="shared" si="16"/>
        <v>0</v>
      </c>
      <c r="BX10" s="404">
        <f t="shared" si="17"/>
        <v>10.686526833941203</v>
      </c>
      <c r="BY10" s="405">
        <f t="shared" si="18"/>
        <v>22.155226152678246</v>
      </c>
      <c r="BZ10" s="788" t="s">
        <v>2637</v>
      </c>
      <c r="CA10" s="486">
        <f t="shared" si="19"/>
        <v>22.800417060837724</v>
      </c>
      <c r="CB10" s="348">
        <f t="shared" si="20"/>
        <v>36.547405012644951</v>
      </c>
      <c r="CC10" s="404">
        <f t="shared" si="21"/>
        <v>36.621493975903611</v>
      </c>
      <c r="CD10" s="570">
        <f t="shared" si="22"/>
        <v>1.6916431599999999</v>
      </c>
      <c r="CE10" s="419">
        <f t="shared" si="23"/>
        <v>1.7423924548</v>
      </c>
      <c r="CF10" s="419">
        <f t="shared" si="24"/>
        <v>1.7946642284440002</v>
      </c>
      <c r="CG10" s="419">
        <f t="shared" si="24"/>
        <v>1.8485041552973203</v>
      </c>
      <c r="CH10" s="496">
        <f t="shared" si="24"/>
        <v>1.9039592799562399</v>
      </c>
      <c r="CI10" s="416">
        <f t="shared" si="25"/>
        <v>8.9811632784975597</v>
      </c>
      <c r="CJ10" s="405">
        <f t="shared" si="26"/>
        <v>39.356543726983176</v>
      </c>
      <c r="CK10" s="483" t="s">
        <v>462</v>
      </c>
      <c r="CL10" s="502">
        <v>22.03</v>
      </c>
      <c r="CM10" s="502">
        <v>-16.23</v>
      </c>
      <c r="CN10" s="526">
        <v>3.21</v>
      </c>
      <c r="CO10" s="527">
        <v>8.9700000000000006</v>
      </c>
    </row>
    <row r="11" spans="1:93" ht="11.25" customHeight="1">
      <c r="A11" s="30" t="s">
        <v>1504</v>
      </c>
      <c r="B11" s="32" t="s">
        <v>1505</v>
      </c>
      <c r="C11" s="35" t="s">
        <v>3417</v>
      </c>
      <c r="D11" s="118">
        <v>5</v>
      </c>
      <c r="E11" s="24">
        <v>592</v>
      </c>
      <c r="F11" s="40" t="s">
        <v>1572</v>
      </c>
      <c r="G11" s="42" t="s">
        <v>1572</v>
      </c>
      <c r="H11" s="185">
        <v>99.55</v>
      </c>
      <c r="I11" s="229">
        <f t="shared" si="0"/>
        <v>1.0045203415369162</v>
      </c>
      <c r="J11" s="125">
        <v>0.22500000000000001</v>
      </c>
      <c r="K11" s="125">
        <v>0.25</v>
      </c>
      <c r="L11" s="84">
        <f t="shared" si="1"/>
        <v>11.111111111111116</v>
      </c>
      <c r="M11" s="215">
        <v>42017</v>
      </c>
      <c r="N11" s="44">
        <v>42019</v>
      </c>
      <c r="O11" s="34">
        <v>42034</v>
      </c>
      <c r="P11" s="43" t="s">
        <v>1198</v>
      </c>
      <c r="Q11" s="627"/>
      <c r="R11" s="224">
        <f>K11*4</f>
        <v>1</v>
      </c>
      <c r="S11" s="231">
        <f t="shared" si="2"/>
        <v>17.636684303350968</v>
      </c>
      <c r="T11" s="680">
        <f t="shared" si="3"/>
        <v>35.128131759990389</v>
      </c>
      <c r="U11" s="227">
        <f t="shared" si="4"/>
        <v>17.557319223985889</v>
      </c>
      <c r="V11" s="263">
        <v>12</v>
      </c>
      <c r="W11" s="161">
        <v>5.67</v>
      </c>
      <c r="X11" s="149">
        <v>1.84</v>
      </c>
      <c r="Y11" s="155">
        <v>0.6</v>
      </c>
      <c r="Z11" s="149">
        <v>2.34</v>
      </c>
      <c r="AA11" s="156">
        <v>14.1</v>
      </c>
      <c r="AB11" s="432">
        <v>6.6</v>
      </c>
      <c r="AC11" s="440">
        <v>11.53</v>
      </c>
      <c r="AD11" s="443">
        <v>14.9</v>
      </c>
      <c r="AE11" s="445">
        <v>9.52</v>
      </c>
      <c r="AF11" s="723">
        <v>21</v>
      </c>
      <c r="AG11" s="456">
        <v>34823</v>
      </c>
      <c r="AH11" s="653">
        <v>0.5</v>
      </c>
      <c r="AI11" s="767">
        <v>0.53</v>
      </c>
      <c r="AJ11" s="797">
        <f t="shared" si="5"/>
        <v>5.7983868227897695</v>
      </c>
      <c r="AK11" s="686">
        <f t="shared" si="6"/>
        <v>1.5203000016923447</v>
      </c>
      <c r="AL11" s="634">
        <f t="shared" si="7"/>
        <v>12.5</v>
      </c>
      <c r="AM11" s="631">
        <f t="shared" si="8"/>
        <v>14.471424255333186</v>
      </c>
      <c r="AN11" s="631">
        <f t="shared" si="9"/>
        <v>86.39596365956757</v>
      </c>
      <c r="AO11" s="235">
        <f t="shared" si="10"/>
        <v>56.828233614020007</v>
      </c>
      <c r="AP11" s="808">
        <v>0.9</v>
      </c>
      <c r="AQ11" s="808">
        <v>0.8</v>
      </c>
      <c r="AR11" s="809"/>
      <c r="AS11" s="808">
        <v>0.7</v>
      </c>
      <c r="AT11" s="796">
        <v>0.6</v>
      </c>
      <c r="AU11" s="809"/>
      <c r="AV11" s="827">
        <v>0.04</v>
      </c>
      <c r="AW11" s="827">
        <v>0.04</v>
      </c>
      <c r="AX11" s="812">
        <v>0.04</v>
      </c>
      <c r="AY11" s="812">
        <v>0.04</v>
      </c>
      <c r="AZ11" s="811">
        <v>0.04</v>
      </c>
      <c r="BA11" s="811">
        <v>0.02</v>
      </c>
      <c r="BB11" s="812">
        <v>0.01</v>
      </c>
      <c r="BC11" s="812">
        <v>0.01</v>
      </c>
      <c r="BD11" s="812">
        <v>0.01</v>
      </c>
      <c r="BE11" s="812">
        <v>0.01</v>
      </c>
      <c r="BF11" s="812">
        <v>0.1</v>
      </c>
      <c r="BG11" s="812">
        <v>0.1</v>
      </c>
      <c r="BH11" s="810">
        <f t="shared" si="11"/>
        <v>3.46</v>
      </c>
      <c r="BI11" s="405">
        <f t="shared" si="12"/>
        <v>12.5</v>
      </c>
      <c r="BJ11" s="405">
        <f t="shared" si="13"/>
        <v>14.285714285714302</v>
      </c>
      <c r="BK11" s="405">
        <f t="shared" si="14"/>
        <v>16.666666666666675</v>
      </c>
      <c r="BL11" s="862">
        <f t="shared" si="15"/>
        <v>1400</v>
      </c>
      <c r="BM11" s="404">
        <f t="shared" ref="BM11:BM49" si="27">IF(AW11=0,0,IF(AW11&gt;AV11,0,((AV11/AW11)-1)*100))</f>
        <v>0</v>
      </c>
      <c r="BN11" s="306">
        <f t="shared" ref="BN11:BW11" si="28">IF(AX11=0,0,IF(AX11&gt;AW11,0,((AW11/AX11)-1)*100))</f>
        <v>0</v>
      </c>
      <c r="BO11" s="306">
        <f t="shared" si="28"/>
        <v>0</v>
      </c>
      <c r="BP11" s="306">
        <f t="shared" si="28"/>
        <v>0</v>
      </c>
      <c r="BQ11" s="306">
        <f t="shared" si="28"/>
        <v>100</v>
      </c>
      <c r="BR11" s="306">
        <f t="shared" si="28"/>
        <v>100</v>
      </c>
      <c r="BS11" s="306">
        <f t="shared" si="28"/>
        <v>0</v>
      </c>
      <c r="BT11" s="306">
        <f t="shared" si="28"/>
        <v>0</v>
      </c>
      <c r="BU11" s="306">
        <f t="shared" si="28"/>
        <v>0</v>
      </c>
      <c r="BV11" s="306">
        <f t="shared" si="28"/>
        <v>0</v>
      </c>
      <c r="BW11" s="306">
        <f t="shared" si="28"/>
        <v>0</v>
      </c>
      <c r="BX11" s="404">
        <f t="shared" si="17"/>
        <v>109.56349206349206</v>
      </c>
      <c r="BY11" s="405">
        <f t="shared" si="18"/>
        <v>346.46555649041829</v>
      </c>
      <c r="BZ11" s="788" t="s">
        <v>2637</v>
      </c>
      <c r="CA11" s="486">
        <f t="shared" si="19"/>
        <v>69.843164777118602</v>
      </c>
      <c r="CB11" s="348">
        <f t="shared" si="20"/>
        <v>87.400484001104488</v>
      </c>
      <c r="CC11" s="404">
        <f t="shared" si="21"/>
        <v>75.440599647266311</v>
      </c>
      <c r="CD11" s="570">
        <f t="shared" si="22"/>
        <v>0.95940000000000003</v>
      </c>
      <c r="CE11" s="419">
        <f t="shared" si="23"/>
        <v>1.0553400000000002</v>
      </c>
      <c r="CF11" s="419">
        <f t="shared" si="24"/>
        <v>1.1558083680000002</v>
      </c>
      <c r="CG11" s="419">
        <f t="shared" si="24"/>
        <v>1.2658413246336002</v>
      </c>
      <c r="CH11" s="496">
        <f t="shared" si="24"/>
        <v>1.3863494187387189</v>
      </c>
      <c r="CI11" s="416">
        <f t="shared" si="25"/>
        <v>5.8227391113723197</v>
      </c>
      <c r="CJ11" s="405">
        <f t="shared" si="26"/>
        <v>5.8490598808360819</v>
      </c>
      <c r="CK11" s="457">
        <v>0.96</v>
      </c>
      <c r="CL11" s="458">
        <v>50.18</v>
      </c>
      <c r="CM11" s="458">
        <v>-2.38</v>
      </c>
      <c r="CN11" s="525">
        <v>7.33</v>
      </c>
      <c r="CO11" s="508">
        <v>18.8</v>
      </c>
    </row>
    <row r="12" spans="1:93" ht="11.25" customHeight="1">
      <c r="A12" s="129" t="s">
        <v>504</v>
      </c>
      <c r="B12" s="16" t="s">
        <v>515</v>
      </c>
      <c r="C12" s="194" t="s">
        <v>505</v>
      </c>
      <c r="D12" s="116">
        <v>5</v>
      </c>
      <c r="E12" s="24">
        <v>582</v>
      </c>
      <c r="F12" s="78" t="s">
        <v>2659</v>
      </c>
      <c r="G12" s="50" t="s">
        <v>2659</v>
      </c>
      <c r="H12" s="183">
        <v>95.91</v>
      </c>
      <c r="I12" s="226">
        <f t="shared" si="0"/>
        <v>3.0862266708372434</v>
      </c>
      <c r="J12" s="127">
        <v>0.72</v>
      </c>
      <c r="K12" s="127">
        <v>0.74</v>
      </c>
      <c r="L12" s="96">
        <f t="shared" si="1"/>
        <v>2.7777777777777901</v>
      </c>
      <c r="M12" s="105">
        <v>42002</v>
      </c>
      <c r="N12" s="20">
        <v>42004</v>
      </c>
      <c r="O12" s="21">
        <v>42019</v>
      </c>
      <c r="P12" s="269" t="s">
        <v>1514</v>
      </c>
      <c r="Q12" s="775"/>
      <c r="R12" s="225">
        <f>K12*4</f>
        <v>2.96</v>
      </c>
      <c r="S12" s="675">
        <f t="shared" si="2"/>
        <v>168.18181818181819</v>
      </c>
      <c r="T12" s="684">
        <f t="shared" si="3"/>
        <v>117.32098170887477</v>
      </c>
      <c r="U12" s="226">
        <f t="shared" si="4"/>
        <v>54.49431818181818</v>
      </c>
      <c r="V12" s="267">
        <v>12</v>
      </c>
      <c r="W12" s="169">
        <v>1.76</v>
      </c>
      <c r="X12" s="171">
        <v>7.08</v>
      </c>
      <c r="Y12" s="170">
        <v>9.69</v>
      </c>
      <c r="Z12" s="171">
        <v>1.95</v>
      </c>
      <c r="AA12" s="172">
        <v>3.5</v>
      </c>
      <c r="AB12" s="433">
        <v>63.2</v>
      </c>
      <c r="AC12" s="441">
        <v>14.02</v>
      </c>
      <c r="AD12" s="442">
        <v>-4</v>
      </c>
      <c r="AE12" s="442">
        <v>7.7</v>
      </c>
      <c r="AF12" s="724">
        <v>10</v>
      </c>
      <c r="AG12" s="461">
        <v>6854</v>
      </c>
      <c r="AH12" s="678">
        <v>1.6</v>
      </c>
      <c r="AI12" s="768">
        <v>1</v>
      </c>
      <c r="AJ12" s="796" t="str">
        <f t="shared" si="5"/>
        <v>n/a</v>
      </c>
      <c r="AK12" s="688">
        <f t="shared" si="6"/>
        <v>2.8539323263381302</v>
      </c>
      <c r="AL12" s="632">
        <f t="shared" si="7"/>
        <v>13.253012048192758</v>
      </c>
      <c r="AM12" s="633">
        <f t="shared" si="8"/>
        <v>15.715776355009957</v>
      </c>
      <c r="AN12" s="633">
        <f t="shared" si="9"/>
        <v>4.1607874453702953</v>
      </c>
      <c r="AO12" s="234">
        <f t="shared" si="10"/>
        <v>1.4579138429357874</v>
      </c>
      <c r="AP12" s="803">
        <v>2.82</v>
      </c>
      <c r="AQ12" s="803">
        <v>2.4900000000000002</v>
      </c>
      <c r="AR12" s="802"/>
      <c r="AS12" s="803">
        <v>2.02</v>
      </c>
      <c r="AT12" s="795">
        <v>1.82</v>
      </c>
      <c r="AU12" s="802"/>
      <c r="AV12" s="830">
        <v>1.4</v>
      </c>
      <c r="AW12" s="830">
        <v>2.2999999999999998</v>
      </c>
      <c r="AX12" s="806">
        <v>3.16</v>
      </c>
      <c r="AY12" s="806">
        <v>3</v>
      </c>
      <c r="AZ12" s="806">
        <v>2.82</v>
      </c>
      <c r="BA12" s="806">
        <v>2.68</v>
      </c>
      <c r="BB12" s="806">
        <v>2.44</v>
      </c>
      <c r="BC12" s="806">
        <v>2.12</v>
      </c>
      <c r="BD12" s="806">
        <v>1.96</v>
      </c>
      <c r="BE12" s="806">
        <v>1.81</v>
      </c>
      <c r="BF12" s="807">
        <v>1.72</v>
      </c>
      <c r="BG12" s="806">
        <v>1.66</v>
      </c>
      <c r="BH12" s="805">
        <f t="shared" si="11"/>
        <v>36.22</v>
      </c>
      <c r="BI12" s="407">
        <f t="shared" si="12"/>
        <v>13.253012048192758</v>
      </c>
      <c r="BJ12" s="407">
        <f t="shared" si="13"/>
        <v>23.267326732673265</v>
      </c>
      <c r="BK12" s="407">
        <f t="shared" si="14"/>
        <v>10.989010989010994</v>
      </c>
      <c r="BL12" s="394">
        <f t="shared" si="15"/>
        <v>30.000000000000004</v>
      </c>
      <c r="BM12" s="406">
        <f t="shared" si="27"/>
        <v>0</v>
      </c>
      <c r="BN12" s="394">
        <f t="shared" ref="BN12:BN21" si="29">IF(AX12=0,0,IF(AX12&gt;AW12,0,((AW12/AX12)-1)*100))</f>
        <v>0</v>
      </c>
      <c r="BO12" s="394">
        <f t="shared" ref="BO12:BO21" si="30">IF(AY12=0,0,IF(AY12&gt;AX12,0,((AX12/AY12)-1)*100))</f>
        <v>5.3333333333333455</v>
      </c>
      <c r="BP12" s="394">
        <f t="shared" ref="BP12:BP21" si="31">IF(AZ12=0,0,IF(AZ12&gt;AY12,0,((AY12/AZ12)-1)*100))</f>
        <v>6.3829787234042534</v>
      </c>
      <c r="BQ12" s="394">
        <f t="shared" ref="BQ12:BQ21" si="32">IF(BA12=0,0,IF(BA12&gt;AZ12,0,((AZ12/BA12)-1)*100))</f>
        <v>5.2238805970149071</v>
      </c>
      <c r="BR12" s="394">
        <f t="shared" ref="BR12:BR21" si="33">IF(BB12=0,0,IF(BB12&gt;BA12,0,((BA12/BB12)-1)*100))</f>
        <v>9.8360655737705027</v>
      </c>
      <c r="BS12" s="394">
        <f t="shared" ref="BS12:BS21" si="34">IF(BC12=0,0,IF(BC12&gt;BB12,0,((BB12/BC12)-1)*100))</f>
        <v>15.094339622641506</v>
      </c>
      <c r="BT12" s="394">
        <f t="shared" ref="BT12:BT21" si="35">IF(BD12=0,0,IF(BD12&gt;BC12,0,((BC12/BD12)-1)*100))</f>
        <v>8.163265306122458</v>
      </c>
      <c r="BU12" s="394">
        <f t="shared" ref="BU12:BU21" si="36">IF(BE12=0,0,IF(BE12&gt;BD12,0,((BD12/BE12)-1)*100))</f>
        <v>8.287292817679548</v>
      </c>
      <c r="BV12" s="394">
        <f t="shared" ref="BV12:BV21" si="37">IF(BF12=0,0,IF(BF12&gt;BE12,0,((BE12/BF12)-1)*100))</f>
        <v>5.232558139534893</v>
      </c>
      <c r="BW12" s="394">
        <f t="shared" ref="BW12:BW21" si="38">IF(BG12=0,0,IF(BG12&gt;BF12,0,((BF12/BG12)-1)*100))</f>
        <v>3.6144578313253017</v>
      </c>
      <c r="BX12" s="406">
        <f t="shared" si="17"/>
        <v>9.6451681143135808</v>
      </c>
      <c r="BY12" s="407">
        <f t="shared" si="18"/>
        <v>7.9126705251244482</v>
      </c>
      <c r="BZ12" s="787" t="s">
        <v>2637</v>
      </c>
      <c r="CA12" s="682">
        <f t="shared" si="19"/>
        <v>-47.247304065610642</v>
      </c>
      <c r="CB12" s="350">
        <f t="shared" si="20"/>
        <v>7.2470141162075388</v>
      </c>
      <c r="CC12" s="406">
        <f t="shared" si="21"/>
        <v>42.1513917720169</v>
      </c>
      <c r="CD12" s="554">
        <f t="shared" si="22"/>
        <v>3.1019999999999999</v>
      </c>
      <c r="CE12" s="417">
        <f t="shared" si="23"/>
        <v>3.4122000000000003</v>
      </c>
      <c r="CF12" s="417">
        <f t="shared" si="24"/>
        <v>3.6749394000000004</v>
      </c>
      <c r="CG12" s="417">
        <f t="shared" si="24"/>
        <v>3.9579097338000002</v>
      </c>
      <c r="CH12" s="495">
        <f t="shared" si="24"/>
        <v>4.2626687833026002</v>
      </c>
      <c r="CI12" s="418">
        <f t="shared" si="25"/>
        <v>18.409717917102604</v>
      </c>
      <c r="CJ12" s="407">
        <f t="shared" si="26"/>
        <v>19.194784607551458</v>
      </c>
      <c r="CK12" s="462">
        <v>0.89</v>
      </c>
      <c r="CL12" s="463">
        <v>40.65</v>
      </c>
      <c r="CM12" s="463">
        <v>-4.6100000000000003</v>
      </c>
      <c r="CN12" s="529">
        <v>2.21</v>
      </c>
      <c r="CO12" s="530">
        <v>17.22</v>
      </c>
    </row>
    <row r="13" spans="1:93" ht="11.25" customHeight="1">
      <c r="A13" s="23" t="s">
        <v>2889</v>
      </c>
      <c r="B13" s="24" t="s">
        <v>2890</v>
      </c>
      <c r="C13" s="217" t="s">
        <v>3267</v>
      </c>
      <c r="D13" s="117">
        <v>5</v>
      </c>
      <c r="E13" s="24">
        <v>500</v>
      </c>
      <c r="F13" s="57" t="s">
        <v>2659</v>
      </c>
      <c r="G13" s="49" t="s">
        <v>2659</v>
      </c>
      <c r="H13" s="494">
        <v>19.5</v>
      </c>
      <c r="I13" s="227">
        <f t="shared" si="0"/>
        <v>2.9283948717948718</v>
      </c>
      <c r="J13" s="126">
        <v>0.53615999999999997</v>
      </c>
      <c r="K13" s="126">
        <v>0.57103700000000002</v>
      </c>
      <c r="L13" s="83">
        <f t="shared" si="1"/>
        <v>6.5049612056102823</v>
      </c>
      <c r="M13" s="501">
        <v>41759</v>
      </c>
      <c r="N13" s="329">
        <v>41761</v>
      </c>
      <c r="O13" s="330">
        <v>41781</v>
      </c>
      <c r="P13" s="26" t="s">
        <v>3155</v>
      </c>
      <c r="Q13" s="91" t="s">
        <v>2891</v>
      </c>
      <c r="R13" s="224">
        <f>K13</f>
        <v>0.57103700000000002</v>
      </c>
      <c r="S13" s="231">
        <f t="shared" si="2"/>
        <v>68.79963855421687</v>
      </c>
      <c r="T13" s="680">
        <f t="shared" si="3"/>
        <v>91.443470532788211</v>
      </c>
      <c r="U13" s="227">
        <f t="shared" si="4"/>
        <v>23.493975903614459</v>
      </c>
      <c r="V13" s="263">
        <v>12</v>
      </c>
      <c r="W13" s="478">
        <v>0.83</v>
      </c>
      <c r="X13" s="480" t="s">
        <v>462</v>
      </c>
      <c r="Y13" s="479">
        <v>1.86</v>
      </c>
      <c r="Z13" s="480">
        <v>3.51</v>
      </c>
      <c r="AA13" s="481" t="s">
        <v>462</v>
      </c>
      <c r="AB13" s="484" t="s">
        <v>462</v>
      </c>
      <c r="AC13" s="482" t="s">
        <v>462</v>
      </c>
      <c r="AD13" s="523" t="s">
        <v>462</v>
      </c>
      <c r="AE13" s="523" t="s">
        <v>462</v>
      </c>
      <c r="AF13" s="723">
        <v>0</v>
      </c>
      <c r="AG13" s="456">
        <v>8180</v>
      </c>
      <c r="AH13" s="710" t="s">
        <v>462</v>
      </c>
      <c r="AI13" s="479" t="s">
        <v>462</v>
      </c>
      <c r="AJ13" s="796" t="str">
        <f t="shared" si="5"/>
        <v>n/a</v>
      </c>
      <c r="AK13" s="688" t="str">
        <f t="shared" si="6"/>
        <v>n/a</v>
      </c>
      <c r="AL13" s="634">
        <f t="shared" si="7"/>
        <v>6.5049612056102823</v>
      </c>
      <c r="AM13" s="631">
        <f t="shared" si="8"/>
        <v>6.2809843632479323</v>
      </c>
      <c r="AN13" s="631" t="str">
        <f t="shared" si="9"/>
        <v>n/a</v>
      </c>
      <c r="AO13" s="235" t="str">
        <f t="shared" si="10"/>
        <v>n/a</v>
      </c>
      <c r="AP13" s="808">
        <v>0.57103700000000002</v>
      </c>
      <c r="AQ13" s="808">
        <v>0.53615999999999997</v>
      </c>
      <c r="AR13" s="809"/>
      <c r="AS13" s="808">
        <v>0.47684799999999999</v>
      </c>
      <c r="AT13" s="796">
        <v>0.475661</v>
      </c>
      <c r="AU13" s="809"/>
      <c r="AV13" s="821">
        <v>0.331235</v>
      </c>
      <c r="AW13" s="827">
        <v>0</v>
      </c>
      <c r="AX13" s="812">
        <v>0</v>
      </c>
      <c r="AY13" s="812">
        <v>0</v>
      </c>
      <c r="AZ13" s="812">
        <v>0</v>
      </c>
      <c r="BA13" s="812">
        <v>0</v>
      </c>
      <c r="BB13" s="812">
        <v>0</v>
      </c>
      <c r="BC13" s="812">
        <v>0</v>
      </c>
      <c r="BD13" s="812">
        <v>0</v>
      </c>
      <c r="BE13" s="812">
        <v>0</v>
      </c>
      <c r="BF13" s="812">
        <v>0</v>
      </c>
      <c r="BG13" s="812">
        <v>0</v>
      </c>
      <c r="BH13" s="810">
        <f t="shared" si="11"/>
        <v>2.3909409999999998</v>
      </c>
      <c r="BI13" s="405">
        <f t="shared" si="12"/>
        <v>6.5049612056102823</v>
      </c>
      <c r="BJ13" s="405">
        <f t="shared" si="13"/>
        <v>12.438345133040297</v>
      </c>
      <c r="BK13" s="405">
        <f t="shared" si="14"/>
        <v>0.2495474718339219</v>
      </c>
      <c r="BL13" s="306">
        <f t="shared" si="15"/>
        <v>43.60227632949416</v>
      </c>
      <c r="BM13" s="404">
        <f t="shared" si="27"/>
        <v>0</v>
      </c>
      <c r="BN13" s="306">
        <f t="shared" si="29"/>
        <v>0</v>
      </c>
      <c r="BO13" s="306">
        <f t="shared" si="30"/>
        <v>0</v>
      </c>
      <c r="BP13" s="306">
        <f t="shared" si="31"/>
        <v>0</v>
      </c>
      <c r="BQ13" s="306">
        <f t="shared" si="32"/>
        <v>0</v>
      </c>
      <c r="BR13" s="306">
        <f t="shared" si="33"/>
        <v>0</v>
      </c>
      <c r="BS13" s="306">
        <f t="shared" si="34"/>
        <v>0</v>
      </c>
      <c r="BT13" s="306">
        <f t="shared" si="35"/>
        <v>0</v>
      </c>
      <c r="BU13" s="306">
        <f t="shared" si="36"/>
        <v>0</v>
      </c>
      <c r="BV13" s="306">
        <f t="shared" si="37"/>
        <v>0</v>
      </c>
      <c r="BW13" s="306">
        <f t="shared" si="38"/>
        <v>0</v>
      </c>
      <c r="BX13" s="404">
        <f t="shared" si="17"/>
        <v>4.186342009331911</v>
      </c>
      <c r="BY13" s="405">
        <f t="shared" si="18"/>
        <v>11.061542489493139</v>
      </c>
      <c r="BZ13" s="788" t="s">
        <v>2558</v>
      </c>
      <c r="CA13" s="486" t="str">
        <f t="shared" si="19"/>
        <v>n/a</v>
      </c>
      <c r="CB13" s="348" t="str">
        <f t="shared" si="20"/>
        <v>n/a</v>
      </c>
      <c r="CC13" s="404">
        <f t="shared" si="21"/>
        <v>28.639262946117075</v>
      </c>
      <c r="CD13" s="570">
        <f t="shared" si="22"/>
        <v>0.58816811000000002</v>
      </c>
      <c r="CE13" s="419">
        <f t="shared" si="23"/>
        <v>0.60581315330000007</v>
      </c>
      <c r="CF13" s="419">
        <f t="shared" si="24"/>
        <v>0.62398754789900013</v>
      </c>
      <c r="CG13" s="419">
        <f t="shared" si="24"/>
        <v>0.64270717433597013</v>
      </c>
      <c r="CH13" s="496">
        <f t="shared" si="24"/>
        <v>0.66198838956604922</v>
      </c>
      <c r="CI13" s="416">
        <f t="shared" si="25"/>
        <v>3.1226643751010195</v>
      </c>
      <c r="CJ13" s="405">
        <f t="shared" si="26"/>
        <v>16.01366346205651</v>
      </c>
      <c r="CK13" s="483" t="s">
        <v>462</v>
      </c>
      <c r="CL13" s="502" t="s">
        <v>462</v>
      </c>
      <c r="CM13" s="502">
        <v>-30.56</v>
      </c>
      <c r="CN13" s="526">
        <v>7.95</v>
      </c>
      <c r="CO13" s="527">
        <v>-3.36</v>
      </c>
    </row>
    <row r="14" spans="1:93" ht="11.25" customHeight="1">
      <c r="A14" s="23" t="s">
        <v>20</v>
      </c>
      <c r="B14" s="24" t="s">
        <v>21</v>
      </c>
      <c r="C14" s="29" t="s">
        <v>2063</v>
      </c>
      <c r="D14" s="117">
        <v>5</v>
      </c>
      <c r="E14" s="24">
        <v>616</v>
      </c>
      <c r="F14" s="38" t="s">
        <v>2049</v>
      </c>
      <c r="G14" s="39" t="s">
        <v>2049</v>
      </c>
      <c r="H14" s="184">
        <v>54.84</v>
      </c>
      <c r="I14" s="227">
        <f t="shared" si="0"/>
        <v>3.6834427425237051</v>
      </c>
      <c r="J14" s="126">
        <v>0.49</v>
      </c>
      <c r="K14" s="126">
        <v>0.505</v>
      </c>
      <c r="L14" s="83">
        <f t="shared" si="1"/>
        <v>3.0612244897959107</v>
      </c>
      <c r="M14" s="140">
        <v>42047</v>
      </c>
      <c r="N14" s="27">
        <v>42051</v>
      </c>
      <c r="O14" s="28">
        <v>42064</v>
      </c>
      <c r="P14" s="26" t="s">
        <v>1199</v>
      </c>
      <c r="Q14" s="1007" t="s">
        <v>1767</v>
      </c>
      <c r="R14" s="224">
        <f t="shared" ref="R14:R22" si="39">K14*4</f>
        <v>2.02</v>
      </c>
      <c r="S14" s="231">
        <f t="shared" si="2"/>
        <v>67.785234899328856</v>
      </c>
      <c r="T14" s="680">
        <f t="shared" si="3"/>
        <v>12.230188507940976</v>
      </c>
      <c r="U14" s="227">
        <f t="shared" si="4"/>
        <v>18.402684563758392</v>
      </c>
      <c r="V14" s="263">
        <v>12</v>
      </c>
      <c r="W14" s="161">
        <v>2.98</v>
      </c>
      <c r="X14" s="149">
        <v>3.07</v>
      </c>
      <c r="Y14" s="155">
        <v>2.2599999999999998</v>
      </c>
      <c r="Z14" s="149">
        <v>1.54</v>
      </c>
      <c r="AA14" s="156">
        <v>8.8000000000000007</v>
      </c>
      <c r="AB14" s="432">
        <v>1.9</v>
      </c>
      <c r="AC14" s="440">
        <v>7.94</v>
      </c>
      <c r="AD14" s="443">
        <v>-1.4</v>
      </c>
      <c r="AE14" s="440">
        <v>6</v>
      </c>
      <c r="AF14" s="723">
        <v>5</v>
      </c>
      <c r="AG14" s="736">
        <v>2520</v>
      </c>
      <c r="AH14" s="653">
        <v>0.3</v>
      </c>
      <c r="AI14" s="767">
        <v>0.9</v>
      </c>
      <c r="AJ14" s="796" t="str">
        <f t="shared" si="5"/>
        <v>n/a</v>
      </c>
      <c r="AK14" s="688">
        <f t="shared" si="6"/>
        <v>0.39665816462170789</v>
      </c>
      <c r="AL14" s="634">
        <f t="shared" si="7"/>
        <v>3.1578947368421151</v>
      </c>
      <c r="AM14" s="631">
        <f t="shared" si="8"/>
        <v>3.2631470185832567</v>
      </c>
      <c r="AN14" s="631">
        <f t="shared" si="9"/>
        <v>2.1759491464241165</v>
      </c>
      <c r="AO14" s="235">
        <f t="shared" si="10"/>
        <v>5.4857036624956779</v>
      </c>
      <c r="AP14" s="808">
        <v>1.96</v>
      </c>
      <c r="AQ14" s="808">
        <v>1.9</v>
      </c>
      <c r="AR14" s="809"/>
      <c r="AS14" s="808">
        <v>1.84</v>
      </c>
      <c r="AT14" s="796">
        <v>1.78</v>
      </c>
      <c r="AU14" s="809"/>
      <c r="AV14" s="827">
        <v>1.76</v>
      </c>
      <c r="AW14" s="821">
        <v>1.76</v>
      </c>
      <c r="AX14" s="811">
        <v>1.72</v>
      </c>
      <c r="AY14" s="811">
        <v>1.64</v>
      </c>
      <c r="AZ14" s="811">
        <v>1.45</v>
      </c>
      <c r="BA14" s="811">
        <v>1.2450000000000001</v>
      </c>
      <c r="BB14" s="811">
        <v>1.149</v>
      </c>
      <c r="BC14" s="811">
        <v>1.1319999999999999</v>
      </c>
      <c r="BD14" s="811">
        <v>1.1000000000000001</v>
      </c>
      <c r="BE14" s="812">
        <v>1.0720000000000001</v>
      </c>
      <c r="BF14" s="811">
        <v>1.0720000000000001</v>
      </c>
      <c r="BG14" s="811">
        <v>1.0590000000000002</v>
      </c>
      <c r="BH14" s="810">
        <f t="shared" si="11"/>
        <v>23.639000000000003</v>
      </c>
      <c r="BI14" s="405">
        <f t="shared" si="12"/>
        <v>3.1578947368421151</v>
      </c>
      <c r="BJ14" s="405">
        <f t="shared" si="13"/>
        <v>3.2608695652173836</v>
      </c>
      <c r="BK14" s="405">
        <f t="shared" si="14"/>
        <v>3.3707865168539408</v>
      </c>
      <c r="BL14" s="306">
        <f t="shared" si="15"/>
        <v>1.1363636363636465</v>
      </c>
      <c r="BM14" s="404">
        <f t="shared" si="27"/>
        <v>0</v>
      </c>
      <c r="BN14" s="306">
        <f t="shared" si="29"/>
        <v>2.3255813953488413</v>
      </c>
      <c r="BO14" s="306">
        <f t="shared" si="30"/>
        <v>4.8780487804878092</v>
      </c>
      <c r="BP14" s="306">
        <f t="shared" si="31"/>
        <v>13.103448275862073</v>
      </c>
      <c r="BQ14" s="306">
        <f t="shared" si="32"/>
        <v>16.465863453815246</v>
      </c>
      <c r="BR14" s="306">
        <f t="shared" si="33"/>
        <v>8.3550913838120078</v>
      </c>
      <c r="BS14" s="306">
        <f t="shared" si="34"/>
        <v>1.5017667844523075</v>
      </c>
      <c r="BT14" s="306">
        <f t="shared" si="35"/>
        <v>2.9090909090908834</v>
      </c>
      <c r="BU14" s="306">
        <f t="shared" si="36"/>
        <v>2.6119402985074647</v>
      </c>
      <c r="BV14" s="306">
        <f t="shared" si="37"/>
        <v>0</v>
      </c>
      <c r="BW14" s="306">
        <f t="shared" si="38"/>
        <v>1.227573182247399</v>
      </c>
      <c r="BX14" s="404">
        <f t="shared" si="17"/>
        <v>4.286954594593408</v>
      </c>
      <c r="BY14" s="405">
        <f t="shared" si="18"/>
        <v>4.6077683412466897</v>
      </c>
      <c r="BZ14" s="788" t="s">
        <v>52</v>
      </c>
      <c r="CA14" s="486">
        <f t="shared" si="19"/>
        <v>-12.543292674810569</v>
      </c>
      <c r="CB14" s="348">
        <f t="shared" si="20"/>
        <v>5.8593918889478216</v>
      </c>
      <c r="CC14" s="404">
        <f t="shared" si="21"/>
        <v>42.98664487805852</v>
      </c>
      <c r="CD14" s="570">
        <f t="shared" si="22"/>
        <v>1.9972399999999997</v>
      </c>
      <c r="CE14" s="419">
        <f t="shared" si="23"/>
        <v>2.1558208559999996</v>
      </c>
      <c r="CF14" s="419">
        <f t="shared" si="24"/>
        <v>2.2851701073599999</v>
      </c>
      <c r="CG14" s="419">
        <f t="shared" si="24"/>
        <v>2.4222803138016</v>
      </c>
      <c r="CH14" s="496">
        <f t="shared" si="24"/>
        <v>2.5676171326296964</v>
      </c>
      <c r="CI14" s="416">
        <f t="shared" si="25"/>
        <v>11.428128409791295</v>
      </c>
      <c r="CJ14" s="405">
        <f t="shared" si="26"/>
        <v>20.839037946373622</v>
      </c>
      <c r="CK14" s="535">
        <v>0.68</v>
      </c>
      <c r="CL14" s="458">
        <v>26.43</v>
      </c>
      <c r="CM14" s="458">
        <v>-7.34</v>
      </c>
      <c r="CN14" s="525">
        <v>-1.1000000000000001</v>
      </c>
      <c r="CO14" s="508">
        <v>9.9700000000000006</v>
      </c>
    </row>
    <row r="15" spans="1:93" ht="11.25" customHeight="1">
      <c r="A15" s="23" t="s">
        <v>669</v>
      </c>
      <c r="B15" s="24" t="s">
        <v>670</v>
      </c>
      <c r="C15" s="217" t="s">
        <v>3417</v>
      </c>
      <c r="D15" s="117">
        <v>5</v>
      </c>
      <c r="E15" s="24">
        <v>647</v>
      </c>
      <c r="F15" s="38" t="s">
        <v>1572</v>
      </c>
      <c r="G15" s="39" t="s">
        <v>1572</v>
      </c>
      <c r="H15" s="184">
        <v>70.599999999999994</v>
      </c>
      <c r="I15" s="227">
        <f t="shared" si="0"/>
        <v>1.6997167138810201</v>
      </c>
      <c r="J15" s="126">
        <v>0.28000000000000003</v>
      </c>
      <c r="K15" s="126">
        <v>0.3</v>
      </c>
      <c r="L15" s="83">
        <f t="shared" si="1"/>
        <v>7.1428571428571397</v>
      </c>
      <c r="M15" s="140">
        <v>42061</v>
      </c>
      <c r="N15" s="27">
        <v>42065</v>
      </c>
      <c r="O15" s="28">
        <v>42095</v>
      </c>
      <c r="P15" s="26" t="s">
        <v>3171</v>
      </c>
      <c r="Q15" s="198"/>
      <c r="R15" s="224">
        <f t="shared" si="39"/>
        <v>1.2</v>
      </c>
      <c r="S15" s="231">
        <f t="shared" si="2"/>
        <v>19.386106623586429</v>
      </c>
      <c r="T15" s="680">
        <f t="shared" si="3"/>
        <v>-13.971530846258363</v>
      </c>
      <c r="U15" s="227">
        <f t="shared" si="4"/>
        <v>11.405492730210014</v>
      </c>
      <c r="V15" s="263">
        <v>12</v>
      </c>
      <c r="W15" s="161">
        <v>6.19</v>
      </c>
      <c r="X15" s="149">
        <v>1.68</v>
      </c>
      <c r="Y15" s="155">
        <v>0.83</v>
      </c>
      <c r="Z15" s="149">
        <v>1.46</v>
      </c>
      <c r="AA15" s="156">
        <v>13.3</v>
      </c>
      <c r="AB15" s="432">
        <v>2.8</v>
      </c>
      <c r="AC15" s="440">
        <v>8.68</v>
      </c>
      <c r="AD15" s="443">
        <v>29</v>
      </c>
      <c r="AE15" s="443">
        <v>6.79</v>
      </c>
      <c r="AF15" s="723">
        <v>27</v>
      </c>
      <c r="AG15" s="456">
        <v>29400</v>
      </c>
      <c r="AH15" s="653">
        <v>0.1</v>
      </c>
      <c r="AI15" s="767">
        <v>0.25</v>
      </c>
      <c r="AJ15" s="796">
        <f t="shared" si="5"/>
        <v>0.24003577836230616</v>
      </c>
      <c r="AK15" s="688" t="s">
        <v>462</v>
      </c>
      <c r="AL15" s="634">
        <f t="shared" si="7"/>
        <v>12.000000000000011</v>
      </c>
      <c r="AM15" s="631">
        <f t="shared" si="8"/>
        <v>10.064241629820891</v>
      </c>
      <c r="AN15" s="631">
        <f t="shared" si="9"/>
        <v>6.9610375725068785</v>
      </c>
      <c r="AO15" s="235">
        <f t="shared" si="10"/>
        <v>0</v>
      </c>
      <c r="AP15" s="808">
        <v>1.1200000000000001</v>
      </c>
      <c r="AQ15" s="808">
        <v>1</v>
      </c>
      <c r="AR15" s="809"/>
      <c r="AS15" s="808">
        <v>0.88</v>
      </c>
      <c r="AT15" s="796">
        <v>0.84</v>
      </c>
      <c r="AU15" s="809"/>
      <c r="AV15" s="827">
        <v>0.8</v>
      </c>
      <c r="AW15" s="827">
        <v>0.8</v>
      </c>
      <c r="AX15" s="811">
        <v>1.64</v>
      </c>
      <c r="AY15" s="811">
        <v>1.52</v>
      </c>
      <c r="AZ15" s="811">
        <v>1.4</v>
      </c>
      <c r="BA15" s="811">
        <v>1.28</v>
      </c>
      <c r="BB15" s="811">
        <v>1.1200000000000001</v>
      </c>
      <c r="BC15" s="811">
        <v>0.92</v>
      </c>
      <c r="BD15" s="811">
        <v>0.84</v>
      </c>
      <c r="BE15" s="811">
        <v>0.76</v>
      </c>
      <c r="BF15" s="811">
        <v>0.68</v>
      </c>
      <c r="BG15" s="811">
        <v>0.6</v>
      </c>
      <c r="BH15" s="810">
        <f t="shared" si="11"/>
        <v>16.2</v>
      </c>
      <c r="BI15" s="405">
        <f t="shared" si="12"/>
        <v>12.000000000000011</v>
      </c>
      <c r="BJ15" s="405">
        <f t="shared" si="13"/>
        <v>13.636363636363647</v>
      </c>
      <c r="BK15" s="405">
        <f t="shared" si="14"/>
        <v>4.7619047619047672</v>
      </c>
      <c r="BL15" s="306">
        <f t="shared" si="15"/>
        <v>4.9999999999999822</v>
      </c>
      <c r="BM15" s="404">
        <f t="shared" si="27"/>
        <v>0</v>
      </c>
      <c r="BN15" s="306">
        <f t="shared" si="29"/>
        <v>0</v>
      </c>
      <c r="BO15" s="306">
        <f t="shared" si="30"/>
        <v>7.8947368421052655</v>
      </c>
      <c r="BP15" s="306">
        <f t="shared" si="31"/>
        <v>8.5714285714285854</v>
      </c>
      <c r="BQ15" s="306">
        <f t="shared" si="32"/>
        <v>9.375</v>
      </c>
      <c r="BR15" s="306">
        <f t="shared" si="33"/>
        <v>14.285714285714279</v>
      </c>
      <c r="BS15" s="306">
        <f t="shared" si="34"/>
        <v>21.739130434782616</v>
      </c>
      <c r="BT15" s="306">
        <f t="shared" si="35"/>
        <v>9.5238095238095344</v>
      </c>
      <c r="BU15" s="306">
        <f t="shared" si="36"/>
        <v>10.526315789473673</v>
      </c>
      <c r="BV15" s="306">
        <f t="shared" si="37"/>
        <v>11.764705882352944</v>
      </c>
      <c r="BW15" s="306">
        <f t="shared" si="38"/>
        <v>13.333333333333353</v>
      </c>
      <c r="BX15" s="404">
        <f t="shared" si="17"/>
        <v>9.4941628707512429</v>
      </c>
      <c r="BY15" s="405">
        <f t="shared" si="18"/>
        <v>5.4380749194032827</v>
      </c>
      <c r="BZ15" s="788" t="s">
        <v>2637</v>
      </c>
      <c r="CA15" s="486">
        <f t="shared" si="19"/>
        <v>-2.744738443822115</v>
      </c>
      <c r="CB15" s="348">
        <f t="shared" si="20"/>
        <v>8.660754286387899</v>
      </c>
      <c r="CC15" s="404">
        <f t="shared" si="21"/>
        <v>64.61486885767799</v>
      </c>
      <c r="CD15" s="570">
        <f t="shared" si="22"/>
        <v>1.1513600000000002</v>
      </c>
      <c r="CE15" s="419">
        <f t="shared" si="23"/>
        <v>1.2512980480000002</v>
      </c>
      <c r="CF15" s="419">
        <f t="shared" si="24"/>
        <v>1.3362611854592004</v>
      </c>
      <c r="CG15" s="419">
        <f t="shared" si="24"/>
        <v>1.4269933199518801</v>
      </c>
      <c r="CH15" s="496">
        <f t="shared" si="24"/>
        <v>1.5238861663766128</v>
      </c>
      <c r="CI15" s="416">
        <f t="shared" si="25"/>
        <v>6.689798719787694</v>
      </c>
      <c r="CJ15" s="405">
        <f t="shared" si="26"/>
        <v>9.4756355804358279</v>
      </c>
      <c r="CK15" s="457">
        <v>0.99</v>
      </c>
      <c r="CL15" s="458">
        <v>34.72</v>
      </c>
      <c r="CM15" s="458">
        <v>-2.7</v>
      </c>
      <c r="CN15" s="525">
        <v>0.49</v>
      </c>
      <c r="CO15" s="508">
        <v>11.83</v>
      </c>
    </row>
    <row r="16" spans="1:93" ht="11.25" customHeight="1">
      <c r="A16" s="30" t="s">
        <v>2223</v>
      </c>
      <c r="B16" s="32" t="s">
        <v>3728</v>
      </c>
      <c r="C16" s="107" t="s">
        <v>1880</v>
      </c>
      <c r="D16" s="118">
        <v>8</v>
      </c>
      <c r="E16" s="24">
        <v>383</v>
      </c>
      <c r="F16" s="65" t="s">
        <v>2659</v>
      </c>
      <c r="G16" s="66" t="s">
        <v>2659</v>
      </c>
      <c r="H16" s="185">
        <v>37.01</v>
      </c>
      <c r="I16" s="229">
        <f t="shared" si="0"/>
        <v>1.9454201567144016</v>
      </c>
      <c r="J16" s="125">
        <v>0.15</v>
      </c>
      <c r="K16" s="125">
        <v>0.18</v>
      </c>
      <c r="L16" s="84">
        <f t="shared" si="1"/>
        <v>19.999999999999996</v>
      </c>
      <c r="M16" s="215">
        <v>41858</v>
      </c>
      <c r="N16" s="44">
        <v>41862</v>
      </c>
      <c r="O16" s="34">
        <v>41884</v>
      </c>
      <c r="P16" s="268" t="s">
        <v>2739</v>
      </c>
      <c r="Q16" s="32"/>
      <c r="R16" s="192">
        <f t="shared" si="39"/>
        <v>0.72</v>
      </c>
      <c r="S16" s="672">
        <f t="shared" si="2"/>
        <v>47.368421052631575</v>
      </c>
      <c r="T16" s="681">
        <f t="shared" si="3"/>
        <v>92.37983262286096</v>
      </c>
      <c r="U16" s="229">
        <f t="shared" si="4"/>
        <v>24.348684210526315</v>
      </c>
      <c r="V16" s="264">
        <v>12</v>
      </c>
      <c r="W16" s="162">
        <v>1.52</v>
      </c>
      <c r="X16" s="150">
        <v>2.2999999999999998</v>
      </c>
      <c r="Y16" s="157">
        <v>5.76</v>
      </c>
      <c r="Z16" s="150">
        <v>3.42</v>
      </c>
      <c r="AA16" s="158">
        <v>14</v>
      </c>
      <c r="AB16" s="434">
        <v>11.8</v>
      </c>
      <c r="AC16" s="444">
        <v>18.07</v>
      </c>
      <c r="AD16" s="445">
        <v>12.6</v>
      </c>
      <c r="AE16" s="445">
        <v>10.57</v>
      </c>
      <c r="AF16" s="725">
        <v>31</v>
      </c>
      <c r="AG16" s="467">
        <v>11136</v>
      </c>
      <c r="AH16" s="679">
        <v>0.1</v>
      </c>
      <c r="AI16" s="769">
        <v>0.45</v>
      </c>
      <c r="AJ16" s="796">
        <f t="shared" si="5"/>
        <v>2.1405149023016206</v>
      </c>
      <c r="AK16" s="688" t="str">
        <f t="shared" ref="AK16:AK47" si="40">IF(OR(AN16&lt;0,AN16="n/a",AO16&lt;0,AO16="n/a"),"n/a",AN16/AO16)</f>
        <v>n/a</v>
      </c>
      <c r="AL16" s="635">
        <f t="shared" si="7"/>
        <v>32.000000000000007</v>
      </c>
      <c r="AM16" s="636">
        <f t="shared" si="8"/>
        <v>33.08485468568265</v>
      </c>
      <c r="AN16" s="636">
        <f t="shared" si="9"/>
        <v>26.970487769000417</v>
      </c>
      <c r="AO16" s="236" t="str">
        <f t="shared" si="10"/>
        <v>n/a</v>
      </c>
      <c r="AP16" s="814">
        <v>0.66</v>
      </c>
      <c r="AQ16" s="814">
        <v>0.5</v>
      </c>
      <c r="AR16" s="815"/>
      <c r="AS16" s="814">
        <v>0.36</v>
      </c>
      <c r="AT16" s="797">
        <v>0.28000000000000003</v>
      </c>
      <c r="AU16" s="815"/>
      <c r="AV16" s="828">
        <v>0.22</v>
      </c>
      <c r="AW16" s="829">
        <v>0.2</v>
      </c>
      <c r="AX16" s="817">
        <v>0.19</v>
      </c>
      <c r="AY16" s="817">
        <v>0.12</v>
      </c>
      <c r="AZ16" s="820">
        <v>0</v>
      </c>
      <c r="BA16" s="820">
        <v>0</v>
      </c>
      <c r="BB16" s="820">
        <v>0</v>
      </c>
      <c r="BC16" s="820">
        <v>0</v>
      </c>
      <c r="BD16" s="820">
        <v>0</v>
      </c>
      <c r="BE16" s="820">
        <v>0</v>
      </c>
      <c r="BF16" s="820">
        <v>0</v>
      </c>
      <c r="BG16" s="820">
        <v>0</v>
      </c>
      <c r="BH16" s="816">
        <f t="shared" si="11"/>
        <v>2.5300000000000002</v>
      </c>
      <c r="BI16" s="409">
        <f t="shared" si="12"/>
        <v>32.000000000000007</v>
      </c>
      <c r="BJ16" s="409">
        <f t="shared" si="13"/>
        <v>38.888888888888886</v>
      </c>
      <c r="BK16" s="409">
        <f t="shared" si="14"/>
        <v>28.571428571428559</v>
      </c>
      <c r="BL16" s="395">
        <f t="shared" si="15"/>
        <v>27.272727272727295</v>
      </c>
      <c r="BM16" s="408">
        <f t="shared" si="27"/>
        <v>9.9999999999999858</v>
      </c>
      <c r="BN16" s="395">
        <f t="shared" si="29"/>
        <v>5.2631578947368363</v>
      </c>
      <c r="BO16" s="395">
        <f t="shared" si="30"/>
        <v>58.33333333333335</v>
      </c>
      <c r="BP16" s="395">
        <f t="shared" si="31"/>
        <v>0</v>
      </c>
      <c r="BQ16" s="395">
        <f t="shared" si="32"/>
        <v>0</v>
      </c>
      <c r="BR16" s="395">
        <f t="shared" si="33"/>
        <v>0</v>
      </c>
      <c r="BS16" s="395">
        <f t="shared" si="34"/>
        <v>0</v>
      </c>
      <c r="BT16" s="395">
        <f t="shared" si="35"/>
        <v>0</v>
      </c>
      <c r="BU16" s="395">
        <f t="shared" si="36"/>
        <v>0</v>
      </c>
      <c r="BV16" s="395">
        <f t="shared" si="37"/>
        <v>0</v>
      </c>
      <c r="BW16" s="395">
        <f t="shared" si="38"/>
        <v>0</v>
      </c>
      <c r="BX16" s="408">
        <f t="shared" si="17"/>
        <v>13.355302397407661</v>
      </c>
      <c r="BY16" s="409">
        <f t="shared" si="18"/>
        <v>18.168637702419741</v>
      </c>
      <c r="BZ16" s="654" t="s">
        <v>2442</v>
      </c>
      <c r="CA16" s="487">
        <f t="shared" si="19"/>
        <v>4.5672237151885042</v>
      </c>
      <c r="CB16" s="349">
        <f t="shared" si="20"/>
        <v>28.915907925714819</v>
      </c>
      <c r="CC16" s="408">
        <f t="shared" si="21"/>
        <v>64.178289473684202</v>
      </c>
      <c r="CD16" s="574">
        <f t="shared" si="22"/>
        <v>0.72600000000000009</v>
      </c>
      <c r="CE16" s="420">
        <f t="shared" si="23"/>
        <v>0.7986000000000002</v>
      </c>
      <c r="CF16" s="420">
        <f t="shared" si="24"/>
        <v>0.87846000000000024</v>
      </c>
      <c r="CG16" s="420">
        <f t="shared" si="24"/>
        <v>0.96630600000000033</v>
      </c>
      <c r="CH16" s="497">
        <f t="shared" si="24"/>
        <v>1.0629366000000005</v>
      </c>
      <c r="CI16" s="421">
        <f t="shared" si="25"/>
        <v>4.4323026000000016</v>
      </c>
      <c r="CJ16" s="409">
        <f t="shared" si="26"/>
        <v>11.975959470413407</v>
      </c>
      <c r="CK16" s="468">
        <v>1.27</v>
      </c>
      <c r="CL16" s="469">
        <v>22.72</v>
      </c>
      <c r="CM16" s="469">
        <v>-3.73</v>
      </c>
      <c r="CN16" s="470">
        <v>4.12</v>
      </c>
      <c r="CO16" s="471">
        <v>7.17</v>
      </c>
    </row>
    <row r="17" spans="1:93" ht="11.25" customHeight="1">
      <c r="A17" s="15" t="s">
        <v>420</v>
      </c>
      <c r="B17" s="16" t="s">
        <v>421</v>
      </c>
      <c r="C17" s="373" t="s">
        <v>2000</v>
      </c>
      <c r="D17" s="116">
        <v>5</v>
      </c>
      <c r="E17" s="24">
        <v>556</v>
      </c>
      <c r="F17" s="36" t="s">
        <v>2049</v>
      </c>
      <c r="G17" s="37" t="s">
        <v>2049</v>
      </c>
      <c r="H17" s="183">
        <v>57.58</v>
      </c>
      <c r="I17" s="227">
        <f t="shared" si="0"/>
        <v>3.6818339701285172</v>
      </c>
      <c r="J17" s="127">
        <v>0.5</v>
      </c>
      <c r="K17" s="127">
        <v>0.53</v>
      </c>
      <c r="L17" s="96">
        <f t="shared" si="1"/>
        <v>6.0000000000000053</v>
      </c>
      <c r="M17" s="105">
        <v>41949</v>
      </c>
      <c r="N17" s="20">
        <v>41953</v>
      </c>
      <c r="O17" s="21">
        <v>41983</v>
      </c>
      <c r="P17" s="19" t="s">
        <v>2157</v>
      </c>
      <c r="Q17" s="16"/>
      <c r="R17" s="224">
        <f t="shared" si="39"/>
        <v>2.12</v>
      </c>
      <c r="S17" s="231">
        <f t="shared" si="2"/>
        <v>57.923497267759558</v>
      </c>
      <c r="T17" s="680">
        <f t="shared" si="3"/>
        <v>8.0593284163938517</v>
      </c>
      <c r="U17" s="227">
        <f t="shared" si="4"/>
        <v>15.732240437158469</v>
      </c>
      <c r="V17" s="263">
        <v>12</v>
      </c>
      <c r="W17" s="161">
        <v>3.66</v>
      </c>
      <c r="X17" s="149">
        <v>3.12</v>
      </c>
      <c r="Y17" s="155">
        <v>1.68</v>
      </c>
      <c r="Z17" s="149">
        <v>1.67</v>
      </c>
      <c r="AA17" s="156">
        <v>10.9</v>
      </c>
      <c r="AB17" s="432">
        <v>16.899999999999999</v>
      </c>
      <c r="AC17" s="440">
        <v>5.17</v>
      </c>
      <c r="AD17" s="443">
        <v>-2.2000000000000002</v>
      </c>
      <c r="AE17" s="440">
        <v>5.05</v>
      </c>
      <c r="AF17" s="723">
        <v>23</v>
      </c>
      <c r="AG17" s="456">
        <v>28170</v>
      </c>
      <c r="AH17" s="653">
        <v>0.06</v>
      </c>
      <c r="AI17" s="767">
        <v>1.1499999999999999</v>
      </c>
      <c r="AJ17" s="795" t="str">
        <f t="shared" si="5"/>
        <v>n/a</v>
      </c>
      <c r="AK17" s="794">
        <f t="shared" si="40"/>
        <v>1.1515241265732061</v>
      </c>
      <c r="AL17" s="634">
        <f t="shared" si="7"/>
        <v>4.102564102564088</v>
      </c>
      <c r="AM17" s="631">
        <f t="shared" si="8"/>
        <v>3.143398383504481</v>
      </c>
      <c r="AN17" s="631">
        <f t="shared" si="9"/>
        <v>4.3591271327575454</v>
      </c>
      <c r="AO17" s="235">
        <f t="shared" si="10"/>
        <v>3.7855282682871527</v>
      </c>
      <c r="AP17" s="808">
        <v>2.0299999999999998</v>
      </c>
      <c r="AQ17" s="808">
        <v>1.95</v>
      </c>
      <c r="AR17" s="809"/>
      <c r="AS17" s="813">
        <v>1.88</v>
      </c>
      <c r="AT17" s="796">
        <v>1.85</v>
      </c>
      <c r="AU17" s="809"/>
      <c r="AV17" s="821">
        <v>1.71</v>
      </c>
      <c r="AW17" s="827">
        <v>1.64</v>
      </c>
      <c r="AX17" s="811">
        <v>1.64</v>
      </c>
      <c r="AY17" s="811">
        <v>1.58</v>
      </c>
      <c r="AZ17" s="811">
        <v>1.5</v>
      </c>
      <c r="BA17" s="811">
        <v>1.42</v>
      </c>
      <c r="BB17" s="812">
        <v>1.4</v>
      </c>
      <c r="BC17" s="812">
        <v>1.65</v>
      </c>
      <c r="BD17" s="812">
        <v>2.4</v>
      </c>
      <c r="BE17" s="812">
        <v>2.4</v>
      </c>
      <c r="BF17" s="812">
        <v>2.4</v>
      </c>
      <c r="BG17" s="812">
        <v>2.4</v>
      </c>
      <c r="BH17" s="810">
        <f t="shared" si="11"/>
        <v>29.849999999999991</v>
      </c>
      <c r="BI17" s="405">
        <f t="shared" si="12"/>
        <v>4.102564102564088</v>
      </c>
      <c r="BJ17" s="405">
        <f t="shared" si="13"/>
        <v>3.7234042553191626</v>
      </c>
      <c r="BK17" s="405">
        <f t="shared" si="14"/>
        <v>1.6216216216216051</v>
      </c>
      <c r="BL17" s="306">
        <f t="shared" si="15"/>
        <v>8.1871345029239873</v>
      </c>
      <c r="BM17" s="404">
        <f t="shared" si="27"/>
        <v>4.2682926829268331</v>
      </c>
      <c r="BN17" s="306">
        <f t="shared" si="29"/>
        <v>0</v>
      </c>
      <c r="BO17" s="306">
        <f t="shared" si="30"/>
        <v>3.7974683544303778</v>
      </c>
      <c r="BP17" s="306">
        <f t="shared" si="31"/>
        <v>5.3333333333333455</v>
      </c>
      <c r="BQ17" s="306">
        <f t="shared" si="32"/>
        <v>5.6338028169014231</v>
      </c>
      <c r="BR17" s="306">
        <f t="shared" si="33"/>
        <v>1.4285714285714235</v>
      </c>
      <c r="BS17" s="306">
        <f t="shared" si="34"/>
        <v>0</v>
      </c>
      <c r="BT17" s="306">
        <f t="shared" si="35"/>
        <v>0</v>
      </c>
      <c r="BU17" s="306">
        <f t="shared" si="36"/>
        <v>0</v>
      </c>
      <c r="BV17" s="306">
        <f t="shared" si="37"/>
        <v>0</v>
      </c>
      <c r="BW17" s="306">
        <f t="shared" si="38"/>
        <v>0</v>
      </c>
      <c r="BX17" s="404">
        <f t="shared" si="17"/>
        <v>2.5397462065728167</v>
      </c>
      <c r="BY17" s="405">
        <f t="shared" si="18"/>
        <v>2.5620697478219796</v>
      </c>
      <c r="BZ17" s="788" t="s">
        <v>52</v>
      </c>
      <c r="CA17" s="486">
        <f t="shared" si="19"/>
        <v>-7.6912793342724068</v>
      </c>
      <c r="CB17" s="348">
        <f t="shared" si="20"/>
        <v>8.0409611028860617</v>
      </c>
      <c r="CC17" s="404">
        <f t="shared" si="21"/>
        <v>51.479608276351236</v>
      </c>
      <c r="CD17" s="570">
        <f t="shared" si="22"/>
        <v>2.2330000000000001</v>
      </c>
      <c r="CE17" s="419">
        <f t="shared" si="23"/>
        <v>2.3484461000000003</v>
      </c>
      <c r="CF17" s="419">
        <f t="shared" si="24"/>
        <v>2.4670426280500002</v>
      </c>
      <c r="CG17" s="419">
        <f t="shared" si="24"/>
        <v>2.5916282807665252</v>
      </c>
      <c r="CH17" s="496">
        <f t="shared" si="24"/>
        <v>2.7225055089452348</v>
      </c>
      <c r="CI17" s="416">
        <f t="shared" si="25"/>
        <v>12.362622517761761</v>
      </c>
      <c r="CJ17" s="405">
        <f t="shared" si="26"/>
        <v>21.470341295174993</v>
      </c>
      <c r="CK17" s="457">
        <v>0.33</v>
      </c>
      <c r="CL17" s="458">
        <v>23.65</v>
      </c>
      <c r="CM17" s="458">
        <v>-11.17</v>
      </c>
      <c r="CN17" s="525">
        <v>-4.95</v>
      </c>
      <c r="CO17" s="508">
        <v>4.6399999999999997</v>
      </c>
    </row>
    <row r="18" spans="1:93" ht="11.25" customHeight="1">
      <c r="A18" s="23" t="s">
        <v>317</v>
      </c>
      <c r="B18" s="24" t="s">
        <v>318</v>
      </c>
      <c r="C18" s="29" t="s">
        <v>3417</v>
      </c>
      <c r="D18" s="117">
        <v>9</v>
      </c>
      <c r="E18" s="24">
        <v>364</v>
      </c>
      <c r="F18" s="57" t="s">
        <v>2659</v>
      </c>
      <c r="G18" s="49" t="s">
        <v>2659</v>
      </c>
      <c r="H18" s="184">
        <v>63</v>
      </c>
      <c r="I18" s="227">
        <f t="shared" si="0"/>
        <v>1.5873015873015872</v>
      </c>
      <c r="J18" s="126">
        <v>0.22</v>
      </c>
      <c r="K18" s="126">
        <v>0.25</v>
      </c>
      <c r="L18" s="83">
        <f t="shared" si="1"/>
        <v>13.636363636363647</v>
      </c>
      <c r="M18" s="140">
        <v>41925</v>
      </c>
      <c r="N18" s="27">
        <v>41927</v>
      </c>
      <c r="O18" s="28">
        <v>41939</v>
      </c>
      <c r="P18" s="93" t="s">
        <v>689</v>
      </c>
      <c r="Q18" s="944"/>
      <c r="R18" s="224">
        <f t="shared" si="39"/>
        <v>1</v>
      </c>
      <c r="S18" s="231">
        <f t="shared" si="2"/>
        <v>18.903591682419659</v>
      </c>
      <c r="T18" s="680">
        <f t="shared" si="3"/>
        <v>-22.321003707383337</v>
      </c>
      <c r="U18" s="227">
        <f t="shared" si="4"/>
        <v>11.909262759924385</v>
      </c>
      <c r="V18" s="263">
        <v>12</v>
      </c>
      <c r="W18" s="161">
        <v>5.29</v>
      </c>
      <c r="X18" s="149">
        <v>1.49</v>
      </c>
      <c r="Y18" s="155">
        <v>0.99</v>
      </c>
      <c r="Z18" s="149">
        <v>1.1399999999999999</v>
      </c>
      <c r="AA18" s="156">
        <v>10</v>
      </c>
      <c r="AB18" s="432">
        <v>1.4</v>
      </c>
      <c r="AC18" s="440">
        <v>5.18</v>
      </c>
      <c r="AD18" s="443">
        <v>25.2</v>
      </c>
      <c r="AE18" s="440">
        <v>8</v>
      </c>
      <c r="AF18" s="723">
        <v>6</v>
      </c>
      <c r="AG18" s="456">
        <v>5525</v>
      </c>
      <c r="AH18" s="653">
        <v>5.0999999999999996</v>
      </c>
      <c r="AI18" s="767">
        <v>0.22</v>
      </c>
      <c r="AJ18" s="796">
        <f t="shared" si="5"/>
        <v>0.46994807428628832</v>
      </c>
      <c r="AK18" s="688">
        <f t="shared" si="40"/>
        <v>1.1209272906052665</v>
      </c>
      <c r="AL18" s="634">
        <f t="shared" si="7"/>
        <v>13.043478260869556</v>
      </c>
      <c r="AM18" s="631">
        <f t="shared" si="8"/>
        <v>11.160844263105352</v>
      </c>
      <c r="AN18" s="631">
        <f t="shared" si="9"/>
        <v>11.842691472014465</v>
      </c>
      <c r="AO18" s="235">
        <f t="shared" si="10"/>
        <v>10.565084436136596</v>
      </c>
      <c r="AP18" s="808">
        <v>0.91</v>
      </c>
      <c r="AQ18" s="808">
        <v>0.80500000000000005</v>
      </c>
      <c r="AR18" s="809"/>
      <c r="AS18" s="808">
        <v>0.72</v>
      </c>
      <c r="AT18" s="796">
        <v>0.66249999999999998</v>
      </c>
      <c r="AU18" s="809"/>
      <c r="AV18" s="821">
        <v>0.57499999999999996</v>
      </c>
      <c r="AW18" s="821">
        <v>0.52</v>
      </c>
      <c r="AX18" s="811">
        <v>0.5</v>
      </c>
      <c r="AY18" s="811">
        <v>0.4</v>
      </c>
      <c r="AZ18" s="811">
        <v>0.36799999999999999</v>
      </c>
      <c r="BA18" s="812">
        <v>0.33332000000000001</v>
      </c>
      <c r="BB18" s="812">
        <v>0.33332000000000001</v>
      </c>
      <c r="BC18" s="812">
        <v>0.33332000000000001</v>
      </c>
      <c r="BD18" s="812">
        <v>0.33332000000000001</v>
      </c>
      <c r="BE18" s="812">
        <v>0.66668000000000005</v>
      </c>
      <c r="BF18" s="812">
        <v>0.66668000000000005</v>
      </c>
      <c r="BG18" s="812">
        <v>0.66668000000000005</v>
      </c>
      <c r="BH18" s="810">
        <f t="shared" si="11"/>
        <v>8.7938200000000002</v>
      </c>
      <c r="BI18" s="405">
        <f t="shared" si="12"/>
        <v>13.043478260869556</v>
      </c>
      <c r="BJ18" s="405">
        <f t="shared" si="13"/>
        <v>11.805555555555557</v>
      </c>
      <c r="BK18" s="405">
        <f t="shared" si="14"/>
        <v>8.6792452830188651</v>
      </c>
      <c r="BL18" s="306">
        <f t="shared" si="15"/>
        <v>15.217391304347828</v>
      </c>
      <c r="BM18" s="404">
        <f t="shared" si="27"/>
        <v>10.576923076923062</v>
      </c>
      <c r="BN18" s="306">
        <f t="shared" si="29"/>
        <v>4.0000000000000036</v>
      </c>
      <c r="BO18" s="306">
        <f t="shared" si="30"/>
        <v>25</v>
      </c>
      <c r="BP18" s="306">
        <f t="shared" si="31"/>
        <v>8.6956521739130608</v>
      </c>
      <c r="BQ18" s="306">
        <f t="shared" si="32"/>
        <v>10.404416176647068</v>
      </c>
      <c r="BR18" s="306">
        <f t="shared" si="33"/>
        <v>0</v>
      </c>
      <c r="BS18" s="306">
        <f t="shared" si="34"/>
        <v>0</v>
      </c>
      <c r="BT18" s="306">
        <f t="shared" si="35"/>
        <v>0</v>
      </c>
      <c r="BU18" s="306">
        <f t="shared" si="36"/>
        <v>0</v>
      </c>
      <c r="BV18" s="306">
        <f t="shared" si="37"/>
        <v>0</v>
      </c>
      <c r="BW18" s="306">
        <f t="shared" si="38"/>
        <v>0</v>
      </c>
      <c r="BX18" s="404">
        <f t="shared" si="17"/>
        <v>7.1615107887516674</v>
      </c>
      <c r="BY18" s="405">
        <f t="shared" si="18"/>
        <v>7.2287885417965461</v>
      </c>
      <c r="BZ18" s="788" t="s">
        <v>2637</v>
      </c>
      <c r="CA18" s="486">
        <f t="shared" si="19"/>
        <v>1.5207302993916674</v>
      </c>
      <c r="CB18" s="348">
        <f t="shared" si="20"/>
        <v>13.429993059316052</v>
      </c>
      <c r="CC18" s="404">
        <f t="shared" si="21"/>
        <v>68.029469950141433</v>
      </c>
      <c r="CD18" s="570">
        <f t="shared" si="22"/>
        <v>0.92274</v>
      </c>
      <c r="CE18" s="419">
        <f t="shared" si="23"/>
        <v>0.97053793200000005</v>
      </c>
      <c r="CF18" s="419">
        <f t="shared" si="24"/>
        <v>1.0481809665600001</v>
      </c>
      <c r="CG18" s="419">
        <f t="shared" si="24"/>
        <v>1.1320354438848002</v>
      </c>
      <c r="CH18" s="496">
        <f t="shared" si="24"/>
        <v>1.2225982793955843</v>
      </c>
      <c r="CI18" s="416">
        <f t="shared" si="25"/>
        <v>5.2960926218403852</v>
      </c>
      <c r="CJ18" s="405">
        <f t="shared" si="26"/>
        <v>8.4064962251434689</v>
      </c>
      <c r="CK18" s="457">
        <v>0.87</v>
      </c>
      <c r="CL18" s="458">
        <v>17.75</v>
      </c>
      <c r="CM18" s="458">
        <v>-0.96</v>
      </c>
      <c r="CN18" s="459">
        <v>4.05</v>
      </c>
      <c r="CO18" s="460">
        <v>8.2100000000000009</v>
      </c>
    </row>
    <row r="19" spans="1:93" ht="11.25" customHeight="1">
      <c r="A19" s="23" t="s">
        <v>2585</v>
      </c>
      <c r="B19" s="24" t="s">
        <v>966</v>
      </c>
      <c r="C19" s="29" t="s">
        <v>496</v>
      </c>
      <c r="D19" s="117">
        <v>7</v>
      </c>
      <c r="E19" s="24">
        <v>404</v>
      </c>
      <c r="F19" s="38" t="s">
        <v>1572</v>
      </c>
      <c r="G19" s="39" t="s">
        <v>1572</v>
      </c>
      <c r="H19" s="184">
        <v>54.08</v>
      </c>
      <c r="I19" s="227">
        <f t="shared" si="0"/>
        <v>2.2928994082840237</v>
      </c>
      <c r="J19" s="126">
        <v>0.28000000000000003</v>
      </c>
      <c r="K19" s="126">
        <v>0.31</v>
      </c>
      <c r="L19" s="83">
        <f t="shared" si="1"/>
        <v>10.714285714285698</v>
      </c>
      <c r="M19" s="140">
        <v>41767</v>
      </c>
      <c r="N19" s="27">
        <v>41771</v>
      </c>
      <c r="O19" s="28">
        <v>41792</v>
      </c>
      <c r="P19" s="93" t="s">
        <v>2739</v>
      </c>
      <c r="Q19" s="646"/>
      <c r="R19" s="224">
        <f t="shared" si="39"/>
        <v>1.24</v>
      </c>
      <c r="S19" s="231">
        <f t="shared" si="2"/>
        <v>56.36363636363636</v>
      </c>
      <c r="T19" s="680">
        <f t="shared" si="3"/>
        <v>46.706330724844555</v>
      </c>
      <c r="U19" s="227">
        <f t="shared" si="4"/>
        <v>24.581818181818178</v>
      </c>
      <c r="V19" s="263">
        <v>12</v>
      </c>
      <c r="W19" s="161">
        <v>2.2000000000000002</v>
      </c>
      <c r="X19" s="149">
        <v>2.99</v>
      </c>
      <c r="Y19" s="155">
        <v>3.24</v>
      </c>
      <c r="Z19" s="149">
        <v>1.97</v>
      </c>
      <c r="AA19" s="156">
        <v>9.5</v>
      </c>
      <c r="AB19" s="432">
        <v>-2.4</v>
      </c>
      <c r="AC19" s="440">
        <v>8.0299999999999994</v>
      </c>
      <c r="AD19" s="443">
        <v>20.9</v>
      </c>
      <c r="AE19" s="440">
        <v>8.23</v>
      </c>
      <c r="AF19" s="723">
        <v>14</v>
      </c>
      <c r="AG19" s="456">
        <v>9697</v>
      </c>
      <c r="AH19" s="653">
        <v>0.2</v>
      </c>
      <c r="AI19" s="767">
        <v>1.2</v>
      </c>
      <c r="AJ19" s="796">
        <f t="shared" si="5"/>
        <v>0.38718597720014525</v>
      </c>
      <c r="AK19" s="688" t="str">
        <f t="shared" si="40"/>
        <v>n/a</v>
      </c>
      <c r="AL19" s="634">
        <f t="shared" si="7"/>
        <v>11.009174311926584</v>
      </c>
      <c r="AM19" s="631">
        <f t="shared" si="8"/>
        <v>10.369130283278437</v>
      </c>
      <c r="AN19" s="631">
        <f t="shared" si="9"/>
        <v>8.0921869234830357</v>
      </c>
      <c r="AO19" s="235" t="str">
        <f t="shared" si="10"/>
        <v>n/a</v>
      </c>
      <c r="AP19" s="808">
        <v>1.21</v>
      </c>
      <c r="AQ19" s="808">
        <v>1.0900000000000001</v>
      </c>
      <c r="AR19" s="809" t="s">
        <v>1127</v>
      </c>
      <c r="AS19" s="808">
        <v>0.96</v>
      </c>
      <c r="AT19" s="796">
        <v>0.9</v>
      </c>
      <c r="AU19" s="809"/>
      <c r="AV19" s="821">
        <v>0.86</v>
      </c>
      <c r="AW19" s="821">
        <v>0.82</v>
      </c>
      <c r="AX19" s="811">
        <v>0.4</v>
      </c>
      <c r="AY19" s="812">
        <v>0</v>
      </c>
      <c r="AZ19" s="812">
        <v>0</v>
      </c>
      <c r="BA19" s="812">
        <v>0</v>
      </c>
      <c r="BB19" s="812">
        <v>0</v>
      </c>
      <c r="BC19" s="812">
        <v>0</v>
      </c>
      <c r="BD19" s="812">
        <v>0</v>
      </c>
      <c r="BE19" s="812">
        <v>0</v>
      </c>
      <c r="BF19" s="812">
        <v>0</v>
      </c>
      <c r="BG19" s="812">
        <v>0</v>
      </c>
      <c r="BH19" s="810">
        <f t="shared" si="11"/>
        <v>6.2400000000000011</v>
      </c>
      <c r="BI19" s="405">
        <f t="shared" si="12"/>
        <v>11.009174311926584</v>
      </c>
      <c r="BJ19" s="405">
        <f t="shared" si="13"/>
        <v>13.541666666666675</v>
      </c>
      <c r="BK19" s="405">
        <f t="shared" si="14"/>
        <v>6.6666666666666652</v>
      </c>
      <c r="BL19" s="306">
        <f t="shared" si="15"/>
        <v>4.6511627906976827</v>
      </c>
      <c r="BM19" s="404">
        <f t="shared" si="27"/>
        <v>4.8780487804878092</v>
      </c>
      <c r="BN19" s="306">
        <f t="shared" si="29"/>
        <v>104.99999999999999</v>
      </c>
      <c r="BO19" s="306">
        <f t="shared" si="30"/>
        <v>0</v>
      </c>
      <c r="BP19" s="306">
        <f t="shared" si="31"/>
        <v>0</v>
      </c>
      <c r="BQ19" s="306">
        <f t="shared" si="32"/>
        <v>0</v>
      </c>
      <c r="BR19" s="306">
        <f t="shared" si="33"/>
        <v>0</v>
      </c>
      <c r="BS19" s="306">
        <f t="shared" si="34"/>
        <v>0</v>
      </c>
      <c r="BT19" s="306">
        <f t="shared" si="35"/>
        <v>0</v>
      </c>
      <c r="BU19" s="306">
        <f t="shared" si="36"/>
        <v>0</v>
      </c>
      <c r="BV19" s="306">
        <f t="shared" si="37"/>
        <v>0</v>
      </c>
      <c r="BW19" s="306">
        <f t="shared" si="38"/>
        <v>0</v>
      </c>
      <c r="BX19" s="404">
        <f t="shared" si="17"/>
        <v>9.7164479477630259</v>
      </c>
      <c r="BY19" s="405">
        <f t="shared" si="18"/>
        <v>25.824163573382855</v>
      </c>
      <c r="BZ19" s="788" t="s">
        <v>52</v>
      </c>
      <c r="CA19" s="486">
        <f t="shared" si="19"/>
        <v>-14.196731850051119</v>
      </c>
      <c r="CB19" s="348">
        <f t="shared" si="20"/>
        <v>10.385086331767059</v>
      </c>
      <c r="CC19" s="404">
        <f t="shared" si="21"/>
        <v>56.799771981077583</v>
      </c>
      <c r="CD19" s="570">
        <f t="shared" si="22"/>
        <v>1.2221</v>
      </c>
      <c r="CE19" s="419">
        <f t="shared" si="23"/>
        <v>1.3202346300000001</v>
      </c>
      <c r="CF19" s="419">
        <f t="shared" si="24"/>
        <v>1.4288899400490001</v>
      </c>
      <c r="CG19" s="419">
        <f t="shared" si="24"/>
        <v>1.5464875821150328</v>
      </c>
      <c r="CH19" s="496">
        <f t="shared" si="24"/>
        <v>1.6737635101231001</v>
      </c>
      <c r="CI19" s="416">
        <f t="shared" si="25"/>
        <v>7.1914756622871332</v>
      </c>
      <c r="CJ19" s="405">
        <f t="shared" si="26"/>
        <v>13.297847008667036</v>
      </c>
      <c r="CK19" s="457">
        <v>0.21</v>
      </c>
      <c r="CL19" s="458">
        <v>27.83</v>
      </c>
      <c r="CM19" s="458">
        <v>-5.39</v>
      </c>
      <c r="CN19" s="459">
        <v>-0.31</v>
      </c>
      <c r="CO19" s="460">
        <v>7.61</v>
      </c>
    </row>
    <row r="20" spans="1:93" ht="11.25" customHeight="1">
      <c r="A20" s="23" t="s">
        <v>2</v>
      </c>
      <c r="B20" s="24" t="s">
        <v>3</v>
      </c>
      <c r="C20" s="217" t="s">
        <v>497</v>
      </c>
      <c r="D20" s="117">
        <v>5</v>
      </c>
      <c r="E20" s="24">
        <v>662</v>
      </c>
      <c r="F20" s="57" t="s">
        <v>2659</v>
      </c>
      <c r="G20" s="49" t="s">
        <v>2659</v>
      </c>
      <c r="H20" s="184">
        <v>24.66</v>
      </c>
      <c r="I20" s="227">
        <f t="shared" si="0"/>
        <v>3.244120032441201</v>
      </c>
      <c r="J20" s="126">
        <v>0.18</v>
      </c>
      <c r="K20" s="126">
        <v>0.2</v>
      </c>
      <c r="L20" s="83">
        <f t="shared" si="1"/>
        <v>11.111111111111116</v>
      </c>
      <c r="M20" s="140">
        <v>42123</v>
      </c>
      <c r="N20" s="27">
        <v>42125</v>
      </c>
      <c r="O20" s="28">
        <v>42139</v>
      </c>
      <c r="P20" s="93" t="s">
        <v>1518</v>
      </c>
      <c r="Q20" s="91"/>
      <c r="R20" s="224">
        <f t="shared" si="39"/>
        <v>0.8</v>
      </c>
      <c r="S20" s="231">
        <f t="shared" si="2"/>
        <v>48.780487804878057</v>
      </c>
      <c r="T20" s="680">
        <f t="shared" si="3"/>
        <v>-0.54784211834779661</v>
      </c>
      <c r="U20" s="227">
        <f t="shared" si="4"/>
        <v>15.036585365853659</v>
      </c>
      <c r="V20" s="263">
        <v>12</v>
      </c>
      <c r="W20" s="161">
        <v>1.64</v>
      </c>
      <c r="X20" s="149" t="s">
        <v>462</v>
      </c>
      <c r="Y20" s="155">
        <v>5.6</v>
      </c>
      <c r="Z20" s="149">
        <v>1.48</v>
      </c>
      <c r="AA20" s="156">
        <v>10</v>
      </c>
      <c r="AB20" s="432">
        <v>9.3000000000000007</v>
      </c>
      <c r="AC20" s="440">
        <v>0</v>
      </c>
      <c r="AD20" s="443">
        <v>11.5</v>
      </c>
      <c r="AE20" s="440" t="s">
        <v>462</v>
      </c>
      <c r="AF20" s="723">
        <v>1</v>
      </c>
      <c r="AG20" s="456">
        <v>230</v>
      </c>
      <c r="AH20" s="653">
        <v>0.1</v>
      </c>
      <c r="AI20" s="767">
        <v>0</v>
      </c>
      <c r="AJ20" s="796">
        <f t="shared" si="5"/>
        <v>0.33327539207492957</v>
      </c>
      <c r="AK20" s="688">
        <f t="shared" si="40"/>
        <v>3.8095342536090619</v>
      </c>
      <c r="AL20" s="634">
        <f t="shared" si="7"/>
        <v>11.111111111111093</v>
      </c>
      <c r="AM20" s="631">
        <f t="shared" si="8"/>
        <v>11.868894208139679</v>
      </c>
      <c r="AN20" s="631">
        <f t="shared" si="9"/>
        <v>3.8326670088616899</v>
      </c>
      <c r="AO20" s="235">
        <f t="shared" si="10"/>
        <v>1.0060723316060782</v>
      </c>
      <c r="AP20" s="808">
        <v>0.7</v>
      </c>
      <c r="AQ20" s="808">
        <v>0.63</v>
      </c>
      <c r="AR20" s="809"/>
      <c r="AS20" s="808">
        <v>0.57999999999999996</v>
      </c>
      <c r="AT20" s="796">
        <v>0.5</v>
      </c>
      <c r="AU20" s="809"/>
      <c r="AV20" s="827">
        <v>0.43</v>
      </c>
      <c r="AW20" s="827">
        <v>0.57999999999999996</v>
      </c>
      <c r="AX20" s="811">
        <v>1.1100000000000001</v>
      </c>
      <c r="AY20" s="811">
        <v>1.07</v>
      </c>
      <c r="AZ20" s="811">
        <v>1.03</v>
      </c>
      <c r="BA20" s="811">
        <v>0.91332999999999998</v>
      </c>
      <c r="BB20" s="811">
        <v>0.63331999999999999</v>
      </c>
      <c r="BC20" s="811">
        <v>0.6</v>
      </c>
      <c r="BD20" s="811">
        <v>0.54666000000000003</v>
      </c>
      <c r="BE20" s="812">
        <v>0</v>
      </c>
      <c r="BF20" s="812">
        <v>0</v>
      </c>
      <c r="BG20" s="812">
        <v>0</v>
      </c>
      <c r="BH20" s="810">
        <f t="shared" si="11"/>
        <v>9.3233099999999993</v>
      </c>
      <c r="BI20" s="405">
        <f t="shared" si="12"/>
        <v>11.111111111111093</v>
      </c>
      <c r="BJ20" s="405">
        <f t="shared" si="13"/>
        <v>8.6206896551724199</v>
      </c>
      <c r="BK20" s="405">
        <f t="shared" si="14"/>
        <v>15.999999999999993</v>
      </c>
      <c r="BL20" s="306">
        <f t="shared" si="15"/>
        <v>16.279069767441868</v>
      </c>
      <c r="BM20" s="404">
        <f t="shared" si="27"/>
        <v>0</v>
      </c>
      <c r="BN20" s="306">
        <f t="shared" si="29"/>
        <v>0</v>
      </c>
      <c r="BO20" s="306">
        <f t="shared" si="30"/>
        <v>3.7383177570093462</v>
      </c>
      <c r="BP20" s="306">
        <f t="shared" si="31"/>
        <v>3.8834951456310662</v>
      </c>
      <c r="BQ20" s="306">
        <f t="shared" si="32"/>
        <v>12.774134212168665</v>
      </c>
      <c r="BR20" s="306">
        <f t="shared" si="33"/>
        <v>44.21303606391713</v>
      </c>
      <c r="BS20" s="306">
        <f t="shared" si="34"/>
        <v>5.5533333333333434</v>
      </c>
      <c r="BT20" s="306">
        <f t="shared" si="35"/>
        <v>9.75743606629349</v>
      </c>
      <c r="BU20" s="306">
        <f t="shared" si="36"/>
        <v>0</v>
      </c>
      <c r="BV20" s="306">
        <f t="shared" si="37"/>
        <v>0</v>
      </c>
      <c r="BW20" s="306">
        <f t="shared" si="38"/>
        <v>0</v>
      </c>
      <c r="BX20" s="404">
        <f t="shared" si="17"/>
        <v>8.7953748741385613</v>
      </c>
      <c r="BY20" s="405">
        <f t="shared" si="18"/>
        <v>11.049816263495776</v>
      </c>
      <c r="BZ20" s="788" t="s">
        <v>2637</v>
      </c>
      <c r="CA20" s="486">
        <f t="shared" si="19"/>
        <v>-7.9597983245507677</v>
      </c>
      <c r="CB20" s="348">
        <f t="shared" si="20"/>
        <v>7.0767870413028913</v>
      </c>
      <c r="CC20" s="404">
        <f t="shared" si="21"/>
        <v>42.585349790229991</v>
      </c>
      <c r="CD20" s="570">
        <f t="shared" si="22"/>
        <v>0.76509999999999989</v>
      </c>
      <c r="CE20" s="419">
        <f t="shared" ref="CE20:CE316" si="41">IF($AC20="n/a",1.03*CD20,IF($AC20&lt;0,1.01*CD20,IF($AC20&gt;10,1.1*CD20,(1+$AC20/100)*CD20)))</f>
        <v>0.76509999999999989</v>
      </c>
      <c r="CF20" s="419">
        <f t="shared" si="24"/>
        <v>0.78805299999999989</v>
      </c>
      <c r="CG20" s="419">
        <f t="shared" si="24"/>
        <v>0.81169458999999988</v>
      </c>
      <c r="CH20" s="496">
        <f t="shared" si="24"/>
        <v>0.8360454276999999</v>
      </c>
      <c r="CI20" s="416">
        <f t="shared" si="25"/>
        <v>3.9659930176999993</v>
      </c>
      <c r="CJ20" s="405">
        <f t="shared" si="26"/>
        <v>16.082696746553118</v>
      </c>
      <c r="CK20" s="457">
        <v>1.02</v>
      </c>
      <c r="CL20" s="458">
        <v>19.399999999999999</v>
      </c>
      <c r="CM20" s="458">
        <v>-8.2200000000000006</v>
      </c>
      <c r="CN20" s="525">
        <v>-0.83</v>
      </c>
      <c r="CO20" s="508">
        <v>5.41</v>
      </c>
    </row>
    <row r="21" spans="1:93" ht="11.25" customHeight="1">
      <c r="A21" s="30" t="s">
        <v>1813</v>
      </c>
      <c r="B21" s="32" t="s">
        <v>3586</v>
      </c>
      <c r="C21" s="524" t="s">
        <v>1880</v>
      </c>
      <c r="D21" s="118">
        <v>5</v>
      </c>
      <c r="E21" s="24">
        <v>512</v>
      </c>
      <c r="F21" s="40" t="s">
        <v>1572</v>
      </c>
      <c r="G21" s="42" t="s">
        <v>1572</v>
      </c>
      <c r="H21" s="185">
        <v>53.14</v>
      </c>
      <c r="I21" s="227">
        <f t="shared" si="0"/>
        <v>0.67745577719232208</v>
      </c>
      <c r="J21" s="125">
        <v>0.06</v>
      </c>
      <c r="K21" s="125">
        <v>0.09</v>
      </c>
      <c r="L21" s="84">
        <f t="shared" si="1"/>
        <v>50</v>
      </c>
      <c r="M21" s="215">
        <v>41802</v>
      </c>
      <c r="N21" s="44">
        <v>41806</v>
      </c>
      <c r="O21" s="34">
        <v>41820</v>
      </c>
      <c r="P21" s="43" t="s">
        <v>954</v>
      </c>
      <c r="Q21" s="532"/>
      <c r="R21" s="224">
        <f t="shared" si="39"/>
        <v>0.36</v>
      </c>
      <c r="S21" s="231">
        <f t="shared" si="2"/>
        <v>15.65217391304348</v>
      </c>
      <c r="T21" s="680">
        <f t="shared" si="3"/>
        <v>103.17423093478668</v>
      </c>
      <c r="U21" s="227">
        <f t="shared" si="4"/>
        <v>23.104347826086958</v>
      </c>
      <c r="V21" s="263">
        <v>12</v>
      </c>
      <c r="W21" s="161">
        <v>2.2999999999999998</v>
      </c>
      <c r="X21" s="149">
        <v>1.9</v>
      </c>
      <c r="Y21" s="155">
        <v>3.32</v>
      </c>
      <c r="Z21" s="149">
        <v>4.0199999999999996</v>
      </c>
      <c r="AA21" s="156">
        <v>17</v>
      </c>
      <c r="AB21" s="432">
        <v>12.9</v>
      </c>
      <c r="AC21" s="440">
        <v>9.11</v>
      </c>
      <c r="AD21" s="443">
        <v>22.8</v>
      </c>
      <c r="AE21" s="440">
        <v>12.17</v>
      </c>
      <c r="AF21" s="723">
        <v>12</v>
      </c>
      <c r="AG21" s="456">
        <v>13069</v>
      </c>
      <c r="AH21" s="653">
        <v>1.2</v>
      </c>
      <c r="AI21" s="767">
        <v>0.53</v>
      </c>
      <c r="AJ21" s="797">
        <f t="shared" si="5"/>
        <v>1.0075614094810843</v>
      </c>
      <c r="AK21" s="686">
        <f t="shared" si="40"/>
        <v>1.4838477734835274</v>
      </c>
      <c r="AL21" s="634">
        <f t="shared" si="7"/>
        <v>25</v>
      </c>
      <c r="AM21" s="631">
        <f t="shared" si="8"/>
        <v>23.310603716523492</v>
      </c>
      <c r="AN21" s="631">
        <f t="shared" si="9"/>
        <v>22.972400136168723</v>
      </c>
      <c r="AO21" s="235">
        <f t="shared" si="10"/>
        <v>15.481642083970648</v>
      </c>
      <c r="AP21" s="808">
        <v>0.3</v>
      </c>
      <c r="AQ21" s="813">
        <v>0.24</v>
      </c>
      <c r="AR21" s="809"/>
      <c r="AS21" s="808">
        <v>0.22</v>
      </c>
      <c r="AT21" s="819">
        <v>0.16</v>
      </c>
      <c r="AU21" s="809"/>
      <c r="AV21" s="821">
        <v>0.12001000000000001</v>
      </c>
      <c r="AW21" s="827">
        <v>0.10668</v>
      </c>
      <c r="AX21" s="812">
        <v>0.10668</v>
      </c>
      <c r="AY21" s="812">
        <v>0.10668</v>
      </c>
      <c r="AZ21" s="811">
        <v>8.0009999999999998E-2</v>
      </c>
      <c r="BA21" s="812">
        <v>7.1120000000000003E-2</v>
      </c>
      <c r="BB21" s="811">
        <v>7.1120000000000003E-2</v>
      </c>
      <c r="BC21" s="812">
        <v>3.5560000000000001E-2</v>
      </c>
      <c r="BD21" s="812">
        <v>3.5560000000000001E-2</v>
      </c>
      <c r="BE21" s="812">
        <v>3.5560000000000001E-2</v>
      </c>
      <c r="BF21" s="812">
        <v>3.5560000000000001E-2</v>
      </c>
      <c r="BG21" s="811">
        <v>2.6669999999999999E-2</v>
      </c>
      <c r="BH21" s="810">
        <f t="shared" si="11"/>
        <v>1.7512099999999999</v>
      </c>
      <c r="BI21" s="405">
        <f t="shared" si="12"/>
        <v>25</v>
      </c>
      <c r="BJ21" s="405">
        <f t="shared" si="13"/>
        <v>9.0909090909090828</v>
      </c>
      <c r="BK21" s="405">
        <f t="shared" si="14"/>
        <v>37.5</v>
      </c>
      <c r="BL21" s="306">
        <f t="shared" si="15"/>
        <v>33.322223148070982</v>
      </c>
      <c r="BM21" s="404">
        <f t="shared" si="27"/>
        <v>12.495313085864268</v>
      </c>
      <c r="BN21" s="306">
        <f t="shared" si="29"/>
        <v>0</v>
      </c>
      <c r="BO21" s="306">
        <f t="shared" si="30"/>
        <v>0</v>
      </c>
      <c r="BP21" s="306">
        <f t="shared" si="31"/>
        <v>33.333333333333329</v>
      </c>
      <c r="BQ21" s="306">
        <f t="shared" si="32"/>
        <v>12.5</v>
      </c>
      <c r="BR21" s="306">
        <f t="shared" si="33"/>
        <v>0</v>
      </c>
      <c r="BS21" s="306">
        <f t="shared" si="34"/>
        <v>100</v>
      </c>
      <c r="BT21" s="306">
        <f t="shared" si="35"/>
        <v>0</v>
      </c>
      <c r="BU21" s="306">
        <f t="shared" si="36"/>
        <v>0</v>
      </c>
      <c r="BV21" s="306">
        <f t="shared" si="37"/>
        <v>0</v>
      </c>
      <c r="BW21" s="306">
        <f t="shared" si="38"/>
        <v>33.33333333333335</v>
      </c>
      <c r="BX21" s="404">
        <f t="shared" si="17"/>
        <v>19.771674132767405</v>
      </c>
      <c r="BY21" s="405">
        <f t="shared" si="18"/>
        <v>25.684085584631134</v>
      </c>
      <c r="BZ21" s="788" t="s">
        <v>2442</v>
      </c>
      <c r="CA21" s="486">
        <f t="shared" si="19"/>
        <v>0.54550808727408651</v>
      </c>
      <c r="CB21" s="348">
        <f t="shared" si="20"/>
        <v>23.649855913361044</v>
      </c>
      <c r="CC21" s="404">
        <f t="shared" si="21"/>
        <v>72.019347826086971</v>
      </c>
      <c r="CD21" s="570">
        <f t="shared" si="22"/>
        <v>0.33</v>
      </c>
      <c r="CE21" s="419">
        <f t="shared" ref="CE21:CE38" si="42">IF($AC21="n/a",1.03*CD21,IF($AC21&lt;0,1.01*CD21,IF($AC21&gt;10,1.1*CD21,(1+$AC21/100)*CD21)))</f>
        <v>0.36006300000000002</v>
      </c>
      <c r="CF21" s="419">
        <f t="shared" si="24"/>
        <v>0.39606930000000007</v>
      </c>
      <c r="CG21" s="419">
        <f t="shared" si="24"/>
        <v>0.43567623000000011</v>
      </c>
      <c r="CH21" s="496">
        <f t="shared" si="24"/>
        <v>0.47924385300000016</v>
      </c>
      <c r="CI21" s="416">
        <f t="shared" si="25"/>
        <v>2.0010523830000002</v>
      </c>
      <c r="CJ21" s="405">
        <f t="shared" si="26"/>
        <v>3.7656236036883706</v>
      </c>
      <c r="CK21" s="457">
        <v>1.23</v>
      </c>
      <c r="CL21" s="458">
        <v>17.98</v>
      </c>
      <c r="CM21" s="458">
        <v>-2.0499999999999998</v>
      </c>
      <c r="CN21" s="525">
        <v>4.76</v>
      </c>
      <c r="CO21" s="508">
        <v>3.55</v>
      </c>
    </row>
    <row r="22" spans="1:93" ht="11.25" customHeight="1">
      <c r="A22" s="15" t="s">
        <v>330</v>
      </c>
      <c r="B22" s="16" t="s">
        <v>791</v>
      </c>
      <c r="C22" s="373" t="s">
        <v>1601</v>
      </c>
      <c r="D22" s="116">
        <v>5</v>
      </c>
      <c r="E22" s="24">
        <v>623</v>
      </c>
      <c r="F22" s="36" t="s">
        <v>1572</v>
      </c>
      <c r="G22" s="37" t="s">
        <v>1572</v>
      </c>
      <c r="H22" s="183">
        <v>157.72</v>
      </c>
      <c r="I22" s="226">
        <f t="shared" si="0"/>
        <v>2.0035505959928988</v>
      </c>
      <c r="J22" s="127">
        <v>0.61</v>
      </c>
      <c r="K22" s="127">
        <v>0.79</v>
      </c>
      <c r="L22" s="96">
        <f t="shared" si="1"/>
        <v>29.508196721311485</v>
      </c>
      <c r="M22" s="105">
        <v>42045</v>
      </c>
      <c r="N22" s="20">
        <v>42047</v>
      </c>
      <c r="O22" s="21">
        <v>42069</v>
      </c>
      <c r="P22" s="19" t="s">
        <v>2776</v>
      </c>
      <c r="Q22" s="775"/>
      <c r="R22" s="225">
        <f t="shared" si="39"/>
        <v>3.16</v>
      </c>
      <c r="S22" s="675">
        <f t="shared" si="2"/>
        <v>47.164179104477611</v>
      </c>
      <c r="T22" s="684">
        <f t="shared" si="3"/>
        <v>120.80437902740577</v>
      </c>
      <c r="U22" s="226">
        <f t="shared" si="4"/>
        <v>23.540298507462687</v>
      </c>
      <c r="V22" s="267">
        <v>12</v>
      </c>
      <c r="W22" s="169">
        <v>6.7</v>
      </c>
      <c r="X22" s="171">
        <v>2.12</v>
      </c>
      <c r="Y22" s="170">
        <v>5.97</v>
      </c>
      <c r="Z22" s="171">
        <v>4.66</v>
      </c>
      <c r="AA22" s="172">
        <v>21</v>
      </c>
      <c r="AB22" s="433">
        <v>0.9</v>
      </c>
      <c r="AC22" s="441">
        <v>13.01</v>
      </c>
      <c r="AD22" s="442">
        <v>8.1999999999999993</v>
      </c>
      <c r="AE22" s="442">
        <v>11.1</v>
      </c>
      <c r="AF22" s="724">
        <v>24</v>
      </c>
      <c r="AG22" s="461">
        <v>119687</v>
      </c>
      <c r="AH22" s="966">
        <v>0.1</v>
      </c>
      <c r="AI22" s="768">
        <v>1.19</v>
      </c>
      <c r="AJ22" s="796" t="str">
        <f t="shared" si="5"/>
        <v>n/a</v>
      </c>
      <c r="AK22" s="688" t="str">
        <f t="shared" si="40"/>
        <v>n/a</v>
      </c>
      <c r="AL22" s="632">
        <f t="shared" si="7"/>
        <v>29.787234042553191</v>
      </c>
      <c r="AM22" s="633">
        <f t="shared" si="8"/>
        <v>63.330490552982944</v>
      </c>
      <c r="AN22" s="633" t="str">
        <f t="shared" si="9"/>
        <v>n/a</v>
      </c>
      <c r="AO22" s="234" t="str">
        <f t="shared" si="10"/>
        <v>n/a</v>
      </c>
      <c r="AP22" s="803">
        <v>2.44</v>
      </c>
      <c r="AQ22" s="803">
        <v>1.88</v>
      </c>
      <c r="AR22" s="802"/>
      <c r="AS22" s="803">
        <v>1.44</v>
      </c>
      <c r="AT22" s="795">
        <v>0.56000000000000005</v>
      </c>
      <c r="AU22" s="802"/>
      <c r="AV22" s="830">
        <v>0</v>
      </c>
      <c r="AW22" s="830">
        <v>0</v>
      </c>
      <c r="AX22" s="807">
        <v>0</v>
      </c>
      <c r="AY22" s="807">
        <v>0</v>
      </c>
      <c r="AZ22" s="807">
        <v>0</v>
      </c>
      <c r="BA22" s="807">
        <v>0</v>
      </c>
      <c r="BB22" s="807">
        <v>0</v>
      </c>
      <c r="BC22" s="807">
        <v>0</v>
      </c>
      <c r="BD22" s="807">
        <v>0</v>
      </c>
      <c r="BE22" s="807">
        <v>0</v>
      </c>
      <c r="BF22" s="807">
        <v>0</v>
      </c>
      <c r="BG22" s="807">
        <v>0</v>
      </c>
      <c r="BH22" s="805">
        <f t="shared" si="11"/>
        <v>6.32</v>
      </c>
      <c r="BI22" s="407">
        <f t="shared" si="12"/>
        <v>29.787234042553191</v>
      </c>
      <c r="BJ22" s="407">
        <f t="shared" si="13"/>
        <v>30.555555555555557</v>
      </c>
      <c r="BK22" s="407">
        <f t="shared" si="14"/>
        <v>157.14285714285711</v>
      </c>
      <c r="BL22" s="394">
        <f t="shared" si="15"/>
        <v>0</v>
      </c>
      <c r="BM22" s="406">
        <f t="shared" si="27"/>
        <v>0</v>
      </c>
      <c r="BN22" s="394">
        <f t="shared" ref="BN22:BN41" si="43">IF(AX22=0,0,IF(AX22&gt;AW22,0,((AW22/AX22)-1)*100))</f>
        <v>0</v>
      </c>
      <c r="BO22" s="394">
        <f t="shared" ref="BO22:BO41" si="44">IF(AY22=0,0,IF(AY22&gt;AX22,0,((AX22/AY22)-1)*100))</f>
        <v>0</v>
      </c>
      <c r="BP22" s="394">
        <f t="shared" ref="BP22:BP41" si="45">IF(AZ22=0,0,IF(AZ22&gt;AY22,0,((AY22/AZ22)-1)*100))</f>
        <v>0</v>
      </c>
      <c r="BQ22" s="394">
        <f t="shared" ref="BQ22:BQ41" si="46">IF(BA22=0,0,IF(BA22&gt;AZ22,0,((AZ22/BA22)-1)*100))</f>
        <v>0</v>
      </c>
      <c r="BR22" s="394">
        <f t="shared" ref="BR22:BR41" si="47">IF(BB22=0,0,IF(BB22&gt;BA22,0,((BA22/BB22)-1)*100))</f>
        <v>0</v>
      </c>
      <c r="BS22" s="394">
        <f t="shared" ref="BS22:BS41" si="48">IF(BC22=0,0,IF(BC22&gt;BB22,0,((BB22/BC22)-1)*100))</f>
        <v>0</v>
      </c>
      <c r="BT22" s="394">
        <f t="shared" ref="BT22:BT41" si="49">IF(BD22=0,0,IF(BD22&gt;BC22,0,((BC22/BD22)-1)*100))</f>
        <v>0</v>
      </c>
      <c r="BU22" s="394">
        <f t="shared" ref="BU22:BU41" si="50">IF(BE22=0,0,IF(BE22&gt;BD22,0,((BD22/BE22)-1)*100))</f>
        <v>0</v>
      </c>
      <c r="BV22" s="394">
        <f t="shared" ref="BV22:BV41" si="51">IF(BF22=0,0,IF(BF22&gt;BE22,0,((BE22/BF22)-1)*100))</f>
        <v>0</v>
      </c>
      <c r="BW22" s="394">
        <f t="shared" ref="BW22:BW41" si="52">IF(BG22=0,0,IF(BG22&gt;BF22,0,((BF22/BG22)-1)*100))</f>
        <v>0</v>
      </c>
      <c r="BX22" s="406">
        <f t="shared" si="17"/>
        <v>14.499043116064392</v>
      </c>
      <c r="BY22" s="407">
        <f t="shared" si="18"/>
        <v>39.46430038149456</v>
      </c>
      <c r="BZ22" s="787" t="s">
        <v>1863</v>
      </c>
      <c r="CA22" s="682" t="str">
        <f t="shared" si="19"/>
        <v>n/a</v>
      </c>
      <c r="CB22" s="350" t="str">
        <f t="shared" si="20"/>
        <v>n/a</v>
      </c>
      <c r="CC22" s="406">
        <f t="shared" si="21"/>
        <v>53.269552238805964</v>
      </c>
      <c r="CD22" s="554">
        <f t="shared" si="22"/>
        <v>2.4619599999999995</v>
      </c>
      <c r="CE22" s="417">
        <f t="shared" si="42"/>
        <v>2.7081559999999998</v>
      </c>
      <c r="CF22" s="417">
        <f t="shared" si="24"/>
        <v>2.9789715999999999</v>
      </c>
      <c r="CG22" s="417">
        <f t="shared" si="24"/>
        <v>3.2768687600000002</v>
      </c>
      <c r="CH22" s="495">
        <f t="shared" si="24"/>
        <v>3.6045556360000006</v>
      </c>
      <c r="CI22" s="418">
        <f t="shared" si="25"/>
        <v>15.030511996000001</v>
      </c>
      <c r="CJ22" s="407">
        <f t="shared" si="26"/>
        <v>9.5298706543241192</v>
      </c>
      <c r="CK22" s="462">
        <v>0.57999999999999996</v>
      </c>
      <c r="CL22" s="463">
        <v>48.62</v>
      </c>
      <c r="CM22" s="463">
        <v>-8.43</v>
      </c>
      <c r="CN22" s="529">
        <v>0.66</v>
      </c>
      <c r="CO22" s="530">
        <v>12.84</v>
      </c>
    </row>
    <row r="23" spans="1:93" ht="11.25" customHeight="1">
      <c r="A23" s="86" t="s">
        <v>63</v>
      </c>
      <c r="B23" s="24" t="s">
        <v>377</v>
      </c>
      <c r="C23" s="217" t="s">
        <v>2339</v>
      </c>
      <c r="D23" s="117">
        <v>5</v>
      </c>
      <c r="E23" s="24">
        <v>550</v>
      </c>
      <c r="F23" s="57" t="s">
        <v>2659</v>
      </c>
      <c r="G23" s="49" t="s">
        <v>2659</v>
      </c>
      <c r="H23" s="184">
        <v>126.66</v>
      </c>
      <c r="I23" s="227">
        <f t="shared" si="0"/>
        <v>2.557681983262277</v>
      </c>
      <c r="J23" s="126">
        <v>1.5141104999999999</v>
      </c>
      <c r="K23" s="126">
        <v>1.61978</v>
      </c>
      <c r="L23" s="83">
        <f t="shared" si="1"/>
        <v>6.9789820491965582</v>
      </c>
      <c r="M23" s="140">
        <v>41949</v>
      </c>
      <c r="N23" s="27">
        <v>41953</v>
      </c>
      <c r="O23" s="28">
        <v>41971</v>
      </c>
      <c r="P23" s="26" t="s">
        <v>171</v>
      </c>
      <c r="Q23" s="91" t="s">
        <v>170</v>
      </c>
      <c r="R23" s="224">
        <f>K23*2</f>
        <v>3.23956</v>
      </c>
      <c r="S23" s="231">
        <f t="shared" si="2"/>
        <v>57.952772808586758</v>
      </c>
      <c r="T23" s="680">
        <f t="shared" si="3"/>
        <v>99.444069332457929</v>
      </c>
      <c r="U23" s="227">
        <f t="shared" si="4"/>
        <v>22.658318425760285</v>
      </c>
      <c r="V23" s="263">
        <v>12</v>
      </c>
      <c r="W23" s="161">
        <v>5.59</v>
      </c>
      <c r="X23" s="149">
        <v>2.94</v>
      </c>
      <c r="Y23" s="155">
        <v>4.33</v>
      </c>
      <c r="Z23" s="149">
        <v>3.95</v>
      </c>
      <c r="AA23" s="156">
        <v>19.2</v>
      </c>
      <c r="AB23" s="432">
        <v>98.2</v>
      </c>
      <c r="AC23" s="440">
        <v>3.83</v>
      </c>
      <c r="AD23" s="443">
        <v>35.200000000000003</v>
      </c>
      <c r="AE23" s="443">
        <v>7.7</v>
      </c>
      <c r="AF23" s="723">
        <v>7</v>
      </c>
      <c r="AG23" s="456">
        <v>202258</v>
      </c>
      <c r="AH23" s="653">
        <v>0</v>
      </c>
      <c r="AI23" s="767">
        <v>1.06</v>
      </c>
      <c r="AJ23" s="796" t="str">
        <f t="shared" si="5"/>
        <v>n/a</v>
      </c>
      <c r="AK23" s="688" t="str">
        <f t="shared" si="40"/>
        <v>n/a</v>
      </c>
      <c r="AL23" s="634">
        <f t="shared" si="7"/>
        <v>6.9789820491965582</v>
      </c>
      <c r="AM23" s="631">
        <f t="shared" si="8"/>
        <v>39.983151989561414</v>
      </c>
      <c r="AN23" s="631" t="str">
        <f t="shared" si="9"/>
        <v>n/a</v>
      </c>
      <c r="AO23" s="235" t="str">
        <f t="shared" si="10"/>
        <v>n/a</v>
      </c>
      <c r="AP23" s="808">
        <v>3.23956</v>
      </c>
      <c r="AQ23" s="808">
        <v>3.0282209999999998</v>
      </c>
      <c r="AR23" s="809"/>
      <c r="AS23" s="808">
        <v>1.560276</v>
      </c>
      <c r="AT23" s="796">
        <v>1.1810240000000001</v>
      </c>
      <c r="AU23" s="809"/>
      <c r="AV23" s="821">
        <v>0.49377199999999999</v>
      </c>
      <c r="AW23" s="827">
        <v>0</v>
      </c>
      <c r="AX23" s="812">
        <v>0</v>
      </c>
      <c r="AY23" s="812">
        <v>0</v>
      </c>
      <c r="AZ23" s="812">
        <v>0</v>
      </c>
      <c r="BA23" s="812">
        <v>0</v>
      </c>
      <c r="BB23" s="812">
        <v>0</v>
      </c>
      <c r="BC23" s="812">
        <v>0</v>
      </c>
      <c r="BD23" s="812">
        <v>0</v>
      </c>
      <c r="BE23" s="812">
        <v>0</v>
      </c>
      <c r="BF23" s="812">
        <v>0</v>
      </c>
      <c r="BG23" s="812">
        <v>0</v>
      </c>
      <c r="BH23" s="810">
        <f t="shared" si="11"/>
        <v>9.502853</v>
      </c>
      <c r="BI23" s="405">
        <f t="shared" si="12"/>
        <v>6.9789820491965582</v>
      </c>
      <c r="BJ23" s="405">
        <f t="shared" si="13"/>
        <v>94.082393115064249</v>
      </c>
      <c r="BK23" s="405">
        <f t="shared" si="14"/>
        <v>32.112133199664015</v>
      </c>
      <c r="BL23" s="306">
        <f t="shared" si="15"/>
        <v>139.18407686138545</v>
      </c>
      <c r="BM23" s="404">
        <f t="shared" si="27"/>
        <v>0</v>
      </c>
      <c r="BN23" s="306">
        <f t="shared" si="43"/>
        <v>0</v>
      </c>
      <c r="BO23" s="306">
        <f t="shared" si="44"/>
        <v>0</v>
      </c>
      <c r="BP23" s="306">
        <f t="shared" si="45"/>
        <v>0</v>
      </c>
      <c r="BQ23" s="306">
        <f t="shared" si="46"/>
        <v>0</v>
      </c>
      <c r="BR23" s="306">
        <f t="shared" si="47"/>
        <v>0</v>
      </c>
      <c r="BS23" s="306">
        <f t="shared" si="48"/>
        <v>0</v>
      </c>
      <c r="BT23" s="306">
        <f t="shared" si="49"/>
        <v>0</v>
      </c>
      <c r="BU23" s="306">
        <f t="shared" si="50"/>
        <v>0</v>
      </c>
      <c r="BV23" s="306">
        <f t="shared" si="51"/>
        <v>0</v>
      </c>
      <c r="BW23" s="306">
        <f t="shared" si="52"/>
        <v>0</v>
      </c>
      <c r="BX23" s="404">
        <f t="shared" si="17"/>
        <v>18.15717234835402</v>
      </c>
      <c r="BY23" s="405">
        <f t="shared" si="18"/>
        <v>40.297523182591121</v>
      </c>
      <c r="BZ23" s="788" t="s">
        <v>2441</v>
      </c>
      <c r="CA23" s="486" t="str">
        <f t="shared" si="19"/>
        <v>n/a</v>
      </c>
      <c r="CB23" s="348" t="str">
        <f t="shared" si="20"/>
        <v>n/a</v>
      </c>
      <c r="CC23" s="404">
        <f t="shared" si="21"/>
        <v>47.162872925761853</v>
      </c>
      <c r="CD23" s="570">
        <f t="shared" si="22"/>
        <v>3.5635160000000003</v>
      </c>
      <c r="CE23" s="419">
        <f t="shared" si="42"/>
        <v>3.6999986628000006</v>
      </c>
      <c r="CF23" s="419">
        <f t="shared" ref="CF23:CH38" si="53">IF($AE23="n/a",1.03*CE23,IF($AE23&lt;0,1.01*CE23,IF($AE23&gt;10,1.1*CE23,(1+$AE23/100)*CE23)))</f>
        <v>3.9848985598356004</v>
      </c>
      <c r="CG23" s="419">
        <f t="shared" si="53"/>
        <v>4.2917357489429415</v>
      </c>
      <c r="CH23" s="496">
        <f t="shared" si="53"/>
        <v>4.6221994016115477</v>
      </c>
      <c r="CI23" s="416">
        <f t="shared" si="25"/>
        <v>20.162348373190092</v>
      </c>
      <c r="CJ23" s="405">
        <f t="shared" si="26"/>
        <v>15.918481267322038</v>
      </c>
      <c r="CK23" s="457">
        <v>0.84</v>
      </c>
      <c r="CL23" s="458">
        <v>31.26</v>
      </c>
      <c r="CM23" s="458">
        <v>-1.32</v>
      </c>
      <c r="CN23" s="525">
        <v>7.48</v>
      </c>
      <c r="CO23" s="508">
        <v>13.02</v>
      </c>
    </row>
    <row r="24" spans="1:93" ht="11.25" customHeight="1">
      <c r="A24" s="23" t="s">
        <v>148</v>
      </c>
      <c r="B24" s="24" t="s">
        <v>149</v>
      </c>
      <c r="C24" s="217" t="s">
        <v>2110</v>
      </c>
      <c r="D24" s="117">
        <v>5</v>
      </c>
      <c r="E24" s="24">
        <v>637</v>
      </c>
      <c r="F24" s="57" t="s">
        <v>2659</v>
      </c>
      <c r="G24" s="49" t="s">
        <v>2659</v>
      </c>
      <c r="H24" s="184">
        <v>146.44999999999999</v>
      </c>
      <c r="I24" s="227">
        <f t="shared" si="0"/>
        <v>1.7070672584499829</v>
      </c>
      <c r="J24" s="126">
        <v>0.4375</v>
      </c>
      <c r="K24" s="126">
        <v>0.625</v>
      </c>
      <c r="L24" s="83">
        <f t="shared" si="1"/>
        <v>42.857142857142861</v>
      </c>
      <c r="M24" s="140">
        <v>42069</v>
      </c>
      <c r="N24" s="27">
        <v>42073</v>
      </c>
      <c r="O24" s="28">
        <v>42088</v>
      </c>
      <c r="P24" s="93" t="s">
        <v>2778</v>
      </c>
      <c r="Q24" s="1131" t="s">
        <v>2894</v>
      </c>
      <c r="R24" s="224">
        <f t="shared" ref="R24:R31" si="54">K24*4</f>
        <v>2.5</v>
      </c>
      <c r="S24" s="231">
        <f t="shared" si="2"/>
        <v>27.964205816554809</v>
      </c>
      <c r="T24" s="680">
        <f t="shared" si="3"/>
        <v>11.252333817166926</v>
      </c>
      <c r="U24" s="227">
        <f t="shared" si="4"/>
        <v>16.381431767337808</v>
      </c>
      <c r="V24" s="263">
        <v>12</v>
      </c>
      <c r="W24" s="161">
        <v>8.94</v>
      </c>
      <c r="X24" s="149">
        <v>1.71</v>
      </c>
      <c r="Y24" s="155">
        <v>0.53</v>
      </c>
      <c r="Z24" s="149">
        <v>1.7</v>
      </c>
      <c r="AA24" s="156">
        <v>10.6</v>
      </c>
      <c r="AB24" s="432">
        <v>3.2</v>
      </c>
      <c r="AC24" s="440">
        <v>11.2</v>
      </c>
      <c r="AD24" s="443">
        <v>-2</v>
      </c>
      <c r="AE24" s="443">
        <v>9.56</v>
      </c>
      <c r="AF24" s="723">
        <v>22</v>
      </c>
      <c r="AG24" s="456">
        <v>39533</v>
      </c>
      <c r="AH24" s="653">
        <v>0.1</v>
      </c>
      <c r="AI24" s="767">
        <v>0.62</v>
      </c>
      <c r="AJ24" s="796" t="str">
        <f t="shared" si="5"/>
        <v>n/a</v>
      </c>
      <c r="AK24" s="688" t="str">
        <f t="shared" si="40"/>
        <v>n/a</v>
      </c>
      <c r="AL24" s="634">
        <f t="shared" si="7"/>
        <v>16.666666666666675</v>
      </c>
      <c r="AM24" s="631">
        <f t="shared" si="8"/>
        <v>20.507113208761506</v>
      </c>
      <c r="AN24" s="543" t="str">
        <f t="shared" si="9"/>
        <v>n/a</v>
      </c>
      <c r="AO24" s="235" t="str">
        <f t="shared" si="10"/>
        <v>n/a</v>
      </c>
      <c r="AP24" s="808">
        <v>1.75</v>
      </c>
      <c r="AQ24" s="808">
        <v>1.5</v>
      </c>
      <c r="AR24" s="809"/>
      <c r="AS24" s="808">
        <v>1.1499999999999999</v>
      </c>
      <c r="AT24" s="796">
        <v>1</v>
      </c>
      <c r="AU24" s="809"/>
      <c r="AV24" s="827">
        <v>0</v>
      </c>
      <c r="AW24" s="827">
        <v>0</v>
      </c>
      <c r="AX24" s="812">
        <v>0</v>
      </c>
      <c r="AY24" s="812">
        <v>0</v>
      </c>
      <c r="AZ24" s="812">
        <v>0</v>
      </c>
      <c r="BA24" s="812">
        <v>0</v>
      </c>
      <c r="BB24" s="812">
        <v>0</v>
      </c>
      <c r="BC24" s="812">
        <v>0</v>
      </c>
      <c r="BD24" s="812">
        <v>0</v>
      </c>
      <c r="BE24" s="812">
        <v>0</v>
      </c>
      <c r="BF24" s="812">
        <v>0</v>
      </c>
      <c r="BG24" s="812">
        <v>0</v>
      </c>
      <c r="BH24" s="810">
        <f t="shared" si="11"/>
        <v>5.4</v>
      </c>
      <c r="BI24" s="405">
        <f t="shared" si="12"/>
        <v>16.666666666666675</v>
      </c>
      <c r="BJ24" s="405">
        <f t="shared" si="13"/>
        <v>30.434782608695656</v>
      </c>
      <c r="BK24" s="405">
        <f t="shared" si="14"/>
        <v>14.999999999999991</v>
      </c>
      <c r="BL24" s="306">
        <f t="shared" si="15"/>
        <v>0</v>
      </c>
      <c r="BM24" s="851">
        <f t="shared" si="27"/>
        <v>0</v>
      </c>
      <c r="BN24" s="306">
        <f t="shared" si="43"/>
        <v>0</v>
      </c>
      <c r="BO24" s="306">
        <f t="shared" si="44"/>
        <v>0</v>
      </c>
      <c r="BP24" s="306">
        <f t="shared" si="45"/>
        <v>0</v>
      </c>
      <c r="BQ24" s="306">
        <f t="shared" si="46"/>
        <v>0</v>
      </c>
      <c r="BR24" s="306">
        <f t="shared" si="47"/>
        <v>0</v>
      </c>
      <c r="BS24" s="306">
        <f t="shared" si="48"/>
        <v>0</v>
      </c>
      <c r="BT24" s="306">
        <f t="shared" si="49"/>
        <v>0</v>
      </c>
      <c r="BU24" s="306">
        <f t="shared" si="50"/>
        <v>0</v>
      </c>
      <c r="BV24" s="306">
        <f t="shared" si="51"/>
        <v>0</v>
      </c>
      <c r="BW24" s="306">
        <f t="shared" si="52"/>
        <v>0</v>
      </c>
      <c r="BX24" s="404">
        <f t="shared" si="17"/>
        <v>4.1400966183574877</v>
      </c>
      <c r="BY24" s="405">
        <f t="shared" si="18"/>
        <v>8.8391091937152204</v>
      </c>
      <c r="BZ24" s="788" t="s">
        <v>1863</v>
      </c>
      <c r="CA24" s="486" t="str">
        <f t="shared" si="19"/>
        <v>n/a</v>
      </c>
      <c r="CB24" s="348" t="str">
        <f t="shared" si="20"/>
        <v>n/a</v>
      </c>
      <c r="CC24" s="404">
        <f t="shared" si="21"/>
        <v>58.405484550789488</v>
      </c>
      <c r="CD24" s="570">
        <f t="shared" si="22"/>
        <v>1.806</v>
      </c>
      <c r="CE24" s="419">
        <f t="shared" si="42"/>
        <v>1.9866000000000001</v>
      </c>
      <c r="CF24" s="419">
        <f t="shared" si="53"/>
        <v>2.1765189600000001</v>
      </c>
      <c r="CG24" s="419">
        <f t="shared" si="53"/>
        <v>2.384594172576</v>
      </c>
      <c r="CH24" s="496">
        <f t="shared" si="53"/>
        <v>2.6125613754742654</v>
      </c>
      <c r="CI24" s="416">
        <f t="shared" si="25"/>
        <v>10.966274508050265</v>
      </c>
      <c r="CJ24" s="405">
        <f t="shared" si="26"/>
        <v>7.4880672639469212</v>
      </c>
      <c r="CK24" s="457">
        <v>0.62</v>
      </c>
      <c r="CL24" s="458">
        <v>67.400000000000006</v>
      </c>
      <c r="CM24" s="458">
        <v>-1.55</v>
      </c>
      <c r="CN24" s="525">
        <v>9.01</v>
      </c>
      <c r="CO24" s="508">
        <v>22.03</v>
      </c>
    </row>
    <row r="25" spans="1:93" ht="11.25" customHeight="1">
      <c r="A25" s="85" t="s">
        <v>3241</v>
      </c>
      <c r="B25" s="24" t="s">
        <v>3242</v>
      </c>
      <c r="C25" s="98" t="s">
        <v>1879</v>
      </c>
      <c r="D25" s="117">
        <v>5</v>
      </c>
      <c r="E25" s="24">
        <v>613</v>
      </c>
      <c r="F25" s="57" t="s">
        <v>2659</v>
      </c>
      <c r="G25" s="49" t="s">
        <v>2659</v>
      </c>
      <c r="H25" s="184">
        <v>37.68</v>
      </c>
      <c r="I25" s="227">
        <f t="shared" si="0"/>
        <v>2.9723991507431</v>
      </c>
      <c r="J25" s="126">
        <v>0.26</v>
      </c>
      <c r="K25" s="126">
        <v>0.28000000000000003</v>
      </c>
      <c r="L25" s="83">
        <f t="shared" si="1"/>
        <v>7.6923076923077094</v>
      </c>
      <c r="M25" s="140">
        <v>42046</v>
      </c>
      <c r="N25" s="27">
        <v>42048</v>
      </c>
      <c r="O25" s="28">
        <v>42062</v>
      </c>
      <c r="P25" s="26" t="s">
        <v>2382</v>
      </c>
      <c r="Q25" s="91"/>
      <c r="R25" s="224">
        <f t="shared" si="54"/>
        <v>1.1200000000000001</v>
      </c>
      <c r="S25" s="321">
        <f t="shared" si="2"/>
        <v>1400.0000000000002</v>
      </c>
      <c r="T25" s="680">
        <f t="shared" si="3"/>
        <v>948.33200847823025</v>
      </c>
      <c r="U25" s="227">
        <f t="shared" si="4"/>
        <v>471</v>
      </c>
      <c r="V25" s="263">
        <v>12</v>
      </c>
      <c r="W25" s="161">
        <v>0.08</v>
      </c>
      <c r="X25" s="149">
        <v>60.38</v>
      </c>
      <c r="Y25" s="155">
        <v>5.91</v>
      </c>
      <c r="Z25" s="149">
        <v>5.25</v>
      </c>
      <c r="AA25" s="156">
        <v>51.2</v>
      </c>
      <c r="AB25" s="432">
        <v>-72.400000000000006</v>
      </c>
      <c r="AC25" s="440">
        <v>20.56</v>
      </c>
      <c r="AD25" s="443">
        <v>15.3</v>
      </c>
      <c r="AE25" s="443">
        <v>7.8</v>
      </c>
      <c r="AF25" s="723">
        <v>14</v>
      </c>
      <c r="AG25" s="456">
        <v>5818</v>
      </c>
      <c r="AH25" s="653">
        <v>0.7</v>
      </c>
      <c r="AI25" s="767">
        <v>3.97</v>
      </c>
      <c r="AJ25" s="796">
        <f t="shared" si="5"/>
        <v>0.18074503408284506</v>
      </c>
      <c r="AK25" s="688" t="str">
        <f t="shared" si="40"/>
        <v>n/a</v>
      </c>
      <c r="AL25" s="634">
        <f t="shared" si="7"/>
        <v>8.3333333333333481</v>
      </c>
      <c r="AM25" s="631">
        <f t="shared" si="8"/>
        <v>29.398934610938454</v>
      </c>
      <c r="AN25" s="631">
        <f t="shared" si="9"/>
        <v>2.7653990214675295</v>
      </c>
      <c r="AO25" s="235">
        <f t="shared" si="10"/>
        <v>-8.0223710798923431</v>
      </c>
      <c r="AP25" s="808">
        <v>1.04</v>
      </c>
      <c r="AQ25" s="808">
        <v>0.96</v>
      </c>
      <c r="AR25" s="809"/>
      <c r="AS25" s="808">
        <v>0.76</v>
      </c>
      <c r="AT25" s="796">
        <v>0.48</v>
      </c>
      <c r="AU25" s="809"/>
      <c r="AV25" s="827">
        <v>0.4</v>
      </c>
      <c r="AW25" s="827">
        <v>0.90739999999999998</v>
      </c>
      <c r="AX25" s="812">
        <v>2.4</v>
      </c>
      <c r="AY25" s="812">
        <v>2.4</v>
      </c>
      <c r="AZ25" s="812">
        <v>2.4</v>
      </c>
      <c r="BA25" s="812">
        <v>2.4</v>
      </c>
      <c r="BB25" s="812">
        <v>2.4</v>
      </c>
      <c r="BC25" s="811">
        <v>3.06</v>
      </c>
      <c r="BD25" s="811">
        <v>3.28</v>
      </c>
      <c r="BE25" s="811">
        <v>3.12</v>
      </c>
      <c r="BF25" s="811">
        <v>2.8</v>
      </c>
      <c r="BG25" s="811">
        <v>2.5</v>
      </c>
      <c r="BH25" s="810">
        <f t="shared" si="11"/>
        <v>31.307400000000001</v>
      </c>
      <c r="BI25" s="405">
        <f t="shared" si="12"/>
        <v>8.3333333333333481</v>
      </c>
      <c r="BJ25" s="405">
        <f t="shared" si="13"/>
        <v>26.315789473684205</v>
      </c>
      <c r="BK25" s="405">
        <f t="shared" si="14"/>
        <v>58.33333333333335</v>
      </c>
      <c r="BL25" s="306">
        <f t="shared" si="15"/>
        <v>19.999999999999996</v>
      </c>
      <c r="BM25" s="404">
        <f t="shared" si="27"/>
        <v>0</v>
      </c>
      <c r="BN25" s="306">
        <f t="shared" si="43"/>
        <v>0</v>
      </c>
      <c r="BO25" s="306">
        <f t="shared" si="44"/>
        <v>0</v>
      </c>
      <c r="BP25" s="306">
        <f t="shared" si="45"/>
        <v>0</v>
      </c>
      <c r="BQ25" s="306">
        <f t="shared" si="46"/>
        <v>0</v>
      </c>
      <c r="BR25" s="306">
        <f t="shared" si="47"/>
        <v>0</v>
      </c>
      <c r="BS25" s="306">
        <f t="shared" si="48"/>
        <v>0</v>
      </c>
      <c r="BT25" s="306">
        <f t="shared" si="49"/>
        <v>0</v>
      </c>
      <c r="BU25" s="306">
        <f t="shared" si="50"/>
        <v>5.12820512820511</v>
      </c>
      <c r="BV25" s="306">
        <f t="shared" si="51"/>
        <v>11.428571428571432</v>
      </c>
      <c r="BW25" s="306">
        <f t="shared" si="52"/>
        <v>11.999999999999989</v>
      </c>
      <c r="BX25" s="404">
        <f t="shared" si="17"/>
        <v>9.4359488464751635</v>
      </c>
      <c r="BY25" s="405">
        <f t="shared" si="18"/>
        <v>15.340788269796658</v>
      </c>
      <c r="BZ25" s="788" t="s">
        <v>2637</v>
      </c>
      <c r="CA25" s="486">
        <f t="shared" si="19"/>
        <v>-465.2622018277894</v>
      </c>
      <c r="CB25" s="348">
        <f t="shared" si="20"/>
        <v>5.7377981722106295</v>
      </c>
      <c r="CC25" s="404">
        <f t="shared" si="21"/>
        <v>29.783494446791877</v>
      </c>
      <c r="CD25" s="570">
        <f t="shared" si="22"/>
        <v>1.0504</v>
      </c>
      <c r="CE25" s="419">
        <f t="shared" si="42"/>
        <v>1.15544</v>
      </c>
      <c r="CF25" s="419">
        <f t="shared" si="53"/>
        <v>1.2455643200000002</v>
      </c>
      <c r="CG25" s="419">
        <f t="shared" si="53"/>
        <v>1.3427183369600002</v>
      </c>
      <c r="CH25" s="496">
        <f t="shared" si="53"/>
        <v>1.4474503672428802</v>
      </c>
      <c r="CI25" s="416">
        <f t="shared" si="25"/>
        <v>6.2415730242028813</v>
      </c>
      <c r="CJ25" s="405">
        <f t="shared" si="26"/>
        <v>16.564684246822932</v>
      </c>
      <c r="CK25" s="457">
        <v>0.76</v>
      </c>
      <c r="CL25" s="458">
        <v>34.200000000000003</v>
      </c>
      <c r="CM25" s="458">
        <v>-8.64</v>
      </c>
      <c r="CN25" s="525">
        <v>-2.2599999999999998</v>
      </c>
      <c r="CO25" s="508">
        <v>9.24</v>
      </c>
    </row>
    <row r="26" spans="1:93" ht="11.25" customHeight="1">
      <c r="A26" s="30" t="s">
        <v>1787</v>
      </c>
      <c r="B26" s="32" t="s">
        <v>1788</v>
      </c>
      <c r="C26" s="35" t="s">
        <v>3267</v>
      </c>
      <c r="D26" s="118">
        <v>6</v>
      </c>
      <c r="E26" s="24">
        <v>452</v>
      </c>
      <c r="F26" s="40" t="s">
        <v>2049</v>
      </c>
      <c r="G26" s="42" t="s">
        <v>1572</v>
      </c>
      <c r="H26" s="185">
        <v>43.81</v>
      </c>
      <c r="I26" s="229">
        <f t="shared" si="0"/>
        <v>2.465190595754394</v>
      </c>
      <c r="J26" s="125">
        <v>0.25</v>
      </c>
      <c r="K26" s="125">
        <v>0.27</v>
      </c>
      <c r="L26" s="84">
        <f t="shared" si="1"/>
        <v>8.0000000000000071</v>
      </c>
      <c r="M26" s="215">
        <v>42046</v>
      </c>
      <c r="N26" s="44">
        <v>42048</v>
      </c>
      <c r="O26" s="34">
        <v>42062</v>
      </c>
      <c r="P26" s="268" t="s">
        <v>2382</v>
      </c>
      <c r="Q26" s="847"/>
      <c r="R26" s="192">
        <f t="shared" si="54"/>
        <v>1.08</v>
      </c>
      <c r="S26" s="672">
        <f t="shared" si="2"/>
        <v>38.028169014084511</v>
      </c>
      <c r="T26" s="681">
        <f t="shared" si="3"/>
        <v>25.846803059813904</v>
      </c>
      <c r="U26" s="229">
        <f t="shared" si="4"/>
        <v>15.42605633802817</v>
      </c>
      <c r="V26" s="264">
        <v>6</v>
      </c>
      <c r="W26" s="162">
        <v>2.84</v>
      </c>
      <c r="X26" s="150">
        <v>1.36</v>
      </c>
      <c r="Y26" s="157">
        <v>0.68</v>
      </c>
      <c r="Z26" s="150">
        <v>2.31</v>
      </c>
      <c r="AA26" s="158">
        <v>15.1</v>
      </c>
      <c r="AB26" s="434">
        <v>-4</v>
      </c>
      <c r="AC26" s="444">
        <v>8.19</v>
      </c>
      <c r="AD26" s="445">
        <v>21.9</v>
      </c>
      <c r="AE26" s="445">
        <v>11.33</v>
      </c>
      <c r="AF26" s="725">
        <v>11</v>
      </c>
      <c r="AG26" s="467">
        <v>1801</v>
      </c>
      <c r="AH26" s="679">
        <v>1.5</v>
      </c>
      <c r="AI26" s="769">
        <v>0.45</v>
      </c>
      <c r="AJ26" s="796">
        <f t="shared" si="5"/>
        <v>0.49117051711547977</v>
      </c>
      <c r="AK26" s="688">
        <f t="shared" si="40"/>
        <v>0.67943891601845507</v>
      </c>
      <c r="AL26" s="635">
        <f t="shared" si="7"/>
        <v>8.6956521739130377</v>
      </c>
      <c r="AM26" s="636">
        <f t="shared" si="8"/>
        <v>10.557809853526301</v>
      </c>
      <c r="AN26" s="636">
        <f t="shared" si="9"/>
        <v>10.756634324829006</v>
      </c>
      <c r="AO26" s="236">
        <f t="shared" si="10"/>
        <v>15.831642950132153</v>
      </c>
      <c r="AP26" s="814">
        <v>1</v>
      </c>
      <c r="AQ26" s="814">
        <v>0.92</v>
      </c>
      <c r="AR26" s="815"/>
      <c r="AS26" s="814">
        <v>0.84</v>
      </c>
      <c r="AT26" s="797">
        <v>0.74</v>
      </c>
      <c r="AU26" s="815"/>
      <c r="AV26" s="828">
        <v>0.64</v>
      </c>
      <c r="AW26" s="829">
        <v>0.6</v>
      </c>
      <c r="AX26" s="817">
        <v>0.6</v>
      </c>
      <c r="AY26" s="817">
        <v>0.54</v>
      </c>
      <c r="AZ26" s="817">
        <v>0.46</v>
      </c>
      <c r="BA26" s="817">
        <v>0.34</v>
      </c>
      <c r="BB26" s="817">
        <v>0.23</v>
      </c>
      <c r="BC26" s="820">
        <v>0.21332000000000001</v>
      </c>
      <c r="BD26" s="820">
        <v>0.21332000000000001</v>
      </c>
      <c r="BE26" s="820">
        <v>0.21332000000000001</v>
      </c>
      <c r="BF26" s="820">
        <v>0.21332000000000001</v>
      </c>
      <c r="BG26" s="820">
        <v>0.21332000000000001</v>
      </c>
      <c r="BH26" s="816">
        <f t="shared" si="11"/>
        <v>7.9766000000000012</v>
      </c>
      <c r="BI26" s="409">
        <f t="shared" si="12"/>
        <v>8.6956521739130377</v>
      </c>
      <c r="BJ26" s="409">
        <f t="shared" si="13"/>
        <v>9.5238095238095344</v>
      </c>
      <c r="BK26" s="409">
        <f t="shared" si="14"/>
        <v>13.513513513513509</v>
      </c>
      <c r="BL26" s="395">
        <f t="shared" si="15"/>
        <v>15.625</v>
      </c>
      <c r="BM26" s="408">
        <f t="shared" si="27"/>
        <v>6.6666666666666652</v>
      </c>
      <c r="BN26" s="395">
        <f t="shared" si="43"/>
        <v>0</v>
      </c>
      <c r="BO26" s="395">
        <f t="shared" si="44"/>
        <v>11.111111111111093</v>
      </c>
      <c r="BP26" s="395">
        <f t="shared" si="45"/>
        <v>17.391304347826097</v>
      </c>
      <c r="BQ26" s="395">
        <f t="shared" si="46"/>
        <v>35.294117647058812</v>
      </c>
      <c r="BR26" s="395">
        <f t="shared" si="47"/>
        <v>47.826086956521749</v>
      </c>
      <c r="BS26" s="395">
        <f t="shared" si="48"/>
        <v>7.8192387024188958</v>
      </c>
      <c r="BT26" s="395">
        <f t="shared" si="49"/>
        <v>0</v>
      </c>
      <c r="BU26" s="395">
        <f t="shared" si="50"/>
        <v>0</v>
      </c>
      <c r="BV26" s="395">
        <f t="shared" si="51"/>
        <v>0</v>
      </c>
      <c r="BW26" s="395">
        <f t="shared" si="52"/>
        <v>0</v>
      </c>
      <c r="BX26" s="408">
        <f t="shared" si="17"/>
        <v>11.564433376189292</v>
      </c>
      <c r="BY26" s="409">
        <f t="shared" si="18"/>
        <v>13.295462200314343</v>
      </c>
      <c r="BZ26" s="654" t="s">
        <v>2558</v>
      </c>
      <c r="CA26" s="487">
        <f t="shared" si="19"/>
        <v>-2.2042314174447686</v>
      </c>
      <c r="CB26" s="349">
        <f t="shared" si="20"/>
        <v>13.221824920583401</v>
      </c>
      <c r="CC26" s="408">
        <f t="shared" si="21"/>
        <v>68.927403551745243</v>
      </c>
      <c r="CD26" s="574">
        <f t="shared" si="22"/>
        <v>1.01</v>
      </c>
      <c r="CE26" s="420">
        <f t="shared" si="42"/>
        <v>1.092719</v>
      </c>
      <c r="CF26" s="420">
        <f t="shared" si="53"/>
        <v>1.2019909000000002</v>
      </c>
      <c r="CG26" s="420">
        <f t="shared" si="53"/>
        <v>1.3221899900000003</v>
      </c>
      <c r="CH26" s="497">
        <f t="shared" si="53"/>
        <v>1.4544089890000005</v>
      </c>
      <c r="CI26" s="421">
        <f t="shared" si="25"/>
        <v>6.0813088790000016</v>
      </c>
      <c r="CJ26" s="409">
        <f t="shared" si="26"/>
        <v>13.881097646656018</v>
      </c>
      <c r="CK26" s="468">
        <v>1.34</v>
      </c>
      <c r="CL26" s="469">
        <v>10.9</v>
      </c>
      <c r="CM26" s="469">
        <v>-15.35</v>
      </c>
      <c r="CN26" s="528">
        <v>2.61</v>
      </c>
      <c r="CO26" s="476">
        <v>-5.48</v>
      </c>
    </row>
    <row r="27" spans="1:93" ht="11.25" customHeight="1">
      <c r="A27" s="15" t="s">
        <v>133</v>
      </c>
      <c r="B27" s="16" t="s">
        <v>134</v>
      </c>
      <c r="C27" s="194" t="s">
        <v>1880</v>
      </c>
      <c r="D27" s="116">
        <v>5</v>
      </c>
      <c r="E27" s="24">
        <v>479</v>
      </c>
      <c r="F27" s="78" t="s">
        <v>2659</v>
      </c>
      <c r="G27" s="50" t="s">
        <v>2659</v>
      </c>
      <c r="H27" s="183">
        <v>25.05</v>
      </c>
      <c r="I27" s="227">
        <f t="shared" si="0"/>
        <v>1.5968063872255491</v>
      </c>
      <c r="J27" s="127">
        <v>0.09</v>
      </c>
      <c r="K27" s="127">
        <v>0.1</v>
      </c>
      <c r="L27" s="96">
        <f t="shared" si="1"/>
        <v>11.111111111111116</v>
      </c>
      <c r="M27" s="888">
        <v>41415</v>
      </c>
      <c r="N27" s="870">
        <v>41417</v>
      </c>
      <c r="O27" s="877">
        <v>41438</v>
      </c>
      <c r="P27" s="19" t="s">
        <v>558</v>
      </c>
      <c r="Q27" s="430" t="s">
        <v>820</v>
      </c>
      <c r="R27" s="224">
        <f t="shared" si="54"/>
        <v>0.4</v>
      </c>
      <c r="S27" s="231">
        <f t="shared" si="2"/>
        <v>42.10526315789474</v>
      </c>
      <c r="T27" s="680">
        <f t="shared" si="3"/>
        <v>111.02922388459216</v>
      </c>
      <c r="U27" s="227">
        <f t="shared" si="4"/>
        <v>26.368421052631582</v>
      </c>
      <c r="V27" s="263">
        <v>10</v>
      </c>
      <c r="W27" s="161">
        <v>0.95</v>
      </c>
      <c r="X27" s="149">
        <v>2.08</v>
      </c>
      <c r="Y27" s="155">
        <v>3.33</v>
      </c>
      <c r="Z27" s="149">
        <v>3.8</v>
      </c>
      <c r="AA27" s="156">
        <v>15</v>
      </c>
      <c r="AB27" s="432">
        <v>314.3</v>
      </c>
      <c r="AC27" s="440">
        <v>23.86</v>
      </c>
      <c r="AD27" s="443">
        <v>42</v>
      </c>
      <c r="AE27" s="440">
        <v>12.7</v>
      </c>
      <c r="AF27" s="723">
        <v>21</v>
      </c>
      <c r="AG27" s="456">
        <v>30779</v>
      </c>
      <c r="AH27" s="653">
        <v>0.5</v>
      </c>
      <c r="AI27" s="767">
        <v>0.24</v>
      </c>
      <c r="AJ27" s="795">
        <f t="shared" si="5"/>
        <v>0.25611034106735731</v>
      </c>
      <c r="AK27" s="794" t="str">
        <f t="shared" si="40"/>
        <v>n/a</v>
      </c>
      <c r="AL27" s="634">
        <f t="shared" si="7"/>
        <v>2.5641025641025772</v>
      </c>
      <c r="AM27" s="631">
        <f t="shared" si="8"/>
        <v>8.8677964177928281</v>
      </c>
      <c r="AN27" s="631">
        <f t="shared" si="9"/>
        <v>10.756634324829006</v>
      </c>
      <c r="AO27" s="235" t="str">
        <f t="shared" si="10"/>
        <v>n/a</v>
      </c>
      <c r="AP27" s="813">
        <v>0.4</v>
      </c>
      <c r="AQ27" s="808">
        <v>0.39</v>
      </c>
      <c r="AR27" s="809"/>
      <c r="AS27" s="808">
        <v>0.35</v>
      </c>
      <c r="AT27" s="796">
        <v>0.31</v>
      </c>
      <c r="AU27" s="809"/>
      <c r="AV27" s="821">
        <v>0.27</v>
      </c>
      <c r="AW27" s="827">
        <v>0.24</v>
      </c>
      <c r="AX27" s="812">
        <v>0.24</v>
      </c>
      <c r="AY27" s="811">
        <v>0.23</v>
      </c>
      <c r="AZ27" s="811">
        <v>0.18</v>
      </c>
      <c r="BA27" s="811">
        <v>0.09</v>
      </c>
      <c r="BB27" s="812">
        <v>0</v>
      </c>
      <c r="BC27" s="812">
        <v>0</v>
      </c>
      <c r="BD27" s="812">
        <v>0</v>
      </c>
      <c r="BE27" s="812">
        <v>0</v>
      </c>
      <c r="BF27" s="812">
        <v>0</v>
      </c>
      <c r="BG27" s="812">
        <v>0</v>
      </c>
      <c r="BH27" s="810">
        <f t="shared" si="11"/>
        <v>2.7</v>
      </c>
      <c r="BI27" s="405">
        <f t="shared" si="12"/>
        <v>2.5641025641025772</v>
      </c>
      <c r="BJ27" s="405">
        <f t="shared" si="13"/>
        <v>11.428571428571432</v>
      </c>
      <c r="BK27" s="405">
        <f t="shared" si="14"/>
        <v>12.903225806451601</v>
      </c>
      <c r="BL27" s="306">
        <f t="shared" si="15"/>
        <v>14.814814814814813</v>
      </c>
      <c r="BM27" s="404">
        <f t="shared" si="27"/>
        <v>12.500000000000021</v>
      </c>
      <c r="BN27" s="306">
        <f t="shared" si="43"/>
        <v>0</v>
      </c>
      <c r="BO27" s="306">
        <f t="shared" si="44"/>
        <v>4.3478260869565188</v>
      </c>
      <c r="BP27" s="306">
        <f t="shared" si="45"/>
        <v>27.777777777777789</v>
      </c>
      <c r="BQ27" s="306">
        <f t="shared" si="46"/>
        <v>100</v>
      </c>
      <c r="BR27" s="306">
        <f t="shared" si="47"/>
        <v>0</v>
      </c>
      <c r="BS27" s="306">
        <f t="shared" si="48"/>
        <v>0</v>
      </c>
      <c r="BT27" s="306">
        <f t="shared" si="49"/>
        <v>0</v>
      </c>
      <c r="BU27" s="306">
        <f t="shared" si="50"/>
        <v>0</v>
      </c>
      <c r="BV27" s="306">
        <f t="shared" si="51"/>
        <v>0</v>
      </c>
      <c r="BW27" s="306">
        <f t="shared" si="52"/>
        <v>0</v>
      </c>
      <c r="BX27" s="404">
        <f t="shared" si="17"/>
        <v>12.422421231911649</v>
      </c>
      <c r="BY27" s="405">
        <f t="shared" si="18"/>
        <v>24.705153486772772</v>
      </c>
      <c r="BZ27" s="788" t="s">
        <v>2442</v>
      </c>
      <c r="CA27" s="486">
        <f t="shared" si="19"/>
        <v>-14.014980340577027</v>
      </c>
      <c r="CB27" s="348">
        <f t="shared" si="20"/>
        <v>12.353440712054555</v>
      </c>
      <c r="CC27" s="404">
        <f t="shared" si="21"/>
        <v>59.468581069895073</v>
      </c>
      <c r="CD27" s="570">
        <f t="shared" si="22"/>
        <v>0.44000000000000006</v>
      </c>
      <c r="CE27" s="419">
        <f t="shared" si="42"/>
        <v>0.4840000000000001</v>
      </c>
      <c r="CF27" s="419">
        <f t="shared" si="53"/>
        <v>0.5324000000000001</v>
      </c>
      <c r="CG27" s="419">
        <f t="shared" si="53"/>
        <v>0.58564000000000016</v>
      </c>
      <c r="CH27" s="496">
        <f t="shared" si="53"/>
        <v>0.64420400000000022</v>
      </c>
      <c r="CI27" s="416">
        <f t="shared" si="25"/>
        <v>2.6862440000000007</v>
      </c>
      <c r="CJ27" s="405">
        <f t="shared" si="26"/>
        <v>10.723528942115772</v>
      </c>
      <c r="CK27" s="457">
        <v>1.67</v>
      </c>
      <c r="CL27" s="458">
        <v>39.65</v>
      </c>
      <c r="CM27" s="458">
        <v>-2.14</v>
      </c>
      <c r="CN27" s="525">
        <v>3.8</v>
      </c>
      <c r="CO27" s="508">
        <v>12.33</v>
      </c>
    </row>
    <row r="28" spans="1:93" ht="11.25" customHeight="1">
      <c r="A28" s="23" t="s">
        <v>1786</v>
      </c>
      <c r="B28" s="24" t="s">
        <v>1896</v>
      </c>
      <c r="C28" s="29" t="s">
        <v>1737</v>
      </c>
      <c r="D28" s="117">
        <v>9</v>
      </c>
      <c r="E28" s="24">
        <v>363</v>
      </c>
      <c r="F28" s="57" t="s">
        <v>2659</v>
      </c>
      <c r="G28" s="49" t="s">
        <v>2659</v>
      </c>
      <c r="H28" s="494">
        <v>2.1</v>
      </c>
      <c r="I28" s="227">
        <f t="shared" si="0"/>
        <v>3.4285714285714279</v>
      </c>
      <c r="J28" s="126">
        <v>1.6E-2</v>
      </c>
      <c r="K28" s="126">
        <v>1.7999999999999999E-2</v>
      </c>
      <c r="L28" s="83">
        <f t="shared" si="1"/>
        <v>12.5</v>
      </c>
      <c r="M28" s="140">
        <v>41913</v>
      </c>
      <c r="N28" s="27">
        <v>41915</v>
      </c>
      <c r="O28" s="28">
        <v>41936</v>
      </c>
      <c r="P28" s="93" t="s">
        <v>2086</v>
      </c>
      <c r="Q28" s="91"/>
      <c r="R28" s="224">
        <f t="shared" si="54"/>
        <v>7.1999999999999995E-2</v>
      </c>
      <c r="S28" s="231">
        <f t="shared" si="2"/>
        <v>60</v>
      </c>
      <c r="T28" s="680" t="str">
        <f t="shared" si="3"/>
        <v>n/a</v>
      </c>
      <c r="U28" s="227">
        <f t="shared" si="4"/>
        <v>17.5</v>
      </c>
      <c r="V28" s="263">
        <v>12</v>
      </c>
      <c r="W28" s="478">
        <v>0.12</v>
      </c>
      <c r="X28" s="480" t="s">
        <v>462</v>
      </c>
      <c r="Y28" s="479" t="s">
        <v>462</v>
      </c>
      <c r="Z28" s="480" t="s">
        <v>462</v>
      </c>
      <c r="AA28" s="481" t="s">
        <v>462</v>
      </c>
      <c r="AB28" s="484" t="s">
        <v>462</v>
      </c>
      <c r="AC28" s="482" t="s">
        <v>462</v>
      </c>
      <c r="AD28" s="523" t="s">
        <v>462</v>
      </c>
      <c r="AE28" s="482" t="s">
        <v>462</v>
      </c>
      <c r="AF28" s="723">
        <v>0</v>
      </c>
      <c r="AG28" s="735">
        <v>68</v>
      </c>
      <c r="AH28" s="710" t="s">
        <v>462</v>
      </c>
      <c r="AI28" s="479" t="s">
        <v>462</v>
      </c>
      <c r="AJ28" s="796" t="str">
        <f t="shared" si="5"/>
        <v>n/a</v>
      </c>
      <c r="AK28" s="688">
        <f t="shared" si="40"/>
        <v>1.3469163439647283</v>
      </c>
      <c r="AL28" s="634">
        <f t="shared" si="7"/>
        <v>26.923076923076938</v>
      </c>
      <c r="AM28" s="631">
        <f t="shared" si="8"/>
        <v>16.260329205681458</v>
      </c>
      <c r="AN28" s="631">
        <f t="shared" si="9"/>
        <v>17.080491296489232</v>
      </c>
      <c r="AO28" s="235">
        <f t="shared" si="10"/>
        <v>12.681181999924206</v>
      </c>
      <c r="AP28" s="808">
        <v>6.6000000000000003E-2</v>
      </c>
      <c r="AQ28" s="808">
        <v>5.1999999999999998E-2</v>
      </c>
      <c r="AR28" s="809"/>
      <c r="AS28" s="808">
        <v>4.8000000000000001E-2</v>
      </c>
      <c r="AT28" s="796">
        <v>4.2000000000000003E-2</v>
      </c>
      <c r="AU28" s="809"/>
      <c r="AV28" s="821">
        <v>3.3000000000000002E-2</v>
      </c>
      <c r="AW28" s="821">
        <v>0.03</v>
      </c>
      <c r="AX28" s="811">
        <v>2.8750000000000001E-2</v>
      </c>
      <c r="AY28" s="811">
        <v>2.5999999999999999E-2</v>
      </c>
      <c r="AZ28" s="811">
        <v>2.4500000000000001E-2</v>
      </c>
      <c r="BA28" s="812">
        <v>0.02</v>
      </c>
      <c r="BB28" s="812">
        <v>0.02</v>
      </c>
      <c r="BC28" s="812">
        <v>0.02</v>
      </c>
      <c r="BD28" s="811">
        <v>0.02</v>
      </c>
      <c r="BE28" s="812">
        <v>1.7999999999999999E-2</v>
      </c>
      <c r="BF28" s="811">
        <v>5.0000000000000001E-3</v>
      </c>
      <c r="BG28" s="812">
        <v>0</v>
      </c>
      <c r="BH28" s="810">
        <f t="shared" si="11"/>
        <v>0.45325000000000015</v>
      </c>
      <c r="BI28" s="405">
        <f t="shared" si="12"/>
        <v>26.923076923076938</v>
      </c>
      <c r="BJ28" s="405">
        <f t="shared" si="13"/>
        <v>8.333333333333325</v>
      </c>
      <c r="BK28" s="405">
        <f t="shared" si="14"/>
        <v>14.285714285714279</v>
      </c>
      <c r="BL28" s="306">
        <f t="shared" si="15"/>
        <v>27.27272727272727</v>
      </c>
      <c r="BM28" s="404">
        <f t="shared" si="27"/>
        <v>10.000000000000009</v>
      </c>
      <c r="BN28" s="306">
        <f t="shared" si="43"/>
        <v>4.3478260869565188</v>
      </c>
      <c r="BO28" s="306">
        <f t="shared" si="44"/>
        <v>10.576923076923084</v>
      </c>
      <c r="BP28" s="306">
        <f t="shared" si="45"/>
        <v>6.1224489795918213</v>
      </c>
      <c r="BQ28" s="306">
        <f t="shared" si="46"/>
        <v>22.500000000000007</v>
      </c>
      <c r="BR28" s="306">
        <f t="shared" si="47"/>
        <v>0</v>
      </c>
      <c r="BS28" s="306">
        <f t="shared" si="48"/>
        <v>0</v>
      </c>
      <c r="BT28" s="306">
        <f t="shared" si="49"/>
        <v>0</v>
      </c>
      <c r="BU28" s="306">
        <f t="shared" si="50"/>
        <v>11.111111111111116</v>
      </c>
      <c r="BV28" s="306">
        <f t="shared" si="51"/>
        <v>259.99999999999994</v>
      </c>
      <c r="BW28" s="306">
        <f t="shared" si="52"/>
        <v>0</v>
      </c>
      <c r="BX28" s="404">
        <f t="shared" si="17"/>
        <v>26.764877404628955</v>
      </c>
      <c r="BY28" s="405">
        <f t="shared" si="18"/>
        <v>62.978708533817162</v>
      </c>
      <c r="BZ28" s="788" t="s">
        <v>1862</v>
      </c>
      <c r="CA28" s="486">
        <f t="shared" si="19"/>
        <v>3.0090627250606587</v>
      </c>
      <c r="CB28" s="348">
        <f t="shared" si="20"/>
        <v>20.509062725060659</v>
      </c>
      <c r="CC28" s="404">
        <f t="shared" si="21"/>
        <v>44.519999999999996</v>
      </c>
      <c r="CD28" s="570">
        <f t="shared" si="22"/>
        <v>6.7979999999999999E-2</v>
      </c>
      <c r="CE28" s="419">
        <f t="shared" si="42"/>
        <v>7.0019399999999996E-2</v>
      </c>
      <c r="CF28" s="419">
        <f t="shared" si="53"/>
        <v>7.2119981999999999E-2</v>
      </c>
      <c r="CG28" s="419">
        <f t="shared" si="53"/>
        <v>7.4283581459999998E-2</v>
      </c>
      <c r="CH28" s="496">
        <f t="shared" si="53"/>
        <v>7.6512088903799999E-2</v>
      </c>
      <c r="CI28" s="416">
        <f t="shared" si="25"/>
        <v>0.3609150523638</v>
      </c>
      <c r="CJ28" s="405">
        <f t="shared" si="26"/>
        <v>17.186431064942855</v>
      </c>
      <c r="CK28" s="483" t="s">
        <v>462</v>
      </c>
      <c r="CL28" s="502">
        <v>30.43</v>
      </c>
      <c r="CM28" s="502">
        <v>-2.78</v>
      </c>
      <c r="CN28" s="526">
        <v>1.33</v>
      </c>
      <c r="CO28" s="527">
        <v>5.1100000000000003</v>
      </c>
    </row>
    <row r="29" spans="1:93" ht="11.25" customHeight="1">
      <c r="A29" s="23" t="s">
        <v>3144</v>
      </c>
      <c r="B29" s="24" t="s">
        <v>3044</v>
      </c>
      <c r="C29" s="217" t="s">
        <v>3417</v>
      </c>
      <c r="D29" s="117">
        <v>5</v>
      </c>
      <c r="E29" s="24">
        <v>635</v>
      </c>
      <c r="F29" s="38" t="s">
        <v>2049</v>
      </c>
      <c r="G29" s="39" t="s">
        <v>1572</v>
      </c>
      <c r="H29" s="184">
        <v>46.99</v>
      </c>
      <c r="I29" s="227">
        <f t="shared" si="0"/>
        <v>3.1496062992125982</v>
      </c>
      <c r="J29" s="126">
        <v>0.36</v>
      </c>
      <c r="K29" s="126">
        <v>0.37</v>
      </c>
      <c r="L29" s="83">
        <f t="shared" si="1"/>
        <v>2.7777777777777901</v>
      </c>
      <c r="M29" s="140">
        <v>42065</v>
      </c>
      <c r="N29" s="27">
        <v>42067</v>
      </c>
      <c r="O29" s="28">
        <v>42083</v>
      </c>
      <c r="P29" s="93" t="s">
        <v>589</v>
      </c>
      <c r="Q29" s="889" t="s">
        <v>3145</v>
      </c>
      <c r="R29" s="224">
        <f t="shared" si="54"/>
        <v>1.48</v>
      </c>
      <c r="S29" s="231">
        <f t="shared" si="2"/>
        <v>75.510204081632651</v>
      </c>
      <c r="T29" s="680">
        <f t="shared" si="3"/>
        <v>58.912331968606765</v>
      </c>
      <c r="U29" s="227">
        <f t="shared" si="4"/>
        <v>23.97448979591837</v>
      </c>
      <c r="V29" s="263">
        <v>12</v>
      </c>
      <c r="W29" s="161">
        <v>1.96</v>
      </c>
      <c r="X29" s="149">
        <v>1.91</v>
      </c>
      <c r="Y29" s="155">
        <v>1.67</v>
      </c>
      <c r="Z29" s="149">
        <v>2.37</v>
      </c>
      <c r="AA29" s="156">
        <v>10.199999999999999</v>
      </c>
      <c r="AB29" s="432">
        <v>-5.3</v>
      </c>
      <c r="AC29" s="440">
        <v>13.99</v>
      </c>
      <c r="AD29" s="443">
        <v>8.3000000000000007</v>
      </c>
      <c r="AE29" s="440">
        <v>12.56</v>
      </c>
      <c r="AF29" s="723">
        <v>20</v>
      </c>
      <c r="AG29" s="456">
        <v>7741</v>
      </c>
      <c r="AH29" s="653">
        <v>0.5</v>
      </c>
      <c r="AI29" s="767">
        <v>0.74</v>
      </c>
      <c r="AJ29" s="796">
        <f t="shared" si="5"/>
        <v>0.2871838016820441</v>
      </c>
      <c r="AK29" s="688">
        <f t="shared" si="40"/>
        <v>0.64184155508860319</v>
      </c>
      <c r="AL29" s="634">
        <f t="shared" si="7"/>
        <v>2.8571428571428692</v>
      </c>
      <c r="AM29" s="631">
        <f t="shared" si="8"/>
        <v>2.9428498400178693</v>
      </c>
      <c r="AN29" s="631">
        <f t="shared" si="9"/>
        <v>2.3836255539609663</v>
      </c>
      <c r="AO29" s="235">
        <f t="shared" si="10"/>
        <v>3.7137289336648172</v>
      </c>
      <c r="AP29" s="808">
        <v>1.44</v>
      </c>
      <c r="AQ29" s="808">
        <v>1.4</v>
      </c>
      <c r="AR29" s="809"/>
      <c r="AS29" s="808">
        <v>1.36</v>
      </c>
      <c r="AT29" s="796">
        <v>1.32</v>
      </c>
      <c r="AU29" s="809"/>
      <c r="AV29" s="827">
        <v>1.28</v>
      </c>
      <c r="AW29" s="827">
        <v>1.28</v>
      </c>
      <c r="AX29" s="811">
        <v>1.28</v>
      </c>
      <c r="AY29" s="811">
        <v>1.24</v>
      </c>
      <c r="AZ29" s="811">
        <v>1.2</v>
      </c>
      <c r="BA29" s="811">
        <v>1.1200000000000001</v>
      </c>
      <c r="BB29" s="811">
        <v>1</v>
      </c>
      <c r="BC29" s="811">
        <v>0.72</v>
      </c>
      <c r="BD29" s="811">
        <v>0.57999999999999996</v>
      </c>
      <c r="BE29" s="811">
        <v>0.52</v>
      </c>
      <c r="BF29" s="811">
        <v>0.46</v>
      </c>
      <c r="BG29" s="811">
        <v>0.4</v>
      </c>
      <c r="BH29" s="810">
        <f t="shared" si="11"/>
        <v>16.599999999999998</v>
      </c>
      <c r="BI29" s="405">
        <f t="shared" si="12"/>
        <v>2.8571428571428692</v>
      </c>
      <c r="BJ29" s="405">
        <f t="shared" si="13"/>
        <v>2.9411764705882248</v>
      </c>
      <c r="BK29" s="405">
        <f t="shared" si="14"/>
        <v>3.0303030303030276</v>
      </c>
      <c r="BL29" s="306">
        <f t="shared" si="15"/>
        <v>3.125</v>
      </c>
      <c r="BM29" s="404">
        <f t="shared" si="27"/>
        <v>0</v>
      </c>
      <c r="BN29" s="306">
        <f t="shared" si="43"/>
        <v>0</v>
      </c>
      <c r="BO29" s="306">
        <f t="shared" si="44"/>
        <v>3.2258064516129004</v>
      </c>
      <c r="BP29" s="306">
        <f t="shared" si="45"/>
        <v>3.3333333333333437</v>
      </c>
      <c r="BQ29" s="306">
        <f t="shared" si="46"/>
        <v>7.1428571428571397</v>
      </c>
      <c r="BR29" s="306">
        <f t="shared" si="47"/>
        <v>12.000000000000011</v>
      </c>
      <c r="BS29" s="306">
        <f t="shared" si="48"/>
        <v>38.888888888888886</v>
      </c>
      <c r="BT29" s="306">
        <f t="shared" si="49"/>
        <v>24.137931034482762</v>
      </c>
      <c r="BU29" s="306">
        <f t="shared" si="50"/>
        <v>11.538461538461519</v>
      </c>
      <c r="BV29" s="306">
        <f t="shared" si="51"/>
        <v>13.043478260869556</v>
      </c>
      <c r="BW29" s="306">
        <f t="shared" si="52"/>
        <v>14.999999999999991</v>
      </c>
      <c r="BX29" s="404">
        <f t="shared" si="17"/>
        <v>9.3509586005693492</v>
      </c>
      <c r="BY29" s="405">
        <f t="shared" si="18"/>
        <v>10.210931738553761</v>
      </c>
      <c r="BZ29" s="788" t="s">
        <v>2637</v>
      </c>
      <c r="CA29" s="486">
        <f t="shared" si="19"/>
        <v>-18.441257942744805</v>
      </c>
      <c r="CB29" s="348">
        <f t="shared" si="20"/>
        <v>5.5332318531735645</v>
      </c>
      <c r="CC29" s="404">
        <f t="shared" si="21"/>
        <v>46.264572393811733</v>
      </c>
      <c r="CD29" s="570">
        <f t="shared" si="22"/>
        <v>1.4543999999999999</v>
      </c>
      <c r="CE29" s="419">
        <f t="shared" si="42"/>
        <v>1.5998399999999999</v>
      </c>
      <c r="CF29" s="419">
        <f t="shared" si="53"/>
        <v>1.7598240000000001</v>
      </c>
      <c r="CG29" s="419">
        <f t="shared" si="53"/>
        <v>1.9358064000000001</v>
      </c>
      <c r="CH29" s="496">
        <f t="shared" si="53"/>
        <v>2.1293870400000001</v>
      </c>
      <c r="CI29" s="416">
        <f t="shared" si="25"/>
        <v>8.8792574399999999</v>
      </c>
      <c r="CJ29" s="405">
        <f t="shared" si="26"/>
        <v>18.896057544158332</v>
      </c>
      <c r="CK29" s="457">
        <v>0.9</v>
      </c>
      <c r="CL29" s="458">
        <v>11.91</v>
      </c>
      <c r="CM29" s="458">
        <v>-4.57</v>
      </c>
      <c r="CN29" s="525">
        <v>0.45</v>
      </c>
      <c r="CO29" s="508">
        <v>2.19</v>
      </c>
    </row>
    <row r="30" spans="1:93" ht="11.25" customHeight="1">
      <c r="A30" s="23" t="s">
        <v>2871</v>
      </c>
      <c r="B30" s="24" t="s">
        <v>2872</v>
      </c>
      <c r="C30" s="217" t="s">
        <v>1768</v>
      </c>
      <c r="D30" s="117">
        <v>5</v>
      </c>
      <c r="E30" s="24">
        <v>581</v>
      </c>
      <c r="F30" s="57" t="s">
        <v>2659</v>
      </c>
      <c r="G30" s="49" t="s">
        <v>2659</v>
      </c>
      <c r="H30" s="184">
        <v>10.65</v>
      </c>
      <c r="I30" s="227">
        <f t="shared" si="0"/>
        <v>4.5070422535211261</v>
      </c>
      <c r="J30" s="126">
        <v>0.11330999999999999</v>
      </c>
      <c r="K30" s="126">
        <v>0.12</v>
      </c>
      <c r="L30" s="83">
        <f t="shared" si="1"/>
        <v>5.9041567381519666</v>
      </c>
      <c r="M30" s="140">
        <v>42002</v>
      </c>
      <c r="N30" s="27">
        <v>42004</v>
      </c>
      <c r="O30" s="28">
        <v>42019</v>
      </c>
      <c r="P30" s="93" t="s">
        <v>1514</v>
      </c>
      <c r="Q30" s="627"/>
      <c r="R30" s="224">
        <f t="shared" si="54"/>
        <v>0.48</v>
      </c>
      <c r="S30" s="231" t="str">
        <f t="shared" si="2"/>
        <v>n/a</v>
      </c>
      <c r="T30" s="680" t="str">
        <f t="shared" si="3"/>
        <v>n/a</v>
      </c>
      <c r="U30" s="227" t="str">
        <f t="shared" si="4"/>
        <v>n/a</v>
      </c>
      <c r="V30" s="263">
        <v>12</v>
      </c>
      <c r="W30" s="161">
        <v>-0.85</v>
      </c>
      <c r="X30" s="149" t="s">
        <v>462</v>
      </c>
      <c r="Y30" s="155">
        <v>1.29</v>
      </c>
      <c r="Z30" s="149">
        <v>1.63</v>
      </c>
      <c r="AA30" s="156">
        <v>-11.8</v>
      </c>
      <c r="AB30" s="432">
        <v>19.399999999999999</v>
      </c>
      <c r="AC30" s="440">
        <v>19.600000000000001</v>
      </c>
      <c r="AD30" s="443">
        <v>-31</v>
      </c>
      <c r="AE30" s="440">
        <v>15</v>
      </c>
      <c r="AF30" s="723">
        <v>14</v>
      </c>
      <c r="AG30" s="456">
        <v>1055</v>
      </c>
      <c r="AH30" s="653">
        <v>0.2</v>
      </c>
      <c r="AI30" s="767">
        <v>3.31</v>
      </c>
      <c r="AJ30" s="796" t="str">
        <f t="shared" si="5"/>
        <v>n/a</v>
      </c>
      <c r="AK30" s="688" t="str">
        <f t="shared" si="40"/>
        <v>n/a</v>
      </c>
      <c r="AL30" s="634">
        <f t="shared" si="7"/>
        <v>52.160338402658859</v>
      </c>
      <c r="AM30" s="631">
        <f t="shared" si="8"/>
        <v>33.590145544956762</v>
      </c>
      <c r="AN30" s="631" t="str">
        <f t="shared" si="9"/>
        <v>n/a</v>
      </c>
      <c r="AO30" s="235">
        <f t="shared" si="10"/>
        <v>9.0756370824854002</v>
      </c>
      <c r="AP30" s="808">
        <v>0.45323999999999998</v>
      </c>
      <c r="AQ30" s="808">
        <v>0.29787000000000002</v>
      </c>
      <c r="AR30" s="809"/>
      <c r="AS30" s="808">
        <v>0.27252999999999999</v>
      </c>
      <c r="AT30" s="796">
        <v>0.19011</v>
      </c>
      <c r="AU30" s="809"/>
      <c r="AV30" s="827">
        <v>0</v>
      </c>
      <c r="AW30" s="827">
        <v>0</v>
      </c>
      <c r="AX30" s="811">
        <v>0.53236000000000006</v>
      </c>
      <c r="AY30" s="811">
        <v>0.52602000000000004</v>
      </c>
      <c r="AZ30" s="811">
        <v>0.50700000000000001</v>
      </c>
      <c r="BA30" s="811">
        <v>0.41827000000000003</v>
      </c>
      <c r="BB30" s="811">
        <v>0.19012999999999999</v>
      </c>
      <c r="BC30" s="812">
        <v>0</v>
      </c>
      <c r="BD30" s="812">
        <v>0</v>
      </c>
      <c r="BE30" s="812">
        <v>0</v>
      </c>
      <c r="BF30" s="812">
        <v>0</v>
      </c>
      <c r="BG30" s="812">
        <v>0</v>
      </c>
      <c r="BH30" s="810">
        <f t="shared" si="11"/>
        <v>3.3875299999999999</v>
      </c>
      <c r="BI30" s="405">
        <f t="shared" si="12"/>
        <v>52.160338402658859</v>
      </c>
      <c r="BJ30" s="405">
        <f t="shared" si="13"/>
        <v>9.2980589292922069</v>
      </c>
      <c r="BK30" s="405">
        <f t="shared" si="14"/>
        <v>43.353847772342327</v>
      </c>
      <c r="BL30" s="306">
        <f t="shared" si="15"/>
        <v>0</v>
      </c>
      <c r="BM30" s="404">
        <f t="shared" si="27"/>
        <v>0</v>
      </c>
      <c r="BN30" s="306">
        <f t="shared" si="43"/>
        <v>0</v>
      </c>
      <c r="BO30" s="306">
        <f t="shared" si="44"/>
        <v>1.2052773658796312</v>
      </c>
      <c r="BP30" s="306">
        <f t="shared" si="45"/>
        <v>3.75147928994084</v>
      </c>
      <c r="BQ30" s="306">
        <f t="shared" si="46"/>
        <v>21.213570181939879</v>
      </c>
      <c r="BR30" s="306">
        <f t="shared" si="47"/>
        <v>119.99158470520173</v>
      </c>
      <c r="BS30" s="306">
        <f t="shared" si="48"/>
        <v>0</v>
      </c>
      <c r="BT30" s="306">
        <f t="shared" si="49"/>
        <v>0</v>
      </c>
      <c r="BU30" s="306">
        <f t="shared" si="50"/>
        <v>0</v>
      </c>
      <c r="BV30" s="306">
        <f t="shared" si="51"/>
        <v>0</v>
      </c>
      <c r="BW30" s="306">
        <f t="shared" si="52"/>
        <v>0</v>
      </c>
      <c r="BX30" s="404">
        <f t="shared" si="17"/>
        <v>16.731610443150366</v>
      </c>
      <c r="BY30" s="405">
        <f t="shared" si="18"/>
        <v>31.990656290862059</v>
      </c>
      <c r="BZ30" s="788" t="s">
        <v>2637</v>
      </c>
      <c r="CA30" s="486" t="str">
        <f t="shared" si="19"/>
        <v>n/a</v>
      </c>
      <c r="CB30" s="348" t="str">
        <f t="shared" si="20"/>
        <v>n/a</v>
      </c>
      <c r="CC30" s="404">
        <f t="shared" si="21"/>
        <v>46.659896910318679</v>
      </c>
      <c r="CD30" s="570">
        <f t="shared" si="22"/>
        <v>0.49856400000000001</v>
      </c>
      <c r="CE30" s="419">
        <f t="shared" si="42"/>
        <v>0.54842040000000003</v>
      </c>
      <c r="CF30" s="419">
        <f t="shared" si="53"/>
        <v>0.60326244000000007</v>
      </c>
      <c r="CG30" s="419">
        <f t="shared" si="53"/>
        <v>0.66358868400000015</v>
      </c>
      <c r="CH30" s="496">
        <f t="shared" si="53"/>
        <v>0.7299475524000002</v>
      </c>
      <c r="CI30" s="416">
        <f t="shared" si="25"/>
        <v>3.0437830764</v>
      </c>
      <c r="CJ30" s="405">
        <f t="shared" si="26"/>
        <v>28.580122783098588</v>
      </c>
      <c r="CK30" s="457">
        <v>1.79</v>
      </c>
      <c r="CL30" s="458">
        <v>28.5</v>
      </c>
      <c r="CM30" s="458">
        <v>-4.0999999999999996</v>
      </c>
      <c r="CN30" s="525">
        <v>0.79</v>
      </c>
      <c r="CO30" s="508">
        <v>3.36</v>
      </c>
    </row>
    <row r="31" spans="1:93" ht="11.25" customHeight="1">
      <c r="A31" s="30" t="s">
        <v>3412</v>
      </c>
      <c r="B31" s="32" t="s">
        <v>3413</v>
      </c>
      <c r="C31" s="35" t="s">
        <v>3133</v>
      </c>
      <c r="D31" s="118">
        <v>5</v>
      </c>
      <c r="E31" s="24">
        <v>480</v>
      </c>
      <c r="F31" s="40" t="s">
        <v>2049</v>
      </c>
      <c r="G31" s="42" t="s">
        <v>2049</v>
      </c>
      <c r="H31" s="185">
        <v>127.62</v>
      </c>
      <c r="I31" s="227">
        <f t="shared" si="0"/>
        <v>1.0656636890769473</v>
      </c>
      <c r="J31" s="125">
        <v>0.22500000000000001</v>
      </c>
      <c r="K31" s="125">
        <v>0.34</v>
      </c>
      <c r="L31" s="84">
        <f t="shared" si="1"/>
        <v>51.111111111111107</v>
      </c>
      <c r="M31" s="1027">
        <v>41423</v>
      </c>
      <c r="N31" s="1028">
        <v>41425</v>
      </c>
      <c r="O31" s="1029">
        <v>41440</v>
      </c>
      <c r="P31" s="43" t="s">
        <v>1444</v>
      </c>
      <c r="Q31" s="532" t="s">
        <v>820</v>
      </c>
      <c r="R31" s="224">
        <f t="shared" si="54"/>
        <v>1.36</v>
      </c>
      <c r="S31" s="231">
        <f t="shared" si="2"/>
        <v>400</v>
      </c>
      <c r="T31" s="680">
        <f t="shared" si="3"/>
        <v>564.89273792182189</v>
      </c>
      <c r="U31" s="227">
        <f t="shared" si="4"/>
        <v>375.35294117647055</v>
      </c>
      <c r="V31" s="263">
        <v>9</v>
      </c>
      <c r="W31" s="161">
        <v>0.34</v>
      </c>
      <c r="X31" s="149">
        <v>32.950000000000003</v>
      </c>
      <c r="Y31" s="155">
        <v>1.45</v>
      </c>
      <c r="Z31" s="149">
        <v>2.65</v>
      </c>
      <c r="AA31" s="156">
        <v>3.9</v>
      </c>
      <c r="AB31" s="432">
        <v>-86.7</v>
      </c>
      <c r="AC31" s="440">
        <v>18.7</v>
      </c>
      <c r="AD31" s="443">
        <v>17.899999999999999</v>
      </c>
      <c r="AE31" s="440">
        <v>11.39</v>
      </c>
      <c r="AF31" s="723">
        <v>12</v>
      </c>
      <c r="AG31" s="456">
        <v>8839</v>
      </c>
      <c r="AH31" s="653">
        <v>0.4</v>
      </c>
      <c r="AI31" s="767">
        <v>0.98</v>
      </c>
      <c r="AJ31" s="797">
        <f t="shared" si="5"/>
        <v>1.9718187535201002</v>
      </c>
      <c r="AK31" s="686">
        <f t="shared" si="40"/>
        <v>8.4510056179880273</v>
      </c>
      <c r="AL31" s="634">
        <f t="shared" si="7"/>
        <v>9.2369477911646634</v>
      </c>
      <c r="AM31" s="631">
        <f t="shared" si="8"/>
        <v>26.302431624787936</v>
      </c>
      <c r="AN31" s="631">
        <f t="shared" si="9"/>
        <v>35.295555688009792</v>
      </c>
      <c r="AO31" s="235">
        <f t="shared" si="10"/>
        <v>4.1764918026894859</v>
      </c>
      <c r="AP31" s="813">
        <v>1.36</v>
      </c>
      <c r="AQ31" s="808">
        <v>1.2450000000000001</v>
      </c>
      <c r="AR31" s="809"/>
      <c r="AS31" s="808">
        <v>0.85</v>
      </c>
      <c r="AT31" s="796">
        <v>0.67500000000000004</v>
      </c>
      <c r="AU31" s="809"/>
      <c r="AV31" s="821">
        <v>0.52500000000000002</v>
      </c>
      <c r="AW31" s="827">
        <v>0.3</v>
      </c>
      <c r="AX31" s="812">
        <v>0.9</v>
      </c>
      <c r="AY31" s="812">
        <v>1.1000000000000001</v>
      </c>
      <c r="AZ31" s="811">
        <v>1.1000000000000001</v>
      </c>
      <c r="BA31" s="811">
        <v>1.00166</v>
      </c>
      <c r="BB31" s="812">
        <v>0.90332000000000001</v>
      </c>
      <c r="BC31" s="812">
        <v>0.90332000000000001</v>
      </c>
      <c r="BD31" s="812">
        <v>0.90332000000000001</v>
      </c>
      <c r="BE31" s="811">
        <v>0.90332000000000001</v>
      </c>
      <c r="BF31" s="811">
        <v>0.89124000000000003</v>
      </c>
      <c r="BG31" s="812">
        <v>0.85499999999999998</v>
      </c>
      <c r="BH31" s="810">
        <f t="shared" si="11"/>
        <v>14.416180000000004</v>
      </c>
      <c r="BI31" s="405">
        <f t="shared" si="12"/>
        <v>9.2369477911646634</v>
      </c>
      <c r="BJ31" s="405">
        <f t="shared" si="13"/>
        <v>46.47058823529413</v>
      </c>
      <c r="BK31" s="405">
        <f t="shared" si="14"/>
        <v>25.92592592592591</v>
      </c>
      <c r="BL31" s="306">
        <f t="shared" si="15"/>
        <v>28.57142857142858</v>
      </c>
      <c r="BM31" s="404">
        <f t="shared" si="27"/>
        <v>75.000000000000028</v>
      </c>
      <c r="BN31" s="306">
        <f t="shared" si="43"/>
        <v>0</v>
      </c>
      <c r="BO31" s="306">
        <f t="shared" si="44"/>
        <v>0</v>
      </c>
      <c r="BP31" s="306">
        <f t="shared" si="45"/>
        <v>0</v>
      </c>
      <c r="BQ31" s="306">
        <f t="shared" si="46"/>
        <v>9.8177026136613286</v>
      </c>
      <c r="BR31" s="306">
        <f t="shared" si="47"/>
        <v>10.886507549926927</v>
      </c>
      <c r="BS31" s="306">
        <f t="shared" si="48"/>
        <v>0</v>
      </c>
      <c r="BT31" s="306">
        <f t="shared" si="49"/>
        <v>0</v>
      </c>
      <c r="BU31" s="306">
        <f t="shared" si="50"/>
        <v>0</v>
      </c>
      <c r="BV31" s="306">
        <f t="shared" si="51"/>
        <v>1.3554149275167182</v>
      </c>
      <c r="BW31" s="306">
        <f t="shared" si="52"/>
        <v>4.238596491228086</v>
      </c>
      <c r="BX31" s="404">
        <f t="shared" si="17"/>
        <v>14.100207473743094</v>
      </c>
      <c r="BY31" s="405">
        <f t="shared" si="18"/>
        <v>20.993309029635917</v>
      </c>
      <c r="BZ31" s="788" t="s">
        <v>1465</v>
      </c>
      <c r="CA31" s="486">
        <f t="shared" si="19"/>
        <v>-338.99172179938381</v>
      </c>
      <c r="CB31" s="348">
        <f t="shared" si="20"/>
        <v>36.361219377086741</v>
      </c>
      <c r="CC31" s="404">
        <f t="shared" si="21"/>
        <v>49.506719796927072</v>
      </c>
      <c r="CD31" s="570">
        <f t="shared" si="22"/>
        <v>1.3736000000000002</v>
      </c>
      <c r="CE31" s="419">
        <f t="shared" si="42"/>
        <v>1.5109600000000003</v>
      </c>
      <c r="CF31" s="419">
        <f t="shared" si="53"/>
        <v>1.6620560000000004</v>
      </c>
      <c r="CG31" s="419">
        <f t="shared" si="53"/>
        <v>1.8282616000000007</v>
      </c>
      <c r="CH31" s="496">
        <f t="shared" si="53"/>
        <v>2.011087760000001</v>
      </c>
      <c r="CI31" s="416">
        <f t="shared" si="25"/>
        <v>8.3859653600000019</v>
      </c>
      <c r="CJ31" s="405">
        <f t="shared" si="26"/>
        <v>6.5710432220655077</v>
      </c>
      <c r="CK31" s="457">
        <v>1.23</v>
      </c>
      <c r="CL31" s="458">
        <v>39.83</v>
      </c>
      <c r="CM31" s="458">
        <v>-1.24</v>
      </c>
      <c r="CN31" s="525">
        <v>5.6</v>
      </c>
      <c r="CO31" s="508">
        <v>16.329999999999998</v>
      </c>
    </row>
    <row r="32" spans="1:93" ht="11.25" customHeight="1">
      <c r="A32" s="15" t="s">
        <v>423</v>
      </c>
      <c r="B32" s="16" t="s">
        <v>424</v>
      </c>
      <c r="C32" s="22" t="s">
        <v>425</v>
      </c>
      <c r="D32" s="116">
        <v>5</v>
      </c>
      <c r="E32" s="24">
        <v>502</v>
      </c>
      <c r="F32" s="78" t="s">
        <v>2659</v>
      </c>
      <c r="G32" s="50" t="s">
        <v>2659</v>
      </c>
      <c r="H32" s="985">
        <v>29.9</v>
      </c>
      <c r="I32" s="226">
        <f t="shared" si="0"/>
        <v>1.4346220735785955</v>
      </c>
      <c r="J32" s="127">
        <v>0.39286900000000002</v>
      </c>
      <c r="K32" s="127">
        <v>0.428952</v>
      </c>
      <c r="L32" s="96">
        <f t="shared" si="1"/>
        <v>9.1844864318640482</v>
      </c>
      <c r="M32" s="105">
        <v>41767</v>
      </c>
      <c r="N32" s="20">
        <v>41771</v>
      </c>
      <c r="O32" s="21">
        <v>41792</v>
      </c>
      <c r="P32" s="19" t="s">
        <v>3155</v>
      </c>
      <c r="Q32" s="128" t="s">
        <v>426</v>
      </c>
      <c r="R32" s="225">
        <f>K32</f>
        <v>0.428952</v>
      </c>
      <c r="S32" s="675">
        <f t="shared" si="2"/>
        <v>41.645825242718445</v>
      </c>
      <c r="T32" s="684">
        <f t="shared" si="3"/>
        <v>153.98655350931136</v>
      </c>
      <c r="U32" s="226">
        <f t="shared" si="4"/>
        <v>29.029126213592232</v>
      </c>
      <c r="V32" s="267">
        <v>12</v>
      </c>
      <c r="W32" s="904">
        <v>1.03</v>
      </c>
      <c r="X32" s="905" t="s">
        <v>462</v>
      </c>
      <c r="Y32" s="906">
        <v>2.89</v>
      </c>
      <c r="Z32" s="905">
        <v>5</v>
      </c>
      <c r="AA32" s="907">
        <v>0</v>
      </c>
      <c r="AB32" s="908">
        <v>0</v>
      </c>
      <c r="AC32" s="910">
        <v>0</v>
      </c>
      <c r="AD32" s="909">
        <v>0</v>
      </c>
      <c r="AE32" s="909">
        <v>0</v>
      </c>
      <c r="AF32" s="724">
        <v>0</v>
      </c>
      <c r="AG32" s="911">
        <v>21030</v>
      </c>
      <c r="AH32" s="984" t="s">
        <v>462</v>
      </c>
      <c r="AI32" s="906" t="s">
        <v>462</v>
      </c>
      <c r="AJ32" s="796" t="str">
        <f t="shared" si="5"/>
        <v>n/a</v>
      </c>
      <c r="AK32" s="688" t="str">
        <f t="shared" si="40"/>
        <v>n/a</v>
      </c>
      <c r="AL32" s="632">
        <f t="shared" si="7"/>
        <v>9.1844864318640482</v>
      </c>
      <c r="AM32" s="633">
        <f t="shared" si="8"/>
        <v>10.356818867470174</v>
      </c>
      <c r="AN32" s="633" t="str">
        <f t="shared" si="9"/>
        <v>n/a</v>
      </c>
      <c r="AO32" s="234" t="str">
        <f t="shared" si="10"/>
        <v>n/a</v>
      </c>
      <c r="AP32" s="803">
        <v>0.428952</v>
      </c>
      <c r="AQ32" s="803">
        <v>0.39286900000000002</v>
      </c>
      <c r="AR32" s="1056"/>
      <c r="AS32" s="803">
        <v>0.32797300000000001</v>
      </c>
      <c r="AT32" s="795">
        <v>0.319162</v>
      </c>
      <c r="AU32" s="1056"/>
      <c r="AV32" s="826">
        <v>0.24865000000000001</v>
      </c>
      <c r="AW32" s="830">
        <v>0</v>
      </c>
      <c r="AX32" s="807">
        <v>0</v>
      </c>
      <c r="AY32" s="807">
        <v>0</v>
      </c>
      <c r="AZ32" s="807">
        <v>0</v>
      </c>
      <c r="BA32" s="807">
        <v>0</v>
      </c>
      <c r="BB32" s="807">
        <v>0</v>
      </c>
      <c r="BC32" s="807">
        <v>0</v>
      </c>
      <c r="BD32" s="807">
        <v>0</v>
      </c>
      <c r="BE32" s="807">
        <v>0</v>
      </c>
      <c r="BF32" s="807">
        <v>0</v>
      </c>
      <c r="BG32" s="807">
        <v>0</v>
      </c>
      <c r="BH32" s="805">
        <f t="shared" si="11"/>
        <v>1.717606</v>
      </c>
      <c r="BI32" s="407">
        <f t="shared" si="12"/>
        <v>9.1844864318640482</v>
      </c>
      <c r="BJ32" s="407">
        <f t="shared" si="13"/>
        <v>19.786994661145883</v>
      </c>
      <c r="BK32" s="407">
        <f t="shared" si="14"/>
        <v>2.7606669966976138</v>
      </c>
      <c r="BL32" s="394">
        <f t="shared" si="15"/>
        <v>28.357932837321531</v>
      </c>
      <c r="BM32" s="406">
        <f t="shared" si="27"/>
        <v>0</v>
      </c>
      <c r="BN32" s="394">
        <f t="shared" si="43"/>
        <v>0</v>
      </c>
      <c r="BO32" s="394">
        <f t="shared" si="44"/>
        <v>0</v>
      </c>
      <c r="BP32" s="394">
        <f t="shared" si="45"/>
        <v>0</v>
      </c>
      <c r="BQ32" s="394">
        <f t="shared" si="46"/>
        <v>0</v>
      </c>
      <c r="BR32" s="394">
        <f t="shared" si="47"/>
        <v>0</v>
      </c>
      <c r="BS32" s="394">
        <f t="shared" si="48"/>
        <v>0</v>
      </c>
      <c r="BT32" s="394">
        <f t="shared" si="49"/>
        <v>0</v>
      </c>
      <c r="BU32" s="394">
        <f t="shared" si="50"/>
        <v>0</v>
      </c>
      <c r="BV32" s="394">
        <f t="shared" si="51"/>
        <v>0</v>
      </c>
      <c r="BW32" s="394">
        <f t="shared" si="52"/>
        <v>0</v>
      </c>
      <c r="BX32" s="406">
        <f t="shared" si="17"/>
        <v>4.0060053951352721</v>
      </c>
      <c r="BY32" s="407">
        <f t="shared" si="18"/>
        <v>8.3544495027987367</v>
      </c>
      <c r="BZ32" s="787" t="s">
        <v>2558</v>
      </c>
      <c r="CA32" s="682" t="str">
        <f t="shared" si="19"/>
        <v>n/a</v>
      </c>
      <c r="CB32" s="350" t="str">
        <f t="shared" si="20"/>
        <v>n/a</v>
      </c>
      <c r="CC32" s="406">
        <f t="shared" si="21"/>
        <v>33.709993983800615</v>
      </c>
      <c r="CD32" s="554">
        <f t="shared" si="22"/>
        <v>0.428952</v>
      </c>
      <c r="CE32" s="417">
        <f t="shared" si="42"/>
        <v>0.428952</v>
      </c>
      <c r="CF32" s="417">
        <f t="shared" si="53"/>
        <v>0.428952</v>
      </c>
      <c r="CG32" s="417">
        <f t="shared" si="53"/>
        <v>0.428952</v>
      </c>
      <c r="CH32" s="495">
        <f t="shared" si="53"/>
        <v>0.428952</v>
      </c>
      <c r="CI32" s="418">
        <f t="shared" si="25"/>
        <v>2.1447599999999998</v>
      </c>
      <c r="CJ32" s="407">
        <f t="shared" si="26"/>
        <v>7.173110367892976</v>
      </c>
      <c r="CK32" s="912" t="s">
        <v>462</v>
      </c>
      <c r="CL32" s="913">
        <v>29.16</v>
      </c>
      <c r="CM32" s="913">
        <v>-0.53</v>
      </c>
      <c r="CN32" s="1033">
        <v>7.66</v>
      </c>
      <c r="CO32" s="1034">
        <v>13.83</v>
      </c>
    </row>
    <row r="33" spans="1:93" ht="11.25" customHeight="1">
      <c r="A33" s="23" t="s">
        <v>3209</v>
      </c>
      <c r="B33" s="24" t="s">
        <v>3210</v>
      </c>
      <c r="C33" s="29" t="s">
        <v>2734</v>
      </c>
      <c r="D33" s="117">
        <v>6</v>
      </c>
      <c r="E33" s="24">
        <v>477</v>
      </c>
      <c r="F33" s="57" t="s">
        <v>2659</v>
      </c>
      <c r="G33" s="49" t="s">
        <v>2659</v>
      </c>
      <c r="H33" s="184">
        <v>112.5</v>
      </c>
      <c r="I33" s="227">
        <f t="shared" si="0"/>
        <v>1.9911111111111113</v>
      </c>
      <c r="J33" s="126">
        <v>0.54</v>
      </c>
      <c r="K33" s="126">
        <v>0.56000000000000005</v>
      </c>
      <c r="L33" s="83">
        <f t="shared" si="1"/>
        <v>3.7037037037036979</v>
      </c>
      <c r="M33" s="140">
        <v>42142</v>
      </c>
      <c r="N33" s="27">
        <v>42144</v>
      </c>
      <c r="O33" s="28">
        <v>42159</v>
      </c>
      <c r="P33" s="93" t="s">
        <v>3187</v>
      </c>
      <c r="Q33" s="91" t="s">
        <v>990</v>
      </c>
      <c r="R33" s="224">
        <f>K33*4</f>
        <v>2.2400000000000002</v>
      </c>
      <c r="S33" s="231">
        <f t="shared" si="2"/>
        <v>44.181459566074956</v>
      </c>
      <c r="T33" s="680">
        <f t="shared" si="3"/>
        <v>70.565829431411188</v>
      </c>
      <c r="U33" s="227">
        <f t="shared" si="4"/>
        <v>22.189349112426033</v>
      </c>
      <c r="V33" s="263">
        <v>12</v>
      </c>
      <c r="W33" s="161">
        <v>5.07</v>
      </c>
      <c r="X33" s="149">
        <v>2.41</v>
      </c>
      <c r="Y33" s="155">
        <v>1.08</v>
      </c>
      <c r="Z33" s="149">
        <v>2.95</v>
      </c>
      <c r="AA33" s="156">
        <v>12.5</v>
      </c>
      <c r="AB33" s="432">
        <v>-0.2</v>
      </c>
      <c r="AC33" s="440">
        <v>15.97</v>
      </c>
      <c r="AD33" s="443">
        <v>111.3</v>
      </c>
      <c r="AE33" s="443">
        <v>9.1999999999999993</v>
      </c>
      <c r="AF33" s="723">
        <v>19</v>
      </c>
      <c r="AG33" s="456">
        <v>9979</v>
      </c>
      <c r="AH33" s="653">
        <v>0.1</v>
      </c>
      <c r="AI33" s="767">
        <v>0.47</v>
      </c>
      <c r="AJ33" s="796">
        <f t="shared" si="5"/>
        <v>0.52821258001782379</v>
      </c>
      <c r="AK33" s="688">
        <f t="shared" si="40"/>
        <v>5.5158261612251449</v>
      </c>
      <c r="AL33" s="634">
        <f t="shared" si="7"/>
        <v>6.0000000000000053</v>
      </c>
      <c r="AM33" s="631">
        <f t="shared" si="8"/>
        <v>7.0113688101112626</v>
      </c>
      <c r="AN33" s="631">
        <f t="shared" si="9"/>
        <v>58.790060155983781</v>
      </c>
      <c r="AO33" s="235">
        <f t="shared" si="10"/>
        <v>10.658432379407268</v>
      </c>
      <c r="AP33" s="808">
        <v>2.12</v>
      </c>
      <c r="AQ33" s="813">
        <v>2</v>
      </c>
      <c r="AR33" s="809"/>
      <c r="AS33" s="808">
        <v>1.89</v>
      </c>
      <c r="AT33" s="796">
        <v>1.73</v>
      </c>
      <c r="AU33" s="809"/>
      <c r="AV33" s="821">
        <v>0.65</v>
      </c>
      <c r="AW33" s="827">
        <v>0.21</v>
      </c>
      <c r="AX33" s="811">
        <v>1.6</v>
      </c>
      <c r="AY33" s="811">
        <v>1.54</v>
      </c>
      <c r="AZ33" s="811">
        <v>1.36</v>
      </c>
      <c r="BA33" s="811">
        <v>1.17</v>
      </c>
      <c r="BB33" s="811">
        <v>0.77</v>
      </c>
      <c r="BC33" s="811">
        <v>0.54</v>
      </c>
      <c r="BD33" s="812">
        <v>0.44</v>
      </c>
      <c r="BE33" s="812">
        <v>0.44</v>
      </c>
      <c r="BF33" s="812">
        <v>0.44</v>
      </c>
      <c r="BG33" s="812">
        <v>0.44</v>
      </c>
      <c r="BH33" s="810">
        <f t="shared" si="11"/>
        <v>17.340000000000007</v>
      </c>
      <c r="BI33" s="405">
        <f t="shared" si="12"/>
        <v>6.0000000000000053</v>
      </c>
      <c r="BJ33" s="405">
        <f t="shared" si="13"/>
        <v>5.8201058201058364</v>
      </c>
      <c r="BK33" s="405">
        <f t="shared" si="14"/>
        <v>9.2485549132947931</v>
      </c>
      <c r="BL33" s="306">
        <f t="shared" si="15"/>
        <v>166.15384615384613</v>
      </c>
      <c r="BM33" s="404">
        <f t="shared" si="27"/>
        <v>209.52380952380955</v>
      </c>
      <c r="BN33" s="306">
        <f t="shared" si="43"/>
        <v>0</v>
      </c>
      <c r="BO33" s="306">
        <f t="shared" si="44"/>
        <v>3.8961038961039085</v>
      </c>
      <c r="BP33" s="306">
        <f t="shared" si="45"/>
        <v>13.235294117647056</v>
      </c>
      <c r="BQ33" s="306">
        <f t="shared" si="46"/>
        <v>16.239316239316249</v>
      </c>
      <c r="BR33" s="306">
        <f t="shared" si="47"/>
        <v>51.94805194805194</v>
      </c>
      <c r="BS33" s="306">
        <f t="shared" si="48"/>
        <v>42.592592592592581</v>
      </c>
      <c r="BT33" s="306">
        <f t="shared" si="49"/>
        <v>22.72727272727273</v>
      </c>
      <c r="BU33" s="306">
        <f t="shared" si="50"/>
        <v>0</v>
      </c>
      <c r="BV33" s="306">
        <f t="shared" si="51"/>
        <v>0</v>
      </c>
      <c r="BW33" s="306">
        <f t="shared" si="52"/>
        <v>0</v>
      </c>
      <c r="BX33" s="404">
        <f t="shared" si="17"/>
        <v>36.49232986213606</v>
      </c>
      <c r="BY33" s="405">
        <f t="shared" si="18"/>
        <v>61.736380773829602</v>
      </c>
      <c r="BZ33" s="788" t="s">
        <v>2441</v>
      </c>
      <c r="CA33" s="486">
        <f t="shared" si="19"/>
        <v>38.591822154668861</v>
      </c>
      <c r="CB33" s="348">
        <f t="shared" si="20"/>
        <v>60.781171267094891</v>
      </c>
      <c r="CC33" s="404">
        <f t="shared" si="21"/>
        <v>58.610455389057378</v>
      </c>
      <c r="CD33" s="570">
        <f t="shared" si="22"/>
        <v>2.1412</v>
      </c>
      <c r="CE33" s="419">
        <f t="shared" si="42"/>
        <v>2.3553200000000003</v>
      </c>
      <c r="CF33" s="419">
        <f t="shared" si="53"/>
        <v>2.5720094400000004</v>
      </c>
      <c r="CG33" s="419">
        <f t="shared" si="53"/>
        <v>2.8086343084800007</v>
      </c>
      <c r="CH33" s="496">
        <f t="shared" si="53"/>
        <v>3.0670286648601612</v>
      </c>
      <c r="CI33" s="416">
        <f t="shared" si="25"/>
        <v>12.944192413340161</v>
      </c>
      <c r="CJ33" s="405">
        <f t="shared" si="26"/>
        <v>11.505948811857921</v>
      </c>
      <c r="CK33" s="457">
        <v>1.63</v>
      </c>
      <c r="CL33" s="458">
        <v>30.42</v>
      </c>
      <c r="CM33" s="458">
        <v>-0.93</v>
      </c>
      <c r="CN33" s="525">
        <v>5.58</v>
      </c>
      <c r="CO33" s="508">
        <v>11.28</v>
      </c>
    </row>
    <row r="34" spans="1:93" ht="11.25" customHeight="1">
      <c r="A34" s="23" t="s">
        <v>2898</v>
      </c>
      <c r="B34" s="24" t="s">
        <v>2080</v>
      </c>
      <c r="C34" s="217" t="s">
        <v>1880</v>
      </c>
      <c r="D34" s="117">
        <v>5</v>
      </c>
      <c r="E34" s="24">
        <v>565</v>
      </c>
      <c r="F34" s="57" t="s">
        <v>2659</v>
      </c>
      <c r="G34" s="49" t="s">
        <v>2659</v>
      </c>
      <c r="H34" s="184">
        <v>127.62</v>
      </c>
      <c r="I34" s="227">
        <f t="shared" si="0"/>
        <v>1.0970067387556808</v>
      </c>
      <c r="J34" s="126">
        <v>0.32</v>
      </c>
      <c r="K34" s="126">
        <v>0.35</v>
      </c>
      <c r="L34" s="83">
        <f t="shared" si="1"/>
        <v>9.375</v>
      </c>
      <c r="M34" s="140">
        <v>41990</v>
      </c>
      <c r="N34" s="27">
        <v>41992</v>
      </c>
      <c r="O34" s="28">
        <v>42004</v>
      </c>
      <c r="P34" s="93" t="s">
        <v>1445</v>
      </c>
      <c r="Q34" s="868" t="s">
        <v>991</v>
      </c>
      <c r="R34" s="224">
        <f>K34*4</f>
        <v>1.4</v>
      </c>
      <c r="S34" s="231">
        <f t="shared" si="2"/>
        <v>120.68965517241379</v>
      </c>
      <c r="T34" s="680">
        <f t="shared" si="3"/>
        <v>595.05246638975586</v>
      </c>
      <c r="U34" s="227">
        <f t="shared" si="4"/>
        <v>110.01724137931036</v>
      </c>
      <c r="V34" s="263">
        <v>10</v>
      </c>
      <c r="W34" s="161">
        <v>1.1599999999999999</v>
      </c>
      <c r="X34" s="149">
        <v>3.54</v>
      </c>
      <c r="Y34" s="155">
        <v>7.63</v>
      </c>
      <c r="Z34" s="149">
        <v>9.8800000000000008</v>
      </c>
      <c r="AA34" s="156">
        <v>8.4</v>
      </c>
      <c r="AB34" s="432">
        <v>-47</v>
      </c>
      <c r="AC34" s="440">
        <v>5.97</v>
      </c>
      <c r="AD34" s="443">
        <v>50.8</v>
      </c>
      <c r="AE34" s="443">
        <v>31.09</v>
      </c>
      <c r="AF34" s="723">
        <v>17</v>
      </c>
      <c r="AG34" s="456">
        <v>32585</v>
      </c>
      <c r="AH34" s="653">
        <v>0.3</v>
      </c>
      <c r="AI34" s="767">
        <v>1.42</v>
      </c>
      <c r="AJ34" s="796" t="str">
        <f t="shared" si="5"/>
        <v>n/a</v>
      </c>
      <c r="AK34" s="688" t="str">
        <f t="shared" si="40"/>
        <v>n/a</v>
      </c>
      <c r="AL34" s="634">
        <f t="shared" si="7"/>
        <v>39.772727272727273</v>
      </c>
      <c r="AM34" s="631">
        <f t="shared" si="8"/>
        <v>45.416952879772431</v>
      </c>
      <c r="AN34" s="631" t="str">
        <f t="shared" si="9"/>
        <v>n/a</v>
      </c>
      <c r="AO34" s="235" t="str">
        <f t="shared" si="10"/>
        <v>n/a</v>
      </c>
      <c r="AP34" s="808">
        <v>1.23</v>
      </c>
      <c r="AQ34" s="808">
        <v>0.88</v>
      </c>
      <c r="AR34" s="809"/>
      <c r="AS34" s="808">
        <v>0.61</v>
      </c>
      <c r="AT34" s="796">
        <v>0.4</v>
      </c>
      <c r="AU34" s="809"/>
      <c r="AV34" s="821">
        <v>7.0000000000000007E-2</v>
      </c>
      <c r="AW34" s="827">
        <v>0</v>
      </c>
      <c r="AX34" s="812">
        <v>0</v>
      </c>
      <c r="AY34" s="812">
        <v>0</v>
      </c>
      <c r="AZ34" s="812">
        <v>0</v>
      </c>
      <c r="BA34" s="812">
        <v>0</v>
      </c>
      <c r="BB34" s="812">
        <v>0</v>
      </c>
      <c r="BC34" s="812">
        <v>0</v>
      </c>
      <c r="BD34" s="812">
        <v>0</v>
      </c>
      <c r="BE34" s="812">
        <v>0</v>
      </c>
      <c r="BF34" s="812">
        <v>0</v>
      </c>
      <c r="BG34" s="812">
        <v>0</v>
      </c>
      <c r="BH34" s="810">
        <f t="shared" si="11"/>
        <v>3.1899999999999995</v>
      </c>
      <c r="BI34" s="405">
        <f t="shared" si="12"/>
        <v>39.772727272727273</v>
      </c>
      <c r="BJ34" s="405">
        <f t="shared" si="13"/>
        <v>44.262295081967217</v>
      </c>
      <c r="BK34" s="405">
        <f t="shared" si="14"/>
        <v>52.499999999999993</v>
      </c>
      <c r="BL34" s="306">
        <f t="shared" si="15"/>
        <v>471.42857142857144</v>
      </c>
      <c r="BM34" s="404">
        <f t="shared" si="27"/>
        <v>0</v>
      </c>
      <c r="BN34" s="306">
        <f t="shared" si="43"/>
        <v>0</v>
      </c>
      <c r="BO34" s="306">
        <f t="shared" si="44"/>
        <v>0</v>
      </c>
      <c r="BP34" s="306">
        <f t="shared" si="45"/>
        <v>0</v>
      </c>
      <c r="BQ34" s="306">
        <f t="shared" si="46"/>
        <v>0</v>
      </c>
      <c r="BR34" s="306">
        <f t="shared" si="47"/>
        <v>0</v>
      </c>
      <c r="BS34" s="306">
        <f t="shared" si="48"/>
        <v>0</v>
      </c>
      <c r="BT34" s="306">
        <f t="shared" si="49"/>
        <v>0</v>
      </c>
      <c r="BU34" s="306">
        <f t="shared" si="50"/>
        <v>0</v>
      </c>
      <c r="BV34" s="306">
        <f t="shared" si="51"/>
        <v>0</v>
      </c>
      <c r="BW34" s="306">
        <f t="shared" si="52"/>
        <v>0</v>
      </c>
      <c r="BX34" s="404">
        <f t="shared" si="17"/>
        <v>40.530906252217726</v>
      </c>
      <c r="BY34" s="405">
        <f t="shared" si="18"/>
        <v>116.59069520775847</v>
      </c>
      <c r="BZ34" s="788" t="s">
        <v>2442</v>
      </c>
      <c r="CA34" s="486" t="str">
        <f t="shared" si="19"/>
        <v>n/a</v>
      </c>
      <c r="CB34" s="348" t="str">
        <f t="shared" si="20"/>
        <v>n/a</v>
      </c>
      <c r="CC34" s="404">
        <f t="shared" si="21"/>
        <v>32.682499999999997</v>
      </c>
      <c r="CD34" s="570">
        <f t="shared" si="22"/>
        <v>1.2423</v>
      </c>
      <c r="CE34" s="419">
        <f t="shared" si="42"/>
        <v>1.3164653100000001</v>
      </c>
      <c r="CF34" s="419">
        <f t="shared" si="53"/>
        <v>1.4481118410000002</v>
      </c>
      <c r="CG34" s="419">
        <f t="shared" si="53"/>
        <v>1.5929230251000004</v>
      </c>
      <c r="CH34" s="496">
        <f t="shared" si="53"/>
        <v>1.7522153276100005</v>
      </c>
      <c r="CI34" s="416">
        <f t="shared" si="25"/>
        <v>7.3520155037100015</v>
      </c>
      <c r="CJ34" s="405">
        <f t="shared" si="26"/>
        <v>5.7608646792900808</v>
      </c>
      <c r="CK34" s="457">
        <v>0.92</v>
      </c>
      <c r="CL34" s="458">
        <v>125.4</v>
      </c>
      <c r="CM34" s="458">
        <v>-1.75</v>
      </c>
      <c r="CN34" s="525">
        <v>21.84</v>
      </c>
      <c r="CO34" s="508">
        <v>49.47</v>
      </c>
    </row>
    <row r="35" spans="1:93" ht="11.25" customHeight="1">
      <c r="A35" s="23" t="s">
        <v>1252</v>
      </c>
      <c r="B35" s="24" t="s">
        <v>1253</v>
      </c>
      <c r="C35" s="29" t="s">
        <v>353</v>
      </c>
      <c r="D35" s="117">
        <v>5</v>
      </c>
      <c r="E35" s="24">
        <v>546</v>
      </c>
      <c r="F35" s="57" t="s">
        <v>2659</v>
      </c>
      <c r="G35" s="49" t="s">
        <v>2659</v>
      </c>
      <c r="H35" s="184">
        <v>14.25</v>
      </c>
      <c r="I35" s="227">
        <f t="shared" si="0"/>
        <v>2.9473684210526314</v>
      </c>
      <c r="J35" s="126">
        <v>9.5000000000000001E-2</v>
      </c>
      <c r="K35" s="126">
        <v>0.105</v>
      </c>
      <c r="L35" s="83">
        <f t="shared" si="1"/>
        <v>10.526315789473673</v>
      </c>
      <c r="M35" s="140">
        <v>41948</v>
      </c>
      <c r="N35" s="27">
        <v>41950</v>
      </c>
      <c r="O35" s="28">
        <v>41964</v>
      </c>
      <c r="P35" s="26" t="s">
        <v>1313</v>
      </c>
      <c r="Q35" s="91"/>
      <c r="R35" s="224">
        <f>K35*4</f>
        <v>0.42</v>
      </c>
      <c r="S35" s="231">
        <f t="shared" si="2"/>
        <v>43.298969072164951</v>
      </c>
      <c r="T35" s="680">
        <f t="shared" si="3"/>
        <v>-13.347873278885448</v>
      </c>
      <c r="U35" s="227">
        <f t="shared" si="4"/>
        <v>14.690721649484537</v>
      </c>
      <c r="V35" s="263">
        <v>3</v>
      </c>
      <c r="W35" s="161">
        <v>0.97</v>
      </c>
      <c r="X35" s="149">
        <v>1.71</v>
      </c>
      <c r="Y35" s="155">
        <v>1.73</v>
      </c>
      <c r="Z35" s="149">
        <v>1.1499999999999999</v>
      </c>
      <c r="AA35" s="156">
        <v>7.9</v>
      </c>
      <c r="AB35" s="489">
        <v>297.39999999999998</v>
      </c>
      <c r="AC35" s="440">
        <v>-5.26</v>
      </c>
      <c r="AD35" s="443">
        <v>9.8000000000000007</v>
      </c>
      <c r="AE35" s="443">
        <v>8.6</v>
      </c>
      <c r="AF35" s="723">
        <v>2</v>
      </c>
      <c r="AG35" s="456">
        <v>2398</v>
      </c>
      <c r="AH35" s="653">
        <v>72.53</v>
      </c>
      <c r="AI35" s="767">
        <v>0</v>
      </c>
      <c r="AJ35" s="796">
        <f t="shared" si="5"/>
        <v>1.9903861089397292</v>
      </c>
      <c r="AK35" s="688">
        <f t="shared" si="40"/>
        <v>1.9454212092521941</v>
      </c>
      <c r="AL35" s="634">
        <f t="shared" si="7"/>
        <v>11.428571428571432</v>
      </c>
      <c r="AM35" s="631">
        <f t="shared" si="8"/>
        <v>17.566734386037886</v>
      </c>
      <c r="AN35" s="631">
        <f t="shared" si="9"/>
        <v>19.505783867609349</v>
      </c>
      <c r="AO35" s="235">
        <f t="shared" si="10"/>
        <v>10.026509310601806</v>
      </c>
      <c r="AP35" s="808">
        <v>0.39</v>
      </c>
      <c r="AQ35" s="808">
        <v>0.35</v>
      </c>
      <c r="AR35" s="809"/>
      <c r="AS35" s="808">
        <v>0.3</v>
      </c>
      <c r="AT35" s="796">
        <v>0.24</v>
      </c>
      <c r="AU35" s="809"/>
      <c r="AV35" s="821">
        <v>0.17499999999999999</v>
      </c>
      <c r="AW35" s="827">
        <v>0.16</v>
      </c>
      <c r="AX35" s="811">
        <v>0.16</v>
      </c>
      <c r="AY35" s="811">
        <v>0.1575</v>
      </c>
      <c r="AZ35" s="812">
        <v>0.15</v>
      </c>
      <c r="BA35" s="812">
        <v>0.15</v>
      </c>
      <c r="BB35" s="812">
        <v>0.15</v>
      </c>
      <c r="BC35" s="812">
        <v>0.15</v>
      </c>
      <c r="BD35" s="811">
        <v>0.15</v>
      </c>
      <c r="BE35" s="811">
        <v>0.14499999999999999</v>
      </c>
      <c r="BF35" s="811">
        <v>0.14000000000000001</v>
      </c>
      <c r="BG35" s="811">
        <v>0.13</v>
      </c>
      <c r="BH35" s="810">
        <f t="shared" si="11"/>
        <v>3.0974999999999997</v>
      </c>
      <c r="BI35" s="405">
        <f t="shared" si="12"/>
        <v>11.428571428571432</v>
      </c>
      <c r="BJ35" s="405">
        <f t="shared" si="13"/>
        <v>16.666666666666675</v>
      </c>
      <c r="BK35" s="405">
        <f t="shared" si="14"/>
        <v>25</v>
      </c>
      <c r="BL35" s="306">
        <f t="shared" si="15"/>
        <v>37.142857142857146</v>
      </c>
      <c r="BM35" s="404">
        <f t="shared" si="27"/>
        <v>9.375</v>
      </c>
      <c r="BN35" s="306">
        <f t="shared" si="43"/>
        <v>0</v>
      </c>
      <c r="BO35" s="306">
        <f t="shared" si="44"/>
        <v>1.5873015873015817</v>
      </c>
      <c r="BP35" s="306">
        <f t="shared" si="45"/>
        <v>5.0000000000000044</v>
      </c>
      <c r="BQ35" s="306">
        <f t="shared" si="46"/>
        <v>0</v>
      </c>
      <c r="BR35" s="306">
        <f t="shared" si="47"/>
        <v>0</v>
      </c>
      <c r="BS35" s="306">
        <f t="shared" si="48"/>
        <v>0</v>
      </c>
      <c r="BT35" s="306">
        <f t="shared" si="49"/>
        <v>0</v>
      </c>
      <c r="BU35" s="306">
        <f t="shared" si="50"/>
        <v>3.4482758620689724</v>
      </c>
      <c r="BV35" s="306">
        <f t="shared" si="51"/>
        <v>3.5714285714285587</v>
      </c>
      <c r="BW35" s="306">
        <f t="shared" si="52"/>
        <v>7.6923076923077094</v>
      </c>
      <c r="BX35" s="404">
        <f t="shared" si="17"/>
        <v>8.0608272634134703</v>
      </c>
      <c r="BY35" s="405">
        <f t="shared" si="18"/>
        <v>10.448461686696636</v>
      </c>
      <c r="BZ35" s="788" t="s">
        <v>2558</v>
      </c>
      <c r="CA35" s="486">
        <f t="shared" si="19"/>
        <v>7.7624306391774418</v>
      </c>
      <c r="CB35" s="348">
        <f t="shared" si="20"/>
        <v>22.453152288661979</v>
      </c>
      <c r="CC35" s="404">
        <f t="shared" si="21"/>
        <v>64.181444559541788</v>
      </c>
      <c r="CD35" s="570">
        <f t="shared" si="22"/>
        <v>0.42900000000000005</v>
      </c>
      <c r="CE35" s="419">
        <f t="shared" si="42"/>
        <v>0.43329000000000006</v>
      </c>
      <c r="CF35" s="419">
        <f t="shared" si="53"/>
        <v>0.47055294000000009</v>
      </c>
      <c r="CG35" s="419">
        <f t="shared" si="53"/>
        <v>0.51102049284000017</v>
      </c>
      <c r="CH35" s="496">
        <f t="shared" si="53"/>
        <v>0.5549682552242402</v>
      </c>
      <c r="CI35" s="416">
        <f t="shared" si="25"/>
        <v>2.3988316880642406</v>
      </c>
      <c r="CJ35" s="405">
        <f t="shared" si="26"/>
        <v>16.833906582906952</v>
      </c>
      <c r="CK35" s="457">
        <v>1.31</v>
      </c>
      <c r="CL35" s="458">
        <v>23.3</v>
      </c>
      <c r="CM35" s="458">
        <v>-3.97</v>
      </c>
      <c r="CN35" s="525">
        <v>5.91</v>
      </c>
      <c r="CO35" s="508">
        <v>7.13</v>
      </c>
    </row>
    <row r="36" spans="1:93" ht="11.25" customHeight="1">
      <c r="A36" s="30" t="s">
        <v>3663</v>
      </c>
      <c r="B36" s="32" t="s">
        <v>3664</v>
      </c>
      <c r="C36" s="35" t="s">
        <v>3690</v>
      </c>
      <c r="D36" s="118">
        <v>6</v>
      </c>
      <c r="E36" s="24">
        <v>433</v>
      </c>
      <c r="F36" s="65" t="s">
        <v>2659</v>
      </c>
      <c r="G36" s="66" t="s">
        <v>2659</v>
      </c>
      <c r="H36" s="988">
        <v>32.74</v>
      </c>
      <c r="I36" s="229">
        <f t="shared" si="0"/>
        <v>4.0470983506414164</v>
      </c>
      <c r="J36" s="125">
        <v>0.61803350000000001</v>
      </c>
      <c r="K36" s="125">
        <v>0.66250999999999993</v>
      </c>
      <c r="L36" s="84">
        <f t="shared" si="1"/>
        <v>7.1964545611200581</v>
      </c>
      <c r="M36" s="215">
        <v>41934</v>
      </c>
      <c r="N36" s="44">
        <v>41936</v>
      </c>
      <c r="O36" s="34">
        <v>41981</v>
      </c>
      <c r="P36" s="43" t="s">
        <v>3238</v>
      </c>
      <c r="Q36" s="197" t="s">
        <v>2046</v>
      </c>
      <c r="R36" s="192">
        <f>K36*2</f>
        <v>1.3250199999999999</v>
      </c>
      <c r="S36" s="672">
        <f t="shared" si="2"/>
        <v>92.015277777777769</v>
      </c>
      <c r="T36" s="681" t="str">
        <f t="shared" si="3"/>
        <v>n/a</v>
      </c>
      <c r="U36" s="229">
        <f t="shared" si="4"/>
        <v>22.736111111111114</v>
      </c>
      <c r="V36" s="264">
        <v>12</v>
      </c>
      <c r="W36" s="878">
        <v>1.44</v>
      </c>
      <c r="X36" s="506" t="s">
        <v>462</v>
      </c>
      <c r="Y36" s="879" t="s">
        <v>462</v>
      </c>
      <c r="Z36" s="506" t="s">
        <v>462</v>
      </c>
      <c r="AA36" s="880" t="s">
        <v>462</v>
      </c>
      <c r="AB36" s="881" t="s">
        <v>462</v>
      </c>
      <c r="AC36" s="1021" t="s">
        <v>462</v>
      </c>
      <c r="AD36" s="882" t="s">
        <v>462</v>
      </c>
      <c r="AE36" s="1021" t="s">
        <v>462</v>
      </c>
      <c r="AF36" s="725">
        <v>0</v>
      </c>
      <c r="AG36" s="962">
        <v>25820</v>
      </c>
      <c r="AH36" s="1025" t="s">
        <v>462</v>
      </c>
      <c r="AI36" s="879" t="s">
        <v>462</v>
      </c>
      <c r="AJ36" s="796" t="str">
        <f t="shared" si="5"/>
        <v>n/a</v>
      </c>
      <c r="AK36" s="688">
        <f t="shared" si="40"/>
        <v>0.85951586794057433</v>
      </c>
      <c r="AL36" s="635">
        <f t="shared" si="7"/>
        <v>7.1964545611200581</v>
      </c>
      <c r="AM36" s="636">
        <f t="shared" si="8"/>
        <v>4.5949280418171812</v>
      </c>
      <c r="AN36" s="636">
        <f t="shared" si="9"/>
        <v>6.0091455042329933</v>
      </c>
      <c r="AO36" s="236">
        <f t="shared" si="10"/>
        <v>6.9913142134665707</v>
      </c>
      <c r="AP36" s="814">
        <v>1.3250199999999999</v>
      </c>
      <c r="AQ36" s="814">
        <v>1.236067</v>
      </c>
      <c r="AR36" s="1054"/>
      <c r="AS36" s="814">
        <v>1.1982178000000001</v>
      </c>
      <c r="AT36" s="797">
        <v>1.1579520000000001</v>
      </c>
      <c r="AU36" s="1054"/>
      <c r="AV36" s="828">
        <v>0.99369700000000005</v>
      </c>
      <c r="AW36" s="828">
        <v>0.98970499999999995</v>
      </c>
      <c r="AX36" s="820">
        <v>0.95584800000000003</v>
      </c>
      <c r="AY36" s="817">
        <v>0.95655199999999996</v>
      </c>
      <c r="AZ36" s="817">
        <v>0.813303</v>
      </c>
      <c r="BA36" s="817">
        <v>0.73432000000000008</v>
      </c>
      <c r="BB36" s="817">
        <v>0.67412000000000005</v>
      </c>
      <c r="BC36" s="817">
        <v>0.58220000000000005</v>
      </c>
      <c r="BD36" s="817">
        <v>0.54032000000000002</v>
      </c>
      <c r="BE36" s="820">
        <v>0.50390000000000001</v>
      </c>
      <c r="BF36" s="817">
        <v>0.50739999999999996</v>
      </c>
      <c r="BG36" s="817">
        <v>0.46360000000000001</v>
      </c>
      <c r="BH36" s="816">
        <f t="shared" si="11"/>
        <v>13.6322218</v>
      </c>
      <c r="BI36" s="409">
        <f t="shared" si="12"/>
        <v>7.1964545611200581</v>
      </c>
      <c r="BJ36" s="409">
        <f t="shared" si="13"/>
        <v>3.1587913315926253</v>
      </c>
      <c r="BK36" s="409">
        <f t="shared" si="14"/>
        <v>3.4773289393688289</v>
      </c>
      <c r="BL36" s="395">
        <f t="shared" si="15"/>
        <v>16.529686614732665</v>
      </c>
      <c r="BM36" s="408">
        <f t="shared" si="27"/>
        <v>0.40335251413301521</v>
      </c>
      <c r="BN36" s="395">
        <f t="shared" si="43"/>
        <v>3.5420903742017451</v>
      </c>
      <c r="BO36" s="395">
        <f t="shared" si="44"/>
        <v>0</v>
      </c>
      <c r="BP36" s="395">
        <f t="shared" si="45"/>
        <v>17.613238854399892</v>
      </c>
      <c r="BQ36" s="395">
        <f t="shared" si="46"/>
        <v>10.75593746595489</v>
      </c>
      <c r="BR36" s="395">
        <f t="shared" si="47"/>
        <v>8.9301608022310575</v>
      </c>
      <c r="BS36" s="395">
        <f t="shared" si="48"/>
        <v>15.788388869804182</v>
      </c>
      <c r="BT36" s="395">
        <f t="shared" si="49"/>
        <v>7.7509623926562021</v>
      </c>
      <c r="BU36" s="395">
        <f t="shared" si="50"/>
        <v>7.2276245286763352</v>
      </c>
      <c r="BV36" s="395">
        <f t="shared" si="51"/>
        <v>0</v>
      </c>
      <c r="BW36" s="395">
        <f t="shared" si="52"/>
        <v>9.4477998274374428</v>
      </c>
      <c r="BX36" s="408">
        <f t="shared" si="17"/>
        <v>7.4547878050872631</v>
      </c>
      <c r="BY36" s="409">
        <f t="shared" si="18"/>
        <v>5.6727695818880477</v>
      </c>
      <c r="BZ36" s="654" t="s">
        <v>2558</v>
      </c>
      <c r="CA36" s="487">
        <f t="shared" si="19"/>
        <v>-12.679867256236705</v>
      </c>
      <c r="CB36" s="349">
        <f t="shared" si="20"/>
        <v>10.05624385487441</v>
      </c>
      <c r="CC36" s="408">
        <f t="shared" si="21"/>
        <v>31.516403454533179</v>
      </c>
      <c r="CD36" s="574">
        <f t="shared" si="22"/>
        <v>1.3647705999999999</v>
      </c>
      <c r="CE36" s="420">
        <f t="shared" si="42"/>
        <v>1.4057137179999999</v>
      </c>
      <c r="CF36" s="420">
        <f t="shared" si="53"/>
        <v>1.4478851295399999</v>
      </c>
      <c r="CG36" s="420">
        <f t="shared" si="53"/>
        <v>1.4913216834262</v>
      </c>
      <c r="CH36" s="497">
        <f t="shared" si="53"/>
        <v>1.5360613339289859</v>
      </c>
      <c r="CI36" s="421">
        <f t="shared" si="25"/>
        <v>7.2457524648951859</v>
      </c>
      <c r="CJ36" s="409">
        <f t="shared" si="26"/>
        <v>22.13119262338175</v>
      </c>
      <c r="CK36" s="883" t="s">
        <v>462</v>
      </c>
      <c r="CL36" s="884">
        <v>27.39</v>
      </c>
      <c r="CM36" s="884">
        <v>-2.76</v>
      </c>
      <c r="CN36" s="891">
        <v>5.23</v>
      </c>
      <c r="CO36" s="892">
        <v>10.119999999999999</v>
      </c>
    </row>
    <row r="37" spans="1:93" ht="11.25" customHeight="1">
      <c r="A37" s="15" t="s">
        <v>2789</v>
      </c>
      <c r="B37" s="16" t="s">
        <v>811</v>
      </c>
      <c r="C37" s="22" t="s">
        <v>1312</v>
      </c>
      <c r="D37" s="116">
        <v>6</v>
      </c>
      <c r="E37" s="24">
        <v>442</v>
      </c>
      <c r="F37" s="78" t="s">
        <v>2659</v>
      </c>
      <c r="G37" s="50" t="s">
        <v>2659</v>
      </c>
      <c r="H37" s="183">
        <v>58.92</v>
      </c>
      <c r="I37" s="227">
        <f t="shared" si="0"/>
        <v>0.50916496945010181</v>
      </c>
      <c r="J37" s="126">
        <v>0.26</v>
      </c>
      <c r="K37" s="126">
        <v>0.3</v>
      </c>
      <c r="L37" s="96">
        <f t="shared" si="1"/>
        <v>15.384615384615374</v>
      </c>
      <c r="M37" s="105">
        <v>41997</v>
      </c>
      <c r="N37" s="20">
        <v>42002</v>
      </c>
      <c r="O37" s="21">
        <v>42031</v>
      </c>
      <c r="P37" s="19" t="s">
        <v>1371</v>
      </c>
      <c r="Q37" s="91" t="s">
        <v>343</v>
      </c>
      <c r="R37" s="224">
        <f>K37</f>
        <v>0.3</v>
      </c>
      <c r="S37" s="231">
        <f t="shared" si="2"/>
        <v>20.97902097902098</v>
      </c>
      <c r="T37" s="680">
        <f t="shared" si="3"/>
        <v>195.55021581776936</v>
      </c>
      <c r="U37" s="227">
        <f t="shared" si="4"/>
        <v>41.202797202797207</v>
      </c>
      <c r="V37" s="263">
        <v>12</v>
      </c>
      <c r="W37" s="161">
        <v>1.43</v>
      </c>
      <c r="X37" s="149">
        <v>1.72</v>
      </c>
      <c r="Y37" s="155">
        <v>3.93</v>
      </c>
      <c r="Z37" s="149">
        <v>4.7699999999999996</v>
      </c>
      <c r="AA37" s="156">
        <v>12.6</v>
      </c>
      <c r="AB37" s="432">
        <v>9.8000000000000007</v>
      </c>
      <c r="AC37" s="440">
        <v>52.7</v>
      </c>
      <c r="AD37" s="443">
        <v>16.7</v>
      </c>
      <c r="AE37" s="443">
        <v>24</v>
      </c>
      <c r="AF37" s="723">
        <v>3</v>
      </c>
      <c r="AG37" s="456">
        <v>1811</v>
      </c>
      <c r="AH37" s="653">
        <v>1.3</v>
      </c>
      <c r="AI37" s="767">
        <v>0.91</v>
      </c>
      <c r="AJ37" s="795">
        <f t="shared" si="5"/>
        <v>1.9488858124001693</v>
      </c>
      <c r="AK37" s="794">
        <f t="shared" si="40"/>
        <v>0.95084211725355616</v>
      </c>
      <c r="AL37" s="634">
        <f t="shared" si="7"/>
        <v>36.363636363636353</v>
      </c>
      <c r="AM37" s="631">
        <f t="shared" si="8"/>
        <v>25.99210498948732</v>
      </c>
      <c r="AN37" s="631">
        <f t="shared" si="9"/>
        <v>32.546393067082825</v>
      </c>
      <c r="AO37" s="235">
        <f t="shared" si="10"/>
        <v>34.229019178379374</v>
      </c>
      <c r="AP37" s="808">
        <v>0.3</v>
      </c>
      <c r="AQ37" s="808">
        <v>0.22</v>
      </c>
      <c r="AR37" s="809"/>
      <c r="AS37" s="808">
        <v>0.18</v>
      </c>
      <c r="AT37" s="796">
        <v>0.15</v>
      </c>
      <c r="AU37" s="809"/>
      <c r="AV37" s="821">
        <v>0.11</v>
      </c>
      <c r="AW37" s="827">
        <v>7.3330000000000006E-2</v>
      </c>
      <c r="AX37" s="811">
        <v>7.3330000000000006E-2</v>
      </c>
      <c r="AY37" s="811">
        <v>0.04</v>
      </c>
      <c r="AZ37" s="811">
        <v>2.6669999999999999E-2</v>
      </c>
      <c r="BA37" s="811">
        <v>1.7780000000000001E-2</v>
      </c>
      <c r="BB37" s="812">
        <v>1.5800000000000002E-2</v>
      </c>
      <c r="BC37" s="811">
        <v>1.5800000000000002E-2</v>
      </c>
      <c r="BD37" s="811">
        <v>1.2840000000000001E-2</v>
      </c>
      <c r="BE37" s="811">
        <v>1.1849999999999999E-2</v>
      </c>
      <c r="BF37" s="811">
        <v>9.8700000000000003E-3</v>
      </c>
      <c r="BG37" s="812">
        <v>6.5199999999999998E-3</v>
      </c>
      <c r="BH37" s="810">
        <f t="shared" si="11"/>
        <v>1.2637899999999997</v>
      </c>
      <c r="BI37" s="405">
        <f t="shared" si="12"/>
        <v>36.363636363636353</v>
      </c>
      <c r="BJ37" s="405">
        <f t="shared" si="13"/>
        <v>22.222222222222232</v>
      </c>
      <c r="BK37" s="405">
        <f t="shared" si="14"/>
        <v>19.999999999999996</v>
      </c>
      <c r="BL37" s="306">
        <f t="shared" si="15"/>
        <v>36.363636363636353</v>
      </c>
      <c r="BM37" s="404">
        <f t="shared" si="27"/>
        <v>50.006818491749613</v>
      </c>
      <c r="BN37" s="306">
        <f t="shared" si="43"/>
        <v>0</v>
      </c>
      <c r="BO37" s="306">
        <f t="shared" si="44"/>
        <v>83.325000000000003</v>
      </c>
      <c r="BP37" s="306">
        <f t="shared" si="45"/>
        <v>49.981252343457072</v>
      </c>
      <c r="BQ37" s="306">
        <f t="shared" si="46"/>
        <v>50</v>
      </c>
      <c r="BR37" s="306">
        <f t="shared" si="47"/>
        <v>12.531645569620252</v>
      </c>
      <c r="BS37" s="306">
        <f t="shared" si="48"/>
        <v>0</v>
      </c>
      <c r="BT37" s="306">
        <f t="shared" si="49"/>
        <v>23.052959501557634</v>
      </c>
      <c r="BU37" s="306">
        <f t="shared" si="50"/>
        <v>8.3544303797468586</v>
      </c>
      <c r="BV37" s="306">
        <f t="shared" si="51"/>
        <v>20.060790273556229</v>
      </c>
      <c r="BW37" s="306">
        <f t="shared" si="52"/>
        <v>51.380368098159515</v>
      </c>
      <c r="BX37" s="404">
        <f t="shared" si="17"/>
        <v>30.90951730715614</v>
      </c>
      <c r="BY37" s="405">
        <f t="shared" si="18"/>
        <v>22.286018913912198</v>
      </c>
      <c r="BZ37" s="788" t="s">
        <v>1464</v>
      </c>
      <c r="CA37" s="486">
        <f t="shared" si="19"/>
        <v>-8.1472391662642778</v>
      </c>
      <c r="CB37" s="348">
        <f t="shared" si="20"/>
        <v>33.055558036532929</v>
      </c>
      <c r="CC37" s="404">
        <f t="shared" si="21"/>
        <v>65.741818181818189</v>
      </c>
      <c r="CD37" s="570">
        <f t="shared" si="22"/>
        <v>0.32940000000000003</v>
      </c>
      <c r="CE37" s="419">
        <f t="shared" si="42"/>
        <v>0.36234000000000005</v>
      </c>
      <c r="CF37" s="419">
        <f t="shared" si="53"/>
        <v>0.39857400000000009</v>
      </c>
      <c r="CG37" s="419">
        <f t="shared" si="53"/>
        <v>0.43843140000000014</v>
      </c>
      <c r="CH37" s="496">
        <f t="shared" si="53"/>
        <v>0.4822745400000002</v>
      </c>
      <c r="CI37" s="416">
        <f t="shared" si="25"/>
        <v>2.0110199400000006</v>
      </c>
      <c r="CJ37" s="405">
        <f t="shared" si="26"/>
        <v>3.4131363543788198</v>
      </c>
      <c r="CK37" s="457">
        <v>0.94</v>
      </c>
      <c r="CL37" s="458">
        <v>21.05</v>
      </c>
      <c r="CM37" s="458">
        <v>-15.36</v>
      </c>
      <c r="CN37" s="525">
        <v>-1.31</v>
      </c>
      <c r="CO37" s="508">
        <v>3.4</v>
      </c>
    </row>
    <row r="38" spans="1:93" ht="11.25" customHeight="1">
      <c r="A38" s="23" t="s">
        <v>1373</v>
      </c>
      <c r="B38" s="24" t="s">
        <v>0</v>
      </c>
      <c r="C38" s="217" t="s">
        <v>497</v>
      </c>
      <c r="D38" s="117">
        <v>5</v>
      </c>
      <c r="E38" s="24">
        <v>576</v>
      </c>
      <c r="F38" s="57" t="s">
        <v>2659</v>
      </c>
      <c r="G38" s="49" t="s">
        <v>2659</v>
      </c>
      <c r="H38" s="184">
        <v>31.45</v>
      </c>
      <c r="I38" s="227">
        <f t="shared" si="0"/>
        <v>4.8966613672496031</v>
      </c>
      <c r="J38" s="126">
        <v>0.35</v>
      </c>
      <c r="K38" s="126">
        <v>0.38500000000000001</v>
      </c>
      <c r="L38" s="83">
        <f t="shared" si="1"/>
        <v>10.000000000000009</v>
      </c>
      <c r="M38" s="140">
        <v>42004</v>
      </c>
      <c r="N38" s="27">
        <v>42009</v>
      </c>
      <c r="O38" s="28">
        <v>42017</v>
      </c>
      <c r="P38" s="93" t="s">
        <v>1514</v>
      </c>
      <c r="Q38" s="91" t="s">
        <v>992</v>
      </c>
      <c r="R38" s="224">
        <f t="shared" ref="R38:R49" si="55">K38*4</f>
        <v>1.54</v>
      </c>
      <c r="S38" s="231">
        <f t="shared" si="2"/>
        <v>62.857142857142854</v>
      </c>
      <c r="T38" s="680">
        <f t="shared" si="3"/>
        <v>-12.564374182307592</v>
      </c>
      <c r="U38" s="227">
        <f t="shared" si="4"/>
        <v>12.836734693877549</v>
      </c>
      <c r="V38" s="263">
        <v>12</v>
      </c>
      <c r="W38" s="161">
        <v>2.4500000000000002</v>
      </c>
      <c r="X38" s="149">
        <v>1.84</v>
      </c>
      <c r="Y38" s="155">
        <v>5.91</v>
      </c>
      <c r="Z38" s="149">
        <v>1.34</v>
      </c>
      <c r="AA38" s="156">
        <v>13.3</v>
      </c>
      <c r="AB38" s="432">
        <v>-10.9</v>
      </c>
      <c r="AC38" s="440">
        <v>11.11</v>
      </c>
      <c r="AD38" s="443">
        <v>7.8</v>
      </c>
      <c r="AE38" s="440">
        <v>6.98</v>
      </c>
      <c r="AF38" s="723">
        <v>3</v>
      </c>
      <c r="AG38" s="456">
        <v>1220</v>
      </c>
      <c r="AH38" s="653">
        <v>13.24</v>
      </c>
      <c r="AI38" s="767">
        <v>1.57</v>
      </c>
      <c r="AJ38" s="796">
        <f t="shared" si="5"/>
        <v>2.0359713278636318</v>
      </c>
      <c r="AK38" s="688">
        <f t="shared" si="40"/>
        <v>1.4643328902291735</v>
      </c>
      <c r="AL38" s="634">
        <f t="shared" si="7"/>
        <v>16.666666666666675</v>
      </c>
      <c r="AM38" s="631">
        <f t="shared" si="8"/>
        <v>20.507113208761485</v>
      </c>
      <c r="AN38" s="631">
        <f t="shared" si="9"/>
        <v>15.880576357336329</v>
      </c>
      <c r="AO38" s="235">
        <f t="shared" si="10"/>
        <v>10.8449222600272</v>
      </c>
      <c r="AP38" s="808">
        <v>1.4</v>
      </c>
      <c r="AQ38" s="813">
        <v>1.2</v>
      </c>
      <c r="AR38" s="809"/>
      <c r="AS38" s="808">
        <v>1.05</v>
      </c>
      <c r="AT38" s="796">
        <v>0.8</v>
      </c>
      <c r="AU38" s="809"/>
      <c r="AV38" s="827">
        <v>0.47</v>
      </c>
      <c r="AW38" s="827">
        <v>0.67</v>
      </c>
      <c r="AX38" s="812">
        <v>0.88</v>
      </c>
      <c r="AY38" s="811">
        <v>0.84750000000000003</v>
      </c>
      <c r="AZ38" s="811">
        <v>0.71250000000000002</v>
      </c>
      <c r="BA38" s="811">
        <v>0.6</v>
      </c>
      <c r="BB38" s="811">
        <v>0.5</v>
      </c>
      <c r="BC38" s="812">
        <v>0</v>
      </c>
      <c r="BD38" s="812">
        <v>0</v>
      </c>
      <c r="BE38" s="811">
        <v>1.88</v>
      </c>
      <c r="BF38" s="811">
        <v>1.25</v>
      </c>
      <c r="BG38" s="812">
        <v>0.96</v>
      </c>
      <c r="BH38" s="810">
        <f t="shared" si="11"/>
        <v>13.219999999999999</v>
      </c>
      <c r="BI38" s="405">
        <f t="shared" si="12"/>
        <v>16.666666666666675</v>
      </c>
      <c r="BJ38" s="405">
        <f t="shared" si="13"/>
        <v>14.285714285714279</v>
      </c>
      <c r="BK38" s="405">
        <f t="shared" si="14"/>
        <v>31.25</v>
      </c>
      <c r="BL38" s="306">
        <f t="shared" si="15"/>
        <v>70.212765957446834</v>
      </c>
      <c r="BM38" s="404">
        <f t="shared" si="27"/>
        <v>0</v>
      </c>
      <c r="BN38" s="306">
        <f t="shared" si="43"/>
        <v>0</v>
      </c>
      <c r="BO38" s="306">
        <f t="shared" si="44"/>
        <v>3.8348082595870192</v>
      </c>
      <c r="BP38" s="306">
        <f t="shared" si="45"/>
        <v>18.947368421052623</v>
      </c>
      <c r="BQ38" s="306">
        <f t="shared" si="46"/>
        <v>18.75</v>
      </c>
      <c r="BR38" s="306">
        <f t="shared" si="47"/>
        <v>19.999999999999996</v>
      </c>
      <c r="BS38" s="306">
        <f t="shared" si="48"/>
        <v>0</v>
      </c>
      <c r="BT38" s="306">
        <f t="shared" si="49"/>
        <v>0</v>
      </c>
      <c r="BU38" s="306">
        <f t="shared" si="50"/>
        <v>0</v>
      </c>
      <c r="BV38" s="306">
        <f t="shared" si="51"/>
        <v>50.4</v>
      </c>
      <c r="BW38" s="306">
        <f t="shared" si="52"/>
        <v>30.20833333333335</v>
      </c>
      <c r="BX38" s="404">
        <f t="shared" si="17"/>
        <v>18.303710461586721</v>
      </c>
      <c r="BY38" s="405">
        <f t="shared" si="18"/>
        <v>19.901158410422134</v>
      </c>
      <c r="BZ38" s="788" t="s">
        <v>2637</v>
      </c>
      <c r="CA38" s="486">
        <f t="shared" si="19"/>
        <v>7.9405030307083813</v>
      </c>
      <c r="CB38" s="348">
        <f t="shared" si="20"/>
        <v>20.77723772458593</v>
      </c>
      <c r="CC38" s="404">
        <f t="shared" si="21"/>
        <v>58.780612244897966</v>
      </c>
      <c r="CD38" s="570">
        <f t="shared" si="22"/>
        <v>1.4139999999999999</v>
      </c>
      <c r="CE38" s="419">
        <f t="shared" si="42"/>
        <v>1.5554000000000001</v>
      </c>
      <c r="CF38" s="419">
        <f t="shared" si="53"/>
        <v>1.6639669200000002</v>
      </c>
      <c r="CG38" s="419">
        <f t="shared" si="53"/>
        <v>1.7801118110160004</v>
      </c>
      <c r="CH38" s="496">
        <f t="shared" si="53"/>
        <v>1.9043636154249173</v>
      </c>
      <c r="CI38" s="416">
        <f t="shared" si="25"/>
        <v>8.3178423464409192</v>
      </c>
      <c r="CJ38" s="405">
        <f t="shared" si="26"/>
        <v>26.447829400448075</v>
      </c>
      <c r="CK38" s="457">
        <v>1.1000000000000001</v>
      </c>
      <c r="CL38" s="458">
        <v>32.04</v>
      </c>
      <c r="CM38" s="458">
        <v>-7.77</v>
      </c>
      <c r="CN38" s="525">
        <v>6.07</v>
      </c>
      <c r="CO38" s="508">
        <v>5.4</v>
      </c>
    </row>
    <row r="39" spans="1:93" ht="11.25" customHeight="1">
      <c r="A39" s="23" t="s">
        <v>224</v>
      </c>
      <c r="B39" s="24" t="s">
        <v>225</v>
      </c>
      <c r="C39" s="29" t="s">
        <v>497</v>
      </c>
      <c r="D39" s="117">
        <v>5</v>
      </c>
      <c r="E39" s="24">
        <v>539</v>
      </c>
      <c r="F39" s="57" t="s">
        <v>2659</v>
      </c>
      <c r="G39" s="49" t="s">
        <v>2659</v>
      </c>
      <c r="H39" s="184">
        <v>53.45</v>
      </c>
      <c r="I39" s="227">
        <f t="shared" ref="I39:I60" si="56">(R39/H39)*100</f>
        <v>4.4003741814780168</v>
      </c>
      <c r="J39" s="126">
        <v>0.58299999999999996</v>
      </c>
      <c r="K39" s="126">
        <v>0.58799999999999997</v>
      </c>
      <c r="L39" s="83">
        <f t="shared" ref="L39:L70" si="57">((K39/J39)-1)*100</f>
        <v>0.85763293310463506</v>
      </c>
      <c r="M39" s="140">
        <v>41915</v>
      </c>
      <c r="N39" s="27">
        <v>41919</v>
      </c>
      <c r="O39" s="28">
        <v>41941</v>
      </c>
      <c r="P39" s="93" t="s">
        <v>37</v>
      </c>
      <c r="Q39" s="91" t="s">
        <v>1804</v>
      </c>
      <c r="R39" s="224">
        <f t="shared" si="55"/>
        <v>2.3519999999999999</v>
      </c>
      <c r="S39" s="231">
        <f t="shared" ref="S39:S70" si="58">IF(OR(W39&lt;0.01,W39="n/a"),"n/a",R39/W39*100)</f>
        <v>52.035398230088489</v>
      </c>
      <c r="T39" s="680">
        <f t="shared" ref="T39:T70" si="59">IF(OR(W39&lt;0.01,Z39="n/a"),"n/a",(H39/SQRT(22.5*W39*(H39/Z39))-1)*100)</f>
        <v>-2.1976990616790593</v>
      </c>
      <c r="U39" s="227">
        <f t="shared" ref="U39:U70" si="60">IF(OR(W39&lt;0.01,W39="n/a"),"n/a",H39/W39)</f>
        <v>11.825221238938054</v>
      </c>
      <c r="V39" s="263">
        <v>10</v>
      </c>
      <c r="W39" s="161">
        <v>4.5199999999999996</v>
      </c>
      <c r="X39" s="149">
        <v>1.5</v>
      </c>
      <c r="Y39" s="155">
        <v>4.17</v>
      </c>
      <c r="Z39" s="149">
        <v>1.82</v>
      </c>
      <c r="AA39" s="156">
        <v>15.8</v>
      </c>
      <c r="AB39" s="432">
        <v>10.9</v>
      </c>
      <c r="AC39" s="440">
        <v>7.5</v>
      </c>
      <c r="AD39" s="443">
        <v>14</v>
      </c>
      <c r="AE39" s="440">
        <v>7.9</v>
      </c>
      <c r="AF39" s="723">
        <v>4</v>
      </c>
      <c r="AG39" s="456">
        <v>65024</v>
      </c>
      <c r="AH39" s="653">
        <v>0</v>
      </c>
      <c r="AI39" s="767">
        <v>0.11</v>
      </c>
      <c r="AJ39" s="796">
        <f t="shared" ref="AJ39:AJ70" si="61">IF(OR(AD39&lt;0,AD39="n/a",AD39=0,AN39="n/a"),"n/a",AN39/AD39)</f>
        <v>0.51001448529290738</v>
      </c>
      <c r="AK39" s="688">
        <f t="shared" si="40"/>
        <v>0.90430607716670697</v>
      </c>
      <c r="AL39" s="634">
        <f t="shared" ref="AL39:AL72" si="62">((AP39/AQ39)^(1/1)-1)*100</f>
        <v>0.85763293310463506</v>
      </c>
      <c r="AM39" s="631">
        <f t="shared" ref="AM39:AM72" si="63">IF(AT39=0,"n/a",((AP39/AT39)^(1/3)-1)*100)</f>
        <v>4.4333205826350364</v>
      </c>
      <c r="AN39" s="631">
        <f t="shared" ref="AN39:AN72" si="64">IF(AW39=0,"n/a",((AP39/AW39)^(1/5)-1)*100)</f>
        <v>7.1402027941007029</v>
      </c>
      <c r="AO39" s="235">
        <f t="shared" ref="AO39:AO70" si="65">IF(BB39=0,"n/a",((AP39/BB39)^(1/10)-1)*100)</f>
        <v>7.8957810573072384</v>
      </c>
      <c r="AP39" s="808">
        <v>2.3519999999999999</v>
      </c>
      <c r="AQ39" s="808">
        <v>2.3319999999999999</v>
      </c>
      <c r="AR39" s="809"/>
      <c r="AS39" s="808">
        <v>2.1779999999999999</v>
      </c>
      <c r="AT39" s="796">
        <v>2.0649999999999999</v>
      </c>
      <c r="AU39" s="809"/>
      <c r="AV39" s="821">
        <v>1.89</v>
      </c>
      <c r="AW39" s="827">
        <v>1.6659999999999999</v>
      </c>
      <c r="AX39" s="811">
        <v>1.8939999999999999</v>
      </c>
      <c r="AY39" s="811">
        <v>1.5960000000000001</v>
      </c>
      <c r="AZ39" s="811">
        <v>1.3109999999999999</v>
      </c>
      <c r="BA39" s="811">
        <v>1.26</v>
      </c>
      <c r="BB39" s="811">
        <v>1.1000000000000001</v>
      </c>
      <c r="BC39" s="811">
        <v>0.84</v>
      </c>
      <c r="BD39" s="811">
        <v>0.37</v>
      </c>
      <c r="BE39" s="812">
        <v>0</v>
      </c>
      <c r="BF39" s="812">
        <v>0</v>
      </c>
      <c r="BG39" s="812">
        <v>0</v>
      </c>
      <c r="BH39" s="810">
        <f t="shared" ref="BH39:BH70" si="66">SUM(AP39:BG39)</f>
        <v>20.854000000000003</v>
      </c>
      <c r="BI39" s="405">
        <f t="shared" ref="BI39:BI72" si="67">((AP39/AQ39)-1)*100</f>
        <v>0.85763293310463506</v>
      </c>
      <c r="BJ39" s="405">
        <f t="shared" ref="BJ39:BJ70" si="68">IF(AS39=0,0,IF(AS39&gt;AQ39,0,((AQ39/AS39)-1)*100))</f>
        <v>7.0707070707070718</v>
      </c>
      <c r="BK39" s="405">
        <f t="shared" ref="BK39:BK70" si="69">IF(AT39=0,0,IF(AT39&gt;AS39,0,((AS39/AT39)-1)*100))</f>
        <v>5.4721549636803868</v>
      </c>
      <c r="BL39" s="306">
        <f t="shared" ref="BL39:BL70" si="70">IF(AV39=0,0,IF(AV39&gt;AT39,0,((AT39/AV39)-1)*100))</f>
        <v>9.259259259259256</v>
      </c>
      <c r="BM39" s="404">
        <f t="shared" si="27"/>
        <v>13.445378151260501</v>
      </c>
      <c r="BN39" s="306">
        <f t="shared" si="43"/>
        <v>0</v>
      </c>
      <c r="BO39" s="306">
        <f t="shared" si="44"/>
        <v>18.671679197994973</v>
      </c>
      <c r="BP39" s="306">
        <f t="shared" si="45"/>
        <v>21.739130434782616</v>
      </c>
      <c r="BQ39" s="306">
        <f t="shared" si="46"/>
        <v>4.0476190476190332</v>
      </c>
      <c r="BR39" s="306">
        <f t="shared" si="47"/>
        <v>14.545454545454529</v>
      </c>
      <c r="BS39" s="306">
        <f t="shared" si="48"/>
        <v>30.952380952380977</v>
      </c>
      <c r="BT39" s="306">
        <f t="shared" si="49"/>
        <v>127.02702702702702</v>
      </c>
      <c r="BU39" s="306">
        <f t="shared" si="50"/>
        <v>0</v>
      </c>
      <c r="BV39" s="306">
        <f t="shared" si="51"/>
        <v>0</v>
      </c>
      <c r="BW39" s="306">
        <f t="shared" si="52"/>
        <v>0</v>
      </c>
      <c r="BX39" s="404">
        <f t="shared" ref="BX39:BX70" si="71">AVERAGE(BI39:BW39)</f>
        <v>16.872561572218068</v>
      </c>
      <c r="BY39" s="405">
        <f t="shared" ref="BY39:BY72" si="72">SQRT(AVERAGE((BI39-$BX39)^2,(BJ39-$BX39)^2,(BK39-$BX39)^2,(BL39-$BX39)^2,(BM39-$BX39)^2,(BN39-$BX39)^2,(BO39-$BX39)^2,(BP39-$BX39)^2,(BQ39-$BX39)^2,(BR39-$BX39)^2,(BS39-$BX39)^2,(BT39-$BX39)^2,(BU39-$BX39)^2,(BV39-$BX39)^2,(BW39-$BX39)^2))</f>
        <v>30.789638218269342</v>
      </c>
      <c r="BZ39" s="788" t="s">
        <v>2637</v>
      </c>
      <c r="CA39" s="486">
        <f t="shared" ref="CA39:CA70" si="73">IF(AN39="n/a","n/a",IF(U39&lt;0,"n/a",IF(U39="n/a","n/a",I39+AN39-U39)))</f>
        <v>-0.28464426335933446</v>
      </c>
      <c r="CB39" s="348">
        <f t="shared" ref="CB39:CB70" si="74">IF(AN39="n/a","n/a",I39+AN39)</f>
        <v>11.54057697557872</v>
      </c>
      <c r="CC39" s="404">
        <f t="shared" ref="CC39:CC70" si="75">D39/10+(500-E39)/100+IF(F39="N",2,IF(F39="Y",1,0))+IF(G39="N",2,IF(G39="Y",1,0))+IF(L39&gt;10,5,L39/2)+IF(S39&gt;100,0,IF(S39&lt;0,0,(100-S39)/10))+IF(U39&gt;100,0,IF(U39&lt;0,0,(100-U39)/10))+IF(X39="-",0,IF(X39="N/A",0,IF(X39&gt;5,0,5-X39)))+IF(Y39&gt;5,0,5-Y39)+IF(Z39="N/A",0,IF(Z39&gt;5,0,5-Z39))+IF(AB39&lt;0,0,IF(AB39="-",0,IF(AB39="N/A",0,IF(AB39&gt;10,5,AB39/2))))+IF(AC39="n/a",0,IF(AC39&lt;0,0,IF(AC39&gt;10,5,AC39/2)))+IF(AE39="n/a",0,IF(AE39&lt;0,0,IF(AE39&gt;10,5,AE39/2)))+AF39/10+IF(AG39&gt;100000,3,IF(AG39&gt;10000,2,IF(AG39&gt;1000,1,0)))+IF(AL39&gt;10,5,AL39/2)+IF(AM39="n/a",0,IF(AM39&gt;10,5,AM39/2))+IF(AN39="n/a",0,IF(AN39&gt;10,5,AN39/2))+IF(AO39="n/a",0,IF(AO39&lt;0,0,IF(AO39&gt;10,5,AO39/2)))+IF(BX39&gt;10,5,BX39/2)</f>
        <v>51.926223203223465</v>
      </c>
      <c r="CD39" s="570">
        <f t="shared" ref="CD39:CD72" si="76">IF(AB39="n/a",1.03*AP39,IF(AB39&lt;0,1.01*AP39,IF(AB39&gt;10,1.1*AP39,(1+AB39/100)*AP39)))</f>
        <v>2.5872000000000002</v>
      </c>
      <c r="CE39" s="419">
        <f t="shared" ref="CE39:CE67" si="77">IF($AC39="n/a",1.03*CD39,IF($AC39&lt;0,1.01*CD39,IF($AC39&gt;10,1.1*CD39,(1+$AC39/100)*CD39)))</f>
        <v>2.7812399999999999</v>
      </c>
      <c r="CF39" s="419">
        <f t="shared" ref="CF39:CH54" si="78">IF($AE39="n/a",1.03*CE39,IF($AE39&lt;0,1.01*CE39,IF($AE39&gt;10,1.1*CE39,(1+$AE39/100)*CE39)))</f>
        <v>3.00095796</v>
      </c>
      <c r="CG39" s="419">
        <f t="shared" si="78"/>
        <v>3.2380336388399997</v>
      </c>
      <c r="CH39" s="496">
        <f t="shared" si="78"/>
        <v>3.4938382963083594</v>
      </c>
      <c r="CI39" s="416">
        <f t="shared" ref="CI39:CI70" si="79">SUM(CD39:CH39)</f>
        <v>15.101269895148359</v>
      </c>
      <c r="CJ39" s="405">
        <f t="shared" ref="CJ39:CJ70" si="80">(CI39/H39)*100</f>
        <v>28.253077446488977</v>
      </c>
      <c r="CK39" s="457">
        <v>1.1000000000000001</v>
      </c>
      <c r="CL39" s="458">
        <v>12.24</v>
      </c>
      <c r="CM39" s="458">
        <v>-20.67</v>
      </c>
      <c r="CN39" s="525">
        <v>0.79</v>
      </c>
      <c r="CO39" s="508">
        <v>-11.26</v>
      </c>
    </row>
    <row r="40" spans="1:93" ht="11.25" customHeight="1">
      <c r="A40" s="23" t="s">
        <v>1898</v>
      </c>
      <c r="B40" s="24" t="s">
        <v>1899</v>
      </c>
      <c r="C40" s="217" t="s">
        <v>497</v>
      </c>
      <c r="D40" s="117">
        <v>5</v>
      </c>
      <c r="E40" s="24">
        <v>559</v>
      </c>
      <c r="F40" s="57" t="s">
        <v>2659</v>
      </c>
      <c r="G40" s="49" t="s">
        <v>2659</v>
      </c>
      <c r="H40" s="184">
        <v>15.86</v>
      </c>
      <c r="I40" s="227">
        <f t="shared" si="56"/>
        <v>2.7129003783102146</v>
      </c>
      <c r="J40" s="126">
        <v>0.1014135</v>
      </c>
      <c r="K40" s="126">
        <v>0.1075665</v>
      </c>
      <c r="L40" s="83">
        <f t="shared" si="57"/>
        <v>6.0672395686964586</v>
      </c>
      <c r="M40" s="140">
        <v>41948</v>
      </c>
      <c r="N40" s="27">
        <v>41950</v>
      </c>
      <c r="O40" s="28">
        <v>41985</v>
      </c>
      <c r="P40" s="26" t="s">
        <v>2156</v>
      </c>
      <c r="Q40" s="91" t="s">
        <v>2835</v>
      </c>
      <c r="R40" s="224">
        <f t="shared" si="55"/>
        <v>0.43026599999999998</v>
      </c>
      <c r="S40" s="231">
        <f t="shared" si="58"/>
        <v>74.183793103448281</v>
      </c>
      <c r="T40" s="680">
        <f t="shared" si="59"/>
        <v>-5.8093561194318184</v>
      </c>
      <c r="U40" s="227">
        <f t="shared" si="60"/>
        <v>27.344827586206897</v>
      </c>
      <c r="V40" s="263">
        <v>12</v>
      </c>
      <c r="W40" s="161">
        <v>0.57999999999999996</v>
      </c>
      <c r="X40" s="149">
        <v>1.97</v>
      </c>
      <c r="Y40" s="155">
        <v>1.75</v>
      </c>
      <c r="Z40" s="149">
        <v>0.73</v>
      </c>
      <c r="AA40" s="156">
        <v>2.7</v>
      </c>
      <c r="AB40" s="432">
        <v>172.4</v>
      </c>
      <c r="AC40" s="440">
        <v>12.46</v>
      </c>
      <c r="AD40" s="443">
        <v>-40.5</v>
      </c>
      <c r="AE40" s="440">
        <v>13.9</v>
      </c>
      <c r="AF40" s="723">
        <v>2</v>
      </c>
      <c r="AG40" s="456">
        <v>65104</v>
      </c>
      <c r="AH40" s="653">
        <v>0</v>
      </c>
      <c r="AI40" s="767">
        <v>1.82</v>
      </c>
      <c r="AJ40" s="796" t="str">
        <f t="shared" si="61"/>
        <v>n/a</v>
      </c>
      <c r="AK40" s="688" t="str">
        <f t="shared" si="40"/>
        <v>n/a</v>
      </c>
      <c r="AL40" s="634">
        <f t="shared" si="62"/>
        <v>6.0672395686964808</v>
      </c>
      <c r="AM40" s="631">
        <f t="shared" si="63"/>
        <v>6.4314511787120887</v>
      </c>
      <c r="AN40" s="631">
        <f t="shared" si="64"/>
        <v>45.091313155036786</v>
      </c>
      <c r="AO40" s="1006">
        <f t="shared" si="65"/>
        <v>-12.407322983674284</v>
      </c>
      <c r="AP40" s="808">
        <v>0.43026599999999998</v>
      </c>
      <c r="AQ40" s="808">
        <v>0.40565399999999996</v>
      </c>
      <c r="AR40" s="809"/>
      <c r="AS40" s="808">
        <v>0.38108799999999998</v>
      </c>
      <c r="AT40" s="796">
        <v>0.35688399999999998</v>
      </c>
      <c r="AU40" s="809"/>
      <c r="AV40" s="821">
        <v>0.28267799999999998</v>
      </c>
      <c r="AW40" s="827">
        <v>6.6916000000000003E-2</v>
      </c>
      <c r="AX40" s="811">
        <v>2.6499199999999998</v>
      </c>
      <c r="AY40" s="811">
        <v>2.5374300000000001</v>
      </c>
      <c r="AZ40" s="811">
        <v>2.0158299999999998</v>
      </c>
      <c r="BA40" s="811">
        <v>1.83287</v>
      </c>
      <c r="BB40" s="811">
        <v>1.6182999999999998</v>
      </c>
      <c r="BC40" s="811">
        <v>1.3186</v>
      </c>
      <c r="BD40" s="811">
        <v>1.03894</v>
      </c>
      <c r="BE40" s="811">
        <v>0.89884999999999993</v>
      </c>
      <c r="BF40" s="811">
        <v>0.82904</v>
      </c>
      <c r="BG40" s="811">
        <v>0.74563000000000001</v>
      </c>
      <c r="BH40" s="810">
        <f t="shared" si="66"/>
        <v>17.408895999999995</v>
      </c>
      <c r="BI40" s="405">
        <f t="shared" si="67"/>
        <v>6.0672395686964808</v>
      </c>
      <c r="BJ40" s="405">
        <f t="shared" si="68"/>
        <v>6.4462801242757495</v>
      </c>
      <c r="BK40" s="405">
        <f t="shared" si="69"/>
        <v>6.7820356194169484</v>
      </c>
      <c r="BL40" s="306">
        <f t="shared" si="70"/>
        <v>26.251070122188501</v>
      </c>
      <c r="BM40" s="404">
        <f t="shared" si="27"/>
        <v>322.43708530097433</v>
      </c>
      <c r="BN40" s="306">
        <f t="shared" si="43"/>
        <v>0</v>
      </c>
      <c r="BO40" s="306">
        <f t="shared" si="44"/>
        <v>4.4332257441584533</v>
      </c>
      <c r="BP40" s="306">
        <f t="shared" si="45"/>
        <v>25.875197809339092</v>
      </c>
      <c r="BQ40" s="306">
        <f t="shared" si="46"/>
        <v>9.9821591274885648</v>
      </c>
      <c r="BR40" s="306">
        <f t="shared" si="47"/>
        <v>13.258975468083811</v>
      </c>
      <c r="BS40" s="306">
        <f t="shared" si="48"/>
        <v>22.728651600182005</v>
      </c>
      <c r="BT40" s="306">
        <f t="shared" si="49"/>
        <v>26.917820085856746</v>
      </c>
      <c r="BU40" s="306">
        <f t="shared" si="50"/>
        <v>15.585470323190753</v>
      </c>
      <c r="BV40" s="306">
        <f t="shared" si="51"/>
        <v>8.4205828428061338</v>
      </c>
      <c r="BW40" s="306">
        <f t="shared" si="52"/>
        <v>11.186513418183285</v>
      </c>
      <c r="BX40" s="404">
        <f t="shared" si="71"/>
        <v>33.758153810322725</v>
      </c>
      <c r="BY40" s="405">
        <f t="shared" si="72"/>
        <v>77.601415566373547</v>
      </c>
      <c r="BZ40" s="788" t="s">
        <v>2637</v>
      </c>
      <c r="CA40" s="486">
        <f t="shared" si="73"/>
        <v>20.459385947140106</v>
      </c>
      <c r="CB40" s="348">
        <f t="shared" si="74"/>
        <v>47.804213533347003</v>
      </c>
      <c r="CC40" s="404">
        <f t="shared" si="75"/>
        <v>56.790103089087005</v>
      </c>
      <c r="CD40" s="570">
        <f t="shared" si="76"/>
        <v>0.47329260000000001</v>
      </c>
      <c r="CE40" s="419">
        <f t="shared" si="77"/>
        <v>0.5206218600000001</v>
      </c>
      <c r="CF40" s="419">
        <f t="shared" si="78"/>
        <v>0.57268404600000011</v>
      </c>
      <c r="CG40" s="419">
        <f t="shared" si="78"/>
        <v>0.62995245060000016</v>
      </c>
      <c r="CH40" s="496">
        <f t="shared" si="78"/>
        <v>0.69294769566000025</v>
      </c>
      <c r="CI40" s="416">
        <f t="shared" si="79"/>
        <v>2.8894986522600004</v>
      </c>
      <c r="CJ40" s="405">
        <f t="shared" si="80"/>
        <v>18.218780909583863</v>
      </c>
      <c r="CK40" s="457">
        <v>1.94</v>
      </c>
      <c r="CL40" s="458">
        <v>20.05</v>
      </c>
      <c r="CM40" s="458">
        <v>-10.23</v>
      </c>
      <c r="CN40" s="525">
        <v>6.52</v>
      </c>
      <c r="CO40" s="508">
        <v>5.75</v>
      </c>
    </row>
    <row r="41" spans="1:93" ht="11.25" customHeight="1">
      <c r="A41" s="30" t="s">
        <v>2478</v>
      </c>
      <c r="B41" s="32" t="s">
        <v>2479</v>
      </c>
      <c r="C41" s="35" t="s">
        <v>3497</v>
      </c>
      <c r="D41" s="118">
        <v>5</v>
      </c>
      <c r="E41" s="24">
        <v>554</v>
      </c>
      <c r="F41" s="65" t="s">
        <v>2659</v>
      </c>
      <c r="G41" s="66" t="s">
        <v>2659</v>
      </c>
      <c r="H41" s="185">
        <v>37.25</v>
      </c>
      <c r="I41" s="227">
        <f t="shared" si="56"/>
        <v>2.36241610738255</v>
      </c>
      <c r="J41" s="125">
        <v>0.18</v>
      </c>
      <c r="K41" s="125">
        <v>0.22</v>
      </c>
      <c r="L41" s="84">
        <f t="shared" si="57"/>
        <v>22.222222222222232</v>
      </c>
      <c r="M41" s="215">
        <v>41962</v>
      </c>
      <c r="N41" s="44">
        <v>41964</v>
      </c>
      <c r="O41" s="34">
        <v>41978</v>
      </c>
      <c r="P41" s="43" t="s">
        <v>2042</v>
      </c>
      <c r="Q41" s="32"/>
      <c r="R41" s="224">
        <f t="shared" si="55"/>
        <v>0.88</v>
      </c>
      <c r="S41" s="231" t="str">
        <f t="shared" si="58"/>
        <v>n/a</v>
      </c>
      <c r="T41" s="680" t="str">
        <f t="shared" si="59"/>
        <v>n/a</v>
      </c>
      <c r="U41" s="227" t="str">
        <f t="shared" si="60"/>
        <v>n/a</v>
      </c>
      <c r="V41" s="263">
        <v>12</v>
      </c>
      <c r="W41" s="161">
        <v>-3.8</v>
      </c>
      <c r="X41" s="149" t="s">
        <v>462</v>
      </c>
      <c r="Y41" s="155">
        <v>0.42</v>
      </c>
      <c r="Z41" s="149">
        <v>6.86</v>
      </c>
      <c r="AA41" s="156">
        <v>-50.4</v>
      </c>
      <c r="AB41" s="489">
        <v>-256.2</v>
      </c>
      <c r="AC41" s="440">
        <v>0</v>
      </c>
      <c r="AD41" s="443">
        <v>-58.3</v>
      </c>
      <c r="AE41" s="440">
        <v>10</v>
      </c>
      <c r="AF41" s="723">
        <v>2</v>
      </c>
      <c r="AG41" s="456">
        <v>265</v>
      </c>
      <c r="AH41" s="653">
        <v>1.8</v>
      </c>
      <c r="AI41" s="767">
        <v>1.1599999999999999</v>
      </c>
      <c r="AJ41" s="797" t="str">
        <f t="shared" si="61"/>
        <v>n/a</v>
      </c>
      <c r="AK41" s="686" t="str">
        <f t="shared" si="40"/>
        <v>n/a</v>
      </c>
      <c r="AL41" s="634">
        <f t="shared" si="62"/>
        <v>33.33333333333335</v>
      </c>
      <c r="AM41" s="631">
        <f t="shared" si="63"/>
        <v>25.99210498948732</v>
      </c>
      <c r="AN41" s="631">
        <f t="shared" si="64"/>
        <v>18.88654957871243</v>
      </c>
      <c r="AO41" s="235" t="str">
        <f t="shared" si="65"/>
        <v>n/a</v>
      </c>
      <c r="AP41" s="808">
        <v>0.76</v>
      </c>
      <c r="AQ41" s="808">
        <v>0.56999999999999995</v>
      </c>
      <c r="AR41" s="809"/>
      <c r="AS41" s="808">
        <v>0.46</v>
      </c>
      <c r="AT41" s="796">
        <v>0.38</v>
      </c>
      <c r="AU41" s="809"/>
      <c r="AV41" s="821">
        <v>0.33</v>
      </c>
      <c r="AW41" s="827">
        <v>0.32</v>
      </c>
      <c r="AX41" s="811">
        <v>0.32</v>
      </c>
      <c r="AY41" s="811">
        <v>0.28999999999999998</v>
      </c>
      <c r="AZ41" s="811">
        <v>7.0000000000000007E-2</v>
      </c>
      <c r="BA41" s="812">
        <v>0</v>
      </c>
      <c r="BB41" s="812">
        <v>0</v>
      </c>
      <c r="BC41" s="812">
        <v>0</v>
      </c>
      <c r="BD41" s="812">
        <v>0</v>
      </c>
      <c r="BE41" s="812">
        <v>0</v>
      </c>
      <c r="BF41" s="812">
        <v>0</v>
      </c>
      <c r="BG41" s="812">
        <v>0</v>
      </c>
      <c r="BH41" s="810">
        <f t="shared" si="66"/>
        <v>3.4999999999999996</v>
      </c>
      <c r="BI41" s="405">
        <f t="shared" si="67"/>
        <v>33.33333333333335</v>
      </c>
      <c r="BJ41" s="405">
        <f t="shared" si="68"/>
        <v>23.913043478260843</v>
      </c>
      <c r="BK41" s="405">
        <f t="shared" si="69"/>
        <v>21.052631578947366</v>
      </c>
      <c r="BL41" s="306">
        <f t="shared" si="70"/>
        <v>15.151515151515138</v>
      </c>
      <c r="BM41" s="404">
        <f t="shared" si="27"/>
        <v>3.125</v>
      </c>
      <c r="BN41" s="306">
        <f t="shared" si="43"/>
        <v>0</v>
      </c>
      <c r="BO41" s="306">
        <f t="shared" si="44"/>
        <v>10.344827586206918</v>
      </c>
      <c r="BP41" s="306">
        <f t="shared" si="45"/>
        <v>314.28571428571422</v>
      </c>
      <c r="BQ41" s="306">
        <f t="shared" si="46"/>
        <v>0</v>
      </c>
      <c r="BR41" s="306">
        <f t="shared" si="47"/>
        <v>0</v>
      </c>
      <c r="BS41" s="306">
        <f t="shared" si="48"/>
        <v>0</v>
      </c>
      <c r="BT41" s="306">
        <f t="shared" si="49"/>
        <v>0</v>
      </c>
      <c r="BU41" s="306">
        <f t="shared" si="50"/>
        <v>0</v>
      </c>
      <c r="BV41" s="306">
        <f t="shared" si="51"/>
        <v>0</v>
      </c>
      <c r="BW41" s="306">
        <f t="shared" si="52"/>
        <v>0</v>
      </c>
      <c r="BX41" s="404">
        <f t="shared" si="71"/>
        <v>28.080404360931858</v>
      </c>
      <c r="BY41" s="405">
        <f t="shared" si="72"/>
        <v>77.209835780189763</v>
      </c>
      <c r="BZ41" s="788" t="s">
        <v>2558</v>
      </c>
      <c r="CA41" s="486" t="str">
        <f t="shared" si="73"/>
        <v>n/a</v>
      </c>
      <c r="CB41" s="348">
        <f t="shared" si="74"/>
        <v>21.24896568609498</v>
      </c>
      <c r="CC41" s="404">
        <f t="shared" si="75"/>
        <v>34.739999999999995</v>
      </c>
      <c r="CD41" s="570">
        <f t="shared" si="76"/>
        <v>0.76760000000000006</v>
      </c>
      <c r="CE41" s="419">
        <f t="shared" si="77"/>
        <v>0.76760000000000006</v>
      </c>
      <c r="CF41" s="419">
        <f t="shared" si="78"/>
        <v>0.84436000000000011</v>
      </c>
      <c r="CG41" s="419">
        <f t="shared" si="78"/>
        <v>0.92879600000000018</v>
      </c>
      <c r="CH41" s="496">
        <f t="shared" si="78"/>
        <v>1.0216756000000002</v>
      </c>
      <c r="CI41" s="416">
        <f t="shared" si="79"/>
        <v>4.3300316000000008</v>
      </c>
      <c r="CJ41" s="405">
        <f t="shared" si="80"/>
        <v>11.624245906040271</v>
      </c>
      <c r="CK41" s="457">
        <v>1.3</v>
      </c>
      <c r="CL41" s="458">
        <v>107.17</v>
      </c>
      <c r="CM41" s="458">
        <v>-46.94</v>
      </c>
      <c r="CN41" s="525">
        <v>17.690000000000001</v>
      </c>
      <c r="CO41" s="508">
        <v>-7.91</v>
      </c>
    </row>
    <row r="42" spans="1:93" ht="11.25" customHeight="1">
      <c r="A42" s="15" t="s">
        <v>1702</v>
      </c>
      <c r="B42" s="16" t="s">
        <v>3009</v>
      </c>
      <c r="C42" s="22" t="s">
        <v>886</v>
      </c>
      <c r="D42" s="116">
        <v>8</v>
      </c>
      <c r="E42" s="24">
        <v>382</v>
      </c>
      <c r="F42" s="36" t="s">
        <v>2049</v>
      </c>
      <c r="G42" s="37" t="s">
        <v>2049</v>
      </c>
      <c r="H42" s="183">
        <v>69.150000000000006</v>
      </c>
      <c r="I42" s="226">
        <f t="shared" si="56"/>
        <v>3.0079537237888645</v>
      </c>
      <c r="J42" s="127">
        <v>0.49</v>
      </c>
      <c r="K42" s="127">
        <v>0.52</v>
      </c>
      <c r="L42" s="96">
        <f t="shared" si="57"/>
        <v>6.1224489795918435</v>
      </c>
      <c r="M42" s="105">
        <v>41794</v>
      </c>
      <c r="N42" s="20">
        <v>41796</v>
      </c>
      <c r="O42" s="21">
        <v>41821</v>
      </c>
      <c r="P42" s="269" t="s">
        <v>3171</v>
      </c>
      <c r="Q42" s="893" t="s">
        <v>2355</v>
      </c>
      <c r="R42" s="225">
        <f t="shared" si="55"/>
        <v>2.08</v>
      </c>
      <c r="S42" s="675">
        <f t="shared" si="58"/>
        <v>58.426966292134829</v>
      </c>
      <c r="T42" s="684">
        <f t="shared" si="59"/>
        <v>96.221803718857018</v>
      </c>
      <c r="U42" s="226">
        <f t="shared" si="60"/>
        <v>19.424157303370787</v>
      </c>
      <c r="V42" s="267">
        <v>12</v>
      </c>
      <c r="W42" s="169">
        <v>3.56</v>
      </c>
      <c r="X42" s="171">
        <v>4.07</v>
      </c>
      <c r="Y42" s="170">
        <v>2.25</v>
      </c>
      <c r="Z42" s="171">
        <v>4.46</v>
      </c>
      <c r="AA42" s="172">
        <v>35.700000000000003</v>
      </c>
      <c r="AB42" s="433">
        <v>-2.7</v>
      </c>
      <c r="AC42" s="441">
        <v>6.85</v>
      </c>
      <c r="AD42" s="442">
        <v>-0.2</v>
      </c>
      <c r="AE42" s="442">
        <v>4.78</v>
      </c>
      <c r="AF42" s="724">
        <v>20</v>
      </c>
      <c r="AG42" s="461">
        <v>37478</v>
      </c>
      <c r="AH42" s="678">
        <v>0.2</v>
      </c>
      <c r="AI42" s="768">
        <v>1.1000000000000001</v>
      </c>
      <c r="AJ42" s="796" t="str">
        <f t="shared" si="61"/>
        <v>n/a</v>
      </c>
      <c r="AK42" s="688">
        <f t="shared" si="40"/>
        <v>1.0723379213364628</v>
      </c>
      <c r="AL42" s="632">
        <f t="shared" si="62"/>
        <v>7.4468085106383031</v>
      </c>
      <c r="AM42" s="633">
        <f t="shared" si="63"/>
        <v>17.663897020663555</v>
      </c>
      <c r="AN42" s="633">
        <f t="shared" si="64"/>
        <v>14.199343171241408</v>
      </c>
      <c r="AO42" s="234">
        <f t="shared" si="65"/>
        <v>13.241481895506091</v>
      </c>
      <c r="AP42" s="803">
        <v>2.02</v>
      </c>
      <c r="AQ42" s="803">
        <v>1.88</v>
      </c>
      <c r="AR42" s="802"/>
      <c r="AS42" s="803">
        <v>1.4550000000000001</v>
      </c>
      <c r="AT42" s="795">
        <v>1.24</v>
      </c>
      <c r="AU42" s="802"/>
      <c r="AV42" s="826">
        <v>1.1599999999999999</v>
      </c>
      <c r="AW42" s="826">
        <v>1.04</v>
      </c>
      <c r="AX42" s="806">
        <v>0.88</v>
      </c>
      <c r="AY42" s="806">
        <v>0.68</v>
      </c>
      <c r="AZ42" s="807">
        <v>0.58250000000000002</v>
      </c>
      <c r="BA42" s="807">
        <v>0.58250000000000002</v>
      </c>
      <c r="BB42" s="807">
        <v>0.58250000000000002</v>
      </c>
      <c r="BC42" s="807">
        <v>0.58250000000000002</v>
      </c>
      <c r="BD42" s="807">
        <v>0.58250000000000002</v>
      </c>
      <c r="BE42" s="807">
        <v>0.58250000000000002</v>
      </c>
      <c r="BF42" s="807">
        <v>0.28999999999999998</v>
      </c>
      <c r="BG42" s="807">
        <v>1.1599999999999999</v>
      </c>
      <c r="BH42" s="805">
        <f t="shared" si="66"/>
        <v>15.299999999999999</v>
      </c>
      <c r="BI42" s="407">
        <f t="shared" si="67"/>
        <v>7.4468085106383031</v>
      </c>
      <c r="BJ42" s="407">
        <f t="shared" si="68"/>
        <v>29.209621993127133</v>
      </c>
      <c r="BK42" s="407">
        <f t="shared" si="69"/>
        <v>17.338709677419352</v>
      </c>
      <c r="BL42" s="394">
        <f t="shared" si="70"/>
        <v>6.8965517241379448</v>
      </c>
      <c r="BM42" s="406">
        <f t="shared" si="27"/>
        <v>11.538461538461519</v>
      </c>
      <c r="BN42" s="394">
        <f t="shared" ref="BN42:BN81" si="81">IF(AX42=0,0,IF(AX42&gt;AW42,0,((AW42/AX42)-1)*100))</f>
        <v>18.181818181818187</v>
      </c>
      <c r="BO42" s="394">
        <f t="shared" ref="BO42:BO81" si="82">IF(AY42=0,0,IF(AY42&gt;AX42,0,((AX42/AY42)-1)*100))</f>
        <v>29.411764705882337</v>
      </c>
      <c r="BP42" s="394">
        <f t="shared" ref="BP42:BP81" si="83">IF(AZ42=0,0,IF(AZ42&gt;AY42,0,((AY42/AZ42)-1)*100))</f>
        <v>16.738197424892711</v>
      </c>
      <c r="BQ42" s="394">
        <f t="shared" ref="BQ42:BQ81" si="84">IF(BA42=0,0,IF(BA42&gt;AZ42,0,((AZ42/BA42)-1)*100))</f>
        <v>0</v>
      </c>
      <c r="BR42" s="394">
        <f t="shared" ref="BR42:BR81" si="85">IF(BB42=0,0,IF(BB42&gt;BA42,0,((BA42/BB42)-1)*100))</f>
        <v>0</v>
      </c>
      <c r="BS42" s="394">
        <f t="shared" ref="BS42:BS81" si="86">IF(BC42=0,0,IF(BC42&gt;BB42,0,((BB42/BC42)-1)*100))</f>
        <v>0</v>
      </c>
      <c r="BT42" s="394">
        <f t="shared" ref="BT42:BT81" si="87">IF(BD42=0,0,IF(BD42&gt;BC42,0,((BC42/BD42)-1)*100))</f>
        <v>0</v>
      </c>
      <c r="BU42" s="394">
        <f t="shared" ref="BU42:BU81" si="88">IF(BE42=0,0,IF(BE42&gt;BD42,0,((BD42/BE42)-1)*100))</f>
        <v>0</v>
      </c>
      <c r="BV42" s="394">
        <f t="shared" ref="BV42:BV81" si="89">IF(BF42=0,0,IF(BF42&gt;BE42,0,((BE42/BF42)-1)*100))</f>
        <v>100.86206896551727</v>
      </c>
      <c r="BW42" s="394">
        <f t="shared" ref="BW42:BW81" si="90">IF(BG42=0,0,IF(BG42&gt;BF42,0,((BF42/BG42)-1)*100))</f>
        <v>0</v>
      </c>
      <c r="BX42" s="406">
        <f t="shared" si="71"/>
        <v>15.841600181459651</v>
      </c>
      <c r="BY42" s="407">
        <f t="shared" si="72"/>
        <v>24.865768340597057</v>
      </c>
      <c r="BZ42" s="787" t="s">
        <v>1863</v>
      </c>
      <c r="CA42" s="682">
        <f t="shared" si="73"/>
        <v>-2.2168604083405157</v>
      </c>
      <c r="CB42" s="350">
        <f t="shared" si="74"/>
        <v>17.207296895030272</v>
      </c>
      <c r="CC42" s="406">
        <f t="shared" si="75"/>
        <v>59.014516385564519</v>
      </c>
      <c r="CD42" s="554">
        <f t="shared" si="76"/>
        <v>2.0402</v>
      </c>
      <c r="CE42" s="417">
        <f t="shared" si="77"/>
        <v>2.1799537</v>
      </c>
      <c r="CF42" s="417">
        <f t="shared" si="78"/>
        <v>2.28415548686</v>
      </c>
      <c r="CG42" s="417">
        <f t="shared" si="78"/>
        <v>2.3933381191319083</v>
      </c>
      <c r="CH42" s="495">
        <f t="shared" si="78"/>
        <v>2.5077396812264139</v>
      </c>
      <c r="CI42" s="418">
        <f t="shared" si="79"/>
        <v>11.405386987218321</v>
      </c>
      <c r="CJ42" s="407">
        <f t="shared" si="80"/>
        <v>16.493690509354042</v>
      </c>
      <c r="CK42" s="462">
        <v>0.69</v>
      </c>
      <c r="CL42" s="463">
        <v>6.46</v>
      </c>
      <c r="CM42" s="463">
        <v>-9.2799999999999994</v>
      </c>
      <c r="CN42" s="464">
        <v>-3.1</v>
      </c>
      <c r="CO42" s="465">
        <v>-4.3</v>
      </c>
    </row>
    <row r="43" spans="1:93" ht="11.25" customHeight="1">
      <c r="A43" s="23" t="s">
        <v>2124</v>
      </c>
      <c r="B43" s="24" t="s">
        <v>1831</v>
      </c>
      <c r="C43" s="217" t="s">
        <v>505</v>
      </c>
      <c r="D43" s="117">
        <v>5</v>
      </c>
      <c r="E43" s="24">
        <v>583</v>
      </c>
      <c r="F43" s="38" t="s">
        <v>2049</v>
      </c>
      <c r="G43" s="39" t="s">
        <v>2049</v>
      </c>
      <c r="H43" s="184">
        <v>22.24</v>
      </c>
      <c r="I43" s="227">
        <f t="shared" si="56"/>
        <v>4.6762589928057565</v>
      </c>
      <c r="J43" s="126">
        <v>0.25</v>
      </c>
      <c r="K43" s="126">
        <v>0.26</v>
      </c>
      <c r="L43" s="83">
        <f t="shared" si="57"/>
        <v>4.0000000000000036</v>
      </c>
      <c r="M43" s="140">
        <v>42002</v>
      </c>
      <c r="N43" s="27">
        <v>42004</v>
      </c>
      <c r="O43" s="28">
        <v>42019</v>
      </c>
      <c r="P43" s="26" t="s">
        <v>1514</v>
      </c>
      <c r="Q43" s="627"/>
      <c r="R43" s="224">
        <f t="shared" si="55"/>
        <v>1.04</v>
      </c>
      <c r="S43" s="231">
        <f t="shared" si="58"/>
        <v>107.21649484536083</v>
      </c>
      <c r="T43" s="680">
        <f t="shared" si="59"/>
        <v>21.9738390443855</v>
      </c>
      <c r="U43" s="227">
        <f t="shared" si="60"/>
        <v>22.927835051546392</v>
      </c>
      <c r="V43" s="263">
        <v>12</v>
      </c>
      <c r="W43" s="161">
        <v>0.97</v>
      </c>
      <c r="X43" s="149">
        <v>3.82</v>
      </c>
      <c r="Y43" s="155">
        <v>6.72</v>
      </c>
      <c r="Z43" s="149">
        <v>1.46</v>
      </c>
      <c r="AA43" s="156">
        <v>6.5</v>
      </c>
      <c r="AB43" s="432">
        <v>390</v>
      </c>
      <c r="AC43" s="440">
        <v>55.38</v>
      </c>
      <c r="AD43" s="443">
        <v>16.8</v>
      </c>
      <c r="AE43" s="443">
        <v>6</v>
      </c>
      <c r="AF43" s="723">
        <v>12</v>
      </c>
      <c r="AG43" s="456">
        <v>4531</v>
      </c>
      <c r="AH43" s="653">
        <v>0.7</v>
      </c>
      <c r="AI43" s="767">
        <v>0.91</v>
      </c>
      <c r="AJ43" s="796">
        <f t="shared" si="61"/>
        <v>0.14036004922158654</v>
      </c>
      <c r="AK43" s="688">
        <f t="shared" si="40"/>
        <v>0.11287856515442357</v>
      </c>
      <c r="AL43" s="634">
        <f t="shared" si="62"/>
        <v>6.3829787234042534</v>
      </c>
      <c r="AM43" s="631">
        <f t="shared" si="63"/>
        <v>9.1029327776691815</v>
      </c>
      <c r="AN43" s="631">
        <f t="shared" si="64"/>
        <v>2.3580488269226541</v>
      </c>
      <c r="AO43" s="235">
        <f t="shared" si="65"/>
        <v>20.890138209116358</v>
      </c>
      <c r="AP43" s="808">
        <v>1</v>
      </c>
      <c r="AQ43" s="808">
        <v>0.94</v>
      </c>
      <c r="AR43" s="809"/>
      <c r="AS43" s="808">
        <v>0.84499999999999997</v>
      </c>
      <c r="AT43" s="796">
        <v>0.77</v>
      </c>
      <c r="AU43" s="809"/>
      <c r="AV43" s="827">
        <v>0.6</v>
      </c>
      <c r="AW43" s="827">
        <v>0.89</v>
      </c>
      <c r="AX43" s="811">
        <v>1.3149999999999999</v>
      </c>
      <c r="AY43" s="811">
        <v>1.22</v>
      </c>
      <c r="AZ43" s="811">
        <v>1.1399999999999999</v>
      </c>
      <c r="BA43" s="811">
        <v>1.08</v>
      </c>
      <c r="BB43" s="811">
        <v>0.15</v>
      </c>
      <c r="BC43" s="812">
        <v>0</v>
      </c>
      <c r="BD43" s="812">
        <v>0</v>
      </c>
      <c r="BE43" s="812">
        <v>0</v>
      </c>
      <c r="BF43" s="812">
        <v>0</v>
      </c>
      <c r="BG43" s="812">
        <v>0</v>
      </c>
      <c r="BH43" s="810">
        <f t="shared" si="66"/>
        <v>9.9499999999999993</v>
      </c>
      <c r="BI43" s="405">
        <f t="shared" si="67"/>
        <v>6.3829787234042534</v>
      </c>
      <c r="BJ43" s="405">
        <f t="shared" si="68"/>
        <v>11.242603550295849</v>
      </c>
      <c r="BK43" s="405">
        <f t="shared" si="69"/>
        <v>9.740259740259738</v>
      </c>
      <c r="BL43" s="306">
        <f t="shared" si="70"/>
        <v>28.333333333333343</v>
      </c>
      <c r="BM43" s="851">
        <f t="shared" si="27"/>
        <v>0</v>
      </c>
      <c r="BN43" s="306">
        <f t="shared" si="81"/>
        <v>0</v>
      </c>
      <c r="BO43" s="306">
        <f t="shared" si="82"/>
        <v>7.7868852459016313</v>
      </c>
      <c r="BP43" s="306">
        <f t="shared" si="83"/>
        <v>7.0175438596491224</v>
      </c>
      <c r="BQ43" s="306">
        <f t="shared" si="84"/>
        <v>5.5555555555555358</v>
      </c>
      <c r="BR43" s="306">
        <f t="shared" si="85"/>
        <v>620.00000000000011</v>
      </c>
      <c r="BS43" s="306">
        <f t="shared" si="86"/>
        <v>0</v>
      </c>
      <c r="BT43" s="306">
        <f t="shared" si="87"/>
        <v>0</v>
      </c>
      <c r="BU43" s="306">
        <f t="shared" si="88"/>
        <v>0</v>
      </c>
      <c r="BV43" s="306">
        <f t="shared" si="89"/>
        <v>0</v>
      </c>
      <c r="BW43" s="306">
        <f t="shared" si="90"/>
        <v>0</v>
      </c>
      <c r="BX43" s="404">
        <f t="shared" si="71"/>
        <v>46.403944000559967</v>
      </c>
      <c r="BY43" s="405">
        <f t="shared" si="72"/>
        <v>153.47217867497193</v>
      </c>
      <c r="BZ43" s="788" t="s">
        <v>2637</v>
      </c>
      <c r="CA43" s="486">
        <f t="shared" si="73"/>
        <v>-15.893527231817981</v>
      </c>
      <c r="CB43" s="348">
        <f t="shared" si="74"/>
        <v>7.0343078197284106</v>
      </c>
      <c r="CC43" s="404">
        <f t="shared" si="75"/>
        <v>52.219196658843408</v>
      </c>
      <c r="CD43" s="570">
        <f t="shared" si="76"/>
        <v>1.1000000000000001</v>
      </c>
      <c r="CE43" s="419">
        <f t="shared" si="77"/>
        <v>1.2100000000000002</v>
      </c>
      <c r="CF43" s="419">
        <f t="shared" si="78"/>
        <v>1.2826000000000002</v>
      </c>
      <c r="CG43" s="419">
        <f t="shared" si="78"/>
        <v>1.3595560000000002</v>
      </c>
      <c r="CH43" s="496">
        <f t="shared" si="78"/>
        <v>1.4411293600000004</v>
      </c>
      <c r="CI43" s="416">
        <f t="shared" si="79"/>
        <v>6.3932853600000019</v>
      </c>
      <c r="CJ43" s="405">
        <f t="shared" si="80"/>
        <v>28.74678669064749</v>
      </c>
      <c r="CK43" s="457">
        <v>0.78</v>
      </c>
      <c r="CL43" s="458">
        <v>19.829999999999998</v>
      </c>
      <c r="CM43" s="458">
        <v>-11.43</v>
      </c>
      <c r="CN43" s="525">
        <v>-3.06</v>
      </c>
      <c r="CO43" s="508">
        <v>4.2300000000000004</v>
      </c>
    </row>
    <row r="44" spans="1:93" ht="11.25" customHeight="1">
      <c r="A44" s="23" t="s">
        <v>407</v>
      </c>
      <c r="B44" s="24" t="s">
        <v>408</v>
      </c>
      <c r="C44" s="217" t="s">
        <v>3266</v>
      </c>
      <c r="D44" s="117">
        <v>6</v>
      </c>
      <c r="E44" s="24">
        <v>466</v>
      </c>
      <c r="F44" s="57" t="s">
        <v>2659</v>
      </c>
      <c r="G44" s="49" t="s">
        <v>2659</v>
      </c>
      <c r="H44" s="184">
        <v>371.42</v>
      </c>
      <c r="I44" s="227">
        <f t="shared" si="56"/>
        <v>2.3477464864573796</v>
      </c>
      <c r="J44" s="126">
        <v>1.93</v>
      </c>
      <c r="K44" s="126">
        <v>2.1800000000000002</v>
      </c>
      <c r="L44" s="83">
        <f t="shared" si="57"/>
        <v>12.95336787564767</v>
      </c>
      <c r="M44" s="140">
        <v>42067</v>
      </c>
      <c r="N44" s="27">
        <v>42069</v>
      </c>
      <c r="O44" s="28">
        <v>42087</v>
      </c>
      <c r="P44" s="26" t="s">
        <v>916</v>
      </c>
      <c r="Q44" s="24"/>
      <c r="R44" s="224">
        <f t="shared" si="55"/>
        <v>8.7200000000000006</v>
      </c>
      <c r="S44" s="231">
        <f t="shared" si="58"/>
        <v>45.181347150259072</v>
      </c>
      <c r="T44" s="680">
        <f t="shared" si="59"/>
        <v>39.952438668407318</v>
      </c>
      <c r="U44" s="227">
        <f t="shared" si="60"/>
        <v>19.24455958549223</v>
      </c>
      <c r="V44" s="263">
        <v>12</v>
      </c>
      <c r="W44" s="161">
        <v>19.3</v>
      </c>
      <c r="X44" s="149">
        <v>1.39</v>
      </c>
      <c r="Y44" s="155">
        <v>5.59</v>
      </c>
      <c r="Z44" s="149">
        <v>2.29</v>
      </c>
      <c r="AA44" s="156">
        <v>18.2</v>
      </c>
      <c r="AB44" s="432">
        <v>14.1</v>
      </c>
      <c r="AC44" s="440">
        <v>14.77</v>
      </c>
      <c r="AD44" s="443">
        <v>25.8</v>
      </c>
      <c r="AE44" s="443">
        <v>13.8</v>
      </c>
      <c r="AF44" s="723">
        <v>21</v>
      </c>
      <c r="AG44" s="456">
        <v>61997</v>
      </c>
      <c r="AH44" s="653">
        <v>22.9</v>
      </c>
      <c r="AI44" s="767">
        <v>0.33</v>
      </c>
      <c r="AJ44" s="796">
        <f t="shared" si="61"/>
        <v>0.76996286144552561</v>
      </c>
      <c r="AK44" s="688">
        <f t="shared" si="40"/>
        <v>0.87601501327565501</v>
      </c>
      <c r="AL44" s="634">
        <f t="shared" si="62"/>
        <v>14.880952380952372</v>
      </c>
      <c r="AM44" s="631">
        <f t="shared" si="63"/>
        <v>11.965666656230356</v>
      </c>
      <c r="AN44" s="631">
        <f t="shared" si="64"/>
        <v>19.865041825294561</v>
      </c>
      <c r="AO44" s="235">
        <f t="shared" si="65"/>
        <v>22.676599743438008</v>
      </c>
      <c r="AP44" s="808">
        <v>7.72</v>
      </c>
      <c r="AQ44" s="808">
        <f>1.68*4</f>
        <v>6.72</v>
      </c>
      <c r="AR44" s="809"/>
      <c r="AS44" s="808">
        <v>6</v>
      </c>
      <c r="AT44" s="796">
        <v>5.5</v>
      </c>
      <c r="AU44" s="832"/>
      <c r="AV44" s="821">
        <v>4</v>
      </c>
      <c r="AW44" s="827">
        <v>3.12</v>
      </c>
      <c r="AX44" s="811">
        <v>3.12</v>
      </c>
      <c r="AY44" s="811">
        <v>2.68</v>
      </c>
      <c r="AZ44" s="811">
        <v>1.68</v>
      </c>
      <c r="BA44" s="811">
        <v>1.2</v>
      </c>
      <c r="BB44" s="811">
        <v>1</v>
      </c>
      <c r="BC44" s="811">
        <v>0.4</v>
      </c>
      <c r="BD44" s="812">
        <v>0</v>
      </c>
      <c r="BE44" s="812">
        <v>0</v>
      </c>
      <c r="BF44" s="812">
        <v>0</v>
      </c>
      <c r="BG44" s="812">
        <v>0</v>
      </c>
      <c r="BH44" s="810">
        <f t="shared" si="66"/>
        <v>43.139999999999993</v>
      </c>
      <c r="BI44" s="405">
        <f t="shared" si="67"/>
        <v>14.880952380952372</v>
      </c>
      <c r="BJ44" s="405">
        <f t="shared" si="68"/>
        <v>11.999999999999989</v>
      </c>
      <c r="BK44" s="405">
        <f t="shared" si="69"/>
        <v>9.0909090909090828</v>
      </c>
      <c r="BL44" s="306">
        <f t="shared" si="70"/>
        <v>37.5</v>
      </c>
      <c r="BM44" s="404">
        <f t="shared" si="27"/>
        <v>28.205128205128194</v>
      </c>
      <c r="BN44" s="306">
        <f t="shared" si="81"/>
        <v>0</v>
      </c>
      <c r="BO44" s="306">
        <f t="shared" si="82"/>
        <v>16.417910447761198</v>
      </c>
      <c r="BP44" s="306">
        <f t="shared" si="83"/>
        <v>59.523809523809533</v>
      </c>
      <c r="BQ44" s="306">
        <f t="shared" si="84"/>
        <v>39.999999999999993</v>
      </c>
      <c r="BR44" s="306">
        <f t="shared" si="85"/>
        <v>19.999999999999996</v>
      </c>
      <c r="BS44" s="306">
        <f t="shared" si="86"/>
        <v>150</v>
      </c>
      <c r="BT44" s="306">
        <f t="shared" si="87"/>
        <v>0</v>
      </c>
      <c r="BU44" s="306">
        <f t="shared" si="88"/>
        <v>0</v>
      </c>
      <c r="BV44" s="306">
        <f t="shared" si="89"/>
        <v>0</v>
      </c>
      <c r="BW44" s="306">
        <f t="shared" si="90"/>
        <v>0</v>
      </c>
      <c r="BX44" s="404">
        <f t="shared" si="71"/>
        <v>25.841247309904023</v>
      </c>
      <c r="BY44" s="405">
        <f t="shared" si="72"/>
        <v>37.368388935617936</v>
      </c>
      <c r="BZ44" s="788" t="s">
        <v>2637</v>
      </c>
      <c r="CA44" s="486">
        <f t="shared" si="73"/>
        <v>2.96822872625971</v>
      </c>
      <c r="CB44" s="348">
        <f t="shared" si="74"/>
        <v>22.21278831175194</v>
      </c>
      <c r="CC44" s="404">
        <f t="shared" si="75"/>
        <v>69.917409326424874</v>
      </c>
      <c r="CD44" s="570">
        <f t="shared" si="76"/>
        <v>8.4920000000000009</v>
      </c>
      <c r="CE44" s="419">
        <f t="shared" si="77"/>
        <v>9.3412000000000024</v>
      </c>
      <c r="CF44" s="419">
        <f t="shared" si="78"/>
        <v>10.275320000000004</v>
      </c>
      <c r="CG44" s="419">
        <f t="shared" si="78"/>
        <v>11.302852000000005</v>
      </c>
      <c r="CH44" s="496">
        <f t="shared" si="78"/>
        <v>12.433137200000006</v>
      </c>
      <c r="CI44" s="416">
        <f t="shared" si="79"/>
        <v>51.844509200000019</v>
      </c>
      <c r="CJ44" s="405">
        <f t="shared" si="80"/>
        <v>13.958459210597171</v>
      </c>
      <c r="CK44" s="457">
        <v>1.47</v>
      </c>
      <c r="CL44" s="458">
        <v>29.34</v>
      </c>
      <c r="CM44" s="458">
        <v>-2.98</v>
      </c>
      <c r="CN44" s="525">
        <v>3.72</v>
      </c>
      <c r="CO44" s="508">
        <v>12.24</v>
      </c>
    </row>
    <row r="45" spans="1:93" ht="11.25" customHeight="1">
      <c r="A45" s="23" t="s">
        <v>128</v>
      </c>
      <c r="B45" s="24" t="s">
        <v>2589</v>
      </c>
      <c r="C45" s="29" t="s">
        <v>728</v>
      </c>
      <c r="D45" s="117">
        <v>9</v>
      </c>
      <c r="E45" s="24">
        <v>355</v>
      </c>
      <c r="F45" s="38" t="s">
        <v>1572</v>
      </c>
      <c r="G45" s="39" t="s">
        <v>1572</v>
      </c>
      <c r="H45" s="184">
        <v>58.58</v>
      </c>
      <c r="I45" s="227">
        <f t="shared" si="56"/>
        <v>2.116763400477979</v>
      </c>
      <c r="J45" s="126">
        <v>0.27500000000000002</v>
      </c>
      <c r="K45" s="126">
        <v>0.31</v>
      </c>
      <c r="L45" s="83">
        <f t="shared" si="57"/>
        <v>12.72727272727272</v>
      </c>
      <c r="M45" s="214">
        <v>41515</v>
      </c>
      <c r="N45" s="62">
        <v>41520</v>
      </c>
      <c r="O45" s="63">
        <v>41533</v>
      </c>
      <c r="P45" s="93" t="s">
        <v>3618</v>
      </c>
      <c r="Q45" s="198" t="s">
        <v>2486</v>
      </c>
      <c r="R45" s="224">
        <f t="shared" si="55"/>
        <v>1.24</v>
      </c>
      <c r="S45" s="231">
        <f t="shared" si="58"/>
        <v>147.61904761904762</v>
      </c>
      <c r="T45" s="680">
        <f t="shared" si="59"/>
        <v>237.72848428956817</v>
      </c>
      <c r="U45" s="227">
        <f t="shared" si="60"/>
        <v>69.738095238095241</v>
      </c>
      <c r="V45" s="263">
        <v>4</v>
      </c>
      <c r="W45" s="161">
        <v>0.84</v>
      </c>
      <c r="X45" s="149">
        <v>6.97</v>
      </c>
      <c r="Y45" s="155">
        <v>1.04</v>
      </c>
      <c r="Z45" s="149">
        <v>3.68</v>
      </c>
      <c r="AA45" s="156">
        <v>6</v>
      </c>
      <c r="AB45" s="489">
        <v>-60.5</v>
      </c>
      <c r="AC45" s="440">
        <v>23.09</v>
      </c>
      <c r="AD45" s="443">
        <v>54.6</v>
      </c>
      <c r="AE45" s="443">
        <v>10</v>
      </c>
      <c r="AF45" s="723">
        <v>5</v>
      </c>
      <c r="AG45" s="456">
        <v>1382</v>
      </c>
      <c r="AH45" s="653">
        <v>3</v>
      </c>
      <c r="AI45" s="767">
        <v>1.25</v>
      </c>
      <c r="AJ45" s="796">
        <f t="shared" si="61"/>
        <v>0.24619849113248946</v>
      </c>
      <c r="AK45" s="688">
        <f t="shared" si="40"/>
        <v>1.3502150585530315</v>
      </c>
      <c r="AL45" s="634">
        <f t="shared" si="62"/>
        <v>5.9829059829059839</v>
      </c>
      <c r="AM45" s="631">
        <f t="shared" si="63"/>
        <v>11.27383564427249</v>
      </c>
      <c r="AN45" s="631">
        <f t="shared" si="64"/>
        <v>13.442437615833924</v>
      </c>
      <c r="AO45" s="235">
        <f t="shared" si="65"/>
        <v>9.9557752157197967</v>
      </c>
      <c r="AP45" s="813">
        <v>1.24</v>
      </c>
      <c r="AQ45" s="808">
        <v>1.17</v>
      </c>
      <c r="AR45" s="809"/>
      <c r="AS45" s="808">
        <v>1.05</v>
      </c>
      <c r="AT45" s="796">
        <v>0.9</v>
      </c>
      <c r="AU45" s="809"/>
      <c r="AV45" s="821">
        <v>0.76</v>
      </c>
      <c r="AW45" s="821">
        <v>0.66</v>
      </c>
      <c r="AX45" s="811">
        <v>0.57999999999999996</v>
      </c>
      <c r="AY45" s="812">
        <v>0.56000000000000005</v>
      </c>
      <c r="AZ45" s="811">
        <v>0.52</v>
      </c>
      <c r="BA45" s="812">
        <v>0.48</v>
      </c>
      <c r="BB45" s="811">
        <v>0.48</v>
      </c>
      <c r="BC45" s="811">
        <v>0.46</v>
      </c>
      <c r="BD45" s="811">
        <v>0.42</v>
      </c>
      <c r="BE45" s="811">
        <v>0.37</v>
      </c>
      <c r="BF45" s="812">
        <v>0.36</v>
      </c>
      <c r="BG45" s="812">
        <v>0.36</v>
      </c>
      <c r="BH45" s="810">
        <f t="shared" si="66"/>
        <v>10.37</v>
      </c>
      <c r="BI45" s="405">
        <f t="shared" si="67"/>
        <v>5.9829059829059839</v>
      </c>
      <c r="BJ45" s="405">
        <f t="shared" si="68"/>
        <v>11.428571428571409</v>
      </c>
      <c r="BK45" s="405">
        <f t="shared" si="69"/>
        <v>16.666666666666675</v>
      </c>
      <c r="BL45" s="306">
        <f t="shared" si="70"/>
        <v>18.421052631578938</v>
      </c>
      <c r="BM45" s="404">
        <f t="shared" si="27"/>
        <v>15.151515151515138</v>
      </c>
      <c r="BN45" s="306">
        <f t="shared" si="81"/>
        <v>13.793103448275868</v>
      </c>
      <c r="BO45" s="306">
        <f t="shared" si="82"/>
        <v>3.5714285714285587</v>
      </c>
      <c r="BP45" s="306">
        <f t="shared" si="83"/>
        <v>7.6923076923077094</v>
      </c>
      <c r="BQ45" s="306">
        <f t="shared" si="84"/>
        <v>8.3333333333333481</v>
      </c>
      <c r="BR45" s="306">
        <f t="shared" si="85"/>
        <v>0</v>
      </c>
      <c r="BS45" s="306">
        <f t="shared" si="86"/>
        <v>4.3478260869565188</v>
      </c>
      <c r="BT45" s="306">
        <f t="shared" si="87"/>
        <v>9.5238095238095344</v>
      </c>
      <c r="BU45" s="306">
        <f t="shared" si="88"/>
        <v>13.513513513513509</v>
      </c>
      <c r="BV45" s="306">
        <f t="shared" si="89"/>
        <v>2.7777777777777901</v>
      </c>
      <c r="BW45" s="306">
        <f t="shared" si="90"/>
        <v>0</v>
      </c>
      <c r="BX45" s="404">
        <f t="shared" si="71"/>
        <v>8.7469207872427326</v>
      </c>
      <c r="BY45" s="405">
        <f t="shared" si="72"/>
        <v>5.7562598533401186</v>
      </c>
      <c r="BZ45" s="788" t="s">
        <v>2441</v>
      </c>
      <c r="CA45" s="486">
        <f t="shared" si="73"/>
        <v>-54.178894221783338</v>
      </c>
      <c r="CB45" s="348">
        <f t="shared" si="74"/>
        <v>15.559201016311903</v>
      </c>
      <c r="CC45" s="404">
        <f t="shared" si="75"/>
        <v>51.498991469124732</v>
      </c>
      <c r="CD45" s="570">
        <f t="shared" si="76"/>
        <v>1.2524</v>
      </c>
      <c r="CE45" s="419">
        <f t="shared" si="77"/>
        <v>1.37764</v>
      </c>
      <c r="CF45" s="419">
        <f t="shared" si="78"/>
        <v>1.5154040000000002</v>
      </c>
      <c r="CG45" s="419">
        <f t="shared" si="78"/>
        <v>1.6669444000000004</v>
      </c>
      <c r="CH45" s="496">
        <f t="shared" si="78"/>
        <v>1.8336388400000005</v>
      </c>
      <c r="CI45" s="416">
        <f t="shared" si="79"/>
        <v>7.6460272400000013</v>
      </c>
      <c r="CJ45" s="405">
        <f t="shared" si="80"/>
        <v>13.052282758620692</v>
      </c>
      <c r="CK45" s="457">
        <v>0.8</v>
      </c>
      <c r="CL45" s="458">
        <v>40.35</v>
      </c>
      <c r="CM45" s="458">
        <v>-0.44</v>
      </c>
      <c r="CN45" s="459">
        <v>6.73</v>
      </c>
      <c r="CO45" s="460">
        <v>18.260000000000002</v>
      </c>
    </row>
    <row r="46" spans="1:93" ht="11.25" customHeight="1">
      <c r="A46" s="30" t="s">
        <v>581</v>
      </c>
      <c r="B46" s="32" t="s">
        <v>582</v>
      </c>
      <c r="C46" s="35" t="s">
        <v>886</v>
      </c>
      <c r="D46" s="118">
        <v>6</v>
      </c>
      <c r="E46" s="24">
        <v>445</v>
      </c>
      <c r="F46" s="40" t="s">
        <v>1572</v>
      </c>
      <c r="G46" s="42" t="s">
        <v>1572</v>
      </c>
      <c r="H46" s="185">
        <v>60.92</v>
      </c>
      <c r="I46" s="229">
        <f t="shared" si="56"/>
        <v>2.4294156270518714</v>
      </c>
      <c r="J46" s="125">
        <v>0.36</v>
      </c>
      <c r="K46" s="125">
        <v>0.37</v>
      </c>
      <c r="L46" s="84">
        <f t="shared" si="57"/>
        <v>2.7777777777777901</v>
      </c>
      <c r="M46" s="215">
        <v>42003</v>
      </c>
      <c r="N46" s="44">
        <v>42006</v>
      </c>
      <c r="O46" s="34">
        <v>42037</v>
      </c>
      <c r="P46" s="268" t="s">
        <v>917</v>
      </c>
      <c r="Q46" s="847"/>
      <c r="R46" s="192">
        <f t="shared" si="55"/>
        <v>1.48</v>
      </c>
      <c r="S46" s="672">
        <f t="shared" si="58"/>
        <v>123.33333333333334</v>
      </c>
      <c r="T46" s="681">
        <f t="shared" si="59"/>
        <v>291.98696123439845</v>
      </c>
      <c r="U46" s="229">
        <f t="shared" si="60"/>
        <v>50.766666666666673</v>
      </c>
      <c r="V46" s="264">
        <v>8</v>
      </c>
      <c r="W46" s="162">
        <v>1.2</v>
      </c>
      <c r="X46" s="150">
        <v>3.24</v>
      </c>
      <c r="Y46" s="157">
        <v>6.38</v>
      </c>
      <c r="Z46" s="150">
        <v>6.81</v>
      </c>
      <c r="AA46" s="158">
        <v>13.2</v>
      </c>
      <c r="AB46" s="434">
        <v>-22.1</v>
      </c>
      <c r="AC46" s="444">
        <v>30.72</v>
      </c>
      <c r="AD46" s="445">
        <v>-5.9</v>
      </c>
      <c r="AE46" s="445">
        <v>15.65</v>
      </c>
      <c r="AF46" s="725">
        <v>22</v>
      </c>
      <c r="AG46" s="467">
        <v>101256</v>
      </c>
      <c r="AH46" s="679">
        <v>1.8</v>
      </c>
      <c r="AI46" s="769">
        <v>0.53</v>
      </c>
      <c r="AJ46" s="796" t="str">
        <f t="shared" si="61"/>
        <v>n/a</v>
      </c>
      <c r="AK46" s="688">
        <f t="shared" si="40"/>
        <v>1.2150369942678914</v>
      </c>
      <c r="AL46" s="635">
        <f t="shared" si="62"/>
        <v>3.5714285714285809</v>
      </c>
      <c r="AM46" s="636">
        <f t="shared" si="63"/>
        <v>3.180593986578506</v>
      </c>
      <c r="AN46" s="636">
        <f t="shared" si="64"/>
        <v>3.1785127261889867</v>
      </c>
      <c r="AO46" s="236">
        <f t="shared" si="65"/>
        <v>2.6159802056925585</v>
      </c>
      <c r="AP46" s="814">
        <v>1.45</v>
      </c>
      <c r="AQ46" s="814">
        <v>1.4</v>
      </c>
      <c r="AR46" s="815"/>
      <c r="AS46" s="814">
        <v>1.36</v>
      </c>
      <c r="AT46" s="797">
        <v>1.32</v>
      </c>
      <c r="AU46" s="815"/>
      <c r="AV46" s="828">
        <v>1.28</v>
      </c>
      <c r="AW46" s="829">
        <v>1.24</v>
      </c>
      <c r="AX46" s="817">
        <v>1.24</v>
      </c>
      <c r="AY46" s="820">
        <v>1.1200000000000001</v>
      </c>
      <c r="AZ46" s="820">
        <v>1.1200000000000001</v>
      </c>
      <c r="BA46" s="820">
        <v>1.1200000000000001</v>
      </c>
      <c r="BB46" s="820">
        <v>1.1200000000000001</v>
      </c>
      <c r="BC46" s="820">
        <v>1.1200000000000001</v>
      </c>
      <c r="BD46" s="817">
        <v>1.1200000000000001</v>
      </c>
      <c r="BE46" s="817">
        <v>1.0602199999999999</v>
      </c>
      <c r="BF46" s="817">
        <v>0.93276000000000003</v>
      </c>
      <c r="BG46" s="817">
        <v>0.81852000000000003</v>
      </c>
      <c r="BH46" s="816">
        <f t="shared" si="66"/>
        <v>18.821500000000007</v>
      </c>
      <c r="BI46" s="409">
        <f t="shared" si="67"/>
        <v>3.5714285714285809</v>
      </c>
      <c r="BJ46" s="409">
        <f t="shared" si="68"/>
        <v>2.9411764705882248</v>
      </c>
      <c r="BK46" s="409">
        <f t="shared" si="69"/>
        <v>3.0303030303030276</v>
      </c>
      <c r="BL46" s="395">
        <f t="shared" si="70"/>
        <v>3.125</v>
      </c>
      <c r="BM46" s="408">
        <f t="shared" si="27"/>
        <v>3.2258064516129004</v>
      </c>
      <c r="BN46" s="395">
        <f t="shared" si="81"/>
        <v>0</v>
      </c>
      <c r="BO46" s="395">
        <f t="shared" si="82"/>
        <v>10.714285714285698</v>
      </c>
      <c r="BP46" s="395">
        <f t="shared" si="83"/>
        <v>0</v>
      </c>
      <c r="BQ46" s="395">
        <f t="shared" si="84"/>
        <v>0</v>
      </c>
      <c r="BR46" s="395">
        <f t="shared" si="85"/>
        <v>0</v>
      </c>
      <c r="BS46" s="395">
        <f t="shared" si="86"/>
        <v>0</v>
      </c>
      <c r="BT46" s="395">
        <f t="shared" si="87"/>
        <v>0</v>
      </c>
      <c r="BU46" s="395">
        <f t="shared" si="88"/>
        <v>5.6384523966723998</v>
      </c>
      <c r="BV46" s="395">
        <f t="shared" si="89"/>
        <v>13.664822676787169</v>
      </c>
      <c r="BW46" s="395">
        <f t="shared" si="90"/>
        <v>13.956897815569569</v>
      </c>
      <c r="BX46" s="408">
        <f t="shared" si="71"/>
        <v>3.9912115418165044</v>
      </c>
      <c r="BY46" s="409">
        <f t="shared" si="72"/>
        <v>4.7604180869395982</v>
      </c>
      <c r="BZ46" s="654" t="s">
        <v>1863</v>
      </c>
      <c r="CA46" s="487">
        <f t="shared" si="73"/>
        <v>-45.158738313425815</v>
      </c>
      <c r="CB46" s="349">
        <f t="shared" si="74"/>
        <v>5.6079283532408581</v>
      </c>
      <c r="CC46" s="408">
        <f t="shared" si="75"/>
        <v>34.691085738074804</v>
      </c>
      <c r="CD46" s="574">
        <f t="shared" si="76"/>
        <v>1.4644999999999999</v>
      </c>
      <c r="CE46" s="420">
        <f t="shared" si="77"/>
        <v>1.6109500000000001</v>
      </c>
      <c r="CF46" s="420">
        <f t="shared" si="78"/>
        <v>1.7720450000000003</v>
      </c>
      <c r="CG46" s="420">
        <f t="shared" si="78"/>
        <v>1.9492495000000005</v>
      </c>
      <c r="CH46" s="497">
        <f t="shared" si="78"/>
        <v>2.1441744500000008</v>
      </c>
      <c r="CI46" s="421">
        <f t="shared" si="79"/>
        <v>8.9409189500000021</v>
      </c>
      <c r="CJ46" s="409">
        <f t="shared" si="80"/>
        <v>14.676492038739333</v>
      </c>
      <c r="CK46" s="468">
        <v>0.3</v>
      </c>
      <c r="CL46" s="469">
        <v>34.340000000000003</v>
      </c>
      <c r="CM46" s="469">
        <v>-5.46</v>
      </c>
      <c r="CN46" s="528">
        <v>0.92</v>
      </c>
      <c r="CO46" s="476">
        <v>14.24</v>
      </c>
    </row>
    <row r="47" spans="1:93" ht="11.25" customHeight="1">
      <c r="A47" s="15" t="s">
        <v>1458</v>
      </c>
      <c r="B47" s="16" t="s">
        <v>1459</v>
      </c>
      <c r="C47" s="373" t="s">
        <v>1880</v>
      </c>
      <c r="D47" s="116">
        <v>6</v>
      </c>
      <c r="E47" s="24">
        <v>454</v>
      </c>
      <c r="F47" s="78" t="s">
        <v>2659</v>
      </c>
      <c r="G47" s="50" t="s">
        <v>2659</v>
      </c>
      <c r="H47" s="183">
        <v>45.23</v>
      </c>
      <c r="I47" s="227">
        <f t="shared" si="56"/>
        <v>1.2381162944948045</v>
      </c>
      <c r="J47" s="127">
        <v>0.12</v>
      </c>
      <c r="K47" s="127">
        <v>0.14000000000000001</v>
      </c>
      <c r="L47" s="96">
        <f t="shared" si="57"/>
        <v>16.666666666666675</v>
      </c>
      <c r="M47" s="105">
        <v>42046</v>
      </c>
      <c r="N47" s="20">
        <v>42048</v>
      </c>
      <c r="O47" s="21">
        <v>42065</v>
      </c>
      <c r="P47" s="269" t="s">
        <v>2777</v>
      </c>
      <c r="Q47" s="893"/>
      <c r="R47" s="224">
        <f t="shared" si="55"/>
        <v>0.56000000000000005</v>
      </c>
      <c r="S47" s="231">
        <f t="shared" si="58"/>
        <v>51.851851851851848</v>
      </c>
      <c r="T47" s="680">
        <f t="shared" si="59"/>
        <v>135.9096744213698</v>
      </c>
      <c r="U47" s="227">
        <f t="shared" si="60"/>
        <v>41.879629629629626</v>
      </c>
      <c r="V47" s="263">
        <v>12</v>
      </c>
      <c r="W47" s="161">
        <v>1.08</v>
      </c>
      <c r="X47" s="149">
        <v>3.82</v>
      </c>
      <c r="Y47" s="155">
        <v>3.21</v>
      </c>
      <c r="Z47" s="149">
        <v>2.99</v>
      </c>
      <c r="AA47" s="156">
        <v>7.5</v>
      </c>
      <c r="AB47" s="432">
        <v>47.9</v>
      </c>
      <c r="AC47" s="440">
        <v>8.49</v>
      </c>
      <c r="AD47" s="443">
        <v>52.7</v>
      </c>
      <c r="AE47" s="440">
        <v>10.98</v>
      </c>
      <c r="AF47" s="723">
        <v>39</v>
      </c>
      <c r="AG47" s="456">
        <v>27093</v>
      </c>
      <c r="AH47" s="653">
        <v>0.8</v>
      </c>
      <c r="AI47" s="767">
        <v>0.18</v>
      </c>
      <c r="AJ47" s="795" t="str">
        <f t="shared" si="61"/>
        <v>n/a</v>
      </c>
      <c r="AK47" s="794" t="str">
        <f t="shared" si="40"/>
        <v>n/a</v>
      </c>
      <c r="AL47" s="634">
        <f t="shared" si="62"/>
        <v>9.0909090909090828</v>
      </c>
      <c r="AM47" s="631">
        <f t="shared" si="63"/>
        <v>10.064241629820891</v>
      </c>
      <c r="AN47" s="631" t="str">
        <f t="shared" si="64"/>
        <v>n/a</v>
      </c>
      <c r="AO47" s="235" t="str">
        <f t="shared" si="65"/>
        <v>n/a</v>
      </c>
      <c r="AP47" s="808">
        <v>0.48</v>
      </c>
      <c r="AQ47" s="808">
        <v>0.44</v>
      </c>
      <c r="AR47" s="809"/>
      <c r="AS47" s="808">
        <v>0.4</v>
      </c>
      <c r="AT47" s="796">
        <v>0.36</v>
      </c>
      <c r="AU47" s="809"/>
      <c r="AV47" s="821">
        <v>0.32</v>
      </c>
      <c r="AW47" s="827">
        <v>0</v>
      </c>
      <c r="AX47" s="812">
        <v>0</v>
      </c>
      <c r="AY47" s="812">
        <v>0</v>
      </c>
      <c r="AZ47" s="812">
        <v>0</v>
      </c>
      <c r="BA47" s="812">
        <v>0</v>
      </c>
      <c r="BB47" s="812">
        <v>0</v>
      </c>
      <c r="BC47" s="812">
        <v>0</v>
      </c>
      <c r="BD47" s="812">
        <v>0</v>
      </c>
      <c r="BE47" s="812">
        <v>0</v>
      </c>
      <c r="BF47" s="812">
        <v>0</v>
      </c>
      <c r="BG47" s="812">
        <v>0</v>
      </c>
      <c r="BH47" s="810">
        <f t="shared" si="66"/>
        <v>1.9999999999999998</v>
      </c>
      <c r="BI47" s="405">
        <f t="shared" si="67"/>
        <v>9.0909090909090828</v>
      </c>
      <c r="BJ47" s="405">
        <f t="shared" si="68"/>
        <v>9.9999999999999858</v>
      </c>
      <c r="BK47" s="405">
        <f t="shared" si="69"/>
        <v>11.111111111111116</v>
      </c>
      <c r="BL47" s="306">
        <f t="shared" si="70"/>
        <v>12.5</v>
      </c>
      <c r="BM47" s="404">
        <f t="shared" si="27"/>
        <v>0</v>
      </c>
      <c r="BN47" s="306">
        <f t="shared" si="81"/>
        <v>0</v>
      </c>
      <c r="BO47" s="306">
        <f t="shared" si="82"/>
        <v>0</v>
      </c>
      <c r="BP47" s="306">
        <f t="shared" si="83"/>
        <v>0</v>
      </c>
      <c r="BQ47" s="306">
        <f t="shared" si="84"/>
        <v>0</v>
      </c>
      <c r="BR47" s="306">
        <f t="shared" si="85"/>
        <v>0</v>
      </c>
      <c r="BS47" s="306">
        <f t="shared" si="86"/>
        <v>0</v>
      </c>
      <c r="BT47" s="306">
        <f t="shared" si="87"/>
        <v>0</v>
      </c>
      <c r="BU47" s="306">
        <f t="shared" si="88"/>
        <v>0</v>
      </c>
      <c r="BV47" s="306">
        <f t="shared" si="89"/>
        <v>0</v>
      </c>
      <c r="BW47" s="306">
        <f t="shared" si="90"/>
        <v>0</v>
      </c>
      <c r="BX47" s="404">
        <f t="shared" si="71"/>
        <v>2.8468013468013456</v>
      </c>
      <c r="BY47" s="405">
        <f t="shared" si="72"/>
        <v>4.7664609484772589</v>
      </c>
      <c r="BZ47" s="788" t="s">
        <v>2442</v>
      </c>
      <c r="CA47" s="486" t="str">
        <f t="shared" si="73"/>
        <v>n/a</v>
      </c>
      <c r="CB47" s="348" t="str">
        <f t="shared" si="74"/>
        <v>n/a</v>
      </c>
      <c r="CC47" s="404">
        <f t="shared" si="75"/>
        <v>52.780707070707059</v>
      </c>
      <c r="CD47" s="570">
        <f t="shared" si="76"/>
        <v>0.52800000000000002</v>
      </c>
      <c r="CE47" s="419">
        <f t="shared" si="77"/>
        <v>0.57282719999999998</v>
      </c>
      <c r="CF47" s="419">
        <f t="shared" si="78"/>
        <v>0.63010991999999999</v>
      </c>
      <c r="CG47" s="419">
        <f t="shared" si="78"/>
        <v>0.69312091200000003</v>
      </c>
      <c r="CH47" s="496">
        <f t="shared" si="78"/>
        <v>0.76243300320000007</v>
      </c>
      <c r="CI47" s="416">
        <f t="shared" si="79"/>
        <v>3.1864910352</v>
      </c>
      <c r="CJ47" s="405">
        <f t="shared" si="80"/>
        <v>7.0450829873977456</v>
      </c>
      <c r="CK47" s="457">
        <v>0.93</v>
      </c>
      <c r="CL47" s="458">
        <v>58.79</v>
      </c>
      <c r="CM47" s="458">
        <v>-1.7</v>
      </c>
      <c r="CN47" s="525">
        <v>5.31</v>
      </c>
      <c r="CO47" s="508">
        <v>14.73</v>
      </c>
    </row>
    <row r="48" spans="1:93" ht="11.25" customHeight="1">
      <c r="A48" s="86" t="s">
        <v>1015</v>
      </c>
      <c r="B48" s="24" t="s">
        <v>797</v>
      </c>
      <c r="C48" s="29" t="s">
        <v>3266</v>
      </c>
      <c r="D48" s="117">
        <v>8</v>
      </c>
      <c r="E48" s="24">
        <v>385</v>
      </c>
      <c r="F48" s="57" t="s">
        <v>2659</v>
      </c>
      <c r="G48" s="49" t="s">
        <v>2659</v>
      </c>
      <c r="H48" s="184">
        <v>53.23</v>
      </c>
      <c r="I48" s="227">
        <f t="shared" si="56"/>
        <v>2.0289310539169643</v>
      </c>
      <c r="J48" s="126">
        <v>0.21</v>
      </c>
      <c r="K48" s="126">
        <v>0.27</v>
      </c>
      <c r="L48" s="83">
        <f t="shared" si="57"/>
        <v>28.57142857142858</v>
      </c>
      <c r="M48" s="140">
        <v>41893</v>
      </c>
      <c r="N48" s="27">
        <v>41897</v>
      </c>
      <c r="O48" s="28">
        <v>41913</v>
      </c>
      <c r="P48" s="93" t="s">
        <v>3171</v>
      </c>
      <c r="Q48" s="24"/>
      <c r="R48" s="224">
        <f t="shared" si="55"/>
        <v>1.08</v>
      </c>
      <c r="S48" s="231">
        <f t="shared" si="58"/>
        <v>51.923076923076927</v>
      </c>
      <c r="T48" s="680">
        <f t="shared" si="59"/>
        <v>172.11081358849904</v>
      </c>
      <c r="U48" s="227">
        <f t="shared" si="60"/>
        <v>25.59134615384615</v>
      </c>
      <c r="V48" s="263">
        <v>12</v>
      </c>
      <c r="W48" s="161">
        <v>2.08</v>
      </c>
      <c r="X48" s="149">
        <v>2.13</v>
      </c>
      <c r="Y48" s="155">
        <v>2.4500000000000002</v>
      </c>
      <c r="Z48" s="149">
        <v>6.51</v>
      </c>
      <c r="AA48" s="156">
        <v>27.1</v>
      </c>
      <c r="AB48" s="432">
        <v>25.4</v>
      </c>
      <c r="AC48" s="440">
        <v>11.68</v>
      </c>
      <c r="AD48" s="443">
        <v>6.1</v>
      </c>
      <c r="AE48" s="440">
        <v>12</v>
      </c>
      <c r="AF48" s="723">
        <v>5</v>
      </c>
      <c r="AG48" s="456">
        <v>6433</v>
      </c>
      <c r="AH48" s="653">
        <v>0.6</v>
      </c>
      <c r="AI48" s="767">
        <v>0.53</v>
      </c>
      <c r="AJ48" s="796">
        <f t="shared" si="61"/>
        <v>3.4083750782341964</v>
      </c>
      <c r="AK48" s="688" t="str">
        <f t="shared" ref="AK48:AK66" si="91">IF(OR(AN48&lt;0,AN48="n/a",AO48&lt;0,AO48="n/a"),"n/a",AN48/AO48)</f>
        <v>n/a</v>
      </c>
      <c r="AL48" s="634">
        <f t="shared" si="62"/>
        <v>19.999999999999996</v>
      </c>
      <c r="AM48" s="631">
        <f t="shared" si="63"/>
        <v>13.842447691670268</v>
      </c>
      <c r="AN48" s="631">
        <f t="shared" si="64"/>
        <v>20.791087977228596</v>
      </c>
      <c r="AO48" s="235" t="str">
        <f t="shared" si="65"/>
        <v>n/a</v>
      </c>
      <c r="AP48" s="808">
        <v>0.9</v>
      </c>
      <c r="AQ48" s="808">
        <v>0.75</v>
      </c>
      <c r="AR48" s="809"/>
      <c r="AS48" s="808">
        <v>0.66</v>
      </c>
      <c r="AT48" s="796">
        <v>0.61</v>
      </c>
      <c r="AU48" s="809"/>
      <c r="AV48" s="821">
        <v>0.56999999999999995</v>
      </c>
      <c r="AW48" s="821">
        <v>0.35</v>
      </c>
      <c r="AX48" s="811">
        <v>0.25</v>
      </c>
      <c r="AY48" s="811">
        <v>0.12</v>
      </c>
      <c r="AZ48" s="812">
        <v>0</v>
      </c>
      <c r="BA48" s="812">
        <v>0</v>
      </c>
      <c r="BB48" s="812">
        <v>0</v>
      </c>
      <c r="BC48" s="812">
        <v>0</v>
      </c>
      <c r="BD48" s="812">
        <v>0</v>
      </c>
      <c r="BE48" s="812">
        <v>0</v>
      </c>
      <c r="BF48" s="812">
        <v>0</v>
      </c>
      <c r="BG48" s="812">
        <v>0</v>
      </c>
      <c r="BH48" s="810">
        <f t="shared" si="66"/>
        <v>4.21</v>
      </c>
      <c r="BI48" s="405">
        <f t="shared" si="67"/>
        <v>19.999999999999996</v>
      </c>
      <c r="BJ48" s="405">
        <f t="shared" si="68"/>
        <v>13.636363636363624</v>
      </c>
      <c r="BK48" s="405">
        <f t="shared" si="69"/>
        <v>8.196721311475418</v>
      </c>
      <c r="BL48" s="306">
        <f t="shared" si="70"/>
        <v>7.0175438596491224</v>
      </c>
      <c r="BM48" s="404">
        <f t="shared" si="27"/>
        <v>62.857142857142854</v>
      </c>
      <c r="BN48" s="306">
        <f t="shared" si="81"/>
        <v>39.999999999999993</v>
      </c>
      <c r="BO48" s="306">
        <f t="shared" si="82"/>
        <v>108.33333333333334</v>
      </c>
      <c r="BP48" s="306">
        <f t="shared" si="83"/>
        <v>0</v>
      </c>
      <c r="BQ48" s="306">
        <f t="shared" si="84"/>
        <v>0</v>
      </c>
      <c r="BR48" s="306">
        <f t="shared" si="85"/>
        <v>0</v>
      </c>
      <c r="BS48" s="306">
        <f t="shared" si="86"/>
        <v>0</v>
      </c>
      <c r="BT48" s="306">
        <f t="shared" si="87"/>
        <v>0</v>
      </c>
      <c r="BU48" s="306">
        <f t="shared" si="88"/>
        <v>0</v>
      </c>
      <c r="BV48" s="306">
        <f t="shared" si="89"/>
        <v>0</v>
      </c>
      <c r="BW48" s="306">
        <f t="shared" si="90"/>
        <v>0</v>
      </c>
      <c r="BX48" s="404">
        <f t="shared" si="71"/>
        <v>17.336073666530957</v>
      </c>
      <c r="BY48" s="405">
        <f t="shared" si="72"/>
        <v>29.979351051467408</v>
      </c>
      <c r="BZ48" s="788" t="s">
        <v>2442</v>
      </c>
      <c r="CA48" s="486">
        <f t="shared" si="73"/>
        <v>-2.7713271227005905</v>
      </c>
      <c r="CB48" s="348">
        <f t="shared" si="74"/>
        <v>22.820019031145559</v>
      </c>
      <c r="CC48" s="404">
        <f t="shared" si="75"/>
        <v>61.118557692307697</v>
      </c>
      <c r="CD48" s="570">
        <f t="shared" si="76"/>
        <v>0.9900000000000001</v>
      </c>
      <c r="CE48" s="419">
        <f t="shared" si="77"/>
        <v>1.0890000000000002</v>
      </c>
      <c r="CF48" s="419">
        <f t="shared" si="78"/>
        <v>1.1979000000000004</v>
      </c>
      <c r="CG48" s="419">
        <f t="shared" si="78"/>
        <v>1.3176900000000005</v>
      </c>
      <c r="CH48" s="496">
        <f t="shared" si="78"/>
        <v>1.4494590000000007</v>
      </c>
      <c r="CI48" s="416">
        <f t="shared" si="79"/>
        <v>6.044049000000002</v>
      </c>
      <c r="CJ48" s="405">
        <f t="shared" si="80"/>
        <v>11.354591395829424</v>
      </c>
      <c r="CK48" s="457">
        <v>1.08</v>
      </c>
      <c r="CL48" s="458">
        <v>53.23</v>
      </c>
      <c r="CM48" s="458">
        <v>-1.37</v>
      </c>
      <c r="CN48" s="459">
        <v>10.02</v>
      </c>
      <c r="CO48" s="460">
        <v>23.07</v>
      </c>
    </row>
    <row r="49" spans="1:93" ht="11.25" customHeight="1">
      <c r="A49" s="23" t="s">
        <v>23</v>
      </c>
      <c r="B49" s="24" t="s">
        <v>24</v>
      </c>
      <c r="C49" s="217" t="s">
        <v>2774</v>
      </c>
      <c r="D49" s="117">
        <v>8</v>
      </c>
      <c r="E49" s="24">
        <v>397</v>
      </c>
      <c r="F49" s="57" t="s">
        <v>2659</v>
      </c>
      <c r="G49" s="49" t="s">
        <v>2659</v>
      </c>
      <c r="H49" s="184">
        <v>45.45</v>
      </c>
      <c r="I49" s="227">
        <f t="shared" si="56"/>
        <v>4.6644664466446644</v>
      </c>
      <c r="J49" s="126">
        <v>0.48</v>
      </c>
      <c r="K49" s="126">
        <v>0.53</v>
      </c>
      <c r="L49" s="83">
        <f t="shared" si="57"/>
        <v>10.416666666666675</v>
      </c>
      <c r="M49" s="140">
        <v>42060</v>
      </c>
      <c r="N49" s="27">
        <v>42062</v>
      </c>
      <c r="O49" s="28">
        <v>42094</v>
      </c>
      <c r="P49" s="93" t="s">
        <v>1445</v>
      </c>
      <c r="Q49" s="91" t="s">
        <v>2331</v>
      </c>
      <c r="R49" s="224">
        <f t="shared" si="55"/>
        <v>2.12</v>
      </c>
      <c r="S49" s="231">
        <f t="shared" si="58"/>
        <v>307.24637681159425</v>
      </c>
      <c r="T49" s="680">
        <f t="shared" si="59"/>
        <v>137.70033503418188</v>
      </c>
      <c r="U49" s="227">
        <f t="shared" si="60"/>
        <v>65.869565217391312</v>
      </c>
      <c r="V49" s="263">
        <v>12</v>
      </c>
      <c r="W49" s="161">
        <v>0.69</v>
      </c>
      <c r="X49" s="641">
        <v>109.78</v>
      </c>
      <c r="Y49" s="155">
        <v>3.55</v>
      </c>
      <c r="Z49" s="149">
        <v>1.93</v>
      </c>
      <c r="AA49" s="156">
        <v>2.8</v>
      </c>
      <c r="AB49" s="432">
        <v>198.6</v>
      </c>
      <c r="AC49" s="440">
        <v>17.670000000000002</v>
      </c>
      <c r="AD49" s="443">
        <v>-8.1999999999999993</v>
      </c>
      <c r="AE49" s="440">
        <v>0.6</v>
      </c>
      <c r="AF49" s="723">
        <v>3</v>
      </c>
      <c r="AG49" s="456">
        <v>6831</v>
      </c>
      <c r="AH49" s="653">
        <v>4.71</v>
      </c>
      <c r="AI49" s="767">
        <v>2.1</v>
      </c>
      <c r="AJ49" s="796" t="str">
        <f t="shared" si="61"/>
        <v>n/a</v>
      </c>
      <c r="AK49" s="688" t="str">
        <f t="shared" si="91"/>
        <v>n/a</v>
      </c>
      <c r="AL49" s="634">
        <f t="shared" si="62"/>
        <v>11.627906976744185</v>
      </c>
      <c r="AM49" s="631">
        <f t="shared" si="63"/>
        <v>13.30326698854094</v>
      </c>
      <c r="AN49" s="631">
        <f t="shared" si="64"/>
        <v>12.615734231685515</v>
      </c>
      <c r="AO49" s="235" t="str">
        <f t="shared" si="65"/>
        <v>n/a</v>
      </c>
      <c r="AP49" s="808">
        <v>1.92</v>
      </c>
      <c r="AQ49" s="808">
        <v>1.72</v>
      </c>
      <c r="AR49" s="809"/>
      <c r="AS49" s="808">
        <v>1.5</v>
      </c>
      <c r="AT49" s="796">
        <v>1.32</v>
      </c>
      <c r="AU49" s="809"/>
      <c r="AV49" s="821">
        <v>1.1000000000000001</v>
      </c>
      <c r="AW49" s="821">
        <v>1.06</v>
      </c>
      <c r="AX49" s="811">
        <v>0.88300000000000001</v>
      </c>
      <c r="AY49" s="812">
        <v>0</v>
      </c>
      <c r="AZ49" s="812">
        <v>0</v>
      </c>
      <c r="BA49" s="812">
        <v>0</v>
      </c>
      <c r="BB49" s="812">
        <v>0</v>
      </c>
      <c r="BC49" s="812">
        <v>0</v>
      </c>
      <c r="BD49" s="812">
        <v>0</v>
      </c>
      <c r="BE49" s="812">
        <v>0</v>
      </c>
      <c r="BF49" s="812">
        <v>0</v>
      </c>
      <c r="BG49" s="812">
        <v>0</v>
      </c>
      <c r="BH49" s="810">
        <f t="shared" si="66"/>
        <v>9.5030000000000001</v>
      </c>
      <c r="BI49" s="405">
        <f t="shared" si="67"/>
        <v>11.627906976744185</v>
      </c>
      <c r="BJ49" s="405">
        <f t="shared" si="68"/>
        <v>14.666666666666671</v>
      </c>
      <c r="BK49" s="405">
        <f t="shared" si="69"/>
        <v>13.636363636363624</v>
      </c>
      <c r="BL49" s="306">
        <f t="shared" si="70"/>
        <v>19.999999999999996</v>
      </c>
      <c r="BM49" s="404">
        <f t="shared" si="27"/>
        <v>3.7735849056603765</v>
      </c>
      <c r="BN49" s="306">
        <f t="shared" si="81"/>
        <v>20.045300113250299</v>
      </c>
      <c r="BO49" s="306">
        <f t="shared" si="82"/>
        <v>0</v>
      </c>
      <c r="BP49" s="306">
        <f t="shared" si="83"/>
        <v>0</v>
      </c>
      <c r="BQ49" s="306">
        <f t="shared" si="84"/>
        <v>0</v>
      </c>
      <c r="BR49" s="306">
        <f t="shared" si="85"/>
        <v>0</v>
      </c>
      <c r="BS49" s="306">
        <f t="shared" si="86"/>
        <v>0</v>
      </c>
      <c r="BT49" s="306">
        <f t="shared" si="87"/>
        <v>0</v>
      </c>
      <c r="BU49" s="306">
        <f t="shared" si="88"/>
        <v>0</v>
      </c>
      <c r="BV49" s="306">
        <f t="shared" si="89"/>
        <v>0</v>
      </c>
      <c r="BW49" s="306">
        <f t="shared" si="90"/>
        <v>0</v>
      </c>
      <c r="BX49" s="404">
        <f t="shared" si="71"/>
        <v>5.5833214865790106</v>
      </c>
      <c r="BY49" s="405">
        <f t="shared" si="72"/>
        <v>7.6799373362336976</v>
      </c>
      <c r="BZ49" s="788" t="s">
        <v>52</v>
      </c>
      <c r="CA49" s="486">
        <f t="shared" si="73"/>
        <v>-48.589364539061137</v>
      </c>
      <c r="CB49" s="348">
        <f t="shared" si="74"/>
        <v>17.280200678330178</v>
      </c>
      <c r="CC49" s="404">
        <f t="shared" si="75"/>
        <v>44.154704221550375</v>
      </c>
      <c r="CD49" s="570">
        <f t="shared" si="76"/>
        <v>2.1120000000000001</v>
      </c>
      <c r="CE49" s="419">
        <f t="shared" si="77"/>
        <v>2.3232000000000004</v>
      </c>
      <c r="CF49" s="419">
        <f t="shared" si="78"/>
        <v>2.3371392000000002</v>
      </c>
      <c r="CG49" s="419">
        <f t="shared" si="78"/>
        <v>2.3511620352000002</v>
      </c>
      <c r="CH49" s="496">
        <f t="shared" si="78"/>
        <v>2.3652690074112002</v>
      </c>
      <c r="CI49" s="416">
        <f t="shared" si="79"/>
        <v>11.488770242611201</v>
      </c>
      <c r="CJ49" s="405">
        <f t="shared" si="80"/>
        <v>25.277822315976238</v>
      </c>
      <c r="CK49" s="457">
        <v>0.78</v>
      </c>
      <c r="CL49" s="458">
        <v>30.73</v>
      </c>
      <c r="CM49" s="458">
        <v>-1.31</v>
      </c>
      <c r="CN49" s="459">
        <v>6.85</v>
      </c>
      <c r="CO49" s="460">
        <v>13.01</v>
      </c>
    </row>
    <row r="50" spans="1:93" ht="11.25" customHeight="1">
      <c r="A50" s="23" t="s">
        <v>2001</v>
      </c>
      <c r="B50" s="24" t="s">
        <v>2002</v>
      </c>
      <c r="C50" s="217" t="s">
        <v>1230</v>
      </c>
      <c r="D50" s="117">
        <v>5</v>
      </c>
      <c r="E50" s="24">
        <v>525</v>
      </c>
      <c r="F50" s="57" t="s">
        <v>2659</v>
      </c>
      <c r="G50" s="49" t="s">
        <v>2659</v>
      </c>
      <c r="H50" s="184">
        <v>69.95</v>
      </c>
      <c r="I50" s="227">
        <f t="shared" si="56"/>
        <v>2.5179685489635451</v>
      </c>
      <c r="J50" s="126">
        <v>0.74923249999999997</v>
      </c>
      <c r="K50" s="126">
        <v>0.88065949999999993</v>
      </c>
      <c r="L50" s="83">
        <f t="shared" si="57"/>
        <v>17.541550853706966</v>
      </c>
      <c r="M50" s="140">
        <v>41864</v>
      </c>
      <c r="N50" s="27">
        <v>41866</v>
      </c>
      <c r="O50" s="28">
        <v>41897</v>
      </c>
      <c r="P50" s="26" t="s">
        <v>2201</v>
      </c>
      <c r="Q50" s="24" t="s">
        <v>2046</v>
      </c>
      <c r="R50" s="224">
        <f>K50*2</f>
        <v>1.7613189999999999</v>
      </c>
      <c r="S50" s="231">
        <f t="shared" si="58"/>
        <v>47.474905660377352</v>
      </c>
      <c r="T50" s="680" t="str">
        <f t="shared" si="59"/>
        <v>n/a</v>
      </c>
      <c r="U50" s="227">
        <f t="shared" si="60"/>
        <v>18.854447439353102</v>
      </c>
      <c r="V50" s="263">
        <v>3</v>
      </c>
      <c r="W50" s="161">
        <v>3.71</v>
      </c>
      <c r="X50" s="149">
        <v>2.09</v>
      </c>
      <c r="Y50" s="155">
        <v>2.11</v>
      </c>
      <c r="Z50" s="149" t="s">
        <v>462</v>
      </c>
      <c r="AA50" s="902">
        <v>-516.6</v>
      </c>
      <c r="AB50" s="432">
        <v>3.3</v>
      </c>
      <c r="AC50" s="440">
        <v>4.22</v>
      </c>
      <c r="AD50" s="443">
        <v>64.2</v>
      </c>
      <c r="AE50" s="440">
        <v>9</v>
      </c>
      <c r="AF50" s="723">
        <v>1</v>
      </c>
      <c r="AG50" s="456">
        <v>58368</v>
      </c>
      <c r="AH50" s="653">
        <v>0</v>
      </c>
      <c r="AI50" s="767" t="s">
        <v>462</v>
      </c>
      <c r="AJ50" s="796">
        <f t="shared" si="61"/>
        <v>0.19863478544689675</v>
      </c>
      <c r="AK50" s="688" t="str">
        <f t="shared" si="91"/>
        <v>n/a</v>
      </c>
      <c r="AL50" s="634">
        <f t="shared" si="62"/>
        <v>17.541550853706966</v>
      </c>
      <c r="AM50" s="631">
        <f t="shared" si="63"/>
        <v>14.168825830840737</v>
      </c>
      <c r="AN50" s="631">
        <f t="shared" si="64"/>
        <v>12.752353225690772</v>
      </c>
      <c r="AO50" s="235" t="str">
        <f t="shared" si="65"/>
        <v>n/a</v>
      </c>
      <c r="AP50" s="808">
        <v>1.7613189999999999</v>
      </c>
      <c r="AQ50" s="808">
        <v>1.4984649999999999</v>
      </c>
      <c r="AR50" s="809"/>
      <c r="AS50" s="808">
        <v>1.3147610000000001</v>
      </c>
      <c r="AT50" s="796">
        <v>1.1835740000000001</v>
      </c>
      <c r="AU50" s="809"/>
      <c r="AV50" s="821">
        <v>1.0626690000000001</v>
      </c>
      <c r="AW50" s="827">
        <v>0.96651799999999999</v>
      </c>
      <c r="AX50" s="812">
        <v>2.902936</v>
      </c>
      <c r="AY50" s="811">
        <v>2.9832399999999999</v>
      </c>
      <c r="AZ50" s="811">
        <v>2.1616930000000001</v>
      </c>
      <c r="BA50" s="811">
        <v>1.91845</v>
      </c>
      <c r="BB50" s="812">
        <v>0</v>
      </c>
      <c r="BC50" s="812">
        <v>0</v>
      </c>
      <c r="BD50" s="812">
        <v>0</v>
      </c>
      <c r="BE50" s="812">
        <v>0</v>
      </c>
      <c r="BF50" s="812">
        <v>0</v>
      </c>
      <c r="BG50" s="812">
        <v>0</v>
      </c>
      <c r="BH50" s="810">
        <f t="shared" si="66"/>
        <v>17.753625</v>
      </c>
      <c r="BI50" s="405">
        <f t="shared" si="67"/>
        <v>17.541550853706966</v>
      </c>
      <c r="BJ50" s="405">
        <f t="shared" si="68"/>
        <v>13.972425406594802</v>
      </c>
      <c r="BK50" s="405">
        <f t="shared" si="69"/>
        <v>11.083971090949941</v>
      </c>
      <c r="BL50" s="306">
        <f t="shared" si="70"/>
        <v>11.377484428359153</v>
      </c>
      <c r="BM50" s="404">
        <f t="shared" ref="BM50:BM81" si="92">IF(AW50=0,0,IF(AW50&gt;AV50,0,((AV50/AW50)-1)*100))</f>
        <v>9.9481851346793437</v>
      </c>
      <c r="BN50" s="306">
        <f t="shared" si="81"/>
        <v>0</v>
      </c>
      <c r="BO50" s="306">
        <f t="shared" si="82"/>
        <v>0</v>
      </c>
      <c r="BP50" s="306">
        <f t="shared" si="83"/>
        <v>38.004795315523523</v>
      </c>
      <c r="BQ50" s="306">
        <f t="shared" si="84"/>
        <v>12.679142015689759</v>
      </c>
      <c r="BR50" s="306">
        <f t="shared" si="85"/>
        <v>0</v>
      </c>
      <c r="BS50" s="306">
        <f t="shared" si="86"/>
        <v>0</v>
      </c>
      <c r="BT50" s="306">
        <f t="shared" si="87"/>
        <v>0</v>
      </c>
      <c r="BU50" s="306">
        <f t="shared" si="88"/>
        <v>0</v>
      </c>
      <c r="BV50" s="306">
        <f t="shared" si="89"/>
        <v>0</v>
      </c>
      <c r="BW50" s="306">
        <f t="shared" si="90"/>
        <v>0</v>
      </c>
      <c r="BX50" s="404">
        <f t="shared" si="71"/>
        <v>7.6405036163668987</v>
      </c>
      <c r="BY50" s="405">
        <f t="shared" si="72"/>
        <v>10.275110085981561</v>
      </c>
      <c r="BZ50" s="788" t="s">
        <v>1230</v>
      </c>
      <c r="CA50" s="486">
        <f t="shared" si="73"/>
        <v>-3.5841256646987851</v>
      </c>
      <c r="CB50" s="348">
        <f t="shared" si="74"/>
        <v>15.270321774654317</v>
      </c>
      <c r="CC50" s="404">
        <f t="shared" si="75"/>
        <v>53.597316498210404</v>
      </c>
      <c r="CD50" s="570">
        <f t="shared" si="76"/>
        <v>1.8194425269999996</v>
      </c>
      <c r="CE50" s="419">
        <f t="shared" si="77"/>
        <v>1.8962230016393997</v>
      </c>
      <c r="CF50" s="419">
        <f t="shared" si="78"/>
        <v>2.066883071786946</v>
      </c>
      <c r="CG50" s="419">
        <f t="shared" si="78"/>
        <v>2.2529025482477714</v>
      </c>
      <c r="CH50" s="496">
        <f t="shared" si="78"/>
        <v>2.4556637775900709</v>
      </c>
      <c r="CI50" s="416">
        <f t="shared" si="79"/>
        <v>10.491114926264189</v>
      </c>
      <c r="CJ50" s="405">
        <f t="shared" si="80"/>
        <v>14.998019908883759</v>
      </c>
      <c r="CK50" s="457">
        <v>1.17</v>
      </c>
      <c r="CL50" s="458">
        <v>24.24</v>
      </c>
      <c r="CM50" s="458">
        <v>-0.48</v>
      </c>
      <c r="CN50" s="525">
        <v>9.01</v>
      </c>
      <c r="CO50" s="508">
        <v>11.64</v>
      </c>
    </row>
    <row r="51" spans="1:93" ht="11.25" customHeight="1">
      <c r="A51" s="30" t="s">
        <v>1971</v>
      </c>
      <c r="B51" s="32" t="s">
        <v>1972</v>
      </c>
      <c r="C51" s="35" t="s">
        <v>3690</v>
      </c>
      <c r="D51" s="118">
        <v>7</v>
      </c>
      <c r="E51" s="24">
        <v>412</v>
      </c>
      <c r="F51" s="65" t="s">
        <v>2659</v>
      </c>
      <c r="G51" s="66" t="s">
        <v>2659</v>
      </c>
      <c r="H51" s="185">
        <v>12.08</v>
      </c>
      <c r="I51" s="227">
        <f t="shared" si="56"/>
        <v>1.9346026490066226</v>
      </c>
      <c r="J51" s="125">
        <v>5.0550000000000005E-2</v>
      </c>
      <c r="K51" s="125">
        <v>5.8424999999999998E-2</v>
      </c>
      <c r="L51" s="84">
        <f t="shared" si="57"/>
        <v>15.578635014836784</v>
      </c>
      <c r="M51" s="215">
        <v>41984</v>
      </c>
      <c r="N51" s="44">
        <v>41988</v>
      </c>
      <c r="O51" s="34">
        <v>42004</v>
      </c>
      <c r="P51" s="268" t="s">
        <v>1445</v>
      </c>
      <c r="Q51" s="197" t="s">
        <v>1804</v>
      </c>
      <c r="R51" s="224">
        <f>K51*4</f>
        <v>0.23369999999999999</v>
      </c>
      <c r="S51" s="231">
        <f t="shared" si="58"/>
        <v>38.950000000000003</v>
      </c>
      <c r="T51" s="680">
        <f t="shared" si="59"/>
        <v>53.698116810555341</v>
      </c>
      <c r="U51" s="227">
        <f t="shared" si="60"/>
        <v>20.133333333333333</v>
      </c>
      <c r="V51" s="263">
        <v>3</v>
      </c>
      <c r="W51" s="161">
        <v>0.6</v>
      </c>
      <c r="X51" s="149">
        <v>1.72</v>
      </c>
      <c r="Y51" s="155">
        <v>1.82</v>
      </c>
      <c r="Z51" s="149">
        <v>2.64</v>
      </c>
      <c r="AA51" s="156">
        <v>13.5</v>
      </c>
      <c r="AB51" s="432">
        <v>38.1</v>
      </c>
      <c r="AC51" s="440">
        <v>14.17</v>
      </c>
      <c r="AD51" s="443">
        <v>-0.7</v>
      </c>
      <c r="AE51" s="440">
        <v>11.7</v>
      </c>
      <c r="AF51" s="723">
        <v>9</v>
      </c>
      <c r="AG51" s="456">
        <v>3193</v>
      </c>
      <c r="AH51" s="653">
        <v>5.08</v>
      </c>
      <c r="AI51" s="767">
        <v>0.81</v>
      </c>
      <c r="AJ51" s="797" t="str">
        <f t="shared" si="61"/>
        <v>n/a</v>
      </c>
      <c r="AK51" s="686">
        <f t="shared" si="91"/>
        <v>2.0302290434842667</v>
      </c>
      <c r="AL51" s="634">
        <f t="shared" si="62"/>
        <v>11.818181818181795</v>
      </c>
      <c r="AM51" s="631">
        <f t="shared" si="63"/>
        <v>12.992052919392783</v>
      </c>
      <c r="AN51" s="631">
        <f t="shared" si="64"/>
        <v>16.910895462240184</v>
      </c>
      <c r="AO51" s="235">
        <f t="shared" si="65"/>
        <v>8.3295505581073783</v>
      </c>
      <c r="AP51" s="808">
        <v>0.23369999999999999</v>
      </c>
      <c r="AQ51" s="808">
        <v>0.20900000000000002</v>
      </c>
      <c r="AR51" s="809"/>
      <c r="AS51" s="808">
        <v>0.18</v>
      </c>
      <c r="AT51" s="796">
        <v>0.16200000000000001</v>
      </c>
      <c r="AU51" s="809"/>
      <c r="AV51" s="821">
        <v>0.13700000000000001</v>
      </c>
      <c r="AW51" s="821">
        <v>0.107</v>
      </c>
      <c r="AX51" s="811">
        <v>9.0999999999999998E-2</v>
      </c>
      <c r="AY51" s="812">
        <v>3.6999999999999998E-2</v>
      </c>
      <c r="AZ51" s="812">
        <v>3.6999999999999998E-2</v>
      </c>
      <c r="BA51" s="812">
        <v>3.6999999999999998E-2</v>
      </c>
      <c r="BB51" s="812">
        <v>0.105</v>
      </c>
      <c r="BC51" s="812">
        <v>0.12</v>
      </c>
      <c r="BD51" s="812">
        <v>0.12</v>
      </c>
      <c r="BE51" s="812">
        <v>0.16</v>
      </c>
      <c r="BF51" s="811">
        <v>0.2</v>
      </c>
      <c r="BG51" s="812">
        <v>0</v>
      </c>
      <c r="BH51" s="810">
        <f t="shared" si="66"/>
        <v>1.9356999999999998</v>
      </c>
      <c r="BI51" s="405">
        <f t="shared" si="67"/>
        <v>11.818181818181795</v>
      </c>
      <c r="BJ51" s="405">
        <f t="shared" si="68"/>
        <v>16.111111111111121</v>
      </c>
      <c r="BK51" s="405">
        <f t="shared" si="69"/>
        <v>11.111111111111093</v>
      </c>
      <c r="BL51" s="306">
        <f t="shared" si="70"/>
        <v>18.248175182481742</v>
      </c>
      <c r="BM51" s="404">
        <f t="shared" si="92"/>
        <v>28.037383177570096</v>
      </c>
      <c r="BN51" s="306">
        <f t="shared" si="81"/>
        <v>17.582417582417587</v>
      </c>
      <c r="BO51" s="306">
        <f t="shared" si="82"/>
        <v>145.94594594594597</v>
      </c>
      <c r="BP51" s="306">
        <f t="shared" si="83"/>
        <v>0</v>
      </c>
      <c r="BQ51" s="306">
        <f t="shared" si="84"/>
        <v>0</v>
      </c>
      <c r="BR51" s="306">
        <f t="shared" si="85"/>
        <v>0</v>
      </c>
      <c r="BS51" s="306">
        <f t="shared" si="86"/>
        <v>0</v>
      </c>
      <c r="BT51" s="306">
        <f t="shared" si="87"/>
        <v>0</v>
      </c>
      <c r="BU51" s="306">
        <f t="shared" si="88"/>
        <v>0</v>
      </c>
      <c r="BV51" s="306">
        <f t="shared" si="89"/>
        <v>0</v>
      </c>
      <c r="BW51" s="306">
        <f t="shared" si="90"/>
        <v>0</v>
      </c>
      <c r="BX51" s="404">
        <f t="shared" si="71"/>
        <v>16.590288395254628</v>
      </c>
      <c r="BY51" s="405">
        <f t="shared" si="72"/>
        <v>35.704883304029757</v>
      </c>
      <c r="BZ51" s="788" t="s">
        <v>2558</v>
      </c>
      <c r="CA51" s="486">
        <f t="shared" si="73"/>
        <v>-1.2878352220865281</v>
      </c>
      <c r="CB51" s="348">
        <f t="shared" si="74"/>
        <v>18.845498111246805</v>
      </c>
      <c r="CC51" s="404">
        <f t="shared" si="75"/>
        <v>70.556441945720351</v>
      </c>
      <c r="CD51" s="570">
        <f t="shared" si="76"/>
        <v>0.25707000000000002</v>
      </c>
      <c r="CE51" s="419">
        <f t="shared" si="77"/>
        <v>0.28277700000000006</v>
      </c>
      <c r="CF51" s="419">
        <f t="shared" si="78"/>
        <v>0.31105470000000007</v>
      </c>
      <c r="CG51" s="419">
        <f t="shared" si="78"/>
        <v>0.3421601700000001</v>
      </c>
      <c r="CH51" s="496">
        <f t="shared" si="78"/>
        <v>0.37637618700000014</v>
      </c>
      <c r="CI51" s="416">
        <f t="shared" si="79"/>
        <v>1.5694380570000004</v>
      </c>
      <c r="CJ51" s="405">
        <f t="shared" si="80"/>
        <v>12.992036895695366</v>
      </c>
      <c r="CK51" s="457">
        <v>1.1599999999999999</v>
      </c>
      <c r="CL51" s="458">
        <v>2.63</v>
      </c>
      <c r="CM51" s="458">
        <v>-12.19</v>
      </c>
      <c r="CN51" s="459">
        <v>-4.05</v>
      </c>
      <c r="CO51" s="460">
        <v>-5.0599999999999996</v>
      </c>
    </row>
    <row r="52" spans="1:93" ht="11.25" customHeight="1">
      <c r="A52" s="129" t="s">
        <v>2073</v>
      </c>
      <c r="B52" s="16" t="s">
        <v>1177</v>
      </c>
      <c r="C52" s="373" t="s">
        <v>3266</v>
      </c>
      <c r="D52" s="116">
        <v>5</v>
      </c>
      <c r="E52" s="24">
        <v>520</v>
      </c>
      <c r="F52" s="78" t="s">
        <v>2659</v>
      </c>
      <c r="G52" s="50" t="s">
        <v>2659</v>
      </c>
      <c r="H52" s="183">
        <v>12.77</v>
      </c>
      <c r="I52" s="226">
        <f t="shared" si="56"/>
        <v>4.6985121378230232</v>
      </c>
      <c r="J52" s="127">
        <v>0.125</v>
      </c>
      <c r="K52" s="127">
        <v>0.15</v>
      </c>
      <c r="L52" s="96">
        <f t="shared" si="57"/>
        <v>19.999999999999996</v>
      </c>
      <c r="M52" s="105">
        <v>41859</v>
      </c>
      <c r="N52" s="20">
        <v>41863</v>
      </c>
      <c r="O52" s="21">
        <v>41876</v>
      </c>
      <c r="P52" s="269" t="s">
        <v>1897</v>
      </c>
      <c r="Q52" s="128"/>
      <c r="R52" s="225">
        <f>K52*4</f>
        <v>0.6</v>
      </c>
      <c r="S52" s="675">
        <f t="shared" si="58"/>
        <v>84.507042253521121</v>
      </c>
      <c r="T52" s="684">
        <f t="shared" si="59"/>
        <v>-4.9582910108707416</v>
      </c>
      <c r="U52" s="226">
        <f t="shared" si="60"/>
        <v>17.985915492957748</v>
      </c>
      <c r="V52" s="267">
        <v>12</v>
      </c>
      <c r="W52" s="169">
        <v>0.71</v>
      </c>
      <c r="X52" s="171">
        <v>1.8</v>
      </c>
      <c r="Y52" s="170">
        <v>1.04</v>
      </c>
      <c r="Z52" s="171">
        <v>1.1299999999999999</v>
      </c>
      <c r="AA52" s="172">
        <v>6.6</v>
      </c>
      <c r="AB52" s="433">
        <v>-22.8</v>
      </c>
      <c r="AC52" s="441">
        <v>12.62</v>
      </c>
      <c r="AD52" s="442">
        <v>2.7</v>
      </c>
      <c r="AE52" s="442">
        <v>10</v>
      </c>
      <c r="AF52" s="724">
        <v>4</v>
      </c>
      <c r="AG52" s="461">
        <v>262</v>
      </c>
      <c r="AH52" s="678">
        <v>18.3</v>
      </c>
      <c r="AI52" s="768">
        <v>0.23</v>
      </c>
      <c r="AJ52" s="796">
        <f t="shared" si="61"/>
        <v>7.4490531104233817</v>
      </c>
      <c r="AK52" s="688" t="str">
        <f t="shared" si="91"/>
        <v>n/a</v>
      </c>
      <c r="AL52" s="632">
        <f t="shared" si="62"/>
        <v>10.000000000000009</v>
      </c>
      <c r="AM52" s="633">
        <f t="shared" si="63"/>
        <v>13.116605584640361</v>
      </c>
      <c r="AN52" s="633">
        <f t="shared" si="64"/>
        <v>20.112443398143132</v>
      </c>
      <c r="AO52" s="234" t="str">
        <f t="shared" si="65"/>
        <v>n/a</v>
      </c>
      <c r="AP52" s="803">
        <v>0.55000000000000004</v>
      </c>
      <c r="AQ52" s="803">
        <v>0.5</v>
      </c>
      <c r="AR52" s="802"/>
      <c r="AS52" s="803">
        <v>0.41</v>
      </c>
      <c r="AT52" s="795">
        <v>0.38</v>
      </c>
      <c r="AU52" s="802"/>
      <c r="AV52" s="826">
        <v>0.3</v>
      </c>
      <c r="AW52" s="830">
        <v>0.22</v>
      </c>
      <c r="AX52" s="807">
        <v>0.38500000000000001</v>
      </c>
      <c r="AY52" s="806">
        <v>0.44</v>
      </c>
      <c r="AZ52" s="806">
        <v>0.38</v>
      </c>
      <c r="BA52" s="806">
        <v>0.28000000000000003</v>
      </c>
      <c r="BB52" s="807">
        <v>0</v>
      </c>
      <c r="BC52" s="807">
        <v>0</v>
      </c>
      <c r="BD52" s="807">
        <v>0</v>
      </c>
      <c r="BE52" s="807">
        <v>0</v>
      </c>
      <c r="BF52" s="807">
        <v>0</v>
      </c>
      <c r="BG52" s="807">
        <v>0</v>
      </c>
      <c r="BH52" s="805">
        <f t="shared" si="66"/>
        <v>3.8449999999999998</v>
      </c>
      <c r="BI52" s="407">
        <f t="shared" si="67"/>
        <v>10.000000000000009</v>
      </c>
      <c r="BJ52" s="407">
        <f t="shared" si="68"/>
        <v>21.95121951219512</v>
      </c>
      <c r="BK52" s="407">
        <f t="shared" si="69"/>
        <v>7.8947368421052655</v>
      </c>
      <c r="BL52" s="394">
        <f t="shared" si="70"/>
        <v>26.666666666666682</v>
      </c>
      <c r="BM52" s="406">
        <f t="shared" si="92"/>
        <v>36.363636363636353</v>
      </c>
      <c r="BN52" s="394">
        <f t="shared" si="81"/>
        <v>0</v>
      </c>
      <c r="BO52" s="394">
        <f t="shared" si="82"/>
        <v>0</v>
      </c>
      <c r="BP52" s="394">
        <f t="shared" si="83"/>
        <v>15.789473684210531</v>
      </c>
      <c r="BQ52" s="394">
        <f t="shared" si="84"/>
        <v>35.714285714285701</v>
      </c>
      <c r="BR52" s="394">
        <f t="shared" si="85"/>
        <v>0</v>
      </c>
      <c r="BS52" s="394">
        <f t="shared" si="86"/>
        <v>0</v>
      </c>
      <c r="BT52" s="394">
        <f t="shared" si="87"/>
        <v>0</v>
      </c>
      <c r="BU52" s="394">
        <f t="shared" si="88"/>
        <v>0</v>
      </c>
      <c r="BV52" s="394">
        <f t="shared" si="89"/>
        <v>0</v>
      </c>
      <c r="BW52" s="394">
        <f t="shared" si="90"/>
        <v>0</v>
      </c>
      <c r="BX52" s="406">
        <f t="shared" si="71"/>
        <v>10.292001252206644</v>
      </c>
      <c r="BY52" s="407">
        <f t="shared" si="72"/>
        <v>13.199864659031471</v>
      </c>
      <c r="BZ52" s="787" t="s">
        <v>2637</v>
      </c>
      <c r="CA52" s="682">
        <f t="shared" si="73"/>
        <v>6.8250400430084071</v>
      </c>
      <c r="CB52" s="350">
        <f t="shared" si="74"/>
        <v>24.810955535966155</v>
      </c>
      <c r="CC52" s="406">
        <f t="shared" si="75"/>
        <v>56.48070422535212</v>
      </c>
      <c r="CD52" s="554">
        <f t="shared" si="76"/>
        <v>0.5555000000000001</v>
      </c>
      <c r="CE52" s="417">
        <f t="shared" si="77"/>
        <v>0.6110500000000002</v>
      </c>
      <c r="CF52" s="417">
        <f t="shared" si="78"/>
        <v>0.67215500000000028</v>
      </c>
      <c r="CG52" s="417">
        <f t="shared" si="78"/>
        <v>0.73937050000000037</v>
      </c>
      <c r="CH52" s="495">
        <f t="shared" si="78"/>
        <v>0.81330755000000043</v>
      </c>
      <c r="CI52" s="418">
        <f t="shared" si="79"/>
        <v>3.3913830500000017</v>
      </c>
      <c r="CJ52" s="407">
        <f t="shared" si="80"/>
        <v>26.557424040720452</v>
      </c>
      <c r="CK52" s="462">
        <v>1.92</v>
      </c>
      <c r="CL52" s="463">
        <v>17.12</v>
      </c>
      <c r="CM52" s="463">
        <v>-9.5299999999999994</v>
      </c>
      <c r="CN52" s="529">
        <v>-0.84</v>
      </c>
      <c r="CO52" s="530">
        <v>1.49</v>
      </c>
    </row>
    <row r="53" spans="1:93" ht="11.25" customHeight="1">
      <c r="A53" s="23" t="s">
        <v>59</v>
      </c>
      <c r="B53" s="24" t="s">
        <v>60</v>
      </c>
      <c r="C53" s="98" t="s">
        <v>3247</v>
      </c>
      <c r="D53" s="117">
        <v>5</v>
      </c>
      <c r="E53" s="24">
        <v>481</v>
      </c>
      <c r="F53" s="57" t="s">
        <v>2659</v>
      </c>
      <c r="G53" s="49" t="s">
        <v>2659</v>
      </c>
      <c r="H53" s="184">
        <v>27.84</v>
      </c>
      <c r="I53" s="227">
        <f t="shared" si="56"/>
        <v>9.8419540229885065</v>
      </c>
      <c r="J53" s="126">
        <v>0.68</v>
      </c>
      <c r="K53" s="126">
        <v>0.68500000000000005</v>
      </c>
      <c r="L53" s="83">
        <f t="shared" si="57"/>
        <v>0.73529411764705621</v>
      </c>
      <c r="M53" s="214">
        <v>41486</v>
      </c>
      <c r="N53" s="62">
        <v>41488</v>
      </c>
      <c r="O53" s="63">
        <v>41500</v>
      </c>
      <c r="P53" s="26" t="s">
        <v>1522</v>
      </c>
      <c r="Q53" s="198" t="s">
        <v>820</v>
      </c>
      <c r="R53" s="224">
        <f>K53*4</f>
        <v>2.74</v>
      </c>
      <c r="S53" s="321" t="str">
        <f t="shared" si="58"/>
        <v>n/a</v>
      </c>
      <c r="T53" s="680" t="str">
        <f t="shared" si="59"/>
        <v>n/a</v>
      </c>
      <c r="U53" s="227" t="str">
        <f t="shared" si="60"/>
        <v>n/a</v>
      </c>
      <c r="V53" s="263">
        <v>12</v>
      </c>
      <c r="W53" s="161">
        <v>-1.1200000000000001</v>
      </c>
      <c r="X53" s="641" t="s">
        <v>462</v>
      </c>
      <c r="Y53" s="155">
        <v>0.34</v>
      </c>
      <c r="Z53" s="149">
        <v>2.13</v>
      </c>
      <c r="AA53" s="156">
        <v>-8.1999999999999993</v>
      </c>
      <c r="AB53" s="489">
        <v>-104.9</v>
      </c>
      <c r="AC53" s="440">
        <v>217.1</v>
      </c>
      <c r="AD53" s="443">
        <v>-16.3</v>
      </c>
      <c r="AE53" s="443">
        <v>11.6</v>
      </c>
      <c r="AF53" s="723">
        <v>8</v>
      </c>
      <c r="AG53" s="456">
        <v>1933</v>
      </c>
      <c r="AH53" s="653">
        <v>2.2000000000000002</v>
      </c>
      <c r="AI53" s="767">
        <v>1.84</v>
      </c>
      <c r="AJ53" s="796" t="str">
        <f t="shared" si="61"/>
        <v>n/a</v>
      </c>
      <c r="AK53" s="688" t="str">
        <f t="shared" si="91"/>
        <v>n/a</v>
      </c>
      <c r="AL53" s="634">
        <f t="shared" si="62"/>
        <v>1.4814814814814836</v>
      </c>
      <c r="AM53" s="631">
        <f t="shared" si="63"/>
        <v>12.197439102494666</v>
      </c>
      <c r="AN53" s="631">
        <f t="shared" si="64"/>
        <v>8.7666146932341871</v>
      </c>
      <c r="AO53" s="235" t="str">
        <f t="shared" si="65"/>
        <v>n/a</v>
      </c>
      <c r="AP53" s="813">
        <v>2.74</v>
      </c>
      <c r="AQ53" s="808">
        <v>2.7</v>
      </c>
      <c r="AR53" s="809"/>
      <c r="AS53" s="808">
        <v>2.2999999999999998</v>
      </c>
      <c r="AT53" s="796">
        <v>1.94</v>
      </c>
      <c r="AU53" s="809"/>
      <c r="AV53" s="821">
        <v>1.825</v>
      </c>
      <c r="AW53" s="827">
        <v>1.8</v>
      </c>
      <c r="AX53" s="812">
        <v>1.98</v>
      </c>
      <c r="AY53" s="811">
        <v>2.46</v>
      </c>
      <c r="AZ53" s="811">
        <v>1.3</v>
      </c>
      <c r="BA53" s="812">
        <v>0</v>
      </c>
      <c r="BB53" s="812">
        <v>0</v>
      </c>
      <c r="BC53" s="812">
        <v>0</v>
      </c>
      <c r="BD53" s="812">
        <v>0</v>
      </c>
      <c r="BE53" s="812">
        <v>0</v>
      </c>
      <c r="BF53" s="812">
        <v>0</v>
      </c>
      <c r="BG53" s="812">
        <v>0</v>
      </c>
      <c r="BH53" s="810">
        <f t="shared" si="66"/>
        <v>19.045000000000002</v>
      </c>
      <c r="BI53" s="405">
        <f t="shared" si="67"/>
        <v>1.4814814814814836</v>
      </c>
      <c r="BJ53" s="405">
        <f t="shared" si="68"/>
        <v>17.391304347826097</v>
      </c>
      <c r="BK53" s="405">
        <f t="shared" si="69"/>
        <v>18.556701030927837</v>
      </c>
      <c r="BL53" s="306">
        <f t="shared" si="70"/>
        <v>6.3013698630137061</v>
      </c>
      <c r="BM53" s="404">
        <f t="shared" si="92"/>
        <v>1.388888888888884</v>
      </c>
      <c r="BN53" s="306">
        <f t="shared" si="81"/>
        <v>0</v>
      </c>
      <c r="BO53" s="306">
        <f t="shared" si="82"/>
        <v>0</v>
      </c>
      <c r="BP53" s="306">
        <f t="shared" si="83"/>
        <v>89.230769230769226</v>
      </c>
      <c r="BQ53" s="306">
        <f t="shared" si="84"/>
        <v>0</v>
      </c>
      <c r="BR53" s="306">
        <f t="shared" si="85"/>
        <v>0</v>
      </c>
      <c r="BS53" s="306">
        <f t="shared" si="86"/>
        <v>0</v>
      </c>
      <c r="BT53" s="306">
        <f t="shared" si="87"/>
        <v>0</v>
      </c>
      <c r="BU53" s="306">
        <f t="shared" si="88"/>
        <v>0</v>
      </c>
      <c r="BV53" s="306">
        <f t="shared" si="89"/>
        <v>0</v>
      </c>
      <c r="BW53" s="306">
        <f t="shared" si="90"/>
        <v>0</v>
      </c>
      <c r="BX53" s="404">
        <f t="shared" si="71"/>
        <v>8.9567009895271479</v>
      </c>
      <c r="BY53" s="405">
        <f t="shared" si="72"/>
        <v>22.285170660065926</v>
      </c>
      <c r="BZ53" s="788" t="s">
        <v>1465</v>
      </c>
      <c r="CA53" s="486" t="str">
        <f t="shared" si="73"/>
        <v>n/a</v>
      </c>
      <c r="CB53" s="348">
        <f t="shared" si="74"/>
        <v>18.608568716222692</v>
      </c>
      <c r="CC53" s="404">
        <f t="shared" si="75"/>
        <v>34.990045640944935</v>
      </c>
      <c r="CD53" s="570">
        <f t="shared" si="76"/>
        <v>2.7674000000000003</v>
      </c>
      <c r="CE53" s="419">
        <f t="shared" si="77"/>
        <v>3.0441400000000005</v>
      </c>
      <c r="CF53" s="419">
        <f t="shared" si="78"/>
        <v>3.3485540000000009</v>
      </c>
      <c r="CG53" s="419">
        <f t="shared" si="78"/>
        <v>3.6834094000000013</v>
      </c>
      <c r="CH53" s="496">
        <f t="shared" si="78"/>
        <v>4.0517503400000017</v>
      </c>
      <c r="CI53" s="416">
        <f t="shared" si="79"/>
        <v>16.895253740000005</v>
      </c>
      <c r="CJ53" s="405">
        <f t="shared" si="80"/>
        <v>60.686974640804614</v>
      </c>
      <c r="CK53" s="457">
        <v>0.9</v>
      </c>
      <c r="CL53" s="458">
        <v>53.25</v>
      </c>
      <c r="CM53" s="458">
        <v>-10.050000000000001</v>
      </c>
      <c r="CN53" s="525">
        <v>17.14</v>
      </c>
      <c r="CO53" s="508">
        <v>4.08</v>
      </c>
    </row>
    <row r="54" spans="1:93" ht="11.25" customHeight="1">
      <c r="A54" s="23" t="s">
        <v>2847</v>
      </c>
      <c r="B54" s="24" t="s">
        <v>2848</v>
      </c>
      <c r="C54" s="217" t="s">
        <v>1879</v>
      </c>
      <c r="D54" s="117">
        <v>5</v>
      </c>
      <c r="E54" s="24">
        <v>657</v>
      </c>
      <c r="F54" s="38" t="s">
        <v>2049</v>
      </c>
      <c r="G54" s="39" t="s">
        <v>2049</v>
      </c>
      <c r="H54" s="184">
        <v>72.790000000000006</v>
      </c>
      <c r="I54" s="227">
        <f t="shared" si="56"/>
        <v>3.846682236570957</v>
      </c>
      <c r="J54" s="126">
        <v>0.66</v>
      </c>
      <c r="K54" s="126">
        <v>0.7</v>
      </c>
      <c r="L54" s="83">
        <f t="shared" si="57"/>
        <v>6.0606060606060552</v>
      </c>
      <c r="M54" s="140">
        <v>42090</v>
      </c>
      <c r="N54" s="27">
        <v>42094</v>
      </c>
      <c r="O54" s="28">
        <v>42111</v>
      </c>
      <c r="P54" s="26" t="s">
        <v>1967</v>
      </c>
      <c r="Q54" s="109"/>
      <c r="R54" s="224">
        <f>K54*4</f>
        <v>2.8</v>
      </c>
      <c r="S54" s="231">
        <f t="shared" si="58"/>
        <v>86.153846153846146</v>
      </c>
      <c r="T54" s="680">
        <f t="shared" si="59"/>
        <v>50.980431176661426</v>
      </c>
      <c r="U54" s="227">
        <f t="shared" si="60"/>
        <v>22.39692307692308</v>
      </c>
      <c r="V54" s="263">
        <v>12</v>
      </c>
      <c r="W54" s="161">
        <v>3.25</v>
      </c>
      <c r="X54" s="149">
        <v>0.97</v>
      </c>
      <c r="Y54" s="155">
        <v>7.45</v>
      </c>
      <c r="Z54" s="149">
        <v>2.29</v>
      </c>
      <c r="AA54" s="156">
        <v>10.8</v>
      </c>
      <c r="AB54" s="432">
        <v>96.4</v>
      </c>
      <c r="AC54" s="440">
        <v>6.07</v>
      </c>
      <c r="AD54" s="443">
        <v>36.4</v>
      </c>
      <c r="AE54" s="443">
        <v>23.14</v>
      </c>
      <c r="AF54" s="723">
        <v>17</v>
      </c>
      <c r="AG54" s="456">
        <v>6289</v>
      </c>
      <c r="AH54" s="653">
        <v>1.7</v>
      </c>
      <c r="AI54" s="767">
        <v>0.97</v>
      </c>
      <c r="AJ54" s="796">
        <f t="shared" si="61"/>
        <v>7.0359008547025426E-2</v>
      </c>
      <c r="AK54" s="998">
        <f t="shared" si="91"/>
        <v>9.4076915012373625</v>
      </c>
      <c r="AL54" s="634">
        <f t="shared" si="62"/>
        <v>6.5306122448979487</v>
      </c>
      <c r="AM54" s="631">
        <f t="shared" si="63"/>
        <v>10.776190542340846</v>
      </c>
      <c r="AN54" s="631">
        <f t="shared" si="64"/>
        <v>2.5610679111117252</v>
      </c>
      <c r="AO54" s="235">
        <f t="shared" si="65"/>
        <v>0.27223128126330209</v>
      </c>
      <c r="AP54" s="808">
        <v>2.61</v>
      </c>
      <c r="AQ54" s="808">
        <v>2.4500000000000002</v>
      </c>
      <c r="AR54" s="809"/>
      <c r="AS54" s="808">
        <v>2.17</v>
      </c>
      <c r="AT54" s="796">
        <v>1.92</v>
      </c>
      <c r="AU54" s="809"/>
      <c r="AV54" s="827">
        <v>1.8</v>
      </c>
      <c r="AW54" s="827">
        <v>2.2999999999999998</v>
      </c>
      <c r="AX54" s="811">
        <v>2.79</v>
      </c>
      <c r="AY54" s="811">
        <v>2.73</v>
      </c>
      <c r="AZ54" s="811">
        <v>2.6150000000000002</v>
      </c>
      <c r="BA54" s="812">
        <v>2.54</v>
      </c>
      <c r="BB54" s="812">
        <v>2.54</v>
      </c>
      <c r="BC54" s="811">
        <v>2.54</v>
      </c>
      <c r="BD54" s="811">
        <v>2.5150000000000001</v>
      </c>
      <c r="BE54" s="811">
        <v>2.3925000000000001</v>
      </c>
      <c r="BF54" s="811">
        <v>2.2075</v>
      </c>
      <c r="BG54" s="811">
        <v>2.0649999999999999</v>
      </c>
      <c r="BH54" s="810">
        <f t="shared" si="66"/>
        <v>38.184999999999995</v>
      </c>
      <c r="BI54" s="405">
        <f t="shared" si="67"/>
        <v>6.5306122448979487</v>
      </c>
      <c r="BJ54" s="405">
        <f t="shared" si="68"/>
        <v>12.903225806451623</v>
      </c>
      <c r="BK54" s="405">
        <f t="shared" si="69"/>
        <v>13.020833333333325</v>
      </c>
      <c r="BL54" s="306">
        <f t="shared" si="70"/>
        <v>6.6666666666666652</v>
      </c>
      <c r="BM54" s="404">
        <f t="shared" si="92"/>
        <v>0</v>
      </c>
      <c r="BN54" s="306">
        <f t="shared" si="81"/>
        <v>0</v>
      </c>
      <c r="BO54" s="306">
        <f t="shared" si="82"/>
        <v>2.19780219780219</v>
      </c>
      <c r="BP54" s="306">
        <f t="shared" si="83"/>
        <v>4.3977055449330615</v>
      </c>
      <c r="BQ54" s="306">
        <f t="shared" si="84"/>
        <v>2.952755905511828</v>
      </c>
      <c r="BR54" s="306">
        <f t="shared" si="85"/>
        <v>0</v>
      </c>
      <c r="BS54" s="306">
        <f t="shared" si="86"/>
        <v>0</v>
      </c>
      <c r="BT54" s="306">
        <f t="shared" si="87"/>
        <v>0.99403578528827197</v>
      </c>
      <c r="BU54" s="306">
        <f t="shared" si="88"/>
        <v>5.1201671891327072</v>
      </c>
      <c r="BV54" s="306">
        <f t="shared" si="89"/>
        <v>8.3805209513023726</v>
      </c>
      <c r="BW54" s="306">
        <f t="shared" si="90"/>
        <v>6.9007263922518103</v>
      </c>
      <c r="BX54" s="404">
        <f t="shared" si="71"/>
        <v>4.67100346783812</v>
      </c>
      <c r="BY54" s="405">
        <f t="shared" si="72"/>
        <v>4.2723987644508741</v>
      </c>
      <c r="BZ54" s="788" t="s">
        <v>2637</v>
      </c>
      <c r="CA54" s="486">
        <f t="shared" si="73"/>
        <v>-15.989172929240398</v>
      </c>
      <c r="CB54" s="348">
        <f t="shared" si="74"/>
        <v>6.4077501476826821</v>
      </c>
      <c r="CC54" s="404">
        <f t="shared" si="75"/>
        <v>49.597683559781657</v>
      </c>
      <c r="CD54" s="570">
        <f t="shared" si="76"/>
        <v>2.871</v>
      </c>
      <c r="CE54" s="419">
        <f t="shared" si="77"/>
        <v>3.0452697</v>
      </c>
      <c r="CF54" s="419">
        <f t="shared" si="78"/>
        <v>3.3497966700000004</v>
      </c>
      <c r="CG54" s="419">
        <f t="shared" si="78"/>
        <v>3.6847763370000006</v>
      </c>
      <c r="CH54" s="496">
        <f t="shared" si="78"/>
        <v>4.053253970700001</v>
      </c>
      <c r="CI54" s="416">
        <f t="shared" si="79"/>
        <v>17.004096677700002</v>
      </c>
      <c r="CJ54" s="405">
        <f t="shared" si="80"/>
        <v>23.360484513944225</v>
      </c>
      <c r="CK54" s="457">
        <v>0.76</v>
      </c>
      <c r="CL54" s="458">
        <v>15.81</v>
      </c>
      <c r="CM54" s="458">
        <v>-10.53</v>
      </c>
      <c r="CN54" s="525">
        <v>-4.71</v>
      </c>
      <c r="CO54" s="508">
        <v>0.36</v>
      </c>
    </row>
    <row r="55" spans="1:93" ht="11.25" customHeight="1">
      <c r="A55" s="23" t="s">
        <v>1057</v>
      </c>
      <c r="B55" s="24" t="s">
        <v>1869</v>
      </c>
      <c r="C55" s="217" t="s">
        <v>404</v>
      </c>
      <c r="D55" s="117">
        <v>6</v>
      </c>
      <c r="E55" s="24">
        <v>444</v>
      </c>
      <c r="F55" s="57" t="s">
        <v>2659</v>
      </c>
      <c r="G55" s="49" t="s">
        <v>2659</v>
      </c>
      <c r="H55" s="184">
        <v>45.4</v>
      </c>
      <c r="I55" s="227">
        <f t="shared" si="56"/>
        <v>0.22026431718061676</v>
      </c>
      <c r="J55" s="126">
        <v>4.4999999999999998E-2</v>
      </c>
      <c r="K55" s="126">
        <v>0.05</v>
      </c>
      <c r="L55" s="83">
        <f t="shared" si="57"/>
        <v>11.111111111111116</v>
      </c>
      <c r="M55" s="140">
        <v>42018</v>
      </c>
      <c r="N55" s="27">
        <v>42020</v>
      </c>
      <c r="O55" s="28">
        <v>42034</v>
      </c>
      <c r="P55" s="26" t="s">
        <v>2732</v>
      </c>
      <c r="Q55" s="864" t="s">
        <v>1743</v>
      </c>
      <c r="R55" s="224">
        <f>K55*2</f>
        <v>0.1</v>
      </c>
      <c r="S55" s="231">
        <f t="shared" si="58"/>
        <v>9.6153846153846168</v>
      </c>
      <c r="T55" s="680">
        <f t="shared" si="59"/>
        <v>209.90072852199228</v>
      </c>
      <c r="U55" s="227">
        <f t="shared" si="60"/>
        <v>43.653846153846153</v>
      </c>
      <c r="V55" s="263">
        <v>7</v>
      </c>
      <c r="W55" s="161">
        <v>1.04</v>
      </c>
      <c r="X55" s="149">
        <v>2.4300000000000002</v>
      </c>
      <c r="Y55" s="155">
        <v>3.72</v>
      </c>
      <c r="Z55" s="149">
        <v>4.95</v>
      </c>
      <c r="AA55" s="156">
        <v>11.9</v>
      </c>
      <c r="AB55" s="432">
        <v>10.6</v>
      </c>
      <c r="AC55" s="440">
        <v>29.74</v>
      </c>
      <c r="AD55" s="443">
        <v>20.5</v>
      </c>
      <c r="AE55" s="443">
        <v>18</v>
      </c>
      <c r="AF55" s="723">
        <v>2</v>
      </c>
      <c r="AG55" s="456">
        <v>1885</v>
      </c>
      <c r="AH55" s="653">
        <v>12.2</v>
      </c>
      <c r="AI55" s="767">
        <v>0.25</v>
      </c>
      <c r="AJ55" s="796" t="str">
        <f t="shared" si="61"/>
        <v>n/a</v>
      </c>
      <c r="AK55" s="688" t="str">
        <f t="shared" si="91"/>
        <v>n/a</v>
      </c>
      <c r="AL55" s="634">
        <f t="shared" si="62"/>
        <v>22.783083219645285</v>
      </c>
      <c r="AM55" s="631">
        <f t="shared" si="63"/>
        <v>19.050118682673055</v>
      </c>
      <c r="AN55" s="631" t="str">
        <f t="shared" si="64"/>
        <v>n/a</v>
      </c>
      <c r="AO55" s="235" t="str">
        <f t="shared" si="65"/>
        <v>n/a</v>
      </c>
      <c r="AP55" s="808">
        <v>0.09</v>
      </c>
      <c r="AQ55" s="808">
        <v>7.3300000000000004E-2</v>
      </c>
      <c r="AR55" s="809" t="s">
        <v>1127</v>
      </c>
      <c r="AS55" s="808">
        <v>6.2440000000000002E-2</v>
      </c>
      <c r="AT55" s="796">
        <v>5.3339999999999999E-2</v>
      </c>
      <c r="AU55" s="809"/>
      <c r="AV55" s="821">
        <v>4.444E-2</v>
      </c>
      <c r="AW55" s="827">
        <v>0</v>
      </c>
      <c r="AX55" s="812">
        <v>0</v>
      </c>
      <c r="AY55" s="812">
        <v>0</v>
      </c>
      <c r="AZ55" s="812">
        <v>0</v>
      </c>
      <c r="BA55" s="812">
        <v>0</v>
      </c>
      <c r="BB55" s="812">
        <v>0</v>
      </c>
      <c r="BC55" s="812">
        <v>0</v>
      </c>
      <c r="BD55" s="812">
        <v>0</v>
      </c>
      <c r="BE55" s="812">
        <v>0</v>
      </c>
      <c r="BF55" s="812">
        <v>0</v>
      </c>
      <c r="BG55" s="812">
        <v>0</v>
      </c>
      <c r="BH55" s="810">
        <f t="shared" si="66"/>
        <v>0.32351999999999997</v>
      </c>
      <c r="BI55" s="405">
        <f t="shared" si="67"/>
        <v>22.783083219645285</v>
      </c>
      <c r="BJ55" s="405">
        <f t="shared" si="68"/>
        <v>17.392696989109545</v>
      </c>
      <c r="BK55" s="405">
        <f t="shared" si="69"/>
        <v>17.060367454068249</v>
      </c>
      <c r="BL55" s="306">
        <f t="shared" si="70"/>
        <v>20.027002700270025</v>
      </c>
      <c r="BM55" s="404">
        <f t="shared" si="92"/>
        <v>0</v>
      </c>
      <c r="BN55" s="306">
        <f t="shared" si="81"/>
        <v>0</v>
      </c>
      <c r="BO55" s="306">
        <f t="shared" si="82"/>
        <v>0</v>
      </c>
      <c r="BP55" s="306">
        <f t="shared" si="83"/>
        <v>0</v>
      </c>
      <c r="BQ55" s="306">
        <f t="shared" si="84"/>
        <v>0</v>
      </c>
      <c r="BR55" s="306">
        <f t="shared" si="85"/>
        <v>0</v>
      </c>
      <c r="BS55" s="306">
        <f t="shared" si="86"/>
        <v>0</v>
      </c>
      <c r="BT55" s="306">
        <f t="shared" si="87"/>
        <v>0</v>
      </c>
      <c r="BU55" s="306">
        <f t="shared" si="88"/>
        <v>0</v>
      </c>
      <c r="BV55" s="306">
        <f t="shared" si="89"/>
        <v>0</v>
      </c>
      <c r="BW55" s="306">
        <f t="shared" si="90"/>
        <v>0</v>
      </c>
      <c r="BX55" s="404">
        <f t="shared" si="71"/>
        <v>5.1508766908728738</v>
      </c>
      <c r="BY55" s="405">
        <f t="shared" si="72"/>
        <v>8.6245340129348609</v>
      </c>
      <c r="BZ55" s="788" t="s">
        <v>1862</v>
      </c>
      <c r="CA55" s="486" t="str">
        <f t="shared" si="73"/>
        <v>n/a</v>
      </c>
      <c r="CB55" s="348" t="str">
        <f t="shared" si="74"/>
        <v>n/a</v>
      </c>
      <c r="CC55" s="404">
        <f t="shared" si="75"/>
        <v>53.508515268513364</v>
      </c>
      <c r="CD55" s="570">
        <f t="shared" si="76"/>
        <v>9.9000000000000005E-2</v>
      </c>
      <c r="CE55" s="419">
        <f t="shared" si="77"/>
        <v>0.10890000000000001</v>
      </c>
      <c r="CF55" s="419">
        <f t="shared" ref="CF55:CH78" si="93">IF($AE55="n/a",1.03*CE55,IF($AE55&lt;0,1.01*CE55,IF($AE55&gt;10,1.1*CE55,(1+$AE55/100)*CE55)))</f>
        <v>0.11979000000000002</v>
      </c>
      <c r="CG55" s="419">
        <f t="shared" si="93"/>
        <v>0.13176900000000002</v>
      </c>
      <c r="CH55" s="496">
        <f t="shared" si="93"/>
        <v>0.14494590000000004</v>
      </c>
      <c r="CI55" s="416">
        <f t="shared" si="79"/>
        <v>0.60440490000000013</v>
      </c>
      <c r="CJ55" s="405">
        <f t="shared" si="80"/>
        <v>1.3312883259911896</v>
      </c>
      <c r="CK55" s="457">
        <v>1.66</v>
      </c>
      <c r="CL55" s="458">
        <v>52.14</v>
      </c>
      <c r="CM55" s="458">
        <v>-2.0699999999999998</v>
      </c>
      <c r="CN55" s="525">
        <v>5.98</v>
      </c>
      <c r="CO55" s="508">
        <v>18.43</v>
      </c>
    </row>
    <row r="56" spans="1:93" ht="11.25" customHeight="1">
      <c r="A56" s="30" t="s">
        <v>276</v>
      </c>
      <c r="B56" s="32" t="s">
        <v>277</v>
      </c>
      <c r="C56" s="524" t="s">
        <v>497</v>
      </c>
      <c r="D56" s="118">
        <v>6</v>
      </c>
      <c r="E56" s="24">
        <v>450</v>
      </c>
      <c r="F56" s="65" t="s">
        <v>2659</v>
      </c>
      <c r="G56" s="66" t="s">
        <v>2659</v>
      </c>
      <c r="H56" s="185">
        <v>19.57</v>
      </c>
      <c r="I56" s="229">
        <f t="shared" si="56"/>
        <v>2.248339294839039</v>
      </c>
      <c r="J56" s="125">
        <v>0.1</v>
      </c>
      <c r="K56" s="125">
        <v>0.11</v>
      </c>
      <c r="L56" s="84">
        <f t="shared" si="57"/>
        <v>9.9999999999999858</v>
      </c>
      <c r="M56" s="215">
        <v>42038</v>
      </c>
      <c r="N56" s="44">
        <v>42040</v>
      </c>
      <c r="O56" s="34">
        <v>42058</v>
      </c>
      <c r="P56" s="268" t="s">
        <v>1923</v>
      </c>
      <c r="Q56" s="197"/>
      <c r="R56" s="192">
        <f>K56*4</f>
        <v>0.44</v>
      </c>
      <c r="S56" s="672">
        <f t="shared" si="58"/>
        <v>44.44444444444445</v>
      </c>
      <c r="T56" s="681">
        <f t="shared" si="59"/>
        <v>21.851227573032659</v>
      </c>
      <c r="U56" s="229">
        <f t="shared" si="60"/>
        <v>19.767676767676768</v>
      </c>
      <c r="V56" s="264">
        <v>12</v>
      </c>
      <c r="W56" s="162">
        <v>0.99</v>
      </c>
      <c r="X56" s="150">
        <v>1.1000000000000001</v>
      </c>
      <c r="Y56" s="157">
        <v>5.09</v>
      </c>
      <c r="Z56" s="150">
        <v>1.69</v>
      </c>
      <c r="AA56" s="158">
        <v>8.9</v>
      </c>
      <c r="AB56" s="434">
        <v>22</v>
      </c>
      <c r="AC56" s="444">
        <v>11.5</v>
      </c>
      <c r="AD56" s="445">
        <v>22</v>
      </c>
      <c r="AE56" s="445">
        <v>18</v>
      </c>
      <c r="AF56" s="725">
        <v>7</v>
      </c>
      <c r="AG56" s="467">
        <v>627</v>
      </c>
      <c r="AH56" s="679">
        <v>1.6</v>
      </c>
      <c r="AI56" s="769">
        <v>1.1599999999999999</v>
      </c>
      <c r="AJ56" s="796">
        <f t="shared" si="61"/>
        <v>2.4282108296586866</v>
      </c>
      <c r="AK56" s="688" t="str">
        <f t="shared" si="91"/>
        <v>n/a</v>
      </c>
      <c r="AL56" s="635">
        <f t="shared" si="62"/>
        <v>47.826086956521749</v>
      </c>
      <c r="AM56" s="636">
        <f t="shared" si="63"/>
        <v>41.503079146259125</v>
      </c>
      <c r="AN56" s="636">
        <f t="shared" si="64"/>
        <v>53.420638252491102</v>
      </c>
      <c r="AO56" s="236" t="str">
        <f t="shared" si="65"/>
        <v>n/a</v>
      </c>
      <c r="AP56" s="814">
        <v>0.34</v>
      </c>
      <c r="AQ56" s="814">
        <v>0.23</v>
      </c>
      <c r="AR56" s="815"/>
      <c r="AS56" s="814">
        <v>0.15</v>
      </c>
      <c r="AT56" s="797">
        <v>0.12</v>
      </c>
      <c r="AU56" s="815"/>
      <c r="AV56" s="828">
        <v>0.08</v>
      </c>
      <c r="AW56" s="829">
        <v>0.04</v>
      </c>
      <c r="AX56" s="820">
        <v>0.04</v>
      </c>
      <c r="AY56" s="820">
        <v>0.04</v>
      </c>
      <c r="AZ56" s="820">
        <v>0.04</v>
      </c>
      <c r="BA56" s="820">
        <v>0.01</v>
      </c>
      <c r="BB56" s="820">
        <v>0</v>
      </c>
      <c r="BC56" s="820">
        <v>0</v>
      </c>
      <c r="BD56" s="820">
        <v>0</v>
      </c>
      <c r="BE56" s="820">
        <v>0</v>
      </c>
      <c r="BF56" s="820">
        <v>0</v>
      </c>
      <c r="BG56" s="820">
        <v>0</v>
      </c>
      <c r="BH56" s="816">
        <f t="shared" si="66"/>
        <v>1.0900000000000001</v>
      </c>
      <c r="BI56" s="409">
        <f t="shared" si="67"/>
        <v>47.826086956521749</v>
      </c>
      <c r="BJ56" s="409">
        <f t="shared" si="68"/>
        <v>53.333333333333343</v>
      </c>
      <c r="BK56" s="409">
        <f t="shared" si="69"/>
        <v>25</v>
      </c>
      <c r="BL56" s="395">
        <f t="shared" si="70"/>
        <v>50</v>
      </c>
      <c r="BM56" s="408">
        <f t="shared" si="92"/>
        <v>100</v>
      </c>
      <c r="BN56" s="395">
        <f t="shared" si="81"/>
        <v>0</v>
      </c>
      <c r="BO56" s="395">
        <f t="shared" si="82"/>
        <v>0</v>
      </c>
      <c r="BP56" s="395">
        <f t="shared" si="83"/>
        <v>0</v>
      </c>
      <c r="BQ56" s="395">
        <f t="shared" si="84"/>
        <v>300</v>
      </c>
      <c r="BR56" s="395">
        <f t="shared" si="85"/>
        <v>0</v>
      </c>
      <c r="BS56" s="395">
        <f t="shared" si="86"/>
        <v>0</v>
      </c>
      <c r="BT56" s="395">
        <f t="shared" si="87"/>
        <v>0</v>
      </c>
      <c r="BU56" s="395">
        <f t="shared" si="88"/>
        <v>0</v>
      </c>
      <c r="BV56" s="395">
        <f t="shared" si="89"/>
        <v>0</v>
      </c>
      <c r="BW56" s="395">
        <f t="shared" si="90"/>
        <v>0</v>
      </c>
      <c r="BX56" s="408">
        <f t="shared" si="71"/>
        <v>38.410628019323674</v>
      </c>
      <c r="BY56" s="409">
        <f t="shared" si="72"/>
        <v>75.774284936880974</v>
      </c>
      <c r="BZ56" s="654" t="s">
        <v>2637</v>
      </c>
      <c r="CA56" s="487">
        <f t="shared" si="73"/>
        <v>35.901300779653376</v>
      </c>
      <c r="CB56" s="349">
        <f t="shared" si="74"/>
        <v>55.668977547330144</v>
      </c>
      <c r="CC56" s="408">
        <f t="shared" si="75"/>
        <v>62.588787878787869</v>
      </c>
      <c r="CD56" s="574">
        <f t="shared" si="76"/>
        <v>0.37400000000000005</v>
      </c>
      <c r="CE56" s="420">
        <f t="shared" si="77"/>
        <v>0.4114000000000001</v>
      </c>
      <c r="CF56" s="420">
        <f t="shared" si="93"/>
        <v>0.45254000000000016</v>
      </c>
      <c r="CG56" s="420">
        <f t="shared" si="93"/>
        <v>0.49779400000000024</v>
      </c>
      <c r="CH56" s="497">
        <f t="shared" si="93"/>
        <v>0.54757340000000032</v>
      </c>
      <c r="CI56" s="421">
        <f t="shared" si="79"/>
        <v>2.2833074000000009</v>
      </c>
      <c r="CJ56" s="409">
        <f t="shared" si="80"/>
        <v>11.66738579458355</v>
      </c>
      <c r="CK56" s="468">
        <v>1.26</v>
      </c>
      <c r="CL56" s="469">
        <v>24.84</v>
      </c>
      <c r="CM56" s="469">
        <v>-2.48</v>
      </c>
      <c r="CN56" s="528">
        <v>3.98</v>
      </c>
      <c r="CO56" s="476">
        <v>8.56</v>
      </c>
    </row>
    <row r="57" spans="1:93" ht="11.25" customHeight="1">
      <c r="A57" s="129" t="s">
        <v>1614</v>
      </c>
      <c r="B57" s="16" t="s">
        <v>2796</v>
      </c>
      <c r="C57" s="22" t="s">
        <v>2678</v>
      </c>
      <c r="D57" s="116">
        <v>5</v>
      </c>
      <c r="E57" s="24">
        <v>579</v>
      </c>
      <c r="F57" s="36" t="s">
        <v>2049</v>
      </c>
      <c r="G57" s="37" t="s">
        <v>2049</v>
      </c>
      <c r="H57" s="183">
        <v>20.02</v>
      </c>
      <c r="I57" s="227">
        <f t="shared" si="56"/>
        <v>5.2947052947052953</v>
      </c>
      <c r="J57" s="127">
        <v>0.245</v>
      </c>
      <c r="K57" s="127">
        <v>0.26500000000000001</v>
      </c>
      <c r="L57" s="96">
        <f t="shared" si="57"/>
        <v>8.163265306122458</v>
      </c>
      <c r="M57" s="105">
        <v>41999</v>
      </c>
      <c r="N57" s="20">
        <v>42003</v>
      </c>
      <c r="O57" s="21">
        <v>42019</v>
      </c>
      <c r="P57" s="19" t="s">
        <v>1514</v>
      </c>
      <c r="Q57" s="775"/>
      <c r="R57" s="224">
        <f>K57*4</f>
        <v>1.06</v>
      </c>
      <c r="S57" s="231">
        <f t="shared" si="58"/>
        <v>103.92156862745099</v>
      </c>
      <c r="T57" s="680">
        <f t="shared" si="59"/>
        <v>45.294232312762908</v>
      </c>
      <c r="U57" s="227">
        <f t="shared" si="60"/>
        <v>19.627450980392155</v>
      </c>
      <c r="V57" s="263">
        <v>12</v>
      </c>
      <c r="W57" s="161">
        <v>1.02</v>
      </c>
      <c r="X57" s="149">
        <v>11.55</v>
      </c>
      <c r="Y57" s="155">
        <v>3.21</v>
      </c>
      <c r="Z57" s="149">
        <v>2.42</v>
      </c>
      <c r="AA57" s="156">
        <v>12.5</v>
      </c>
      <c r="AB57" s="432">
        <v>277.8</v>
      </c>
      <c r="AC57" s="440">
        <v>11.69</v>
      </c>
      <c r="AD57" s="443">
        <v>7.2</v>
      </c>
      <c r="AE57" s="443">
        <v>1.7</v>
      </c>
      <c r="AF57" s="723">
        <v>14</v>
      </c>
      <c r="AG57" s="456">
        <v>3409</v>
      </c>
      <c r="AH57" s="653">
        <v>1.5</v>
      </c>
      <c r="AI57" s="767">
        <v>3.34</v>
      </c>
      <c r="AJ57" s="795">
        <f t="shared" si="61"/>
        <v>0.23857535604011726</v>
      </c>
      <c r="AK57" s="794" t="str">
        <f t="shared" si="91"/>
        <v>n/a</v>
      </c>
      <c r="AL57" s="634">
        <f t="shared" si="62"/>
        <v>7.6923076923076872</v>
      </c>
      <c r="AM57" s="631">
        <f t="shared" si="63"/>
        <v>5.6937550835409523</v>
      </c>
      <c r="AN57" s="631">
        <f t="shared" si="64"/>
        <v>1.7177425634888444</v>
      </c>
      <c r="AO57" s="235">
        <f t="shared" si="65"/>
        <v>-3.841914639411792</v>
      </c>
      <c r="AP57" s="808">
        <v>0.98</v>
      </c>
      <c r="AQ57" s="808">
        <v>0.91</v>
      </c>
      <c r="AR57" s="809"/>
      <c r="AS57" s="808">
        <v>0.87</v>
      </c>
      <c r="AT57" s="796">
        <v>0.83</v>
      </c>
      <c r="AU57" s="809"/>
      <c r="AV57" s="827">
        <v>0.65</v>
      </c>
      <c r="AW57" s="827">
        <v>0.9</v>
      </c>
      <c r="AX57" s="811">
        <v>2.1800000000000002</v>
      </c>
      <c r="AY57" s="811">
        <v>2.02</v>
      </c>
      <c r="AZ57" s="811">
        <v>1.83</v>
      </c>
      <c r="BA57" s="811">
        <v>1.6259999999999999</v>
      </c>
      <c r="BB57" s="811">
        <v>1.45</v>
      </c>
      <c r="BC57" s="811">
        <v>1.31</v>
      </c>
      <c r="BD57" s="811">
        <v>1.1000000000000001</v>
      </c>
      <c r="BE57" s="811">
        <v>1.0549999999999999</v>
      </c>
      <c r="BF57" s="811">
        <v>1.0089999999999999</v>
      </c>
      <c r="BG57" s="811">
        <v>0.96450000000000002</v>
      </c>
      <c r="BH57" s="810">
        <f t="shared" si="66"/>
        <v>19.6845</v>
      </c>
      <c r="BI57" s="405">
        <f t="shared" si="67"/>
        <v>7.6923076923076872</v>
      </c>
      <c r="BJ57" s="405">
        <f t="shared" si="68"/>
        <v>4.5977011494252817</v>
      </c>
      <c r="BK57" s="405">
        <f t="shared" si="69"/>
        <v>4.8192771084337505</v>
      </c>
      <c r="BL57" s="306">
        <f t="shared" si="70"/>
        <v>27.692307692307683</v>
      </c>
      <c r="BM57" s="404">
        <f t="shared" si="92"/>
        <v>0</v>
      </c>
      <c r="BN57" s="306">
        <f t="shared" si="81"/>
        <v>0</v>
      </c>
      <c r="BO57" s="306">
        <f t="shared" si="82"/>
        <v>7.9207920792079278</v>
      </c>
      <c r="BP57" s="306">
        <f t="shared" si="83"/>
        <v>10.382513661202175</v>
      </c>
      <c r="BQ57" s="306">
        <f t="shared" si="84"/>
        <v>12.54612546125462</v>
      </c>
      <c r="BR57" s="306">
        <f t="shared" si="85"/>
        <v>12.137931034482751</v>
      </c>
      <c r="BS57" s="306">
        <f t="shared" si="86"/>
        <v>10.687022900763354</v>
      </c>
      <c r="BT57" s="306">
        <f t="shared" si="87"/>
        <v>19.090909090909093</v>
      </c>
      <c r="BU57" s="306">
        <f t="shared" si="88"/>
        <v>4.2654028436019065</v>
      </c>
      <c r="BV57" s="306">
        <f t="shared" si="89"/>
        <v>4.5589692765114043</v>
      </c>
      <c r="BW57" s="306">
        <f t="shared" si="90"/>
        <v>4.6137895282529762</v>
      </c>
      <c r="BX57" s="404">
        <f t="shared" si="71"/>
        <v>8.733669967910707</v>
      </c>
      <c r="BY57" s="405">
        <f t="shared" si="72"/>
        <v>7.0259294972588817</v>
      </c>
      <c r="BZ57" s="788" t="s">
        <v>2637</v>
      </c>
      <c r="CA57" s="486">
        <f t="shared" si="73"/>
        <v>-12.615003122198015</v>
      </c>
      <c r="CB57" s="348">
        <f t="shared" si="74"/>
        <v>7.0124478581941396</v>
      </c>
      <c r="CC57" s="404">
        <f t="shared" si="75"/>
        <v>45.367625208646103</v>
      </c>
      <c r="CD57" s="570">
        <f t="shared" si="76"/>
        <v>1.0780000000000001</v>
      </c>
      <c r="CE57" s="419">
        <f t="shared" si="77"/>
        <v>1.1858000000000002</v>
      </c>
      <c r="CF57" s="419">
        <f t="shared" si="93"/>
        <v>1.2059586</v>
      </c>
      <c r="CG57" s="419">
        <f t="shared" si="93"/>
        <v>1.2264598962</v>
      </c>
      <c r="CH57" s="496">
        <f t="shared" si="93"/>
        <v>1.2473097144353997</v>
      </c>
      <c r="CI57" s="416">
        <f t="shared" si="79"/>
        <v>5.9435282106353995</v>
      </c>
      <c r="CJ57" s="405">
        <f t="shared" si="80"/>
        <v>29.687953100076918</v>
      </c>
      <c r="CK57" s="457">
        <v>1.71</v>
      </c>
      <c r="CL57" s="458">
        <v>29.63</v>
      </c>
      <c r="CM57" s="458">
        <v>-6.27</v>
      </c>
      <c r="CN57" s="525">
        <v>-0.98</v>
      </c>
      <c r="CO57" s="508">
        <v>6.46</v>
      </c>
    </row>
    <row r="58" spans="1:93" ht="11.25" customHeight="1">
      <c r="A58" s="23" t="s">
        <v>2440</v>
      </c>
      <c r="B58" s="24" t="s">
        <v>3538</v>
      </c>
      <c r="C58" s="217" t="s">
        <v>3266</v>
      </c>
      <c r="D58" s="117">
        <v>5</v>
      </c>
      <c r="E58" s="24">
        <v>529</v>
      </c>
      <c r="F58" s="57" t="s">
        <v>2659</v>
      </c>
      <c r="G58" s="49" t="s">
        <v>2659</v>
      </c>
      <c r="H58" s="184">
        <v>60.03</v>
      </c>
      <c r="I58" s="227">
        <f t="shared" si="56"/>
        <v>1.3993003498250873</v>
      </c>
      <c r="J58" s="126">
        <v>0.18</v>
      </c>
      <c r="K58" s="126">
        <v>0.21</v>
      </c>
      <c r="L58" s="83">
        <f t="shared" si="57"/>
        <v>16.666666666666675</v>
      </c>
      <c r="M58" s="140">
        <v>41878</v>
      </c>
      <c r="N58" s="27">
        <v>41880</v>
      </c>
      <c r="O58" s="28">
        <v>41901</v>
      </c>
      <c r="P58" s="93" t="s">
        <v>559</v>
      </c>
      <c r="Q58" s="24"/>
      <c r="R58" s="224">
        <f>K58*4</f>
        <v>0.84</v>
      </c>
      <c r="S58" s="231">
        <f t="shared" si="58"/>
        <v>37.837837837837832</v>
      </c>
      <c r="T58" s="680">
        <f t="shared" si="59"/>
        <v>392.83277503037903</v>
      </c>
      <c r="U58" s="227">
        <f t="shared" si="60"/>
        <v>27.04054054054054</v>
      </c>
      <c r="V58" s="263">
        <v>12</v>
      </c>
      <c r="W58" s="161">
        <v>2.2200000000000002</v>
      </c>
      <c r="X58" s="149">
        <v>1.8</v>
      </c>
      <c r="Y58" s="155">
        <v>8.18</v>
      </c>
      <c r="Z58" s="149">
        <v>20.21</v>
      </c>
      <c r="AA58" s="156">
        <v>90.6</v>
      </c>
      <c r="AB58" s="432">
        <v>11.1</v>
      </c>
      <c r="AC58" s="440">
        <v>14.94</v>
      </c>
      <c r="AD58" s="443">
        <v>14.2</v>
      </c>
      <c r="AE58" s="443">
        <v>15.06</v>
      </c>
      <c r="AF58" s="723">
        <v>15</v>
      </c>
      <c r="AG58" s="456">
        <v>5049</v>
      </c>
      <c r="AH58" s="653">
        <v>0.8</v>
      </c>
      <c r="AI58" s="767">
        <v>0</v>
      </c>
      <c r="AJ58" s="796" t="str">
        <f t="shared" si="61"/>
        <v>n/a</v>
      </c>
      <c r="AK58" s="688" t="str">
        <f t="shared" si="91"/>
        <v>n/a</v>
      </c>
      <c r="AL58" s="634">
        <f t="shared" si="62"/>
        <v>18.181818181818187</v>
      </c>
      <c r="AM58" s="631">
        <f t="shared" si="63"/>
        <v>21.026546840831607</v>
      </c>
      <c r="AN58" s="631" t="str">
        <f t="shared" si="64"/>
        <v>n/a</v>
      </c>
      <c r="AO58" s="235" t="str">
        <f t="shared" si="65"/>
        <v>n/a</v>
      </c>
      <c r="AP58" s="808">
        <v>0.78</v>
      </c>
      <c r="AQ58" s="808">
        <v>0.66</v>
      </c>
      <c r="AR58" s="809"/>
      <c r="AS58" s="808">
        <v>0.54</v>
      </c>
      <c r="AT58" s="796">
        <v>0.44</v>
      </c>
      <c r="AU58" s="809"/>
      <c r="AV58" s="821">
        <v>0.2</v>
      </c>
      <c r="AW58" s="827">
        <v>0</v>
      </c>
      <c r="AX58" s="812">
        <v>0</v>
      </c>
      <c r="AY58" s="812">
        <v>0</v>
      </c>
      <c r="AZ58" s="812">
        <v>0</v>
      </c>
      <c r="BA58" s="812">
        <v>0</v>
      </c>
      <c r="BB58" s="812">
        <v>0</v>
      </c>
      <c r="BC58" s="812">
        <v>0</v>
      </c>
      <c r="BD58" s="812">
        <v>0</v>
      </c>
      <c r="BE58" s="812">
        <v>0</v>
      </c>
      <c r="BF58" s="812">
        <v>0</v>
      </c>
      <c r="BG58" s="812">
        <v>0</v>
      </c>
      <c r="BH58" s="810">
        <f t="shared" si="66"/>
        <v>2.62</v>
      </c>
      <c r="BI58" s="405">
        <f t="shared" si="67"/>
        <v>18.181818181818187</v>
      </c>
      <c r="BJ58" s="405">
        <f t="shared" si="68"/>
        <v>22.222222222222211</v>
      </c>
      <c r="BK58" s="405">
        <f t="shared" si="69"/>
        <v>22.72727272727273</v>
      </c>
      <c r="BL58" s="306">
        <f t="shared" si="70"/>
        <v>119.99999999999997</v>
      </c>
      <c r="BM58" s="404">
        <f t="shared" si="92"/>
        <v>0</v>
      </c>
      <c r="BN58" s="306">
        <f t="shared" si="81"/>
        <v>0</v>
      </c>
      <c r="BO58" s="306">
        <f t="shared" si="82"/>
        <v>0</v>
      </c>
      <c r="BP58" s="306">
        <f t="shared" si="83"/>
        <v>0</v>
      </c>
      <c r="BQ58" s="306">
        <f t="shared" si="84"/>
        <v>0</v>
      </c>
      <c r="BR58" s="306">
        <f t="shared" si="85"/>
        <v>0</v>
      </c>
      <c r="BS58" s="306">
        <f t="shared" si="86"/>
        <v>0</v>
      </c>
      <c r="BT58" s="306">
        <f t="shared" si="87"/>
        <v>0</v>
      </c>
      <c r="BU58" s="306">
        <f t="shared" si="88"/>
        <v>0</v>
      </c>
      <c r="BV58" s="306">
        <f t="shared" si="89"/>
        <v>0</v>
      </c>
      <c r="BW58" s="306">
        <f t="shared" si="90"/>
        <v>0</v>
      </c>
      <c r="BX58" s="404">
        <f t="shared" si="71"/>
        <v>12.208754208754208</v>
      </c>
      <c r="BY58" s="405">
        <f t="shared" si="72"/>
        <v>30.00569880157629</v>
      </c>
      <c r="BZ58" s="788" t="s">
        <v>2637</v>
      </c>
      <c r="CA58" s="486" t="str">
        <f t="shared" si="73"/>
        <v>n/a</v>
      </c>
      <c r="CB58" s="348" t="str">
        <f t="shared" si="74"/>
        <v>n/a</v>
      </c>
      <c r="CC58" s="404">
        <f t="shared" si="75"/>
        <v>54.422162162162167</v>
      </c>
      <c r="CD58" s="570">
        <f t="shared" si="76"/>
        <v>0.8580000000000001</v>
      </c>
      <c r="CE58" s="419">
        <f t="shared" si="77"/>
        <v>0.94380000000000019</v>
      </c>
      <c r="CF58" s="419">
        <f t="shared" si="93"/>
        <v>1.0381800000000003</v>
      </c>
      <c r="CG58" s="419">
        <f t="shared" si="93"/>
        <v>1.1419980000000005</v>
      </c>
      <c r="CH58" s="496">
        <f t="shared" si="93"/>
        <v>1.2561978000000007</v>
      </c>
      <c r="CI58" s="416">
        <f t="shared" si="79"/>
        <v>5.2381758000000023</v>
      </c>
      <c r="CJ58" s="405">
        <f t="shared" si="80"/>
        <v>8.7259300349825129</v>
      </c>
      <c r="CK58" s="457">
        <v>0.53</v>
      </c>
      <c r="CL58" s="458">
        <v>30.44</v>
      </c>
      <c r="CM58" s="458">
        <v>-11.43</v>
      </c>
      <c r="CN58" s="525">
        <v>-6.06</v>
      </c>
      <c r="CO58" s="508">
        <v>7.85</v>
      </c>
    </row>
    <row r="59" spans="1:93" ht="11.25" customHeight="1">
      <c r="A59" s="23" t="s">
        <v>2097</v>
      </c>
      <c r="B59" s="24" t="s">
        <v>2098</v>
      </c>
      <c r="C59" s="29" t="s">
        <v>1312</v>
      </c>
      <c r="D59" s="117">
        <v>5</v>
      </c>
      <c r="E59" s="24">
        <v>499</v>
      </c>
      <c r="F59" s="57" t="s">
        <v>2659</v>
      </c>
      <c r="G59" s="49" t="s">
        <v>2659</v>
      </c>
      <c r="H59" s="184">
        <v>57.11</v>
      </c>
      <c r="I59" s="227">
        <f t="shared" si="56"/>
        <v>1.751006828926633</v>
      </c>
      <c r="J59" s="126">
        <v>0.18</v>
      </c>
      <c r="K59" s="126">
        <v>0.25</v>
      </c>
      <c r="L59" s="83">
        <f t="shared" si="57"/>
        <v>38.888888888888886</v>
      </c>
      <c r="M59" s="140">
        <v>41760</v>
      </c>
      <c r="N59" s="27">
        <v>41764</v>
      </c>
      <c r="O59" s="28">
        <v>41777</v>
      </c>
      <c r="P59" s="93" t="s">
        <v>913</v>
      </c>
      <c r="Q59" s="627"/>
      <c r="R59" s="224">
        <f>K59*4</f>
        <v>1</v>
      </c>
      <c r="S59" s="231">
        <f t="shared" si="58"/>
        <v>24.752475247524753</v>
      </c>
      <c r="T59" s="680">
        <f t="shared" si="59"/>
        <v>39.782992271924321</v>
      </c>
      <c r="U59" s="227">
        <f t="shared" si="60"/>
        <v>14.136138613861386</v>
      </c>
      <c r="V59" s="263">
        <v>12</v>
      </c>
      <c r="W59" s="161">
        <v>4.04</v>
      </c>
      <c r="X59" s="149">
        <v>1.59</v>
      </c>
      <c r="Y59" s="155">
        <v>1.28</v>
      </c>
      <c r="Z59" s="149">
        <v>3.11</v>
      </c>
      <c r="AA59" s="156">
        <v>21.5</v>
      </c>
      <c r="AB59" s="432">
        <v>-41.5</v>
      </c>
      <c r="AC59" s="440">
        <v>10.55</v>
      </c>
      <c r="AD59" s="443">
        <v>5.2</v>
      </c>
      <c r="AE59" s="443">
        <v>8.86</v>
      </c>
      <c r="AF59" s="723">
        <v>17</v>
      </c>
      <c r="AG59" s="456">
        <v>8733</v>
      </c>
      <c r="AH59" s="653">
        <v>0.3</v>
      </c>
      <c r="AI59" s="767">
        <v>0.97</v>
      </c>
      <c r="AJ59" s="796">
        <f t="shared" si="61"/>
        <v>8.1136843610117726</v>
      </c>
      <c r="AK59" s="688" t="str">
        <f t="shared" si="91"/>
        <v>n/a</v>
      </c>
      <c r="AL59" s="634">
        <f t="shared" si="62"/>
        <v>77.142857142857139</v>
      </c>
      <c r="AM59" s="631">
        <f t="shared" si="63"/>
        <v>57.069032619569661</v>
      </c>
      <c r="AN59" s="631">
        <f t="shared" si="64"/>
        <v>42.191158677261221</v>
      </c>
      <c r="AO59" s="235" t="str">
        <f t="shared" si="65"/>
        <v>n/a</v>
      </c>
      <c r="AP59" s="808">
        <v>0.93</v>
      </c>
      <c r="AQ59" s="808">
        <v>0.52500000000000002</v>
      </c>
      <c r="AR59" s="809"/>
      <c r="AS59" s="808">
        <v>0.27</v>
      </c>
      <c r="AT59" s="796">
        <v>0.24</v>
      </c>
      <c r="AU59" s="809"/>
      <c r="AV59" s="821">
        <v>0.18</v>
      </c>
      <c r="AW59" s="827">
        <v>0.16</v>
      </c>
      <c r="AX59" s="812">
        <v>0.16</v>
      </c>
      <c r="AY59" s="812">
        <v>0.16</v>
      </c>
      <c r="AZ59" s="811">
        <v>0.16</v>
      </c>
      <c r="BA59" s="811">
        <v>0.08</v>
      </c>
      <c r="BB59" s="812">
        <v>0</v>
      </c>
      <c r="BC59" s="812">
        <v>0</v>
      </c>
      <c r="BD59" s="812">
        <v>0</v>
      </c>
      <c r="BE59" s="812">
        <v>0</v>
      </c>
      <c r="BF59" s="812">
        <v>0</v>
      </c>
      <c r="BG59" s="812">
        <v>0</v>
      </c>
      <c r="BH59" s="810">
        <f t="shared" si="66"/>
        <v>2.8650000000000007</v>
      </c>
      <c r="BI59" s="405">
        <f t="shared" si="67"/>
        <v>77.142857142857139</v>
      </c>
      <c r="BJ59" s="405">
        <f t="shared" si="68"/>
        <v>94.444444444444443</v>
      </c>
      <c r="BK59" s="405">
        <f t="shared" si="69"/>
        <v>12.500000000000021</v>
      </c>
      <c r="BL59" s="306">
        <f t="shared" si="70"/>
        <v>33.333333333333329</v>
      </c>
      <c r="BM59" s="404">
        <f t="shared" si="92"/>
        <v>12.5</v>
      </c>
      <c r="BN59" s="306">
        <f t="shared" si="81"/>
        <v>0</v>
      </c>
      <c r="BO59" s="306">
        <f t="shared" si="82"/>
        <v>0</v>
      </c>
      <c r="BP59" s="306">
        <f t="shared" si="83"/>
        <v>0</v>
      </c>
      <c r="BQ59" s="306">
        <f t="shared" si="84"/>
        <v>100</v>
      </c>
      <c r="BR59" s="306">
        <f t="shared" si="85"/>
        <v>0</v>
      </c>
      <c r="BS59" s="306">
        <f t="shared" si="86"/>
        <v>0</v>
      </c>
      <c r="BT59" s="306">
        <f t="shared" si="87"/>
        <v>0</v>
      </c>
      <c r="BU59" s="306">
        <f t="shared" si="88"/>
        <v>0</v>
      </c>
      <c r="BV59" s="306">
        <f t="shared" si="89"/>
        <v>0</v>
      </c>
      <c r="BW59" s="306">
        <f t="shared" si="90"/>
        <v>0</v>
      </c>
      <c r="BX59" s="404">
        <f t="shared" si="71"/>
        <v>21.994708994708997</v>
      </c>
      <c r="BY59" s="405">
        <f t="shared" si="72"/>
        <v>35.625717535945988</v>
      </c>
      <c r="BZ59" s="788" t="s">
        <v>1464</v>
      </c>
      <c r="CA59" s="486">
        <f t="shared" si="73"/>
        <v>29.806026892326472</v>
      </c>
      <c r="CB59" s="348">
        <f t="shared" si="74"/>
        <v>43.942165506187855</v>
      </c>
      <c r="CC59" s="404">
        <f t="shared" si="75"/>
        <v>62.771138613861389</v>
      </c>
      <c r="CD59" s="570">
        <f t="shared" si="76"/>
        <v>0.93930000000000002</v>
      </c>
      <c r="CE59" s="419">
        <f t="shared" si="77"/>
        <v>1.0332300000000001</v>
      </c>
      <c r="CF59" s="419">
        <f t="shared" si="93"/>
        <v>1.124774178</v>
      </c>
      <c r="CG59" s="419">
        <f t="shared" si="93"/>
        <v>1.2244291701708001</v>
      </c>
      <c r="CH59" s="496">
        <f t="shared" si="93"/>
        <v>1.3329135946479329</v>
      </c>
      <c r="CI59" s="416">
        <f t="shared" si="79"/>
        <v>5.6546469428187329</v>
      </c>
      <c r="CJ59" s="405">
        <f t="shared" si="80"/>
        <v>9.9013254120447076</v>
      </c>
      <c r="CK59" s="457">
        <v>1.86</v>
      </c>
      <c r="CL59" s="458">
        <v>16.559999999999999</v>
      </c>
      <c r="CM59" s="458">
        <v>-12.8</v>
      </c>
      <c r="CN59" s="525">
        <v>0.06</v>
      </c>
      <c r="CO59" s="508">
        <v>-3.78</v>
      </c>
    </row>
    <row r="60" spans="1:93" ht="11.25" customHeight="1">
      <c r="A60" s="23" t="s">
        <v>3516</v>
      </c>
      <c r="B60" s="24" t="s">
        <v>3517</v>
      </c>
      <c r="C60" s="29" t="s">
        <v>3133</v>
      </c>
      <c r="D60" s="117">
        <v>6</v>
      </c>
      <c r="E60" s="24">
        <v>435</v>
      </c>
      <c r="F60" s="57" t="s">
        <v>2659</v>
      </c>
      <c r="G60" s="49" t="s">
        <v>2659</v>
      </c>
      <c r="H60" s="184">
        <v>17.29</v>
      </c>
      <c r="I60" s="227">
        <f t="shared" si="56"/>
        <v>5.7385772122614229</v>
      </c>
      <c r="J60" s="126">
        <v>0.23304999999999998</v>
      </c>
      <c r="K60" s="126">
        <v>0.24804999999999999</v>
      </c>
      <c r="L60" s="83">
        <f t="shared" si="57"/>
        <v>6.436387041407432</v>
      </c>
      <c r="M60" s="140">
        <v>41984</v>
      </c>
      <c r="N60" s="27">
        <v>41988</v>
      </c>
      <c r="O60" s="28">
        <v>42004</v>
      </c>
      <c r="P60" s="26" t="s">
        <v>1445</v>
      </c>
      <c r="Q60" s="91" t="s">
        <v>1804</v>
      </c>
      <c r="R60" s="224">
        <f>K60*4</f>
        <v>0.99219999999999997</v>
      </c>
      <c r="S60" s="231">
        <f t="shared" si="58"/>
        <v>127.20512820512819</v>
      </c>
      <c r="T60" s="680">
        <f t="shared" si="59"/>
        <v>22.371625856710821</v>
      </c>
      <c r="U60" s="227">
        <f t="shared" si="60"/>
        <v>22.166666666666664</v>
      </c>
      <c r="V60" s="263">
        <v>12</v>
      </c>
      <c r="W60" s="161">
        <v>0.78</v>
      </c>
      <c r="X60" s="149" t="s">
        <v>462</v>
      </c>
      <c r="Y60" s="155">
        <v>0.84</v>
      </c>
      <c r="Z60" s="149">
        <v>1.52</v>
      </c>
      <c r="AA60" s="156">
        <v>7.2</v>
      </c>
      <c r="AB60" s="432">
        <v>12.9</v>
      </c>
      <c r="AC60" s="440">
        <v>152.4</v>
      </c>
      <c r="AD60" s="443">
        <v>2.7</v>
      </c>
      <c r="AE60" s="443" t="s">
        <v>462</v>
      </c>
      <c r="AF60" s="723">
        <v>14</v>
      </c>
      <c r="AG60" s="456">
        <v>13103</v>
      </c>
      <c r="AH60" s="653">
        <v>0</v>
      </c>
      <c r="AI60" s="767">
        <v>0.5</v>
      </c>
      <c r="AJ60" s="796">
        <f t="shared" si="61"/>
        <v>13.984093932160702</v>
      </c>
      <c r="AK60" s="688" t="str">
        <f t="shared" si="91"/>
        <v>n/a</v>
      </c>
      <c r="AL60" s="634">
        <f t="shared" si="62"/>
        <v>4.5257258438329506</v>
      </c>
      <c r="AM60" s="631">
        <f t="shared" si="63"/>
        <v>7.1293728891649311</v>
      </c>
      <c r="AN60" s="631">
        <f t="shared" si="64"/>
        <v>37.7570536168339</v>
      </c>
      <c r="AO60" s="235" t="str">
        <f t="shared" si="65"/>
        <v>n/a</v>
      </c>
      <c r="AP60" s="808">
        <v>0.99219999999999997</v>
      </c>
      <c r="AQ60" s="808">
        <v>0.94923999999999997</v>
      </c>
      <c r="AR60" s="809"/>
      <c r="AS60" s="1004">
        <v>0.88300000000000001</v>
      </c>
      <c r="AT60" s="796">
        <f>0.206+0.206+0.2+0.195</f>
        <v>0.80699999999999994</v>
      </c>
      <c r="AU60" s="809"/>
      <c r="AV60" s="821">
        <f>0.195+0.193+0.193+0.198</f>
        <v>0.77899999999999991</v>
      </c>
      <c r="AW60" s="821">
        <v>0.2</v>
      </c>
      <c r="AX60" s="812">
        <v>0</v>
      </c>
      <c r="AY60" s="812">
        <v>0</v>
      </c>
      <c r="AZ60" s="812">
        <v>0</v>
      </c>
      <c r="BA60" s="812">
        <v>0</v>
      </c>
      <c r="BB60" s="812">
        <v>0</v>
      </c>
      <c r="BC60" s="812">
        <v>0</v>
      </c>
      <c r="BD60" s="812">
        <v>0</v>
      </c>
      <c r="BE60" s="812">
        <v>0</v>
      </c>
      <c r="BF60" s="812">
        <v>0</v>
      </c>
      <c r="BG60" s="812">
        <v>0</v>
      </c>
      <c r="BH60" s="810">
        <f t="shared" si="66"/>
        <v>4.6104399999999996</v>
      </c>
      <c r="BI60" s="405">
        <f t="shared" si="67"/>
        <v>4.5257258438329506</v>
      </c>
      <c r="BJ60" s="405">
        <f t="shared" si="68"/>
        <v>7.5016987542468883</v>
      </c>
      <c r="BK60" s="405">
        <f t="shared" si="69"/>
        <v>9.4175960346964072</v>
      </c>
      <c r="BL60" s="306">
        <f t="shared" si="70"/>
        <v>3.594351732991008</v>
      </c>
      <c r="BM60" s="404">
        <f t="shared" si="92"/>
        <v>289.49999999999994</v>
      </c>
      <c r="BN60" s="306">
        <f t="shared" si="81"/>
        <v>0</v>
      </c>
      <c r="BO60" s="306">
        <f t="shared" si="82"/>
        <v>0</v>
      </c>
      <c r="BP60" s="306">
        <f t="shared" si="83"/>
        <v>0</v>
      </c>
      <c r="BQ60" s="306">
        <f t="shared" si="84"/>
        <v>0</v>
      </c>
      <c r="BR60" s="306">
        <f t="shared" si="85"/>
        <v>0</v>
      </c>
      <c r="BS60" s="306">
        <f t="shared" si="86"/>
        <v>0</v>
      </c>
      <c r="BT60" s="306">
        <f t="shared" si="87"/>
        <v>0</v>
      </c>
      <c r="BU60" s="306">
        <f t="shared" si="88"/>
        <v>0</v>
      </c>
      <c r="BV60" s="306">
        <f t="shared" si="89"/>
        <v>0</v>
      </c>
      <c r="BW60" s="306">
        <f t="shared" si="90"/>
        <v>0</v>
      </c>
      <c r="BX60" s="404">
        <f t="shared" si="71"/>
        <v>20.969291491051145</v>
      </c>
      <c r="BY60" s="405">
        <f t="shared" si="72"/>
        <v>71.829868612583951</v>
      </c>
      <c r="BZ60" s="788" t="s">
        <v>1465</v>
      </c>
      <c r="CA60" s="486">
        <f t="shared" si="73"/>
        <v>21.328964162428662</v>
      </c>
      <c r="CB60" s="348">
        <f t="shared" si="74"/>
        <v>43.495630829095326</v>
      </c>
      <c r="CC60" s="404">
        <f t="shared" si="75"/>
        <v>49.11907622053598</v>
      </c>
      <c r="CD60" s="570">
        <f t="shared" si="76"/>
        <v>1.0914200000000001</v>
      </c>
      <c r="CE60" s="419">
        <f t="shared" si="77"/>
        <v>1.2005620000000001</v>
      </c>
      <c r="CF60" s="419">
        <f t="shared" si="93"/>
        <v>1.2365788600000001</v>
      </c>
      <c r="CG60" s="419">
        <f t="shared" si="93"/>
        <v>1.2736762258000001</v>
      </c>
      <c r="CH60" s="496">
        <f t="shared" si="93"/>
        <v>1.311886512574</v>
      </c>
      <c r="CI60" s="416">
        <f t="shared" si="79"/>
        <v>6.1141235983740003</v>
      </c>
      <c r="CJ60" s="405">
        <f t="shared" si="80"/>
        <v>35.362195479317528</v>
      </c>
      <c r="CK60" s="457">
        <v>1.1100000000000001</v>
      </c>
      <c r="CL60" s="458">
        <v>7.32</v>
      </c>
      <c r="CM60" s="458">
        <v>-46.6</v>
      </c>
      <c r="CN60" s="525">
        <v>-10.92</v>
      </c>
      <c r="CO60" s="508">
        <v>-33.03</v>
      </c>
    </row>
    <row r="61" spans="1:93" ht="11.25" customHeight="1">
      <c r="A61" s="30" t="s">
        <v>642</v>
      </c>
      <c r="B61" s="32" t="s">
        <v>643</v>
      </c>
      <c r="C61" s="524" t="s">
        <v>1768</v>
      </c>
      <c r="D61" s="118">
        <v>6</v>
      </c>
      <c r="E61" s="24">
        <v>451</v>
      </c>
      <c r="F61" s="65" t="s">
        <v>2659</v>
      </c>
      <c r="G61" s="66" t="s">
        <v>2659</v>
      </c>
      <c r="H61" s="185">
        <v>29.02</v>
      </c>
      <c r="I61" s="227">
        <f t="shared" ref="I61:I70" si="94">(R61/H61)*100</f>
        <v>4.135079255685735</v>
      </c>
      <c r="J61" s="125">
        <v>0.08</v>
      </c>
      <c r="K61" s="125">
        <v>0.1</v>
      </c>
      <c r="L61" s="84">
        <f t="shared" si="57"/>
        <v>25</v>
      </c>
      <c r="M61" s="215">
        <v>42032</v>
      </c>
      <c r="N61" s="44">
        <v>42034</v>
      </c>
      <c r="O61" s="34">
        <v>42062</v>
      </c>
      <c r="P61" s="43" t="s">
        <v>1393</v>
      </c>
      <c r="Q61" s="109" t="s">
        <v>1721</v>
      </c>
      <c r="R61" s="224">
        <f>K61*12</f>
        <v>1.2000000000000002</v>
      </c>
      <c r="S61" s="231">
        <f t="shared" si="58"/>
        <v>45.627376425855523</v>
      </c>
      <c r="T61" s="680">
        <f t="shared" si="59"/>
        <v>-19.238311315919411</v>
      </c>
      <c r="U61" s="227">
        <f t="shared" si="60"/>
        <v>11.034220532319392</v>
      </c>
      <c r="V61" s="263">
        <v>12</v>
      </c>
      <c r="W61" s="161">
        <v>2.63</v>
      </c>
      <c r="X61" s="149">
        <v>0.49</v>
      </c>
      <c r="Y61" s="155">
        <v>6.12</v>
      </c>
      <c r="Z61" s="149">
        <v>1.33</v>
      </c>
      <c r="AA61" s="156">
        <v>15.5</v>
      </c>
      <c r="AB61" s="432">
        <v>208.3</v>
      </c>
      <c r="AC61" s="440">
        <v>-73.040000000000006</v>
      </c>
      <c r="AD61" s="443">
        <v>0</v>
      </c>
      <c r="AE61" s="443">
        <v>22.7</v>
      </c>
      <c r="AF61" s="723">
        <v>6</v>
      </c>
      <c r="AG61" s="456">
        <v>1095</v>
      </c>
      <c r="AH61" s="653">
        <v>2.5</v>
      </c>
      <c r="AI61" s="767">
        <v>0.79</v>
      </c>
      <c r="AJ61" s="797" t="str">
        <f t="shared" si="61"/>
        <v>n/a</v>
      </c>
      <c r="AK61" s="1144" t="str">
        <f t="shared" si="91"/>
        <v>n/a</v>
      </c>
      <c r="AL61" s="634">
        <f t="shared" si="62"/>
        <v>9.5238095238095344</v>
      </c>
      <c r="AM61" s="631">
        <f t="shared" si="63"/>
        <v>9.5376104072121279</v>
      </c>
      <c r="AN61" s="631" t="str">
        <f t="shared" si="64"/>
        <v>n/a</v>
      </c>
      <c r="AO61" s="235" t="str">
        <f t="shared" si="65"/>
        <v>n/a</v>
      </c>
      <c r="AP61" s="808">
        <v>0.92</v>
      </c>
      <c r="AQ61" s="808">
        <v>0.84</v>
      </c>
      <c r="AR61" s="809"/>
      <c r="AS61" s="808">
        <v>0.75</v>
      </c>
      <c r="AT61" s="819">
        <v>0.7</v>
      </c>
      <c r="AU61" s="809"/>
      <c r="AV61" s="821">
        <v>0.17499999999999999</v>
      </c>
      <c r="AW61" s="827">
        <v>0</v>
      </c>
      <c r="AX61" s="812">
        <v>0</v>
      </c>
      <c r="AY61" s="812">
        <v>0</v>
      </c>
      <c r="AZ61" s="812">
        <v>0</v>
      </c>
      <c r="BA61" s="812">
        <v>0</v>
      </c>
      <c r="BB61" s="812">
        <v>0</v>
      </c>
      <c r="BC61" s="812">
        <v>0</v>
      </c>
      <c r="BD61" s="812">
        <v>0</v>
      </c>
      <c r="BE61" s="812">
        <v>0</v>
      </c>
      <c r="BF61" s="812">
        <v>0</v>
      </c>
      <c r="BG61" s="812">
        <v>0</v>
      </c>
      <c r="BH61" s="810">
        <f t="shared" si="66"/>
        <v>3.3849999999999998</v>
      </c>
      <c r="BI61" s="405">
        <f t="shared" si="67"/>
        <v>9.5238095238095344</v>
      </c>
      <c r="BJ61" s="405">
        <f t="shared" si="68"/>
        <v>11.999999999999989</v>
      </c>
      <c r="BK61" s="405">
        <f t="shared" si="69"/>
        <v>7.1428571428571397</v>
      </c>
      <c r="BL61" s="306">
        <f t="shared" si="70"/>
        <v>300</v>
      </c>
      <c r="BM61" s="404">
        <f t="shared" si="92"/>
        <v>0</v>
      </c>
      <c r="BN61" s="306">
        <f t="shared" si="81"/>
        <v>0</v>
      </c>
      <c r="BO61" s="306">
        <f t="shared" si="82"/>
        <v>0</v>
      </c>
      <c r="BP61" s="306">
        <f t="shared" si="83"/>
        <v>0</v>
      </c>
      <c r="BQ61" s="306">
        <f t="shared" si="84"/>
        <v>0</v>
      </c>
      <c r="BR61" s="306">
        <f t="shared" si="85"/>
        <v>0</v>
      </c>
      <c r="BS61" s="306">
        <f t="shared" si="86"/>
        <v>0</v>
      </c>
      <c r="BT61" s="306">
        <f t="shared" si="87"/>
        <v>0</v>
      </c>
      <c r="BU61" s="306">
        <f t="shared" si="88"/>
        <v>0</v>
      </c>
      <c r="BV61" s="306">
        <f t="shared" si="89"/>
        <v>0</v>
      </c>
      <c r="BW61" s="306">
        <f t="shared" si="90"/>
        <v>0</v>
      </c>
      <c r="BX61" s="404">
        <f t="shared" si="71"/>
        <v>21.911111111111111</v>
      </c>
      <c r="BY61" s="405">
        <f t="shared" si="72"/>
        <v>74.424132064878521</v>
      </c>
      <c r="BZ61" s="788" t="s">
        <v>2637</v>
      </c>
      <c r="CA61" s="486" t="str">
        <f t="shared" si="73"/>
        <v>n/a</v>
      </c>
      <c r="CB61" s="348" t="str">
        <f t="shared" si="74"/>
        <v>n/a</v>
      </c>
      <c r="CC61" s="404">
        <f t="shared" si="75"/>
        <v>54.734550269693337</v>
      </c>
      <c r="CD61" s="570">
        <f t="shared" si="76"/>
        <v>1.0120000000000002</v>
      </c>
      <c r="CE61" s="419">
        <f t="shared" si="77"/>
        <v>1.0221200000000001</v>
      </c>
      <c r="CF61" s="419">
        <f t="shared" si="93"/>
        <v>1.1243320000000003</v>
      </c>
      <c r="CG61" s="419">
        <f t="shared" si="93"/>
        <v>1.2367652000000005</v>
      </c>
      <c r="CH61" s="496">
        <f t="shared" si="93"/>
        <v>1.3604417200000005</v>
      </c>
      <c r="CI61" s="416">
        <f t="shared" si="79"/>
        <v>5.7556589200000019</v>
      </c>
      <c r="CJ61" s="405">
        <f t="shared" si="80"/>
        <v>19.833421502412136</v>
      </c>
      <c r="CK61" s="457">
        <v>0.84</v>
      </c>
      <c r="CL61" s="458">
        <v>51.07</v>
      </c>
      <c r="CM61" s="458">
        <v>-7.84</v>
      </c>
      <c r="CN61" s="525">
        <v>-3.08</v>
      </c>
      <c r="CO61" s="508">
        <v>17.25</v>
      </c>
    </row>
    <row r="62" spans="1:93" ht="11.25" customHeight="1">
      <c r="A62" s="15" t="s">
        <v>3347</v>
      </c>
      <c r="B62" s="16" t="s">
        <v>3348</v>
      </c>
      <c r="C62" s="22" t="s">
        <v>2586</v>
      </c>
      <c r="D62" s="116">
        <v>6</v>
      </c>
      <c r="E62" s="24">
        <v>429</v>
      </c>
      <c r="F62" s="36" t="s">
        <v>2049</v>
      </c>
      <c r="G62" s="37" t="s">
        <v>2049</v>
      </c>
      <c r="H62" s="183">
        <v>116.48</v>
      </c>
      <c r="I62" s="226">
        <f t="shared" si="94"/>
        <v>0.75549450549450547</v>
      </c>
      <c r="J62" s="127">
        <v>0.2</v>
      </c>
      <c r="K62" s="127">
        <v>0.22</v>
      </c>
      <c r="L62" s="96">
        <f t="shared" si="57"/>
        <v>9.9999999999999858</v>
      </c>
      <c r="M62" s="105">
        <v>41865</v>
      </c>
      <c r="N62" s="20">
        <v>41869</v>
      </c>
      <c r="O62" s="21">
        <v>41885</v>
      </c>
      <c r="P62" s="19" t="s">
        <v>1884</v>
      </c>
      <c r="Q62" s="776"/>
      <c r="R62" s="225">
        <f t="shared" ref="R62:R82" si="95">K62*4</f>
        <v>0.88</v>
      </c>
      <c r="S62" s="675">
        <f t="shared" si="58"/>
        <v>15.742397137745975</v>
      </c>
      <c r="T62" s="684">
        <f t="shared" si="59"/>
        <v>100.94248216081864</v>
      </c>
      <c r="U62" s="226">
        <f t="shared" si="60"/>
        <v>20.837209302325583</v>
      </c>
      <c r="V62" s="267">
        <v>12</v>
      </c>
      <c r="W62" s="169">
        <v>5.59</v>
      </c>
      <c r="X62" s="171">
        <v>2.08</v>
      </c>
      <c r="Y62" s="170">
        <v>1.36</v>
      </c>
      <c r="Z62" s="171">
        <v>4.3600000000000003</v>
      </c>
      <c r="AA62" s="172">
        <v>22.4</v>
      </c>
      <c r="AB62" s="433">
        <v>33.9</v>
      </c>
      <c r="AC62" s="441">
        <v>6.59</v>
      </c>
      <c r="AD62" s="442">
        <v>11.3</v>
      </c>
      <c r="AE62" s="442">
        <v>10</v>
      </c>
      <c r="AF62" s="724">
        <v>5</v>
      </c>
      <c r="AG62" s="461">
        <v>1981</v>
      </c>
      <c r="AH62" s="678">
        <v>2.4</v>
      </c>
      <c r="AI62" s="768">
        <v>0.33</v>
      </c>
      <c r="AJ62" s="796">
        <f t="shared" si="61"/>
        <v>1.6341986950641068</v>
      </c>
      <c r="AK62" s="688">
        <f t="shared" si="91"/>
        <v>1.3836525105620612</v>
      </c>
      <c r="AL62" s="632">
        <f t="shared" si="62"/>
        <v>10.526315789473673</v>
      </c>
      <c r="AM62" s="633">
        <f t="shared" si="63"/>
        <v>11.868894208139679</v>
      </c>
      <c r="AN62" s="633">
        <f t="shared" si="64"/>
        <v>18.466445254224407</v>
      </c>
      <c r="AO62" s="234">
        <f t="shared" si="65"/>
        <v>13.346158167069744</v>
      </c>
      <c r="AP62" s="803">
        <v>0.84</v>
      </c>
      <c r="AQ62" s="803">
        <v>0.76</v>
      </c>
      <c r="AR62" s="802"/>
      <c r="AS62" s="803">
        <v>0.68</v>
      </c>
      <c r="AT62" s="795">
        <v>0.6</v>
      </c>
      <c r="AU62" s="802"/>
      <c r="AV62" s="826">
        <v>0.52</v>
      </c>
      <c r="AW62" s="826">
        <v>0.36</v>
      </c>
      <c r="AX62" s="807">
        <v>0.24</v>
      </c>
      <c r="AY62" s="807">
        <v>0.24</v>
      </c>
      <c r="AZ62" s="807">
        <v>0.24</v>
      </c>
      <c r="BA62" s="807">
        <v>0.24</v>
      </c>
      <c r="BB62" s="807">
        <v>0.24</v>
      </c>
      <c r="BC62" s="807">
        <v>0.24</v>
      </c>
      <c r="BD62" s="806">
        <v>0.22500000000000001</v>
      </c>
      <c r="BE62" s="806">
        <v>0.22</v>
      </c>
      <c r="BF62" s="807">
        <v>0.2</v>
      </c>
      <c r="BG62" s="806">
        <v>1.06</v>
      </c>
      <c r="BH62" s="805">
        <f t="shared" si="66"/>
        <v>6.9050000000000011</v>
      </c>
      <c r="BI62" s="407">
        <f t="shared" si="67"/>
        <v>10.526315789473673</v>
      </c>
      <c r="BJ62" s="407">
        <f t="shared" si="68"/>
        <v>11.764705882352944</v>
      </c>
      <c r="BK62" s="407">
        <f t="shared" si="69"/>
        <v>13.333333333333353</v>
      </c>
      <c r="BL62" s="394">
        <f t="shared" si="70"/>
        <v>15.384615384615374</v>
      </c>
      <c r="BM62" s="406">
        <f t="shared" si="92"/>
        <v>44.444444444444464</v>
      </c>
      <c r="BN62" s="394">
        <f t="shared" si="81"/>
        <v>50</v>
      </c>
      <c r="BO62" s="394">
        <f t="shared" si="82"/>
        <v>0</v>
      </c>
      <c r="BP62" s="394">
        <f t="shared" si="83"/>
        <v>0</v>
      </c>
      <c r="BQ62" s="394">
        <f t="shared" si="84"/>
        <v>0</v>
      </c>
      <c r="BR62" s="394">
        <f t="shared" si="85"/>
        <v>0</v>
      </c>
      <c r="BS62" s="394">
        <f t="shared" si="86"/>
        <v>0</v>
      </c>
      <c r="BT62" s="394">
        <f t="shared" si="87"/>
        <v>6.6666666666666652</v>
      </c>
      <c r="BU62" s="394">
        <f t="shared" si="88"/>
        <v>2.2727272727272707</v>
      </c>
      <c r="BV62" s="394">
        <f t="shared" si="89"/>
        <v>9.9999999999999858</v>
      </c>
      <c r="BW62" s="394">
        <f t="shared" si="90"/>
        <v>0</v>
      </c>
      <c r="BX62" s="406">
        <f t="shared" si="71"/>
        <v>10.959520584907583</v>
      </c>
      <c r="BY62" s="407">
        <f t="shared" si="72"/>
        <v>15.246699753977522</v>
      </c>
      <c r="BZ62" s="787" t="s">
        <v>1863</v>
      </c>
      <c r="CA62" s="682">
        <f t="shared" si="73"/>
        <v>-1.6152695426066686</v>
      </c>
      <c r="CB62" s="350">
        <f t="shared" si="74"/>
        <v>19.221939759718914</v>
      </c>
      <c r="CC62" s="406">
        <f t="shared" si="75"/>
        <v>73.647039355992831</v>
      </c>
      <c r="CD62" s="554">
        <f t="shared" si="76"/>
        <v>0.92400000000000004</v>
      </c>
      <c r="CE62" s="417">
        <f t="shared" si="77"/>
        <v>0.98489160000000009</v>
      </c>
      <c r="CF62" s="417">
        <f t="shared" si="93"/>
        <v>1.0833807600000003</v>
      </c>
      <c r="CG62" s="417">
        <f t="shared" si="93"/>
        <v>1.1917188360000004</v>
      </c>
      <c r="CH62" s="495">
        <f t="shared" si="93"/>
        <v>1.3108907196000006</v>
      </c>
      <c r="CI62" s="418">
        <f t="shared" si="79"/>
        <v>5.4948819156000015</v>
      </c>
      <c r="CJ62" s="407">
        <f t="shared" si="80"/>
        <v>4.7174466995192317</v>
      </c>
      <c r="CK62" s="462">
        <v>0.81</v>
      </c>
      <c r="CL62" s="463">
        <v>45.11</v>
      </c>
      <c r="CM62" s="463">
        <v>-0.13</v>
      </c>
      <c r="CN62" s="529">
        <v>9.41</v>
      </c>
      <c r="CO62" s="530">
        <v>14.95</v>
      </c>
    </row>
    <row r="63" spans="1:93" ht="11.25" customHeight="1">
      <c r="A63" s="23" t="s">
        <v>3742</v>
      </c>
      <c r="B63" s="24" t="s">
        <v>3743</v>
      </c>
      <c r="C63" s="29" t="s">
        <v>845</v>
      </c>
      <c r="D63" s="117">
        <v>6</v>
      </c>
      <c r="E63" s="24">
        <v>474</v>
      </c>
      <c r="F63" s="57" t="s">
        <v>2659</v>
      </c>
      <c r="G63" s="49" t="s">
        <v>2659</v>
      </c>
      <c r="H63" s="184">
        <v>35.56</v>
      </c>
      <c r="I63" s="227">
        <f t="shared" si="94"/>
        <v>3.9370078740157473</v>
      </c>
      <c r="J63" s="126">
        <v>0.3</v>
      </c>
      <c r="K63" s="126">
        <v>0.35</v>
      </c>
      <c r="L63" s="83">
        <f t="shared" si="57"/>
        <v>16.666666666666675</v>
      </c>
      <c r="M63" s="140">
        <v>42090</v>
      </c>
      <c r="N63" s="27">
        <v>42094</v>
      </c>
      <c r="O63" s="28">
        <v>42109</v>
      </c>
      <c r="P63" s="93" t="s">
        <v>1514</v>
      </c>
      <c r="Q63" s="627"/>
      <c r="R63" s="224">
        <f t="shared" si="95"/>
        <v>1.4</v>
      </c>
      <c r="S63" s="231">
        <f t="shared" si="58"/>
        <v>130.84112149532709</v>
      </c>
      <c r="T63" s="680">
        <f t="shared" si="59"/>
        <v>55.164201371744404</v>
      </c>
      <c r="U63" s="227">
        <f t="shared" si="60"/>
        <v>33.233644859813083</v>
      </c>
      <c r="V63" s="263">
        <v>12</v>
      </c>
      <c r="W63" s="161">
        <v>1.07</v>
      </c>
      <c r="X63" s="149">
        <v>4.1500000000000004</v>
      </c>
      <c r="Y63" s="155">
        <v>4.2</v>
      </c>
      <c r="Z63" s="149">
        <v>1.63</v>
      </c>
      <c r="AA63" s="156">
        <v>5.4</v>
      </c>
      <c r="AB63" s="432">
        <v>13.6</v>
      </c>
      <c r="AC63" s="440">
        <v>23.31</v>
      </c>
      <c r="AD63" s="443">
        <v>41.36</v>
      </c>
      <c r="AE63" s="443">
        <v>8</v>
      </c>
      <c r="AF63" s="723">
        <v>5</v>
      </c>
      <c r="AG63" s="456">
        <v>1958</v>
      </c>
      <c r="AH63" s="653">
        <v>1.8</v>
      </c>
      <c r="AI63" s="767">
        <v>0.54</v>
      </c>
      <c r="AJ63" s="796" t="str">
        <f t="shared" si="61"/>
        <v>n/a</v>
      </c>
      <c r="AK63" s="688" t="str">
        <f t="shared" si="91"/>
        <v>n/a</v>
      </c>
      <c r="AL63" s="634">
        <f t="shared" si="62"/>
        <v>20.833333333333325</v>
      </c>
      <c r="AM63" s="631">
        <f t="shared" si="63"/>
        <v>13.18511959629507</v>
      </c>
      <c r="AN63" s="631" t="str">
        <f t="shared" si="64"/>
        <v>n/a</v>
      </c>
      <c r="AO63" s="235" t="str">
        <f t="shared" si="65"/>
        <v>n/a</v>
      </c>
      <c r="AP63" s="808">
        <v>1.1599999999999999</v>
      </c>
      <c r="AQ63" s="808">
        <v>0.96</v>
      </c>
      <c r="AR63" s="809"/>
      <c r="AS63" s="808">
        <v>0.86</v>
      </c>
      <c r="AT63" s="819">
        <v>0.8</v>
      </c>
      <c r="AU63" s="809"/>
      <c r="AV63" s="821">
        <v>0.2</v>
      </c>
      <c r="AW63" s="827">
        <v>0</v>
      </c>
      <c r="AX63" s="812">
        <v>0</v>
      </c>
      <c r="AY63" s="812">
        <v>0</v>
      </c>
      <c r="AZ63" s="812">
        <v>0</v>
      </c>
      <c r="BA63" s="812">
        <v>0</v>
      </c>
      <c r="BB63" s="812">
        <v>0</v>
      </c>
      <c r="BC63" s="812">
        <v>0</v>
      </c>
      <c r="BD63" s="812">
        <v>0</v>
      </c>
      <c r="BE63" s="812">
        <v>0</v>
      </c>
      <c r="BF63" s="812">
        <v>0</v>
      </c>
      <c r="BG63" s="812">
        <v>0</v>
      </c>
      <c r="BH63" s="810">
        <f t="shared" si="66"/>
        <v>3.9800000000000004</v>
      </c>
      <c r="BI63" s="405">
        <f t="shared" si="67"/>
        <v>20.833333333333325</v>
      </c>
      <c r="BJ63" s="405">
        <f t="shared" si="68"/>
        <v>11.627906976744185</v>
      </c>
      <c r="BK63" s="405">
        <f t="shared" si="69"/>
        <v>7.4999999999999956</v>
      </c>
      <c r="BL63" s="306">
        <f t="shared" si="70"/>
        <v>300</v>
      </c>
      <c r="BM63" s="404">
        <f t="shared" si="92"/>
        <v>0</v>
      </c>
      <c r="BN63" s="306">
        <f t="shared" si="81"/>
        <v>0</v>
      </c>
      <c r="BO63" s="306">
        <f t="shared" si="82"/>
        <v>0</v>
      </c>
      <c r="BP63" s="306">
        <f t="shared" si="83"/>
        <v>0</v>
      </c>
      <c r="BQ63" s="306">
        <f t="shared" si="84"/>
        <v>0</v>
      </c>
      <c r="BR63" s="306">
        <f t="shared" si="85"/>
        <v>0</v>
      </c>
      <c r="BS63" s="306">
        <f t="shared" si="86"/>
        <v>0</v>
      </c>
      <c r="BT63" s="306">
        <f t="shared" si="87"/>
        <v>0</v>
      </c>
      <c r="BU63" s="306">
        <f t="shared" si="88"/>
        <v>0</v>
      </c>
      <c r="BV63" s="306">
        <f t="shared" si="89"/>
        <v>0</v>
      </c>
      <c r="BW63" s="306">
        <f t="shared" si="90"/>
        <v>0</v>
      </c>
      <c r="BX63" s="404">
        <f t="shared" si="71"/>
        <v>22.664082687338503</v>
      </c>
      <c r="BY63" s="405">
        <f t="shared" si="72"/>
        <v>74.350779568905594</v>
      </c>
      <c r="BZ63" s="788" t="s">
        <v>2637</v>
      </c>
      <c r="CA63" s="486" t="str">
        <f t="shared" si="73"/>
        <v>n/a</v>
      </c>
      <c r="CB63" s="348" t="str">
        <f t="shared" si="74"/>
        <v>n/a</v>
      </c>
      <c r="CC63" s="404">
        <f t="shared" si="75"/>
        <v>48.056635514018694</v>
      </c>
      <c r="CD63" s="570">
        <f t="shared" si="76"/>
        <v>1.276</v>
      </c>
      <c r="CE63" s="419">
        <f t="shared" si="77"/>
        <v>1.4036000000000002</v>
      </c>
      <c r="CF63" s="419">
        <f t="shared" si="93"/>
        <v>1.5158880000000003</v>
      </c>
      <c r="CG63" s="419">
        <f t="shared" si="93"/>
        <v>1.6371590400000005</v>
      </c>
      <c r="CH63" s="496">
        <f t="shared" si="93"/>
        <v>1.7681317632000007</v>
      </c>
      <c r="CI63" s="416">
        <f t="shared" si="79"/>
        <v>7.6007788032000017</v>
      </c>
      <c r="CJ63" s="405">
        <f t="shared" si="80"/>
        <v>21.374518569178854</v>
      </c>
      <c r="CK63" s="457">
        <v>1.1200000000000001</v>
      </c>
      <c r="CL63" s="458">
        <v>47.81</v>
      </c>
      <c r="CM63" s="458">
        <v>-8.94</v>
      </c>
      <c r="CN63" s="525">
        <v>-4</v>
      </c>
      <c r="CO63" s="508">
        <v>11.4</v>
      </c>
    </row>
    <row r="64" spans="1:93" ht="11.25" customHeight="1">
      <c r="A64" s="23" t="s">
        <v>1271</v>
      </c>
      <c r="B64" s="24" t="s">
        <v>1272</v>
      </c>
      <c r="C64" s="217" t="s">
        <v>728</v>
      </c>
      <c r="D64" s="117">
        <v>6</v>
      </c>
      <c r="E64" s="24">
        <v>471</v>
      </c>
      <c r="F64" s="57" t="s">
        <v>2659</v>
      </c>
      <c r="G64" s="49" t="s">
        <v>2659</v>
      </c>
      <c r="H64" s="184">
        <v>18.23</v>
      </c>
      <c r="I64" s="227">
        <f t="shared" si="94"/>
        <v>1.7004936917169502</v>
      </c>
      <c r="J64" s="126">
        <v>7.4999999999999997E-2</v>
      </c>
      <c r="K64" s="126">
        <v>7.7499999999999999E-2</v>
      </c>
      <c r="L64" s="83">
        <f t="shared" si="57"/>
        <v>3.3333333333333437</v>
      </c>
      <c r="M64" s="140">
        <v>42075</v>
      </c>
      <c r="N64" s="27">
        <v>42079</v>
      </c>
      <c r="O64" s="28">
        <v>42093</v>
      </c>
      <c r="P64" s="93" t="s">
        <v>954</v>
      </c>
      <c r="Q64" s="198"/>
      <c r="R64" s="224">
        <f t="shared" si="95"/>
        <v>0.31</v>
      </c>
      <c r="S64" s="231">
        <f t="shared" si="58"/>
        <v>49.206349206349202</v>
      </c>
      <c r="T64" s="718">
        <f t="shared" si="59"/>
        <v>88.402361278859075</v>
      </c>
      <c r="U64" s="227">
        <f t="shared" si="60"/>
        <v>28.936507936507937</v>
      </c>
      <c r="V64" s="263">
        <v>1</v>
      </c>
      <c r="W64" s="161">
        <v>0.63</v>
      </c>
      <c r="X64" s="149">
        <v>2.34</v>
      </c>
      <c r="Y64" s="155">
        <v>1.06</v>
      </c>
      <c r="Z64" s="149">
        <v>2.76</v>
      </c>
      <c r="AA64" s="156">
        <v>14.1</v>
      </c>
      <c r="AB64" s="432">
        <v>-62</v>
      </c>
      <c r="AC64" s="440">
        <v>24.24</v>
      </c>
      <c r="AD64" s="443">
        <v>41.8</v>
      </c>
      <c r="AE64" s="443">
        <v>12.38</v>
      </c>
      <c r="AF64" s="723">
        <v>23</v>
      </c>
      <c r="AG64" s="456">
        <v>2788</v>
      </c>
      <c r="AH64" s="653">
        <v>1.4</v>
      </c>
      <c r="AI64" s="767">
        <v>0</v>
      </c>
      <c r="AJ64" s="796" t="str">
        <f t="shared" si="61"/>
        <v>n/a</v>
      </c>
      <c r="AK64" s="688" t="str">
        <f t="shared" si="91"/>
        <v>n/a</v>
      </c>
      <c r="AL64" s="634">
        <f t="shared" si="62"/>
        <v>25</v>
      </c>
      <c r="AM64" s="631">
        <f t="shared" si="63"/>
        <v>14.471424255333186</v>
      </c>
      <c r="AN64" s="631" t="str">
        <f t="shared" si="64"/>
        <v>n/a</v>
      </c>
      <c r="AO64" s="235" t="str">
        <f t="shared" si="65"/>
        <v>n/a</v>
      </c>
      <c r="AP64" s="813">
        <v>0.3</v>
      </c>
      <c r="AQ64" s="808">
        <v>0.24</v>
      </c>
      <c r="AR64" s="809"/>
      <c r="AS64" s="808">
        <v>0.21</v>
      </c>
      <c r="AT64" s="796">
        <v>0.2</v>
      </c>
      <c r="AU64" s="809"/>
      <c r="AV64" s="821">
        <v>0.16</v>
      </c>
      <c r="AW64" s="827">
        <v>0</v>
      </c>
      <c r="AX64" s="812">
        <v>0</v>
      </c>
      <c r="AY64" s="812">
        <v>0</v>
      </c>
      <c r="AZ64" s="812">
        <v>0</v>
      </c>
      <c r="BA64" s="812">
        <v>0</v>
      </c>
      <c r="BB64" s="812">
        <v>0</v>
      </c>
      <c r="BC64" s="812">
        <v>0</v>
      </c>
      <c r="BD64" s="812">
        <v>0</v>
      </c>
      <c r="BE64" s="812">
        <v>0</v>
      </c>
      <c r="BF64" s="812">
        <v>0</v>
      </c>
      <c r="BG64" s="812">
        <v>0</v>
      </c>
      <c r="BH64" s="810">
        <f t="shared" si="66"/>
        <v>1.1099999999999999</v>
      </c>
      <c r="BI64" s="405">
        <f t="shared" si="67"/>
        <v>25</v>
      </c>
      <c r="BJ64" s="405">
        <f t="shared" si="68"/>
        <v>14.285714285714279</v>
      </c>
      <c r="BK64" s="405">
        <f t="shared" si="69"/>
        <v>4.9999999999999822</v>
      </c>
      <c r="BL64" s="306">
        <f t="shared" si="70"/>
        <v>25</v>
      </c>
      <c r="BM64" s="404">
        <f t="shared" si="92"/>
        <v>0</v>
      </c>
      <c r="BN64" s="306">
        <f t="shared" si="81"/>
        <v>0</v>
      </c>
      <c r="BO64" s="306">
        <f t="shared" si="82"/>
        <v>0</v>
      </c>
      <c r="BP64" s="306">
        <f t="shared" si="83"/>
        <v>0</v>
      </c>
      <c r="BQ64" s="306">
        <f t="shared" si="84"/>
        <v>0</v>
      </c>
      <c r="BR64" s="306">
        <f t="shared" si="85"/>
        <v>0</v>
      </c>
      <c r="BS64" s="306">
        <f t="shared" si="86"/>
        <v>0</v>
      </c>
      <c r="BT64" s="306">
        <f t="shared" si="87"/>
        <v>0</v>
      </c>
      <c r="BU64" s="306">
        <f t="shared" si="88"/>
        <v>0</v>
      </c>
      <c r="BV64" s="306">
        <f t="shared" si="89"/>
        <v>0</v>
      </c>
      <c r="BW64" s="306">
        <f t="shared" si="90"/>
        <v>0</v>
      </c>
      <c r="BX64" s="404">
        <f t="shared" si="71"/>
        <v>4.6190476190476177</v>
      </c>
      <c r="BY64" s="405">
        <f t="shared" si="72"/>
        <v>8.7903265735603497</v>
      </c>
      <c r="BZ64" s="788" t="s">
        <v>2441</v>
      </c>
      <c r="CA64" s="486" t="str">
        <f t="shared" si="73"/>
        <v>n/a</v>
      </c>
      <c r="CB64" s="348" t="str">
        <f t="shared" si="74"/>
        <v>n/a</v>
      </c>
      <c r="CC64" s="404">
        <f t="shared" si="75"/>
        <v>49.191904761904766</v>
      </c>
      <c r="CD64" s="570">
        <f t="shared" si="76"/>
        <v>0.30299999999999999</v>
      </c>
      <c r="CE64" s="419">
        <f t="shared" si="77"/>
        <v>0.33330000000000004</v>
      </c>
      <c r="CF64" s="419">
        <f t="shared" si="93"/>
        <v>0.36663000000000007</v>
      </c>
      <c r="CG64" s="419">
        <f t="shared" si="93"/>
        <v>0.40329300000000012</v>
      </c>
      <c r="CH64" s="496">
        <f t="shared" si="93"/>
        <v>0.44362230000000019</v>
      </c>
      <c r="CI64" s="416">
        <f t="shared" si="79"/>
        <v>1.8498453000000004</v>
      </c>
      <c r="CJ64" s="405">
        <f t="shared" si="80"/>
        <v>10.147258913878224</v>
      </c>
      <c r="CK64" s="457">
        <v>1.42</v>
      </c>
      <c r="CL64" s="458">
        <v>27.29</v>
      </c>
      <c r="CM64" s="458">
        <v>-3.95</v>
      </c>
      <c r="CN64" s="525">
        <v>8.44</v>
      </c>
      <c r="CO64" s="508">
        <v>15.15</v>
      </c>
    </row>
    <row r="65" spans="1:93" ht="11.25" customHeight="1">
      <c r="A65" s="23" t="s">
        <v>2034</v>
      </c>
      <c r="B65" s="24" t="s">
        <v>2035</v>
      </c>
      <c r="C65" s="217" t="s">
        <v>3133</v>
      </c>
      <c r="D65" s="117">
        <v>5</v>
      </c>
      <c r="E65" s="24">
        <v>504</v>
      </c>
      <c r="F65" s="57" t="s">
        <v>2659</v>
      </c>
      <c r="G65" s="49" t="s">
        <v>2659</v>
      </c>
      <c r="H65" s="184">
        <v>109.68</v>
      </c>
      <c r="I65" s="227">
        <f t="shared" si="94"/>
        <v>0.58351568198395332</v>
      </c>
      <c r="J65" s="126">
        <v>0.14000000000000001</v>
      </c>
      <c r="K65" s="126">
        <v>0.16</v>
      </c>
      <c r="L65" s="83">
        <f t="shared" si="57"/>
        <v>14.285714285714279</v>
      </c>
      <c r="M65" s="140">
        <v>41772</v>
      </c>
      <c r="N65" s="27">
        <v>41774</v>
      </c>
      <c r="O65" s="28">
        <v>41792</v>
      </c>
      <c r="P65" s="26" t="s">
        <v>2739</v>
      </c>
      <c r="Q65" s="91"/>
      <c r="R65" s="224">
        <f t="shared" si="95"/>
        <v>0.64</v>
      </c>
      <c r="S65" s="231">
        <f t="shared" si="58"/>
        <v>11.015490533562824</v>
      </c>
      <c r="T65" s="680">
        <f t="shared" si="59"/>
        <v>33.682388769522099</v>
      </c>
      <c r="U65" s="227">
        <f t="shared" si="60"/>
        <v>18.877796901893291</v>
      </c>
      <c r="V65" s="263">
        <v>12</v>
      </c>
      <c r="W65" s="161">
        <v>5.81</v>
      </c>
      <c r="X65" s="641" t="s">
        <v>462</v>
      </c>
      <c r="Y65" s="155">
        <v>3.95</v>
      </c>
      <c r="Z65" s="149">
        <v>2.13</v>
      </c>
      <c r="AA65" s="156">
        <v>14.7</v>
      </c>
      <c r="AB65" s="432">
        <v>-10.8</v>
      </c>
      <c r="AC65" s="508">
        <v>1129.22</v>
      </c>
      <c r="AD65" s="443">
        <v>28.2</v>
      </c>
      <c r="AE65" s="443" t="s">
        <v>462</v>
      </c>
      <c r="AF65" s="723">
        <v>27</v>
      </c>
      <c r="AG65" s="456">
        <v>9570</v>
      </c>
      <c r="AH65" s="653">
        <v>1.1000000000000001</v>
      </c>
      <c r="AI65" s="767">
        <v>0.33</v>
      </c>
      <c r="AJ65" s="796">
        <f t="shared" si="61"/>
        <v>0.74123138414535406</v>
      </c>
      <c r="AK65" s="688" t="str">
        <f t="shared" si="91"/>
        <v>n/a</v>
      </c>
      <c r="AL65" s="634">
        <f t="shared" si="62"/>
        <v>14.814814814814813</v>
      </c>
      <c r="AM65" s="631">
        <f t="shared" si="63"/>
        <v>17.725180311441701</v>
      </c>
      <c r="AN65" s="631">
        <f t="shared" si="64"/>
        <v>20.902725032898985</v>
      </c>
      <c r="AO65" s="235" t="str">
        <f t="shared" si="65"/>
        <v>n/a</v>
      </c>
      <c r="AP65" s="808">
        <v>0.62</v>
      </c>
      <c r="AQ65" s="808">
        <v>0.54</v>
      </c>
      <c r="AR65" s="809"/>
      <c r="AS65" s="808">
        <v>0.46</v>
      </c>
      <c r="AT65" s="796">
        <v>0.38</v>
      </c>
      <c r="AU65" s="809"/>
      <c r="AV65" s="821">
        <v>0.3</v>
      </c>
      <c r="AW65" s="827">
        <v>0.24</v>
      </c>
      <c r="AX65" s="811">
        <v>0.24</v>
      </c>
      <c r="AY65" s="812">
        <v>0.16</v>
      </c>
      <c r="AZ65" s="811">
        <v>0.16</v>
      </c>
      <c r="BA65" s="812">
        <v>0</v>
      </c>
      <c r="BB65" s="812">
        <v>0</v>
      </c>
      <c r="BC65" s="812">
        <v>0</v>
      </c>
      <c r="BD65" s="812">
        <v>0</v>
      </c>
      <c r="BE65" s="812">
        <v>0</v>
      </c>
      <c r="BF65" s="812">
        <v>0</v>
      </c>
      <c r="BG65" s="812">
        <v>0</v>
      </c>
      <c r="BH65" s="810">
        <f t="shared" si="66"/>
        <v>3.1000000000000005</v>
      </c>
      <c r="BI65" s="405">
        <f t="shared" si="67"/>
        <v>14.814814814814813</v>
      </c>
      <c r="BJ65" s="405">
        <f t="shared" si="68"/>
        <v>17.391304347826097</v>
      </c>
      <c r="BK65" s="405">
        <f t="shared" si="69"/>
        <v>21.052631578947366</v>
      </c>
      <c r="BL65" s="306">
        <f t="shared" si="70"/>
        <v>26.666666666666682</v>
      </c>
      <c r="BM65" s="404">
        <f t="shared" si="92"/>
        <v>25</v>
      </c>
      <c r="BN65" s="306">
        <f t="shared" si="81"/>
        <v>0</v>
      </c>
      <c r="BO65" s="306">
        <f t="shared" si="82"/>
        <v>50</v>
      </c>
      <c r="BP65" s="306">
        <f t="shared" si="83"/>
        <v>0</v>
      </c>
      <c r="BQ65" s="306">
        <f t="shared" si="84"/>
        <v>0</v>
      </c>
      <c r="BR65" s="306">
        <f t="shared" si="85"/>
        <v>0</v>
      </c>
      <c r="BS65" s="306">
        <f t="shared" si="86"/>
        <v>0</v>
      </c>
      <c r="BT65" s="306">
        <f t="shared" si="87"/>
        <v>0</v>
      </c>
      <c r="BU65" s="306">
        <f t="shared" si="88"/>
        <v>0</v>
      </c>
      <c r="BV65" s="306">
        <f t="shared" si="89"/>
        <v>0</v>
      </c>
      <c r="BW65" s="306">
        <f t="shared" si="90"/>
        <v>0</v>
      </c>
      <c r="BX65" s="404">
        <f t="shared" si="71"/>
        <v>10.328361160550331</v>
      </c>
      <c r="BY65" s="405">
        <f t="shared" si="72"/>
        <v>14.60852479087583</v>
      </c>
      <c r="BZ65" s="788" t="s">
        <v>1465</v>
      </c>
      <c r="CA65" s="486">
        <f t="shared" si="73"/>
        <v>2.6084438129896483</v>
      </c>
      <c r="CB65" s="348">
        <f t="shared" si="74"/>
        <v>21.486240714882939</v>
      </c>
      <c r="CC65" s="404">
        <f t="shared" si="75"/>
        <v>55.090671256454392</v>
      </c>
      <c r="CD65" s="570">
        <f t="shared" si="76"/>
        <v>0.62619999999999998</v>
      </c>
      <c r="CE65" s="419">
        <f t="shared" si="41"/>
        <v>0.68881999999999999</v>
      </c>
      <c r="CF65" s="419">
        <f t="shared" si="93"/>
        <v>0.70948460000000002</v>
      </c>
      <c r="CG65" s="419">
        <f t="shared" si="93"/>
        <v>0.7307691380000001</v>
      </c>
      <c r="CH65" s="496">
        <f t="shared" si="93"/>
        <v>0.75269221214000015</v>
      </c>
      <c r="CI65" s="416">
        <f t="shared" si="79"/>
        <v>3.5079659501400009</v>
      </c>
      <c r="CJ65" s="405">
        <f t="shared" si="80"/>
        <v>3.1983642871444209</v>
      </c>
      <c r="CK65" s="457">
        <v>1.47</v>
      </c>
      <c r="CL65" s="458">
        <v>19.739999999999998</v>
      </c>
      <c r="CM65" s="458">
        <v>-26.93</v>
      </c>
      <c r="CN65" s="525">
        <v>3.24</v>
      </c>
      <c r="CO65" s="508">
        <v>-10.26</v>
      </c>
    </row>
    <row r="66" spans="1:93" ht="11.25" customHeight="1">
      <c r="A66" s="30" t="s">
        <v>1435</v>
      </c>
      <c r="B66" s="32" t="s">
        <v>1436</v>
      </c>
      <c r="C66" s="524" t="s">
        <v>351</v>
      </c>
      <c r="D66" s="118">
        <v>5</v>
      </c>
      <c r="E66" s="24">
        <v>658</v>
      </c>
      <c r="F66" s="40" t="s">
        <v>1572</v>
      </c>
      <c r="G66" s="42" t="s">
        <v>1572</v>
      </c>
      <c r="H66" s="185">
        <v>29.51</v>
      </c>
      <c r="I66" s="229">
        <f t="shared" si="94"/>
        <v>2.8464927143341239</v>
      </c>
      <c r="J66" s="125">
        <v>0.19</v>
      </c>
      <c r="K66" s="125">
        <v>0.21</v>
      </c>
      <c r="L66" s="84">
        <f t="shared" si="57"/>
        <v>10.526315789473673</v>
      </c>
      <c r="M66" s="215">
        <v>42094</v>
      </c>
      <c r="N66" s="44">
        <v>42096</v>
      </c>
      <c r="O66" s="34">
        <v>42116</v>
      </c>
      <c r="P66" s="43" t="s">
        <v>2595</v>
      </c>
      <c r="Q66" s="627"/>
      <c r="R66" s="192">
        <f t="shared" si="95"/>
        <v>0.84</v>
      </c>
      <c r="S66" s="672">
        <f t="shared" si="58"/>
        <v>50.299401197604787</v>
      </c>
      <c r="T66" s="681">
        <f t="shared" si="59"/>
        <v>43.445112613389526</v>
      </c>
      <c r="U66" s="229">
        <f t="shared" si="60"/>
        <v>17.67065868263473</v>
      </c>
      <c r="V66" s="264">
        <v>7</v>
      </c>
      <c r="W66" s="162">
        <v>1.67</v>
      </c>
      <c r="X66" s="150">
        <v>2.29</v>
      </c>
      <c r="Y66" s="157">
        <v>3.13</v>
      </c>
      <c r="Z66" s="150">
        <v>2.62</v>
      </c>
      <c r="AA66" s="158">
        <v>15.3</v>
      </c>
      <c r="AB66" s="434">
        <v>-19.899999999999999</v>
      </c>
      <c r="AC66" s="444">
        <v>4.7699999999999996</v>
      </c>
      <c r="AD66" s="445">
        <v>7.3</v>
      </c>
      <c r="AE66" s="445">
        <v>7.7</v>
      </c>
      <c r="AF66" s="725">
        <v>40</v>
      </c>
      <c r="AG66" s="467">
        <v>150641</v>
      </c>
      <c r="AH66" s="679">
        <v>0.1</v>
      </c>
      <c r="AI66" s="769">
        <v>0.36</v>
      </c>
      <c r="AJ66" s="796" t="str">
        <f t="shared" si="61"/>
        <v>n/a</v>
      </c>
      <c r="AK66" s="688" t="str">
        <f t="shared" si="91"/>
        <v>n/a</v>
      </c>
      <c r="AL66" s="635">
        <f t="shared" si="62"/>
        <v>13.846153846153841</v>
      </c>
      <c r="AM66" s="636">
        <f t="shared" si="63"/>
        <v>60.196517790177765</v>
      </c>
      <c r="AN66" s="636" t="str">
        <f t="shared" si="64"/>
        <v>n/a</v>
      </c>
      <c r="AO66" s="236" t="str">
        <f t="shared" si="65"/>
        <v>n/a</v>
      </c>
      <c r="AP66" s="814">
        <v>0.74</v>
      </c>
      <c r="AQ66" s="814">
        <v>0.65</v>
      </c>
      <c r="AR66" s="815"/>
      <c r="AS66" s="814">
        <v>0.36</v>
      </c>
      <c r="AT66" s="797">
        <v>0.18</v>
      </c>
      <c r="AU66" s="815"/>
      <c r="AV66" s="829">
        <v>0</v>
      </c>
      <c r="AW66" s="829">
        <v>0</v>
      </c>
      <c r="AX66" s="820">
        <v>0</v>
      </c>
      <c r="AY66" s="820">
        <v>0</v>
      </c>
      <c r="AZ66" s="820">
        <v>0</v>
      </c>
      <c r="BA66" s="820">
        <v>0</v>
      </c>
      <c r="BB66" s="820">
        <v>0</v>
      </c>
      <c r="BC66" s="820">
        <v>0</v>
      </c>
      <c r="BD66" s="820">
        <v>0</v>
      </c>
      <c r="BE66" s="820">
        <v>0</v>
      </c>
      <c r="BF66" s="820">
        <v>0</v>
      </c>
      <c r="BG66" s="820">
        <v>0</v>
      </c>
      <c r="BH66" s="816">
        <f t="shared" si="66"/>
        <v>1.93</v>
      </c>
      <c r="BI66" s="409">
        <f t="shared" si="67"/>
        <v>13.846153846153841</v>
      </c>
      <c r="BJ66" s="409">
        <f t="shared" si="68"/>
        <v>80.555555555555557</v>
      </c>
      <c r="BK66" s="409">
        <f t="shared" si="69"/>
        <v>100</v>
      </c>
      <c r="BL66" s="395">
        <f t="shared" si="70"/>
        <v>0</v>
      </c>
      <c r="BM66" s="408">
        <f t="shared" si="92"/>
        <v>0</v>
      </c>
      <c r="BN66" s="395">
        <f t="shared" si="81"/>
        <v>0</v>
      </c>
      <c r="BO66" s="395">
        <f t="shared" si="82"/>
        <v>0</v>
      </c>
      <c r="BP66" s="395">
        <f t="shared" si="83"/>
        <v>0</v>
      </c>
      <c r="BQ66" s="395">
        <f t="shared" si="84"/>
        <v>0</v>
      </c>
      <c r="BR66" s="395">
        <f t="shared" si="85"/>
        <v>0</v>
      </c>
      <c r="BS66" s="395">
        <f t="shared" si="86"/>
        <v>0</v>
      </c>
      <c r="BT66" s="395">
        <f t="shared" si="87"/>
        <v>0</v>
      </c>
      <c r="BU66" s="395">
        <f t="shared" si="88"/>
        <v>0</v>
      </c>
      <c r="BV66" s="395">
        <f t="shared" si="89"/>
        <v>0</v>
      </c>
      <c r="BW66" s="395">
        <f t="shared" si="90"/>
        <v>0</v>
      </c>
      <c r="BX66" s="408">
        <f t="shared" si="71"/>
        <v>12.960113960113961</v>
      </c>
      <c r="BY66" s="409">
        <f t="shared" si="72"/>
        <v>30.726150859171469</v>
      </c>
      <c r="BZ66" s="654" t="s">
        <v>2442</v>
      </c>
      <c r="CA66" s="487" t="str">
        <f t="shared" si="73"/>
        <v>n/a</v>
      </c>
      <c r="CB66" s="349" t="str">
        <f t="shared" si="74"/>
        <v>n/a</v>
      </c>
      <c r="CC66" s="408">
        <f t="shared" si="75"/>
        <v>54.317994011976047</v>
      </c>
      <c r="CD66" s="574">
        <f t="shared" si="76"/>
        <v>0.74739999999999995</v>
      </c>
      <c r="CE66" s="420">
        <f t="shared" si="41"/>
        <v>0.78305098000000006</v>
      </c>
      <c r="CF66" s="420">
        <f t="shared" si="93"/>
        <v>0.84334590545999999</v>
      </c>
      <c r="CG66" s="420">
        <f t="shared" si="93"/>
        <v>0.9082835401804199</v>
      </c>
      <c r="CH66" s="497">
        <f t="shared" si="93"/>
        <v>0.9782213727743122</v>
      </c>
      <c r="CI66" s="421">
        <f t="shared" si="79"/>
        <v>4.2603017984147318</v>
      </c>
      <c r="CJ66" s="409">
        <f t="shared" si="80"/>
        <v>14.436807178633451</v>
      </c>
      <c r="CK66" s="468">
        <v>1.33</v>
      </c>
      <c r="CL66" s="469">
        <v>43.06</v>
      </c>
      <c r="CM66" s="469">
        <v>-1.6</v>
      </c>
      <c r="CN66" s="528">
        <v>5.82</v>
      </c>
      <c r="CO66" s="476">
        <v>15.57</v>
      </c>
    </row>
    <row r="67" spans="1:93" ht="11.25" customHeight="1">
      <c r="A67" s="15" t="s">
        <v>3257</v>
      </c>
      <c r="B67" s="16" t="s">
        <v>3258</v>
      </c>
      <c r="C67" s="373" t="s">
        <v>2000</v>
      </c>
      <c r="D67" s="116">
        <v>5</v>
      </c>
      <c r="E67" s="24">
        <v>497</v>
      </c>
      <c r="F67" s="36" t="s">
        <v>2049</v>
      </c>
      <c r="G67" s="37" t="s">
        <v>2049</v>
      </c>
      <c r="H67" s="183">
        <v>54.43</v>
      </c>
      <c r="I67" s="227">
        <f t="shared" si="94"/>
        <v>2.9395553922469229</v>
      </c>
      <c r="J67" s="127">
        <v>0.36249999999999999</v>
      </c>
      <c r="K67" s="127">
        <v>0.4</v>
      </c>
      <c r="L67" s="96">
        <f t="shared" si="57"/>
        <v>10.344827586206895</v>
      </c>
      <c r="M67" s="105">
        <v>41761</v>
      </c>
      <c r="N67" s="20">
        <v>41764</v>
      </c>
      <c r="O67" s="21">
        <v>41774</v>
      </c>
      <c r="P67" s="19" t="s">
        <v>1518</v>
      </c>
      <c r="Q67" s="16"/>
      <c r="R67" s="224">
        <f t="shared" si="95"/>
        <v>1.6</v>
      </c>
      <c r="S67" s="231">
        <f t="shared" si="58"/>
        <v>61.30268199233717</v>
      </c>
      <c r="T67" s="680">
        <f t="shared" si="59"/>
        <v>36.151569559707021</v>
      </c>
      <c r="U67" s="227">
        <f t="shared" si="60"/>
        <v>20.854406130268199</v>
      </c>
      <c r="V67" s="263">
        <v>12</v>
      </c>
      <c r="W67" s="161">
        <v>2.61</v>
      </c>
      <c r="X67" s="149">
        <v>5.21</v>
      </c>
      <c r="Y67" s="155">
        <v>2.68</v>
      </c>
      <c r="Z67" s="149">
        <v>2</v>
      </c>
      <c r="AA67" s="156">
        <v>9.9</v>
      </c>
      <c r="AB67" s="432">
        <v>-1.9</v>
      </c>
      <c r="AC67" s="440">
        <v>-7.1</v>
      </c>
      <c r="AD67" s="443">
        <v>9.3000000000000007</v>
      </c>
      <c r="AE67" s="440">
        <v>4</v>
      </c>
      <c r="AF67" s="723">
        <v>4</v>
      </c>
      <c r="AG67" s="456">
        <v>3286</v>
      </c>
      <c r="AH67" s="653">
        <v>1.4</v>
      </c>
      <c r="AI67" s="767">
        <v>0.82</v>
      </c>
      <c r="AJ67" s="795">
        <f t="shared" si="61"/>
        <v>1.2542577538044077</v>
      </c>
      <c r="AK67" s="794">
        <f t="shared" ref="AK67:AK74" si="96">IF(OR(AN67&lt;0,AN67="n/a",AO67&lt;0,AO67="n/a"),"n/a",AN67/AO67)</f>
        <v>2.0567147065806428</v>
      </c>
      <c r="AL67" s="634">
        <f t="shared" si="62"/>
        <v>9.6491228070175303</v>
      </c>
      <c r="AM67" s="631">
        <f t="shared" si="63"/>
        <v>11.65492704084572</v>
      </c>
      <c r="AN67" s="631">
        <f t="shared" si="64"/>
        <v>11.664597110380992</v>
      </c>
      <c r="AO67" s="235">
        <f t="shared" si="65"/>
        <v>5.6714706580640817</v>
      </c>
      <c r="AP67" s="808">
        <v>1.5625</v>
      </c>
      <c r="AQ67" s="808">
        <v>1.425</v>
      </c>
      <c r="AR67" s="809"/>
      <c r="AS67" s="808">
        <v>1.3</v>
      </c>
      <c r="AT67" s="796">
        <v>1.1225000000000001</v>
      </c>
      <c r="AU67" s="809"/>
      <c r="AV67" s="821">
        <v>0.97499999999999998</v>
      </c>
      <c r="AW67" s="827">
        <v>0.9</v>
      </c>
      <c r="AX67" s="812">
        <v>0.9</v>
      </c>
      <c r="AY67" s="812">
        <v>0.9</v>
      </c>
      <c r="AZ67" s="812">
        <v>0.9</v>
      </c>
      <c r="BA67" s="812">
        <v>0.9</v>
      </c>
      <c r="BB67" s="812">
        <v>0.9</v>
      </c>
      <c r="BC67" s="811">
        <v>0.9</v>
      </c>
      <c r="BD67" s="811">
        <v>0.89500000000000002</v>
      </c>
      <c r="BE67" s="811">
        <v>0.87</v>
      </c>
      <c r="BF67" s="811">
        <v>0.84499999999999997</v>
      </c>
      <c r="BG67" s="811">
        <v>0.82499999999999996</v>
      </c>
      <c r="BH67" s="810">
        <f t="shared" si="66"/>
        <v>16.12</v>
      </c>
      <c r="BI67" s="405">
        <f t="shared" si="67"/>
        <v>9.6491228070175303</v>
      </c>
      <c r="BJ67" s="405">
        <f t="shared" si="68"/>
        <v>9.6153846153846256</v>
      </c>
      <c r="BK67" s="405">
        <f t="shared" si="69"/>
        <v>15.812917594654795</v>
      </c>
      <c r="BL67" s="306">
        <f t="shared" si="70"/>
        <v>15.128205128205142</v>
      </c>
      <c r="BM67" s="404">
        <f t="shared" si="92"/>
        <v>8.333333333333325</v>
      </c>
      <c r="BN67" s="306">
        <f t="shared" si="81"/>
        <v>0</v>
      </c>
      <c r="BO67" s="306">
        <f t="shared" si="82"/>
        <v>0</v>
      </c>
      <c r="BP67" s="306">
        <f t="shared" si="83"/>
        <v>0</v>
      </c>
      <c r="BQ67" s="306">
        <f t="shared" si="84"/>
        <v>0</v>
      </c>
      <c r="BR67" s="306">
        <f t="shared" si="85"/>
        <v>0</v>
      </c>
      <c r="BS67" s="306">
        <f t="shared" si="86"/>
        <v>0</v>
      </c>
      <c r="BT67" s="306">
        <f t="shared" si="87"/>
        <v>0.55865921787709993</v>
      </c>
      <c r="BU67" s="306">
        <f t="shared" si="88"/>
        <v>2.8735632183908066</v>
      </c>
      <c r="BV67" s="306">
        <f t="shared" si="89"/>
        <v>2.9585798816567976</v>
      </c>
      <c r="BW67" s="306">
        <f t="shared" si="90"/>
        <v>2.4242424242424176</v>
      </c>
      <c r="BX67" s="404">
        <f t="shared" si="71"/>
        <v>4.4902672147175036</v>
      </c>
      <c r="BY67" s="405">
        <f t="shared" si="72"/>
        <v>5.5056256501477145</v>
      </c>
      <c r="BZ67" s="788" t="s">
        <v>52</v>
      </c>
      <c r="CA67" s="683">
        <f t="shared" si="73"/>
        <v>-6.2502536276402836</v>
      </c>
      <c r="CB67" s="348">
        <f t="shared" si="74"/>
        <v>14.604152502627915</v>
      </c>
      <c r="CC67" s="404">
        <f t="shared" si="75"/>
        <v>49.939721527639023</v>
      </c>
      <c r="CD67" s="570">
        <f t="shared" si="76"/>
        <v>1.578125</v>
      </c>
      <c r="CE67" s="419">
        <f t="shared" si="77"/>
        <v>1.5939062500000001</v>
      </c>
      <c r="CF67" s="419">
        <f t="shared" si="93"/>
        <v>1.6576625</v>
      </c>
      <c r="CG67" s="419">
        <f t="shared" si="93"/>
        <v>1.7239690000000001</v>
      </c>
      <c r="CH67" s="496">
        <f t="shared" si="93"/>
        <v>1.7929277600000002</v>
      </c>
      <c r="CI67" s="416">
        <f t="shared" si="79"/>
        <v>8.3465905100000004</v>
      </c>
      <c r="CJ67" s="405">
        <f t="shared" si="80"/>
        <v>15.334540712842184</v>
      </c>
      <c r="CK67" s="457">
        <v>0.51</v>
      </c>
      <c r="CL67" s="458">
        <v>19.82</v>
      </c>
      <c r="CM67" s="458">
        <v>-6.03</v>
      </c>
      <c r="CN67" s="525">
        <v>0.31</v>
      </c>
      <c r="CO67" s="508">
        <v>2.16</v>
      </c>
    </row>
    <row r="68" spans="1:93" ht="11.25" customHeight="1">
      <c r="A68" s="23" t="s">
        <v>362</v>
      </c>
      <c r="B68" s="24" t="s">
        <v>363</v>
      </c>
      <c r="C68" s="29" t="s">
        <v>3266</v>
      </c>
      <c r="D68" s="117">
        <v>5</v>
      </c>
      <c r="E68" s="24">
        <v>638</v>
      </c>
      <c r="F68" s="57" t="s">
        <v>2659</v>
      </c>
      <c r="G68" s="49" t="s">
        <v>2659</v>
      </c>
      <c r="H68" s="184">
        <v>95.93</v>
      </c>
      <c r="I68" s="227">
        <f t="shared" si="94"/>
        <v>2.0848535390388823</v>
      </c>
      <c r="J68" s="126">
        <v>0.47</v>
      </c>
      <c r="K68" s="126">
        <v>0.5</v>
      </c>
      <c r="L68" s="83">
        <f t="shared" si="57"/>
        <v>6.3829787234042534</v>
      </c>
      <c r="M68" s="140">
        <v>42069</v>
      </c>
      <c r="N68" s="27">
        <v>42073</v>
      </c>
      <c r="O68" s="28">
        <v>42088</v>
      </c>
      <c r="P68" s="93" t="s">
        <v>2778</v>
      </c>
      <c r="Q68" s="539"/>
      <c r="R68" s="224">
        <f t="shared" si="95"/>
        <v>2</v>
      </c>
      <c r="S68" s="231">
        <f t="shared" si="58"/>
        <v>59.701492537313428</v>
      </c>
      <c r="T68" s="680">
        <f t="shared" si="59"/>
        <v>39.998673293879584</v>
      </c>
      <c r="U68" s="227">
        <f t="shared" si="60"/>
        <v>28.635820895522389</v>
      </c>
      <c r="V68" s="263">
        <v>12</v>
      </c>
      <c r="W68" s="161">
        <v>3.35</v>
      </c>
      <c r="X68" s="149">
        <v>1.97</v>
      </c>
      <c r="Y68" s="155">
        <v>10.38</v>
      </c>
      <c r="Z68" s="149">
        <v>1.54</v>
      </c>
      <c r="AA68" s="156">
        <v>5.3</v>
      </c>
      <c r="AB68" s="432">
        <v>14.7</v>
      </c>
      <c r="AC68" s="440">
        <v>10.39</v>
      </c>
      <c r="AD68" s="443">
        <v>6.2</v>
      </c>
      <c r="AE68" s="440">
        <v>14.56</v>
      </c>
      <c r="AF68" s="723">
        <v>16</v>
      </c>
      <c r="AG68" s="456">
        <v>32313</v>
      </c>
      <c r="AH68" s="653">
        <v>0.4</v>
      </c>
      <c r="AI68" s="767">
        <v>0.1</v>
      </c>
      <c r="AJ68" s="796">
        <f t="shared" si="61"/>
        <v>2.4782229775372855</v>
      </c>
      <c r="AK68" s="688">
        <f t="shared" si="96"/>
        <v>0.62392755887274121</v>
      </c>
      <c r="AL68" s="634">
        <f t="shared" si="62"/>
        <v>4.4444444444444287</v>
      </c>
      <c r="AM68" s="631">
        <f t="shared" si="63"/>
        <v>18.844733797131852</v>
      </c>
      <c r="AN68" s="631">
        <f t="shared" si="64"/>
        <v>15.36498246073117</v>
      </c>
      <c r="AO68" s="235">
        <f t="shared" si="65"/>
        <v>24.626228225102452</v>
      </c>
      <c r="AP68" s="808">
        <v>1.88</v>
      </c>
      <c r="AQ68" s="808">
        <v>1.8</v>
      </c>
      <c r="AR68" s="809"/>
      <c r="AS68" s="808">
        <v>1.792</v>
      </c>
      <c r="AT68" s="796">
        <v>1.1200000000000001</v>
      </c>
      <c r="AU68" s="809"/>
      <c r="AV68" s="827">
        <v>0.92</v>
      </c>
      <c r="AW68" s="827">
        <v>0.92</v>
      </c>
      <c r="AX68" s="811">
        <v>0.92</v>
      </c>
      <c r="AY68" s="811">
        <v>0.68799999999999994</v>
      </c>
      <c r="AZ68" s="811">
        <v>0.504</v>
      </c>
      <c r="BA68" s="811">
        <v>0.36799999999999999</v>
      </c>
      <c r="BB68" s="811">
        <v>0.20799999999999999</v>
      </c>
      <c r="BC68" s="811">
        <v>0.112</v>
      </c>
      <c r="BD68" s="812">
        <v>0</v>
      </c>
      <c r="BE68" s="812">
        <v>0</v>
      </c>
      <c r="BF68" s="812">
        <v>0</v>
      </c>
      <c r="BG68" s="812">
        <v>0</v>
      </c>
      <c r="BH68" s="810">
        <f t="shared" si="66"/>
        <v>11.232000000000001</v>
      </c>
      <c r="BI68" s="405">
        <f t="shared" si="67"/>
        <v>4.4444444444444287</v>
      </c>
      <c r="BJ68" s="405">
        <f t="shared" si="68"/>
        <v>0.44642857142858094</v>
      </c>
      <c r="BK68" s="405">
        <f t="shared" si="69"/>
        <v>59.999999999999986</v>
      </c>
      <c r="BL68" s="306">
        <f t="shared" si="70"/>
        <v>21.739130434782616</v>
      </c>
      <c r="BM68" s="404">
        <f t="shared" si="92"/>
        <v>0</v>
      </c>
      <c r="BN68" s="306">
        <f t="shared" si="81"/>
        <v>0</v>
      </c>
      <c r="BO68" s="306">
        <f t="shared" si="82"/>
        <v>33.720930232558153</v>
      </c>
      <c r="BP68" s="306">
        <f t="shared" si="83"/>
        <v>36.507936507936492</v>
      </c>
      <c r="BQ68" s="306">
        <f t="shared" si="84"/>
        <v>36.956521739130444</v>
      </c>
      <c r="BR68" s="306">
        <f t="shared" si="85"/>
        <v>76.923076923076934</v>
      </c>
      <c r="BS68" s="306">
        <f t="shared" si="86"/>
        <v>85.714285714285694</v>
      </c>
      <c r="BT68" s="306">
        <f t="shared" si="87"/>
        <v>0</v>
      </c>
      <c r="BU68" s="306">
        <f t="shared" si="88"/>
        <v>0</v>
      </c>
      <c r="BV68" s="306">
        <f t="shared" si="89"/>
        <v>0</v>
      </c>
      <c r="BW68" s="306">
        <f t="shared" si="90"/>
        <v>0</v>
      </c>
      <c r="BX68" s="404">
        <f t="shared" si="71"/>
        <v>23.76351697117622</v>
      </c>
      <c r="BY68" s="405">
        <f t="shared" si="72"/>
        <v>29.122482375940113</v>
      </c>
      <c r="BZ68" s="788" t="s">
        <v>2442</v>
      </c>
      <c r="CA68" s="486">
        <f t="shared" si="73"/>
        <v>-11.185984895752338</v>
      </c>
      <c r="CB68" s="348">
        <f t="shared" si="74"/>
        <v>17.449835999770052</v>
      </c>
      <c r="CC68" s="404">
        <f t="shared" si="75"/>
        <v>60.789980240640766</v>
      </c>
      <c r="CD68" s="570">
        <f t="shared" si="76"/>
        <v>2.0680000000000001</v>
      </c>
      <c r="CE68" s="419">
        <f t="shared" ref="CE68:CE88" si="97">IF($AC68="n/a",1.03*CD68,IF($AC68&lt;0,1.01*CD68,IF($AC68&gt;10,1.1*CD68,(1+$AC68/100)*CD68)))</f>
        <v>2.2748000000000004</v>
      </c>
      <c r="CF68" s="419">
        <f t="shared" si="93"/>
        <v>2.5022800000000007</v>
      </c>
      <c r="CG68" s="419">
        <f t="shared" si="93"/>
        <v>2.7525080000000011</v>
      </c>
      <c r="CH68" s="496">
        <f t="shared" si="93"/>
        <v>3.0277588000000013</v>
      </c>
      <c r="CI68" s="416">
        <f t="shared" si="79"/>
        <v>12.625346800000003</v>
      </c>
      <c r="CJ68" s="405">
        <f t="shared" si="80"/>
        <v>13.160999478786618</v>
      </c>
      <c r="CK68" s="457">
        <v>0.99</v>
      </c>
      <c r="CL68" s="458">
        <v>50.28</v>
      </c>
      <c r="CM68" s="458">
        <v>-1.23</v>
      </c>
      <c r="CN68" s="525">
        <v>6.75</v>
      </c>
      <c r="CO68" s="508">
        <v>22.11</v>
      </c>
    </row>
    <row r="69" spans="1:93" ht="11.25" customHeight="1">
      <c r="A69" s="23" t="s">
        <v>1016</v>
      </c>
      <c r="B69" s="24" t="s">
        <v>86</v>
      </c>
      <c r="C69" s="29" t="s">
        <v>2063</v>
      </c>
      <c r="D69" s="117">
        <v>9</v>
      </c>
      <c r="E69" s="24">
        <v>374</v>
      </c>
      <c r="F69" s="38" t="s">
        <v>2049</v>
      </c>
      <c r="G69" s="39" t="s">
        <v>2049</v>
      </c>
      <c r="H69" s="184">
        <v>35.130000000000003</v>
      </c>
      <c r="I69" s="227">
        <f t="shared" si="94"/>
        <v>3.302021064617136</v>
      </c>
      <c r="J69" s="126">
        <v>0.27</v>
      </c>
      <c r="K69" s="126">
        <v>0.28999999999999998</v>
      </c>
      <c r="L69" s="83">
        <f t="shared" si="57"/>
        <v>7.4074074074073959</v>
      </c>
      <c r="M69" s="140">
        <v>42039</v>
      </c>
      <c r="N69" s="27">
        <v>42041</v>
      </c>
      <c r="O69" s="28">
        <v>42062</v>
      </c>
      <c r="P69" s="93" t="s">
        <v>2382</v>
      </c>
      <c r="Q69" s="24"/>
      <c r="R69" s="224">
        <f t="shared" si="95"/>
        <v>1.1599999999999999</v>
      </c>
      <c r="S69" s="231">
        <f t="shared" si="58"/>
        <v>66.666666666666657</v>
      </c>
      <c r="T69" s="680">
        <f t="shared" si="59"/>
        <v>53.621169119143765</v>
      </c>
      <c r="U69" s="227">
        <f t="shared" si="60"/>
        <v>20.189655172413794</v>
      </c>
      <c r="V69" s="263">
        <v>12</v>
      </c>
      <c r="W69" s="161">
        <v>1.74</v>
      </c>
      <c r="X69" s="149">
        <v>3</v>
      </c>
      <c r="Y69" s="155">
        <v>1.35</v>
      </c>
      <c r="Z69" s="149">
        <v>2.63</v>
      </c>
      <c r="AA69" s="156">
        <v>13.1</v>
      </c>
      <c r="AB69" s="432">
        <v>4.8</v>
      </c>
      <c r="AC69" s="440">
        <v>6.7</v>
      </c>
      <c r="AD69" s="443">
        <v>16</v>
      </c>
      <c r="AE69" s="440">
        <v>6.73</v>
      </c>
      <c r="AF69" s="723">
        <v>15</v>
      </c>
      <c r="AG69" s="736">
        <v>9705</v>
      </c>
      <c r="AH69" s="653">
        <v>0.6</v>
      </c>
      <c r="AI69" s="767">
        <v>2.38</v>
      </c>
      <c r="AJ69" s="796">
        <f t="shared" si="61"/>
        <v>1.0407258436007691</v>
      </c>
      <c r="AK69" s="688" t="str">
        <f t="shared" si="96"/>
        <v>n/a</v>
      </c>
      <c r="AL69" s="634">
        <f t="shared" si="62"/>
        <v>5.8823529411764719</v>
      </c>
      <c r="AM69" s="631">
        <f t="shared" si="63"/>
        <v>8.7380373002892142</v>
      </c>
      <c r="AN69" s="631">
        <f t="shared" si="64"/>
        <v>16.651613497612306</v>
      </c>
      <c r="AO69" s="235" t="str">
        <f t="shared" si="65"/>
        <v>n/a</v>
      </c>
      <c r="AP69" s="808">
        <v>1.08</v>
      </c>
      <c r="AQ69" s="808">
        <v>1.02</v>
      </c>
      <c r="AR69" s="809"/>
      <c r="AS69" s="808">
        <v>0.96</v>
      </c>
      <c r="AT69" s="819">
        <v>0.84</v>
      </c>
      <c r="AU69" s="809"/>
      <c r="AV69" s="821">
        <v>0.66</v>
      </c>
      <c r="AW69" s="821">
        <v>0.5</v>
      </c>
      <c r="AX69" s="811">
        <v>0.36</v>
      </c>
      <c r="AY69" s="811">
        <v>0.2</v>
      </c>
      <c r="AZ69" s="812">
        <v>0</v>
      </c>
      <c r="BA69" s="812">
        <v>0</v>
      </c>
      <c r="BB69" s="812">
        <v>0</v>
      </c>
      <c r="BC69" s="812">
        <v>0</v>
      </c>
      <c r="BD69" s="812">
        <v>1.0900000000000001</v>
      </c>
      <c r="BE69" s="812">
        <v>1.46</v>
      </c>
      <c r="BF69" s="812">
        <v>1.46</v>
      </c>
      <c r="BG69" s="812">
        <v>1.39</v>
      </c>
      <c r="BH69" s="810">
        <f t="shared" si="66"/>
        <v>11.02</v>
      </c>
      <c r="BI69" s="405">
        <f t="shared" si="67"/>
        <v>5.8823529411764719</v>
      </c>
      <c r="BJ69" s="405">
        <f t="shared" si="68"/>
        <v>6.25</v>
      </c>
      <c r="BK69" s="405">
        <f t="shared" si="69"/>
        <v>14.285714285714279</v>
      </c>
      <c r="BL69" s="306">
        <f t="shared" si="70"/>
        <v>27.27272727272727</v>
      </c>
      <c r="BM69" s="404">
        <f t="shared" si="92"/>
        <v>32.000000000000007</v>
      </c>
      <c r="BN69" s="306">
        <f t="shared" si="81"/>
        <v>38.888888888888886</v>
      </c>
      <c r="BO69" s="306">
        <f t="shared" si="82"/>
        <v>79.999999999999986</v>
      </c>
      <c r="BP69" s="306">
        <f t="shared" si="83"/>
        <v>0</v>
      </c>
      <c r="BQ69" s="306">
        <f t="shared" si="84"/>
        <v>0</v>
      </c>
      <c r="BR69" s="306">
        <f t="shared" si="85"/>
        <v>0</v>
      </c>
      <c r="BS69" s="306">
        <f t="shared" si="86"/>
        <v>0</v>
      </c>
      <c r="BT69" s="306">
        <f t="shared" si="87"/>
        <v>0</v>
      </c>
      <c r="BU69" s="306">
        <f t="shared" si="88"/>
        <v>0</v>
      </c>
      <c r="BV69" s="306">
        <f t="shared" si="89"/>
        <v>0</v>
      </c>
      <c r="BW69" s="306">
        <f t="shared" si="90"/>
        <v>5.0359712230215958</v>
      </c>
      <c r="BX69" s="404">
        <f t="shared" si="71"/>
        <v>13.974376974101899</v>
      </c>
      <c r="BY69" s="405">
        <f t="shared" si="72"/>
        <v>21.685642515463229</v>
      </c>
      <c r="BZ69" s="788" t="s">
        <v>52</v>
      </c>
      <c r="CA69" s="486">
        <f t="shared" si="73"/>
        <v>-0.23602061018435094</v>
      </c>
      <c r="CB69" s="348">
        <f t="shared" si="74"/>
        <v>19.953634562229443</v>
      </c>
      <c r="CC69" s="404">
        <f t="shared" si="75"/>
        <v>58.123266640528499</v>
      </c>
      <c r="CD69" s="570">
        <f t="shared" si="76"/>
        <v>1.1318400000000002</v>
      </c>
      <c r="CE69" s="419">
        <f t="shared" si="97"/>
        <v>1.2076732800000001</v>
      </c>
      <c r="CF69" s="419">
        <f t="shared" si="93"/>
        <v>1.288949691744</v>
      </c>
      <c r="CG69" s="419">
        <f t="shared" si="93"/>
        <v>1.3756960059983712</v>
      </c>
      <c r="CH69" s="496">
        <f t="shared" si="93"/>
        <v>1.4682803472020614</v>
      </c>
      <c r="CI69" s="416">
        <f t="shared" si="79"/>
        <v>6.4724393249444319</v>
      </c>
      <c r="CJ69" s="405">
        <f t="shared" si="80"/>
        <v>18.424250853812786</v>
      </c>
      <c r="CK69" s="535">
        <v>0.22</v>
      </c>
      <c r="CL69" s="458">
        <v>31.6</v>
      </c>
      <c r="CM69" s="458">
        <v>-8.43</v>
      </c>
      <c r="CN69" s="459">
        <v>-1.51</v>
      </c>
      <c r="CO69" s="460">
        <v>11.51</v>
      </c>
    </row>
    <row r="70" spans="1:93" ht="11.25" customHeight="1">
      <c r="A70" s="23" t="s">
        <v>3354</v>
      </c>
      <c r="B70" s="24" t="s">
        <v>2681</v>
      </c>
      <c r="C70" s="217" t="s">
        <v>168</v>
      </c>
      <c r="D70" s="117">
        <v>6</v>
      </c>
      <c r="E70" s="24">
        <v>420</v>
      </c>
      <c r="F70" s="57" t="s">
        <v>2659</v>
      </c>
      <c r="G70" s="49" t="s">
        <v>2659</v>
      </c>
      <c r="H70" s="184">
        <v>43.55</v>
      </c>
      <c r="I70" s="227">
        <f t="shared" si="94"/>
        <v>3.0998851894374289</v>
      </c>
      <c r="J70" s="126">
        <v>0.3</v>
      </c>
      <c r="K70" s="126">
        <v>0.33750000000000002</v>
      </c>
      <c r="L70" s="83">
        <f t="shared" si="57"/>
        <v>12.500000000000021</v>
      </c>
      <c r="M70" s="214">
        <v>41430</v>
      </c>
      <c r="N70" s="62">
        <v>41432</v>
      </c>
      <c r="O70" s="63">
        <v>41456</v>
      </c>
      <c r="P70" s="26" t="s">
        <v>3171</v>
      </c>
      <c r="Q70" s="198" t="s">
        <v>2866</v>
      </c>
      <c r="R70" s="224">
        <f t="shared" si="95"/>
        <v>1.35</v>
      </c>
      <c r="S70" s="231">
        <f t="shared" si="58"/>
        <v>65.853658536585385</v>
      </c>
      <c r="T70" s="680">
        <f t="shared" si="59"/>
        <v>111.99682975591463</v>
      </c>
      <c r="U70" s="227">
        <f t="shared" si="60"/>
        <v>21.243902439024392</v>
      </c>
      <c r="V70" s="263">
        <v>6</v>
      </c>
      <c r="W70" s="161">
        <v>2.0499999999999998</v>
      </c>
      <c r="X70" s="149">
        <v>5.41</v>
      </c>
      <c r="Y70" s="155">
        <v>2.67</v>
      </c>
      <c r="Z70" s="149">
        <v>4.76</v>
      </c>
      <c r="AA70" s="156">
        <v>23.3</v>
      </c>
      <c r="AB70" s="432">
        <v>-22.7</v>
      </c>
      <c r="AC70" s="440">
        <v>5.92</v>
      </c>
      <c r="AD70" s="443">
        <v>7.9</v>
      </c>
      <c r="AE70" s="440">
        <v>3.93</v>
      </c>
      <c r="AF70" s="723">
        <v>35</v>
      </c>
      <c r="AG70" s="456">
        <v>12012</v>
      </c>
      <c r="AH70" s="653">
        <v>0.1</v>
      </c>
      <c r="AI70" s="767">
        <v>0.01</v>
      </c>
      <c r="AJ70" s="796">
        <f t="shared" si="61"/>
        <v>6.9853870115868331</v>
      </c>
      <c r="AK70" s="688" t="str">
        <f t="shared" si="96"/>
        <v>n/a</v>
      </c>
      <c r="AL70" s="634">
        <f t="shared" si="62"/>
        <v>5.8823529411764941</v>
      </c>
      <c r="AM70" s="631">
        <f t="shared" si="63"/>
        <v>21.644039911467992</v>
      </c>
      <c r="AN70" s="631">
        <f t="shared" si="64"/>
        <v>55.184557391535982</v>
      </c>
      <c r="AO70" s="235" t="str">
        <f t="shared" si="65"/>
        <v>n/a</v>
      </c>
      <c r="AP70" s="813">
        <v>1.35</v>
      </c>
      <c r="AQ70" s="808">
        <v>1.2749999999999999</v>
      </c>
      <c r="AR70" s="809"/>
      <c r="AS70" s="808">
        <v>1.05</v>
      </c>
      <c r="AT70" s="796">
        <v>0.75</v>
      </c>
      <c r="AU70" s="809"/>
      <c r="AV70" s="821">
        <v>0.45</v>
      </c>
      <c r="AW70" s="821">
        <v>0.15</v>
      </c>
      <c r="AX70" s="812">
        <v>0</v>
      </c>
      <c r="AY70" s="812">
        <v>0</v>
      </c>
      <c r="AZ70" s="812">
        <v>0</v>
      </c>
      <c r="BA70" s="812">
        <v>0</v>
      </c>
      <c r="BB70" s="812">
        <v>0</v>
      </c>
      <c r="BC70" s="812">
        <v>0</v>
      </c>
      <c r="BD70" s="812">
        <v>0</v>
      </c>
      <c r="BE70" s="812">
        <v>0</v>
      </c>
      <c r="BF70" s="812">
        <v>0</v>
      </c>
      <c r="BG70" s="812">
        <v>0</v>
      </c>
      <c r="BH70" s="810">
        <f t="shared" si="66"/>
        <v>5.0250000000000004</v>
      </c>
      <c r="BI70" s="405">
        <f t="shared" si="67"/>
        <v>5.8823529411764941</v>
      </c>
      <c r="BJ70" s="405">
        <f t="shared" si="68"/>
        <v>21.42857142857142</v>
      </c>
      <c r="BK70" s="405">
        <f t="shared" si="69"/>
        <v>40.000000000000014</v>
      </c>
      <c r="BL70" s="306">
        <f t="shared" si="70"/>
        <v>66.666666666666657</v>
      </c>
      <c r="BM70" s="404">
        <f t="shared" si="92"/>
        <v>200</v>
      </c>
      <c r="BN70" s="306">
        <f t="shared" si="81"/>
        <v>0</v>
      </c>
      <c r="BO70" s="306">
        <f t="shared" si="82"/>
        <v>0</v>
      </c>
      <c r="BP70" s="306">
        <f t="shared" si="83"/>
        <v>0</v>
      </c>
      <c r="BQ70" s="306">
        <f t="shared" si="84"/>
        <v>0</v>
      </c>
      <c r="BR70" s="306">
        <f t="shared" si="85"/>
        <v>0</v>
      </c>
      <c r="BS70" s="306">
        <f t="shared" si="86"/>
        <v>0</v>
      </c>
      <c r="BT70" s="306">
        <f t="shared" si="87"/>
        <v>0</v>
      </c>
      <c r="BU70" s="306">
        <f t="shared" si="88"/>
        <v>0</v>
      </c>
      <c r="BV70" s="306">
        <f t="shared" si="89"/>
        <v>0</v>
      </c>
      <c r="BW70" s="306">
        <f t="shared" si="90"/>
        <v>0</v>
      </c>
      <c r="BX70" s="404">
        <f t="shared" si="71"/>
        <v>22.265172735760974</v>
      </c>
      <c r="BY70" s="405">
        <f t="shared" si="72"/>
        <v>51.056936479280516</v>
      </c>
      <c r="BZ70" s="788" t="s">
        <v>2441</v>
      </c>
      <c r="CA70" s="486">
        <f t="shared" si="73"/>
        <v>37.040540141949023</v>
      </c>
      <c r="CB70" s="348">
        <f t="shared" si="74"/>
        <v>58.284442580973412</v>
      </c>
      <c r="CC70" s="404">
        <f t="shared" si="75"/>
        <v>48.626420373027273</v>
      </c>
      <c r="CD70" s="570">
        <f t="shared" si="76"/>
        <v>1.3635000000000002</v>
      </c>
      <c r="CE70" s="419">
        <f t="shared" si="97"/>
        <v>1.4442192</v>
      </c>
      <c r="CF70" s="419">
        <f t="shared" si="93"/>
        <v>1.5009770145599999</v>
      </c>
      <c r="CG70" s="419">
        <f t="shared" si="93"/>
        <v>1.5599654112322077</v>
      </c>
      <c r="CH70" s="496">
        <f t="shared" si="93"/>
        <v>1.6212720518936332</v>
      </c>
      <c r="CI70" s="416">
        <f t="shared" si="79"/>
        <v>7.4899336776858405</v>
      </c>
      <c r="CJ70" s="405">
        <f t="shared" si="80"/>
        <v>17.198469983205143</v>
      </c>
      <c r="CK70" s="457">
        <v>1.1399999999999999</v>
      </c>
      <c r="CL70" s="458">
        <v>34.4</v>
      </c>
      <c r="CM70" s="458">
        <v>-12.25</v>
      </c>
      <c r="CN70" s="525">
        <v>14.01</v>
      </c>
      <c r="CO70" s="508">
        <v>19.84</v>
      </c>
    </row>
    <row r="71" spans="1:93" ht="11.25" customHeight="1">
      <c r="A71" s="30" t="s">
        <v>2091</v>
      </c>
      <c r="B71" s="32" t="s">
        <v>2358</v>
      </c>
      <c r="C71" s="107" t="s">
        <v>532</v>
      </c>
      <c r="D71" s="118">
        <v>8</v>
      </c>
      <c r="E71" s="24">
        <v>396</v>
      </c>
      <c r="F71" s="40" t="s">
        <v>2049</v>
      </c>
      <c r="G71" s="42" t="s">
        <v>2049</v>
      </c>
      <c r="H71" s="185">
        <v>46.2</v>
      </c>
      <c r="I71" s="227">
        <f t="shared" ref="I71:I81" si="98">(R71/H71)*100</f>
        <v>2.4242424242424243</v>
      </c>
      <c r="J71" s="125">
        <v>0.25</v>
      </c>
      <c r="K71" s="125">
        <v>0.28000000000000003</v>
      </c>
      <c r="L71" s="84">
        <f t="shared" ref="L71:L102" si="99">((K71/J71)-1)*100</f>
        <v>12.000000000000011</v>
      </c>
      <c r="M71" s="215">
        <v>42067</v>
      </c>
      <c r="N71" s="44">
        <v>42069</v>
      </c>
      <c r="O71" s="34">
        <v>42082</v>
      </c>
      <c r="P71" s="268" t="s">
        <v>559</v>
      </c>
      <c r="Q71" s="32"/>
      <c r="R71" s="224">
        <f t="shared" si="95"/>
        <v>1.1200000000000001</v>
      </c>
      <c r="S71" s="231">
        <f t="shared" ref="S71:S102" si="100">IF(OR(W71&lt;0.01,W71="n/a"),"n/a",R71/W71*100)</f>
        <v>42.424242424242422</v>
      </c>
      <c r="T71" s="680">
        <f t="shared" ref="T71:T102" si="101">IF(OR(W71&lt;0.01,Z71="n/a"),"n/a",(H71/SQRT(22.5*W71*(H71/Z71))-1)*100)</f>
        <v>145.99006303326792</v>
      </c>
      <c r="U71" s="227">
        <f t="shared" ref="U71:U102" si="102">IF(OR(W71&lt;0.01,W71="n/a"),"n/a",H71/W71)</f>
        <v>17.5</v>
      </c>
      <c r="V71" s="263">
        <v>12</v>
      </c>
      <c r="W71" s="161">
        <v>2.64</v>
      </c>
      <c r="X71" s="149">
        <v>2.59</v>
      </c>
      <c r="Y71" s="155">
        <v>1.32</v>
      </c>
      <c r="Z71" s="149">
        <v>7.78</v>
      </c>
      <c r="AA71" s="156">
        <v>37.200000000000003</v>
      </c>
      <c r="AB71" s="432">
        <v>7.8</v>
      </c>
      <c r="AC71" s="440">
        <v>7.97</v>
      </c>
      <c r="AD71" s="443">
        <v>9.1</v>
      </c>
      <c r="AE71" s="440">
        <v>6.77</v>
      </c>
      <c r="AF71" s="723">
        <v>15</v>
      </c>
      <c r="AG71" s="456">
        <v>10897</v>
      </c>
      <c r="AH71" s="653">
        <v>0.7</v>
      </c>
      <c r="AI71" s="767">
        <v>2.76</v>
      </c>
      <c r="AJ71" s="797">
        <f t="shared" ref="AJ71:AJ102" si="103">IF(OR(AD71&lt;0,AD71="n/a",AD71=0,AN71="n/a"),"n/a",AN71/AD71)</f>
        <v>2.9918641377955177</v>
      </c>
      <c r="AK71" s="686">
        <f t="shared" si="96"/>
        <v>1.35368752145017</v>
      </c>
      <c r="AL71" s="634">
        <f t="shared" si="62"/>
        <v>25</v>
      </c>
      <c r="AM71" s="631">
        <f t="shared" si="63"/>
        <v>25.163185563879221</v>
      </c>
      <c r="AN71" s="631">
        <f t="shared" si="64"/>
        <v>27.22596365393921</v>
      </c>
      <c r="AO71" s="235">
        <f t="shared" ref="AO71:AO101" si="104">IF(BB71=0,"n/a",((AP71/BB71)^(1/10)-1)*100)</f>
        <v>20.112443398143132</v>
      </c>
      <c r="AP71" s="808">
        <v>1</v>
      </c>
      <c r="AQ71" s="808">
        <v>0.8</v>
      </c>
      <c r="AR71" s="809"/>
      <c r="AS71" s="808">
        <v>0.64</v>
      </c>
      <c r="AT71" s="796">
        <v>0.51</v>
      </c>
      <c r="AU71" s="809"/>
      <c r="AV71" s="821">
        <v>0.39</v>
      </c>
      <c r="AW71" s="821">
        <v>0.3</v>
      </c>
      <c r="AX71" s="811">
        <v>0.28000000000000003</v>
      </c>
      <c r="AY71" s="812">
        <v>0.24</v>
      </c>
      <c r="AZ71" s="811">
        <v>0.24</v>
      </c>
      <c r="BA71" s="812">
        <v>0.16</v>
      </c>
      <c r="BB71" s="812">
        <v>0.16</v>
      </c>
      <c r="BC71" s="812">
        <v>0.16</v>
      </c>
      <c r="BD71" s="812">
        <v>0.16</v>
      </c>
      <c r="BE71" s="812">
        <v>0.16</v>
      </c>
      <c r="BF71" s="812">
        <v>0.16</v>
      </c>
      <c r="BG71" s="811">
        <v>0.16</v>
      </c>
      <c r="BH71" s="810">
        <f t="shared" ref="BH71:BH102" si="105">SUM(AP71:BG71)</f>
        <v>5.5200000000000014</v>
      </c>
      <c r="BI71" s="405">
        <f t="shared" si="67"/>
        <v>25</v>
      </c>
      <c r="BJ71" s="405">
        <f t="shared" ref="BJ71:BJ102" si="106">IF(AS71=0,0,IF(AS71&gt;AQ71,0,((AQ71/AS71)-1)*100))</f>
        <v>25</v>
      </c>
      <c r="BK71" s="405">
        <f t="shared" ref="BK71:BK102" si="107">IF(AT71=0,0,IF(AT71&gt;AS71,0,((AS71/AT71)-1)*100))</f>
        <v>25.490196078431371</v>
      </c>
      <c r="BL71" s="306">
        <f t="shared" ref="BL71:BL76" si="108">IF(AV71=0,0,IF(AV71&gt;AT71,0,((AT71/AV71)-1)*100))</f>
        <v>30.76923076923077</v>
      </c>
      <c r="BM71" s="404">
        <f t="shared" si="92"/>
        <v>30.000000000000004</v>
      </c>
      <c r="BN71" s="306">
        <f t="shared" si="81"/>
        <v>7.1428571428571397</v>
      </c>
      <c r="BO71" s="306">
        <f t="shared" si="82"/>
        <v>16.666666666666675</v>
      </c>
      <c r="BP71" s="306">
        <f t="shared" si="83"/>
        <v>0</v>
      </c>
      <c r="BQ71" s="306">
        <f t="shared" si="84"/>
        <v>50</v>
      </c>
      <c r="BR71" s="306">
        <f t="shared" si="85"/>
        <v>0</v>
      </c>
      <c r="BS71" s="306">
        <f t="shared" si="86"/>
        <v>0</v>
      </c>
      <c r="BT71" s="306">
        <f t="shared" si="87"/>
        <v>0</v>
      </c>
      <c r="BU71" s="306">
        <f t="shared" si="88"/>
        <v>0</v>
      </c>
      <c r="BV71" s="306">
        <f t="shared" si="89"/>
        <v>0</v>
      </c>
      <c r="BW71" s="306">
        <f t="shared" si="90"/>
        <v>0</v>
      </c>
      <c r="BX71" s="404">
        <f t="shared" ref="BX71:BX102" si="109">AVERAGE(BI71:BW71)</f>
        <v>14.004596710479065</v>
      </c>
      <c r="BY71" s="405">
        <f t="shared" si="72"/>
        <v>15.563553383553266</v>
      </c>
      <c r="BZ71" s="788" t="s">
        <v>1862</v>
      </c>
      <c r="CA71" s="486">
        <f t="shared" ref="CA71:CA102" si="110">IF(AN71="n/a","n/a",IF(U71&lt;0,"n/a",IF(U71="n/a","n/a",I71+AN71-U71)))</f>
        <v>12.150206078181636</v>
      </c>
      <c r="CB71" s="348">
        <f t="shared" ref="CB71:CB102" si="111">IF(AN71="n/a","n/a",I71+AN71)</f>
        <v>29.650206078181636</v>
      </c>
      <c r="CC71" s="404">
        <f t="shared" ref="CC71:CC102" si="112">D71/10+(500-E71)/100+IF(F71="N",2,IF(F71="Y",1,0))+IF(G71="N",2,IF(G71="Y",1,0))+IF(L71&gt;10,5,L71/2)+IF(S71&gt;100,0,IF(S71&lt;0,0,(100-S71)/10))+IF(U71&gt;100,0,IF(U71&lt;0,0,(100-U71)/10))+IF(X71="-",0,IF(X71="N/A",0,IF(X71&gt;5,0,5-X71)))+IF(Y71&gt;5,0,5-Y71)+IF(Z71="N/A",0,IF(Z71&gt;5,0,5-Z71))+IF(AB71&lt;0,0,IF(AB71="-",0,IF(AB71="N/A",0,IF(AB71&gt;10,5,AB71/2))))+IF(AC71="n/a",0,IF(AC71&lt;0,0,IF(AC71&gt;10,5,AC71/2)))+IF(AE71="n/a",0,IF(AE71&lt;0,0,IF(AE71&gt;10,5,AE71/2)))+AF71/10+IF(AG71&gt;100000,3,IF(AG71&gt;10000,2,IF(AG71&gt;1000,1,0)))+IF(AL71&gt;10,5,AL71/2)+IF(AM71="n/a",0,IF(AM71&gt;10,5,AM71/2))+IF(AN71="n/a",0,IF(AN71&gt;10,5,AN71/2))+IF(AO71="n/a",0,IF(AO71&lt;0,0,IF(AO71&gt;10,5,AO71/2)))+IF(BX71&gt;10,5,BX71/2)</f>
        <v>70.707575757575754</v>
      </c>
      <c r="CD71" s="570">
        <f t="shared" si="76"/>
        <v>1.0780000000000001</v>
      </c>
      <c r="CE71" s="419">
        <f t="shared" si="97"/>
        <v>1.1639165999999999</v>
      </c>
      <c r="CF71" s="419">
        <f t="shared" si="93"/>
        <v>1.2427137538199999</v>
      </c>
      <c r="CG71" s="419">
        <f t="shared" si="93"/>
        <v>1.326845474953614</v>
      </c>
      <c r="CH71" s="496">
        <f t="shared" si="93"/>
        <v>1.4166729136079739</v>
      </c>
      <c r="CI71" s="416">
        <f t="shared" ref="CI71:CI102" si="113">SUM(CD71:CH71)</f>
        <v>6.2281487423815882</v>
      </c>
      <c r="CJ71" s="405">
        <f t="shared" ref="CJ71:CJ102" si="114">(CI71/H71)*100</f>
        <v>13.480841433726381</v>
      </c>
      <c r="CK71" s="457">
        <v>0.99</v>
      </c>
      <c r="CL71" s="458">
        <v>18.989999999999998</v>
      </c>
      <c r="CM71" s="458">
        <v>-6.58</v>
      </c>
      <c r="CN71" s="459">
        <v>5.56</v>
      </c>
      <c r="CO71" s="460">
        <v>3.43</v>
      </c>
    </row>
    <row r="72" spans="1:93" ht="11.25" customHeight="1">
      <c r="A72" s="15" t="s">
        <v>2767</v>
      </c>
      <c r="B72" s="16" t="s">
        <v>693</v>
      </c>
      <c r="C72" s="373" t="s">
        <v>3266</v>
      </c>
      <c r="D72" s="116">
        <v>6</v>
      </c>
      <c r="E72" s="24">
        <v>468</v>
      </c>
      <c r="F72" s="78" t="s">
        <v>2659</v>
      </c>
      <c r="G72" s="50" t="s">
        <v>2659</v>
      </c>
      <c r="H72" s="183">
        <v>41.67</v>
      </c>
      <c r="I72" s="226">
        <f t="shared" si="98"/>
        <v>2.3998080153587713</v>
      </c>
      <c r="J72" s="127">
        <v>0.22</v>
      </c>
      <c r="K72" s="127">
        <v>0.25</v>
      </c>
      <c r="L72" s="96">
        <f t="shared" si="99"/>
        <v>13.636363636363647</v>
      </c>
      <c r="M72" s="105">
        <v>42074</v>
      </c>
      <c r="N72" s="20">
        <v>42076</v>
      </c>
      <c r="O72" s="21">
        <v>42089</v>
      </c>
      <c r="P72" s="19" t="s">
        <v>31</v>
      </c>
      <c r="Q72" s="430"/>
      <c r="R72" s="225">
        <f t="shared" si="95"/>
        <v>1</v>
      </c>
      <c r="S72" s="675">
        <f t="shared" si="100"/>
        <v>60.606060606060609</v>
      </c>
      <c r="T72" s="684">
        <f t="shared" si="101"/>
        <v>183.09201844822633</v>
      </c>
      <c r="U72" s="226">
        <f t="shared" si="102"/>
        <v>25.254545454545458</v>
      </c>
      <c r="V72" s="267">
        <v>12</v>
      </c>
      <c r="W72" s="169">
        <v>1.65</v>
      </c>
      <c r="X72" s="171">
        <v>1.22</v>
      </c>
      <c r="Y72" s="170">
        <v>5.95</v>
      </c>
      <c r="Z72" s="171">
        <v>7.14</v>
      </c>
      <c r="AA72" s="172">
        <v>31.2</v>
      </c>
      <c r="AB72" s="433">
        <v>9.3000000000000007</v>
      </c>
      <c r="AC72" s="441">
        <v>22.59</v>
      </c>
      <c r="AD72" s="442">
        <v>112.4</v>
      </c>
      <c r="AE72" s="442">
        <v>20.75</v>
      </c>
      <c r="AF72" s="724">
        <v>5</v>
      </c>
      <c r="AG72" s="461">
        <v>1866</v>
      </c>
      <c r="AH72" s="678">
        <v>57.3</v>
      </c>
      <c r="AI72" s="768">
        <v>0</v>
      </c>
      <c r="AJ72" s="796">
        <f t="shared" si="103"/>
        <v>0.30136311703771951</v>
      </c>
      <c r="AK72" s="688">
        <f t="shared" si="96"/>
        <v>2.1570359301034667</v>
      </c>
      <c r="AL72" s="632">
        <f t="shared" si="62"/>
        <v>7.4999999999999956</v>
      </c>
      <c r="AM72" s="633">
        <f t="shared" si="63"/>
        <v>12.749787911711174</v>
      </c>
      <c r="AN72" s="633">
        <f t="shared" si="64"/>
        <v>33.873214355039671</v>
      </c>
      <c r="AO72" s="234">
        <f t="shared" si="104"/>
        <v>15.703593010346783</v>
      </c>
      <c r="AP72" s="803">
        <v>0.86</v>
      </c>
      <c r="AQ72" s="803">
        <v>0.8</v>
      </c>
      <c r="AR72" s="802"/>
      <c r="AS72" s="803">
        <v>0.72</v>
      </c>
      <c r="AT72" s="795">
        <v>0.6</v>
      </c>
      <c r="AU72" s="802"/>
      <c r="AV72" s="826">
        <v>0.4</v>
      </c>
      <c r="AW72" s="830">
        <v>0.2</v>
      </c>
      <c r="AX72" s="807">
        <v>0.76</v>
      </c>
      <c r="AY72" s="806">
        <v>0.8</v>
      </c>
      <c r="AZ72" s="806">
        <v>0.48</v>
      </c>
      <c r="BA72" s="806">
        <v>0.44</v>
      </c>
      <c r="BB72" s="806">
        <v>0.2</v>
      </c>
      <c r="BC72" s="807">
        <v>0</v>
      </c>
      <c r="BD72" s="807">
        <v>0</v>
      </c>
      <c r="BE72" s="807">
        <v>0</v>
      </c>
      <c r="BF72" s="807">
        <v>0</v>
      </c>
      <c r="BG72" s="807">
        <v>0</v>
      </c>
      <c r="BH72" s="805">
        <f t="shared" si="105"/>
        <v>6.26</v>
      </c>
      <c r="BI72" s="407">
        <f t="shared" si="67"/>
        <v>7.4999999999999956</v>
      </c>
      <c r="BJ72" s="407">
        <f t="shared" si="106"/>
        <v>11.111111111111116</v>
      </c>
      <c r="BK72" s="407">
        <f t="shared" si="107"/>
        <v>19.999999999999996</v>
      </c>
      <c r="BL72" s="394">
        <f t="shared" si="108"/>
        <v>49.999999999999979</v>
      </c>
      <c r="BM72" s="406">
        <f t="shared" si="92"/>
        <v>100</v>
      </c>
      <c r="BN72" s="394">
        <f t="shared" si="81"/>
        <v>0</v>
      </c>
      <c r="BO72" s="394">
        <f t="shared" si="82"/>
        <v>0</v>
      </c>
      <c r="BP72" s="394">
        <f t="shared" si="83"/>
        <v>66.666666666666671</v>
      </c>
      <c r="BQ72" s="394">
        <f t="shared" si="84"/>
        <v>9.0909090909090828</v>
      </c>
      <c r="BR72" s="394">
        <f t="shared" si="85"/>
        <v>119.99999999999997</v>
      </c>
      <c r="BS72" s="394">
        <f t="shared" si="86"/>
        <v>0</v>
      </c>
      <c r="BT72" s="394">
        <f t="shared" si="87"/>
        <v>0</v>
      </c>
      <c r="BU72" s="394">
        <f t="shared" si="88"/>
        <v>0</v>
      </c>
      <c r="BV72" s="394">
        <f t="shared" si="89"/>
        <v>0</v>
      </c>
      <c r="BW72" s="394">
        <f t="shared" si="90"/>
        <v>0</v>
      </c>
      <c r="BX72" s="406">
        <f t="shared" si="109"/>
        <v>25.624579124579121</v>
      </c>
      <c r="BY72" s="407">
        <f t="shared" si="72"/>
        <v>38.43393468710503</v>
      </c>
      <c r="BZ72" s="787" t="s">
        <v>2637</v>
      </c>
      <c r="CA72" s="682">
        <f t="shared" si="110"/>
        <v>11.018476915852986</v>
      </c>
      <c r="CB72" s="350">
        <f t="shared" si="111"/>
        <v>36.273022370398444</v>
      </c>
      <c r="CC72" s="406">
        <f t="shared" si="112"/>
        <v>61.013939393939395</v>
      </c>
      <c r="CD72" s="554">
        <f t="shared" si="76"/>
        <v>0.93997999999999993</v>
      </c>
      <c r="CE72" s="417">
        <f t="shared" si="97"/>
        <v>1.0339780000000001</v>
      </c>
      <c r="CF72" s="417">
        <f t="shared" si="93"/>
        <v>1.1373758000000003</v>
      </c>
      <c r="CG72" s="417">
        <f t="shared" si="93"/>
        <v>1.2511133800000005</v>
      </c>
      <c r="CH72" s="495">
        <f t="shared" si="93"/>
        <v>1.3762247180000007</v>
      </c>
      <c r="CI72" s="418">
        <f t="shared" si="113"/>
        <v>5.7386718980000015</v>
      </c>
      <c r="CJ72" s="407">
        <f t="shared" si="114"/>
        <v>13.771710818334537</v>
      </c>
      <c r="CK72" s="462">
        <v>1.1299999999999999</v>
      </c>
      <c r="CL72" s="463">
        <v>18.32</v>
      </c>
      <c r="CM72" s="463">
        <v>-11.64</v>
      </c>
      <c r="CN72" s="529">
        <v>-2.74</v>
      </c>
      <c r="CO72" s="530">
        <v>0.78</v>
      </c>
    </row>
    <row r="73" spans="1:93" ht="11.25" customHeight="1">
      <c r="A73" s="23" t="s">
        <v>1612</v>
      </c>
      <c r="B73" s="24" t="s">
        <v>1613</v>
      </c>
      <c r="C73" s="98" t="s">
        <v>2665</v>
      </c>
      <c r="D73" s="117">
        <v>6</v>
      </c>
      <c r="E73" s="24">
        <v>440</v>
      </c>
      <c r="F73" s="38" t="s">
        <v>2049</v>
      </c>
      <c r="G73" s="39" t="s">
        <v>2049</v>
      </c>
      <c r="H73" s="184">
        <v>25.21</v>
      </c>
      <c r="I73" s="227">
        <f t="shared" si="98"/>
        <v>5.8706862356207852</v>
      </c>
      <c r="J73" s="126">
        <v>0.36</v>
      </c>
      <c r="K73" s="126">
        <v>0.37</v>
      </c>
      <c r="L73" s="83">
        <f t="shared" si="99"/>
        <v>2.7777777777777901</v>
      </c>
      <c r="M73" s="140">
        <v>42002</v>
      </c>
      <c r="N73" s="27">
        <v>42004</v>
      </c>
      <c r="O73" s="28">
        <v>42019</v>
      </c>
      <c r="P73" s="26" t="s">
        <v>1514</v>
      </c>
      <c r="Q73" s="627"/>
      <c r="R73" s="224">
        <f t="shared" si="95"/>
        <v>1.48</v>
      </c>
      <c r="S73" s="231">
        <f t="shared" si="100"/>
        <v>142.30769230769229</v>
      </c>
      <c r="T73" s="680">
        <f t="shared" si="101"/>
        <v>7.8674400149767898</v>
      </c>
      <c r="U73" s="227">
        <f t="shared" si="102"/>
        <v>24.240384615384617</v>
      </c>
      <c r="V73" s="263">
        <v>12</v>
      </c>
      <c r="W73" s="161">
        <v>1.04</v>
      </c>
      <c r="X73" s="149">
        <v>6.06</v>
      </c>
      <c r="Y73" s="155">
        <v>10.11</v>
      </c>
      <c r="Z73" s="149">
        <v>1.08</v>
      </c>
      <c r="AA73" s="156">
        <v>5.9</v>
      </c>
      <c r="AB73" s="432">
        <v>-9.1</v>
      </c>
      <c r="AC73" s="440">
        <v>6.02</v>
      </c>
      <c r="AD73" s="443">
        <v>9.14</v>
      </c>
      <c r="AE73" s="443">
        <v>4</v>
      </c>
      <c r="AF73" s="723">
        <v>3</v>
      </c>
      <c r="AG73" s="456">
        <v>2764</v>
      </c>
      <c r="AH73" s="653">
        <v>0.8</v>
      </c>
      <c r="AI73" s="767">
        <v>0.45</v>
      </c>
      <c r="AJ73" s="796" t="str">
        <f t="shared" si="103"/>
        <v>n/a</v>
      </c>
      <c r="AK73" s="688" t="str">
        <f t="shared" si="96"/>
        <v>n/a</v>
      </c>
      <c r="AL73" s="634">
        <f t="shared" ref="AL73:AL104" si="115">((AP73/AQ73)^(1/1)-1)*100</f>
        <v>1.4285714285714235</v>
      </c>
      <c r="AM73" s="631">
        <f t="shared" ref="AM73:AM97" si="116">IF(AT73=0,"n/a",((AP73/AT73)^(1/3)-1)*100)</f>
        <v>3.7914408980416647</v>
      </c>
      <c r="AN73" s="631" t="str">
        <f t="shared" ref="AN73:AN97" si="117">IF(AW73=0,"n/a",((AP73/AW73)^(1/5)-1)*100)</f>
        <v>n/a</v>
      </c>
      <c r="AO73" s="235" t="str">
        <f t="shared" si="104"/>
        <v>n/a</v>
      </c>
      <c r="AP73" s="808">
        <v>1.42</v>
      </c>
      <c r="AQ73" s="813">
        <v>1.4</v>
      </c>
      <c r="AR73" s="809"/>
      <c r="AS73" s="808">
        <v>1.38</v>
      </c>
      <c r="AT73" s="796">
        <v>1.27</v>
      </c>
      <c r="AU73" s="809"/>
      <c r="AV73" s="821">
        <v>0.69</v>
      </c>
      <c r="AW73" s="827">
        <v>0</v>
      </c>
      <c r="AX73" s="812">
        <v>0</v>
      </c>
      <c r="AY73" s="812">
        <v>0</v>
      </c>
      <c r="AZ73" s="812">
        <v>0</v>
      </c>
      <c r="BA73" s="812">
        <v>0</v>
      </c>
      <c r="BB73" s="812">
        <v>0</v>
      </c>
      <c r="BC73" s="812">
        <v>0</v>
      </c>
      <c r="BD73" s="812">
        <v>0</v>
      </c>
      <c r="BE73" s="812">
        <v>0</v>
      </c>
      <c r="BF73" s="812">
        <v>0</v>
      </c>
      <c r="BG73" s="812">
        <v>0</v>
      </c>
      <c r="BH73" s="810">
        <f t="shared" si="105"/>
        <v>6.1599999999999984</v>
      </c>
      <c r="BI73" s="405">
        <f t="shared" ref="BI73:BI104" si="118">((AP73/AQ73)-1)*100</f>
        <v>1.4285714285714235</v>
      </c>
      <c r="BJ73" s="405">
        <f t="shared" si="106"/>
        <v>1.449275362318847</v>
      </c>
      <c r="BK73" s="405">
        <f t="shared" si="107"/>
        <v>8.6614173228346303</v>
      </c>
      <c r="BL73" s="306">
        <f t="shared" si="108"/>
        <v>84.057971014492779</v>
      </c>
      <c r="BM73" s="404">
        <f t="shared" si="92"/>
        <v>0</v>
      </c>
      <c r="BN73" s="306">
        <f t="shared" si="81"/>
        <v>0</v>
      </c>
      <c r="BO73" s="306">
        <f t="shared" si="82"/>
        <v>0</v>
      </c>
      <c r="BP73" s="306">
        <f t="shared" si="83"/>
        <v>0</v>
      </c>
      <c r="BQ73" s="306">
        <f t="shared" si="84"/>
        <v>0</v>
      </c>
      <c r="BR73" s="306">
        <f t="shared" si="85"/>
        <v>0</v>
      </c>
      <c r="BS73" s="306">
        <f t="shared" si="86"/>
        <v>0</v>
      </c>
      <c r="BT73" s="306">
        <f t="shared" si="87"/>
        <v>0</v>
      </c>
      <c r="BU73" s="306">
        <f t="shared" si="88"/>
        <v>0</v>
      </c>
      <c r="BV73" s="306">
        <f t="shared" si="89"/>
        <v>0</v>
      </c>
      <c r="BW73" s="306">
        <f t="shared" si="90"/>
        <v>0</v>
      </c>
      <c r="BX73" s="404">
        <f t="shared" si="109"/>
        <v>6.3731490085478448</v>
      </c>
      <c r="BY73" s="405">
        <f t="shared" ref="BY73:BY104" si="119">SQRT(AVERAGE((BI73-$BX73)^2,(BJ73-$BX73)^2,(BK73-$BX73)^2,(BL73-$BX73)^2,(BM73-$BX73)^2,(BN73-$BX73)^2,(BO73-$BX73)^2,(BP73-$BX73)^2,(BQ73-$BX73)^2,(BR73-$BX73)^2,(BS73-$BX73)^2,(BT73-$BX73)^2,(BU73-$BX73)^2,(BV73-$BX73)^2,(BW73-$BX73)^2))</f>
        <v>20.873665118578877</v>
      </c>
      <c r="BZ73" s="788" t="s">
        <v>2637</v>
      </c>
      <c r="CA73" s="486" t="str">
        <f t="shared" si="110"/>
        <v>n/a</v>
      </c>
      <c r="CB73" s="348" t="str">
        <f t="shared" si="111"/>
        <v>n/a</v>
      </c>
      <c r="CC73" s="404">
        <f t="shared" si="112"/>
        <v>30.191431094930898</v>
      </c>
      <c r="CD73" s="570">
        <f t="shared" ref="CD73:CD104" si="120">IF(AB73="n/a",1.03*AP73,IF(AB73&lt;0,1.01*AP73,IF(AB73&gt;10,1.1*AP73,(1+AB73/100)*AP73)))</f>
        <v>1.4341999999999999</v>
      </c>
      <c r="CE73" s="419">
        <f t="shared" si="97"/>
        <v>1.5205388399999999</v>
      </c>
      <c r="CF73" s="419">
        <f t="shared" si="93"/>
        <v>1.5813603936</v>
      </c>
      <c r="CG73" s="419">
        <f t="shared" si="93"/>
        <v>1.6446148093440001</v>
      </c>
      <c r="CH73" s="496">
        <f t="shared" si="93"/>
        <v>1.7103994017177602</v>
      </c>
      <c r="CI73" s="416">
        <f t="shared" si="113"/>
        <v>7.8911134446617606</v>
      </c>
      <c r="CJ73" s="405">
        <f t="shared" si="114"/>
        <v>31.301521002228323</v>
      </c>
      <c r="CK73" s="457">
        <v>0.8</v>
      </c>
      <c r="CL73" s="458">
        <v>26.65</v>
      </c>
      <c r="CM73" s="458">
        <v>-2.3199999999999998</v>
      </c>
      <c r="CN73" s="525">
        <v>2.86</v>
      </c>
      <c r="CO73" s="508">
        <v>11.25</v>
      </c>
    </row>
    <row r="74" spans="1:93" ht="11.25" customHeight="1">
      <c r="A74" s="23" t="s">
        <v>2432</v>
      </c>
      <c r="B74" s="24" t="s">
        <v>3368</v>
      </c>
      <c r="C74" s="29" t="s">
        <v>168</v>
      </c>
      <c r="D74" s="117">
        <v>9</v>
      </c>
      <c r="E74" s="24">
        <v>368</v>
      </c>
      <c r="F74" s="57" t="s">
        <v>2659</v>
      </c>
      <c r="G74" s="49" t="s">
        <v>2659</v>
      </c>
      <c r="H74" s="184">
        <v>55.89</v>
      </c>
      <c r="I74" s="227">
        <f t="shared" si="98"/>
        <v>1.0735373054213633</v>
      </c>
      <c r="J74" s="126">
        <v>0.14000000000000001</v>
      </c>
      <c r="K74" s="126">
        <v>0.15</v>
      </c>
      <c r="L74" s="83">
        <f t="shared" si="99"/>
        <v>7.1428571428571397</v>
      </c>
      <c r="M74" s="140">
        <v>41961</v>
      </c>
      <c r="N74" s="27">
        <v>41963</v>
      </c>
      <c r="O74" s="28">
        <v>41977</v>
      </c>
      <c r="P74" s="93" t="s">
        <v>3187</v>
      </c>
      <c r="Q74" s="91"/>
      <c r="R74" s="224">
        <f t="shared" si="95"/>
        <v>0.6</v>
      </c>
      <c r="S74" s="231">
        <f t="shared" si="100"/>
        <v>30.927835051546392</v>
      </c>
      <c r="T74" s="680">
        <f t="shared" si="101"/>
        <v>92.696545799053155</v>
      </c>
      <c r="U74" s="227">
        <f t="shared" si="102"/>
        <v>28.809278350515466</v>
      </c>
      <c r="V74" s="263">
        <v>12</v>
      </c>
      <c r="W74" s="161">
        <v>1.94</v>
      </c>
      <c r="X74" s="149">
        <v>2.48</v>
      </c>
      <c r="Y74" s="155">
        <v>1.86</v>
      </c>
      <c r="Z74" s="149">
        <v>2.9</v>
      </c>
      <c r="AA74" s="156">
        <v>10.6</v>
      </c>
      <c r="AB74" s="432">
        <v>42.6</v>
      </c>
      <c r="AC74" s="440">
        <v>13.16</v>
      </c>
      <c r="AD74" s="443">
        <v>14.4</v>
      </c>
      <c r="AE74" s="443">
        <v>11.6</v>
      </c>
      <c r="AF74" s="723">
        <v>16</v>
      </c>
      <c r="AG74" s="456">
        <v>3903</v>
      </c>
      <c r="AH74" s="653">
        <v>36</v>
      </c>
      <c r="AI74" s="767">
        <v>0</v>
      </c>
      <c r="AJ74" s="796">
        <f t="shared" si="103"/>
        <v>0.80212986208709014</v>
      </c>
      <c r="AK74" s="688" t="str">
        <f t="shared" si="96"/>
        <v>n/a</v>
      </c>
      <c r="AL74" s="634">
        <f t="shared" si="115"/>
        <v>25.274725274725252</v>
      </c>
      <c r="AM74" s="631">
        <f t="shared" si="116"/>
        <v>9.8505241180611556</v>
      </c>
      <c r="AN74" s="631">
        <f t="shared" si="117"/>
        <v>11.550670014054099</v>
      </c>
      <c r="AO74" s="235" t="str">
        <f t="shared" si="104"/>
        <v>n/a</v>
      </c>
      <c r="AP74" s="808">
        <v>0.56999999999999995</v>
      </c>
      <c r="AQ74" s="808">
        <v>0.45500000000000002</v>
      </c>
      <c r="AR74" s="809"/>
      <c r="AS74" s="813">
        <v>0.44</v>
      </c>
      <c r="AT74" s="796">
        <v>0.43</v>
      </c>
      <c r="AU74" s="809"/>
      <c r="AV74" s="821">
        <v>0.37</v>
      </c>
      <c r="AW74" s="821">
        <v>0.33</v>
      </c>
      <c r="AX74" s="812">
        <v>0.32</v>
      </c>
      <c r="AY74" s="811">
        <v>0.28999999999999998</v>
      </c>
      <c r="AZ74" s="811">
        <v>7.0000000000000007E-2</v>
      </c>
      <c r="BA74" s="812">
        <v>0</v>
      </c>
      <c r="BB74" s="812">
        <v>0</v>
      </c>
      <c r="BC74" s="812">
        <v>0</v>
      </c>
      <c r="BD74" s="812">
        <v>0</v>
      </c>
      <c r="BE74" s="812">
        <v>0</v>
      </c>
      <c r="BF74" s="812">
        <v>0</v>
      </c>
      <c r="BG74" s="812">
        <v>0</v>
      </c>
      <c r="BH74" s="810">
        <f t="shared" si="105"/>
        <v>3.2749999999999995</v>
      </c>
      <c r="BI74" s="405">
        <f t="shared" si="118"/>
        <v>25.274725274725252</v>
      </c>
      <c r="BJ74" s="405">
        <f t="shared" si="106"/>
        <v>3.4090909090909172</v>
      </c>
      <c r="BK74" s="405">
        <f t="shared" si="107"/>
        <v>2.3255813953488413</v>
      </c>
      <c r="BL74" s="306">
        <f t="shared" si="108"/>
        <v>16.216216216216207</v>
      </c>
      <c r="BM74" s="404">
        <f t="shared" si="92"/>
        <v>12.12121212121211</v>
      </c>
      <c r="BN74" s="306">
        <f t="shared" si="81"/>
        <v>3.125</v>
      </c>
      <c r="BO74" s="306">
        <f t="shared" si="82"/>
        <v>10.344827586206918</v>
      </c>
      <c r="BP74" s="306">
        <f t="shared" si="83"/>
        <v>314.28571428571422</v>
      </c>
      <c r="BQ74" s="306">
        <f t="shared" si="84"/>
        <v>0</v>
      </c>
      <c r="BR74" s="306">
        <f t="shared" si="85"/>
        <v>0</v>
      </c>
      <c r="BS74" s="306">
        <f t="shared" si="86"/>
        <v>0</v>
      </c>
      <c r="BT74" s="306">
        <f t="shared" si="87"/>
        <v>0</v>
      </c>
      <c r="BU74" s="306">
        <f t="shared" si="88"/>
        <v>0</v>
      </c>
      <c r="BV74" s="306">
        <f t="shared" si="89"/>
        <v>0</v>
      </c>
      <c r="BW74" s="306">
        <f t="shared" si="90"/>
        <v>0</v>
      </c>
      <c r="BX74" s="404">
        <f t="shared" si="109"/>
        <v>25.806824519234297</v>
      </c>
      <c r="BY74" s="405">
        <f t="shared" si="119"/>
        <v>77.445955276091638</v>
      </c>
      <c r="BZ74" s="788" t="s">
        <v>2441</v>
      </c>
      <c r="CA74" s="486">
        <f t="shared" si="110"/>
        <v>-16.185071031040003</v>
      </c>
      <c r="CB74" s="348">
        <f t="shared" si="111"/>
        <v>12.624207319475461</v>
      </c>
      <c r="CC74" s="404">
        <f t="shared" si="112"/>
        <v>65.102979290252961</v>
      </c>
      <c r="CD74" s="570">
        <f t="shared" si="120"/>
        <v>0.627</v>
      </c>
      <c r="CE74" s="419">
        <f t="shared" si="97"/>
        <v>0.68970000000000009</v>
      </c>
      <c r="CF74" s="419">
        <f t="shared" si="93"/>
        <v>0.75867000000000018</v>
      </c>
      <c r="CG74" s="419">
        <f t="shared" si="93"/>
        <v>0.83453700000000031</v>
      </c>
      <c r="CH74" s="496">
        <f t="shared" si="93"/>
        <v>0.91799070000000038</v>
      </c>
      <c r="CI74" s="416">
        <f t="shared" si="113"/>
        <v>3.8278977000000007</v>
      </c>
      <c r="CJ74" s="405">
        <f t="shared" si="114"/>
        <v>6.8489849704777255</v>
      </c>
      <c r="CK74" s="457">
        <v>1.54</v>
      </c>
      <c r="CL74" s="458">
        <v>63.79</v>
      </c>
      <c r="CM74" s="458">
        <v>-0.69</v>
      </c>
      <c r="CN74" s="459">
        <v>22.26</v>
      </c>
      <c r="CO74" s="460">
        <v>35.74</v>
      </c>
    </row>
    <row r="75" spans="1:93" ht="11.25" customHeight="1">
      <c r="A75" s="23" t="s">
        <v>1428</v>
      </c>
      <c r="B75" s="24" t="s">
        <v>2742</v>
      </c>
      <c r="C75" s="29" t="s">
        <v>2495</v>
      </c>
      <c r="D75" s="117">
        <v>8</v>
      </c>
      <c r="E75" s="24">
        <v>398</v>
      </c>
      <c r="F75" s="57" t="s">
        <v>2659</v>
      </c>
      <c r="G75" s="49" t="s">
        <v>2659</v>
      </c>
      <c r="H75" s="184">
        <v>59.38</v>
      </c>
      <c r="I75" s="227">
        <f t="shared" si="98"/>
        <v>1.684068710003368</v>
      </c>
      <c r="J75" s="126">
        <v>0.22500000000000001</v>
      </c>
      <c r="K75" s="126">
        <v>0.25</v>
      </c>
      <c r="L75" s="83">
        <f t="shared" si="99"/>
        <v>11.111111111111116</v>
      </c>
      <c r="M75" s="140">
        <v>42093</v>
      </c>
      <c r="N75" s="27">
        <v>42095</v>
      </c>
      <c r="O75" s="28">
        <v>42116</v>
      </c>
      <c r="P75" s="93" t="s">
        <v>2595</v>
      </c>
      <c r="Q75" s="24" t="s">
        <v>709</v>
      </c>
      <c r="R75" s="224">
        <f t="shared" si="95"/>
        <v>1</v>
      </c>
      <c r="S75" s="231">
        <f t="shared" si="100"/>
        <v>31.446540880503143</v>
      </c>
      <c r="T75" s="680">
        <f t="shared" si="101"/>
        <v>54.332085880917823</v>
      </c>
      <c r="U75" s="227">
        <f t="shared" si="102"/>
        <v>18.672955974842768</v>
      </c>
      <c r="V75" s="263">
        <v>12</v>
      </c>
      <c r="W75" s="161">
        <v>3.18</v>
      </c>
      <c r="X75" s="149">
        <v>1.1399999999999999</v>
      </c>
      <c r="Y75" s="155">
        <v>2.25</v>
      </c>
      <c r="Z75" s="149">
        <v>2.87</v>
      </c>
      <c r="AA75" s="156">
        <v>16.2</v>
      </c>
      <c r="AB75" s="432">
        <v>10.3</v>
      </c>
      <c r="AC75" s="440">
        <v>2.13</v>
      </c>
      <c r="AD75" s="443">
        <v>24.4</v>
      </c>
      <c r="AE75" s="443">
        <v>16.43</v>
      </c>
      <c r="AF75" s="723">
        <v>29</v>
      </c>
      <c r="AG75" s="456">
        <v>152816</v>
      </c>
      <c r="AH75" s="653">
        <v>0.1</v>
      </c>
      <c r="AI75" s="767">
        <v>0.91</v>
      </c>
      <c r="AJ75" s="796">
        <f t="shared" si="103"/>
        <v>1.09998135585524</v>
      </c>
      <c r="AK75" s="688" t="str">
        <f>IF(OR(AN75&lt;0,AN75="n/a",AO75&lt;0,AO75="n/a"),"n/a",AN75/AO75)</f>
        <v>n/a</v>
      </c>
      <c r="AL75" s="634">
        <f t="shared" si="115"/>
        <v>16.387959866220726</v>
      </c>
      <c r="AM75" s="631">
        <f t="shared" si="116"/>
        <v>26.234398095879531</v>
      </c>
      <c r="AN75" s="631">
        <f t="shared" si="117"/>
        <v>26.839545082867854</v>
      </c>
      <c r="AO75" s="235" t="str">
        <f t="shared" si="104"/>
        <v>n/a</v>
      </c>
      <c r="AP75" s="808">
        <v>0.87</v>
      </c>
      <c r="AQ75" s="808">
        <v>0.74750000000000005</v>
      </c>
      <c r="AR75" s="809"/>
      <c r="AS75" s="808">
        <v>0.61</v>
      </c>
      <c r="AT75" s="796">
        <v>0.4325</v>
      </c>
      <c r="AU75" s="809"/>
      <c r="AV75" s="821">
        <v>0.38</v>
      </c>
      <c r="AW75" s="821">
        <v>0.26500000000000001</v>
      </c>
      <c r="AX75" s="811">
        <v>0.1875</v>
      </c>
      <c r="AY75" s="812">
        <v>0</v>
      </c>
      <c r="AZ75" s="812">
        <v>0</v>
      </c>
      <c r="BA75" s="812">
        <v>0</v>
      </c>
      <c r="BB75" s="812">
        <v>0</v>
      </c>
      <c r="BC75" s="812">
        <v>0</v>
      </c>
      <c r="BD75" s="812">
        <v>0</v>
      </c>
      <c r="BE75" s="812">
        <v>0</v>
      </c>
      <c r="BF75" s="812">
        <v>0</v>
      </c>
      <c r="BG75" s="812">
        <v>7.3299999999999997E-3</v>
      </c>
      <c r="BH75" s="810">
        <f t="shared" si="105"/>
        <v>3.4998300000000002</v>
      </c>
      <c r="BI75" s="405">
        <f t="shared" si="118"/>
        <v>16.387959866220726</v>
      </c>
      <c r="BJ75" s="405">
        <f t="shared" si="106"/>
        <v>22.540983606557386</v>
      </c>
      <c r="BK75" s="405">
        <f t="shared" si="107"/>
        <v>41.040462427745659</v>
      </c>
      <c r="BL75" s="306">
        <f t="shared" si="108"/>
        <v>13.815789473684204</v>
      </c>
      <c r="BM75" s="404">
        <f t="shared" si="92"/>
        <v>43.396226415094333</v>
      </c>
      <c r="BN75" s="306">
        <f t="shared" si="81"/>
        <v>41.333333333333336</v>
      </c>
      <c r="BO75" s="306">
        <f t="shared" si="82"/>
        <v>0</v>
      </c>
      <c r="BP75" s="306">
        <f t="shared" si="83"/>
        <v>0</v>
      </c>
      <c r="BQ75" s="306">
        <f t="shared" si="84"/>
        <v>0</v>
      </c>
      <c r="BR75" s="306">
        <f t="shared" si="85"/>
        <v>0</v>
      </c>
      <c r="BS75" s="306">
        <f t="shared" si="86"/>
        <v>0</v>
      </c>
      <c r="BT75" s="306">
        <f t="shared" si="87"/>
        <v>0</v>
      </c>
      <c r="BU75" s="306">
        <f t="shared" si="88"/>
        <v>0</v>
      </c>
      <c r="BV75" s="306">
        <f t="shared" si="89"/>
        <v>0</v>
      </c>
      <c r="BW75" s="306">
        <f t="shared" si="90"/>
        <v>0</v>
      </c>
      <c r="BX75" s="404">
        <f t="shared" si="109"/>
        <v>11.900983674842376</v>
      </c>
      <c r="BY75" s="405">
        <f t="shared" si="119"/>
        <v>16.571124465313993</v>
      </c>
      <c r="BZ75" s="788" t="s">
        <v>2441</v>
      </c>
      <c r="CA75" s="486">
        <f t="shared" si="110"/>
        <v>9.8506578180284556</v>
      </c>
      <c r="CB75" s="348">
        <f t="shared" si="111"/>
        <v>28.523613792871224</v>
      </c>
      <c r="CC75" s="404">
        <f t="shared" si="112"/>
        <v>67.513050314465403</v>
      </c>
      <c r="CD75" s="570">
        <f t="shared" si="120"/>
        <v>0.95700000000000007</v>
      </c>
      <c r="CE75" s="419">
        <f t="shared" si="97"/>
        <v>0.9773841000000002</v>
      </c>
      <c r="CF75" s="419">
        <f t="shared" si="93"/>
        <v>1.0751225100000004</v>
      </c>
      <c r="CG75" s="419">
        <f t="shared" si="93"/>
        <v>1.1826347610000005</v>
      </c>
      <c r="CH75" s="496">
        <f t="shared" si="93"/>
        <v>1.3008982371000006</v>
      </c>
      <c r="CI75" s="416">
        <f t="shared" si="113"/>
        <v>5.4930396081000019</v>
      </c>
      <c r="CJ75" s="405">
        <f t="shared" si="114"/>
        <v>9.2506561268103766</v>
      </c>
      <c r="CK75" s="457">
        <v>1.23</v>
      </c>
      <c r="CL75" s="458">
        <v>25.92</v>
      </c>
      <c r="CM75" s="458">
        <v>-0.85</v>
      </c>
      <c r="CN75" s="459">
        <v>4.55</v>
      </c>
      <c r="CO75" s="460">
        <v>9.15</v>
      </c>
    </row>
    <row r="76" spans="1:93" ht="11.25" customHeight="1">
      <c r="A76" s="30" t="s">
        <v>3000</v>
      </c>
      <c r="B76" s="32" t="s">
        <v>3001</v>
      </c>
      <c r="C76" s="524" t="s">
        <v>3002</v>
      </c>
      <c r="D76" s="118">
        <v>8</v>
      </c>
      <c r="E76" s="24">
        <v>393</v>
      </c>
      <c r="F76" s="40" t="s">
        <v>2049</v>
      </c>
      <c r="G76" s="42" t="s">
        <v>2049</v>
      </c>
      <c r="H76" s="185">
        <v>109.92</v>
      </c>
      <c r="I76" s="229">
        <f t="shared" si="98"/>
        <v>2.0014556040756917</v>
      </c>
      <c r="J76" s="125">
        <v>0.5</v>
      </c>
      <c r="K76" s="125">
        <v>0.55000000000000004</v>
      </c>
      <c r="L76" s="84">
        <f t="shared" si="99"/>
        <v>10.000000000000009</v>
      </c>
      <c r="M76" s="215">
        <v>42025</v>
      </c>
      <c r="N76" s="44">
        <v>42027</v>
      </c>
      <c r="O76" s="34">
        <v>42055</v>
      </c>
      <c r="P76" s="268" t="s">
        <v>651</v>
      </c>
      <c r="Q76" s="197" t="s">
        <v>2332</v>
      </c>
      <c r="R76" s="192">
        <f t="shared" si="95"/>
        <v>2.2000000000000002</v>
      </c>
      <c r="S76" s="672">
        <f t="shared" si="100"/>
        <v>38.062283737024224</v>
      </c>
      <c r="T76" s="681">
        <f t="shared" si="101"/>
        <v>581.56384393276119</v>
      </c>
      <c r="U76" s="229">
        <f t="shared" si="102"/>
        <v>19.017301038062282</v>
      </c>
      <c r="V76" s="264">
        <v>12</v>
      </c>
      <c r="W76" s="162">
        <v>5.78</v>
      </c>
      <c r="X76" s="150">
        <v>1.06</v>
      </c>
      <c r="Y76" s="157">
        <v>4.3899999999999997</v>
      </c>
      <c r="Z76" s="150">
        <v>54.96</v>
      </c>
      <c r="AA76" s="1026">
        <v>217.3</v>
      </c>
      <c r="AB76" s="434">
        <v>9.3000000000000007</v>
      </c>
      <c r="AC76" s="444">
        <v>16.02</v>
      </c>
      <c r="AD76" s="445">
        <v>18.899999999999999</v>
      </c>
      <c r="AE76" s="445">
        <v>18</v>
      </c>
      <c r="AF76" s="725">
        <v>19</v>
      </c>
      <c r="AG76" s="467">
        <v>4762</v>
      </c>
      <c r="AH76" s="1143">
        <v>1.1000000000000001</v>
      </c>
      <c r="AI76" s="769">
        <v>4.0599999999999996</v>
      </c>
      <c r="AJ76" s="796">
        <f t="shared" si="103"/>
        <v>3.0946729759847282</v>
      </c>
      <c r="AK76" s="688" t="str">
        <f t="shared" ref="AK76:AK86" si="121">IF(OR(AN76&lt;0,AN76="n/a",AO76&lt;0,AO76="n/a"),"n/a",AN76/AO76)</f>
        <v>n/a</v>
      </c>
      <c r="AL76" s="635">
        <f t="shared" si="115"/>
        <v>56.25</v>
      </c>
      <c r="AM76" s="636">
        <f t="shared" si="116"/>
        <v>25.99210498948732</v>
      </c>
      <c r="AN76" s="636">
        <f t="shared" si="117"/>
        <v>58.489319246111357</v>
      </c>
      <c r="AO76" s="236" t="str">
        <f t="shared" si="104"/>
        <v>n/a</v>
      </c>
      <c r="AP76" s="814">
        <v>2</v>
      </c>
      <c r="AQ76" s="814">
        <v>1.28</v>
      </c>
      <c r="AR76" s="815"/>
      <c r="AS76" s="814">
        <v>1.1200000000000001</v>
      </c>
      <c r="AT76" s="797">
        <v>1</v>
      </c>
      <c r="AU76" s="815"/>
      <c r="AV76" s="828">
        <v>0.24</v>
      </c>
      <c r="AW76" s="828">
        <v>0.2</v>
      </c>
      <c r="AX76" s="817">
        <v>0.1</v>
      </c>
      <c r="AY76" s="820">
        <v>0</v>
      </c>
      <c r="AZ76" s="820">
        <v>0</v>
      </c>
      <c r="BA76" s="820">
        <v>0</v>
      </c>
      <c r="BB76" s="820">
        <v>0</v>
      </c>
      <c r="BC76" s="820">
        <v>0</v>
      </c>
      <c r="BD76" s="820">
        <v>0</v>
      </c>
      <c r="BE76" s="820">
        <v>0</v>
      </c>
      <c r="BF76" s="820">
        <v>0</v>
      </c>
      <c r="BG76" s="820">
        <v>0</v>
      </c>
      <c r="BH76" s="816">
        <f t="shared" si="105"/>
        <v>5.94</v>
      </c>
      <c r="BI76" s="409">
        <f t="shared" si="118"/>
        <v>56.25</v>
      </c>
      <c r="BJ76" s="409">
        <f t="shared" si="106"/>
        <v>14.285714285714279</v>
      </c>
      <c r="BK76" s="409">
        <f t="shared" si="107"/>
        <v>12.000000000000011</v>
      </c>
      <c r="BL76" s="395">
        <f t="shared" si="108"/>
        <v>316.66666666666669</v>
      </c>
      <c r="BM76" s="408">
        <f t="shared" si="92"/>
        <v>19.999999999999996</v>
      </c>
      <c r="BN76" s="395">
        <f t="shared" si="81"/>
        <v>100</v>
      </c>
      <c r="BO76" s="395">
        <f t="shared" si="82"/>
        <v>0</v>
      </c>
      <c r="BP76" s="395">
        <f t="shared" si="83"/>
        <v>0</v>
      </c>
      <c r="BQ76" s="395">
        <f t="shared" si="84"/>
        <v>0</v>
      </c>
      <c r="BR76" s="395">
        <f t="shared" si="85"/>
        <v>0</v>
      </c>
      <c r="BS76" s="395">
        <f t="shared" si="86"/>
        <v>0</v>
      </c>
      <c r="BT76" s="395">
        <f t="shared" si="87"/>
        <v>0</v>
      </c>
      <c r="BU76" s="395">
        <f t="shared" si="88"/>
        <v>0</v>
      </c>
      <c r="BV76" s="395">
        <f t="shared" si="89"/>
        <v>0</v>
      </c>
      <c r="BW76" s="395">
        <f t="shared" si="90"/>
        <v>0</v>
      </c>
      <c r="BX76" s="408">
        <f t="shared" si="109"/>
        <v>34.613492063492068</v>
      </c>
      <c r="BY76" s="409">
        <f t="shared" si="119"/>
        <v>80.090995922550263</v>
      </c>
      <c r="BZ76" s="654" t="s">
        <v>1465</v>
      </c>
      <c r="CA76" s="487">
        <f t="shared" si="110"/>
        <v>41.473473812124766</v>
      </c>
      <c r="CB76" s="349">
        <f t="shared" si="111"/>
        <v>60.490774850187051</v>
      </c>
      <c r="CC76" s="408">
        <f t="shared" si="112"/>
        <v>67.262041522491359</v>
      </c>
      <c r="CD76" s="574">
        <f t="shared" si="120"/>
        <v>2.1859999999999999</v>
      </c>
      <c r="CE76" s="420">
        <f t="shared" si="97"/>
        <v>2.4046000000000003</v>
      </c>
      <c r="CF76" s="420">
        <f t="shared" si="93"/>
        <v>2.6450600000000004</v>
      </c>
      <c r="CG76" s="420">
        <f t="shared" si="93"/>
        <v>2.9095660000000008</v>
      </c>
      <c r="CH76" s="497">
        <f t="shared" si="93"/>
        <v>3.2005226000000011</v>
      </c>
      <c r="CI76" s="421">
        <f t="shared" si="113"/>
        <v>13.345748600000002</v>
      </c>
      <c r="CJ76" s="409">
        <f t="shared" si="114"/>
        <v>12.141328784570598</v>
      </c>
      <c r="CK76" s="468">
        <v>1.1200000000000001</v>
      </c>
      <c r="CL76" s="469">
        <v>25.95</v>
      </c>
      <c r="CM76" s="469">
        <v>-49.54</v>
      </c>
      <c r="CN76" s="528">
        <v>-0.43</v>
      </c>
      <c r="CO76" s="476">
        <v>-20.45</v>
      </c>
    </row>
    <row r="77" spans="1:93" ht="11.25" customHeight="1">
      <c r="A77" s="129" t="s">
        <v>3523</v>
      </c>
      <c r="B77" s="16" t="s">
        <v>91</v>
      </c>
      <c r="C77" s="373" t="s">
        <v>505</v>
      </c>
      <c r="D77" s="116">
        <v>5</v>
      </c>
      <c r="E77" s="24">
        <v>584</v>
      </c>
      <c r="F77" s="78" t="s">
        <v>2659</v>
      </c>
      <c r="G77" s="50" t="s">
        <v>2659</v>
      </c>
      <c r="H77" s="183">
        <v>47.44</v>
      </c>
      <c r="I77" s="227">
        <f t="shared" si="98"/>
        <v>3.5413153456998319</v>
      </c>
      <c r="J77" s="127">
        <v>0.35</v>
      </c>
      <c r="K77" s="127">
        <v>0.42</v>
      </c>
      <c r="L77" s="96">
        <f t="shared" si="99"/>
        <v>19.999999999999996</v>
      </c>
      <c r="M77" s="105">
        <v>42002</v>
      </c>
      <c r="N77" s="20">
        <v>42004</v>
      </c>
      <c r="O77" s="21">
        <v>42019</v>
      </c>
      <c r="P77" s="19" t="s">
        <v>1514</v>
      </c>
      <c r="Q77" s="627"/>
      <c r="R77" s="224">
        <f t="shared" si="95"/>
        <v>1.68</v>
      </c>
      <c r="S77" s="231">
        <f t="shared" si="100"/>
        <v>254.54545454545453</v>
      </c>
      <c r="T77" s="680">
        <f t="shared" si="101"/>
        <v>294.43331894965854</v>
      </c>
      <c r="U77" s="227">
        <f t="shared" si="102"/>
        <v>71.878787878787875</v>
      </c>
      <c r="V77" s="263">
        <v>12</v>
      </c>
      <c r="W77" s="161">
        <v>0.66</v>
      </c>
      <c r="X77" s="149">
        <v>5.53</v>
      </c>
      <c r="Y77" s="155">
        <v>8.2100000000000009</v>
      </c>
      <c r="Z77" s="149">
        <v>4.87</v>
      </c>
      <c r="AA77" s="156">
        <v>6.8</v>
      </c>
      <c r="AB77" s="432">
        <v>34.700000000000003</v>
      </c>
      <c r="AC77" s="440">
        <v>45.85</v>
      </c>
      <c r="AD77" s="443">
        <v>30.8</v>
      </c>
      <c r="AE77" s="440">
        <v>13</v>
      </c>
      <c r="AF77" s="723">
        <v>12</v>
      </c>
      <c r="AG77" s="456">
        <v>2236</v>
      </c>
      <c r="AH77" s="653">
        <v>1.8</v>
      </c>
      <c r="AI77" s="767">
        <v>1.53</v>
      </c>
      <c r="AJ77" s="795" t="str">
        <f t="shared" si="103"/>
        <v>n/a</v>
      </c>
      <c r="AK77" s="794" t="str">
        <f t="shared" si="121"/>
        <v>n/a</v>
      </c>
      <c r="AL77" s="634">
        <f t="shared" si="115"/>
        <v>29.629629629629605</v>
      </c>
      <c r="AM77" s="631">
        <f t="shared" si="116"/>
        <v>39.115300228031955</v>
      </c>
      <c r="AN77" s="631" t="str">
        <f t="shared" si="117"/>
        <v>n/a</v>
      </c>
      <c r="AO77" s="235" t="str">
        <f t="shared" si="104"/>
        <v>n/a</v>
      </c>
      <c r="AP77" s="808">
        <v>1.4</v>
      </c>
      <c r="AQ77" s="808">
        <v>1.08</v>
      </c>
      <c r="AR77" s="809"/>
      <c r="AS77" s="808">
        <v>0.72</v>
      </c>
      <c r="AT77" s="796">
        <v>0.52</v>
      </c>
      <c r="AU77" s="809"/>
      <c r="AV77" s="827">
        <v>0</v>
      </c>
      <c r="AW77" s="827">
        <v>0</v>
      </c>
      <c r="AX77" s="812">
        <v>0</v>
      </c>
      <c r="AY77" s="812">
        <v>0</v>
      </c>
      <c r="AZ77" s="812">
        <v>0</v>
      </c>
      <c r="BA77" s="812">
        <v>0</v>
      </c>
      <c r="BB77" s="812">
        <v>0</v>
      </c>
      <c r="BC77" s="812">
        <v>0</v>
      </c>
      <c r="BD77" s="812">
        <v>0</v>
      </c>
      <c r="BE77" s="812">
        <v>0</v>
      </c>
      <c r="BF77" s="812">
        <v>0</v>
      </c>
      <c r="BG77" s="812">
        <v>0</v>
      </c>
      <c r="BH77" s="810">
        <f t="shared" si="105"/>
        <v>3.72</v>
      </c>
      <c r="BI77" s="405">
        <f t="shared" si="118"/>
        <v>29.629629629629605</v>
      </c>
      <c r="BJ77" s="405">
        <f t="shared" si="106"/>
        <v>50.000000000000021</v>
      </c>
      <c r="BK77" s="405">
        <f t="shared" si="107"/>
        <v>38.46153846153846</v>
      </c>
      <c r="BL77" s="306">
        <f t="shared" ref="BL77:BL107" si="122">IF(AV77=0,0,IF(AV77&gt;AT77,0,((AT77/AV77)-1)*100))</f>
        <v>0</v>
      </c>
      <c r="BM77" s="851">
        <f t="shared" si="92"/>
        <v>0</v>
      </c>
      <c r="BN77" s="306">
        <f t="shared" si="81"/>
        <v>0</v>
      </c>
      <c r="BO77" s="306">
        <f t="shared" si="82"/>
        <v>0</v>
      </c>
      <c r="BP77" s="306">
        <f t="shared" si="83"/>
        <v>0</v>
      </c>
      <c r="BQ77" s="306">
        <f t="shared" si="84"/>
        <v>0</v>
      </c>
      <c r="BR77" s="306">
        <f t="shared" si="85"/>
        <v>0</v>
      </c>
      <c r="BS77" s="306">
        <f t="shared" si="86"/>
        <v>0</v>
      </c>
      <c r="BT77" s="306">
        <f t="shared" si="87"/>
        <v>0</v>
      </c>
      <c r="BU77" s="306">
        <f t="shared" si="88"/>
        <v>0</v>
      </c>
      <c r="BV77" s="306">
        <f t="shared" si="89"/>
        <v>0</v>
      </c>
      <c r="BW77" s="306">
        <f t="shared" si="90"/>
        <v>0</v>
      </c>
      <c r="BX77" s="404">
        <f t="shared" si="109"/>
        <v>7.8727445394112046</v>
      </c>
      <c r="BY77" s="405">
        <f t="shared" si="119"/>
        <v>16.181271672471627</v>
      </c>
      <c r="BZ77" s="788" t="s">
        <v>2637</v>
      </c>
      <c r="CA77" s="486" t="str">
        <f t="shared" si="110"/>
        <v>n/a</v>
      </c>
      <c r="CB77" s="348" t="str">
        <f t="shared" si="111"/>
        <v>n/a</v>
      </c>
      <c r="CC77" s="404">
        <f t="shared" si="112"/>
        <v>38.738493481826808</v>
      </c>
      <c r="CD77" s="570">
        <f t="shared" si="120"/>
        <v>1.54</v>
      </c>
      <c r="CE77" s="419">
        <f t="shared" si="97"/>
        <v>1.6940000000000002</v>
      </c>
      <c r="CF77" s="419">
        <f t="shared" si="93"/>
        <v>1.8634000000000004</v>
      </c>
      <c r="CG77" s="419">
        <f t="shared" si="93"/>
        <v>2.0497400000000008</v>
      </c>
      <c r="CH77" s="496">
        <f t="shared" si="93"/>
        <v>2.2547140000000012</v>
      </c>
      <c r="CI77" s="416">
        <f t="shared" si="113"/>
        <v>9.4018540000000019</v>
      </c>
      <c r="CJ77" s="405">
        <f t="shared" si="114"/>
        <v>19.818410623946043</v>
      </c>
      <c r="CK77" s="457">
        <v>1.17</v>
      </c>
      <c r="CL77" s="458">
        <v>68.33</v>
      </c>
      <c r="CM77" s="458">
        <v>-3.77</v>
      </c>
      <c r="CN77" s="525">
        <v>10.43</v>
      </c>
      <c r="CO77" s="508">
        <v>31.2</v>
      </c>
    </row>
    <row r="78" spans="1:93" ht="11.25" customHeight="1">
      <c r="A78" s="23" t="s">
        <v>535</v>
      </c>
      <c r="B78" s="24" t="s">
        <v>536</v>
      </c>
      <c r="C78" s="217" t="s">
        <v>1880</v>
      </c>
      <c r="D78" s="117">
        <v>5</v>
      </c>
      <c r="E78" s="24">
        <v>642</v>
      </c>
      <c r="F78" s="57" t="s">
        <v>2659</v>
      </c>
      <c r="G78" s="49" t="s">
        <v>2659</v>
      </c>
      <c r="H78" s="184">
        <v>24.4</v>
      </c>
      <c r="I78" s="227">
        <f t="shared" si="98"/>
        <v>1.9672131147540985</v>
      </c>
      <c r="J78" s="126">
        <v>0.1</v>
      </c>
      <c r="K78" s="126">
        <v>0.12</v>
      </c>
      <c r="L78" s="83">
        <f t="shared" si="99"/>
        <v>19.999999999999996</v>
      </c>
      <c r="M78" s="140">
        <v>42060</v>
      </c>
      <c r="N78" s="27">
        <v>42062</v>
      </c>
      <c r="O78" s="28">
        <v>42094</v>
      </c>
      <c r="P78" s="26" t="s">
        <v>1445</v>
      </c>
      <c r="Q78" s="627"/>
      <c r="R78" s="224">
        <f t="shared" si="95"/>
        <v>0.48</v>
      </c>
      <c r="S78" s="231">
        <f t="shared" si="100"/>
        <v>28.402366863905325</v>
      </c>
      <c r="T78" s="680">
        <f t="shared" si="101"/>
        <v>1.6420088441152059</v>
      </c>
      <c r="U78" s="227">
        <f t="shared" si="102"/>
        <v>14.437869822485206</v>
      </c>
      <c r="V78" s="263">
        <v>12</v>
      </c>
      <c r="W78" s="161">
        <v>1.69</v>
      </c>
      <c r="X78" s="149">
        <v>1.29</v>
      </c>
      <c r="Y78" s="155">
        <v>3.19</v>
      </c>
      <c r="Z78" s="149">
        <v>1.61</v>
      </c>
      <c r="AA78" s="156">
        <v>13.7</v>
      </c>
      <c r="AB78" s="432">
        <v>29.1</v>
      </c>
      <c r="AC78" s="440">
        <v>7.67</v>
      </c>
      <c r="AD78" s="443">
        <v>6.2</v>
      </c>
      <c r="AE78" s="440">
        <v>11.2</v>
      </c>
      <c r="AF78" s="723">
        <v>16</v>
      </c>
      <c r="AG78" s="456">
        <v>31021</v>
      </c>
      <c r="AH78" s="653">
        <v>0.1</v>
      </c>
      <c r="AI78" s="767">
        <v>0.17</v>
      </c>
      <c r="AJ78" s="796">
        <f t="shared" si="103"/>
        <v>2.3983605644683079</v>
      </c>
      <c r="AK78" s="688" t="str">
        <f t="shared" si="121"/>
        <v>n/a</v>
      </c>
      <c r="AL78" s="634">
        <f t="shared" si="115"/>
        <v>2.5641025641025772</v>
      </c>
      <c r="AM78" s="631">
        <f t="shared" si="116"/>
        <v>21.141372855475971</v>
      </c>
      <c r="AN78" s="631">
        <f t="shared" si="117"/>
        <v>14.869835499703509</v>
      </c>
      <c r="AO78" s="235" t="str">
        <f t="shared" si="104"/>
        <v>n/a</v>
      </c>
      <c r="AP78" s="813">
        <v>0.4</v>
      </c>
      <c r="AQ78" s="808">
        <v>0.39</v>
      </c>
      <c r="AR78" s="809"/>
      <c r="AS78" s="808">
        <v>0.315</v>
      </c>
      <c r="AT78" s="796">
        <v>0.22500000000000001</v>
      </c>
      <c r="AU78" s="809"/>
      <c r="AV78" s="827">
        <v>0.2</v>
      </c>
      <c r="AW78" s="827">
        <v>0.2</v>
      </c>
      <c r="AX78" s="811">
        <v>0.2</v>
      </c>
      <c r="AY78" s="811">
        <v>0.1</v>
      </c>
      <c r="AZ78" s="812">
        <v>0</v>
      </c>
      <c r="BA78" s="812">
        <v>0</v>
      </c>
      <c r="BB78" s="812">
        <v>0</v>
      </c>
      <c r="BC78" s="812">
        <v>0</v>
      </c>
      <c r="BD78" s="812">
        <v>0</v>
      </c>
      <c r="BE78" s="812">
        <v>0.12</v>
      </c>
      <c r="BF78" s="812">
        <v>0.24</v>
      </c>
      <c r="BG78" s="812">
        <v>0.24</v>
      </c>
      <c r="BH78" s="810">
        <f t="shared" si="105"/>
        <v>2.63</v>
      </c>
      <c r="BI78" s="405">
        <f t="shared" si="118"/>
        <v>2.5641025641025772</v>
      </c>
      <c r="BJ78" s="405">
        <f t="shared" si="106"/>
        <v>23.809523809523814</v>
      </c>
      <c r="BK78" s="405">
        <f t="shared" si="107"/>
        <v>39.999999999999993</v>
      </c>
      <c r="BL78" s="306">
        <f t="shared" si="122"/>
        <v>12.5</v>
      </c>
      <c r="BM78" s="404">
        <f t="shared" si="92"/>
        <v>0</v>
      </c>
      <c r="BN78" s="306">
        <f t="shared" si="81"/>
        <v>0</v>
      </c>
      <c r="BO78" s="306">
        <f t="shared" si="82"/>
        <v>100</v>
      </c>
      <c r="BP78" s="306">
        <f t="shared" si="83"/>
        <v>0</v>
      </c>
      <c r="BQ78" s="306">
        <f t="shared" si="84"/>
        <v>0</v>
      </c>
      <c r="BR78" s="306">
        <f t="shared" si="85"/>
        <v>0</v>
      </c>
      <c r="BS78" s="306">
        <f t="shared" si="86"/>
        <v>0</v>
      </c>
      <c r="BT78" s="306">
        <f t="shared" si="87"/>
        <v>0</v>
      </c>
      <c r="BU78" s="306">
        <f t="shared" si="88"/>
        <v>0</v>
      </c>
      <c r="BV78" s="306">
        <f t="shared" si="89"/>
        <v>0</v>
      </c>
      <c r="BW78" s="306">
        <f t="shared" si="90"/>
        <v>0</v>
      </c>
      <c r="BX78" s="404">
        <f t="shared" si="109"/>
        <v>11.924908424908427</v>
      </c>
      <c r="BY78" s="405">
        <f t="shared" si="119"/>
        <v>26.072548055836741</v>
      </c>
      <c r="BZ78" s="788" t="s">
        <v>2442</v>
      </c>
      <c r="CA78" s="486">
        <f t="shared" si="110"/>
        <v>2.3991787919724015</v>
      </c>
      <c r="CB78" s="348">
        <f t="shared" si="111"/>
        <v>16.837048614457608</v>
      </c>
      <c r="CC78" s="404">
        <f t="shared" si="112"/>
        <v>62.423027613412238</v>
      </c>
      <c r="CD78" s="570">
        <f t="shared" si="120"/>
        <v>0.44000000000000006</v>
      </c>
      <c r="CE78" s="419">
        <f t="shared" si="97"/>
        <v>0.47374800000000006</v>
      </c>
      <c r="CF78" s="419">
        <f t="shared" si="93"/>
        <v>0.52112280000000011</v>
      </c>
      <c r="CG78" s="419">
        <f t="shared" si="93"/>
        <v>0.57323508000000012</v>
      </c>
      <c r="CH78" s="496">
        <f t="shared" si="93"/>
        <v>0.6305585880000002</v>
      </c>
      <c r="CI78" s="416">
        <f t="shared" si="113"/>
        <v>2.6386644680000009</v>
      </c>
      <c r="CJ78" s="405">
        <f t="shared" si="114"/>
        <v>10.814198639344266</v>
      </c>
      <c r="CK78" s="457">
        <v>1.66</v>
      </c>
      <c r="CL78" s="458">
        <v>44.68</v>
      </c>
      <c r="CM78" s="458">
        <v>-2.54</v>
      </c>
      <c r="CN78" s="525">
        <v>3.94</v>
      </c>
      <c r="CO78" s="508">
        <v>15.25</v>
      </c>
    </row>
    <row r="79" spans="1:93" ht="11.25" customHeight="1">
      <c r="A79" s="23" t="s">
        <v>1626</v>
      </c>
      <c r="B79" s="24" t="s">
        <v>3103</v>
      </c>
      <c r="C79" s="217" t="s">
        <v>1878</v>
      </c>
      <c r="D79" s="117">
        <v>5</v>
      </c>
      <c r="E79" s="24">
        <v>585</v>
      </c>
      <c r="F79" s="57" t="s">
        <v>2659</v>
      </c>
      <c r="G79" s="49" t="s">
        <v>2659</v>
      </c>
      <c r="H79" s="184">
        <v>23.2</v>
      </c>
      <c r="I79" s="227">
        <f t="shared" si="98"/>
        <v>2.7586206896551726</v>
      </c>
      <c r="J79" s="126">
        <v>0.13</v>
      </c>
      <c r="K79" s="126">
        <v>0.16</v>
      </c>
      <c r="L79" s="83">
        <f t="shared" si="99"/>
        <v>23.076923076923084</v>
      </c>
      <c r="M79" s="140">
        <v>42003</v>
      </c>
      <c r="N79" s="27">
        <v>42006</v>
      </c>
      <c r="O79" s="28">
        <v>42019</v>
      </c>
      <c r="P79" s="93" t="s">
        <v>1514</v>
      </c>
      <c r="Q79" s="627"/>
      <c r="R79" s="224">
        <f t="shared" si="95"/>
        <v>0.64</v>
      </c>
      <c r="S79" s="231">
        <f t="shared" si="100"/>
        <v>457.14285714285711</v>
      </c>
      <c r="T79" s="680">
        <f t="shared" si="101"/>
        <v>345.93401177432395</v>
      </c>
      <c r="U79" s="227">
        <f t="shared" si="102"/>
        <v>165.71428571428569</v>
      </c>
      <c r="V79" s="263">
        <v>12</v>
      </c>
      <c r="W79" s="161">
        <v>0.14000000000000001</v>
      </c>
      <c r="X79" s="149">
        <v>13.7</v>
      </c>
      <c r="Y79" s="155">
        <v>10.53</v>
      </c>
      <c r="Z79" s="149">
        <v>2.7</v>
      </c>
      <c r="AA79" s="156">
        <v>3.5</v>
      </c>
      <c r="AB79" s="432">
        <v>117.6</v>
      </c>
      <c r="AC79" s="440">
        <v>71.86</v>
      </c>
      <c r="AD79" s="443">
        <v>15.6</v>
      </c>
      <c r="AE79" s="440">
        <v>12.1</v>
      </c>
      <c r="AF79" s="723">
        <v>12</v>
      </c>
      <c r="AG79" s="456">
        <v>3779</v>
      </c>
      <c r="AH79" s="653">
        <v>0.4</v>
      </c>
      <c r="AI79" s="767">
        <v>0.87</v>
      </c>
      <c r="AJ79" s="796">
        <f t="shared" si="103"/>
        <v>2.5038142096347258</v>
      </c>
      <c r="AK79" s="688" t="str">
        <f t="shared" si="121"/>
        <v>n/a</v>
      </c>
      <c r="AL79" s="634">
        <f t="shared" si="115"/>
        <v>18.181818181818187</v>
      </c>
      <c r="AM79" s="631">
        <f t="shared" si="116"/>
        <v>22.917892127880691</v>
      </c>
      <c r="AN79" s="631">
        <f t="shared" si="117"/>
        <v>39.059501670301721</v>
      </c>
      <c r="AO79" s="235" t="str">
        <f t="shared" si="104"/>
        <v>n/a</v>
      </c>
      <c r="AP79" s="808">
        <v>0.52</v>
      </c>
      <c r="AQ79" s="808">
        <v>0.44</v>
      </c>
      <c r="AR79" s="809"/>
      <c r="AS79" s="808">
        <v>0.32</v>
      </c>
      <c r="AT79" s="796">
        <v>0.28000000000000003</v>
      </c>
      <c r="AU79" s="809"/>
      <c r="AV79" s="827">
        <v>0.1</v>
      </c>
      <c r="AW79" s="827">
        <v>0.1</v>
      </c>
      <c r="AX79" s="812">
        <v>0.72</v>
      </c>
      <c r="AY79" s="812">
        <v>1.1599999999999999</v>
      </c>
      <c r="AZ79" s="811">
        <v>1.1599999999999999</v>
      </c>
      <c r="BA79" s="811">
        <v>0.76100000000000001</v>
      </c>
      <c r="BB79" s="812">
        <v>0</v>
      </c>
      <c r="BC79" s="812">
        <v>0</v>
      </c>
      <c r="BD79" s="812">
        <v>0</v>
      </c>
      <c r="BE79" s="812">
        <v>0</v>
      </c>
      <c r="BF79" s="812">
        <v>0</v>
      </c>
      <c r="BG79" s="812">
        <v>0</v>
      </c>
      <c r="BH79" s="810">
        <f t="shared" si="105"/>
        <v>5.5610000000000008</v>
      </c>
      <c r="BI79" s="405">
        <f t="shared" si="118"/>
        <v>18.181818181818187</v>
      </c>
      <c r="BJ79" s="405">
        <f t="shared" si="106"/>
        <v>37.5</v>
      </c>
      <c r="BK79" s="405">
        <f t="shared" si="107"/>
        <v>14.285714285714279</v>
      </c>
      <c r="BL79" s="306">
        <f t="shared" si="122"/>
        <v>180.00000000000003</v>
      </c>
      <c r="BM79" s="404">
        <f t="shared" si="92"/>
        <v>0</v>
      </c>
      <c r="BN79" s="306">
        <f t="shared" si="81"/>
        <v>0</v>
      </c>
      <c r="BO79" s="306">
        <f t="shared" si="82"/>
        <v>0</v>
      </c>
      <c r="BP79" s="306">
        <f t="shared" si="83"/>
        <v>0</v>
      </c>
      <c r="BQ79" s="306">
        <f t="shared" si="84"/>
        <v>52.431011826544015</v>
      </c>
      <c r="BR79" s="306">
        <f t="shared" si="85"/>
        <v>0</v>
      </c>
      <c r="BS79" s="306">
        <f t="shared" si="86"/>
        <v>0</v>
      </c>
      <c r="BT79" s="306">
        <f t="shared" si="87"/>
        <v>0</v>
      </c>
      <c r="BU79" s="306">
        <f t="shared" si="88"/>
        <v>0</v>
      </c>
      <c r="BV79" s="306">
        <f t="shared" si="89"/>
        <v>0</v>
      </c>
      <c r="BW79" s="306">
        <f t="shared" si="90"/>
        <v>0</v>
      </c>
      <c r="BX79" s="404">
        <f t="shared" si="109"/>
        <v>20.159902952938431</v>
      </c>
      <c r="BY79" s="405">
        <f t="shared" si="119"/>
        <v>45.455909656227334</v>
      </c>
      <c r="BZ79" s="788" t="s">
        <v>2637</v>
      </c>
      <c r="CA79" s="486">
        <f t="shared" si="110"/>
        <v>-123.89616335432879</v>
      </c>
      <c r="CB79" s="348">
        <f t="shared" si="111"/>
        <v>41.818122359956895</v>
      </c>
      <c r="CC79" s="404">
        <f t="shared" si="112"/>
        <v>44.15</v>
      </c>
      <c r="CD79" s="570">
        <f t="shared" si="120"/>
        <v>0.57200000000000006</v>
      </c>
      <c r="CE79" s="419">
        <f t="shared" si="97"/>
        <v>0.62920000000000009</v>
      </c>
      <c r="CF79" s="419">
        <f t="shared" ref="CF79:CH86" si="123">IF($AE79="n/a",1.03*CE79,IF($AE79&lt;0,1.01*CE79,IF($AE79&gt;10,1.1*CE79,(1+$AE79/100)*CE79)))</f>
        <v>0.69212000000000018</v>
      </c>
      <c r="CG79" s="419">
        <f t="shared" si="123"/>
        <v>0.76133200000000023</v>
      </c>
      <c r="CH79" s="496">
        <f t="shared" si="123"/>
        <v>0.83746520000000035</v>
      </c>
      <c r="CI79" s="416">
        <f t="shared" si="113"/>
        <v>3.4921172000000009</v>
      </c>
      <c r="CJ79" s="405">
        <f t="shared" si="114"/>
        <v>15.052229310344831</v>
      </c>
      <c r="CK79" s="457">
        <v>0.93</v>
      </c>
      <c r="CL79" s="458">
        <v>43.52</v>
      </c>
      <c r="CM79" s="458">
        <v>-10.01</v>
      </c>
      <c r="CN79" s="525">
        <v>-2.59</v>
      </c>
      <c r="CO79" s="508">
        <v>15.47</v>
      </c>
    </row>
    <row r="80" spans="1:93" ht="11.25" customHeight="1">
      <c r="A80" s="23" t="s">
        <v>946</v>
      </c>
      <c r="B80" s="24" t="s">
        <v>3119</v>
      </c>
      <c r="C80" s="98" t="s">
        <v>1345</v>
      </c>
      <c r="D80" s="117">
        <v>9</v>
      </c>
      <c r="E80" s="24">
        <v>361</v>
      </c>
      <c r="F80" s="38" t="s">
        <v>2049</v>
      </c>
      <c r="G80" s="39" t="s">
        <v>2049</v>
      </c>
      <c r="H80" s="184">
        <v>142.22999999999999</v>
      </c>
      <c r="I80" s="227">
        <f t="shared" si="98"/>
        <v>2.1936300358574141</v>
      </c>
      <c r="J80" s="126">
        <v>0.625</v>
      </c>
      <c r="K80" s="126">
        <v>0.78</v>
      </c>
      <c r="L80" s="83">
        <f t="shared" si="99"/>
        <v>24.8</v>
      </c>
      <c r="M80" s="140">
        <v>41871</v>
      </c>
      <c r="N80" s="27">
        <v>41873</v>
      </c>
      <c r="O80" s="28">
        <v>41884</v>
      </c>
      <c r="P80" s="93" t="s">
        <v>2739</v>
      </c>
      <c r="Q80" s="24"/>
      <c r="R80" s="224">
        <f t="shared" si="95"/>
        <v>3.12</v>
      </c>
      <c r="S80" s="231">
        <f t="shared" si="100"/>
        <v>34.589800443458984</v>
      </c>
      <c r="T80" s="680">
        <f t="shared" si="101"/>
        <v>52.764764166124742</v>
      </c>
      <c r="U80" s="227">
        <f t="shared" si="102"/>
        <v>15.768292682926829</v>
      </c>
      <c r="V80" s="263">
        <v>12</v>
      </c>
      <c r="W80" s="161">
        <v>9.02</v>
      </c>
      <c r="X80" s="149">
        <v>1.1299999999999999</v>
      </c>
      <c r="Y80" s="155">
        <v>1.35</v>
      </c>
      <c r="Z80" s="149">
        <v>3.33</v>
      </c>
      <c r="AA80" s="156">
        <v>21.6</v>
      </c>
      <c r="AB80" s="432">
        <v>14</v>
      </c>
      <c r="AC80" s="440">
        <v>11.35</v>
      </c>
      <c r="AD80" s="443">
        <v>33.1</v>
      </c>
      <c r="AE80" s="440">
        <v>14</v>
      </c>
      <c r="AF80" s="723">
        <v>21</v>
      </c>
      <c r="AG80" s="456">
        <v>25879</v>
      </c>
      <c r="AH80" s="653">
        <v>0.1</v>
      </c>
      <c r="AI80" s="767">
        <v>0.22</v>
      </c>
      <c r="AJ80" s="796">
        <f t="shared" si="103"/>
        <v>0.96812408720492626</v>
      </c>
      <c r="AK80" s="688">
        <f t="shared" si="121"/>
        <v>1.2781386346024046</v>
      </c>
      <c r="AL80" s="634">
        <f t="shared" si="115"/>
        <v>24.888888888888893</v>
      </c>
      <c r="AM80" s="631">
        <f t="shared" si="116"/>
        <v>28.478408197324367</v>
      </c>
      <c r="AN80" s="631">
        <f t="shared" si="117"/>
        <v>32.04490728648306</v>
      </c>
      <c r="AO80" s="235">
        <f t="shared" si="104"/>
        <v>25.071542647211654</v>
      </c>
      <c r="AP80" s="808">
        <v>2.81</v>
      </c>
      <c r="AQ80" s="808">
        <v>2.25</v>
      </c>
      <c r="AR80" s="809"/>
      <c r="AS80" s="808">
        <v>1.8</v>
      </c>
      <c r="AT80" s="796">
        <v>1.325</v>
      </c>
      <c r="AU80" s="809"/>
      <c r="AV80" s="821">
        <v>0.875</v>
      </c>
      <c r="AW80" s="827">
        <v>0.7</v>
      </c>
      <c r="AX80" s="811">
        <v>0.6</v>
      </c>
      <c r="AY80" s="811">
        <v>0.43</v>
      </c>
      <c r="AZ80" s="811">
        <v>0.33</v>
      </c>
      <c r="BA80" s="812">
        <v>0.3</v>
      </c>
      <c r="BB80" s="812">
        <v>0.3</v>
      </c>
      <c r="BC80" s="812">
        <v>0.3</v>
      </c>
      <c r="BD80" s="812">
        <v>0.3</v>
      </c>
      <c r="BE80" s="812">
        <v>0.3</v>
      </c>
      <c r="BF80" s="812">
        <v>0.3</v>
      </c>
      <c r="BG80" s="811">
        <v>0.28125</v>
      </c>
      <c r="BH80" s="810">
        <f t="shared" si="105"/>
        <v>13.201250000000003</v>
      </c>
      <c r="BI80" s="405">
        <f t="shared" si="118"/>
        <v>24.888888888888893</v>
      </c>
      <c r="BJ80" s="405">
        <f t="shared" si="106"/>
        <v>25</v>
      </c>
      <c r="BK80" s="405">
        <f t="shared" si="107"/>
        <v>35.849056603773597</v>
      </c>
      <c r="BL80" s="306">
        <f t="shared" si="122"/>
        <v>51.428571428571423</v>
      </c>
      <c r="BM80" s="404">
        <f t="shared" si="92"/>
        <v>25</v>
      </c>
      <c r="BN80" s="306">
        <f t="shared" si="81"/>
        <v>16.666666666666675</v>
      </c>
      <c r="BO80" s="306">
        <f t="shared" si="82"/>
        <v>39.534883720930239</v>
      </c>
      <c r="BP80" s="306">
        <f t="shared" si="83"/>
        <v>30.303030303030297</v>
      </c>
      <c r="BQ80" s="306">
        <f t="shared" si="84"/>
        <v>10.000000000000009</v>
      </c>
      <c r="BR80" s="306">
        <f t="shared" si="85"/>
        <v>0</v>
      </c>
      <c r="BS80" s="306">
        <f t="shared" si="86"/>
        <v>0</v>
      </c>
      <c r="BT80" s="306">
        <f t="shared" si="87"/>
        <v>0</v>
      </c>
      <c r="BU80" s="306">
        <f t="shared" si="88"/>
        <v>0</v>
      </c>
      <c r="BV80" s="306">
        <f t="shared" si="89"/>
        <v>0</v>
      </c>
      <c r="BW80" s="306">
        <f t="shared" si="90"/>
        <v>6.6666666666666652</v>
      </c>
      <c r="BX80" s="404">
        <f t="shared" si="109"/>
        <v>17.689184285235189</v>
      </c>
      <c r="BY80" s="405">
        <f t="shared" si="119"/>
        <v>16.349115974324299</v>
      </c>
      <c r="BZ80" s="788" t="s">
        <v>2558</v>
      </c>
      <c r="CA80" s="486">
        <f t="shared" si="110"/>
        <v>18.47024463941365</v>
      </c>
      <c r="CB80" s="348">
        <f t="shared" si="111"/>
        <v>34.238537322340477</v>
      </c>
      <c r="CC80" s="404">
        <f t="shared" si="112"/>
        <v>79.544190687361422</v>
      </c>
      <c r="CD80" s="570">
        <f t="shared" si="120"/>
        <v>3.0910000000000002</v>
      </c>
      <c r="CE80" s="419">
        <f t="shared" si="97"/>
        <v>3.4001000000000006</v>
      </c>
      <c r="CF80" s="419">
        <f t="shared" si="123"/>
        <v>3.7401100000000009</v>
      </c>
      <c r="CG80" s="419">
        <f t="shared" si="123"/>
        <v>4.1141210000000017</v>
      </c>
      <c r="CH80" s="496">
        <f t="shared" si="123"/>
        <v>4.5255331000000023</v>
      </c>
      <c r="CI80" s="416">
        <f t="shared" si="113"/>
        <v>18.870864100000006</v>
      </c>
      <c r="CJ80" s="405">
        <f t="shared" si="114"/>
        <v>13.26785073472545</v>
      </c>
      <c r="CK80" s="457">
        <v>1.71</v>
      </c>
      <c r="CL80" s="458">
        <v>15.7</v>
      </c>
      <c r="CM80" s="458">
        <v>-10.199999999999999</v>
      </c>
      <c r="CN80" s="459">
        <v>0.51</v>
      </c>
      <c r="CO80" s="460">
        <v>-0.51</v>
      </c>
    </row>
    <row r="81" spans="1:93" ht="11.25" customHeight="1">
      <c r="A81" s="30" t="s">
        <v>2922</v>
      </c>
      <c r="B81" s="32" t="s">
        <v>3334</v>
      </c>
      <c r="C81" s="107" t="s">
        <v>2523</v>
      </c>
      <c r="D81" s="118">
        <v>9</v>
      </c>
      <c r="E81" s="24">
        <v>366</v>
      </c>
      <c r="F81" s="65" t="s">
        <v>2659</v>
      </c>
      <c r="G81" s="66" t="s">
        <v>2659</v>
      </c>
      <c r="H81" s="185">
        <v>39.799999999999997</v>
      </c>
      <c r="I81" s="227">
        <f t="shared" si="98"/>
        <v>7.7386934673366836</v>
      </c>
      <c r="J81" s="125">
        <v>0.75749999999999995</v>
      </c>
      <c r="K81" s="125">
        <v>0.77</v>
      </c>
      <c r="L81" s="84">
        <f t="shared" si="99"/>
        <v>1.650165016501659</v>
      </c>
      <c r="M81" s="215">
        <v>41948</v>
      </c>
      <c r="N81" s="44">
        <v>41950</v>
      </c>
      <c r="O81" s="34">
        <v>41957</v>
      </c>
      <c r="P81" s="268" t="s">
        <v>1522</v>
      </c>
      <c r="Q81" s="197"/>
      <c r="R81" s="224">
        <f t="shared" si="95"/>
        <v>3.08</v>
      </c>
      <c r="S81" s="231">
        <f t="shared" si="100"/>
        <v>221.58273381294964</v>
      </c>
      <c r="T81" s="680">
        <f t="shared" si="101"/>
        <v>41.348987866568329</v>
      </c>
      <c r="U81" s="227">
        <f t="shared" si="102"/>
        <v>28.633093525179856</v>
      </c>
      <c r="V81" s="263">
        <v>12</v>
      </c>
      <c r="W81" s="161">
        <v>1.39</v>
      </c>
      <c r="X81" s="149">
        <v>5.73</v>
      </c>
      <c r="Y81" s="155">
        <v>1.26</v>
      </c>
      <c r="Z81" s="149">
        <v>1.57</v>
      </c>
      <c r="AA81" s="156">
        <v>5.6</v>
      </c>
      <c r="AB81" s="432">
        <v>-41.2</v>
      </c>
      <c r="AC81" s="440">
        <v>29.07</v>
      </c>
      <c r="AD81" s="443">
        <v>-20.100000000000001</v>
      </c>
      <c r="AE81" s="440">
        <v>5</v>
      </c>
      <c r="AF81" s="723">
        <v>13</v>
      </c>
      <c r="AG81" s="456">
        <v>4494</v>
      </c>
      <c r="AH81" s="653">
        <v>22.66</v>
      </c>
      <c r="AI81" s="767">
        <v>0.82</v>
      </c>
      <c r="AJ81" s="797" t="str">
        <f t="shared" si="103"/>
        <v>n/a</v>
      </c>
      <c r="AK81" s="686" t="str">
        <f t="shared" si="121"/>
        <v>n/a</v>
      </c>
      <c r="AL81" s="634">
        <f t="shared" si="115"/>
        <v>6.560283687943258</v>
      </c>
      <c r="AM81" s="631">
        <f t="shared" si="116"/>
        <v>6.1130576653625868</v>
      </c>
      <c r="AN81" s="631">
        <f t="shared" si="117"/>
        <v>4.5987866976552327</v>
      </c>
      <c r="AO81" s="235" t="str">
        <f t="shared" si="104"/>
        <v>n/a</v>
      </c>
      <c r="AP81" s="808">
        <v>3.0049999999999999</v>
      </c>
      <c r="AQ81" s="808">
        <v>2.82</v>
      </c>
      <c r="AR81" s="809"/>
      <c r="AS81" s="808">
        <v>2.66</v>
      </c>
      <c r="AT81" s="796">
        <v>2.5150000000000001</v>
      </c>
      <c r="AU81" s="809"/>
      <c r="AV81" s="821">
        <v>2.42</v>
      </c>
      <c r="AW81" s="812">
        <v>2.4</v>
      </c>
      <c r="AX81" s="811">
        <v>2.36</v>
      </c>
      <c r="AY81" s="811">
        <v>1.9750000000000001</v>
      </c>
      <c r="AZ81" s="811">
        <v>1.23</v>
      </c>
      <c r="BA81" s="812">
        <v>0</v>
      </c>
      <c r="BB81" s="812">
        <v>0</v>
      </c>
      <c r="BC81" s="812">
        <v>0</v>
      </c>
      <c r="BD81" s="812">
        <v>0</v>
      </c>
      <c r="BE81" s="812">
        <v>0</v>
      </c>
      <c r="BF81" s="812">
        <v>0</v>
      </c>
      <c r="BG81" s="812">
        <v>0</v>
      </c>
      <c r="BH81" s="810">
        <f t="shared" si="105"/>
        <v>21.385000000000002</v>
      </c>
      <c r="BI81" s="405">
        <f t="shared" si="118"/>
        <v>6.560283687943258</v>
      </c>
      <c r="BJ81" s="405">
        <f t="shared" si="106"/>
        <v>6.0150375939849399</v>
      </c>
      <c r="BK81" s="405">
        <f t="shared" si="107"/>
        <v>5.7654075546719641</v>
      </c>
      <c r="BL81" s="306">
        <f t="shared" si="122"/>
        <v>3.9256198347107585</v>
      </c>
      <c r="BM81" s="404">
        <f t="shared" si="92"/>
        <v>0.83333333333333037</v>
      </c>
      <c r="BN81" s="306">
        <f t="shared" si="81"/>
        <v>1.6949152542372836</v>
      </c>
      <c r="BO81" s="306">
        <f t="shared" si="82"/>
        <v>19.493670886075943</v>
      </c>
      <c r="BP81" s="306">
        <f t="shared" si="83"/>
        <v>60.569105691056912</v>
      </c>
      <c r="BQ81" s="306">
        <f t="shared" si="84"/>
        <v>0</v>
      </c>
      <c r="BR81" s="306">
        <f t="shared" si="85"/>
        <v>0</v>
      </c>
      <c r="BS81" s="306">
        <f t="shared" si="86"/>
        <v>0</v>
      </c>
      <c r="BT81" s="306">
        <f t="shared" si="87"/>
        <v>0</v>
      </c>
      <c r="BU81" s="306">
        <f t="shared" si="88"/>
        <v>0</v>
      </c>
      <c r="BV81" s="306">
        <f t="shared" si="89"/>
        <v>0</v>
      </c>
      <c r="BW81" s="306">
        <f t="shared" si="90"/>
        <v>0</v>
      </c>
      <c r="BX81" s="404">
        <f t="shared" si="109"/>
        <v>6.9904915890676262</v>
      </c>
      <c r="BY81" s="405">
        <f t="shared" si="119"/>
        <v>15.15926729940395</v>
      </c>
      <c r="BZ81" s="788" t="s">
        <v>1465</v>
      </c>
      <c r="CA81" s="486">
        <f t="shared" si="110"/>
        <v>-16.295613360187939</v>
      </c>
      <c r="CB81" s="348">
        <f t="shared" si="111"/>
        <v>12.337480164991916</v>
      </c>
      <c r="CC81" s="404">
        <f t="shared" si="112"/>
        <v>39.303082975747202</v>
      </c>
      <c r="CD81" s="570">
        <f t="shared" si="120"/>
        <v>3.03505</v>
      </c>
      <c r="CE81" s="419">
        <f t="shared" si="97"/>
        <v>3.3385550000000004</v>
      </c>
      <c r="CF81" s="419">
        <f t="shared" si="123"/>
        <v>3.5054827500000005</v>
      </c>
      <c r="CG81" s="419">
        <f t="shared" si="123"/>
        <v>3.6807568875000007</v>
      </c>
      <c r="CH81" s="496">
        <f t="shared" si="123"/>
        <v>3.8647947318750009</v>
      </c>
      <c r="CI81" s="416">
        <f t="shared" si="113"/>
        <v>17.424639369375001</v>
      </c>
      <c r="CJ81" s="405">
        <f t="shared" si="114"/>
        <v>43.780500928077892</v>
      </c>
      <c r="CK81" s="457">
        <v>0.98</v>
      </c>
      <c r="CL81" s="458">
        <v>14.08</v>
      </c>
      <c r="CM81" s="458">
        <v>-27.81</v>
      </c>
      <c r="CN81" s="459">
        <v>-2.5299999999999998</v>
      </c>
      <c r="CO81" s="460">
        <v>-18.71</v>
      </c>
    </row>
    <row r="82" spans="1:93" ht="11.25" customHeight="1">
      <c r="A82" s="15" t="s">
        <v>2749</v>
      </c>
      <c r="B82" s="16" t="s">
        <v>2750</v>
      </c>
      <c r="C82" s="22" t="s">
        <v>2678</v>
      </c>
      <c r="D82" s="116">
        <v>5</v>
      </c>
      <c r="E82" s="24">
        <v>651</v>
      </c>
      <c r="F82" s="36" t="s">
        <v>2049</v>
      </c>
      <c r="G82" s="37" t="s">
        <v>2049</v>
      </c>
      <c r="H82" s="183">
        <v>18.940000000000001</v>
      </c>
      <c r="I82" s="226">
        <f t="shared" ref="I82:I113" si="124">(R82/H82)*100</f>
        <v>3.6430834213305165</v>
      </c>
      <c r="J82" s="127">
        <v>0.155</v>
      </c>
      <c r="K82" s="127">
        <v>0.17249999999999999</v>
      </c>
      <c r="L82" s="96">
        <f t="shared" si="99"/>
        <v>11.290322580645151</v>
      </c>
      <c r="M82" s="105">
        <v>42073</v>
      </c>
      <c r="N82" s="20">
        <v>42075</v>
      </c>
      <c r="O82" s="21">
        <v>42101</v>
      </c>
      <c r="P82" s="19" t="s">
        <v>3716</v>
      </c>
      <c r="Q82" s="775"/>
      <c r="R82" s="225">
        <f t="shared" si="95"/>
        <v>0.69</v>
      </c>
      <c r="S82" s="675" t="str">
        <f t="shared" si="100"/>
        <v>n/a</v>
      </c>
      <c r="T82" s="684" t="str">
        <f t="shared" si="101"/>
        <v>n/a</v>
      </c>
      <c r="U82" s="226" t="str">
        <f t="shared" si="102"/>
        <v>n/a</v>
      </c>
      <c r="V82" s="267">
        <v>12</v>
      </c>
      <c r="W82" s="169">
        <v>0</v>
      </c>
      <c r="X82" s="171" t="s">
        <v>462</v>
      </c>
      <c r="Y82" s="170">
        <v>7.16</v>
      </c>
      <c r="Z82" s="171">
        <v>1.99</v>
      </c>
      <c r="AA82" s="172">
        <v>3.2</v>
      </c>
      <c r="AB82" s="965">
        <v>100</v>
      </c>
      <c r="AC82" s="441">
        <v>8.1</v>
      </c>
      <c r="AD82" s="442">
        <v>14.9</v>
      </c>
      <c r="AE82" s="442">
        <v>6.13</v>
      </c>
      <c r="AF82" s="724">
        <v>19</v>
      </c>
      <c r="AG82" s="461">
        <v>6832</v>
      </c>
      <c r="AH82" s="678">
        <v>0.4</v>
      </c>
      <c r="AI82" s="768">
        <v>1.53</v>
      </c>
      <c r="AJ82" s="796">
        <f t="shared" si="103"/>
        <v>-0.77697427926233509</v>
      </c>
      <c r="AK82" s="688" t="str">
        <f t="shared" si="121"/>
        <v>n/a</v>
      </c>
      <c r="AL82" s="632">
        <f t="shared" si="115"/>
        <v>14.285714285714279</v>
      </c>
      <c r="AM82" s="633">
        <f t="shared" si="116"/>
        <v>55.361625297692932</v>
      </c>
      <c r="AN82" s="633">
        <f t="shared" si="117"/>
        <v>-11.576916761008793</v>
      </c>
      <c r="AO82" s="1152">
        <f t="shared" si="104"/>
        <v>-10.840228945942643</v>
      </c>
      <c r="AP82" s="803">
        <v>0.6</v>
      </c>
      <c r="AQ82" s="803">
        <v>0.52500000000000002</v>
      </c>
      <c r="AR82" s="802"/>
      <c r="AS82" s="803">
        <v>0.44</v>
      </c>
      <c r="AT82" s="795">
        <v>0.16</v>
      </c>
      <c r="AU82" s="802"/>
      <c r="AV82" s="830">
        <v>0.08</v>
      </c>
      <c r="AW82" s="830">
        <v>1.1100000000000001</v>
      </c>
      <c r="AX82" s="806">
        <v>2.73</v>
      </c>
      <c r="AY82" s="806">
        <v>2.59</v>
      </c>
      <c r="AZ82" s="806">
        <v>2.31</v>
      </c>
      <c r="BA82" s="806">
        <v>2.13</v>
      </c>
      <c r="BB82" s="806">
        <v>1.89</v>
      </c>
      <c r="BC82" s="806">
        <v>1.61</v>
      </c>
      <c r="BD82" s="806">
        <v>1.51</v>
      </c>
      <c r="BE82" s="806">
        <v>1.47</v>
      </c>
      <c r="BF82" s="806">
        <v>1.43</v>
      </c>
      <c r="BG82" s="806">
        <v>1.3774999999999999</v>
      </c>
      <c r="BH82" s="805">
        <f t="shared" si="105"/>
        <v>21.962500000000002</v>
      </c>
      <c r="BI82" s="407">
        <f t="shared" si="118"/>
        <v>14.285714285714279</v>
      </c>
      <c r="BJ82" s="407">
        <f t="shared" si="106"/>
        <v>19.318181818181813</v>
      </c>
      <c r="BK82" s="407">
        <f t="shared" si="107"/>
        <v>175</v>
      </c>
      <c r="BL82" s="394">
        <f t="shared" si="122"/>
        <v>100</v>
      </c>
      <c r="BM82" s="406">
        <f t="shared" ref="BM82:BM104" si="125">IF(AW82=0,0,IF(AW82&gt;AV82,0,((AV82/AW82)-1)*100))</f>
        <v>0</v>
      </c>
      <c r="BN82" s="394">
        <f t="shared" ref="BN82:BN104" si="126">IF(AX82=0,0,IF(AX82&gt;AW82,0,((AW82/AX82)-1)*100))</f>
        <v>0</v>
      </c>
      <c r="BO82" s="394">
        <f t="shared" ref="BO82:BO104" si="127">IF(AY82=0,0,IF(AY82&gt;AX82,0,((AX82/AY82)-1)*100))</f>
        <v>5.4054054054054168</v>
      </c>
      <c r="BP82" s="394">
        <f t="shared" ref="BP82:BP104" si="128">IF(AZ82=0,0,IF(AZ82&gt;AY82,0,((AY82/AZ82)-1)*100))</f>
        <v>12.12121212121211</v>
      </c>
      <c r="BQ82" s="394">
        <f t="shared" ref="BQ82:BQ104" si="129">IF(BA82=0,0,IF(BA82&gt;AZ82,0,((AZ82/BA82)-1)*100))</f>
        <v>8.4507042253521227</v>
      </c>
      <c r="BR82" s="394">
        <f t="shared" ref="BR82:BR104" si="130">IF(BB82=0,0,IF(BB82&gt;BA82,0,((BA82/BB82)-1)*100))</f>
        <v>12.698412698412698</v>
      </c>
      <c r="BS82" s="394">
        <f t="shared" ref="BS82:BS104" si="131">IF(BC82=0,0,IF(BC82&gt;BB82,0,((BB82/BC82)-1)*100))</f>
        <v>17.391304347826075</v>
      </c>
      <c r="BT82" s="394">
        <f t="shared" ref="BT82:BT104" si="132">IF(BD82=0,0,IF(BD82&gt;BC82,0,((BC82/BD82)-1)*100))</f>
        <v>6.6225165562914023</v>
      </c>
      <c r="BU82" s="394">
        <f t="shared" ref="BU82:BU104" si="133">IF(BE82=0,0,IF(BE82&gt;BD82,0,((BD82/BE82)-1)*100))</f>
        <v>2.7210884353741527</v>
      </c>
      <c r="BV82" s="394">
        <f t="shared" ref="BV82:BV104" si="134">IF(BF82=0,0,IF(BF82&gt;BE82,0,((BE82/BF82)-1)*100))</f>
        <v>2.7972027972027913</v>
      </c>
      <c r="BW82" s="394">
        <f t="shared" ref="BW82:BW104" si="135">IF(BG82=0,0,IF(BG82&gt;BF82,0,((BF82/BG82)-1)*100))</f>
        <v>3.8112522686025496</v>
      </c>
      <c r="BX82" s="406">
        <f t="shared" si="109"/>
        <v>25.374866330638365</v>
      </c>
      <c r="BY82" s="407">
        <f t="shared" si="119"/>
        <v>46.424772081198583</v>
      </c>
      <c r="BZ82" s="787" t="s">
        <v>2637</v>
      </c>
      <c r="CA82" s="682" t="str">
        <f t="shared" si="110"/>
        <v>n/a</v>
      </c>
      <c r="CB82" s="350">
        <f t="shared" si="111"/>
        <v>-7.9338333396782765</v>
      </c>
      <c r="CC82" s="406">
        <f t="shared" si="112"/>
        <v>35.226541619495606</v>
      </c>
      <c r="CD82" s="554">
        <f t="shared" si="120"/>
        <v>0.66</v>
      </c>
      <c r="CE82" s="417">
        <f t="shared" si="97"/>
        <v>0.71345999999999998</v>
      </c>
      <c r="CF82" s="417">
        <f t="shared" si="123"/>
        <v>0.75719509799999996</v>
      </c>
      <c r="CG82" s="417">
        <f t="shared" si="123"/>
        <v>0.80361115750739986</v>
      </c>
      <c r="CH82" s="495">
        <f t="shared" si="123"/>
        <v>0.85287252146260339</v>
      </c>
      <c r="CI82" s="418">
        <f t="shared" si="113"/>
        <v>3.7871387769700036</v>
      </c>
      <c r="CJ82" s="407">
        <f t="shared" si="114"/>
        <v>19.995452887909202</v>
      </c>
      <c r="CK82" s="462">
        <v>1.36</v>
      </c>
      <c r="CL82" s="463">
        <v>18.52</v>
      </c>
      <c r="CM82" s="463">
        <v>-7.16</v>
      </c>
      <c r="CN82" s="529">
        <v>-1.22</v>
      </c>
      <c r="CO82" s="530">
        <v>5.09</v>
      </c>
    </row>
    <row r="83" spans="1:93" ht="11.25" customHeight="1">
      <c r="A83" s="86" t="s">
        <v>720</v>
      </c>
      <c r="B83" s="24" t="s">
        <v>988</v>
      </c>
      <c r="C83" s="29" t="s">
        <v>1937</v>
      </c>
      <c r="D83" s="117">
        <v>9</v>
      </c>
      <c r="E83" s="24">
        <v>370</v>
      </c>
      <c r="F83" s="57" t="s">
        <v>2659</v>
      </c>
      <c r="G83" s="49" t="s">
        <v>2659</v>
      </c>
      <c r="H83" s="184">
        <v>36.549999999999997</v>
      </c>
      <c r="I83" s="227">
        <f t="shared" si="124"/>
        <v>0.98495212038303692</v>
      </c>
      <c r="J83" s="126">
        <v>0.17</v>
      </c>
      <c r="K83" s="126">
        <v>0.18</v>
      </c>
      <c r="L83" s="83">
        <f t="shared" si="99"/>
        <v>5.8823529411764497</v>
      </c>
      <c r="M83" s="140">
        <v>41976</v>
      </c>
      <c r="N83" s="27">
        <v>41978</v>
      </c>
      <c r="O83" s="28">
        <v>41999</v>
      </c>
      <c r="P83" s="26" t="s">
        <v>1427</v>
      </c>
      <c r="Q83" s="91" t="s">
        <v>1998</v>
      </c>
      <c r="R83" s="224">
        <f>K83*2</f>
        <v>0.36</v>
      </c>
      <c r="S83" s="231">
        <f t="shared" si="100"/>
        <v>15</v>
      </c>
      <c r="T83" s="680">
        <f t="shared" si="101"/>
        <v>1.4305089612989486</v>
      </c>
      <c r="U83" s="227">
        <f t="shared" si="102"/>
        <v>15.229166666666666</v>
      </c>
      <c r="V83" s="263">
        <v>6</v>
      </c>
      <c r="W83" s="161">
        <v>2.4</v>
      </c>
      <c r="X83" s="149">
        <v>1.28</v>
      </c>
      <c r="Y83" s="155">
        <v>1.21</v>
      </c>
      <c r="Z83" s="149">
        <v>1.52</v>
      </c>
      <c r="AA83" s="156">
        <v>10.199999999999999</v>
      </c>
      <c r="AB83" s="432">
        <v>22</v>
      </c>
      <c r="AC83" s="440">
        <v>6.47</v>
      </c>
      <c r="AD83" s="443">
        <v>0.4</v>
      </c>
      <c r="AE83" s="443">
        <v>11.85</v>
      </c>
      <c r="AF83" s="723">
        <v>15</v>
      </c>
      <c r="AG83" s="456">
        <v>2332</v>
      </c>
      <c r="AH83" s="653">
        <v>1.8</v>
      </c>
      <c r="AI83" s="767">
        <v>0</v>
      </c>
      <c r="AJ83" s="796">
        <f t="shared" si="103"/>
        <v>42.367854678502574</v>
      </c>
      <c r="AK83" s="688" t="str">
        <f t="shared" si="121"/>
        <v>n/a</v>
      </c>
      <c r="AL83" s="634">
        <f t="shared" si="115"/>
        <v>2.9411764705882248</v>
      </c>
      <c r="AM83" s="631">
        <f t="shared" si="116"/>
        <v>13.401535265889454</v>
      </c>
      <c r="AN83" s="631">
        <f t="shared" si="117"/>
        <v>16.94714187140103</v>
      </c>
      <c r="AO83" s="235" t="str">
        <f t="shared" si="104"/>
        <v>n/a</v>
      </c>
      <c r="AP83" s="808">
        <v>0.35</v>
      </c>
      <c r="AQ83" s="813">
        <v>0.34</v>
      </c>
      <c r="AR83" s="809"/>
      <c r="AS83" s="808">
        <v>0.32</v>
      </c>
      <c r="AT83" s="796">
        <v>0.24</v>
      </c>
      <c r="AU83" s="809"/>
      <c r="AV83" s="821">
        <v>0.2</v>
      </c>
      <c r="AW83" s="827">
        <v>0.16</v>
      </c>
      <c r="AX83" s="811">
        <v>0.12</v>
      </c>
      <c r="AY83" s="811">
        <v>0.1</v>
      </c>
      <c r="AZ83" s="812">
        <v>0</v>
      </c>
      <c r="BA83" s="812">
        <v>0</v>
      </c>
      <c r="BB83" s="812">
        <v>0</v>
      </c>
      <c r="BC83" s="812">
        <v>0</v>
      </c>
      <c r="BD83" s="812">
        <v>0</v>
      </c>
      <c r="BE83" s="812">
        <v>0</v>
      </c>
      <c r="BF83" s="812">
        <v>0</v>
      </c>
      <c r="BG83" s="812">
        <v>0</v>
      </c>
      <c r="BH83" s="810">
        <f t="shared" si="105"/>
        <v>1.83</v>
      </c>
      <c r="BI83" s="405">
        <f t="shared" si="118"/>
        <v>2.9411764705882248</v>
      </c>
      <c r="BJ83" s="405">
        <f t="shared" si="106"/>
        <v>6.25</v>
      </c>
      <c r="BK83" s="405">
        <f t="shared" si="107"/>
        <v>33.33333333333335</v>
      </c>
      <c r="BL83" s="306">
        <f t="shared" si="122"/>
        <v>19.999999999999996</v>
      </c>
      <c r="BM83" s="404">
        <f t="shared" si="125"/>
        <v>25</v>
      </c>
      <c r="BN83" s="306">
        <f t="shared" si="126"/>
        <v>33.33333333333335</v>
      </c>
      <c r="BO83" s="306">
        <f t="shared" si="127"/>
        <v>19.999999999999996</v>
      </c>
      <c r="BP83" s="306">
        <f t="shared" si="128"/>
        <v>0</v>
      </c>
      <c r="BQ83" s="306">
        <f t="shared" si="129"/>
        <v>0</v>
      </c>
      <c r="BR83" s="306">
        <f t="shared" si="130"/>
        <v>0</v>
      </c>
      <c r="BS83" s="306">
        <f t="shared" si="131"/>
        <v>0</v>
      </c>
      <c r="BT83" s="306">
        <f t="shared" si="132"/>
        <v>0</v>
      </c>
      <c r="BU83" s="306">
        <f t="shared" si="133"/>
        <v>0</v>
      </c>
      <c r="BV83" s="306">
        <f t="shared" si="134"/>
        <v>0</v>
      </c>
      <c r="BW83" s="306">
        <f t="shared" si="135"/>
        <v>0</v>
      </c>
      <c r="BX83" s="404">
        <f t="shared" si="109"/>
        <v>9.3905228758169947</v>
      </c>
      <c r="BY83" s="405">
        <f t="shared" si="119"/>
        <v>12.575654901527612</v>
      </c>
      <c r="BZ83" s="788" t="s">
        <v>2441</v>
      </c>
      <c r="CA83" s="486">
        <f t="shared" si="110"/>
        <v>2.7029273251174022</v>
      </c>
      <c r="CB83" s="348">
        <f t="shared" si="111"/>
        <v>17.932093991784068</v>
      </c>
      <c r="CC83" s="404">
        <f t="shared" si="112"/>
        <v>65.00910947712417</v>
      </c>
      <c r="CD83" s="570">
        <f t="shared" si="120"/>
        <v>0.38500000000000001</v>
      </c>
      <c r="CE83" s="419">
        <f t="shared" si="97"/>
        <v>0.40990949999999998</v>
      </c>
      <c r="CF83" s="419">
        <f t="shared" si="123"/>
        <v>0.45090045000000001</v>
      </c>
      <c r="CG83" s="419">
        <f t="shared" si="123"/>
        <v>0.49599049500000003</v>
      </c>
      <c r="CH83" s="496">
        <f t="shared" si="123"/>
        <v>0.54558954450000008</v>
      </c>
      <c r="CI83" s="416">
        <f t="shared" si="113"/>
        <v>2.2873899895000003</v>
      </c>
      <c r="CJ83" s="405">
        <f t="shared" si="114"/>
        <v>6.2582489452804397</v>
      </c>
      <c r="CK83" s="457">
        <v>1.43</v>
      </c>
      <c r="CL83" s="458">
        <v>1.67</v>
      </c>
      <c r="CM83" s="458">
        <v>-26.33</v>
      </c>
      <c r="CN83" s="459">
        <v>-14.26</v>
      </c>
      <c r="CO83" s="460">
        <v>-16.190000000000001</v>
      </c>
    </row>
    <row r="84" spans="1:93" ht="11.25" customHeight="1">
      <c r="A84" s="23" t="s">
        <v>1306</v>
      </c>
      <c r="B84" s="24" t="s">
        <v>1307</v>
      </c>
      <c r="C84" s="217" t="s">
        <v>2339</v>
      </c>
      <c r="D84" s="117">
        <v>5</v>
      </c>
      <c r="E84" s="24">
        <v>534</v>
      </c>
      <c r="F84" s="38" t="s">
        <v>1572</v>
      </c>
      <c r="G84" s="39" t="s">
        <v>1572</v>
      </c>
      <c r="H84" s="184">
        <v>118.85</v>
      </c>
      <c r="I84" s="227">
        <f t="shared" si="124"/>
        <v>2.8353007993268826</v>
      </c>
      <c r="J84" s="126">
        <v>1.4992215</v>
      </c>
      <c r="K84" s="126">
        <v>1.6848775</v>
      </c>
      <c r="L84" s="83">
        <f t="shared" si="99"/>
        <v>12.383493699896908</v>
      </c>
      <c r="M84" s="140">
        <v>41864</v>
      </c>
      <c r="N84" s="27">
        <v>41866</v>
      </c>
      <c r="O84" s="28">
        <v>41919</v>
      </c>
      <c r="P84" s="26" t="s">
        <v>920</v>
      </c>
      <c r="Q84" s="24" t="s">
        <v>2046</v>
      </c>
      <c r="R84" s="224">
        <f>K84*2</f>
        <v>3.3697550000000001</v>
      </c>
      <c r="S84" s="231">
        <f t="shared" si="100"/>
        <v>70.644758909853252</v>
      </c>
      <c r="T84" s="680">
        <f t="shared" si="101"/>
        <v>172.79335116320914</v>
      </c>
      <c r="U84" s="227">
        <f t="shared" si="102"/>
        <v>24.916142557651991</v>
      </c>
      <c r="V84" s="263">
        <v>6</v>
      </c>
      <c r="W84" s="161">
        <v>4.7699999999999996</v>
      </c>
      <c r="X84" s="149">
        <v>4.6100000000000003</v>
      </c>
      <c r="Y84" s="155">
        <v>4.72</v>
      </c>
      <c r="Z84" s="149">
        <v>6.72</v>
      </c>
      <c r="AA84" s="156">
        <v>63.7</v>
      </c>
      <c r="AB84" s="432">
        <v>-4.9000000000000004</v>
      </c>
      <c r="AC84" s="440">
        <v>3.38</v>
      </c>
      <c r="AD84" s="443">
        <v>7.6</v>
      </c>
      <c r="AE84" s="443">
        <v>5.4</v>
      </c>
      <c r="AF84" s="723">
        <v>3</v>
      </c>
      <c r="AG84" s="456">
        <v>74341</v>
      </c>
      <c r="AH84" s="653">
        <v>0</v>
      </c>
      <c r="AI84" s="767">
        <v>1.57</v>
      </c>
      <c r="AJ84" s="796">
        <f t="shared" si="103"/>
        <v>1.0883590591357846</v>
      </c>
      <c r="AK84" s="688">
        <f t="shared" si="121"/>
        <v>1.5753408733937586</v>
      </c>
      <c r="AL84" s="634">
        <f t="shared" si="115"/>
        <v>12.383493699896908</v>
      </c>
      <c r="AM84" s="631">
        <f t="shared" si="116"/>
        <v>9.0984529102493319</v>
      </c>
      <c r="AN84" s="631">
        <f t="shared" si="117"/>
        <v>8.271528849431963</v>
      </c>
      <c r="AO84" s="235">
        <f t="shared" si="104"/>
        <v>5.2506279682901891</v>
      </c>
      <c r="AP84" s="808">
        <v>3.3697550000000001</v>
      </c>
      <c r="AQ84" s="808">
        <v>2.998443</v>
      </c>
      <c r="AR84" s="809"/>
      <c r="AS84" s="808">
        <v>2.7737940000000001</v>
      </c>
      <c r="AT84" s="796">
        <v>2.5950309999999996</v>
      </c>
      <c r="AU84" s="809"/>
      <c r="AV84" s="821">
        <v>2.3636720000000002</v>
      </c>
      <c r="AW84" s="827">
        <v>2.2647849999999998</v>
      </c>
      <c r="AX84" s="812">
        <v>2.5059899999999997</v>
      </c>
      <c r="AY84" s="811">
        <v>2.6119599999999998</v>
      </c>
      <c r="AZ84" s="811">
        <v>2.2711299999999999</v>
      </c>
      <c r="BA84" s="811">
        <v>2.1366499999999999</v>
      </c>
      <c r="BB84" s="811">
        <v>2.02</v>
      </c>
      <c r="BC84" s="811">
        <v>1.694</v>
      </c>
      <c r="BD84" s="811">
        <v>1.6</v>
      </c>
      <c r="BE84" s="811">
        <v>1.4450000000000001</v>
      </c>
      <c r="BF84" s="811">
        <v>1.4</v>
      </c>
      <c r="BG84" s="812">
        <v>1.395</v>
      </c>
      <c r="BH84" s="810">
        <f t="shared" si="105"/>
        <v>35.445210000000003</v>
      </c>
      <c r="BI84" s="405">
        <f t="shared" si="118"/>
        <v>12.383493699896908</v>
      </c>
      <c r="BJ84" s="405">
        <f t="shared" si="106"/>
        <v>8.0989792320554486</v>
      </c>
      <c r="BK84" s="405">
        <f t="shared" si="107"/>
        <v>6.8886652991814179</v>
      </c>
      <c r="BL84" s="306">
        <f t="shared" si="122"/>
        <v>9.7881178099160628</v>
      </c>
      <c r="BM84" s="404">
        <f t="shared" si="125"/>
        <v>4.366286424539223</v>
      </c>
      <c r="BN84" s="306">
        <f t="shared" si="126"/>
        <v>0</v>
      </c>
      <c r="BO84" s="306">
        <f t="shared" si="127"/>
        <v>0</v>
      </c>
      <c r="BP84" s="306">
        <f t="shared" si="128"/>
        <v>15.007066966664162</v>
      </c>
      <c r="BQ84" s="306">
        <f t="shared" si="129"/>
        <v>6.2939648515198954</v>
      </c>
      <c r="BR84" s="306">
        <f t="shared" si="130"/>
        <v>5.7747524752475243</v>
      </c>
      <c r="BS84" s="306">
        <f t="shared" si="131"/>
        <v>19.244391971664697</v>
      </c>
      <c r="BT84" s="306">
        <f t="shared" si="132"/>
        <v>5.8749999999999858</v>
      </c>
      <c r="BU84" s="306">
        <f t="shared" si="133"/>
        <v>10.726643598615926</v>
      </c>
      <c r="BV84" s="306">
        <f t="shared" si="134"/>
        <v>3.2142857142857251</v>
      </c>
      <c r="BW84" s="306">
        <f t="shared" si="135"/>
        <v>0.35842293906809264</v>
      </c>
      <c r="BX84" s="404">
        <f t="shared" si="109"/>
        <v>7.2013380655103383</v>
      </c>
      <c r="BY84" s="405">
        <f t="shared" si="119"/>
        <v>5.3661767728851855</v>
      </c>
      <c r="BZ84" s="788" t="s">
        <v>2441</v>
      </c>
      <c r="CA84" s="486">
        <f t="shared" si="110"/>
        <v>-13.809312908893146</v>
      </c>
      <c r="CB84" s="348">
        <f t="shared" si="111"/>
        <v>11.106829648758845</v>
      </c>
      <c r="CC84" s="404">
        <f t="shared" si="112"/>
        <v>44.874883749990389</v>
      </c>
      <c r="CD84" s="570">
        <f t="shared" si="120"/>
        <v>3.4034525499999999</v>
      </c>
      <c r="CE84" s="419">
        <f t="shared" si="97"/>
        <v>3.5184892461900001</v>
      </c>
      <c r="CF84" s="419">
        <f t="shared" si="123"/>
        <v>3.7084876654842605</v>
      </c>
      <c r="CG84" s="419">
        <f t="shared" si="123"/>
        <v>3.9087459994204106</v>
      </c>
      <c r="CH84" s="496">
        <f t="shared" si="123"/>
        <v>4.1198182833891126</v>
      </c>
      <c r="CI84" s="416">
        <f t="shared" si="113"/>
        <v>18.658993744483784</v>
      </c>
      <c r="CJ84" s="405">
        <f t="shared" si="114"/>
        <v>15.699616108105834</v>
      </c>
      <c r="CK84" s="457">
        <v>0.82</v>
      </c>
      <c r="CL84" s="458">
        <v>11.12</v>
      </c>
      <c r="CM84" s="458">
        <v>-6.54</v>
      </c>
      <c r="CN84" s="525">
        <v>4.07</v>
      </c>
      <c r="CO84" s="508">
        <v>1.31</v>
      </c>
    </row>
    <row r="85" spans="1:93" ht="11.25" customHeight="1">
      <c r="A85" s="23" t="s">
        <v>2653</v>
      </c>
      <c r="B85" s="24" t="s">
        <v>2406</v>
      </c>
      <c r="C85" s="217" t="s">
        <v>1547</v>
      </c>
      <c r="D85" s="117">
        <v>6</v>
      </c>
      <c r="E85" s="24">
        <v>475</v>
      </c>
      <c r="F85" s="57" t="s">
        <v>2659</v>
      </c>
      <c r="G85" s="49" t="s">
        <v>2659</v>
      </c>
      <c r="H85" s="184">
        <v>45.2</v>
      </c>
      <c r="I85" s="227">
        <f t="shared" si="124"/>
        <v>3.5398230088495577</v>
      </c>
      <c r="J85" s="126">
        <v>0.375</v>
      </c>
      <c r="K85" s="126">
        <v>0.4</v>
      </c>
      <c r="L85" s="83">
        <f t="shared" si="99"/>
        <v>6.6666666666666652</v>
      </c>
      <c r="M85" s="140">
        <v>42094</v>
      </c>
      <c r="N85" s="27">
        <v>42096</v>
      </c>
      <c r="O85" s="28">
        <v>42109</v>
      </c>
      <c r="P85" s="26" t="s">
        <v>1514</v>
      </c>
      <c r="Q85" s="109" t="s">
        <v>2547</v>
      </c>
      <c r="R85" s="224">
        <f t="shared" ref="R85:R102" si="136">K85*4</f>
        <v>1.6</v>
      </c>
      <c r="S85" s="231">
        <f t="shared" si="100"/>
        <v>24.096385542168676</v>
      </c>
      <c r="T85" s="680">
        <f t="shared" si="101"/>
        <v>-44.721709285071739</v>
      </c>
      <c r="U85" s="227">
        <f t="shared" si="102"/>
        <v>6.8072289156626518</v>
      </c>
      <c r="V85" s="263">
        <v>12</v>
      </c>
      <c r="W85" s="161">
        <v>6.64</v>
      </c>
      <c r="X85" s="149">
        <v>2.27</v>
      </c>
      <c r="Y85" s="155">
        <v>0.53</v>
      </c>
      <c r="Z85" s="149">
        <v>1.01</v>
      </c>
      <c r="AA85" s="156">
        <v>15.1</v>
      </c>
      <c r="AB85" s="432">
        <v>388.2</v>
      </c>
      <c r="AC85" s="440">
        <v>5.73</v>
      </c>
      <c r="AD85" s="443">
        <v>13.1</v>
      </c>
      <c r="AE85" s="443">
        <v>3</v>
      </c>
      <c r="AF85" s="723">
        <v>14</v>
      </c>
      <c r="AG85" s="456">
        <v>2947</v>
      </c>
      <c r="AH85" s="653">
        <v>0.1</v>
      </c>
      <c r="AI85" s="767">
        <v>0.47</v>
      </c>
      <c r="AJ85" s="796" t="str">
        <f t="shared" si="103"/>
        <v>n/a</v>
      </c>
      <c r="AK85" s="688" t="str">
        <f t="shared" si="121"/>
        <v>n/a</v>
      </c>
      <c r="AL85" s="634">
        <f t="shared" si="115"/>
        <v>23.809523809523814</v>
      </c>
      <c r="AM85" s="631">
        <f t="shared" si="116"/>
        <v>25.99210498948732</v>
      </c>
      <c r="AN85" s="631" t="str">
        <f t="shared" si="117"/>
        <v>n/a</v>
      </c>
      <c r="AO85" s="235" t="str">
        <f t="shared" si="104"/>
        <v>n/a</v>
      </c>
      <c r="AP85" s="808">
        <v>1.3</v>
      </c>
      <c r="AQ85" s="808">
        <v>1.05</v>
      </c>
      <c r="AR85" s="809"/>
      <c r="AS85" s="808">
        <v>0.85</v>
      </c>
      <c r="AT85" s="796">
        <v>0.65</v>
      </c>
      <c r="AU85" s="809"/>
      <c r="AV85" s="821">
        <v>0.375</v>
      </c>
      <c r="AW85" s="827">
        <v>0</v>
      </c>
      <c r="AX85" s="812">
        <v>0</v>
      </c>
      <c r="AY85" s="812">
        <v>0</v>
      </c>
      <c r="AZ85" s="812">
        <v>0</v>
      </c>
      <c r="BA85" s="812">
        <v>0</v>
      </c>
      <c r="BB85" s="812">
        <v>0</v>
      </c>
      <c r="BC85" s="812">
        <v>0</v>
      </c>
      <c r="BD85" s="812">
        <v>0</v>
      </c>
      <c r="BE85" s="812">
        <v>0</v>
      </c>
      <c r="BF85" s="812">
        <v>0</v>
      </c>
      <c r="BG85" s="812">
        <v>0</v>
      </c>
      <c r="BH85" s="810">
        <f t="shared" si="105"/>
        <v>4.2249999999999996</v>
      </c>
      <c r="BI85" s="405">
        <f t="shared" si="118"/>
        <v>23.809523809523814</v>
      </c>
      <c r="BJ85" s="405">
        <f t="shared" si="106"/>
        <v>23.529411764705888</v>
      </c>
      <c r="BK85" s="405">
        <f t="shared" si="107"/>
        <v>30.76923076923077</v>
      </c>
      <c r="BL85" s="306">
        <f t="shared" si="122"/>
        <v>73.333333333333343</v>
      </c>
      <c r="BM85" s="404">
        <f t="shared" si="125"/>
        <v>0</v>
      </c>
      <c r="BN85" s="306">
        <f t="shared" si="126"/>
        <v>0</v>
      </c>
      <c r="BO85" s="306">
        <f t="shared" si="127"/>
        <v>0</v>
      </c>
      <c r="BP85" s="306">
        <f t="shared" si="128"/>
        <v>0</v>
      </c>
      <c r="BQ85" s="306">
        <f t="shared" si="129"/>
        <v>0</v>
      </c>
      <c r="BR85" s="306">
        <f t="shared" si="130"/>
        <v>0</v>
      </c>
      <c r="BS85" s="306">
        <f t="shared" si="131"/>
        <v>0</v>
      </c>
      <c r="BT85" s="306">
        <f t="shared" si="132"/>
        <v>0</v>
      </c>
      <c r="BU85" s="306">
        <f t="shared" si="133"/>
        <v>0</v>
      </c>
      <c r="BV85" s="306">
        <f t="shared" si="134"/>
        <v>0</v>
      </c>
      <c r="BW85" s="306">
        <f t="shared" si="135"/>
        <v>0</v>
      </c>
      <c r="BX85" s="404">
        <f t="shared" si="109"/>
        <v>10.096099978452919</v>
      </c>
      <c r="BY85" s="405">
        <f t="shared" si="119"/>
        <v>19.859643266875945</v>
      </c>
      <c r="BZ85" s="788" t="s">
        <v>2441</v>
      </c>
      <c r="CA85" s="486" t="str">
        <f t="shared" si="110"/>
        <v>n/a</v>
      </c>
      <c r="CB85" s="348" t="str">
        <f t="shared" si="111"/>
        <v>n/a</v>
      </c>
      <c r="CC85" s="404">
        <f t="shared" si="112"/>
        <v>59.047971887550197</v>
      </c>
      <c r="CD85" s="570">
        <f t="shared" si="120"/>
        <v>1.4300000000000002</v>
      </c>
      <c r="CE85" s="419">
        <f t="shared" si="97"/>
        <v>1.5119390000000001</v>
      </c>
      <c r="CF85" s="419">
        <f t="shared" si="123"/>
        <v>1.5572971700000002</v>
      </c>
      <c r="CG85" s="419">
        <f t="shared" si="123"/>
        <v>1.6040160851000003</v>
      </c>
      <c r="CH85" s="496">
        <f t="shared" si="123"/>
        <v>1.6521365676530002</v>
      </c>
      <c r="CI85" s="416">
        <f t="shared" si="113"/>
        <v>7.7553888227530017</v>
      </c>
      <c r="CJ85" s="405">
        <f t="shared" si="114"/>
        <v>17.157939873347345</v>
      </c>
      <c r="CK85" s="457">
        <v>1.61</v>
      </c>
      <c r="CL85" s="458">
        <v>38.06</v>
      </c>
      <c r="CM85" s="458">
        <v>-19.66</v>
      </c>
      <c r="CN85" s="525">
        <v>12.25</v>
      </c>
      <c r="CO85" s="508">
        <v>14.27</v>
      </c>
    </row>
    <row r="86" spans="1:93" ht="11.25" customHeight="1">
      <c r="A86" s="30" t="s">
        <v>145</v>
      </c>
      <c r="B86" s="32" t="s">
        <v>146</v>
      </c>
      <c r="C86" s="35" t="s">
        <v>2734</v>
      </c>
      <c r="D86" s="118">
        <v>5</v>
      </c>
      <c r="E86" s="24">
        <v>492</v>
      </c>
      <c r="F86" s="40" t="s">
        <v>1572</v>
      </c>
      <c r="G86" s="42" t="s">
        <v>1572</v>
      </c>
      <c r="H86" s="185">
        <v>22.53</v>
      </c>
      <c r="I86" s="229">
        <f t="shared" si="124"/>
        <v>3.8615179760319571</v>
      </c>
      <c r="J86" s="125">
        <v>0.21249999999999999</v>
      </c>
      <c r="K86" s="125">
        <v>0.2175</v>
      </c>
      <c r="L86" s="84">
        <f t="shared" si="99"/>
        <v>2.3529411764705799</v>
      </c>
      <c r="M86" s="890">
        <v>41717</v>
      </c>
      <c r="N86" s="886">
        <v>41719</v>
      </c>
      <c r="O86" s="887">
        <v>41729</v>
      </c>
      <c r="P86" s="43" t="s">
        <v>1445</v>
      </c>
      <c r="Q86" s="847"/>
      <c r="R86" s="192">
        <f t="shared" si="136"/>
        <v>0.87</v>
      </c>
      <c r="S86" s="672">
        <f t="shared" si="100"/>
        <v>55.063291139240498</v>
      </c>
      <c r="T86" s="681">
        <f t="shared" si="101"/>
        <v>36.732514753138744</v>
      </c>
      <c r="U86" s="229">
        <f t="shared" si="102"/>
        <v>14.259493670886076</v>
      </c>
      <c r="V86" s="264">
        <v>12</v>
      </c>
      <c r="W86" s="162">
        <v>1.58</v>
      </c>
      <c r="X86" s="150">
        <v>2.85</v>
      </c>
      <c r="Y86" s="157">
        <v>1.82</v>
      </c>
      <c r="Z86" s="150">
        <v>2.95</v>
      </c>
      <c r="AA86" s="158">
        <v>21.8</v>
      </c>
      <c r="AB86" s="434">
        <v>92.6</v>
      </c>
      <c r="AC86" s="444">
        <v>-29.85</v>
      </c>
      <c r="AD86" s="445">
        <v>-7.6</v>
      </c>
      <c r="AE86" s="445">
        <v>5</v>
      </c>
      <c r="AF86" s="725">
        <v>5</v>
      </c>
      <c r="AG86" s="467">
        <v>502</v>
      </c>
      <c r="AH86" s="679">
        <v>2.2000000000000002</v>
      </c>
      <c r="AI86" s="769">
        <v>0.85</v>
      </c>
      <c r="AJ86" s="796" t="str">
        <f t="shared" si="103"/>
        <v>n/a</v>
      </c>
      <c r="AK86" s="688" t="str">
        <f t="shared" si="121"/>
        <v>n/a</v>
      </c>
      <c r="AL86" s="635">
        <f t="shared" si="115"/>
        <v>4.1916167664670656</v>
      </c>
      <c r="AM86" s="636">
        <f t="shared" si="116"/>
        <v>2.6221535256290007</v>
      </c>
      <c r="AN86" s="636" t="str">
        <f t="shared" si="117"/>
        <v>n/a</v>
      </c>
      <c r="AO86" s="236" t="str">
        <f t="shared" si="104"/>
        <v>n/a</v>
      </c>
      <c r="AP86" s="814">
        <v>0.87</v>
      </c>
      <c r="AQ86" s="814">
        <v>0.83499999999999996</v>
      </c>
      <c r="AR86" s="1054"/>
      <c r="AS86" s="814">
        <v>0.82250000000000001</v>
      </c>
      <c r="AT86" s="797">
        <v>0.80500000000000005</v>
      </c>
      <c r="AU86" s="1054"/>
      <c r="AV86" s="828">
        <v>0.38250000000000001</v>
      </c>
      <c r="AW86" s="829">
        <v>0</v>
      </c>
      <c r="AX86" s="820">
        <v>0</v>
      </c>
      <c r="AY86" s="820">
        <v>0</v>
      </c>
      <c r="AZ86" s="820">
        <v>0</v>
      </c>
      <c r="BA86" s="820">
        <v>0</v>
      </c>
      <c r="BB86" s="820">
        <v>0</v>
      </c>
      <c r="BC86" s="820">
        <v>0</v>
      </c>
      <c r="BD86" s="820">
        <v>0</v>
      </c>
      <c r="BE86" s="820">
        <v>0</v>
      </c>
      <c r="BF86" s="820">
        <v>0</v>
      </c>
      <c r="BG86" s="820">
        <v>0</v>
      </c>
      <c r="BH86" s="816">
        <f t="shared" si="105"/>
        <v>3.7149999999999999</v>
      </c>
      <c r="BI86" s="409">
        <f t="shared" si="118"/>
        <v>4.1916167664670656</v>
      </c>
      <c r="BJ86" s="409">
        <f t="shared" si="106"/>
        <v>1.5197568389057725</v>
      </c>
      <c r="BK86" s="409">
        <f t="shared" si="107"/>
        <v>2.1739130434782483</v>
      </c>
      <c r="BL86" s="395">
        <f t="shared" si="122"/>
        <v>110.45751633986929</v>
      </c>
      <c r="BM86" s="408">
        <f t="shared" si="125"/>
        <v>0</v>
      </c>
      <c r="BN86" s="395">
        <f t="shared" si="126"/>
        <v>0</v>
      </c>
      <c r="BO86" s="395">
        <f t="shared" si="127"/>
        <v>0</v>
      </c>
      <c r="BP86" s="395">
        <f t="shared" si="128"/>
        <v>0</v>
      </c>
      <c r="BQ86" s="395">
        <f t="shared" si="129"/>
        <v>0</v>
      </c>
      <c r="BR86" s="395">
        <f t="shared" si="130"/>
        <v>0</v>
      </c>
      <c r="BS86" s="395">
        <f t="shared" si="131"/>
        <v>0</v>
      </c>
      <c r="BT86" s="395">
        <f t="shared" si="132"/>
        <v>0</v>
      </c>
      <c r="BU86" s="395">
        <f t="shared" si="133"/>
        <v>0</v>
      </c>
      <c r="BV86" s="395">
        <f t="shared" si="134"/>
        <v>0</v>
      </c>
      <c r="BW86" s="395">
        <f t="shared" si="135"/>
        <v>0</v>
      </c>
      <c r="BX86" s="408">
        <f t="shared" si="109"/>
        <v>7.8895201992480253</v>
      </c>
      <c r="BY86" s="409">
        <f t="shared" si="119"/>
        <v>27.436958275586704</v>
      </c>
      <c r="BZ86" s="654" t="s">
        <v>2441</v>
      </c>
      <c r="CA86" s="487" t="str">
        <f t="shared" si="110"/>
        <v>n/a</v>
      </c>
      <c r="CB86" s="349" t="str">
        <f t="shared" si="111"/>
        <v>n/a</v>
      </c>
      <c r="CC86" s="408">
        <f t="shared" si="112"/>
        <v>39.555837352894677</v>
      </c>
      <c r="CD86" s="574">
        <f t="shared" si="120"/>
        <v>0.95700000000000007</v>
      </c>
      <c r="CE86" s="420">
        <f t="shared" si="97"/>
        <v>0.96657000000000004</v>
      </c>
      <c r="CF86" s="420">
        <f t="shared" si="123"/>
        <v>1.0148985000000001</v>
      </c>
      <c r="CG86" s="420">
        <f t="shared" si="123"/>
        <v>1.0656434250000002</v>
      </c>
      <c r="CH86" s="497">
        <f t="shared" si="123"/>
        <v>1.1189255962500002</v>
      </c>
      <c r="CI86" s="421">
        <f t="shared" si="113"/>
        <v>5.1230375212500006</v>
      </c>
      <c r="CJ86" s="409">
        <f t="shared" si="114"/>
        <v>22.73873733355526</v>
      </c>
      <c r="CK86" s="468">
        <v>1.27</v>
      </c>
      <c r="CL86" s="469">
        <v>49.65</v>
      </c>
      <c r="CM86" s="469">
        <v>-8.56</v>
      </c>
      <c r="CN86" s="528">
        <v>6.46</v>
      </c>
      <c r="CO86" s="476">
        <v>15.09</v>
      </c>
    </row>
    <row r="87" spans="1:93" ht="11.25" customHeight="1">
      <c r="A87" s="15" t="s">
        <v>1477</v>
      </c>
      <c r="B87" s="16" t="s">
        <v>1478</v>
      </c>
      <c r="C87" s="373" t="s">
        <v>2665</v>
      </c>
      <c r="D87" s="116">
        <v>5</v>
      </c>
      <c r="E87" s="24">
        <v>580</v>
      </c>
      <c r="F87" s="78" t="s">
        <v>2659</v>
      </c>
      <c r="G87" s="50" t="s">
        <v>2659</v>
      </c>
      <c r="H87" s="183">
        <v>28.87</v>
      </c>
      <c r="I87" s="227">
        <f t="shared" si="124"/>
        <v>2.9095947350190507</v>
      </c>
      <c r="J87" s="127">
        <v>0.2</v>
      </c>
      <c r="K87" s="127">
        <v>0.21</v>
      </c>
      <c r="L87" s="96">
        <f t="shared" si="99"/>
        <v>4.9999999999999822</v>
      </c>
      <c r="M87" s="105">
        <v>41999</v>
      </c>
      <c r="N87" s="20">
        <v>42003</v>
      </c>
      <c r="O87" s="21">
        <v>42019</v>
      </c>
      <c r="P87" s="269" t="s">
        <v>1514</v>
      </c>
      <c r="Q87" s="775"/>
      <c r="R87" s="224">
        <f t="shared" si="136"/>
        <v>0.84</v>
      </c>
      <c r="S87" s="231">
        <f t="shared" si="100"/>
        <v>289.65517241379308</v>
      </c>
      <c r="T87" s="680">
        <f t="shared" si="101"/>
        <v>208.42698173981816</v>
      </c>
      <c r="U87" s="227">
        <f t="shared" si="102"/>
        <v>99.551724137931046</v>
      </c>
      <c r="V87" s="263">
        <v>12</v>
      </c>
      <c r="W87" s="161">
        <v>0.28999999999999998</v>
      </c>
      <c r="X87" s="149">
        <v>6.03</v>
      </c>
      <c r="Y87" s="155">
        <v>6.97</v>
      </c>
      <c r="Z87" s="149">
        <v>2.15</v>
      </c>
      <c r="AA87" s="156">
        <v>2.2999999999999998</v>
      </c>
      <c r="AB87" s="432">
        <v>-19.399999999999999</v>
      </c>
      <c r="AC87" s="440">
        <v>3.97</v>
      </c>
      <c r="AD87" s="443">
        <v>25.7</v>
      </c>
      <c r="AE87" s="440">
        <v>16.5</v>
      </c>
      <c r="AF87" s="723">
        <v>16</v>
      </c>
      <c r="AG87" s="456">
        <v>4181</v>
      </c>
      <c r="AH87" s="653">
        <v>1.6</v>
      </c>
      <c r="AI87" s="767">
        <v>1.77</v>
      </c>
      <c r="AJ87" s="795">
        <f t="shared" si="103"/>
        <v>0.4052034219573315</v>
      </c>
      <c r="AK87" s="794" t="str">
        <f t="shared" ref="AK87:AK96" si="137">IF(OR(AN87&lt;0,AN87="n/a",AO87&lt;0,AO87="n/a"),"n/a",AN87/AO87)</f>
        <v>n/a</v>
      </c>
      <c r="AL87" s="634">
        <f t="shared" si="115"/>
        <v>11.111111111111116</v>
      </c>
      <c r="AM87" s="631">
        <f t="shared" si="116"/>
        <v>20.25709773288682</v>
      </c>
      <c r="AN87" s="631">
        <f t="shared" si="117"/>
        <v>10.413727944303419</v>
      </c>
      <c r="AO87" s="235" t="str">
        <f t="shared" si="104"/>
        <v>n/a</v>
      </c>
      <c r="AP87" s="808">
        <v>0.8</v>
      </c>
      <c r="AQ87" s="808">
        <v>0.72</v>
      </c>
      <c r="AR87" s="809"/>
      <c r="AS87" s="808">
        <v>0.57999999999999996</v>
      </c>
      <c r="AT87" s="796">
        <v>0.46</v>
      </c>
      <c r="AU87" s="809"/>
      <c r="AV87" s="818">
        <v>0.4</v>
      </c>
      <c r="AW87" s="827">
        <v>0.48749999999999999</v>
      </c>
      <c r="AX87" s="811">
        <v>0.73750000000000004</v>
      </c>
      <c r="AY87" s="812">
        <v>0.64500000000000002</v>
      </c>
      <c r="AZ87" s="812">
        <v>0</v>
      </c>
      <c r="BA87" s="812">
        <v>0</v>
      </c>
      <c r="BB87" s="812">
        <v>0</v>
      </c>
      <c r="BC87" s="812">
        <v>0</v>
      </c>
      <c r="BD87" s="812">
        <v>0</v>
      </c>
      <c r="BE87" s="812">
        <v>0</v>
      </c>
      <c r="BF87" s="812">
        <v>0</v>
      </c>
      <c r="BG87" s="812">
        <v>0</v>
      </c>
      <c r="BH87" s="810">
        <f t="shared" si="105"/>
        <v>4.83</v>
      </c>
      <c r="BI87" s="405">
        <f t="shared" si="118"/>
        <v>11.111111111111116</v>
      </c>
      <c r="BJ87" s="405">
        <f t="shared" si="106"/>
        <v>24.137931034482762</v>
      </c>
      <c r="BK87" s="405">
        <f t="shared" si="107"/>
        <v>26.086956521739111</v>
      </c>
      <c r="BL87" s="306">
        <f t="shared" si="122"/>
        <v>14.999999999999991</v>
      </c>
      <c r="BM87" s="404">
        <f t="shared" si="125"/>
        <v>0</v>
      </c>
      <c r="BN87" s="306">
        <f t="shared" si="126"/>
        <v>0</v>
      </c>
      <c r="BO87" s="306">
        <f t="shared" si="127"/>
        <v>14.341085271317834</v>
      </c>
      <c r="BP87" s="306">
        <f t="shared" si="128"/>
        <v>0</v>
      </c>
      <c r="BQ87" s="306">
        <f t="shared" si="129"/>
        <v>0</v>
      </c>
      <c r="BR87" s="306">
        <f t="shared" si="130"/>
        <v>0</v>
      </c>
      <c r="BS87" s="306">
        <f t="shared" si="131"/>
        <v>0</v>
      </c>
      <c r="BT87" s="306">
        <f t="shared" si="132"/>
        <v>0</v>
      </c>
      <c r="BU87" s="306">
        <f t="shared" si="133"/>
        <v>0</v>
      </c>
      <c r="BV87" s="306">
        <f t="shared" si="134"/>
        <v>0</v>
      </c>
      <c r="BW87" s="306">
        <f t="shared" si="135"/>
        <v>0</v>
      </c>
      <c r="BX87" s="404">
        <f t="shared" si="109"/>
        <v>6.0451389292433877</v>
      </c>
      <c r="BY87" s="405">
        <f t="shared" si="119"/>
        <v>9.1983221729741214</v>
      </c>
      <c r="BZ87" s="788" t="s">
        <v>2637</v>
      </c>
      <c r="CA87" s="486">
        <f t="shared" si="110"/>
        <v>-86.228401458608573</v>
      </c>
      <c r="CB87" s="348">
        <f t="shared" si="111"/>
        <v>13.323322679322469</v>
      </c>
      <c r="CC87" s="404">
        <f t="shared" si="112"/>
        <v>32.70239705082858</v>
      </c>
      <c r="CD87" s="570">
        <f t="shared" si="120"/>
        <v>0.80800000000000005</v>
      </c>
      <c r="CE87" s="419">
        <f t="shared" si="97"/>
        <v>0.84007760000000009</v>
      </c>
      <c r="CF87" s="419">
        <f t="shared" ref="CF87:CH102" si="138">IF($AE87="n/a",1.03*CE87,IF($AE87&lt;0,1.01*CE87,IF($AE87&gt;10,1.1*CE87,(1+$AE87/100)*CE87)))</f>
        <v>0.92408536000000019</v>
      </c>
      <c r="CG87" s="419">
        <f t="shared" si="138"/>
        <v>1.0164938960000003</v>
      </c>
      <c r="CH87" s="496">
        <f t="shared" si="138"/>
        <v>1.1181432856000004</v>
      </c>
      <c r="CI87" s="416">
        <f t="shared" si="113"/>
        <v>4.7068001416000014</v>
      </c>
      <c r="CJ87" s="405">
        <f t="shared" si="114"/>
        <v>16.303429655697961</v>
      </c>
      <c r="CK87" s="457">
        <v>0.98</v>
      </c>
      <c r="CL87" s="458">
        <v>14.42</v>
      </c>
      <c r="CM87" s="458">
        <v>-3.67</v>
      </c>
      <c r="CN87" s="525">
        <v>-0.28999999999999998</v>
      </c>
      <c r="CO87" s="508">
        <v>3.55</v>
      </c>
    </row>
    <row r="88" spans="1:93" ht="11.25" customHeight="1">
      <c r="A88" s="23" t="s">
        <v>2387</v>
      </c>
      <c r="B88" s="24" t="s">
        <v>2388</v>
      </c>
      <c r="C88" s="217" t="s">
        <v>3223</v>
      </c>
      <c r="D88" s="117">
        <v>5</v>
      </c>
      <c r="E88" s="24">
        <v>590</v>
      </c>
      <c r="F88" s="38" t="s">
        <v>2049</v>
      </c>
      <c r="G88" s="39" t="s">
        <v>2049</v>
      </c>
      <c r="H88" s="184">
        <v>49.24</v>
      </c>
      <c r="I88" s="227">
        <f t="shared" si="124"/>
        <v>3.4118602761982126</v>
      </c>
      <c r="J88" s="126">
        <v>0.37</v>
      </c>
      <c r="K88" s="126">
        <v>0.42</v>
      </c>
      <c r="L88" s="83">
        <f t="shared" si="99"/>
        <v>13.513513513513509</v>
      </c>
      <c r="M88" s="140">
        <v>41999</v>
      </c>
      <c r="N88" s="27">
        <v>42003</v>
      </c>
      <c r="O88" s="28">
        <v>42034</v>
      </c>
      <c r="P88" s="93" t="s">
        <v>1198</v>
      </c>
      <c r="Q88" s="627"/>
      <c r="R88" s="224">
        <f t="shared" si="136"/>
        <v>1.68</v>
      </c>
      <c r="S88" s="231">
        <f t="shared" si="100"/>
        <v>58.536585365853654</v>
      </c>
      <c r="T88" s="680">
        <f t="shared" si="101"/>
        <v>53.001610572521507</v>
      </c>
      <c r="U88" s="227">
        <f t="shared" si="102"/>
        <v>17.156794425087107</v>
      </c>
      <c r="V88" s="263">
        <v>12</v>
      </c>
      <c r="W88" s="161">
        <v>2.87</v>
      </c>
      <c r="X88" s="149">
        <v>1.45</v>
      </c>
      <c r="Y88" s="155">
        <v>0.98</v>
      </c>
      <c r="Z88" s="149">
        <v>3.07</v>
      </c>
      <c r="AA88" s="156">
        <v>15.9</v>
      </c>
      <c r="AB88" s="432">
        <v>-15.5</v>
      </c>
      <c r="AC88" s="440">
        <v>22.92</v>
      </c>
      <c r="AD88" s="443">
        <v>68.900000000000006</v>
      </c>
      <c r="AE88" s="440">
        <v>11.84</v>
      </c>
      <c r="AF88" s="723">
        <v>22</v>
      </c>
      <c r="AG88" s="456">
        <v>57005</v>
      </c>
      <c r="AH88" s="653">
        <v>0.2</v>
      </c>
      <c r="AI88" s="767">
        <v>1.07</v>
      </c>
      <c r="AJ88" s="796">
        <f t="shared" si="103"/>
        <v>0.15166036257863424</v>
      </c>
      <c r="AK88" s="990">
        <f t="shared" si="137"/>
        <v>16.022613485507716</v>
      </c>
      <c r="AL88" s="634">
        <f t="shared" si="115"/>
        <v>11.71875</v>
      </c>
      <c r="AM88" s="631">
        <f t="shared" si="116"/>
        <v>21.361802145847221</v>
      </c>
      <c r="AN88" s="631">
        <f t="shared" si="117"/>
        <v>10.449398981667901</v>
      </c>
      <c r="AO88" s="235">
        <f t="shared" si="104"/>
        <v>0.65216570262518481</v>
      </c>
      <c r="AP88" s="808">
        <v>1.43</v>
      </c>
      <c r="AQ88" s="813">
        <v>1.28</v>
      </c>
      <c r="AR88" s="809"/>
      <c r="AS88" s="808">
        <v>1.1399999999999999</v>
      </c>
      <c r="AT88" s="796">
        <v>0.8</v>
      </c>
      <c r="AU88" s="809"/>
      <c r="AV88" s="827">
        <v>0.6</v>
      </c>
      <c r="AW88" s="827">
        <v>0.87</v>
      </c>
      <c r="AX88" s="812">
        <v>1.68</v>
      </c>
      <c r="AY88" s="811">
        <v>1.59</v>
      </c>
      <c r="AZ88" s="811">
        <v>1.46</v>
      </c>
      <c r="BA88" s="812">
        <v>1.34</v>
      </c>
      <c r="BB88" s="812">
        <v>1.34</v>
      </c>
      <c r="BC88" s="812">
        <v>1.34</v>
      </c>
      <c r="BD88" s="811">
        <v>1.34</v>
      </c>
      <c r="BE88" s="812">
        <v>1.129</v>
      </c>
      <c r="BF88" s="812">
        <v>1.1599999999999999</v>
      </c>
      <c r="BG88" s="812">
        <v>1.1599999999999999</v>
      </c>
      <c r="BH88" s="810">
        <f t="shared" si="105"/>
        <v>19.658999999999999</v>
      </c>
      <c r="BI88" s="405">
        <f t="shared" si="118"/>
        <v>11.71875</v>
      </c>
      <c r="BJ88" s="405">
        <f t="shared" si="106"/>
        <v>12.28070175438598</v>
      </c>
      <c r="BK88" s="405">
        <f t="shared" si="107"/>
        <v>42.499999999999986</v>
      </c>
      <c r="BL88" s="306">
        <f t="shared" si="122"/>
        <v>33.33333333333335</v>
      </c>
      <c r="BM88" s="404">
        <f t="shared" si="125"/>
        <v>0</v>
      </c>
      <c r="BN88" s="306">
        <f t="shared" si="126"/>
        <v>0</v>
      </c>
      <c r="BO88" s="306">
        <f t="shared" si="127"/>
        <v>5.6603773584905648</v>
      </c>
      <c r="BP88" s="306">
        <f t="shared" si="128"/>
        <v>8.9041095890411093</v>
      </c>
      <c r="BQ88" s="306">
        <f t="shared" si="129"/>
        <v>8.9552238805969964</v>
      </c>
      <c r="BR88" s="306">
        <f t="shared" si="130"/>
        <v>0</v>
      </c>
      <c r="BS88" s="306">
        <f t="shared" si="131"/>
        <v>0</v>
      </c>
      <c r="BT88" s="306">
        <f t="shared" si="132"/>
        <v>0</v>
      </c>
      <c r="BU88" s="306">
        <f t="shared" si="133"/>
        <v>18.689105403011517</v>
      </c>
      <c r="BV88" s="306">
        <f t="shared" si="134"/>
        <v>0</v>
      </c>
      <c r="BW88" s="306">
        <f t="shared" si="135"/>
        <v>0</v>
      </c>
      <c r="BX88" s="404">
        <f t="shared" si="109"/>
        <v>9.4694400879239673</v>
      </c>
      <c r="BY88" s="405">
        <f t="shared" si="119"/>
        <v>12.65241254860833</v>
      </c>
      <c r="BZ88" s="788" t="s">
        <v>1464</v>
      </c>
      <c r="CA88" s="486">
        <f t="shared" si="110"/>
        <v>-3.2955351672209936</v>
      </c>
      <c r="CB88" s="348">
        <f t="shared" si="111"/>
        <v>13.861259257866113</v>
      </c>
      <c r="CC88" s="404">
        <f t="shared" si="112"/>
        <v>64.791464916180502</v>
      </c>
      <c r="CD88" s="570">
        <f t="shared" si="120"/>
        <v>1.4442999999999999</v>
      </c>
      <c r="CE88" s="419">
        <f t="shared" si="97"/>
        <v>1.58873</v>
      </c>
      <c r="CF88" s="419">
        <f t="shared" si="138"/>
        <v>1.747603</v>
      </c>
      <c r="CG88" s="419">
        <f t="shared" si="138"/>
        <v>1.9223633000000002</v>
      </c>
      <c r="CH88" s="496">
        <f t="shared" si="138"/>
        <v>2.1145996300000003</v>
      </c>
      <c r="CI88" s="416">
        <f t="shared" si="113"/>
        <v>8.8175959300000013</v>
      </c>
      <c r="CJ88" s="405">
        <f t="shared" si="114"/>
        <v>17.90738409829407</v>
      </c>
      <c r="CK88" s="457">
        <v>1.66</v>
      </c>
      <c r="CL88" s="458">
        <v>19.88</v>
      </c>
      <c r="CM88" s="458">
        <v>-8.9700000000000006</v>
      </c>
      <c r="CN88" s="525">
        <v>7.03</v>
      </c>
      <c r="CO88" s="508">
        <v>0</v>
      </c>
    </row>
    <row r="89" spans="1:93" ht="11.25" customHeight="1">
      <c r="A89" s="23" t="s">
        <v>2845</v>
      </c>
      <c r="B89" s="24" t="s">
        <v>348</v>
      </c>
      <c r="C89" s="98" t="s">
        <v>532</v>
      </c>
      <c r="D89" s="117">
        <v>6</v>
      </c>
      <c r="E89" s="24">
        <v>472</v>
      </c>
      <c r="F89" s="38" t="s">
        <v>2049</v>
      </c>
      <c r="G89" s="39" t="s">
        <v>2049</v>
      </c>
      <c r="H89" s="184">
        <v>78.790000000000006</v>
      </c>
      <c r="I89" s="227">
        <f t="shared" si="124"/>
        <v>2.4368574692219824</v>
      </c>
      <c r="J89" s="126">
        <v>0.41</v>
      </c>
      <c r="K89" s="126">
        <v>0.48</v>
      </c>
      <c r="L89" s="83">
        <f t="shared" si="99"/>
        <v>17.073170731707311</v>
      </c>
      <c r="M89" s="140">
        <v>42075</v>
      </c>
      <c r="N89" s="27">
        <v>42079</v>
      </c>
      <c r="O89" s="28">
        <v>42101</v>
      </c>
      <c r="P89" s="93" t="s">
        <v>3716</v>
      </c>
      <c r="Q89" s="627"/>
      <c r="R89" s="224">
        <f t="shared" si="136"/>
        <v>1.92</v>
      </c>
      <c r="S89" s="231">
        <f t="shared" si="100"/>
        <v>53.932584269662918</v>
      </c>
      <c r="T89" s="680">
        <f t="shared" si="101"/>
        <v>156.14283331995361</v>
      </c>
      <c r="U89" s="227">
        <f t="shared" si="102"/>
        <v>22.132022471910116</v>
      </c>
      <c r="V89" s="263">
        <v>12</v>
      </c>
      <c r="W89" s="161">
        <v>3.56</v>
      </c>
      <c r="X89" s="149">
        <v>2.88</v>
      </c>
      <c r="Y89" s="155">
        <v>2.48</v>
      </c>
      <c r="Z89" s="149">
        <v>6.67</v>
      </c>
      <c r="AA89" s="156">
        <v>30.7</v>
      </c>
      <c r="AB89" s="432">
        <v>16.7</v>
      </c>
      <c r="AC89" s="440">
        <v>7</v>
      </c>
      <c r="AD89" s="443">
        <v>10.4</v>
      </c>
      <c r="AE89" s="440">
        <v>7.68</v>
      </c>
      <c r="AF89" s="723">
        <v>17</v>
      </c>
      <c r="AG89" s="456">
        <v>15203</v>
      </c>
      <c r="AH89" s="653">
        <v>0.3</v>
      </c>
      <c r="AI89" s="767">
        <v>1.1299999999999999</v>
      </c>
      <c r="AJ89" s="796" t="str">
        <f t="shared" si="103"/>
        <v>n/a</v>
      </c>
      <c r="AK89" s="688" t="str">
        <f t="shared" si="137"/>
        <v>n/a</v>
      </c>
      <c r="AL89" s="634">
        <f t="shared" si="115"/>
        <v>8.7837837837837931</v>
      </c>
      <c r="AM89" s="631">
        <f t="shared" si="116"/>
        <v>12.195044433228297</v>
      </c>
      <c r="AN89" s="631" t="str">
        <f t="shared" si="117"/>
        <v>n/a</v>
      </c>
      <c r="AO89" s="235" t="str">
        <f t="shared" si="104"/>
        <v>n/a</v>
      </c>
      <c r="AP89" s="808">
        <v>1.61</v>
      </c>
      <c r="AQ89" s="808">
        <v>1.48</v>
      </c>
      <c r="AR89" s="809"/>
      <c r="AS89" s="808">
        <v>1.34</v>
      </c>
      <c r="AT89" s="796">
        <v>1.1399999999999999</v>
      </c>
      <c r="AU89" s="809"/>
      <c r="AV89" s="821">
        <v>0.8</v>
      </c>
      <c r="AW89" s="827">
        <v>0</v>
      </c>
      <c r="AX89" s="812">
        <v>0</v>
      </c>
      <c r="AY89" s="812">
        <v>0</v>
      </c>
      <c r="AZ89" s="812">
        <v>0</v>
      </c>
      <c r="BA89" s="812">
        <v>0</v>
      </c>
      <c r="BB89" s="812">
        <v>0</v>
      </c>
      <c r="BC89" s="812">
        <v>0</v>
      </c>
      <c r="BD89" s="812">
        <v>0</v>
      </c>
      <c r="BE89" s="812">
        <v>0</v>
      </c>
      <c r="BF89" s="812">
        <v>0</v>
      </c>
      <c r="BG89" s="812">
        <v>0</v>
      </c>
      <c r="BH89" s="810">
        <f t="shared" si="105"/>
        <v>6.3699999999999992</v>
      </c>
      <c r="BI89" s="405">
        <f t="shared" si="118"/>
        <v>8.7837837837837931</v>
      </c>
      <c r="BJ89" s="405">
        <f t="shared" si="106"/>
        <v>10.447761194029837</v>
      </c>
      <c r="BK89" s="405">
        <f t="shared" si="107"/>
        <v>17.543859649122815</v>
      </c>
      <c r="BL89" s="306">
        <f t="shared" si="122"/>
        <v>42.499999999999986</v>
      </c>
      <c r="BM89" s="404">
        <f t="shared" si="125"/>
        <v>0</v>
      </c>
      <c r="BN89" s="306">
        <f t="shared" si="126"/>
        <v>0</v>
      </c>
      <c r="BO89" s="306">
        <f t="shared" si="127"/>
        <v>0</v>
      </c>
      <c r="BP89" s="306">
        <f t="shared" si="128"/>
        <v>0</v>
      </c>
      <c r="BQ89" s="306">
        <f t="shared" si="129"/>
        <v>0</v>
      </c>
      <c r="BR89" s="306">
        <f t="shared" si="130"/>
        <v>0</v>
      </c>
      <c r="BS89" s="306">
        <f t="shared" si="131"/>
        <v>0</v>
      </c>
      <c r="BT89" s="306">
        <f t="shared" si="132"/>
        <v>0</v>
      </c>
      <c r="BU89" s="306">
        <f t="shared" si="133"/>
        <v>0</v>
      </c>
      <c r="BV89" s="306">
        <f t="shared" si="134"/>
        <v>0</v>
      </c>
      <c r="BW89" s="306">
        <f t="shared" si="135"/>
        <v>0</v>
      </c>
      <c r="BX89" s="404">
        <f t="shared" si="109"/>
        <v>5.2850269751290959</v>
      </c>
      <c r="BY89" s="405">
        <f t="shared" si="119"/>
        <v>11.199330131748129</v>
      </c>
      <c r="BZ89" s="788" t="s">
        <v>1862</v>
      </c>
      <c r="CA89" s="486" t="str">
        <f t="shared" si="110"/>
        <v>n/a</v>
      </c>
      <c r="CB89" s="348" t="str">
        <f t="shared" si="111"/>
        <v>n/a</v>
      </c>
      <c r="CC89" s="404">
        <f t="shared" si="112"/>
        <v>54.987944705299142</v>
      </c>
      <c r="CD89" s="570">
        <f t="shared" si="120"/>
        <v>1.7710000000000004</v>
      </c>
      <c r="CE89" s="419">
        <f t="shared" si="41"/>
        <v>1.8949700000000005</v>
      </c>
      <c r="CF89" s="419">
        <f t="shared" si="138"/>
        <v>2.0405036960000005</v>
      </c>
      <c r="CG89" s="419">
        <f t="shared" si="138"/>
        <v>2.1972143798528005</v>
      </c>
      <c r="CH89" s="496">
        <f t="shared" si="138"/>
        <v>2.3659604442254958</v>
      </c>
      <c r="CI89" s="416">
        <f t="shared" si="113"/>
        <v>10.269648520078299</v>
      </c>
      <c r="CJ89" s="405">
        <f t="shared" si="114"/>
        <v>13.034202970019415</v>
      </c>
      <c r="CK89" s="457">
        <v>-0.01</v>
      </c>
      <c r="CL89" s="458">
        <v>58.36</v>
      </c>
      <c r="CM89" s="458">
        <v>-3.27</v>
      </c>
      <c r="CN89" s="525">
        <v>3.96</v>
      </c>
      <c r="CO89" s="508">
        <v>19.86</v>
      </c>
    </row>
    <row r="90" spans="1:93" ht="11.25" customHeight="1">
      <c r="A90" s="23" t="s">
        <v>1338</v>
      </c>
      <c r="B90" s="24" t="s">
        <v>1339</v>
      </c>
      <c r="C90" s="98" t="s">
        <v>2727</v>
      </c>
      <c r="D90" s="117">
        <v>5</v>
      </c>
      <c r="E90" s="24">
        <v>646</v>
      </c>
      <c r="F90" s="57" t="s">
        <v>2659</v>
      </c>
      <c r="G90" s="49" t="s">
        <v>2659</v>
      </c>
      <c r="H90" s="184">
        <v>37.69</v>
      </c>
      <c r="I90" s="227">
        <f t="shared" si="124"/>
        <v>2.1225789334040863</v>
      </c>
      <c r="J90" s="126">
        <v>0.1875</v>
      </c>
      <c r="K90" s="126">
        <v>0.2</v>
      </c>
      <c r="L90" s="83">
        <f t="shared" si="99"/>
        <v>6.6666666666666652</v>
      </c>
      <c r="M90" s="140">
        <v>42081</v>
      </c>
      <c r="N90" s="27">
        <v>42083</v>
      </c>
      <c r="O90" s="28">
        <v>42094</v>
      </c>
      <c r="P90" s="93" t="s">
        <v>1445</v>
      </c>
      <c r="Q90" s="201"/>
      <c r="R90" s="224">
        <f t="shared" si="136"/>
        <v>0.8</v>
      </c>
      <c r="S90" s="231">
        <f t="shared" si="100"/>
        <v>48.484848484848492</v>
      </c>
      <c r="T90" s="680">
        <f t="shared" si="101"/>
        <v>84.692591988291525</v>
      </c>
      <c r="U90" s="227">
        <f t="shared" si="102"/>
        <v>22.842424242424244</v>
      </c>
      <c r="V90" s="263">
        <v>1</v>
      </c>
      <c r="W90" s="161">
        <v>1.65</v>
      </c>
      <c r="X90" s="149">
        <v>2.0699999999999998</v>
      </c>
      <c r="Y90" s="155">
        <v>1.37</v>
      </c>
      <c r="Z90" s="149">
        <v>3.36</v>
      </c>
      <c r="AA90" s="156">
        <v>15</v>
      </c>
      <c r="AB90" s="432">
        <v>3.1</v>
      </c>
      <c r="AC90" s="440">
        <v>15.39</v>
      </c>
      <c r="AD90" s="443">
        <v>40.6</v>
      </c>
      <c r="AE90" s="440">
        <v>11.05</v>
      </c>
      <c r="AF90" s="723">
        <v>18</v>
      </c>
      <c r="AG90" s="456">
        <v>3325</v>
      </c>
      <c r="AH90" s="653">
        <v>0.2</v>
      </c>
      <c r="AI90" s="767">
        <v>0</v>
      </c>
      <c r="AJ90" s="796" t="str">
        <f t="shared" si="103"/>
        <v>n/a</v>
      </c>
      <c r="AK90" s="688" t="str">
        <f t="shared" si="137"/>
        <v>n/a</v>
      </c>
      <c r="AL90" s="634">
        <f t="shared" si="115"/>
        <v>61.290322580645153</v>
      </c>
      <c r="AM90" s="631">
        <f t="shared" si="116"/>
        <v>70.997594667669688</v>
      </c>
      <c r="AN90" s="631" t="str">
        <f t="shared" si="117"/>
        <v>n/a</v>
      </c>
      <c r="AO90" s="235" t="str">
        <f t="shared" si="104"/>
        <v>n/a</v>
      </c>
      <c r="AP90" s="808">
        <v>0.75</v>
      </c>
      <c r="AQ90" s="808">
        <v>0.46500000000000002</v>
      </c>
      <c r="AR90" s="809" t="s">
        <v>1127</v>
      </c>
      <c r="AS90" s="808">
        <v>0.34499999999999997</v>
      </c>
      <c r="AT90" s="796">
        <v>0.15</v>
      </c>
      <c r="AU90" s="809"/>
      <c r="AV90" s="827">
        <v>0</v>
      </c>
      <c r="AW90" s="827">
        <v>0</v>
      </c>
      <c r="AX90" s="812">
        <v>0</v>
      </c>
      <c r="AY90" s="812">
        <v>0</v>
      </c>
      <c r="AZ90" s="812">
        <v>0</v>
      </c>
      <c r="BA90" s="812">
        <v>0</v>
      </c>
      <c r="BB90" s="812">
        <v>0</v>
      </c>
      <c r="BC90" s="812">
        <v>0</v>
      </c>
      <c r="BD90" s="812">
        <v>0</v>
      </c>
      <c r="BE90" s="812">
        <v>0</v>
      </c>
      <c r="BF90" s="812">
        <v>0</v>
      </c>
      <c r="BG90" s="812">
        <v>0</v>
      </c>
      <c r="BH90" s="810">
        <f t="shared" si="105"/>
        <v>1.71</v>
      </c>
      <c r="BI90" s="405">
        <f t="shared" si="118"/>
        <v>61.290322580645153</v>
      </c>
      <c r="BJ90" s="405">
        <f t="shared" si="106"/>
        <v>34.782608695652193</v>
      </c>
      <c r="BK90" s="405">
        <f t="shared" si="107"/>
        <v>129.99999999999997</v>
      </c>
      <c r="BL90" s="306">
        <f t="shared" si="122"/>
        <v>0</v>
      </c>
      <c r="BM90" s="404">
        <f t="shared" si="125"/>
        <v>0</v>
      </c>
      <c r="BN90" s="306">
        <f t="shared" si="126"/>
        <v>0</v>
      </c>
      <c r="BO90" s="306">
        <f t="shared" si="127"/>
        <v>0</v>
      </c>
      <c r="BP90" s="306">
        <f t="shared" si="128"/>
        <v>0</v>
      </c>
      <c r="BQ90" s="306">
        <f t="shared" si="129"/>
        <v>0</v>
      </c>
      <c r="BR90" s="306">
        <f t="shared" si="130"/>
        <v>0</v>
      </c>
      <c r="BS90" s="306">
        <f t="shared" si="131"/>
        <v>0</v>
      </c>
      <c r="BT90" s="306">
        <f t="shared" si="132"/>
        <v>0</v>
      </c>
      <c r="BU90" s="306">
        <f t="shared" si="133"/>
        <v>0</v>
      </c>
      <c r="BV90" s="306">
        <f t="shared" si="134"/>
        <v>0</v>
      </c>
      <c r="BW90" s="306">
        <f t="shared" si="135"/>
        <v>0</v>
      </c>
      <c r="BX90" s="404">
        <f t="shared" si="109"/>
        <v>15.071528751753155</v>
      </c>
      <c r="BY90" s="405">
        <f t="shared" si="119"/>
        <v>35.079974179000899</v>
      </c>
      <c r="BZ90" s="788" t="s">
        <v>2441</v>
      </c>
      <c r="CA90" s="486" t="str">
        <f t="shared" si="110"/>
        <v>n/a</v>
      </c>
      <c r="CB90" s="348" t="str">
        <f t="shared" si="111"/>
        <v>n/a</v>
      </c>
      <c r="CC90" s="404">
        <f t="shared" si="112"/>
        <v>52.790606060606052</v>
      </c>
      <c r="CD90" s="570">
        <f t="shared" si="120"/>
        <v>0.77324999999999999</v>
      </c>
      <c r="CE90" s="419">
        <f t="shared" ref="CE90:CE101" si="139">IF($AC90="n/a",1.03*CD90,IF($AC90&lt;0,1.01*CD90,IF($AC90&gt;10,1.1*CD90,(1+$AC90/100)*CD90)))</f>
        <v>0.85057500000000008</v>
      </c>
      <c r="CF90" s="419">
        <f t="shared" si="138"/>
        <v>0.9356325000000002</v>
      </c>
      <c r="CG90" s="419">
        <f t="shared" si="138"/>
        <v>1.0291957500000004</v>
      </c>
      <c r="CH90" s="496">
        <f t="shared" si="138"/>
        <v>1.1321153250000004</v>
      </c>
      <c r="CI90" s="416">
        <f t="shared" si="113"/>
        <v>4.720768575000001</v>
      </c>
      <c r="CJ90" s="405">
        <f t="shared" si="114"/>
        <v>12.525254908463786</v>
      </c>
      <c r="CK90" s="457">
        <v>1.1299999999999999</v>
      </c>
      <c r="CL90" s="458">
        <v>63.63</v>
      </c>
      <c r="CM90" s="458">
        <v>-6.17</v>
      </c>
      <c r="CN90" s="525">
        <v>3.8</v>
      </c>
      <c r="CO90" s="508">
        <v>20.69</v>
      </c>
    </row>
    <row r="91" spans="1:93" ht="11.25" customHeight="1">
      <c r="A91" s="30" t="s">
        <v>2407</v>
      </c>
      <c r="B91" s="32" t="s">
        <v>2408</v>
      </c>
      <c r="C91" s="35" t="s">
        <v>2000</v>
      </c>
      <c r="D91" s="118">
        <v>5</v>
      </c>
      <c r="E91" s="24">
        <v>535</v>
      </c>
      <c r="F91" s="40" t="s">
        <v>1572</v>
      </c>
      <c r="G91" s="42" t="s">
        <v>1572</v>
      </c>
      <c r="H91" s="185">
        <v>82.03</v>
      </c>
      <c r="I91" s="227">
        <f t="shared" si="124"/>
        <v>3.3646226990125561</v>
      </c>
      <c r="J91" s="125">
        <v>0.65500000000000003</v>
      </c>
      <c r="K91" s="125">
        <v>0.69</v>
      </c>
      <c r="L91" s="84">
        <f t="shared" si="99"/>
        <v>5.3435114503816772</v>
      </c>
      <c r="M91" s="215">
        <v>41893</v>
      </c>
      <c r="N91" s="44">
        <v>41897</v>
      </c>
      <c r="O91" s="34">
        <v>41927</v>
      </c>
      <c r="P91" s="43" t="s">
        <v>1514</v>
      </c>
      <c r="Q91" s="32"/>
      <c r="R91" s="224">
        <f t="shared" si="136"/>
        <v>2.76</v>
      </c>
      <c r="S91" s="231">
        <f t="shared" si="100"/>
        <v>54.011741682974559</v>
      </c>
      <c r="T91" s="680">
        <f t="shared" si="101"/>
        <v>11.419003720571851</v>
      </c>
      <c r="U91" s="227">
        <f t="shared" si="102"/>
        <v>16.052837573385517</v>
      </c>
      <c r="V91" s="263">
        <v>12</v>
      </c>
      <c r="W91" s="161">
        <v>5.1100000000000003</v>
      </c>
      <c r="X91" s="149">
        <v>3.3</v>
      </c>
      <c r="Y91" s="155">
        <v>1.18</v>
      </c>
      <c r="Z91" s="149">
        <v>1.74</v>
      </c>
      <c r="AA91" s="156">
        <v>11.1</v>
      </c>
      <c r="AB91" s="432">
        <v>35.200000000000003</v>
      </c>
      <c r="AC91" s="440">
        <v>6.74</v>
      </c>
      <c r="AD91" s="443">
        <v>9.5</v>
      </c>
      <c r="AE91" s="440">
        <v>4.8600000000000003</v>
      </c>
      <c r="AF91" s="723">
        <v>15</v>
      </c>
      <c r="AG91" s="456">
        <v>14538</v>
      </c>
      <c r="AH91" s="653">
        <v>0.3</v>
      </c>
      <c r="AI91" s="767">
        <v>1.08</v>
      </c>
      <c r="AJ91" s="797">
        <f t="shared" si="103"/>
        <v>0.48456669572890343</v>
      </c>
      <c r="AK91" s="686">
        <f t="shared" si="137"/>
        <v>1.7913027347996793</v>
      </c>
      <c r="AL91" s="634">
        <f t="shared" si="115"/>
        <v>4.117647058823537</v>
      </c>
      <c r="AM91" s="631">
        <f t="shared" si="116"/>
        <v>4.9769486842295541</v>
      </c>
      <c r="AN91" s="631">
        <f t="shared" si="117"/>
        <v>4.6033836094245828</v>
      </c>
      <c r="AO91" s="235">
        <f t="shared" si="104"/>
        <v>2.5698523873126211</v>
      </c>
      <c r="AP91" s="808">
        <v>2.6549999999999998</v>
      </c>
      <c r="AQ91" s="808">
        <v>2.5499999999999998</v>
      </c>
      <c r="AR91" s="809"/>
      <c r="AS91" s="808">
        <v>2.3824999999999998</v>
      </c>
      <c r="AT91" s="796">
        <v>2.2949999999999999</v>
      </c>
      <c r="AU91" s="809"/>
      <c r="AV91" s="821">
        <v>2.15</v>
      </c>
      <c r="AW91" s="827">
        <v>2.12</v>
      </c>
      <c r="AX91" s="812">
        <v>2.12</v>
      </c>
      <c r="AY91" s="811">
        <v>2.12</v>
      </c>
      <c r="AZ91" s="812">
        <v>2.06</v>
      </c>
      <c r="BA91" s="812">
        <v>2.06</v>
      </c>
      <c r="BB91" s="812">
        <v>2.06</v>
      </c>
      <c r="BC91" s="812">
        <v>2.06</v>
      </c>
      <c r="BD91" s="812">
        <v>2.06</v>
      </c>
      <c r="BE91" s="812">
        <v>2.06</v>
      </c>
      <c r="BF91" s="812">
        <v>2.06</v>
      </c>
      <c r="BG91" s="812">
        <v>2.06</v>
      </c>
      <c r="BH91" s="810">
        <f t="shared" si="105"/>
        <v>34.872499999999995</v>
      </c>
      <c r="BI91" s="405">
        <f t="shared" si="118"/>
        <v>4.117647058823537</v>
      </c>
      <c r="BJ91" s="405">
        <f t="shared" si="106"/>
        <v>7.0304302203567648</v>
      </c>
      <c r="BK91" s="405">
        <f t="shared" si="107"/>
        <v>3.8126361655773433</v>
      </c>
      <c r="BL91" s="306">
        <f t="shared" si="122"/>
        <v>6.7441860465116354</v>
      </c>
      <c r="BM91" s="404">
        <f t="shared" si="125"/>
        <v>1.4150943396226356</v>
      </c>
      <c r="BN91" s="306">
        <f t="shared" si="126"/>
        <v>0</v>
      </c>
      <c r="BO91" s="306">
        <f t="shared" si="127"/>
        <v>0</v>
      </c>
      <c r="BP91" s="306">
        <f t="shared" si="128"/>
        <v>2.9126213592232997</v>
      </c>
      <c r="BQ91" s="306">
        <f t="shared" si="129"/>
        <v>0</v>
      </c>
      <c r="BR91" s="306">
        <f t="shared" si="130"/>
        <v>0</v>
      </c>
      <c r="BS91" s="306">
        <f t="shared" si="131"/>
        <v>0</v>
      </c>
      <c r="BT91" s="306">
        <f t="shared" si="132"/>
        <v>0</v>
      </c>
      <c r="BU91" s="306">
        <f t="shared" si="133"/>
        <v>0</v>
      </c>
      <c r="BV91" s="306">
        <f t="shared" si="134"/>
        <v>0</v>
      </c>
      <c r="BW91" s="306">
        <f t="shared" si="135"/>
        <v>0</v>
      </c>
      <c r="BX91" s="404">
        <f t="shared" si="109"/>
        <v>1.7355076793410145</v>
      </c>
      <c r="BY91" s="405">
        <f t="shared" si="119"/>
        <v>2.4726269154057672</v>
      </c>
      <c r="BZ91" s="788" t="s">
        <v>52</v>
      </c>
      <c r="CA91" s="486">
        <f t="shared" si="110"/>
        <v>-8.0848312649483773</v>
      </c>
      <c r="CB91" s="348">
        <f t="shared" si="111"/>
        <v>7.9680063084371389</v>
      </c>
      <c r="CC91" s="404">
        <f t="shared" si="112"/>
        <v>49.896967509120479</v>
      </c>
      <c r="CD91" s="570">
        <f t="shared" si="120"/>
        <v>2.9205000000000001</v>
      </c>
      <c r="CE91" s="419">
        <f t="shared" si="139"/>
        <v>3.1173416999999999</v>
      </c>
      <c r="CF91" s="419">
        <f t="shared" si="138"/>
        <v>3.2688445066199998</v>
      </c>
      <c r="CG91" s="419">
        <f t="shared" si="138"/>
        <v>3.4277103496417318</v>
      </c>
      <c r="CH91" s="496">
        <f t="shared" si="138"/>
        <v>3.59429707263432</v>
      </c>
      <c r="CI91" s="416">
        <f t="shared" si="113"/>
        <v>16.328693628896051</v>
      </c>
      <c r="CJ91" s="405">
        <f t="shared" si="114"/>
        <v>19.905758416306291</v>
      </c>
      <c r="CK91" s="457">
        <v>0.24</v>
      </c>
      <c r="CL91" s="458">
        <v>22.15</v>
      </c>
      <c r="CM91" s="458">
        <v>-11.1</v>
      </c>
      <c r="CN91" s="525">
        <v>-5.56</v>
      </c>
      <c r="CO91" s="508">
        <v>3.72</v>
      </c>
    </row>
    <row r="92" spans="1:93" ht="11.25" customHeight="1">
      <c r="A92" s="129" t="s">
        <v>3126</v>
      </c>
      <c r="B92" s="16" t="s">
        <v>2222</v>
      </c>
      <c r="C92" s="22" t="s">
        <v>1311</v>
      </c>
      <c r="D92" s="116">
        <v>9</v>
      </c>
      <c r="E92" s="24">
        <v>376</v>
      </c>
      <c r="F92" s="78" t="s">
        <v>2659</v>
      </c>
      <c r="G92" s="50" t="s">
        <v>2659</v>
      </c>
      <c r="H92" s="183">
        <v>132.47999999999999</v>
      </c>
      <c r="I92" s="226">
        <f t="shared" si="124"/>
        <v>1.3964371980676329</v>
      </c>
      <c r="J92" s="127">
        <v>0.44</v>
      </c>
      <c r="K92" s="127">
        <v>0.46250000000000002</v>
      </c>
      <c r="L92" s="96">
        <f t="shared" si="99"/>
        <v>5.1136363636363757</v>
      </c>
      <c r="M92" s="105">
        <v>42055</v>
      </c>
      <c r="N92" s="20">
        <v>42059</v>
      </c>
      <c r="O92" s="21">
        <v>42074</v>
      </c>
      <c r="P92" s="269" t="s">
        <v>1520</v>
      </c>
      <c r="Q92" s="16"/>
      <c r="R92" s="225">
        <f t="shared" si="136"/>
        <v>1.85</v>
      </c>
      <c r="S92" s="675">
        <f t="shared" si="100"/>
        <v>23.153942428035045</v>
      </c>
      <c r="T92" s="684" t="str">
        <f t="shared" si="101"/>
        <v>n/a</v>
      </c>
      <c r="U92" s="226">
        <f t="shared" si="102"/>
        <v>16.580725907384227</v>
      </c>
      <c r="V92" s="267">
        <v>12</v>
      </c>
      <c r="W92" s="169">
        <v>7.99</v>
      </c>
      <c r="X92" s="171">
        <v>2.36</v>
      </c>
      <c r="Y92" s="170">
        <v>2.83</v>
      </c>
      <c r="Z92" s="171" t="s">
        <v>462</v>
      </c>
      <c r="AA92" s="172">
        <v>-27.4</v>
      </c>
      <c r="AB92" s="433">
        <v>22</v>
      </c>
      <c r="AC92" s="441">
        <v>7.73</v>
      </c>
      <c r="AD92" s="442">
        <v>5.9</v>
      </c>
      <c r="AE92" s="442">
        <v>7.03</v>
      </c>
      <c r="AF92" s="724">
        <v>9</v>
      </c>
      <c r="AG92" s="461">
        <v>4757</v>
      </c>
      <c r="AH92" s="678">
        <v>0.3</v>
      </c>
      <c r="AI92" s="768" t="s">
        <v>462</v>
      </c>
      <c r="AJ92" s="796">
        <f t="shared" si="103"/>
        <v>0.89692354347644787</v>
      </c>
      <c r="AK92" s="688" t="str">
        <f t="shared" si="137"/>
        <v>n/a</v>
      </c>
      <c r="AL92" s="632">
        <f t="shared" si="115"/>
        <v>9.9999999999999858</v>
      </c>
      <c r="AM92" s="633">
        <f t="shared" si="116"/>
        <v>6.917810999860885</v>
      </c>
      <c r="AN92" s="633">
        <f t="shared" si="117"/>
        <v>5.291848906511043</v>
      </c>
      <c r="AO92" s="234" t="str">
        <f t="shared" si="104"/>
        <v>n/a</v>
      </c>
      <c r="AP92" s="803">
        <v>1.76</v>
      </c>
      <c r="AQ92" s="803">
        <v>1.6</v>
      </c>
      <c r="AR92" s="802"/>
      <c r="AS92" s="803">
        <v>1.52</v>
      </c>
      <c r="AT92" s="795">
        <v>1.44</v>
      </c>
      <c r="AU92" s="802"/>
      <c r="AV92" s="826">
        <v>1.4</v>
      </c>
      <c r="AW92" s="826">
        <v>1.36</v>
      </c>
      <c r="AX92" s="806">
        <v>1.2</v>
      </c>
      <c r="AY92" s="806">
        <v>1</v>
      </c>
      <c r="AZ92" s="807">
        <v>0</v>
      </c>
      <c r="BA92" s="807">
        <v>0</v>
      </c>
      <c r="BB92" s="807">
        <v>0</v>
      </c>
      <c r="BC92" s="807">
        <v>0</v>
      </c>
      <c r="BD92" s="807">
        <v>0</v>
      </c>
      <c r="BE92" s="807">
        <v>0</v>
      </c>
      <c r="BF92" s="807">
        <v>0.27750000000000002</v>
      </c>
      <c r="BG92" s="807">
        <v>0.37</v>
      </c>
      <c r="BH92" s="805">
        <f t="shared" si="105"/>
        <v>11.927499999999998</v>
      </c>
      <c r="BI92" s="407">
        <f t="shared" si="118"/>
        <v>9.9999999999999858</v>
      </c>
      <c r="BJ92" s="407">
        <f t="shared" si="106"/>
        <v>5.2631578947368363</v>
      </c>
      <c r="BK92" s="407">
        <f t="shared" si="107"/>
        <v>5.555555555555558</v>
      </c>
      <c r="BL92" s="394">
        <f t="shared" si="122"/>
        <v>2.8571428571428692</v>
      </c>
      <c r="BM92" s="406">
        <f t="shared" si="125"/>
        <v>2.9411764705882248</v>
      </c>
      <c r="BN92" s="394">
        <f t="shared" si="126"/>
        <v>13.333333333333353</v>
      </c>
      <c r="BO92" s="394">
        <f t="shared" si="127"/>
        <v>19.999999999999996</v>
      </c>
      <c r="BP92" s="394">
        <f t="shared" si="128"/>
        <v>0</v>
      </c>
      <c r="BQ92" s="394">
        <f t="shared" si="129"/>
        <v>0</v>
      </c>
      <c r="BR92" s="394">
        <f t="shared" si="130"/>
        <v>0</v>
      </c>
      <c r="BS92" s="394">
        <f t="shared" si="131"/>
        <v>0</v>
      </c>
      <c r="BT92" s="394">
        <f t="shared" si="132"/>
        <v>0</v>
      </c>
      <c r="BU92" s="394">
        <f t="shared" si="133"/>
        <v>0</v>
      </c>
      <c r="BV92" s="394">
        <f t="shared" si="134"/>
        <v>0</v>
      </c>
      <c r="BW92" s="394">
        <f t="shared" si="135"/>
        <v>0</v>
      </c>
      <c r="BX92" s="406">
        <f t="shared" si="109"/>
        <v>3.9966910740904553</v>
      </c>
      <c r="BY92" s="407">
        <f t="shared" si="119"/>
        <v>5.8512306258035585</v>
      </c>
      <c r="BZ92" s="787" t="s">
        <v>2558</v>
      </c>
      <c r="CA92" s="682">
        <f t="shared" si="110"/>
        <v>-9.8924398028055514</v>
      </c>
      <c r="CB92" s="350">
        <f t="shared" si="111"/>
        <v>6.6882861045786761</v>
      </c>
      <c r="CC92" s="406">
        <f t="shared" si="112"/>
        <v>52.916526838507451</v>
      </c>
      <c r="CD92" s="554">
        <f t="shared" si="120"/>
        <v>1.9360000000000002</v>
      </c>
      <c r="CE92" s="417">
        <f t="shared" si="139"/>
        <v>2.0856528000000001</v>
      </c>
      <c r="CF92" s="417">
        <f t="shared" si="138"/>
        <v>2.2322741918400002</v>
      </c>
      <c r="CG92" s="417">
        <f t="shared" si="138"/>
        <v>2.3892030675263523</v>
      </c>
      <c r="CH92" s="495">
        <f t="shared" si="138"/>
        <v>2.5571640431734548</v>
      </c>
      <c r="CI92" s="418">
        <f t="shared" si="113"/>
        <v>11.200294102539807</v>
      </c>
      <c r="CJ92" s="407">
        <f t="shared" si="114"/>
        <v>8.4543282778833095</v>
      </c>
      <c r="CK92" s="462">
        <v>1.1499999999999999</v>
      </c>
      <c r="CL92" s="463">
        <v>39.979999999999997</v>
      </c>
      <c r="CM92" s="463">
        <v>-3.15</v>
      </c>
      <c r="CN92" s="464">
        <v>8.6</v>
      </c>
      <c r="CO92" s="465">
        <v>14.35</v>
      </c>
    </row>
    <row r="93" spans="1:93" ht="11.25" customHeight="1">
      <c r="A93" s="86" t="s">
        <v>2938</v>
      </c>
      <c r="B93" s="24" t="s">
        <v>191</v>
      </c>
      <c r="C93" s="29" t="s">
        <v>969</v>
      </c>
      <c r="D93" s="117">
        <v>6</v>
      </c>
      <c r="E93" s="24">
        <v>439</v>
      </c>
      <c r="F93" s="57" t="s">
        <v>2659</v>
      </c>
      <c r="G93" s="49" t="s">
        <v>2659</v>
      </c>
      <c r="H93" s="184">
        <v>31.31</v>
      </c>
      <c r="I93" s="227">
        <f t="shared" si="124"/>
        <v>5.3656978601085914</v>
      </c>
      <c r="J93" s="126">
        <v>0.35</v>
      </c>
      <c r="K93" s="126">
        <v>0.42</v>
      </c>
      <c r="L93" s="83">
        <f t="shared" si="99"/>
        <v>19.999999999999996</v>
      </c>
      <c r="M93" s="140">
        <v>41999</v>
      </c>
      <c r="N93" s="27">
        <v>42003</v>
      </c>
      <c r="O93" s="28">
        <v>42019</v>
      </c>
      <c r="P93" s="93" t="s">
        <v>1514</v>
      </c>
      <c r="Q93" s="627"/>
      <c r="R93" s="224">
        <f t="shared" si="136"/>
        <v>1.68</v>
      </c>
      <c r="S93" s="231">
        <f t="shared" si="100"/>
        <v>142.37288135593221</v>
      </c>
      <c r="T93" s="680">
        <f t="shared" si="101"/>
        <v>78.108813732477074</v>
      </c>
      <c r="U93" s="227">
        <f t="shared" si="102"/>
        <v>26.533898305084747</v>
      </c>
      <c r="V93" s="263">
        <v>12</v>
      </c>
      <c r="W93" s="161">
        <v>1.18</v>
      </c>
      <c r="X93" s="149">
        <v>13.27</v>
      </c>
      <c r="Y93" s="155">
        <v>6.11</v>
      </c>
      <c r="Z93" s="149">
        <v>2.69</v>
      </c>
      <c r="AA93" s="156">
        <v>14</v>
      </c>
      <c r="AB93" s="432">
        <v>271.89999999999998</v>
      </c>
      <c r="AC93" s="440">
        <v>22.41</v>
      </c>
      <c r="AD93" s="443">
        <v>97.1</v>
      </c>
      <c r="AE93" s="443">
        <v>2</v>
      </c>
      <c r="AF93" s="723">
        <v>5</v>
      </c>
      <c r="AG93" s="456">
        <v>2552</v>
      </c>
      <c r="AH93" s="653">
        <v>0.7</v>
      </c>
      <c r="AI93" s="767">
        <v>1.34</v>
      </c>
      <c r="AJ93" s="796" t="str">
        <f t="shared" si="103"/>
        <v>n/a</v>
      </c>
      <c r="AK93" s="688" t="str">
        <f t="shared" si="137"/>
        <v>n/a</v>
      </c>
      <c r="AL93" s="634">
        <f t="shared" si="115"/>
        <v>44.444444444444443</v>
      </c>
      <c r="AM93" s="631">
        <f t="shared" si="116"/>
        <v>39.390776789486573</v>
      </c>
      <c r="AN93" s="631" t="str">
        <f t="shared" si="117"/>
        <v>n/a</v>
      </c>
      <c r="AO93" s="235" t="str">
        <f t="shared" si="104"/>
        <v>n/a</v>
      </c>
      <c r="AP93" s="808">
        <v>1.3</v>
      </c>
      <c r="AQ93" s="808">
        <v>0.9</v>
      </c>
      <c r="AR93" s="809"/>
      <c r="AS93" s="808">
        <v>0.54</v>
      </c>
      <c r="AT93" s="819">
        <v>0.48</v>
      </c>
      <c r="AU93" s="809"/>
      <c r="AV93" s="821">
        <v>0.4</v>
      </c>
      <c r="AW93" s="827">
        <v>0</v>
      </c>
      <c r="AX93" s="811">
        <v>0.71250000000000002</v>
      </c>
      <c r="AY93" s="812">
        <v>0</v>
      </c>
      <c r="AZ93" s="812">
        <v>0</v>
      </c>
      <c r="BA93" s="812">
        <v>0</v>
      </c>
      <c r="BB93" s="812">
        <v>0</v>
      </c>
      <c r="BC93" s="812">
        <v>0</v>
      </c>
      <c r="BD93" s="812">
        <v>0</v>
      </c>
      <c r="BE93" s="812">
        <v>0</v>
      </c>
      <c r="BF93" s="812">
        <v>0</v>
      </c>
      <c r="BG93" s="812">
        <v>0</v>
      </c>
      <c r="BH93" s="810">
        <f t="shared" si="105"/>
        <v>4.3325000000000005</v>
      </c>
      <c r="BI93" s="405">
        <f t="shared" si="118"/>
        <v>44.444444444444443</v>
      </c>
      <c r="BJ93" s="405">
        <f t="shared" si="106"/>
        <v>66.666666666666657</v>
      </c>
      <c r="BK93" s="405">
        <f t="shared" si="107"/>
        <v>12.500000000000021</v>
      </c>
      <c r="BL93" s="306">
        <f t="shared" si="122"/>
        <v>19.999999999999996</v>
      </c>
      <c r="BM93" s="404">
        <f t="shared" si="125"/>
        <v>0</v>
      </c>
      <c r="BN93" s="306">
        <f t="shared" si="126"/>
        <v>0</v>
      </c>
      <c r="BO93" s="306">
        <f t="shared" si="127"/>
        <v>0</v>
      </c>
      <c r="BP93" s="306">
        <f t="shared" si="128"/>
        <v>0</v>
      </c>
      <c r="BQ93" s="306">
        <f t="shared" si="129"/>
        <v>0</v>
      </c>
      <c r="BR93" s="306">
        <f t="shared" si="130"/>
        <v>0</v>
      </c>
      <c r="BS93" s="306">
        <f t="shared" si="131"/>
        <v>0</v>
      </c>
      <c r="BT93" s="306">
        <f t="shared" si="132"/>
        <v>0</v>
      </c>
      <c r="BU93" s="306">
        <f t="shared" si="133"/>
        <v>0</v>
      </c>
      <c r="BV93" s="306">
        <f t="shared" si="134"/>
        <v>0</v>
      </c>
      <c r="BW93" s="306">
        <f t="shared" si="135"/>
        <v>0</v>
      </c>
      <c r="BX93" s="404">
        <f t="shared" si="109"/>
        <v>9.5740740740740744</v>
      </c>
      <c r="BY93" s="405">
        <f t="shared" si="119"/>
        <v>19.323663680889446</v>
      </c>
      <c r="BZ93" s="788" t="s">
        <v>2637</v>
      </c>
      <c r="CA93" s="486" t="str">
        <f t="shared" si="110"/>
        <v>n/a</v>
      </c>
      <c r="CB93" s="348" t="str">
        <f t="shared" si="111"/>
        <v>n/a</v>
      </c>
      <c r="CC93" s="404">
        <f t="shared" si="112"/>
        <v>43.153647206528561</v>
      </c>
      <c r="CD93" s="570">
        <f t="shared" si="120"/>
        <v>1.4300000000000002</v>
      </c>
      <c r="CE93" s="419">
        <f t="shared" si="139"/>
        <v>1.5730000000000004</v>
      </c>
      <c r="CF93" s="419">
        <f t="shared" si="138"/>
        <v>1.6044600000000004</v>
      </c>
      <c r="CG93" s="419">
        <f t="shared" si="138"/>
        <v>1.6365492000000004</v>
      </c>
      <c r="CH93" s="496">
        <f t="shared" si="138"/>
        <v>1.6692801840000004</v>
      </c>
      <c r="CI93" s="416">
        <f t="shared" si="113"/>
        <v>7.9132893840000023</v>
      </c>
      <c r="CJ93" s="405">
        <f t="shared" si="114"/>
        <v>25.273999948898123</v>
      </c>
      <c r="CK93" s="457">
        <v>0.25</v>
      </c>
      <c r="CL93" s="458">
        <v>42.95</v>
      </c>
      <c r="CM93" s="458">
        <v>-18.25</v>
      </c>
      <c r="CN93" s="525">
        <v>-8.61</v>
      </c>
      <c r="CO93" s="508">
        <v>6.93</v>
      </c>
    </row>
    <row r="94" spans="1:93" ht="11.25" customHeight="1">
      <c r="A94" s="23" t="s">
        <v>1929</v>
      </c>
      <c r="B94" s="24" t="s">
        <v>1930</v>
      </c>
      <c r="C94" s="217" t="s">
        <v>497</v>
      </c>
      <c r="D94" s="117">
        <v>5</v>
      </c>
      <c r="E94" s="24">
        <v>606</v>
      </c>
      <c r="F94" s="57" t="s">
        <v>2659</v>
      </c>
      <c r="G94" s="49" t="s">
        <v>2659</v>
      </c>
      <c r="H94" s="184">
        <v>39.950000000000003</v>
      </c>
      <c r="I94" s="227">
        <f t="shared" si="124"/>
        <v>2.002503128911139</v>
      </c>
      <c r="J94" s="126">
        <v>0.18</v>
      </c>
      <c r="K94" s="126">
        <v>0.2</v>
      </c>
      <c r="L94" s="83">
        <f t="shared" si="99"/>
        <v>11.111111111111116</v>
      </c>
      <c r="M94" s="140">
        <v>42033</v>
      </c>
      <c r="N94" s="27">
        <v>42037</v>
      </c>
      <c r="O94" s="28">
        <v>42052</v>
      </c>
      <c r="P94" s="93" t="s">
        <v>3431</v>
      </c>
      <c r="Q94" s="626"/>
      <c r="R94" s="224">
        <f t="shared" si="136"/>
        <v>0.8</v>
      </c>
      <c r="S94" s="231">
        <f t="shared" si="100"/>
        <v>33.613445378151262</v>
      </c>
      <c r="T94" s="680">
        <f t="shared" si="101"/>
        <v>22.455045201241486</v>
      </c>
      <c r="U94" s="227">
        <f t="shared" si="102"/>
        <v>16.785714285714288</v>
      </c>
      <c r="V94" s="263">
        <v>12</v>
      </c>
      <c r="W94" s="161">
        <v>2.38</v>
      </c>
      <c r="X94" s="149">
        <v>1.52</v>
      </c>
      <c r="Y94" s="155">
        <v>4.97</v>
      </c>
      <c r="Z94" s="149">
        <v>2.0099999999999998</v>
      </c>
      <c r="AA94" s="156">
        <v>15.3</v>
      </c>
      <c r="AB94" s="432">
        <v>13.8</v>
      </c>
      <c r="AC94" s="440">
        <v>10.6</v>
      </c>
      <c r="AD94" s="443">
        <v>43.7</v>
      </c>
      <c r="AE94" s="443">
        <v>11.05</v>
      </c>
      <c r="AF94" s="723">
        <v>15</v>
      </c>
      <c r="AG94" s="456">
        <v>5735</v>
      </c>
      <c r="AH94" s="653">
        <v>0.6</v>
      </c>
      <c r="AI94" s="767">
        <v>0.11</v>
      </c>
      <c r="AJ94" s="796">
        <f t="shared" si="103"/>
        <v>1.6128062169511479</v>
      </c>
      <c r="AK94" s="688">
        <f t="shared" si="137"/>
        <v>5.1573300948592333</v>
      </c>
      <c r="AL94" s="634">
        <f t="shared" si="115"/>
        <v>19.999999999999996</v>
      </c>
      <c r="AM94" s="631">
        <f t="shared" si="116"/>
        <v>65.096362444731341</v>
      </c>
      <c r="AN94" s="631">
        <f t="shared" si="117"/>
        <v>70.479631680765166</v>
      </c>
      <c r="AO94" s="235">
        <f t="shared" si="104"/>
        <v>13.665914413936475</v>
      </c>
      <c r="AP94" s="808">
        <v>0.72</v>
      </c>
      <c r="AQ94" s="808">
        <v>0.6</v>
      </c>
      <c r="AR94" s="809"/>
      <c r="AS94" s="808">
        <v>0.4</v>
      </c>
      <c r="AT94" s="796">
        <v>0.16</v>
      </c>
      <c r="AU94" s="809"/>
      <c r="AV94" s="827">
        <v>0.04</v>
      </c>
      <c r="AW94" s="827">
        <v>0.05</v>
      </c>
      <c r="AX94" s="812">
        <v>0.4</v>
      </c>
      <c r="AY94" s="811">
        <v>0.4</v>
      </c>
      <c r="AZ94" s="812">
        <v>0.2</v>
      </c>
      <c r="BA94" s="812">
        <v>0.2</v>
      </c>
      <c r="BB94" s="812">
        <v>0.2</v>
      </c>
      <c r="BC94" s="811">
        <v>0.2</v>
      </c>
      <c r="BD94" s="811">
        <v>0.13600000000000001</v>
      </c>
      <c r="BE94" s="812">
        <v>0.06</v>
      </c>
      <c r="BF94" s="811">
        <v>0.06</v>
      </c>
      <c r="BG94" s="811">
        <v>4.4999999999999998E-2</v>
      </c>
      <c r="BH94" s="810">
        <f t="shared" si="105"/>
        <v>3.8710000000000004</v>
      </c>
      <c r="BI94" s="405">
        <f t="shared" si="118"/>
        <v>19.999999999999996</v>
      </c>
      <c r="BJ94" s="405">
        <f t="shared" si="106"/>
        <v>49.999999999999979</v>
      </c>
      <c r="BK94" s="405">
        <f t="shared" si="107"/>
        <v>150</v>
      </c>
      <c r="BL94" s="306">
        <f t="shared" si="122"/>
        <v>300</v>
      </c>
      <c r="BM94" s="404">
        <f t="shared" si="125"/>
        <v>0</v>
      </c>
      <c r="BN94" s="306">
        <f t="shared" si="126"/>
        <v>0</v>
      </c>
      <c r="BO94" s="306">
        <f t="shared" si="127"/>
        <v>0</v>
      </c>
      <c r="BP94" s="306">
        <f t="shared" si="128"/>
        <v>100</v>
      </c>
      <c r="BQ94" s="306">
        <f t="shared" si="129"/>
        <v>0</v>
      </c>
      <c r="BR94" s="306">
        <f t="shared" si="130"/>
        <v>0</v>
      </c>
      <c r="BS94" s="306">
        <f t="shared" si="131"/>
        <v>0</v>
      </c>
      <c r="BT94" s="306">
        <f t="shared" si="132"/>
        <v>47.058823529411754</v>
      </c>
      <c r="BU94" s="306">
        <f t="shared" si="133"/>
        <v>126.6666666666667</v>
      </c>
      <c r="BV94" s="306">
        <f t="shared" si="134"/>
        <v>0</v>
      </c>
      <c r="BW94" s="306">
        <f t="shared" si="135"/>
        <v>33.333333333333329</v>
      </c>
      <c r="BX94" s="404">
        <f t="shared" si="109"/>
        <v>55.137254901960787</v>
      </c>
      <c r="BY94" s="405">
        <f t="shared" si="119"/>
        <v>81.309423502925284</v>
      </c>
      <c r="BZ94" s="788" t="s">
        <v>2637</v>
      </c>
      <c r="CA94" s="486">
        <f t="shared" si="110"/>
        <v>55.696420523962018</v>
      </c>
      <c r="CB94" s="348">
        <f t="shared" si="111"/>
        <v>72.48213480967631</v>
      </c>
      <c r="CC94" s="404">
        <f t="shared" si="112"/>
        <v>68.400084033613439</v>
      </c>
      <c r="CD94" s="570">
        <f t="shared" si="120"/>
        <v>0.79200000000000004</v>
      </c>
      <c r="CE94" s="419">
        <f t="shared" si="139"/>
        <v>0.87120000000000009</v>
      </c>
      <c r="CF94" s="419">
        <f t="shared" si="138"/>
        <v>0.95832000000000017</v>
      </c>
      <c r="CG94" s="419">
        <f t="shared" si="138"/>
        <v>1.0541520000000002</v>
      </c>
      <c r="CH94" s="496">
        <f t="shared" si="138"/>
        <v>1.1595672000000004</v>
      </c>
      <c r="CI94" s="416">
        <f t="shared" si="113"/>
        <v>4.8352392000000011</v>
      </c>
      <c r="CJ94" s="405">
        <f t="shared" si="114"/>
        <v>12.103227033792242</v>
      </c>
      <c r="CK94" s="457">
        <v>1.53</v>
      </c>
      <c r="CL94" s="458">
        <v>32.380000000000003</v>
      </c>
      <c r="CM94" s="458">
        <v>-2.5099999999999998</v>
      </c>
      <c r="CN94" s="525">
        <v>4.6100000000000003</v>
      </c>
      <c r="CO94" s="508">
        <v>12.58</v>
      </c>
    </row>
    <row r="95" spans="1:93" ht="11.25" customHeight="1">
      <c r="A95" s="23" t="s">
        <v>3584</v>
      </c>
      <c r="B95" s="24" t="s">
        <v>3585</v>
      </c>
      <c r="C95" s="217" t="s">
        <v>3460</v>
      </c>
      <c r="D95" s="117">
        <v>5</v>
      </c>
      <c r="E95" s="24">
        <v>568</v>
      </c>
      <c r="F95" s="38" t="s">
        <v>1572</v>
      </c>
      <c r="G95" s="39" t="s">
        <v>1572</v>
      </c>
      <c r="H95" s="184">
        <v>74.459999999999994</v>
      </c>
      <c r="I95" s="227">
        <f t="shared" si="124"/>
        <v>2.1488047273704005</v>
      </c>
      <c r="J95" s="126">
        <v>0.35</v>
      </c>
      <c r="K95" s="126">
        <v>0.4</v>
      </c>
      <c r="L95" s="83">
        <f t="shared" si="99"/>
        <v>14.285714285714302</v>
      </c>
      <c r="M95" s="140">
        <v>41984</v>
      </c>
      <c r="N95" s="27">
        <v>41988</v>
      </c>
      <c r="O95" s="28">
        <v>42006</v>
      </c>
      <c r="P95" s="26" t="s">
        <v>2777</v>
      </c>
      <c r="Q95" s="627"/>
      <c r="R95" s="224">
        <f t="shared" si="136"/>
        <v>1.6</v>
      </c>
      <c r="S95" s="231">
        <f t="shared" si="100"/>
        <v>22.695035460992909</v>
      </c>
      <c r="T95" s="680">
        <f t="shared" si="101"/>
        <v>15.460881384231783</v>
      </c>
      <c r="U95" s="227">
        <f t="shared" si="102"/>
        <v>10.561702127659574</v>
      </c>
      <c r="V95" s="263">
        <v>12</v>
      </c>
      <c r="W95" s="161">
        <v>7.05</v>
      </c>
      <c r="X95" s="149">
        <v>1.38</v>
      </c>
      <c r="Y95" s="155">
        <v>1.17</v>
      </c>
      <c r="Z95" s="149">
        <v>2.84</v>
      </c>
      <c r="AA95" s="156">
        <v>28.2</v>
      </c>
      <c r="AB95" s="489">
        <v>154.80000000000001</v>
      </c>
      <c r="AC95" s="440">
        <v>9.3800000000000008</v>
      </c>
      <c r="AD95" s="443">
        <v>26.8</v>
      </c>
      <c r="AE95" s="443">
        <v>7.68</v>
      </c>
      <c r="AF95" s="723">
        <v>13</v>
      </c>
      <c r="AG95" s="456">
        <v>11060</v>
      </c>
      <c r="AH95" s="653">
        <v>0.66</v>
      </c>
      <c r="AI95" s="767">
        <v>1.17</v>
      </c>
      <c r="AJ95" s="796">
        <f t="shared" si="103"/>
        <v>0.36309452294774308</v>
      </c>
      <c r="AK95" s="688">
        <f t="shared" si="137"/>
        <v>2.0475253372353266</v>
      </c>
      <c r="AL95" s="634">
        <f t="shared" si="115"/>
        <v>16.666666666666675</v>
      </c>
      <c r="AM95" s="631">
        <f t="shared" si="116"/>
        <v>13.205338446242187</v>
      </c>
      <c r="AN95" s="631">
        <f t="shared" si="117"/>
        <v>9.7309332149995154</v>
      </c>
      <c r="AO95" s="235">
        <f t="shared" si="104"/>
        <v>4.7525337235331699</v>
      </c>
      <c r="AP95" s="808">
        <v>1.4</v>
      </c>
      <c r="AQ95" s="808">
        <v>1.2</v>
      </c>
      <c r="AR95" s="809"/>
      <c r="AS95" s="808">
        <v>1.04</v>
      </c>
      <c r="AT95" s="796">
        <v>0.96499999999999997</v>
      </c>
      <c r="AU95" s="809"/>
      <c r="AV95" s="827">
        <v>0.88</v>
      </c>
      <c r="AW95" s="827">
        <v>0.88</v>
      </c>
      <c r="AX95" s="812">
        <v>0.88</v>
      </c>
      <c r="AY95" s="812">
        <v>0.88</v>
      </c>
      <c r="AZ95" s="812">
        <v>0.88</v>
      </c>
      <c r="BA95" s="812">
        <v>0.88</v>
      </c>
      <c r="BB95" s="812">
        <v>0.88</v>
      </c>
      <c r="BC95" s="812">
        <v>0.88</v>
      </c>
      <c r="BD95" s="812">
        <v>0.88</v>
      </c>
      <c r="BE95" s="812">
        <v>0.88</v>
      </c>
      <c r="BF95" s="812">
        <v>0.88</v>
      </c>
      <c r="BG95" s="812">
        <v>0.88</v>
      </c>
      <c r="BH95" s="810">
        <f t="shared" si="105"/>
        <v>15.165000000000006</v>
      </c>
      <c r="BI95" s="405">
        <f t="shared" si="118"/>
        <v>16.666666666666675</v>
      </c>
      <c r="BJ95" s="405">
        <f t="shared" si="106"/>
        <v>15.384615384615374</v>
      </c>
      <c r="BK95" s="405">
        <f t="shared" si="107"/>
        <v>7.7720207253886064</v>
      </c>
      <c r="BL95" s="306">
        <f t="shared" si="122"/>
        <v>9.6590909090908958</v>
      </c>
      <c r="BM95" s="404">
        <f t="shared" si="125"/>
        <v>0</v>
      </c>
      <c r="BN95" s="306">
        <f t="shared" si="126"/>
        <v>0</v>
      </c>
      <c r="BO95" s="306">
        <f t="shared" si="127"/>
        <v>0</v>
      </c>
      <c r="BP95" s="306">
        <f t="shared" si="128"/>
        <v>0</v>
      </c>
      <c r="BQ95" s="306">
        <f t="shared" si="129"/>
        <v>0</v>
      </c>
      <c r="BR95" s="306">
        <f t="shared" si="130"/>
        <v>0</v>
      </c>
      <c r="BS95" s="306">
        <f t="shared" si="131"/>
        <v>0</v>
      </c>
      <c r="BT95" s="306">
        <f t="shared" si="132"/>
        <v>0</v>
      </c>
      <c r="BU95" s="306">
        <f t="shared" si="133"/>
        <v>0</v>
      </c>
      <c r="BV95" s="306">
        <f t="shared" si="134"/>
        <v>0</v>
      </c>
      <c r="BW95" s="306">
        <f t="shared" si="135"/>
        <v>0</v>
      </c>
      <c r="BX95" s="404">
        <f t="shared" si="109"/>
        <v>3.2988262457174367</v>
      </c>
      <c r="BY95" s="405">
        <f t="shared" si="119"/>
        <v>5.8019117117536441</v>
      </c>
      <c r="BZ95" s="788" t="s">
        <v>1464</v>
      </c>
      <c r="CA95" s="486">
        <f t="shared" si="110"/>
        <v>1.3180358147103419</v>
      </c>
      <c r="CB95" s="348">
        <f t="shared" si="111"/>
        <v>11.879737942369916</v>
      </c>
      <c r="CC95" s="404">
        <f t="shared" si="112"/>
        <v>68.825472833259809</v>
      </c>
      <c r="CD95" s="570">
        <f t="shared" si="120"/>
        <v>1.54</v>
      </c>
      <c r="CE95" s="419">
        <f t="shared" si="139"/>
        <v>1.6844520000000003</v>
      </c>
      <c r="CF95" s="419">
        <f t="shared" si="138"/>
        <v>1.8138179136000003</v>
      </c>
      <c r="CG95" s="419">
        <f t="shared" si="138"/>
        <v>1.9531191293644803</v>
      </c>
      <c r="CH95" s="496">
        <f t="shared" si="138"/>
        <v>2.1031186784996723</v>
      </c>
      <c r="CI95" s="416">
        <f t="shared" si="113"/>
        <v>9.0945077214641525</v>
      </c>
      <c r="CJ95" s="405">
        <f t="shared" si="114"/>
        <v>12.213950740617987</v>
      </c>
      <c r="CK95" s="457">
        <v>1.73</v>
      </c>
      <c r="CL95" s="458">
        <v>10.92</v>
      </c>
      <c r="CM95" s="458">
        <v>-16.66</v>
      </c>
      <c r="CN95" s="525">
        <v>1.27</v>
      </c>
      <c r="CO95" s="508">
        <v>-7.2</v>
      </c>
    </row>
    <row r="96" spans="1:93" ht="11.25" customHeight="1">
      <c r="A96" s="30" t="s">
        <v>2244</v>
      </c>
      <c r="B96" s="32" t="s">
        <v>1160</v>
      </c>
      <c r="C96" s="524" t="s">
        <v>1345</v>
      </c>
      <c r="D96" s="118">
        <v>6</v>
      </c>
      <c r="E96" s="24">
        <v>465</v>
      </c>
      <c r="F96" s="40" t="s">
        <v>1572</v>
      </c>
      <c r="G96" s="42" t="s">
        <v>1572</v>
      </c>
      <c r="H96" s="185">
        <v>71.010000000000005</v>
      </c>
      <c r="I96" s="229">
        <f t="shared" si="124"/>
        <v>3.0981551894099422</v>
      </c>
      <c r="J96" s="125">
        <v>0.49</v>
      </c>
      <c r="K96" s="125">
        <v>0.55000000000000004</v>
      </c>
      <c r="L96" s="84">
        <f t="shared" si="99"/>
        <v>12.244897959183687</v>
      </c>
      <c r="M96" s="215">
        <v>42068</v>
      </c>
      <c r="N96" s="44">
        <v>42072</v>
      </c>
      <c r="O96" s="34">
        <v>42083</v>
      </c>
      <c r="P96" s="268" t="s">
        <v>589</v>
      </c>
      <c r="Q96" s="1149" t="s">
        <v>3693</v>
      </c>
      <c r="R96" s="192">
        <f t="shared" si="136"/>
        <v>2.2000000000000002</v>
      </c>
      <c r="S96" s="672">
        <f t="shared" si="100"/>
        <v>58.355437665782496</v>
      </c>
      <c r="T96" s="681">
        <f t="shared" si="101"/>
        <v>32.904305335296868</v>
      </c>
      <c r="U96" s="229">
        <f t="shared" si="102"/>
        <v>18.835543766578251</v>
      </c>
      <c r="V96" s="264">
        <v>12</v>
      </c>
      <c r="W96" s="162">
        <v>3.77</v>
      </c>
      <c r="X96" s="150">
        <v>2</v>
      </c>
      <c r="Y96" s="157">
        <v>1.49</v>
      </c>
      <c r="Z96" s="150">
        <v>2.11</v>
      </c>
      <c r="AA96" s="158">
        <v>10.8</v>
      </c>
      <c r="AB96" s="434">
        <v>-3.6</v>
      </c>
      <c r="AC96" s="444">
        <v>10.09</v>
      </c>
      <c r="AD96" s="445">
        <v>27</v>
      </c>
      <c r="AE96" s="445">
        <v>9.41</v>
      </c>
      <c r="AF96" s="725">
        <v>26</v>
      </c>
      <c r="AG96" s="467">
        <v>33701</v>
      </c>
      <c r="AH96" s="679">
        <v>0.2</v>
      </c>
      <c r="AI96" s="769">
        <v>0.56999999999999995</v>
      </c>
      <c r="AJ96" s="796">
        <f t="shared" si="103"/>
        <v>0.53357909577304796</v>
      </c>
      <c r="AK96" s="688">
        <f t="shared" si="137"/>
        <v>1.0470606828913482</v>
      </c>
      <c r="AL96" s="635">
        <f t="shared" si="115"/>
        <v>16.666666666666675</v>
      </c>
      <c r="AM96" s="636">
        <f t="shared" si="116"/>
        <v>12.955067905975316</v>
      </c>
      <c r="AN96" s="636">
        <f t="shared" si="117"/>
        <v>14.406635585872296</v>
      </c>
      <c r="AO96" s="236">
        <f t="shared" si="104"/>
        <v>13.759121912676431</v>
      </c>
      <c r="AP96" s="814">
        <v>1.96</v>
      </c>
      <c r="AQ96" s="814">
        <v>1.68</v>
      </c>
      <c r="AR96" s="815"/>
      <c r="AS96" s="814">
        <v>1.52</v>
      </c>
      <c r="AT96" s="797">
        <v>1.36</v>
      </c>
      <c r="AU96" s="815"/>
      <c r="AV96" s="828">
        <v>1.08</v>
      </c>
      <c r="AW96" s="829">
        <v>1</v>
      </c>
      <c r="AX96" s="817">
        <v>1</v>
      </c>
      <c r="AY96" s="817">
        <v>0.86</v>
      </c>
      <c r="AZ96" s="817">
        <v>0.74</v>
      </c>
      <c r="BA96" s="817">
        <v>0.62</v>
      </c>
      <c r="BB96" s="817">
        <v>0.54</v>
      </c>
      <c r="BC96" s="817">
        <v>0.46</v>
      </c>
      <c r="BD96" s="820">
        <v>0.44</v>
      </c>
      <c r="BE96" s="817">
        <v>0.42544999999999999</v>
      </c>
      <c r="BF96" s="820">
        <v>0.38179999999999997</v>
      </c>
      <c r="BG96" s="817">
        <v>0.38179999999999997</v>
      </c>
      <c r="BH96" s="816">
        <f t="shared" si="105"/>
        <v>14.44905</v>
      </c>
      <c r="BI96" s="409">
        <f t="shared" si="118"/>
        <v>16.666666666666675</v>
      </c>
      <c r="BJ96" s="409">
        <f t="shared" si="106"/>
        <v>10.526315789473673</v>
      </c>
      <c r="BK96" s="409">
        <f t="shared" si="107"/>
        <v>11.764705882352944</v>
      </c>
      <c r="BL96" s="395">
        <f t="shared" si="122"/>
        <v>25.925925925925931</v>
      </c>
      <c r="BM96" s="408">
        <f t="shared" si="125"/>
        <v>8.0000000000000071</v>
      </c>
      <c r="BN96" s="395">
        <f t="shared" si="126"/>
        <v>0</v>
      </c>
      <c r="BO96" s="395">
        <f t="shared" si="127"/>
        <v>16.279069767441868</v>
      </c>
      <c r="BP96" s="395">
        <f t="shared" si="128"/>
        <v>16.216216216216207</v>
      </c>
      <c r="BQ96" s="395">
        <f t="shared" si="129"/>
        <v>19.354838709677423</v>
      </c>
      <c r="BR96" s="395">
        <f t="shared" si="130"/>
        <v>14.814814814814813</v>
      </c>
      <c r="BS96" s="395">
        <f t="shared" si="131"/>
        <v>17.391304347826097</v>
      </c>
      <c r="BT96" s="395">
        <f t="shared" si="132"/>
        <v>4.5454545454545414</v>
      </c>
      <c r="BU96" s="395">
        <f t="shared" si="133"/>
        <v>3.4199083323539714</v>
      </c>
      <c r="BV96" s="395">
        <f t="shared" si="134"/>
        <v>11.432687270822427</v>
      </c>
      <c r="BW96" s="395">
        <f t="shared" si="135"/>
        <v>0</v>
      </c>
      <c r="BX96" s="408">
        <f t="shared" si="109"/>
        <v>11.755860551268437</v>
      </c>
      <c r="BY96" s="409">
        <f t="shared" si="119"/>
        <v>7.2005657995103052</v>
      </c>
      <c r="BZ96" s="654" t="s">
        <v>2558</v>
      </c>
      <c r="CA96" s="487">
        <f t="shared" si="110"/>
        <v>-1.3307529912960128</v>
      </c>
      <c r="CB96" s="349">
        <f t="shared" si="111"/>
        <v>17.504790775282238</v>
      </c>
      <c r="CC96" s="408">
        <f t="shared" si="112"/>
        <v>68.935901856763934</v>
      </c>
      <c r="CD96" s="574">
        <f t="shared" si="120"/>
        <v>1.9796</v>
      </c>
      <c r="CE96" s="420">
        <f t="shared" si="139"/>
        <v>2.1775600000000002</v>
      </c>
      <c r="CF96" s="420">
        <f t="shared" si="138"/>
        <v>2.3824683960000002</v>
      </c>
      <c r="CG96" s="420">
        <f t="shared" si="138"/>
        <v>2.6066586720636002</v>
      </c>
      <c r="CH96" s="497">
        <f t="shared" si="138"/>
        <v>2.8519452531047853</v>
      </c>
      <c r="CI96" s="421">
        <f t="shared" si="113"/>
        <v>11.998232321168386</v>
      </c>
      <c r="CJ96" s="409">
        <f t="shared" si="114"/>
        <v>16.89653896798815</v>
      </c>
      <c r="CK96" s="468">
        <v>1.76</v>
      </c>
      <c r="CL96" s="469">
        <v>25.23</v>
      </c>
      <c r="CM96" s="469">
        <v>-9.94</v>
      </c>
      <c r="CN96" s="528">
        <v>4.5999999999999996</v>
      </c>
      <c r="CO96" s="476">
        <v>3</v>
      </c>
    </row>
    <row r="97" spans="1:93" ht="11.25" customHeight="1">
      <c r="A97" s="15" t="s">
        <v>183</v>
      </c>
      <c r="B97" s="16" t="s">
        <v>2235</v>
      </c>
      <c r="C97" s="373" t="s">
        <v>3417</v>
      </c>
      <c r="D97" s="116">
        <v>5</v>
      </c>
      <c r="E97" s="24">
        <v>548</v>
      </c>
      <c r="F97" s="36" t="s">
        <v>2049</v>
      </c>
      <c r="G97" s="37" t="s">
        <v>2049</v>
      </c>
      <c r="H97" s="183">
        <v>31.23</v>
      </c>
      <c r="I97" s="227">
        <f t="shared" si="124"/>
        <v>3.2020493115593984</v>
      </c>
      <c r="J97" s="127">
        <v>0.23</v>
      </c>
      <c r="K97" s="127">
        <v>0.25</v>
      </c>
      <c r="L97" s="96">
        <f t="shared" si="99"/>
        <v>8.6956521739130377</v>
      </c>
      <c r="M97" s="105">
        <v>41957</v>
      </c>
      <c r="N97" s="20">
        <v>41961</v>
      </c>
      <c r="O97" s="21">
        <v>41968</v>
      </c>
      <c r="P97" s="19" t="s">
        <v>1897</v>
      </c>
      <c r="Q97" s="893"/>
      <c r="R97" s="224">
        <f t="shared" si="136"/>
        <v>1</v>
      </c>
      <c r="S97" s="231">
        <f t="shared" si="100"/>
        <v>44.843049327354265</v>
      </c>
      <c r="T97" s="680">
        <f t="shared" si="101"/>
        <v>-27.692733372261348</v>
      </c>
      <c r="U97" s="227">
        <f t="shared" si="102"/>
        <v>14.004484304932737</v>
      </c>
      <c r="V97" s="263">
        <v>12</v>
      </c>
      <c r="W97" s="161">
        <v>2.23</v>
      </c>
      <c r="X97" s="149">
        <v>2.8</v>
      </c>
      <c r="Y97" s="155">
        <v>0.71</v>
      </c>
      <c r="Z97" s="149">
        <v>0.84</v>
      </c>
      <c r="AA97" s="156">
        <v>6.1</v>
      </c>
      <c r="AB97" s="432">
        <v>-33</v>
      </c>
      <c r="AC97" s="440">
        <v>15.05</v>
      </c>
      <c r="AD97" s="443">
        <v>-8.3000000000000007</v>
      </c>
      <c r="AE97" s="443">
        <v>5</v>
      </c>
      <c r="AF97" s="723">
        <v>2</v>
      </c>
      <c r="AG97" s="456">
        <v>423</v>
      </c>
      <c r="AH97" s="653">
        <v>2.1</v>
      </c>
      <c r="AI97" s="767">
        <v>7.0000000000000007E-2</v>
      </c>
      <c r="AJ97" s="795" t="str">
        <f t="shared" si="103"/>
        <v>n/a</v>
      </c>
      <c r="AK97" s="794">
        <f t="shared" ref="AK97:AK129" si="140">IF(OR(AN97&lt;0,AN97="n/a",AO97&lt;0,AO97="n/a"),"n/a",AN97/AO97)</f>
        <v>1.1928458710871874</v>
      </c>
      <c r="AL97" s="634">
        <f t="shared" si="115"/>
        <v>9.302325581395344</v>
      </c>
      <c r="AM97" s="631">
        <f t="shared" si="116"/>
        <v>6.8757173691324391</v>
      </c>
      <c r="AN97" s="631">
        <f t="shared" si="117"/>
        <v>5.4773163227226584</v>
      </c>
      <c r="AO97" s="235">
        <f t="shared" si="104"/>
        <v>4.591805576466057</v>
      </c>
      <c r="AP97" s="808">
        <v>0.94</v>
      </c>
      <c r="AQ97" s="808">
        <v>0.86</v>
      </c>
      <c r="AR97" s="809"/>
      <c r="AS97" s="808">
        <v>0.81</v>
      </c>
      <c r="AT97" s="796">
        <v>0.77</v>
      </c>
      <c r="AU97" s="809"/>
      <c r="AV97" s="821">
        <v>0.73</v>
      </c>
      <c r="AW97" s="827">
        <v>0.72</v>
      </c>
      <c r="AX97" s="811">
        <v>0.72</v>
      </c>
      <c r="AY97" s="811">
        <v>0.69</v>
      </c>
      <c r="AZ97" s="811">
        <v>0.65</v>
      </c>
      <c r="BA97" s="811">
        <v>0.61</v>
      </c>
      <c r="BB97" s="812">
        <v>0.6</v>
      </c>
      <c r="BC97" s="812">
        <v>0.6</v>
      </c>
      <c r="BD97" s="812">
        <v>0.6</v>
      </c>
      <c r="BE97" s="812">
        <v>0.6</v>
      </c>
      <c r="BF97" s="812">
        <v>0.6</v>
      </c>
      <c r="BG97" s="812">
        <v>0.6</v>
      </c>
      <c r="BH97" s="810">
        <f t="shared" si="105"/>
        <v>11.099999999999998</v>
      </c>
      <c r="BI97" s="405">
        <f t="shared" si="118"/>
        <v>9.302325581395344</v>
      </c>
      <c r="BJ97" s="405">
        <f t="shared" si="106"/>
        <v>6.1728395061728225</v>
      </c>
      <c r="BK97" s="405">
        <f t="shared" si="107"/>
        <v>5.1948051948051965</v>
      </c>
      <c r="BL97" s="306">
        <f t="shared" si="122"/>
        <v>5.4794520547945202</v>
      </c>
      <c r="BM97" s="404">
        <f t="shared" si="125"/>
        <v>1.388888888888884</v>
      </c>
      <c r="BN97" s="306">
        <f t="shared" si="126"/>
        <v>0</v>
      </c>
      <c r="BO97" s="306">
        <f t="shared" si="127"/>
        <v>4.3478260869565188</v>
      </c>
      <c r="BP97" s="306">
        <f t="shared" si="128"/>
        <v>6.153846153846132</v>
      </c>
      <c r="BQ97" s="306">
        <f t="shared" si="129"/>
        <v>6.5573770491803351</v>
      </c>
      <c r="BR97" s="306">
        <f t="shared" si="130"/>
        <v>1.6666666666666607</v>
      </c>
      <c r="BS97" s="306">
        <f t="shared" si="131"/>
        <v>0</v>
      </c>
      <c r="BT97" s="306">
        <f t="shared" si="132"/>
        <v>0</v>
      </c>
      <c r="BU97" s="306">
        <f t="shared" si="133"/>
        <v>0</v>
      </c>
      <c r="BV97" s="306">
        <f t="shared" si="134"/>
        <v>0</v>
      </c>
      <c r="BW97" s="306">
        <f t="shared" si="135"/>
        <v>0</v>
      </c>
      <c r="BX97" s="404">
        <f t="shared" si="109"/>
        <v>3.0842684788470942</v>
      </c>
      <c r="BY97" s="405">
        <f t="shared" si="119"/>
        <v>3.0923165204106646</v>
      </c>
      <c r="BZ97" s="788" t="s">
        <v>2637</v>
      </c>
      <c r="CA97" s="486">
        <f t="shared" si="110"/>
        <v>-5.3251186706506797</v>
      </c>
      <c r="CB97" s="348">
        <f t="shared" si="111"/>
        <v>8.6793656342820569</v>
      </c>
      <c r="CC97" s="404">
        <f t="shared" si="112"/>
        <v>55.498789388009619</v>
      </c>
      <c r="CD97" s="570">
        <f t="shared" si="120"/>
        <v>0.94939999999999991</v>
      </c>
      <c r="CE97" s="419">
        <f t="shared" si="139"/>
        <v>1.04434</v>
      </c>
      <c r="CF97" s="419">
        <f t="shared" si="138"/>
        <v>1.096557</v>
      </c>
      <c r="CG97" s="419">
        <f t="shared" si="138"/>
        <v>1.1513848500000001</v>
      </c>
      <c r="CH97" s="496">
        <f t="shared" si="138"/>
        <v>1.2089540925000002</v>
      </c>
      <c r="CI97" s="416">
        <f t="shared" si="113"/>
        <v>5.4506359424999999</v>
      </c>
      <c r="CJ97" s="405">
        <f t="shared" si="114"/>
        <v>17.453205067243037</v>
      </c>
      <c r="CK97" s="457">
        <v>0.64</v>
      </c>
      <c r="CL97" s="458">
        <v>11.86</v>
      </c>
      <c r="CM97" s="458">
        <v>-13.01</v>
      </c>
      <c r="CN97" s="525">
        <v>-6.21</v>
      </c>
      <c r="CO97" s="508">
        <v>0.27</v>
      </c>
    </row>
    <row r="98" spans="1:93" ht="11.25" customHeight="1">
      <c r="A98" s="23" t="s">
        <v>3332</v>
      </c>
      <c r="B98" s="24" t="s">
        <v>668</v>
      </c>
      <c r="C98" s="29" t="s">
        <v>497</v>
      </c>
      <c r="D98" s="117">
        <v>5</v>
      </c>
      <c r="E98" s="24">
        <v>634</v>
      </c>
      <c r="F98" s="38" t="s">
        <v>2049</v>
      </c>
      <c r="G98" s="39" t="s">
        <v>2049</v>
      </c>
      <c r="H98" s="184">
        <v>26.89</v>
      </c>
      <c r="I98" s="227">
        <f t="shared" si="124"/>
        <v>3.5701004090740049</v>
      </c>
      <c r="J98" s="126">
        <v>0.22</v>
      </c>
      <c r="K98" s="126">
        <v>0.24</v>
      </c>
      <c r="L98" s="83">
        <f t="shared" si="99"/>
        <v>9.0909090909090828</v>
      </c>
      <c r="M98" s="140">
        <v>42061</v>
      </c>
      <c r="N98" s="27">
        <v>42065</v>
      </c>
      <c r="O98" s="28">
        <v>42083</v>
      </c>
      <c r="P98" s="26" t="s">
        <v>589</v>
      </c>
      <c r="Q98" s="91"/>
      <c r="R98" s="224">
        <f t="shared" si="136"/>
        <v>0.96</v>
      </c>
      <c r="S98" s="231">
        <f t="shared" si="100"/>
        <v>43.835616438356162</v>
      </c>
      <c r="T98" s="680">
        <f t="shared" si="101"/>
        <v>-22.521995396359451</v>
      </c>
      <c r="U98" s="227">
        <f t="shared" si="102"/>
        <v>12.278538812785389</v>
      </c>
      <c r="V98" s="263">
        <v>12</v>
      </c>
      <c r="W98" s="161">
        <v>2.19</v>
      </c>
      <c r="X98" s="149" t="s">
        <v>462</v>
      </c>
      <c r="Y98" s="155">
        <v>2.34</v>
      </c>
      <c r="Z98" s="149">
        <v>1.1000000000000001</v>
      </c>
      <c r="AA98" s="156">
        <v>13.5</v>
      </c>
      <c r="AB98" s="432">
        <v>15.2</v>
      </c>
      <c r="AC98" s="440">
        <v>0</v>
      </c>
      <c r="AD98" s="443">
        <v>22.4</v>
      </c>
      <c r="AE98" s="440" t="s">
        <v>462</v>
      </c>
      <c r="AF98" s="723">
        <v>1</v>
      </c>
      <c r="AG98" s="456">
        <v>48</v>
      </c>
      <c r="AH98" s="653">
        <v>16.8</v>
      </c>
      <c r="AI98" s="767">
        <v>0.4</v>
      </c>
      <c r="AJ98" s="796">
        <f t="shared" si="103"/>
        <v>0.15741876230868487</v>
      </c>
      <c r="AK98" s="688" t="str">
        <f t="shared" si="140"/>
        <v>n/a</v>
      </c>
      <c r="AL98" s="634">
        <f t="shared" si="115"/>
        <v>9.9999999999999858</v>
      </c>
      <c r="AM98" s="631">
        <f>IF(AT98=0,"n/a",((AP98/AT98)^(1/3)-1)*100)</f>
        <v>11.199004528465784</v>
      </c>
      <c r="AN98" s="631">
        <f>IF(AW98=0,"n/a",((AP98/AW98)^(1/5)-1)*100)</f>
        <v>3.5261802757145411</v>
      </c>
      <c r="AO98" s="235">
        <f t="shared" si="104"/>
        <v>-0.65740922573594984</v>
      </c>
      <c r="AP98" s="808">
        <v>0.88</v>
      </c>
      <c r="AQ98" s="808">
        <v>0.8</v>
      </c>
      <c r="AR98" s="809"/>
      <c r="AS98" s="808">
        <v>0.72</v>
      </c>
      <c r="AT98" s="796">
        <v>0.64</v>
      </c>
      <c r="AU98" s="809"/>
      <c r="AV98" s="827">
        <v>0.56000000000000005</v>
      </c>
      <c r="AW98" s="827">
        <v>0.74</v>
      </c>
      <c r="AX98" s="811">
        <v>1.3</v>
      </c>
      <c r="AY98" s="811">
        <v>1.19</v>
      </c>
      <c r="AZ98" s="811">
        <v>1.1000000000000001</v>
      </c>
      <c r="BA98" s="811">
        <v>1.02</v>
      </c>
      <c r="BB98" s="811">
        <v>0.94</v>
      </c>
      <c r="BC98" s="811">
        <v>0.86</v>
      </c>
      <c r="BD98" s="811">
        <v>0.7</v>
      </c>
      <c r="BE98" s="812">
        <v>0</v>
      </c>
      <c r="BF98" s="812">
        <v>0</v>
      </c>
      <c r="BG98" s="812">
        <v>0</v>
      </c>
      <c r="BH98" s="810">
        <f t="shared" si="105"/>
        <v>11.449999999999998</v>
      </c>
      <c r="BI98" s="405">
        <f t="shared" si="118"/>
        <v>9.9999999999999858</v>
      </c>
      <c r="BJ98" s="405">
        <f t="shared" si="106"/>
        <v>11.111111111111116</v>
      </c>
      <c r="BK98" s="405">
        <f t="shared" si="107"/>
        <v>12.5</v>
      </c>
      <c r="BL98" s="306">
        <f t="shared" si="122"/>
        <v>14.285714285714279</v>
      </c>
      <c r="BM98" s="404">
        <f t="shared" si="125"/>
        <v>0</v>
      </c>
      <c r="BN98" s="306">
        <f t="shared" si="126"/>
        <v>0</v>
      </c>
      <c r="BO98" s="306">
        <f t="shared" si="127"/>
        <v>9.2436974789916082</v>
      </c>
      <c r="BP98" s="306">
        <f t="shared" si="128"/>
        <v>8.1818181818181799</v>
      </c>
      <c r="BQ98" s="306">
        <f t="shared" si="129"/>
        <v>7.8431372549019773</v>
      </c>
      <c r="BR98" s="306">
        <f t="shared" si="130"/>
        <v>8.5106382978723527</v>
      </c>
      <c r="BS98" s="306">
        <f t="shared" si="131"/>
        <v>9.302325581395344</v>
      </c>
      <c r="BT98" s="306">
        <f t="shared" si="132"/>
        <v>22.857142857142865</v>
      </c>
      <c r="BU98" s="306">
        <f t="shared" si="133"/>
        <v>0</v>
      </c>
      <c r="BV98" s="306">
        <f t="shared" si="134"/>
        <v>0</v>
      </c>
      <c r="BW98" s="306">
        <f t="shared" si="135"/>
        <v>0</v>
      </c>
      <c r="BX98" s="404">
        <f t="shared" si="109"/>
        <v>7.5890390032631787</v>
      </c>
      <c r="BY98" s="405">
        <f t="shared" si="119"/>
        <v>6.404174819468829</v>
      </c>
      <c r="BZ98" s="788" t="s">
        <v>2637</v>
      </c>
      <c r="CA98" s="486">
        <f t="shared" si="110"/>
        <v>-5.1822581279968425</v>
      </c>
      <c r="CB98" s="348">
        <f t="shared" si="111"/>
        <v>7.096280684788546</v>
      </c>
      <c r="CC98" s="404">
        <f t="shared" si="112"/>
        <v>49.311648659829245</v>
      </c>
      <c r="CD98" s="570">
        <f t="shared" si="120"/>
        <v>0.96800000000000008</v>
      </c>
      <c r="CE98" s="419">
        <f t="shared" si="139"/>
        <v>0.96800000000000008</v>
      </c>
      <c r="CF98" s="419">
        <f t="shared" si="138"/>
        <v>0.99704000000000015</v>
      </c>
      <c r="CG98" s="419">
        <f t="shared" si="138"/>
        <v>1.0269512000000003</v>
      </c>
      <c r="CH98" s="496">
        <f t="shared" si="138"/>
        <v>1.0577597360000004</v>
      </c>
      <c r="CI98" s="416">
        <f t="shared" si="113"/>
        <v>5.0177509360000006</v>
      </c>
      <c r="CJ98" s="405">
        <f t="shared" si="114"/>
        <v>18.660286113796953</v>
      </c>
      <c r="CK98" s="457">
        <v>0.02</v>
      </c>
      <c r="CL98" s="458">
        <v>36.65</v>
      </c>
      <c r="CM98" s="458">
        <v>-1.88</v>
      </c>
      <c r="CN98" s="525">
        <v>6.67</v>
      </c>
      <c r="CO98" s="508">
        <v>6.94</v>
      </c>
    </row>
    <row r="99" spans="1:93" ht="11.25" customHeight="1">
      <c r="A99" s="85" t="s">
        <v>3551</v>
      </c>
      <c r="B99" s="24" t="s">
        <v>3552</v>
      </c>
      <c r="C99" s="98" t="s">
        <v>3252</v>
      </c>
      <c r="D99" s="117">
        <v>9</v>
      </c>
      <c r="E99" s="24">
        <v>372</v>
      </c>
      <c r="F99" s="57" t="s">
        <v>2659</v>
      </c>
      <c r="G99" s="49" t="s">
        <v>2659</v>
      </c>
      <c r="H99" s="184">
        <v>39.19</v>
      </c>
      <c r="I99" s="227">
        <f t="shared" si="124"/>
        <v>5.8178106659862205</v>
      </c>
      <c r="J99" s="126">
        <v>0.55500000000000005</v>
      </c>
      <c r="K99" s="126">
        <v>0.56999999999999995</v>
      </c>
      <c r="L99" s="83">
        <f t="shared" si="99"/>
        <v>2.7027027027026751</v>
      </c>
      <c r="M99" s="140">
        <v>42039</v>
      </c>
      <c r="N99" s="27">
        <v>42041</v>
      </c>
      <c r="O99" s="28">
        <v>42048</v>
      </c>
      <c r="P99" s="93" t="s">
        <v>1522</v>
      </c>
      <c r="Q99" s="91" t="s">
        <v>2547</v>
      </c>
      <c r="R99" s="224">
        <f t="shared" si="136"/>
        <v>2.2799999999999998</v>
      </c>
      <c r="S99" s="321">
        <f t="shared" si="100"/>
        <v>345.45454545454544</v>
      </c>
      <c r="T99" s="680">
        <f t="shared" si="101"/>
        <v>200.86485886467912</v>
      </c>
      <c r="U99" s="227">
        <f t="shared" si="102"/>
        <v>59.378787878787875</v>
      </c>
      <c r="V99" s="263">
        <v>12</v>
      </c>
      <c r="W99" s="161">
        <v>0.66</v>
      </c>
      <c r="X99" s="149">
        <v>1.27</v>
      </c>
      <c r="Y99" s="155">
        <v>1.63</v>
      </c>
      <c r="Z99" s="149">
        <v>3.43</v>
      </c>
      <c r="AA99" s="156">
        <v>6.9</v>
      </c>
      <c r="AB99" s="489">
        <v>271.8</v>
      </c>
      <c r="AC99" s="440">
        <v>19.190000000000001</v>
      </c>
      <c r="AD99" s="443">
        <v>-13.6</v>
      </c>
      <c r="AE99" s="440">
        <v>46.9</v>
      </c>
      <c r="AF99" s="723">
        <v>15</v>
      </c>
      <c r="AG99" s="456">
        <v>12946</v>
      </c>
      <c r="AH99" s="653">
        <v>18.329999999999998</v>
      </c>
      <c r="AI99" s="767">
        <v>1.73</v>
      </c>
      <c r="AJ99" s="796" t="str">
        <f t="shared" si="103"/>
        <v>n/a</v>
      </c>
      <c r="AK99" s="688">
        <f t="shared" si="140"/>
        <v>1.2121001818914798</v>
      </c>
      <c r="AL99" s="634">
        <f t="shared" si="115"/>
        <v>1.057957681692745</v>
      </c>
      <c r="AM99" s="631">
        <f t="shared" ref="AM99:AM104" si="141">IF(AT99=0,"n/a",((AP99/AT99)^(1/3)-1)*100)</f>
        <v>1.6458048196560382</v>
      </c>
      <c r="AN99" s="631">
        <f t="shared" ref="AN99:AN104" si="142">IF(AW99=0,"n/a",((AP99/AW99)^(1/5)-1)*100)</f>
        <v>2.1017000359899951</v>
      </c>
      <c r="AO99" s="235">
        <f t="shared" si="104"/>
        <v>1.7339326133177346</v>
      </c>
      <c r="AP99" s="808">
        <v>2.1970000000000001</v>
      </c>
      <c r="AQ99" s="813">
        <v>2.1739999999999999</v>
      </c>
      <c r="AR99" s="809"/>
      <c r="AS99" s="808">
        <v>2.1539999999999999</v>
      </c>
      <c r="AT99" s="796">
        <v>2.0919999999999996</v>
      </c>
      <c r="AU99" s="809"/>
      <c r="AV99" s="821">
        <v>2.0245000000000002</v>
      </c>
      <c r="AW99" s="827">
        <v>1.98</v>
      </c>
      <c r="AX99" s="811">
        <v>1.94</v>
      </c>
      <c r="AY99" s="811">
        <v>1.8625</v>
      </c>
      <c r="AZ99" s="812">
        <v>1.85</v>
      </c>
      <c r="BA99" s="812">
        <v>1.85</v>
      </c>
      <c r="BB99" s="812">
        <v>1.85</v>
      </c>
      <c r="BC99" s="812">
        <v>1.85</v>
      </c>
      <c r="BD99" s="811">
        <v>1.8</v>
      </c>
      <c r="BE99" s="812">
        <v>1.75</v>
      </c>
      <c r="BF99" s="812">
        <v>1.75</v>
      </c>
      <c r="BG99" s="811">
        <v>1.7424999999999999</v>
      </c>
      <c r="BH99" s="810">
        <f t="shared" si="105"/>
        <v>30.866500000000006</v>
      </c>
      <c r="BI99" s="405">
        <f t="shared" si="118"/>
        <v>1.057957681692745</v>
      </c>
      <c r="BJ99" s="405">
        <f t="shared" si="106"/>
        <v>0.92850510677808806</v>
      </c>
      <c r="BK99" s="405">
        <f t="shared" si="107"/>
        <v>2.9636711281070927</v>
      </c>
      <c r="BL99" s="306">
        <f t="shared" si="122"/>
        <v>3.3341565818720387</v>
      </c>
      <c r="BM99" s="404">
        <f t="shared" si="125"/>
        <v>2.2474747474747536</v>
      </c>
      <c r="BN99" s="306">
        <f t="shared" si="126"/>
        <v>2.0618556701030855</v>
      </c>
      <c r="BO99" s="306">
        <f t="shared" si="127"/>
        <v>4.1610738255033475</v>
      </c>
      <c r="BP99" s="306">
        <f t="shared" si="128"/>
        <v>0.67567567567567988</v>
      </c>
      <c r="BQ99" s="306">
        <f t="shared" si="129"/>
        <v>0</v>
      </c>
      <c r="BR99" s="306">
        <f t="shared" si="130"/>
        <v>0</v>
      </c>
      <c r="BS99" s="306">
        <f t="shared" si="131"/>
        <v>0</v>
      </c>
      <c r="BT99" s="306">
        <f t="shared" si="132"/>
        <v>2.7777777777777901</v>
      </c>
      <c r="BU99" s="306">
        <f t="shared" si="133"/>
        <v>2.8571428571428692</v>
      </c>
      <c r="BV99" s="306">
        <f t="shared" si="134"/>
        <v>0</v>
      </c>
      <c r="BW99" s="306">
        <f t="shared" si="135"/>
        <v>0.43041606886657924</v>
      </c>
      <c r="BX99" s="404">
        <f t="shared" si="109"/>
        <v>1.566380474732938</v>
      </c>
      <c r="BY99" s="405">
        <f t="shared" si="119"/>
        <v>1.3715238048548315</v>
      </c>
      <c r="BZ99" s="788" t="s">
        <v>1465</v>
      </c>
      <c r="CA99" s="486">
        <f t="shared" si="110"/>
        <v>-51.459277176811661</v>
      </c>
      <c r="CB99" s="348">
        <f t="shared" si="111"/>
        <v>7.9195107019762156</v>
      </c>
      <c r="CC99" s="404">
        <f t="shared" si="112"/>
        <v>38.816360376167268</v>
      </c>
      <c r="CD99" s="570">
        <f t="shared" si="120"/>
        <v>2.4167000000000001</v>
      </c>
      <c r="CE99" s="419">
        <f t="shared" si="139"/>
        <v>2.6583700000000001</v>
      </c>
      <c r="CF99" s="419">
        <f t="shared" si="138"/>
        <v>2.9242070000000004</v>
      </c>
      <c r="CG99" s="419">
        <f t="shared" si="138"/>
        <v>3.2166277000000005</v>
      </c>
      <c r="CH99" s="496">
        <f t="shared" si="138"/>
        <v>3.5382904700000011</v>
      </c>
      <c r="CI99" s="416">
        <f t="shared" si="113"/>
        <v>14.754195170000003</v>
      </c>
      <c r="CJ99" s="405">
        <f t="shared" si="114"/>
        <v>37.647857029854563</v>
      </c>
      <c r="CK99" s="457">
        <v>0.5</v>
      </c>
      <c r="CL99" s="458">
        <v>60.72</v>
      </c>
      <c r="CM99" s="458">
        <v>-4.6399999999999997</v>
      </c>
      <c r="CN99" s="459">
        <v>1.29</v>
      </c>
      <c r="CO99" s="460">
        <v>10.5</v>
      </c>
    </row>
    <row r="100" spans="1:93" ht="11.25" customHeight="1">
      <c r="A100" s="23" t="s">
        <v>3010</v>
      </c>
      <c r="B100" s="24" t="s">
        <v>3011</v>
      </c>
      <c r="C100" s="98" t="s">
        <v>2883</v>
      </c>
      <c r="D100" s="117">
        <v>5</v>
      </c>
      <c r="E100" s="24">
        <v>596</v>
      </c>
      <c r="F100" s="57" t="s">
        <v>2659</v>
      </c>
      <c r="G100" s="49" t="s">
        <v>2659</v>
      </c>
      <c r="H100" s="184">
        <v>33.36</v>
      </c>
      <c r="I100" s="227">
        <f t="shared" si="124"/>
        <v>4.4964028776978413</v>
      </c>
      <c r="J100" s="126">
        <v>0.37</v>
      </c>
      <c r="K100" s="126">
        <v>0.375</v>
      </c>
      <c r="L100" s="83">
        <f t="shared" si="99"/>
        <v>1.3513513513513598</v>
      </c>
      <c r="M100" s="140">
        <v>42033</v>
      </c>
      <c r="N100" s="27">
        <v>42037</v>
      </c>
      <c r="O100" s="28">
        <v>42047</v>
      </c>
      <c r="P100" s="93" t="s">
        <v>1517</v>
      </c>
      <c r="Q100" s="198"/>
      <c r="R100" s="224">
        <f t="shared" si="136"/>
        <v>1.5</v>
      </c>
      <c r="S100" s="231">
        <f t="shared" si="100"/>
        <v>272.72727272727269</v>
      </c>
      <c r="T100" s="680">
        <f t="shared" si="101"/>
        <v>48.678216700403418</v>
      </c>
      <c r="U100" s="227">
        <f t="shared" si="102"/>
        <v>60.654545454545449</v>
      </c>
      <c r="V100" s="263">
        <v>12</v>
      </c>
      <c r="W100" s="161">
        <v>0.55000000000000004</v>
      </c>
      <c r="X100" s="149">
        <v>3.37</v>
      </c>
      <c r="Y100" s="155">
        <v>1.56</v>
      </c>
      <c r="Z100" s="149">
        <v>0.82</v>
      </c>
      <c r="AA100" s="156">
        <v>1.7</v>
      </c>
      <c r="AB100" s="432">
        <v>40.799999999999997</v>
      </c>
      <c r="AC100" s="440">
        <v>-25.92</v>
      </c>
      <c r="AD100" s="443">
        <v>0</v>
      </c>
      <c r="AE100" s="440">
        <v>18</v>
      </c>
      <c r="AF100" s="723">
        <v>6</v>
      </c>
      <c r="AG100" s="456">
        <v>5473</v>
      </c>
      <c r="AH100" s="653">
        <v>0.7</v>
      </c>
      <c r="AI100" s="767">
        <v>0.28000000000000003</v>
      </c>
      <c r="AJ100" s="796" t="str">
        <f t="shared" si="103"/>
        <v>n/a</v>
      </c>
      <c r="AK100" s="688">
        <f t="shared" si="140"/>
        <v>5.9403014754327126</v>
      </c>
      <c r="AL100" s="634">
        <f t="shared" si="115"/>
        <v>59.183673469387756</v>
      </c>
      <c r="AM100" s="631">
        <f t="shared" si="141"/>
        <v>28.222515544318693</v>
      </c>
      <c r="AN100" s="631">
        <f t="shared" si="142"/>
        <v>54.01762375890555</v>
      </c>
      <c r="AO100" s="235">
        <f t="shared" si="104"/>
        <v>9.0934145316203363</v>
      </c>
      <c r="AP100" s="808">
        <v>0.78</v>
      </c>
      <c r="AQ100" s="808">
        <v>0.49</v>
      </c>
      <c r="AR100" s="809"/>
      <c r="AS100" s="808">
        <v>0.47</v>
      </c>
      <c r="AT100" s="796">
        <v>0.37</v>
      </c>
      <c r="AU100" s="809"/>
      <c r="AV100" s="827">
        <v>7.0000000000000007E-2</v>
      </c>
      <c r="AW100" s="827">
        <v>0.09</v>
      </c>
      <c r="AX100" s="811">
        <v>1.32</v>
      </c>
      <c r="AY100" s="811">
        <v>0.91</v>
      </c>
      <c r="AZ100" s="811">
        <v>0.80667</v>
      </c>
      <c r="BA100" s="811">
        <v>0.56333000000000011</v>
      </c>
      <c r="BB100" s="811">
        <v>0.32667000000000002</v>
      </c>
      <c r="BC100" s="812">
        <v>0</v>
      </c>
      <c r="BD100" s="812">
        <v>0</v>
      </c>
      <c r="BE100" s="812">
        <v>0</v>
      </c>
      <c r="BF100" s="812">
        <v>0</v>
      </c>
      <c r="BG100" s="812">
        <v>0</v>
      </c>
      <c r="BH100" s="810">
        <f t="shared" si="105"/>
        <v>6.196670000000001</v>
      </c>
      <c r="BI100" s="405">
        <f t="shared" si="118"/>
        <v>59.183673469387756</v>
      </c>
      <c r="BJ100" s="405">
        <f t="shared" si="106"/>
        <v>4.2553191489361764</v>
      </c>
      <c r="BK100" s="405">
        <f t="shared" si="107"/>
        <v>27.027027027027017</v>
      </c>
      <c r="BL100" s="306">
        <f t="shared" si="122"/>
        <v>428.57142857142856</v>
      </c>
      <c r="BM100" s="404">
        <f t="shared" si="125"/>
        <v>0</v>
      </c>
      <c r="BN100" s="306">
        <f t="shared" si="126"/>
        <v>0</v>
      </c>
      <c r="BO100" s="306">
        <f t="shared" si="127"/>
        <v>45.054945054945051</v>
      </c>
      <c r="BP100" s="306">
        <f t="shared" si="128"/>
        <v>12.809451200614873</v>
      </c>
      <c r="BQ100" s="306">
        <f t="shared" si="129"/>
        <v>43.196705305948527</v>
      </c>
      <c r="BR100" s="306">
        <f t="shared" si="130"/>
        <v>72.446199528576273</v>
      </c>
      <c r="BS100" s="306">
        <f t="shared" si="131"/>
        <v>0</v>
      </c>
      <c r="BT100" s="306">
        <f t="shared" si="132"/>
        <v>0</v>
      </c>
      <c r="BU100" s="306">
        <f t="shared" si="133"/>
        <v>0</v>
      </c>
      <c r="BV100" s="306">
        <f t="shared" si="134"/>
        <v>0</v>
      </c>
      <c r="BW100" s="306">
        <f t="shared" si="135"/>
        <v>0</v>
      </c>
      <c r="BX100" s="404">
        <f t="shared" si="109"/>
        <v>46.169649953790938</v>
      </c>
      <c r="BY100" s="405">
        <f t="shared" si="119"/>
        <v>104.96305164536696</v>
      </c>
      <c r="BZ100" s="788" t="s">
        <v>1465</v>
      </c>
      <c r="CA100" s="486">
        <f t="shared" si="110"/>
        <v>-2.1405188179420591</v>
      </c>
      <c r="CB100" s="348">
        <f t="shared" si="111"/>
        <v>58.51402663660339</v>
      </c>
      <c r="CC100" s="404">
        <f t="shared" si="112"/>
        <v>49.546928396031305</v>
      </c>
      <c r="CD100" s="570">
        <f t="shared" si="120"/>
        <v>0.8580000000000001</v>
      </c>
      <c r="CE100" s="419">
        <f t="shared" si="139"/>
        <v>0.86658000000000013</v>
      </c>
      <c r="CF100" s="419">
        <f t="shared" si="138"/>
        <v>0.95323800000000025</v>
      </c>
      <c r="CG100" s="419">
        <f t="shared" si="138"/>
        <v>1.0485618000000003</v>
      </c>
      <c r="CH100" s="496">
        <f t="shared" si="138"/>
        <v>1.1534179800000004</v>
      </c>
      <c r="CI100" s="416">
        <f t="shared" si="113"/>
        <v>4.8797977800000005</v>
      </c>
      <c r="CJ100" s="405">
        <f t="shared" si="114"/>
        <v>14.627691187050363</v>
      </c>
      <c r="CK100" s="457">
        <v>1.2</v>
      </c>
      <c r="CL100" s="458">
        <v>19.07</v>
      </c>
      <c r="CM100" s="458">
        <v>-20.309999999999999</v>
      </c>
      <c r="CN100" s="525">
        <v>-0.42</v>
      </c>
      <c r="CO100" s="508">
        <v>-10.47</v>
      </c>
    </row>
    <row r="101" spans="1:93" ht="11.25" customHeight="1">
      <c r="A101" s="193" t="s">
        <v>2764</v>
      </c>
      <c r="B101" s="32" t="s">
        <v>2150</v>
      </c>
      <c r="C101" s="107" t="s">
        <v>3247</v>
      </c>
      <c r="D101" s="118">
        <v>5</v>
      </c>
      <c r="E101" s="24">
        <v>597</v>
      </c>
      <c r="F101" s="65" t="s">
        <v>2659</v>
      </c>
      <c r="G101" s="66" t="s">
        <v>2659</v>
      </c>
      <c r="H101" s="185">
        <v>26.86</v>
      </c>
      <c r="I101" s="227">
        <f t="shared" si="124"/>
        <v>3.4996276991809379</v>
      </c>
      <c r="J101" s="125">
        <v>0.23</v>
      </c>
      <c r="K101" s="125">
        <v>0.23499999999999999</v>
      </c>
      <c r="L101" s="84">
        <f t="shared" si="99"/>
        <v>2.1739130434782483</v>
      </c>
      <c r="M101" s="215">
        <v>42033</v>
      </c>
      <c r="N101" s="44">
        <v>42037</v>
      </c>
      <c r="O101" s="34">
        <v>42047</v>
      </c>
      <c r="P101" s="268" t="s">
        <v>1517</v>
      </c>
      <c r="Q101" s="532"/>
      <c r="R101" s="224">
        <f t="shared" si="136"/>
        <v>0.94</v>
      </c>
      <c r="S101" s="321">
        <f t="shared" si="100"/>
        <v>3133.333333333333</v>
      </c>
      <c r="T101" s="680">
        <f t="shared" si="101"/>
        <v>643.71838557147225</v>
      </c>
      <c r="U101" s="228">
        <f t="shared" si="102"/>
        <v>895.33333333333337</v>
      </c>
      <c r="V101" s="263">
        <v>12</v>
      </c>
      <c r="W101" s="161">
        <v>0.03</v>
      </c>
      <c r="X101" s="641">
        <v>111.92</v>
      </c>
      <c r="Y101" s="155">
        <v>2.14</v>
      </c>
      <c r="Z101" s="149">
        <v>1.39</v>
      </c>
      <c r="AA101" s="156">
        <v>1.5</v>
      </c>
      <c r="AB101" s="432">
        <v>-69.599999999999994</v>
      </c>
      <c r="AC101" s="440">
        <v>47.11</v>
      </c>
      <c r="AD101" s="443">
        <v>4.2</v>
      </c>
      <c r="AE101" s="440">
        <v>8</v>
      </c>
      <c r="AF101" s="723">
        <v>8</v>
      </c>
      <c r="AG101" s="456">
        <v>6584</v>
      </c>
      <c r="AH101" s="653">
        <v>0.3</v>
      </c>
      <c r="AI101" s="767">
        <v>0.39</v>
      </c>
      <c r="AJ101" s="797">
        <f t="shared" si="103"/>
        <v>10.054246248899871</v>
      </c>
      <c r="AK101" s="686" t="str">
        <f t="shared" si="140"/>
        <v>n/a</v>
      </c>
      <c r="AL101" s="634">
        <f t="shared" si="115"/>
        <v>9.3984962406014958</v>
      </c>
      <c r="AM101" s="631">
        <f t="shared" si="141"/>
        <v>7.5372791158957453</v>
      </c>
      <c r="AN101" s="631">
        <f t="shared" si="142"/>
        <v>42.227834245379455</v>
      </c>
      <c r="AO101" s="235">
        <f t="shared" si="104"/>
        <v>-1.0989362413471149</v>
      </c>
      <c r="AP101" s="808">
        <v>1.4550000000000001</v>
      </c>
      <c r="AQ101" s="808">
        <v>1.33</v>
      </c>
      <c r="AR101" s="809"/>
      <c r="AS101" s="808">
        <v>1.31</v>
      </c>
      <c r="AT101" s="796">
        <v>1.17</v>
      </c>
      <c r="AU101" s="809"/>
      <c r="AV101" s="827">
        <v>0.25</v>
      </c>
      <c r="AW101" s="827">
        <v>0.25</v>
      </c>
      <c r="AX101" s="811">
        <v>2.36</v>
      </c>
      <c r="AY101" s="811">
        <v>2.2799999999999998</v>
      </c>
      <c r="AZ101" s="811">
        <v>2.13</v>
      </c>
      <c r="BA101" s="811">
        <v>1.87</v>
      </c>
      <c r="BB101" s="811">
        <v>1.625</v>
      </c>
      <c r="BC101" s="811">
        <v>0.91249999999999998</v>
      </c>
      <c r="BD101" s="812">
        <v>0</v>
      </c>
      <c r="BE101" s="812">
        <v>0</v>
      </c>
      <c r="BF101" s="812">
        <v>0</v>
      </c>
      <c r="BG101" s="812">
        <v>0</v>
      </c>
      <c r="BH101" s="810">
        <f t="shared" si="105"/>
        <v>16.942500000000003</v>
      </c>
      <c r="BI101" s="405">
        <f t="shared" si="118"/>
        <v>9.3984962406014958</v>
      </c>
      <c r="BJ101" s="405">
        <f t="shared" si="106"/>
        <v>1.5267175572519109</v>
      </c>
      <c r="BK101" s="405">
        <f t="shared" si="107"/>
        <v>11.965811965811968</v>
      </c>
      <c r="BL101" s="306">
        <f t="shared" si="122"/>
        <v>368</v>
      </c>
      <c r="BM101" s="404">
        <f t="shared" si="125"/>
        <v>0</v>
      </c>
      <c r="BN101" s="306">
        <f t="shared" si="126"/>
        <v>0</v>
      </c>
      <c r="BO101" s="306">
        <f t="shared" si="127"/>
        <v>3.5087719298245723</v>
      </c>
      <c r="BP101" s="306">
        <f t="shared" si="128"/>
        <v>7.0422535211267512</v>
      </c>
      <c r="BQ101" s="306">
        <f t="shared" si="129"/>
        <v>13.903743315508009</v>
      </c>
      <c r="BR101" s="306">
        <f t="shared" si="130"/>
        <v>15.076923076923077</v>
      </c>
      <c r="BS101" s="306">
        <f t="shared" si="131"/>
        <v>78.082191780821915</v>
      </c>
      <c r="BT101" s="306">
        <f t="shared" si="132"/>
        <v>0</v>
      </c>
      <c r="BU101" s="306">
        <f t="shared" si="133"/>
        <v>0</v>
      </c>
      <c r="BV101" s="306">
        <f t="shared" si="134"/>
        <v>0</v>
      </c>
      <c r="BW101" s="306">
        <f t="shared" si="135"/>
        <v>0</v>
      </c>
      <c r="BX101" s="404">
        <f t="shared" si="109"/>
        <v>33.900327292524643</v>
      </c>
      <c r="BY101" s="405">
        <f t="shared" si="119"/>
        <v>91.286626100446355</v>
      </c>
      <c r="BZ101" s="788" t="s">
        <v>1465</v>
      </c>
      <c r="CA101" s="683">
        <f t="shared" si="110"/>
        <v>-849.60587138877293</v>
      </c>
      <c r="CB101" s="348">
        <f t="shared" si="111"/>
        <v>45.727461944560396</v>
      </c>
      <c r="CC101" s="404">
        <f t="shared" si="112"/>
        <v>36.354844199987745</v>
      </c>
      <c r="CD101" s="570">
        <f t="shared" si="120"/>
        <v>1.4695500000000001</v>
      </c>
      <c r="CE101" s="419">
        <f t="shared" si="139"/>
        <v>1.6165050000000003</v>
      </c>
      <c r="CF101" s="419">
        <f t="shared" si="138"/>
        <v>1.7458254000000004</v>
      </c>
      <c r="CG101" s="419">
        <f t="shared" si="138"/>
        <v>1.8854914320000005</v>
      </c>
      <c r="CH101" s="496">
        <f t="shared" si="138"/>
        <v>2.0363307465600005</v>
      </c>
      <c r="CI101" s="416">
        <f t="shared" si="113"/>
        <v>8.7537025785600022</v>
      </c>
      <c r="CJ101" s="405">
        <f t="shared" si="114"/>
        <v>32.590106398212967</v>
      </c>
      <c r="CK101" s="457">
        <v>1.07</v>
      </c>
      <c r="CL101" s="458">
        <v>10.15</v>
      </c>
      <c r="CM101" s="458">
        <v>-20.58</v>
      </c>
      <c r="CN101" s="525">
        <v>-4.59</v>
      </c>
      <c r="CO101" s="508">
        <v>-7.58</v>
      </c>
    </row>
    <row r="102" spans="1:93" ht="11.25" customHeight="1">
      <c r="A102" s="15" t="s">
        <v>3507</v>
      </c>
      <c r="B102" s="16" t="s">
        <v>458</v>
      </c>
      <c r="C102" s="22" t="s">
        <v>1559</v>
      </c>
      <c r="D102" s="116">
        <v>8</v>
      </c>
      <c r="E102" s="24">
        <v>391</v>
      </c>
      <c r="F102" s="78" t="s">
        <v>2659</v>
      </c>
      <c r="G102" s="50" t="s">
        <v>2659</v>
      </c>
      <c r="H102" s="183">
        <v>44.07</v>
      </c>
      <c r="I102" s="226">
        <f t="shared" si="124"/>
        <v>0.6807351940095302</v>
      </c>
      <c r="J102" s="127">
        <v>7.0000000000000007E-2</v>
      </c>
      <c r="K102" s="127">
        <v>7.4999999999999997E-2</v>
      </c>
      <c r="L102" s="96">
        <f t="shared" si="99"/>
        <v>7.1428571428571397</v>
      </c>
      <c r="M102" s="105">
        <v>42002</v>
      </c>
      <c r="N102" s="20">
        <v>42004</v>
      </c>
      <c r="O102" s="21">
        <v>42035</v>
      </c>
      <c r="P102" s="19" t="s">
        <v>237</v>
      </c>
      <c r="Q102" s="91"/>
      <c r="R102" s="225">
        <f t="shared" si="136"/>
        <v>0.3</v>
      </c>
      <c r="S102" s="675">
        <f t="shared" si="100"/>
        <v>19.23076923076923</v>
      </c>
      <c r="T102" s="684">
        <f t="shared" si="101"/>
        <v>119.2892559560951</v>
      </c>
      <c r="U102" s="226">
        <f t="shared" si="102"/>
        <v>28.25</v>
      </c>
      <c r="V102" s="267">
        <v>12</v>
      </c>
      <c r="W102" s="169">
        <v>1.56</v>
      </c>
      <c r="X102" s="171">
        <v>1.88</v>
      </c>
      <c r="Y102" s="170">
        <v>1.08</v>
      </c>
      <c r="Z102" s="171">
        <v>3.83</v>
      </c>
      <c r="AA102" s="172">
        <v>12.9</v>
      </c>
      <c r="AB102" s="433">
        <v>34.5</v>
      </c>
      <c r="AC102" s="441">
        <v>7.05</v>
      </c>
      <c r="AD102" s="442">
        <v>0.1</v>
      </c>
      <c r="AE102" s="442">
        <v>15</v>
      </c>
      <c r="AF102" s="724">
        <v>7</v>
      </c>
      <c r="AG102" s="461">
        <v>1106</v>
      </c>
      <c r="AH102" s="678">
        <v>0.9</v>
      </c>
      <c r="AI102" s="768">
        <v>0.26</v>
      </c>
      <c r="AJ102" s="861">
        <f t="shared" si="103"/>
        <v>162.52585340268476</v>
      </c>
      <c r="AK102" s="688" t="str">
        <f t="shared" si="140"/>
        <v>n/a</v>
      </c>
      <c r="AL102" s="632">
        <f t="shared" si="115"/>
        <v>46.998281238323614</v>
      </c>
      <c r="AM102" s="633">
        <f t="shared" si="141"/>
        <v>20.213795135484357</v>
      </c>
      <c r="AN102" s="633">
        <f t="shared" si="142"/>
        <v>16.252585340268478</v>
      </c>
      <c r="AO102" s="234" t="str">
        <f t="shared" ref="AO102:AO107" si="143">IF(BB102=0,"n/a",((AP102/BB102)^(1/10)-1)*100)</f>
        <v>n/a</v>
      </c>
      <c r="AP102" s="803">
        <v>0.21638000000000002</v>
      </c>
      <c r="AQ102" s="803">
        <v>0.14719900000000002</v>
      </c>
      <c r="AR102" s="802"/>
      <c r="AS102" s="803">
        <v>0.135876</v>
      </c>
      <c r="AT102" s="795">
        <v>0.12455300000000001</v>
      </c>
      <c r="AU102" s="802"/>
      <c r="AV102" s="826">
        <v>0.11323000000000001</v>
      </c>
      <c r="AW102" s="826">
        <v>0.101907</v>
      </c>
      <c r="AX102" s="806">
        <v>9.0584000000000012E-2</v>
      </c>
      <c r="AY102" s="807">
        <v>0</v>
      </c>
      <c r="AZ102" s="807">
        <v>0</v>
      </c>
      <c r="BA102" s="807">
        <v>0</v>
      </c>
      <c r="BB102" s="807">
        <v>0</v>
      </c>
      <c r="BC102" s="807">
        <v>0</v>
      </c>
      <c r="BD102" s="807">
        <v>0</v>
      </c>
      <c r="BE102" s="807">
        <v>0</v>
      </c>
      <c r="BF102" s="807">
        <v>0</v>
      </c>
      <c r="BG102" s="807">
        <v>0</v>
      </c>
      <c r="BH102" s="805">
        <f t="shared" si="105"/>
        <v>0.92972900000000003</v>
      </c>
      <c r="BI102" s="407">
        <f t="shared" si="118"/>
        <v>46.998281238323614</v>
      </c>
      <c r="BJ102" s="407">
        <f t="shared" si="106"/>
        <v>8.3333333333333481</v>
      </c>
      <c r="BK102" s="407">
        <f t="shared" si="107"/>
        <v>9.0909090909090828</v>
      </c>
      <c r="BL102" s="394">
        <f t="shared" si="122"/>
        <v>10.000000000000009</v>
      </c>
      <c r="BM102" s="406">
        <f t="shared" si="125"/>
        <v>11.111111111111116</v>
      </c>
      <c r="BN102" s="394">
        <f t="shared" si="126"/>
        <v>12.499999999999979</v>
      </c>
      <c r="BO102" s="394">
        <f t="shared" si="127"/>
        <v>0</v>
      </c>
      <c r="BP102" s="394">
        <f t="shared" si="128"/>
        <v>0</v>
      </c>
      <c r="BQ102" s="394">
        <f t="shared" si="129"/>
        <v>0</v>
      </c>
      <c r="BR102" s="394">
        <f t="shared" si="130"/>
        <v>0</v>
      </c>
      <c r="BS102" s="394">
        <f t="shared" si="131"/>
        <v>0</v>
      </c>
      <c r="BT102" s="394">
        <f t="shared" si="132"/>
        <v>0</v>
      </c>
      <c r="BU102" s="394">
        <f t="shared" si="133"/>
        <v>0</v>
      </c>
      <c r="BV102" s="394">
        <f t="shared" si="134"/>
        <v>0</v>
      </c>
      <c r="BW102" s="394">
        <f t="shared" si="135"/>
        <v>0</v>
      </c>
      <c r="BX102" s="406">
        <f t="shared" si="109"/>
        <v>6.535575651578478</v>
      </c>
      <c r="BY102" s="407">
        <f t="shared" si="119"/>
        <v>11.831956912139976</v>
      </c>
      <c r="BZ102" s="787" t="s">
        <v>1863</v>
      </c>
      <c r="CA102" s="682">
        <f t="shared" si="110"/>
        <v>-11.316679465721993</v>
      </c>
      <c r="CB102" s="350">
        <f t="shared" si="111"/>
        <v>16.933320534278007</v>
      </c>
      <c r="CC102" s="406">
        <f t="shared" si="112"/>
        <v>62.416139474140891</v>
      </c>
      <c r="CD102" s="554">
        <f t="shared" si="120"/>
        <v>0.23801800000000004</v>
      </c>
      <c r="CE102" s="417">
        <f t="shared" si="41"/>
        <v>0.25479826900000002</v>
      </c>
      <c r="CF102" s="417">
        <f t="shared" si="138"/>
        <v>0.28027809590000002</v>
      </c>
      <c r="CG102" s="417">
        <f t="shared" si="138"/>
        <v>0.30830590549000003</v>
      </c>
      <c r="CH102" s="495">
        <f t="shared" si="138"/>
        <v>0.33913649603900003</v>
      </c>
      <c r="CI102" s="418">
        <f t="shared" si="113"/>
        <v>1.4205367664290001</v>
      </c>
      <c r="CJ102" s="407">
        <f t="shared" si="114"/>
        <v>3.2233645709757202</v>
      </c>
      <c r="CK102" s="462">
        <v>0.82</v>
      </c>
      <c r="CL102" s="463">
        <v>107.7</v>
      </c>
      <c r="CM102" s="463">
        <v>-4.22</v>
      </c>
      <c r="CN102" s="464">
        <v>2.2000000000000002</v>
      </c>
      <c r="CO102" s="465">
        <v>22.21</v>
      </c>
    </row>
    <row r="103" spans="1:93" ht="11.25" customHeight="1">
      <c r="A103" s="23" t="s">
        <v>345</v>
      </c>
      <c r="B103" s="24" t="s">
        <v>346</v>
      </c>
      <c r="C103" s="217" t="s">
        <v>2678</v>
      </c>
      <c r="D103" s="117">
        <v>5</v>
      </c>
      <c r="E103" s="24">
        <v>604</v>
      </c>
      <c r="F103" s="38" t="s">
        <v>2049</v>
      </c>
      <c r="G103" s="39" t="s">
        <v>2049</v>
      </c>
      <c r="H103" s="184">
        <v>61.01</v>
      </c>
      <c r="I103" s="227">
        <f t="shared" si="124"/>
        <v>5.9498442878216684</v>
      </c>
      <c r="J103" s="126">
        <v>0.28499999999999998</v>
      </c>
      <c r="K103" s="126">
        <v>0.30249999999999999</v>
      </c>
      <c r="L103" s="83">
        <f t="shared" ref="L103:L134" si="144">((K103/J103)-1)*100</f>
        <v>6.1403508771929793</v>
      </c>
      <c r="M103" s="140">
        <v>42032</v>
      </c>
      <c r="N103" s="27">
        <v>42034</v>
      </c>
      <c r="O103" s="28">
        <v>42052</v>
      </c>
      <c r="P103" s="26" t="s">
        <v>1393</v>
      </c>
      <c r="Q103" s="109" t="s">
        <v>993</v>
      </c>
      <c r="R103" s="224">
        <f>K103*12</f>
        <v>3.63</v>
      </c>
      <c r="S103" s="231">
        <f t="shared" ref="S103:S134" si="145">IF(OR(W103&lt;0.01,W103="n/a"),"n/a",R103/W103*100)</f>
        <v>117.85714285714286</v>
      </c>
      <c r="T103" s="680">
        <f t="shared" ref="T103:T134" si="146">IF(OR(W103&lt;0.01,Z103="n/a"),"n/a",(H103/SQRT(22.5*W103*(H103/Z103))-1)*100)</f>
        <v>22.337149167283066</v>
      </c>
      <c r="U103" s="227">
        <f t="shared" ref="U103:U134" si="147">IF(OR(W103&lt;0.01,W103="n/a"),"n/a",H103/W103)</f>
        <v>19.808441558441558</v>
      </c>
      <c r="V103" s="263">
        <v>12</v>
      </c>
      <c r="W103" s="161">
        <v>3.08</v>
      </c>
      <c r="X103" s="149">
        <v>4.21</v>
      </c>
      <c r="Y103" s="155">
        <v>9.43</v>
      </c>
      <c r="Z103" s="149">
        <v>1.7</v>
      </c>
      <c r="AA103" s="149">
        <v>9.3000000000000007</v>
      </c>
      <c r="AB103" s="432">
        <v>30.7</v>
      </c>
      <c r="AC103" s="440">
        <v>10.45</v>
      </c>
      <c r="AD103" s="443">
        <v>-0.2</v>
      </c>
      <c r="AE103" s="440">
        <v>4.7</v>
      </c>
      <c r="AF103" s="723">
        <v>3</v>
      </c>
      <c r="AG103" s="456">
        <v>3487</v>
      </c>
      <c r="AH103" s="653">
        <v>0.7</v>
      </c>
      <c r="AI103" s="767">
        <v>0.84</v>
      </c>
      <c r="AJ103" s="796" t="str">
        <f t="shared" ref="AJ103:AJ129" si="148">IF(OR(AD103&lt;0,AD103="n/a",AD103=0,AN103="n/a"),"n/a",AN103/AD103)</f>
        <v>n/a</v>
      </c>
      <c r="AK103" s="998">
        <f t="shared" si="140"/>
        <v>0.89339310717517151</v>
      </c>
      <c r="AL103" s="634">
        <f t="shared" si="115"/>
        <v>8.9268542855311281</v>
      </c>
      <c r="AM103" s="631">
        <f t="shared" si="141"/>
        <v>7.3106949077969885</v>
      </c>
      <c r="AN103" s="631">
        <f t="shared" si="142"/>
        <v>4.0235096724333896</v>
      </c>
      <c r="AO103" s="235">
        <f t="shared" si="143"/>
        <v>4.5036273955094241</v>
      </c>
      <c r="AP103" s="808">
        <v>3.3982999999999999</v>
      </c>
      <c r="AQ103" s="808">
        <v>3.1197999999999997</v>
      </c>
      <c r="AR103" s="809"/>
      <c r="AS103" s="808">
        <v>2.95</v>
      </c>
      <c r="AT103" s="796">
        <v>2.75</v>
      </c>
      <c r="AU103" s="809"/>
      <c r="AV103" s="827">
        <v>2.6</v>
      </c>
      <c r="AW103" s="827">
        <v>2.79</v>
      </c>
      <c r="AX103" s="811">
        <v>3.28</v>
      </c>
      <c r="AY103" s="811">
        <v>2.9674999999999998</v>
      </c>
      <c r="AZ103" s="811">
        <v>2.6875</v>
      </c>
      <c r="BA103" s="811">
        <v>2.4375</v>
      </c>
      <c r="BB103" s="811">
        <v>2.1875</v>
      </c>
      <c r="BC103" s="811">
        <v>1.9750000000000001</v>
      </c>
      <c r="BD103" s="811">
        <v>1.875</v>
      </c>
      <c r="BE103" s="811">
        <v>1.79</v>
      </c>
      <c r="BF103" s="811">
        <v>1.74</v>
      </c>
      <c r="BG103" s="811">
        <v>1.66</v>
      </c>
      <c r="BH103" s="810">
        <f t="shared" ref="BH103:BH134" si="149">SUM(AP103:BG103)</f>
        <v>40.208100000000002</v>
      </c>
      <c r="BI103" s="405">
        <f t="shared" si="118"/>
        <v>8.9268542855311281</v>
      </c>
      <c r="BJ103" s="405">
        <f t="shared" ref="BJ103:BJ134" si="150">IF(AS103=0,0,IF(AS103&gt;AQ103,0,((AQ103/AS103)-1)*100))</f>
        <v>5.755932203389813</v>
      </c>
      <c r="BK103" s="405">
        <f t="shared" ref="BK103:BK134" si="151">IF(AT103=0,0,IF(AT103&gt;AS103,0,((AS103/AT103)-1)*100))</f>
        <v>7.2727272727272751</v>
      </c>
      <c r="BL103" s="306">
        <f t="shared" si="122"/>
        <v>5.7692307692307709</v>
      </c>
      <c r="BM103" s="404">
        <f t="shared" si="125"/>
        <v>0</v>
      </c>
      <c r="BN103" s="306">
        <f t="shared" si="126"/>
        <v>0</v>
      </c>
      <c r="BO103" s="306">
        <f t="shared" si="127"/>
        <v>10.530749789384997</v>
      </c>
      <c r="BP103" s="306">
        <f t="shared" si="128"/>
        <v>10.418604651162777</v>
      </c>
      <c r="BQ103" s="306">
        <f t="shared" si="129"/>
        <v>10.256410256410264</v>
      </c>
      <c r="BR103" s="306">
        <f t="shared" si="130"/>
        <v>11.428571428571432</v>
      </c>
      <c r="BS103" s="306">
        <f t="shared" si="131"/>
        <v>10.759493670886066</v>
      </c>
      <c r="BT103" s="306">
        <f t="shared" si="132"/>
        <v>5.3333333333333455</v>
      </c>
      <c r="BU103" s="306">
        <f t="shared" si="133"/>
        <v>4.748603351955305</v>
      </c>
      <c r="BV103" s="306">
        <f t="shared" si="134"/>
        <v>2.8735632183908066</v>
      </c>
      <c r="BW103" s="306">
        <f t="shared" si="135"/>
        <v>4.8192771084337505</v>
      </c>
      <c r="BX103" s="404">
        <f t="shared" ref="BX103:BX134" si="152">AVERAGE(BI103:BW103)</f>
        <v>6.5928900892938476</v>
      </c>
      <c r="BY103" s="405">
        <f t="shared" si="119"/>
        <v>3.6560129707525619</v>
      </c>
      <c r="BZ103" s="788" t="s">
        <v>2637</v>
      </c>
      <c r="CA103" s="486">
        <f t="shared" ref="CA103:CA134" si="153">IF(AN103="n/a","n/a",IF(U103&lt;0,"n/a",IF(U103="n/a","n/a",I103+AN103-U103)))</f>
        <v>-9.8350875981865009</v>
      </c>
      <c r="CB103" s="348">
        <f t="shared" ref="CB103:CB134" si="154">IF(AN103="n/a","n/a",I103+AN103)</f>
        <v>9.9733539602550572</v>
      </c>
      <c r="CC103" s="404">
        <f t="shared" ref="CC103:CC134" si="155">D103/10+(500-E103)/100+IF(F103="N",2,IF(F103="Y",1,0))+IF(G103="N",2,IF(G103="Y",1,0))+IF(L103&gt;10,5,L103/2)+IF(S103&gt;100,0,IF(S103&lt;0,0,(100-S103)/10))+IF(U103&gt;100,0,IF(U103&lt;0,0,(100-U103)/10))+IF(X103="-",0,IF(X103="N/A",0,IF(X103&gt;5,0,5-X103)))+IF(Y103&gt;5,0,5-Y103)+IF(Z103="N/A",0,IF(Z103&gt;5,0,5-Z103))+IF(AB103&lt;0,0,IF(AB103="-",0,IF(AB103="N/A",0,IF(AB103&gt;10,5,AB103/2))))+IF(AC103="n/a",0,IF(AC103&lt;0,0,IF(AC103&gt;10,5,AC103/2)))+IF(AE103="n/a",0,IF(AE103&lt;0,0,IF(AE103&gt;10,5,AE103/2)))+AF103/10+IF(AG103&gt;100000,3,IF(AG103&gt;10000,2,IF(AG103&gt;1000,1,0)))+IF(AL103&gt;10,5,AL103/2)+IF(AM103="n/a",0,IF(AM103&gt;10,5,AM103/2))+IF(AN103="n/a",0,IF(AN103&gt;10,5,AN103/2))+IF(AO103="n/a",0,IF(AO103&lt;0,0,IF(AO103&gt;10,5,AO103/2)))+IF(BX103&gt;10,5,BX103/2)</f>
        <v>47.968119458034721</v>
      </c>
      <c r="CD103" s="570">
        <f t="shared" si="120"/>
        <v>3.73813</v>
      </c>
      <c r="CE103" s="419">
        <f t="shared" ref="CE103:CE116" si="156">IF($AC103="n/a",1.03*CD103,IF($AC103&lt;0,1.01*CD103,IF($AC103&gt;10,1.1*CD103,(1+$AC103/100)*CD103)))</f>
        <v>4.1119430000000001</v>
      </c>
      <c r="CF103" s="419">
        <f t="shared" ref="CF103:CH104" si="157">IF($AE103="n/a",1.03*CE103,IF($AE103&lt;0,1.01*CE103,IF($AE103&gt;10,1.1*CE103,(1+$AE103/100)*CE103)))</f>
        <v>4.3052043209999997</v>
      </c>
      <c r="CG103" s="419">
        <f t="shared" si="157"/>
        <v>4.5075489240869997</v>
      </c>
      <c r="CH103" s="496">
        <f t="shared" si="157"/>
        <v>4.719403723519088</v>
      </c>
      <c r="CI103" s="416">
        <f t="shared" ref="CI103:CI134" si="158">SUM(CD103:CH103)</f>
        <v>21.38222996860609</v>
      </c>
      <c r="CJ103" s="405">
        <f t="shared" ref="CJ103:CJ134" si="159">(CI103/H103)*100</f>
        <v>35.047090589421551</v>
      </c>
      <c r="CK103" s="457">
        <v>0.76</v>
      </c>
      <c r="CL103" s="458">
        <v>25.45</v>
      </c>
      <c r="CM103" s="458">
        <v>-6.76</v>
      </c>
      <c r="CN103" s="525">
        <v>0.41</v>
      </c>
      <c r="CO103" s="508">
        <v>10.62</v>
      </c>
    </row>
    <row r="104" spans="1:93" ht="11.25" customHeight="1">
      <c r="A104" s="23" t="s">
        <v>1854</v>
      </c>
      <c r="B104" s="24" t="s">
        <v>1855</v>
      </c>
      <c r="C104" s="217" t="s">
        <v>3266</v>
      </c>
      <c r="D104" s="117">
        <v>6</v>
      </c>
      <c r="E104" s="24">
        <v>459</v>
      </c>
      <c r="F104" s="38" t="s">
        <v>1572</v>
      </c>
      <c r="G104" s="39" t="s">
        <v>1572</v>
      </c>
      <c r="H104" s="184">
        <v>93.37</v>
      </c>
      <c r="I104" s="227">
        <f t="shared" si="124"/>
        <v>1.2423690692942058</v>
      </c>
      <c r="J104" s="126">
        <v>0.25</v>
      </c>
      <c r="K104" s="126">
        <v>0.28999999999999998</v>
      </c>
      <c r="L104" s="83">
        <f t="shared" si="144"/>
        <v>15.999999999999993</v>
      </c>
      <c r="M104" s="140">
        <v>42065</v>
      </c>
      <c r="N104" s="27">
        <v>42067</v>
      </c>
      <c r="O104" s="28">
        <v>42076</v>
      </c>
      <c r="P104" s="93" t="s">
        <v>558</v>
      </c>
      <c r="Q104" s="626"/>
      <c r="R104" s="224">
        <f t="shared" ref="R104:R132" si="160">K104*4</f>
        <v>1.1599999999999999</v>
      </c>
      <c r="S104" s="231">
        <f t="shared" si="145"/>
        <v>53.456221198156683</v>
      </c>
      <c r="T104" s="680">
        <f t="shared" si="146"/>
        <v>204.54636675443726</v>
      </c>
      <c r="U104" s="227">
        <f t="shared" si="147"/>
        <v>43.02764976958526</v>
      </c>
      <c r="V104" s="263">
        <v>12</v>
      </c>
      <c r="W104" s="161">
        <v>2.17</v>
      </c>
      <c r="X104" s="149">
        <v>4.17</v>
      </c>
      <c r="Y104" s="155">
        <v>4.58</v>
      </c>
      <c r="Z104" s="149">
        <v>4.8499999999999996</v>
      </c>
      <c r="AA104" s="156">
        <v>14.7</v>
      </c>
      <c r="AB104" s="432">
        <v>23.9</v>
      </c>
      <c r="AC104" s="440">
        <v>10.85</v>
      </c>
      <c r="AD104" s="443">
        <v>7.2</v>
      </c>
      <c r="AE104" s="443">
        <v>10.33</v>
      </c>
      <c r="AF104" s="723">
        <v>12</v>
      </c>
      <c r="AG104" s="456">
        <v>11148</v>
      </c>
      <c r="AH104" s="653">
        <v>0.4</v>
      </c>
      <c r="AI104" s="767">
        <v>0.67</v>
      </c>
      <c r="AJ104" s="796">
        <f t="shared" si="148"/>
        <v>6.1486098042668562</v>
      </c>
      <c r="AK104" s="688">
        <f t="shared" si="140"/>
        <v>1.7924265374050761</v>
      </c>
      <c r="AL104" s="634">
        <f t="shared" si="115"/>
        <v>13.636363636363647</v>
      </c>
      <c r="AM104" s="631">
        <f t="shared" si="141"/>
        <v>16.039720840319482</v>
      </c>
      <c r="AN104" s="631">
        <f t="shared" si="142"/>
        <v>44.269990590721363</v>
      </c>
      <c r="AO104" s="235">
        <f t="shared" si="143"/>
        <v>24.698357041071105</v>
      </c>
      <c r="AP104" s="808">
        <v>1</v>
      </c>
      <c r="AQ104" s="808">
        <v>0.88</v>
      </c>
      <c r="AR104" s="809"/>
      <c r="AS104" s="808">
        <v>0.72</v>
      </c>
      <c r="AT104" s="819">
        <v>0.64</v>
      </c>
      <c r="AU104" s="809"/>
      <c r="AV104" s="821">
        <v>0.28000000000000003</v>
      </c>
      <c r="AW104" s="827">
        <v>0.16</v>
      </c>
      <c r="AX104" s="812">
        <v>0.16</v>
      </c>
      <c r="AY104" s="812">
        <v>0.16</v>
      </c>
      <c r="AZ104" s="812">
        <v>0.16</v>
      </c>
      <c r="BA104" s="811">
        <v>0.15</v>
      </c>
      <c r="BB104" s="811">
        <v>0.11</v>
      </c>
      <c r="BC104" s="812">
        <v>0.08</v>
      </c>
      <c r="BD104" s="812">
        <v>0.08</v>
      </c>
      <c r="BE104" s="812">
        <v>0.22500000000000001</v>
      </c>
      <c r="BF104" s="811">
        <v>0.37</v>
      </c>
      <c r="BG104" s="811">
        <v>0.36249999999999999</v>
      </c>
      <c r="BH104" s="810">
        <f t="shared" si="149"/>
        <v>5.5375000000000005</v>
      </c>
      <c r="BI104" s="405">
        <f t="shared" si="118"/>
        <v>13.636363636363647</v>
      </c>
      <c r="BJ104" s="405">
        <f t="shared" si="150"/>
        <v>22.222222222222232</v>
      </c>
      <c r="BK104" s="405">
        <f t="shared" si="151"/>
        <v>12.5</v>
      </c>
      <c r="BL104" s="306">
        <f t="shared" si="122"/>
        <v>128.57142857142856</v>
      </c>
      <c r="BM104" s="404">
        <f t="shared" si="125"/>
        <v>75.000000000000028</v>
      </c>
      <c r="BN104" s="306">
        <f t="shared" si="126"/>
        <v>0</v>
      </c>
      <c r="BO104" s="306">
        <f t="shared" si="127"/>
        <v>0</v>
      </c>
      <c r="BP104" s="306">
        <f t="shared" si="128"/>
        <v>0</v>
      </c>
      <c r="BQ104" s="306">
        <f t="shared" si="129"/>
        <v>6.6666666666666652</v>
      </c>
      <c r="BR104" s="306">
        <f t="shared" si="130"/>
        <v>36.363636363636353</v>
      </c>
      <c r="BS104" s="306">
        <f t="shared" si="131"/>
        <v>37.5</v>
      </c>
      <c r="BT104" s="306">
        <f t="shared" si="132"/>
        <v>0</v>
      </c>
      <c r="BU104" s="306">
        <f t="shared" si="133"/>
        <v>0</v>
      </c>
      <c r="BV104" s="306">
        <f t="shared" si="134"/>
        <v>0</v>
      </c>
      <c r="BW104" s="306">
        <f t="shared" si="135"/>
        <v>2.0689655172413834</v>
      </c>
      <c r="BX104" s="404">
        <f t="shared" si="152"/>
        <v>22.30195219850393</v>
      </c>
      <c r="BY104" s="405">
        <f t="shared" si="119"/>
        <v>34.936392537479087</v>
      </c>
      <c r="BZ104" s="788" t="s">
        <v>2637</v>
      </c>
      <c r="CA104" s="486">
        <f t="shared" si="153"/>
        <v>2.4847098904303095</v>
      </c>
      <c r="CB104" s="348">
        <f t="shared" si="154"/>
        <v>45.512359660015569</v>
      </c>
      <c r="CC104" s="404">
        <f t="shared" si="155"/>
        <v>62.961612903225806</v>
      </c>
      <c r="CD104" s="570">
        <f t="shared" si="120"/>
        <v>1.1000000000000001</v>
      </c>
      <c r="CE104" s="419">
        <f t="shared" si="156"/>
        <v>1.2100000000000002</v>
      </c>
      <c r="CF104" s="419">
        <f t="shared" si="157"/>
        <v>1.3310000000000004</v>
      </c>
      <c r="CG104" s="419">
        <f t="shared" si="157"/>
        <v>1.4641000000000006</v>
      </c>
      <c r="CH104" s="496">
        <f t="shared" si="157"/>
        <v>1.6105100000000008</v>
      </c>
      <c r="CI104" s="416">
        <f t="shared" si="158"/>
        <v>6.7156100000000025</v>
      </c>
      <c r="CJ104" s="405">
        <f t="shared" si="159"/>
        <v>7.1924708150369527</v>
      </c>
      <c r="CK104" s="457">
        <v>0.94</v>
      </c>
      <c r="CL104" s="458">
        <v>45.65</v>
      </c>
      <c r="CM104" s="458">
        <v>-1.04</v>
      </c>
      <c r="CN104" s="525">
        <v>9.7899999999999991</v>
      </c>
      <c r="CO104" s="508">
        <v>20.66</v>
      </c>
    </row>
    <row r="105" spans="1:93" ht="11.25" customHeight="1">
      <c r="A105" s="23" t="s">
        <v>553</v>
      </c>
      <c r="B105" s="24" t="s">
        <v>3691</v>
      </c>
      <c r="C105" s="217" t="s">
        <v>1563</v>
      </c>
      <c r="D105" s="117">
        <v>5</v>
      </c>
      <c r="E105" s="24">
        <v>531</v>
      </c>
      <c r="F105" s="57" t="s">
        <v>2659</v>
      </c>
      <c r="G105" s="49" t="s">
        <v>2659</v>
      </c>
      <c r="H105" s="184">
        <v>15.5</v>
      </c>
      <c r="I105" s="227">
        <f t="shared" si="124"/>
        <v>2.5806451612903225</v>
      </c>
      <c r="J105" s="126">
        <v>0.09</v>
      </c>
      <c r="K105" s="126">
        <v>0.1</v>
      </c>
      <c r="L105" s="83">
        <f t="shared" si="144"/>
        <v>11.111111111111116</v>
      </c>
      <c r="M105" s="140">
        <v>41892</v>
      </c>
      <c r="N105" s="27">
        <v>41896</v>
      </c>
      <c r="O105" s="28">
        <v>41903</v>
      </c>
      <c r="P105" s="93" t="s">
        <v>192</v>
      </c>
      <c r="Q105" s="24"/>
      <c r="R105" s="224">
        <f t="shared" si="160"/>
        <v>0.4</v>
      </c>
      <c r="S105" s="231">
        <f t="shared" si="145"/>
        <v>46.511627906976749</v>
      </c>
      <c r="T105" s="680">
        <f t="shared" si="146"/>
        <v>40.376017740172209</v>
      </c>
      <c r="U105" s="227">
        <f t="shared" si="147"/>
        <v>18.02325581395349</v>
      </c>
      <c r="V105" s="263">
        <v>12</v>
      </c>
      <c r="W105" s="161">
        <v>0.86</v>
      </c>
      <c r="X105" s="149">
        <v>1.2</v>
      </c>
      <c r="Y105" s="155">
        <v>1.5</v>
      </c>
      <c r="Z105" s="149">
        <v>2.46</v>
      </c>
      <c r="AA105" s="156">
        <v>5.4</v>
      </c>
      <c r="AB105" s="432">
        <v>294.60000000000002</v>
      </c>
      <c r="AC105" s="440">
        <v>6.76</v>
      </c>
      <c r="AD105" s="443">
        <v>26.4</v>
      </c>
      <c r="AE105" s="443">
        <v>15</v>
      </c>
      <c r="AF105" s="723">
        <v>0</v>
      </c>
      <c r="AG105" s="456">
        <v>216</v>
      </c>
      <c r="AH105" s="653">
        <v>8.1999999999999993</v>
      </c>
      <c r="AI105" s="767">
        <v>0.23</v>
      </c>
      <c r="AJ105" s="796" t="str">
        <f t="shared" si="148"/>
        <v>n/a</v>
      </c>
      <c r="AK105" s="688" t="str">
        <f t="shared" si="140"/>
        <v>n/a</v>
      </c>
      <c r="AL105" s="634">
        <f t="shared" ref="AL105:AL135" si="161">((AP105/AQ105)^(1/1)-1)*100</f>
        <v>11.764705882352944</v>
      </c>
      <c r="AM105" s="631">
        <f t="shared" ref="AM105:AM129" si="162">IF(AT105=0,"n/a",((AP105/AT105)^(1/3)-1)*100)</f>
        <v>14.977941578896626</v>
      </c>
      <c r="AN105" s="631" t="str">
        <f t="shared" ref="AN105:AN129" si="163">IF(AW105=0,"n/a",((AP105/AW105)^(1/5)-1)*100)</f>
        <v>n/a</v>
      </c>
      <c r="AO105" s="235">
        <f t="shared" si="143"/>
        <v>4.7025443507918929</v>
      </c>
      <c r="AP105" s="808">
        <v>0.38</v>
      </c>
      <c r="AQ105" s="808">
        <v>0.34</v>
      </c>
      <c r="AR105" s="809" t="s">
        <v>1127</v>
      </c>
      <c r="AS105" s="808">
        <v>0.31</v>
      </c>
      <c r="AT105" s="796">
        <v>0.25</v>
      </c>
      <c r="AU105" s="809"/>
      <c r="AV105" s="821">
        <v>0.1</v>
      </c>
      <c r="AW105" s="827">
        <v>0</v>
      </c>
      <c r="AX105" s="811">
        <v>0.25</v>
      </c>
      <c r="AY105" s="811">
        <v>0.22</v>
      </c>
      <c r="AZ105" s="811">
        <v>0.2</v>
      </c>
      <c r="BA105" s="812">
        <v>0.15</v>
      </c>
      <c r="BB105" s="811">
        <v>0.24</v>
      </c>
      <c r="BC105" s="812">
        <v>0</v>
      </c>
      <c r="BD105" s="812">
        <v>0</v>
      </c>
      <c r="BE105" s="812">
        <v>0</v>
      </c>
      <c r="BF105" s="812">
        <v>0</v>
      </c>
      <c r="BG105" s="811">
        <v>0.16667000000000001</v>
      </c>
      <c r="BH105" s="810">
        <f t="shared" si="149"/>
        <v>2.6066700000000003</v>
      </c>
      <c r="BI105" s="405">
        <f t="shared" ref="BI105:BI134" si="164">((AP105/AQ105)-1)*100</f>
        <v>11.764705882352944</v>
      </c>
      <c r="BJ105" s="405">
        <f t="shared" si="150"/>
        <v>9.6774193548387224</v>
      </c>
      <c r="BK105" s="405">
        <f t="shared" si="151"/>
        <v>24</v>
      </c>
      <c r="BL105" s="306">
        <f t="shared" si="122"/>
        <v>150</v>
      </c>
      <c r="BM105" s="404">
        <f t="shared" ref="BM105:BW106" si="165">IF(AW105=0,0,IF(AW105&gt;AV105,0,((AV105/AW105)-1)*100))</f>
        <v>0</v>
      </c>
      <c r="BN105" s="306">
        <f t="shared" si="165"/>
        <v>0</v>
      </c>
      <c r="BO105" s="306">
        <f t="shared" si="165"/>
        <v>13.636363636363647</v>
      </c>
      <c r="BP105" s="306">
        <f t="shared" si="165"/>
        <v>9.9999999999999858</v>
      </c>
      <c r="BQ105" s="306">
        <f t="shared" si="165"/>
        <v>33.33333333333335</v>
      </c>
      <c r="BR105" s="306">
        <f t="shared" si="165"/>
        <v>0</v>
      </c>
      <c r="BS105" s="306">
        <f t="shared" si="165"/>
        <v>0</v>
      </c>
      <c r="BT105" s="306">
        <f t="shared" si="165"/>
        <v>0</v>
      </c>
      <c r="BU105" s="306">
        <f t="shared" si="165"/>
        <v>0</v>
      </c>
      <c r="BV105" s="306">
        <f t="shared" si="165"/>
        <v>0</v>
      </c>
      <c r="BW105" s="306">
        <f t="shared" si="165"/>
        <v>0</v>
      </c>
      <c r="BX105" s="404">
        <f t="shared" si="152"/>
        <v>16.827454813792578</v>
      </c>
      <c r="BY105" s="405">
        <f t="shared" ref="BY105:BY134" si="166">SQRT(AVERAGE((BI105-$BX105)^2,(BJ105-$BX105)^2,(BK105-$BX105)^2,(BL105-$BX105)^2,(BM105-$BX105)^2,(BN105-$BX105)^2,(BO105-$BX105)^2,(BP105-$BX105)^2,(BQ105-$BX105)^2,(BR105-$BX105)^2,(BS105-$BX105)^2,(BT105-$BX105)^2,(BU105-$BX105)^2,(BV105-$BX105)^2,(BW105-$BX105)^2))</f>
        <v>36.930270999590981</v>
      </c>
      <c r="BZ105" s="788" t="s">
        <v>2441</v>
      </c>
      <c r="CA105" s="486" t="str">
        <f t="shared" si="153"/>
        <v>n/a</v>
      </c>
      <c r="CB105" s="348" t="str">
        <f t="shared" si="154"/>
        <v>n/a</v>
      </c>
      <c r="CC105" s="404">
        <f t="shared" si="155"/>
        <v>59.307783803302932</v>
      </c>
      <c r="CD105" s="570">
        <f t="shared" ref="CD105:CD134" si="167">IF(AB105="n/a",1.03*AP105,IF(AB105&lt;0,1.01*AP105,IF(AB105&gt;10,1.1*AP105,(1+AB105/100)*AP105)))</f>
        <v>0.41800000000000004</v>
      </c>
      <c r="CE105" s="419">
        <f t="shared" si="156"/>
        <v>0.44625680000000006</v>
      </c>
      <c r="CF105" s="419">
        <f t="shared" ref="CF105:CH106" si="168">IF($AE105="n/a",1.03*CE105,IF($AE105&lt;0,1.01*CE105,IF($AE105&gt;10,1.1*CE105,(1+$AE105/100)*CE105)))</f>
        <v>0.49088248000000012</v>
      </c>
      <c r="CG105" s="419">
        <f t="shared" si="168"/>
        <v>0.53997072800000012</v>
      </c>
      <c r="CH105" s="496">
        <f t="shared" si="168"/>
        <v>0.59396780080000022</v>
      </c>
      <c r="CI105" s="416">
        <f t="shared" si="158"/>
        <v>2.4890778088000007</v>
      </c>
      <c r="CJ105" s="405">
        <f t="shared" si="159"/>
        <v>16.058566508387102</v>
      </c>
      <c r="CK105" s="457">
        <v>0.25</v>
      </c>
      <c r="CL105" s="458">
        <v>47.96</v>
      </c>
      <c r="CM105" s="458">
        <v>-8.57</v>
      </c>
      <c r="CN105" s="525">
        <v>1.24</v>
      </c>
      <c r="CO105" s="508">
        <v>8.32</v>
      </c>
    </row>
    <row r="106" spans="1:93" ht="11.25" customHeight="1">
      <c r="A106" s="30" t="s">
        <v>3230</v>
      </c>
      <c r="B106" s="32" t="s">
        <v>3231</v>
      </c>
      <c r="C106" s="524" t="s">
        <v>1343</v>
      </c>
      <c r="D106" s="118">
        <v>5</v>
      </c>
      <c r="E106" s="24">
        <v>561</v>
      </c>
      <c r="F106" s="40" t="s">
        <v>1572</v>
      </c>
      <c r="G106" s="42" t="s">
        <v>1572</v>
      </c>
      <c r="H106" s="185">
        <v>82.67</v>
      </c>
      <c r="I106" s="229">
        <f t="shared" si="124"/>
        <v>1.1612434982460385</v>
      </c>
      <c r="J106" s="125">
        <v>0.2</v>
      </c>
      <c r="K106" s="125">
        <v>0.24</v>
      </c>
      <c r="L106" s="84">
        <f t="shared" si="144"/>
        <v>19.999999999999996</v>
      </c>
      <c r="M106" s="215">
        <v>41968</v>
      </c>
      <c r="N106" s="44">
        <v>41971</v>
      </c>
      <c r="O106" s="34">
        <v>41988</v>
      </c>
      <c r="P106" s="43" t="s">
        <v>3171</v>
      </c>
      <c r="Q106" s="197"/>
      <c r="R106" s="192">
        <f t="shared" si="160"/>
        <v>0.96</v>
      </c>
      <c r="S106" s="672">
        <f t="shared" si="145"/>
        <v>32.87671232876712</v>
      </c>
      <c r="T106" s="681">
        <f t="shared" si="146"/>
        <v>221.80382482853901</v>
      </c>
      <c r="U106" s="229">
        <f t="shared" si="147"/>
        <v>28.31164383561644</v>
      </c>
      <c r="V106" s="264">
        <v>6</v>
      </c>
      <c r="W106" s="162">
        <v>2.92</v>
      </c>
      <c r="X106" s="150">
        <v>3.03</v>
      </c>
      <c r="Y106" s="157">
        <v>2.85</v>
      </c>
      <c r="Z106" s="150">
        <v>8.23</v>
      </c>
      <c r="AA106" s="158">
        <v>30</v>
      </c>
      <c r="AB106" s="434">
        <v>18.600000000000001</v>
      </c>
      <c r="AC106" s="444">
        <v>18.25</v>
      </c>
      <c r="AD106" s="445">
        <v>41</v>
      </c>
      <c r="AE106" s="445">
        <v>9.35</v>
      </c>
      <c r="AF106" s="725">
        <v>22</v>
      </c>
      <c r="AG106" s="467">
        <v>31255</v>
      </c>
      <c r="AH106" s="1143">
        <v>1.4</v>
      </c>
      <c r="AI106" s="769">
        <v>0.36</v>
      </c>
      <c r="AJ106" s="796">
        <f t="shared" si="148"/>
        <v>0.61031287863937789</v>
      </c>
      <c r="AK106" s="688">
        <f t="shared" si="140"/>
        <v>2.7349318112447842</v>
      </c>
      <c r="AL106" s="635">
        <f t="shared" si="161"/>
        <v>13.513513513513509</v>
      </c>
      <c r="AM106" s="636">
        <f t="shared" si="162"/>
        <v>16.960709528514649</v>
      </c>
      <c r="AN106" s="636">
        <f t="shared" si="163"/>
        <v>25.022828024214494</v>
      </c>
      <c r="AO106" s="236">
        <f t="shared" si="143"/>
        <v>9.1493425617896982</v>
      </c>
      <c r="AP106" s="814">
        <v>0.84</v>
      </c>
      <c r="AQ106" s="814">
        <v>0.74</v>
      </c>
      <c r="AR106" s="815"/>
      <c r="AS106" s="814">
        <v>0.72</v>
      </c>
      <c r="AT106" s="797">
        <v>0.52500000000000002</v>
      </c>
      <c r="AU106" s="815"/>
      <c r="AV106" s="828">
        <v>0.375</v>
      </c>
      <c r="AW106" s="829">
        <v>0.27500000000000002</v>
      </c>
      <c r="AX106" s="820">
        <v>0.27500000000000002</v>
      </c>
      <c r="AY106" s="817">
        <v>0.27500000000000002</v>
      </c>
      <c r="AZ106" s="817">
        <v>0.25</v>
      </c>
      <c r="BA106" s="820">
        <v>0.2</v>
      </c>
      <c r="BB106" s="817">
        <v>0.35</v>
      </c>
      <c r="BC106" s="817">
        <v>0.1</v>
      </c>
      <c r="BD106" s="820">
        <v>7.4999999999999997E-2</v>
      </c>
      <c r="BE106" s="820">
        <v>0.1</v>
      </c>
      <c r="BF106" s="820">
        <v>0.1</v>
      </c>
      <c r="BG106" s="817">
        <v>9.2499999999999999E-2</v>
      </c>
      <c r="BH106" s="816">
        <f t="shared" si="149"/>
        <v>5.2924999999999986</v>
      </c>
      <c r="BI106" s="409">
        <f t="shared" si="164"/>
        <v>13.513513513513509</v>
      </c>
      <c r="BJ106" s="409">
        <f t="shared" si="150"/>
        <v>2.7777777777777901</v>
      </c>
      <c r="BK106" s="409">
        <f t="shared" si="151"/>
        <v>37.142857142857125</v>
      </c>
      <c r="BL106" s="395">
        <f t="shared" si="122"/>
        <v>40.000000000000014</v>
      </c>
      <c r="BM106" s="408">
        <f t="shared" si="165"/>
        <v>36.363636363636353</v>
      </c>
      <c r="BN106" s="395">
        <f t="shared" si="165"/>
        <v>0</v>
      </c>
      <c r="BO106" s="395">
        <f t="shared" si="165"/>
        <v>0</v>
      </c>
      <c r="BP106" s="395">
        <f t="shared" si="165"/>
        <v>10.000000000000009</v>
      </c>
      <c r="BQ106" s="395">
        <f t="shared" si="165"/>
        <v>25</v>
      </c>
      <c r="BR106" s="395">
        <f t="shared" si="165"/>
        <v>0</v>
      </c>
      <c r="BS106" s="395">
        <f t="shared" si="165"/>
        <v>249.99999999999994</v>
      </c>
      <c r="BT106" s="395">
        <f t="shared" si="165"/>
        <v>33.33333333333335</v>
      </c>
      <c r="BU106" s="395">
        <f t="shared" si="165"/>
        <v>0</v>
      </c>
      <c r="BV106" s="395">
        <f t="shared" si="165"/>
        <v>0</v>
      </c>
      <c r="BW106" s="395">
        <f t="shared" si="165"/>
        <v>8.1081081081081141</v>
      </c>
      <c r="BX106" s="408">
        <f t="shared" si="152"/>
        <v>30.415948415948417</v>
      </c>
      <c r="BY106" s="409">
        <f t="shared" si="166"/>
        <v>60.56244201415231</v>
      </c>
      <c r="BZ106" s="654" t="s">
        <v>2441</v>
      </c>
      <c r="CA106" s="487">
        <f t="shared" si="153"/>
        <v>-2.127572313155909</v>
      </c>
      <c r="CB106" s="349">
        <f t="shared" si="154"/>
        <v>26.184071522460531</v>
      </c>
      <c r="CC106" s="408">
        <f t="shared" si="155"/>
        <v>68.340835664456492</v>
      </c>
      <c r="CD106" s="574">
        <f t="shared" si="167"/>
        <v>0.92400000000000004</v>
      </c>
      <c r="CE106" s="419">
        <f t="shared" si="156"/>
        <v>1.0164000000000002</v>
      </c>
      <c r="CF106" s="419">
        <f t="shared" si="168"/>
        <v>1.1114334000000001</v>
      </c>
      <c r="CG106" s="419">
        <f t="shared" si="168"/>
        <v>1.2153524229000001</v>
      </c>
      <c r="CH106" s="496">
        <f t="shared" si="168"/>
        <v>1.3289878744411501</v>
      </c>
      <c r="CI106" s="416">
        <f t="shared" si="158"/>
        <v>5.5961736973411504</v>
      </c>
      <c r="CJ106" s="405">
        <f t="shared" si="159"/>
        <v>6.7692920011384423</v>
      </c>
      <c r="CK106" s="457">
        <v>1.25</v>
      </c>
      <c r="CL106" s="458">
        <v>25.99</v>
      </c>
      <c r="CM106" s="458">
        <v>0.22</v>
      </c>
      <c r="CN106" s="525">
        <v>8.57</v>
      </c>
      <c r="CO106" s="508">
        <v>10.81</v>
      </c>
    </row>
    <row r="107" spans="1:93" ht="11.25" customHeight="1">
      <c r="A107" s="15" t="s">
        <v>1895</v>
      </c>
      <c r="B107" s="16" t="s">
        <v>3339</v>
      </c>
      <c r="C107" s="22" t="s">
        <v>3266</v>
      </c>
      <c r="D107" s="116">
        <v>8</v>
      </c>
      <c r="E107" s="24">
        <v>388</v>
      </c>
      <c r="F107" s="78" t="s">
        <v>2659</v>
      </c>
      <c r="G107" s="50" t="s">
        <v>2659</v>
      </c>
      <c r="H107" s="183">
        <v>51.23</v>
      </c>
      <c r="I107" s="226">
        <f t="shared" si="124"/>
        <v>2.1862190122974821</v>
      </c>
      <c r="J107" s="127">
        <v>0.25</v>
      </c>
      <c r="K107" s="127">
        <v>0.28000000000000003</v>
      </c>
      <c r="L107" s="96">
        <f t="shared" si="144"/>
        <v>12.000000000000011</v>
      </c>
      <c r="M107" s="105">
        <v>41968</v>
      </c>
      <c r="N107" s="20">
        <v>41971</v>
      </c>
      <c r="O107" s="21">
        <v>41985</v>
      </c>
      <c r="P107" s="269" t="s">
        <v>2156</v>
      </c>
      <c r="Q107" s="16"/>
      <c r="R107" s="224">
        <f t="shared" si="160"/>
        <v>1.1200000000000001</v>
      </c>
      <c r="S107" s="675">
        <f t="shared" si="145"/>
        <v>53.846153846153854</v>
      </c>
      <c r="T107" s="684">
        <f t="shared" si="146"/>
        <v>99.339132494324204</v>
      </c>
      <c r="U107" s="227">
        <f t="shared" si="147"/>
        <v>24.62980769230769</v>
      </c>
      <c r="V107" s="263">
        <v>12</v>
      </c>
      <c r="W107" s="161">
        <v>2.08</v>
      </c>
      <c r="X107" s="149">
        <v>1.23</v>
      </c>
      <c r="Y107" s="155">
        <v>2.2400000000000002</v>
      </c>
      <c r="Z107" s="149">
        <v>3.63</v>
      </c>
      <c r="AA107" s="156">
        <v>17.100000000000001</v>
      </c>
      <c r="AB107" s="432">
        <v>43.4</v>
      </c>
      <c r="AC107" s="440">
        <v>17.89</v>
      </c>
      <c r="AD107" s="443">
        <v>99.6</v>
      </c>
      <c r="AE107" s="440">
        <v>20</v>
      </c>
      <c r="AF107" s="723">
        <v>5</v>
      </c>
      <c r="AG107" s="456">
        <v>2089</v>
      </c>
      <c r="AH107" s="653">
        <v>4.2</v>
      </c>
      <c r="AI107" s="767">
        <v>0.2</v>
      </c>
      <c r="AJ107" s="795">
        <f t="shared" si="148"/>
        <v>0.15154811603626137</v>
      </c>
      <c r="AK107" s="794" t="str">
        <f t="shared" si="140"/>
        <v>n/a</v>
      </c>
      <c r="AL107" s="634">
        <f t="shared" si="161"/>
        <v>13.186813186813184</v>
      </c>
      <c r="AM107" s="631">
        <f t="shared" si="162"/>
        <v>11.652512828061102</v>
      </c>
      <c r="AN107" s="631">
        <f t="shared" si="163"/>
        <v>15.094192357211632</v>
      </c>
      <c r="AO107" s="235" t="str">
        <f t="shared" si="143"/>
        <v>n/a</v>
      </c>
      <c r="AP107" s="808">
        <v>1.03</v>
      </c>
      <c r="AQ107" s="808">
        <v>0.91</v>
      </c>
      <c r="AR107" s="809"/>
      <c r="AS107" s="808">
        <v>0.82</v>
      </c>
      <c r="AT107" s="796">
        <v>0.74</v>
      </c>
      <c r="AU107" s="809"/>
      <c r="AV107" s="821">
        <v>0.63</v>
      </c>
      <c r="AW107" s="821">
        <v>0.51</v>
      </c>
      <c r="AX107" s="812">
        <v>0.48</v>
      </c>
      <c r="AY107" s="811">
        <v>0.41</v>
      </c>
      <c r="AZ107" s="812">
        <v>0</v>
      </c>
      <c r="BA107" s="812">
        <v>0</v>
      </c>
      <c r="BB107" s="812">
        <v>0</v>
      </c>
      <c r="BC107" s="812">
        <v>0</v>
      </c>
      <c r="BD107" s="812">
        <v>0</v>
      </c>
      <c r="BE107" s="812">
        <v>0</v>
      </c>
      <c r="BF107" s="812">
        <v>0</v>
      </c>
      <c r="BG107" s="812">
        <v>0</v>
      </c>
      <c r="BH107" s="810">
        <f t="shared" si="149"/>
        <v>5.5299999999999994</v>
      </c>
      <c r="BI107" s="405">
        <f t="shared" si="164"/>
        <v>13.186813186813184</v>
      </c>
      <c r="BJ107" s="405">
        <f t="shared" si="150"/>
        <v>10.975609756097571</v>
      </c>
      <c r="BK107" s="405">
        <f t="shared" si="151"/>
        <v>10.810810810810811</v>
      </c>
      <c r="BL107" s="306">
        <f t="shared" si="122"/>
        <v>17.460317460317466</v>
      </c>
      <c r="BM107" s="404">
        <f t="shared" ref="BM107:BM120" si="169">IF(AW107=0,0,IF(AW107&gt;AV107,0,((AV107/AW107)-1)*100))</f>
        <v>23.529411764705888</v>
      </c>
      <c r="BN107" s="306">
        <f t="shared" ref="BN107:BN120" si="170">IF(AX107=0,0,IF(AX107&gt;AW107,0,((AW107/AX107)-1)*100))</f>
        <v>6.25</v>
      </c>
      <c r="BO107" s="306">
        <f t="shared" ref="BO107:BO120" si="171">IF(AY107=0,0,IF(AY107&gt;AX107,0,((AX107/AY107)-1)*100))</f>
        <v>17.073170731707311</v>
      </c>
      <c r="BP107" s="306">
        <f t="shared" ref="BP107:BP120" si="172">IF(AZ107=0,0,IF(AZ107&gt;AY107,0,((AY107/AZ107)-1)*100))</f>
        <v>0</v>
      </c>
      <c r="BQ107" s="306">
        <f t="shared" ref="BQ107:BQ120" si="173">IF(BA107=0,0,IF(BA107&gt;AZ107,0,((AZ107/BA107)-1)*100))</f>
        <v>0</v>
      </c>
      <c r="BR107" s="306">
        <f t="shared" ref="BR107:BR120" si="174">IF(BB107=0,0,IF(BB107&gt;BA107,0,((BA107/BB107)-1)*100))</f>
        <v>0</v>
      </c>
      <c r="BS107" s="306">
        <f t="shared" ref="BS107:BS120" si="175">IF(BC107=0,0,IF(BC107&gt;BB107,0,((BB107/BC107)-1)*100))</f>
        <v>0</v>
      </c>
      <c r="BT107" s="306">
        <f t="shared" ref="BT107:BT120" si="176">IF(BD107=0,0,IF(BD107&gt;BC107,0,((BC107/BD107)-1)*100))</f>
        <v>0</v>
      </c>
      <c r="BU107" s="306">
        <f t="shared" ref="BU107:BU120" si="177">IF(BE107=0,0,IF(BE107&gt;BD107,0,((BD107/BE107)-1)*100))</f>
        <v>0</v>
      </c>
      <c r="BV107" s="306">
        <f t="shared" ref="BV107:BV120" si="178">IF(BF107=0,0,IF(BF107&gt;BE107,0,((BE107/BF107)-1)*100))</f>
        <v>0</v>
      </c>
      <c r="BW107" s="306">
        <f t="shared" ref="BW107:BW120" si="179">IF(BG107=0,0,IF(BG107&gt;BF107,0,((BF107/BG107)-1)*100))</f>
        <v>0</v>
      </c>
      <c r="BX107" s="404">
        <f t="shared" si="152"/>
        <v>6.6190755806968147</v>
      </c>
      <c r="BY107" s="405">
        <f t="shared" si="166"/>
        <v>7.9292657139095351</v>
      </c>
      <c r="BZ107" s="788" t="s">
        <v>2637</v>
      </c>
      <c r="CA107" s="486">
        <f t="shared" si="153"/>
        <v>-7.3493963227985759</v>
      </c>
      <c r="CB107" s="348">
        <f t="shared" si="154"/>
        <v>17.280411369509114</v>
      </c>
      <c r="CC107" s="404">
        <f t="shared" si="155"/>
        <v>61.78194163650226</v>
      </c>
      <c r="CD107" s="570">
        <f t="shared" si="167"/>
        <v>1.1330000000000002</v>
      </c>
      <c r="CE107" s="417">
        <f t="shared" si="156"/>
        <v>1.2463000000000004</v>
      </c>
      <c r="CF107" s="417">
        <f t="shared" ref="CF107:CH118" si="180">IF($AE107="n/a",1.03*CE107,IF($AE107&lt;0,1.01*CE107,IF($AE107&gt;10,1.1*CE107,(1+$AE107/100)*CE107)))</f>
        <v>1.3709300000000006</v>
      </c>
      <c r="CG107" s="417">
        <f t="shared" si="180"/>
        <v>1.5080230000000008</v>
      </c>
      <c r="CH107" s="495">
        <f t="shared" si="180"/>
        <v>1.6588253000000011</v>
      </c>
      <c r="CI107" s="418">
        <f t="shared" si="158"/>
        <v>6.9170783000000027</v>
      </c>
      <c r="CJ107" s="407">
        <f t="shared" si="159"/>
        <v>13.502007222330672</v>
      </c>
      <c r="CK107" s="462">
        <v>1.65</v>
      </c>
      <c r="CL107" s="463">
        <v>15.93</v>
      </c>
      <c r="CM107" s="463">
        <v>-12.64</v>
      </c>
      <c r="CN107" s="464">
        <v>1.44</v>
      </c>
      <c r="CO107" s="465">
        <v>0.14000000000000001</v>
      </c>
    </row>
    <row r="108" spans="1:93" ht="11.25" customHeight="1">
      <c r="A108" s="23" t="s">
        <v>2362</v>
      </c>
      <c r="B108" s="24" t="s">
        <v>2363</v>
      </c>
      <c r="C108" s="98" t="s">
        <v>2665</v>
      </c>
      <c r="D108" s="117">
        <v>7</v>
      </c>
      <c r="E108" s="24">
        <v>418</v>
      </c>
      <c r="F108" s="57" t="s">
        <v>2659</v>
      </c>
      <c r="G108" s="49" t="s">
        <v>2659</v>
      </c>
      <c r="H108" s="184">
        <v>13.7</v>
      </c>
      <c r="I108" s="227">
        <f t="shared" si="124"/>
        <v>5.2554744525547443</v>
      </c>
      <c r="J108" s="126">
        <v>0.17499999999999999</v>
      </c>
      <c r="K108" s="126">
        <v>0.18</v>
      </c>
      <c r="L108" s="83">
        <f t="shared" si="144"/>
        <v>2.8571428571428692</v>
      </c>
      <c r="M108" s="140">
        <v>42090</v>
      </c>
      <c r="N108" s="27">
        <v>42094</v>
      </c>
      <c r="O108" s="28">
        <v>42109</v>
      </c>
      <c r="P108" s="93" t="s">
        <v>1514</v>
      </c>
      <c r="Q108" s="198"/>
      <c r="R108" s="224">
        <f t="shared" si="160"/>
        <v>0.72</v>
      </c>
      <c r="S108" s="231" t="str">
        <f t="shared" si="145"/>
        <v>n/a</v>
      </c>
      <c r="T108" s="680" t="str">
        <f t="shared" si="146"/>
        <v>n/a</v>
      </c>
      <c r="U108" s="227" t="str">
        <f t="shared" si="147"/>
        <v>n/a</v>
      </c>
      <c r="V108" s="263">
        <v>12</v>
      </c>
      <c r="W108" s="161">
        <v>-7.0000000000000007E-2</v>
      </c>
      <c r="X108" s="149" t="s">
        <v>462</v>
      </c>
      <c r="Y108" s="155">
        <v>6.53</v>
      </c>
      <c r="Z108" s="149">
        <v>1.1599999999999999</v>
      </c>
      <c r="AA108" s="156">
        <v>-0.7</v>
      </c>
      <c r="AB108" s="432">
        <v>22.2</v>
      </c>
      <c r="AC108" s="440">
        <v>7.7</v>
      </c>
      <c r="AD108" s="443">
        <v>-40.6</v>
      </c>
      <c r="AE108" s="440">
        <v>4</v>
      </c>
      <c r="AF108" s="723">
        <v>9</v>
      </c>
      <c r="AG108" s="456">
        <v>851</v>
      </c>
      <c r="AH108" s="653">
        <v>1.7</v>
      </c>
      <c r="AI108" s="767">
        <v>1.1599999999999999</v>
      </c>
      <c r="AJ108" s="796" t="str">
        <f t="shared" si="148"/>
        <v>n/a</v>
      </c>
      <c r="AK108" s="688" t="str">
        <f t="shared" si="140"/>
        <v>n/a</v>
      </c>
      <c r="AL108" s="634">
        <f t="shared" si="161"/>
        <v>4.0892193308550207</v>
      </c>
      <c r="AM108" s="631">
        <f t="shared" si="162"/>
        <v>7.4030292825232102</v>
      </c>
      <c r="AN108" s="631" t="str">
        <f t="shared" si="163"/>
        <v>n/a</v>
      </c>
      <c r="AO108" s="235" t="str">
        <f t="shared" ref="AO108:AO139" si="181">IF(BB108=0,"n/a",((AP108/BB108)^(1/10)-1)*100)</f>
        <v>n/a</v>
      </c>
      <c r="AP108" s="808">
        <v>0.7</v>
      </c>
      <c r="AQ108" s="808">
        <v>0.67249999999999999</v>
      </c>
      <c r="AR108" s="809"/>
      <c r="AS108" s="808">
        <v>0.64749999999999996</v>
      </c>
      <c r="AT108" s="796">
        <v>0.56499999999999995</v>
      </c>
      <c r="AU108" s="809"/>
      <c r="AV108" s="821">
        <v>0.08</v>
      </c>
      <c r="AW108" s="827">
        <v>0</v>
      </c>
      <c r="AX108" s="812">
        <v>0</v>
      </c>
      <c r="AY108" s="811">
        <v>0</v>
      </c>
      <c r="AZ108" s="811">
        <v>0</v>
      </c>
      <c r="BA108" s="811">
        <v>0</v>
      </c>
      <c r="BB108" s="811">
        <v>0</v>
      </c>
      <c r="BC108" s="811">
        <v>0</v>
      </c>
      <c r="BD108" s="811">
        <v>0</v>
      </c>
      <c r="BE108" s="811">
        <v>0</v>
      </c>
      <c r="BF108" s="811">
        <v>0</v>
      </c>
      <c r="BG108" s="811">
        <v>0</v>
      </c>
      <c r="BH108" s="810">
        <f t="shared" si="149"/>
        <v>2.665</v>
      </c>
      <c r="BI108" s="405">
        <f t="shared" si="164"/>
        <v>4.0892193308550207</v>
      </c>
      <c r="BJ108" s="405">
        <f t="shared" si="150"/>
        <v>3.8610038610038755</v>
      </c>
      <c r="BK108" s="405">
        <f t="shared" si="151"/>
        <v>14.601769911504437</v>
      </c>
      <c r="BL108" s="306">
        <f t="shared" ref="BL108:BL113" si="182">IF(AV108=0,0,IF(AV108&gt;AT108,0,((AT108/AV108)-1)*100))</f>
        <v>606.24999999999989</v>
      </c>
      <c r="BM108" s="404">
        <f t="shared" si="169"/>
        <v>0</v>
      </c>
      <c r="BN108" s="306">
        <f t="shared" si="170"/>
        <v>0</v>
      </c>
      <c r="BO108" s="306">
        <f t="shared" si="171"/>
        <v>0</v>
      </c>
      <c r="BP108" s="306">
        <f t="shared" si="172"/>
        <v>0</v>
      </c>
      <c r="BQ108" s="306">
        <f t="shared" si="173"/>
        <v>0</v>
      </c>
      <c r="BR108" s="306">
        <f t="shared" si="174"/>
        <v>0</v>
      </c>
      <c r="BS108" s="306">
        <f t="shared" si="175"/>
        <v>0</v>
      </c>
      <c r="BT108" s="306">
        <f t="shared" si="176"/>
        <v>0</v>
      </c>
      <c r="BU108" s="306">
        <f t="shared" si="177"/>
        <v>0</v>
      </c>
      <c r="BV108" s="306">
        <f t="shared" si="178"/>
        <v>0</v>
      </c>
      <c r="BW108" s="306">
        <f t="shared" si="179"/>
        <v>0</v>
      </c>
      <c r="BX108" s="404">
        <f t="shared" si="152"/>
        <v>41.920132873557549</v>
      </c>
      <c r="BY108" s="405">
        <f t="shared" si="166"/>
        <v>150.86957726196229</v>
      </c>
      <c r="BZ108" s="788" t="s">
        <v>2637</v>
      </c>
      <c r="CA108" s="486" t="str">
        <f t="shared" si="153"/>
        <v>n/a</v>
      </c>
      <c r="CB108" s="348" t="str">
        <f t="shared" si="154"/>
        <v>n/a</v>
      </c>
      <c r="CC108" s="404">
        <f t="shared" si="155"/>
        <v>29.284695735260549</v>
      </c>
      <c r="CD108" s="570">
        <f t="shared" si="167"/>
        <v>0.77</v>
      </c>
      <c r="CE108" s="419">
        <f t="shared" si="156"/>
        <v>0.82928999999999997</v>
      </c>
      <c r="CF108" s="419">
        <f t="shared" si="180"/>
        <v>0.86246160000000005</v>
      </c>
      <c r="CG108" s="419">
        <f t="shared" si="180"/>
        <v>0.89696006400000006</v>
      </c>
      <c r="CH108" s="496">
        <f t="shared" si="180"/>
        <v>0.93283846656000013</v>
      </c>
      <c r="CI108" s="416">
        <f t="shared" si="158"/>
        <v>4.2915501305600001</v>
      </c>
      <c r="CJ108" s="405">
        <f t="shared" si="159"/>
        <v>31.325183434744531</v>
      </c>
      <c r="CK108" s="457">
        <v>0.54</v>
      </c>
      <c r="CL108" s="458">
        <v>21.17</v>
      </c>
      <c r="CM108" s="458">
        <v>-5.52</v>
      </c>
      <c r="CN108" s="525">
        <v>0.01</v>
      </c>
      <c r="CO108" s="508">
        <v>6.71</v>
      </c>
    </row>
    <row r="109" spans="1:93" ht="11.25" customHeight="1">
      <c r="A109" s="86" t="s">
        <v>3602</v>
      </c>
      <c r="B109" s="24" t="s">
        <v>85</v>
      </c>
      <c r="C109" s="98" t="s">
        <v>3247</v>
      </c>
      <c r="D109" s="117">
        <v>9</v>
      </c>
      <c r="E109" s="24">
        <v>373</v>
      </c>
      <c r="F109" s="57" t="s">
        <v>2659</v>
      </c>
      <c r="G109" s="49" t="s">
        <v>2659</v>
      </c>
      <c r="H109" s="184">
        <v>23.42</v>
      </c>
      <c r="I109" s="227">
        <f t="shared" si="124"/>
        <v>9.5217762596071722</v>
      </c>
      <c r="J109" s="126">
        <v>0.55249999999999999</v>
      </c>
      <c r="K109" s="126">
        <v>0.5575</v>
      </c>
      <c r="L109" s="83">
        <f t="shared" si="144"/>
        <v>0.90497737556560764</v>
      </c>
      <c r="M109" s="140">
        <v>42040</v>
      </c>
      <c r="N109" s="27">
        <v>42044</v>
      </c>
      <c r="O109" s="28">
        <v>42048</v>
      </c>
      <c r="P109" s="93" t="s">
        <v>2158</v>
      </c>
      <c r="Q109" s="91"/>
      <c r="R109" s="224">
        <f t="shared" si="160"/>
        <v>2.23</v>
      </c>
      <c r="S109" s="231">
        <f t="shared" si="145"/>
        <v>278.74999999999994</v>
      </c>
      <c r="T109" s="680">
        <f t="shared" si="146"/>
        <v>57.642704310165335</v>
      </c>
      <c r="U109" s="227">
        <f t="shared" si="147"/>
        <v>29.275000000000002</v>
      </c>
      <c r="V109" s="263">
        <v>12</v>
      </c>
      <c r="W109" s="161">
        <v>0.8</v>
      </c>
      <c r="X109" s="149">
        <v>1.1200000000000001</v>
      </c>
      <c r="Y109" s="155">
        <v>2.42</v>
      </c>
      <c r="Z109" s="149">
        <v>1.91</v>
      </c>
      <c r="AA109" s="156">
        <v>6.8</v>
      </c>
      <c r="AB109" s="432">
        <v>742.9</v>
      </c>
      <c r="AC109" s="440">
        <v>15.64</v>
      </c>
      <c r="AD109" s="443">
        <v>-6</v>
      </c>
      <c r="AE109" s="440">
        <v>26.04</v>
      </c>
      <c r="AF109" s="723">
        <v>7</v>
      </c>
      <c r="AG109" s="456">
        <v>1304</v>
      </c>
      <c r="AH109" s="653">
        <v>0.1</v>
      </c>
      <c r="AI109" s="767">
        <v>1.79</v>
      </c>
      <c r="AJ109" s="796" t="str">
        <f t="shared" si="148"/>
        <v>n/a</v>
      </c>
      <c r="AK109" s="688" t="str">
        <f t="shared" si="140"/>
        <v>n/a</v>
      </c>
      <c r="AL109" s="634">
        <f t="shared" si="161"/>
        <v>4.0865384615384581</v>
      </c>
      <c r="AM109" s="631">
        <f t="shared" si="162"/>
        <v>4.0843794581881587</v>
      </c>
      <c r="AN109" s="631">
        <f t="shared" si="163"/>
        <v>3.1946623671096797</v>
      </c>
      <c r="AO109" s="235" t="str">
        <f t="shared" si="181"/>
        <v>n/a</v>
      </c>
      <c r="AP109" s="808">
        <v>2.165</v>
      </c>
      <c r="AQ109" s="808">
        <v>2.08</v>
      </c>
      <c r="AR109" s="809"/>
      <c r="AS109" s="808">
        <v>2</v>
      </c>
      <c r="AT109" s="796">
        <v>1.92</v>
      </c>
      <c r="AU109" s="809"/>
      <c r="AV109" s="821">
        <v>1.855</v>
      </c>
      <c r="AW109" s="827">
        <v>1.85</v>
      </c>
      <c r="AX109" s="811">
        <v>1.7375</v>
      </c>
      <c r="AY109" s="811">
        <v>1.3774999999999999</v>
      </c>
      <c r="AZ109" s="812">
        <v>0</v>
      </c>
      <c r="BA109" s="812">
        <v>0</v>
      </c>
      <c r="BB109" s="812">
        <v>0</v>
      </c>
      <c r="BC109" s="812">
        <v>0</v>
      </c>
      <c r="BD109" s="812">
        <v>0</v>
      </c>
      <c r="BE109" s="812">
        <v>0</v>
      </c>
      <c r="BF109" s="812">
        <v>0</v>
      </c>
      <c r="BG109" s="812">
        <v>0</v>
      </c>
      <c r="BH109" s="810">
        <f t="shared" si="149"/>
        <v>14.984999999999999</v>
      </c>
      <c r="BI109" s="405">
        <f t="shared" si="164"/>
        <v>4.0865384615384581</v>
      </c>
      <c r="BJ109" s="405">
        <f t="shared" si="150"/>
        <v>4.0000000000000036</v>
      </c>
      <c r="BK109" s="405">
        <f t="shared" si="151"/>
        <v>4.1666666666666741</v>
      </c>
      <c r="BL109" s="306">
        <f t="shared" si="182"/>
        <v>3.5040431266846417</v>
      </c>
      <c r="BM109" s="404">
        <f t="shared" si="169"/>
        <v>0.27027027027026751</v>
      </c>
      <c r="BN109" s="306">
        <f t="shared" si="170"/>
        <v>6.4748201438848962</v>
      </c>
      <c r="BO109" s="306">
        <f t="shared" si="171"/>
        <v>26.134301270417424</v>
      </c>
      <c r="BP109" s="306">
        <f t="shared" si="172"/>
        <v>0</v>
      </c>
      <c r="BQ109" s="306">
        <f t="shared" si="173"/>
        <v>0</v>
      </c>
      <c r="BR109" s="306">
        <f t="shared" si="174"/>
        <v>0</v>
      </c>
      <c r="BS109" s="306">
        <f t="shared" si="175"/>
        <v>0</v>
      </c>
      <c r="BT109" s="306">
        <f t="shared" si="176"/>
        <v>0</v>
      </c>
      <c r="BU109" s="306">
        <f t="shared" si="177"/>
        <v>0</v>
      </c>
      <c r="BV109" s="306">
        <f t="shared" si="178"/>
        <v>0</v>
      </c>
      <c r="BW109" s="306">
        <f t="shared" si="179"/>
        <v>0</v>
      </c>
      <c r="BX109" s="404">
        <f t="shared" si="152"/>
        <v>3.242442662630824</v>
      </c>
      <c r="BY109" s="405">
        <f t="shared" si="166"/>
        <v>6.4788669505465961</v>
      </c>
      <c r="BZ109" s="788" t="s">
        <v>1465</v>
      </c>
      <c r="CA109" s="486">
        <f t="shared" si="153"/>
        <v>-16.558561373283151</v>
      </c>
      <c r="CB109" s="348">
        <f t="shared" si="154"/>
        <v>12.716438626716851</v>
      </c>
      <c r="CC109" s="404">
        <f t="shared" si="155"/>
        <v>43.249000162516367</v>
      </c>
      <c r="CD109" s="570">
        <f t="shared" si="167"/>
        <v>2.3815000000000004</v>
      </c>
      <c r="CE109" s="419">
        <f t="shared" si="156"/>
        <v>2.6196500000000005</v>
      </c>
      <c r="CF109" s="419">
        <f t="shared" si="180"/>
        <v>2.8816150000000009</v>
      </c>
      <c r="CG109" s="419">
        <f t="shared" si="180"/>
        <v>3.1697765000000011</v>
      </c>
      <c r="CH109" s="496">
        <f t="shared" si="180"/>
        <v>3.4867541500000017</v>
      </c>
      <c r="CI109" s="416">
        <f t="shared" si="158"/>
        <v>14.539295650000005</v>
      </c>
      <c r="CJ109" s="405">
        <f t="shared" si="159"/>
        <v>62.080681682322812</v>
      </c>
      <c r="CK109" s="457">
        <v>0.93</v>
      </c>
      <c r="CL109" s="458">
        <v>26.18</v>
      </c>
      <c r="CM109" s="458">
        <v>-20.059999999999999</v>
      </c>
      <c r="CN109" s="459">
        <v>6.82</v>
      </c>
      <c r="CO109" s="460">
        <v>-7.7</v>
      </c>
    </row>
    <row r="110" spans="1:93" ht="11.25" customHeight="1">
      <c r="A110" s="23" t="s">
        <v>739</v>
      </c>
      <c r="B110" s="24" t="s">
        <v>2256</v>
      </c>
      <c r="C110" s="217" t="s">
        <v>1878</v>
      </c>
      <c r="D110" s="117">
        <v>5</v>
      </c>
      <c r="E110" s="24">
        <v>511</v>
      </c>
      <c r="F110" s="57" t="s">
        <v>2659</v>
      </c>
      <c r="G110" s="49" t="s">
        <v>2659</v>
      </c>
      <c r="H110" s="184">
        <v>65.78</v>
      </c>
      <c r="I110" s="227">
        <f t="shared" si="124"/>
        <v>2.8580115536637272</v>
      </c>
      <c r="J110" s="126">
        <v>0.4</v>
      </c>
      <c r="K110" s="126">
        <v>0.47</v>
      </c>
      <c r="L110" s="83">
        <f t="shared" si="144"/>
        <v>17.499999999999982</v>
      </c>
      <c r="M110" s="140">
        <v>41799</v>
      </c>
      <c r="N110" s="27">
        <v>41803</v>
      </c>
      <c r="O110" s="28">
        <v>41820</v>
      </c>
      <c r="P110" s="93" t="s">
        <v>954</v>
      </c>
      <c r="Q110" s="627"/>
      <c r="R110" s="224">
        <f t="shared" si="160"/>
        <v>1.88</v>
      </c>
      <c r="S110" s="231">
        <f t="shared" si="145"/>
        <v>103.86740331491713</v>
      </c>
      <c r="T110" s="680">
        <f t="shared" si="146"/>
        <v>165.98273251532092</v>
      </c>
      <c r="U110" s="227">
        <f t="shared" si="147"/>
        <v>36.342541436464089</v>
      </c>
      <c r="V110" s="263">
        <v>12</v>
      </c>
      <c r="W110" s="161">
        <v>1.81</v>
      </c>
      <c r="X110" s="149">
        <v>5.68</v>
      </c>
      <c r="Y110" s="155">
        <v>12.31</v>
      </c>
      <c r="Z110" s="149">
        <v>4.38</v>
      </c>
      <c r="AA110" s="156">
        <v>14.1</v>
      </c>
      <c r="AB110" s="432">
        <v>34.200000000000003</v>
      </c>
      <c r="AC110" s="440">
        <v>8.15</v>
      </c>
      <c r="AD110" s="443">
        <v>26.6</v>
      </c>
      <c r="AE110" s="440">
        <v>6.4</v>
      </c>
      <c r="AF110" s="723">
        <v>13</v>
      </c>
      <c r="AG110" s="456">
        <v>7652</v>
      </c>
      <c r="AH110" s="653">
        <v>1.9</v>
      </c>
      <c r="AI110" s="767">
        <v>1.26</v>
      </c>
      <c r="AJ110" s="796">
        <f t="shared" si="148"/>
        <v>1.3774571202486536</v>
      </c>
      <c r="AK110" s="688">
        <f t="shared" si="140"/>
        <v>2.0085189249230244</v>
      </c>
      <c r="AL110" s="634">
        <f t="shared" si="161"/>
        <v>24.827586206896555</v>
      </c>
      <c r="AM110" s="631">
        <f t="shared" si="162"/>
        <v>47.853014179652511</v>
      </c>
      <c r="AN110" s="631">
        <f t="shared" si="163"/>
        <v>36.640359398614187</v>
      </c>
      <c r="AO110" s="235">
        <f t="shared" si="181"/>
        <v>18.242476555215138</v>
      </c>
      <c r="AP110" s="808">
        <v>1.81</v>
      </c>
      <c r="AQ110" s="808">
        <v>1.45</v>
      </c>
      <c r="AR110" s="809"/>
      <c r="AS110" s="808">
        <v>0.79</v>
      </c>
      <c r="AT110" s="796">
        <v>0.56000000000000005</v>
      </c>
      <c r="AU110" s="809"/>
      <c r="AV110" s="821">
        <v>0.4</v>
      </c>
      <c r="AW110" s="827">
        <v>0.38</v>
      </c>
      <c r="AX110" s="811">
        <v>1</v>
      </c>
      <c r="AY110" s="811">
        <v>0.9325</v>
      </c>
      <c r="AZ110" s="812">
        <v>0.91</v>
      </c>
      <c r="BA110" s="811">
        <v>0.91</v>
      </c>
      <c r="BB110" s="811">
        <v>0.33879999999999999</v>
      </c>
      <c r="BC110" s="812">
        <v>0</v>
      </c>
      <c r="BD110" s="812">
        <v>0</v>
      </c>
      <c r="BE110" s="812">
        <v>0</v>
      </c>
      <c r="BF110" s="812">
        <v>0</v>
      </c>
      <c r="BG110" s="812">
        <v>0</v>
      </c>
      <c r="BH110" s="810">
        <f t="shared" si="149"/>
        <v>9.4813000000000009</v>
      </c>
      <c r="BI110" s="405">
        <f t="shared" si="164"/>
        <v>24.827586206896555</v>
      </c>
      <c r="BJ110" s="405">
        <f t="shared" si="150"/>
        <v>83.544303797468331</v>
      </c>
      <c r="BK110" s="405">
        <f t="shared" si="151"/>
        <v>41.071428571428555</v>
      </c>
      <c r="BL110" s="306">
        <f t="shared" si="182"/>
        <v>40.000000000000014</v>
      </c>
      <c r="BM110" s="404">
        <f t="shared" si="169"/>
        <v>5.2631578947368363</v>
      </c>
      <c r="BN110" s="306">
        <f t="shared" si="170"/>
        <v>0</v>
      </c>
      <c r="BO110" s="306">
        <f t="shared" si="171"/>
        <v>7.2386058981233292</v>
      </c>
      <c r="BP110" s="306">
        <f t="shared" si="172"/>
        <v>2.4725274725274637</v>
      </c>
      <c r="BQ110" s="306">
        <f t="shared" si="173"/>
        <v>0</v>
      </c>
      <c r="BR110" s="306">
        <f t="shared" si="174"/>
        <v>168.59504132231407</v>
      </c>
      <c r="BS110" s="306">
        <f t="shared" si="175"/>
        <v>0</v>
      </c>
      <c r="BT110" s="306">
        <f t="shared" si="176"/>
        <v>0</v>
      </c>
      <c r="BU110" s="306">
        <f t="shared" si="177"/>
        <v>0</v>
      </c>
      <c r="BV110" s="306">
        <f t="shared" si="178"/>
        <v>0</v>
      </c>
      <c r="BW110" s="306">
        <f t="shared" si="179"/>
        <v>0</v>
      </c>
      <c r="BX110" s="404">
        <f t="shared" si="152"/>
        <v>24.867510077566347</v>
      </c>
      <c r="BY110" s="405">
        <f t="shared" si="166"/>
        <v>44.808872420420656</v>
      </c>
      <c r="BZ110" s="788" t="s">
        <v>2637</v>
      </c>
      <c r="CA110" s="486">
        <f t="shared" si="153"/>
        <v>3.1558295158138279</v>
      </c>
      <c r="CB110" s="348">
        <f t="shared" si="154"/>
        <v>39.498370952277917</v>
      </c>
      <c r="CC110" s="404">
        <f t="shared" si="155"/>
        <v>51.950745856353592</v>
      </c>
      <c r="CD110" s="570">
        <f t="shared" si="167"/>
        <v>1.9910000000000003</v>
      </c>
      <c r="CE110" s="419">
        <f t="shared" si="156"/>
        <v>2.1532665</v>
      </c>
      <c r="CF110" s="419">
        <f t="shared" si="180"/>
        <v>2.291075556</v>
      </c>
      <c r="CG110" s="419">
        <f t="shared" si="180"/>
        <v>2.437704391584</v>
      </c>
      <c r="CH110" s="496">
        <f t="shared" si="180"/>
        <v>2.593717472645376</v>
      </c>
      <c r="CI110" s="416">
        <f t="shared" si="158"/>
        <v>11.466763920229376</v>
      </c>
      <c r="CJ110" s="405">
        <f t="shared" si="159"/>
        <v>17.431991365505283</v>
      </c>
      <c r="CK110" s="457">
        <v>0.85</v>
      </c>
      <c r="CL110" s="458">
        <v>43.24</v>
      </c>
      <c r="CM110" s="458">
        <v>-3.38</v>
      </c>
      <c r="CN110" s="525">
        <v>3.26</v>
      </c>
      <c r="CO110" s="508">
        <v>17.41</v>
      </c>
    </row>
    <row r="111" spans="1:93" ht="11.25" customHeight="1">
      <c r="A111" s="30" t="s">
        <v>2168</v>
      </c>
      <c r="B111" s="32" t="s">
        <v>2169</v>
      </c>
      <c r="C111" s="524" t="s">
        <v>497</v>
      </c>
      <c r="D111" s="118">
        <v>5</v>
      </c>
      <c r="E111" s="24">
        <v>567</v>
      </c>
      <c r="F111" s="65" t="s">
        <v>2659</v>
      </c>
      <c r="G111" s="66" t="s">
        <v>2659</v>
      </c>
      <c r="H111" s="185">
        <v>22.52</v>
      </c>
      <c r="I111" s="229">
        <f t="shared" si="124"/>
        <v>3.5523978685612794</v>
      </c>
      <c r="J111" s="125">
        <v>0.19</v>
      </c>
      <c r="K111" s="125">
        <v>0.2</v>
      </c>
      <c r="L111" s="84">
        <f t="shared" si="144"/>
        <v>5.2631578947368363</v>
      </c>
      <c r="M111" s="215">
        <v>41983</v>
      </c>
      <c r="N111" s="44">
        <v>41985</v>
      </c>
      <c r="O111" s="34">
        <v>42006</v>
      </c>
      <c r="P111" s="268" t="s">
        <v>1445</v>
      </c>
      <c r="Q111" s="627"/>
      <c r="R111" s="224">
        <f t="shared" si="160"/>
        <v>0.8</v>
      </c>
      <c r="S111" s="672">
        <f t="shared" si="145"/>
        <v>40</v>
      </c>
      <c r="T111" s="681">
        <f t="shared" si="146"/>
        <v>-22.183692083357109</v>
      </c>
      <c r="U111" s="229">
        <f t="shared" si="147"/>
        <v>11.26</v>
      </c>
      <c r="V111" s="263">
        <v>12</v>
      </c>
      <c r="W111" s="161">
        <v>2</v>
      </c>
      <c r="X111" s="149">
        <v>1.41</v>
      </c>
      <c r="Y111" s="155">
        <v>3.15</v>
      </c>
      <c r="Z111" s="149">
        <v>1.21</v>
      </c>
      <c r="AA111" s="156">
        <v>11.1</v>
      </c>
      <c r="AB111" s="432">
        <v>14.3</v>
      </c>
      <c r="AC111" s="440">
        <v>5.33</v>
      </c>
      <c r="AD111" s="443">
        <v>15.1</v>
      </c>
      <c r="AE111" s="440">
        <v>8</v>
      </c>
      <c r="AF111" s="723">
        <v>3</v>
      </c>
      <c r="AG111" s="456">
        <v>318</v>
      </c>
      <c r="AH111" s="653">
        <v>1.3</v>
      </c>
      <c r="AI111" s="767">
        <v>0</v>
      </c>
      <c r="AJ111" s="797">
        <f t="shared" si="148"/>
        <v>0.90711581993468926</v>
      </c>
      <c r="AK111" s="686">
        <f t="shared" si="140"/>
        <v>7.9022811584888508</v>
      </c>
      <c r="AL111" s="634">
        <f t="shared" si="161"/>
        <v>7.0422535211267734</v>
      </c>
      <c r="AM111" s="631">
        <f t="shared" si="162"/>
        <v>19.983162620797668</v>
      </c>
      <c r="AN111" s="631">
        <f t="shared" si="163"/>
        <v>13.697448881013807</v>
      </c>
      <c r="AO111" s="235">
        <f t="shared" si="181"/>
        <v>1.7333537754854023</v>
      </c>
      <c r="AP111" s="813">
        <v>0.76</v>
      </c>
      <c r="AQ111" s="808">
        <v>0.71</v>
      </c>
      <c r="AR111" s="809"/>
      <c r="AS111" s="808">
        <v>0.54</v>
      </c>
      <c r="AT111" s="796">
        <v>0.44</v>
      </c>
      <c r="AU111" s="809"/>
      <c r="AV111" s="827">
        <v>0.4</v>
      </c>
      <c r="AW111" s="827">
        <v>0.4</v>
      </c>
      <c r="AX111" s="811">
        <v>0.56999999999999995</v>
      </c>
      <c r="AY111" s="811">
        <v>0.42</v>
      </c>
      <c r="AZ111" s="812">
        <v>0.33</v>
      </c>
      <c r="BA111" s="812">
        <v>0.48</v>
      </c>
      <c r="BB111" s="812">
        <v>0.64</v>
      </c>
      <c r="BC111" s="811">
        <v>0.64</v>
      </c>
      <c r="BD111" s="811">
        <v>0.55000000000000004</v>
      </c>
      <c r="BE111" s="811">
        <v>0.47</v>
      </c>
      <c r="BF111" s="811">
        <v>0.39</v>
      </c>
      <c r="BG111" s="811">
        <v>0.08</v>
      </c>
      <c r="BH111" s="810">
        <f t="shared" si="149"/>
        <v>7.8199999999999976</v>
      </c>
      <c r="BI111" s="405">
        <f t="shared" si="164"/>
        <v>7.0422535211267734</v>
      </c>
      <c r="BJ111" s="405">
        <f t="shared" si="150"/>
        <v>31.481481481481467</v>
      </c>
      <c r="BK111" s="405">
        <f t="shared" si="151"/>
        <v>22.72727272727273</v>
      </c>
      <c r="BL111" s="306">
        <f t="shared" si="182"/>
        <v>9.9999999999999858</v>
      </c>
      <c r="BM111" s="404">
        <f t="shared" si="169"/>
        <v>0</v>
      </c>
      <c r="BN111" s="306">
        <f t="shared" si="170"/>
        <v>0</v>
      </c>
      <c r="BO111" s="306">
        <f t="shared" si="171"/>
        <v>35.714285714285701</v>
      </c>
      <c r="BP111" s="306">
        <f t="shared" si="172"/>
        <v>27.27272727272727</v>
      </c>
      <c r="BQ111" s="306">
        <f t="shared" si="173"/>
        <v>0</v>
      </c>
      <c r="BR111" s="306">
        <f t="shared" si="174"/>
        <v>0</v>
      </c>
      <c r="BS111" s="306">
        <f t="shared" si="175"/>
        <v>0</v>
      </c>
      <c r="BT111" s="306">
        <f t="shared" si="176"/>
        <v>16.36363636363636</v>
      </c>
      <c r="BU111" s="306">
        <f t="shared" si="177"/>
        <v>17.021276595744705</v>
      </c>
      <c r="BV111" s="306">
        <f t="shared" si="178"/>
        <v>20.512820512820507</v>
      </c>
      <c r="BW111" s="306">
        <f t="shared" si="179"/>
        <v>387.5</v>
      </c>
      <c r="BX111" s="404">
        <f t="shared" si="152"/>
        <v>38.375716945939693</v>
      </c>
      <c r="BY111" s="405">
        <f t="shared" si="166"/>
        <v>94.064021206898161</v>
      </c>
      <c r="BZ111" s="788" t="s">
        <v>2637</v>
      </c>
      <c r="CA111" s="486">
        <f t="shared" si="153"/>
        <v>5.9898467495750882</v>
      </c>
      <c r="CB111" s="348">
        <f t="shared" si="154"/>
        <v>17.249846749575088</v>
      </c>
      <c r="CC111" s="404">
        <f t="shared" si="155"/>
        <v>57.918382595674501</v>
      </c>
      <c r="CD111" s="570">
        <f t="shared" si="167"/>
        <v>0.83600000000000008</v>
      </c>
      <c r="CE111" s="420">
        <f t="shared" si="156"/>
        <v>0.88055879999999997</v>
      </c>
      <c r="CF111" s="420">
        <f t="shared" si="180"/>
        <v>0.951003504</v>
      </c>
      <c r="CG111" s="420">
        <f t="shared" si="180"/>
        <v>1.02708378432</v>
      </c>
      <c r="CH111" s="497">
        <f t="shared" si="180"/>
        <v>1.1092504870656001</v>
      </c>
      <c r="CI111" s="421">
        <f t="shared" si="158"/>
        <v>4.8038965753856004</v>
      </c>
      <c r="CJ111" s="409">
        <f t="shared" si="159"/>
        <v>21.331689943985793</v>
      </c>
      <c r="CK111" s="468">
        <v>1.2</v>
      </c>
      <c r="CL111" s="469">
        <v>9.65</v>
      </c>
      <c r="CM111" s="469">
        <v>-16.649999999999999</v>
      </c>
      <c r="CN111" s="528">
        <v>-4.97</v>
      </c>
      <c r="CO111" s="476">
        <v>-3.85</v>
      </c>
    </row>
    <row r="112" spans="1:93" ht="11.25" customHeight="1">
      <c r="A112" s="15" t="s">
        <v>1405</v>
      </c>
      <c r="B112" s="16" t="s">
        <v>2436</v>
      </c>
      <c r="C112" s="373" t="s">
        <v>2727</v>
      </c>
      <c r="D112" s="116">
        <v>8</v>
      </c>
      <c r="E112" s="24">
        <v>395</v>
      </c>
      <c r="F112" s="78" t="s">
        <v>2659</v>
      </c>
      <c r="G112" s="50" t="s">
        <v>2659</v>
      </c>
      <c r="H112" s="183">
        <v>24.48</v>
      </c>
      <c r="I112" s="227">
        <f t="shared" si="124"/>
        <v>1.4705882352941175</v>
      </c>
      <c r="J112" s="127">
        <v>0.08</v>
      </c>
      <c r="K112" s="127">
        <v>0.09</v>
      </c>
      <c r="L112" s="96">
        <f t="shared" si="144"/>
        <v>12.5</v>
      </c>
      <c r="M112" s="105">
        <v>42060</v>
      </c>
      <c r="N112" s="20">
        <v>42062</v>
      </c>
      <c r="O112" s="21">
        <v>42079</v>
      </c>
      <c r="P112" s="269" t="s">
        <v>3618</v>
      </c>
      <c r="Q112" s="16"/>
      <c r="R112" s="225">
        <f t="shared" si="160"/>
        <v>0.36</v>
      </c>
      <c r="S112" s="675">
        <f t="shared" si="145"/>
        <v>20.930232558139533</v>
      </c>
      <c r="T112" s="684">
        <f t="shared" si="146"/>
        <v>13.317828396762611</v>
      </c>
      <c r="U112" s="227">
        <f t="shared" si="147"/>
        <v>14.232558139534884</v>
      </c>
      <c r="V112" s="267">
        <v>2</v>
      </c>
      <c r="W112" s="169">
        <v>1.72</v>
      </c>
      <c r="X112" s="171">
        <v>1.84</v>
      </c>
      <c r="Y112" s="170">
        <v>0.64</v>
      </c>
      <c r="Z112" s="171">
        <v>2.0299999999999998</v>
      </c>
      <c r="AA112" s="172">
        <v>14.4</v>
      </c>
      <c r="AB112" s="433">
        <v>11.4</v>
      </c>
      <c r="AC112" s="441">
        <v>10.74</v>
      </c>
      <c r="AD112" s="442">
        <v>23.2</v>
      </c>
      <c r="AE112" s="442">
        <v>7.75</v>
      </c>
      <c r="AF112" s="724">
        <v>17</v>
      </c>
      <c r="AG112" s="461">
        <v>1143</v>
      </c>
      <c r="AH112" s="678">
        <v>0.1</v>
      </c>
      <c r="AI112" s="768">
        <v>0</v>
      </c>
      <c r="AJ112" s="796">
        <f t="shared" si="148"/>
        <v>0.93417536114832556</v>
      </c>
      <c r="AK112" s="688">
        <f t="shared" si="140"/>
        <v>1.0625180909557643</v>
      </c>
      <c r="AL112" s="632">
        <f t="shared" si="161"/>
        <v>14.285714285714279</v>
      </c>
      <c r="AM112" s="633">
        <f t="shared" si="162"/>
        <v>16.960709528514649</v>
      </c>
      <c r="AN112" s="633">
        <f t="shared" si="163"/>
        <v>21.672868378641152</v>
      </c>
      <c r="AO112" s="234">
        <f t="shared" si="181"/>
        <v>20.397646461855356</v>
      </c>
      <c r="AP112" s="803">
        <v>0.32</v>
      </c>
      <c r="AQ112" s="803">
        <v>0.28000000000000003</v>
      </c>
      <c r="AR112" s="802"/>
      <c r="AS112" s="803">
        <v>0.24</v>
      </c>
      <c r="AT112" s="795">
        <v>0.2</v>
      </c>
      <c r="AU112" s="802"/>
      <c r="AV112" s="826">
        <v>0.16</v>
      </c>
      <c r="AW112" s="826">
        <v>0.12</v>
      </c>
      <c r="AX112" s="806">
        <v>0.06</v>
      </c>
      <c r="AY112" s="807">
        <v>0.05</v>
      </c>
      <c r="AZ112" s="806">
        <v>0.1</v>
      </c>
      <c r="BA112" s="806">
        <v>0.1</v>
      </c>
      <c r="BB112" s="806">
        <v>0.05</v>
      </c>
      <c r="BC112" s="807">
        <v>0</v>
      </c>
      <c r="BD112" s="807">
        <v>0</v>
      </c>
      <c r="BE112" s="807">
        <v>0</v>
      </c>
      <c r="BF112" s="807">
        <v>0</v>
      </c>
      <c r="BG112" s="807">
        <v>0</v>
      </c>
      <c r="BH112" s="805">
        <f t="shared" si="149"/>
        <v>1.6800000000000002</v>
      </c>
      <c r="BI112" s="407">
        <f t="shared" si="164"/>
        <v>14.285714285714279</v>
      </c>
      <c r="BJ112" s="407">
        <f t="shared" si="150"/>
        <v>16.666666666666675</v>
      </c>
      <c r="BK112" s="407">
        <f t="shared" si="151"/>
        <v>19.999999999999996</v>
      </c>
      <c r="BL112" s="394">
        <f t="shared" si="182"/>
        <v>25</v>
      </c>
      <c r="BM112" s="406">
        <f t="shared" si="169"/>
        <v>33.33333333333335</v>
      </c>
      <c r="BN112" s="394">
        <f t="shared" si="170"/>
        <v>100</v>
      </c>
      <c r="BO112" s="394">
        <f t="shared" si="171"/>
        <v>19.999999999999996</v>
      </c>
      <c r="BP112" s="394">
        <f t="shared" si="172"/>
        <v>0</v>
      </c>
      <c r="BQ112" s="394">
        <f t="shared" si="173"/>
        <v>0</v>
      </c>
      <c r="BR112" s="394">
        <f t="shared" si="174"/>
        <v>100</v>
      </c>
      <c r="BS112" s="394">
        <f t="shared" si="175"/>
        <v>0</v>
      </c>
      <c r="BT112" s="394">
        <f t="shared" si="176"/>
        <v>0</v>
      </c>
      <c r="BU112" s="394">
        <f t="shared" si="177"/>
        <v>0</v>
      </c>
      <c r="BV112" s="394">
        <f t="shared" si="178"/>
        <v>0</v>
      </c>
      <c r="BW112" s="394">
        <f t="shared" si="179"/>
        <v>0</v>
      </c>
      <c r="BX112" s="406">
        <f t="shared" si="152"/>
        <v>21.952380952380956</v>
      </c>
      <c r="BY112" s="407">
        <f t="shared" si="166"/>
        <v>32.444172645088955</v>
      </c>
      <c r="BZ112" s="787" t="s">
        <v>2441</v>
      </c>
      <c r="CA112" s="682">
        <f t="shared" si="153"/>
        <v>8.9108984744003834</v>
      </c>
      <c r="CB112" s="350">
        <f t="shared" si="154"/>
        <v>23.143456613935268</v>
      </c>
      <c r="CC112" s="406">
        <f t="shared" si="155"/>
        <v>75.398720930232571</v>
      </c>
      <c r="CD112" s="554">
        <f t="shared" si="167"/>
        <v>0.35200000000000004</v>
      </c>
      <c r="CE112" s="417">
        <f t="shared" si="156"/>
        <v>0.38720000000000004</v>
      </c>
      <c r="CF112" s="417">
        <f t="shared" si="180"/>
        <v>0.41720800000000002</v>
      </c>
      <c r="CG112" s="417">
        <f t="shared" si="180"/>
        <v>0.44954161999999998</v>
      </c>
      <c r="CH112" s="495">
        <f t="shared" si="180"/>
        <v>0.48438109554999992</v>
      </c>
      <c r="CI112" s="418">
        <f t="shared" si="158"/>
        <v>2.0903307155499999</v>
      </c>
      <c r="CJ112" s="407">
        <f t="shared" si="159"/>
        <v>8.538932661560457</v>
      </c>
      <c r="CK112" s="462">
        <v>1.01</v>
      </c>
      <c r="CL112" s="463">
        <v>9.7200000000000006</v>
      </c>
      <c r="CM112" s="463">
        <v>-22.75</v>
      </c>
      <c r="CN112" s="464">
        <v>0.9</v>
      </c>
      <c r="CO112" s="465">
        <v>-9.17</v>
      </c>
    </row>
    <row r="113" spans="1:93" ht="11.25" customHeight="1">
      <c r="A113" s="23" t="s">
        <v>2296</v>
      </c>
      <c r="B113" s="24" t="s">
        <v>3572</v>
      </c>
      <c r="C113" s="29" t="s">
        <v>3417</v>
      </c>
      <c r="D113" s="117">
        <v>6</v>
      </c>
      <c r="E113" s="24">
        <v>463</v>
      </c>
      <c r="F113" s="38" t="s">
        <v>2049</v>
      </c>
      <c r="G113" s="39" t="s">
        <v>2049</v>
      </c>
      <c r="H113" s="184">
        <v>35.03</v>
      </c>
      <c r="I113" s="227">
        <f t="shared" si="124"/>
        <v>2.8546959748786751</v>
      </c>
      <c r="J113" s="126">
        <v>0.24</v>
      </c>
      <c r="K113" s="126">
        <v>0.25</v>
      </c>
      <c r="L113" s="83">
        <f t="shared" si="144"/>
        <v>4.1666666666666741</v>
      </c>
      <c r="M113" s="140">
        <v>42068</v>
      </c>
      <c r="N113" s="27">
        <v>42072</v>
      </c>
      <c r="O113" s="28">
        <v>42079</v>
      </c>
      <c r="P113" s="26" t="s">
        <v>3618</v>
      </c>
      <c r="Q113" s="24"/>
      <c r="R113" s="224">
        <f t="shared" si="160"/>
        <v>1</v>
      </c>
      <c r="S113" s="231">
        <f t="shared" si="145"/>
        <v>46.728971962616825</v>
      </c>
      <c r="T113" s="680">
        <f t="shared" si="146"/>
        <v>3.06194892742222</v>
      </c>
      <c r="U113" s="227">
        <f t="shared" si="147"/>
        <v>16.369158878504674</v>
      </c>
      <c r="V113" s="263">
        <v>12</v>
      </c>
      <c r="W113" s="161">
        <v>2.14</v>
      </c>
      <c r="X113" s="149">
        <v>1.69</v>
      </c>
      <c r="Y113" s="155">
        <v>0.8</v>
      </c>
      <c r="Z113" s="149">
        <v>1.46</v>
      </c>
      <c r="AA113" s="156">
        <v>10.199999999999999</v>
      </c>
      <c r="AB113" s="432">
        <v>25.7</v>
      </c>
      <c r="AC113" s="440">
        <v>10.98</v>
      </c>
      <c r="AD113" s="443">
        <v>12.7</v>
      </c>
      <c r="AE113" s="443">
        <v>9.6999999999999993</v>
      </c>
      <c r="AF113" s="723">
        <v>6</v>
      </c>
      <c r="AG113" s="456">
        <v>3758</v>
      </c>
      <c r="AH113" s="653">
        <v>1.1000000000000001</v>
      </c>
      <c r="AI113" s="767">
        <v>0.17</v>
      </c>
      <c r="AJ113" s="796" t="str">
        <f t="shared" si="148"/>
        <v>n/a</v>
      </c>
      <c r="AK113" s="688" t="str">
        <f t="shared" si="140"/>
        <v>n/a</v>
      </c>
      <c r="AL113" s="634">
        <f t="shared" si="161"/>
        <v>75</v>
      </c>
      <c r="AM113" s="631">
        <f t="shared" si="162"/>
        <v>51.829448593783134</v>
      </c>
      <c r="AN113" s="631" t="str">
        <f t="shared" si="163"/>
        <v>n/a</v>
      </c>
      <c r="AO113" s="235" t="str">
        <f t="shared" si="181"/>
        <v>n/a</v>
      </c>
      <c r="AP113" s="808">
        <v>0.84</v>
      </c>
      <c r="AQ113" s="808">
        <v>0.48</v>
      </c>
      <c r="AR113" s="809"/>
      <c r="AS113" s="808">
        <v>0.3</v>
      </c>
      <c r="AT113" s="819">
        <v>0.24</v>
      </c>
      <c r="AU113" s="809"/>
      <c r="AV113" s="821">
        <v>0.12</v>
      </c>
      <c r="AW113" s="827">
        <v>0</v>
      </c>
      <c r="AX113" s="812">
        <v>0</v>
      </c>
      <c r="AY113" s="812">
        <v>0</v>
      </c>
      <c r="AZ113" s="812">
        <v>0</v>
      </c>
      <c r="BA113" s="812">
        <v>0</v>
      </c>
      <c r="BB113" s="812">
        <v>0</v>
      </c>
      <c r="BC113" s="812">
        <v>0</v>
      </c>
      <c r="BD113" s="812">
        <v>0</v>
      </c>
      <c r="BE113" s="812">
        <v>0</v>
      </c>
      <c r="BF113" s="812">
        <v>0</v>
      </c>
      <c r="BG113" s="812">
        <v>0</v>
      </c>
      <c r="BH113" s="810">
        <f t="shared" si="149"/>
        <v>1.98</v>
      </c>
      <c r="BI113" s="405">
        <f t="shared" si="164"/>
        <v>75</v>
      </c>
      <c r="BJ113" s="405">
        <f t="shared" si="150"/>
        <v>60.000000000000007</v>
      </c>
      <c r="BK113" s="405">
        <f t="shared" si="151"/>
        <v>25</v>
      </c>
      <c r="BL113" s="306">
        <f t="shared" si="182"/>
        <v>100</v>
      </c>
      <c r="BM113" s="404">
        <f t="shared" si="169"/>
        <v>0</v>
      </c>
      <c r="BN113" s="306">
        <f t="shared" si="170"/>
        <v>0</v>
      </c>
      <c r="BO113" s="306">
        <f t="shared" si="171"/>
        <v>0</v>
      </c>
      <c r="BP113" s="306">
        <f t="shared" si="172"/>
        <v>0</v>
      </c>
      <c r="BQ113" s="306">
        <f t="shared" si="173"/>
        <v>0</v>
      </c>
      <c r="BR113" s="306">
        <f t="shared" si="174"/>
        <v>0</v>
      </c>
      <c r="BS113" s="306">
        <f t="shared" si="175"/>
        <v>0</v>
      </c>
      <c r="BT113" s="306">
        <f t="shared" si="176"/>
        <v>0</v>
      </c>
      <c r="BU113" s="306">
        <f t="shared" si="177"/>
        <v>0</v>
      </c>
      <c r="BV113" s="306">
        <f t="shared" si="178"/>
        <v>0</v>
      </c>
      <c r="BW113" s="306">
        <f t="shared" si="179"/>
        <v>0</v>
      </c>
      <c r="BX113" s="404">
        <f t="shared" si="152"/>
        <v>17.333333333333332</v>
      </c>
      <c r="BY113" s="405">
        <f t="shared" si="166"/>
        <v>31.982634176829297</v>
      </c>
      <c r="BZ113" s="788" t="s">
        <v>2637</v>
      </c>
      <c r="CA113" s="486" t="str">
        <f t="shared" si="153"/>
        <v>n/a</v>
      </c>
      <c r="CB113" s="348" t="str">
        <f t="shared" si="154"/>
        <v>n/a</v>
      </c>
      <c r="CC113" s="404">
        <f t="shared" si="155"/>
        <v>63.243520249221191</v>
      </c>
      <c r="CD113" s="570">
        <f t="shared" si="167"/>
        <v>0.92400000000000004</v>
      </c>
      <c r="CE113" s="419">
        <f t="shared" si="156"/>
        <v>1.0164000000000002</v>
      </c>
      <c r="CF113" s="419">
        <f t="shared" si="180"/>
        <v>1.1149908000000002</v>
      </c>
      <c r="CG113" s="419">
        <f t="shared" si="180"/>
        <v>1.2231449076000001</v>
      </c>
      <c r="CH113" s="496">
        <f t="shared" si="180"/>
        <v>1.3417899636371999</v>
      </c>
      <c r="CI113" s="416">
        <f t="shared" si="158"/>
        <v>5.6203256712372003</v>
      </c>
      <c r="CJ113" s="405">
        <f t="shared" si="159"/>
        <v>16.044321071188126</v>
      </c>
      <c r="CK113" s="457">
        <v>0.92</v>
      </c>
      <c r="CL113" s="458">
        <v>41.06</v>
      </c>
      <c r="CM113" s="458">
        <v>-7.21</v>
      </c>
      <c r="CN113" s="525">
        <v>1.81</v>
      </c>
      <c r="CO113" s="508">
        <v>17.579999999999998</v>
      </c>
    </row>
    <row r="114" spans="1:93" ht="11.25" customHeight="1">
      <c r="A114" s="23" t="s">
        <v>2587</v>
      </c>
      <c r="B114" s="24" t="s">
        <v>2588</v>
      </c>
      <c r="C114" s="29" t="s">
        <v>497</v>
      </c>
      <c r="D114" s="117">
        <v>6</v>
      </c>
      <c r="E114" s="24">
        <v>446</v>
      </c>
      <c r="F114" s="57" t="s">
        <v>2659</v>
      </c>
      <c r="G114" s="49" t="s">
        <v>2659</v>
      </c>
      <c r="H114" s="184">
        <v>26.39</v>
      </c>
      <c r="I114" s="227">
        <f t="shared" ref="I114:I142" si="183">(R114/H114)*100</f>
        <v>3.0314513073133762</v>
      </c>
      <c r="J114" s="126">
        <v>0.16</v>
      </c>
      <c r="K114" s="126">
        <v>0.2</v>
      </c>
      <c r="L114" s="83">
        <f t="shared" si="144"/>
        <v>25</v>
      </c>
      <c r="M114" s="140">
        <v>42033</v>
      </c>
      <c r="N114" s="27">
        <v>42037</v>
      </c>
      <c r="O114" s="28">
        <v>42048</v>
      </c>
      <c r="P114" s="93" t="s">
        <v>2158</v>
      </c>
      <c r="Q114" s="626"/>
      <c r="R114" s="224">
        <f t="shared" si="160"/>
        <v>0.8</v>
      </c>
      <c r="S114" s="231">
        <f t="shared" si="145"/>
        <v>43.243243243243242</v>
      </c>
      <c r="T114" s="680">
        <f t="shared" si="146"/>
        <v>-8.51928771199516</v>
      </c>
      <c r="U114" s="227">
        <f t="shared" si="147"/>
        <v>14.264864864864865</v>
      </c>
      <c r="V114" s="263">
        <v>12</v>
      </c>
      <c r="W114" s="161">
        <v>1.85</v>
      </c>
      <c r="X114" s="149">
        <v>1.58</v>
      </c>
      <c r="Y114" s="155">
        <v>4.8600000000000003</v>
      </c>
      <c r="Z114" s="149">
        <v>1.32</v>
      </c>
      <c r="AA114" s="156">
        <v>14.7</v>
      </c>
      <c r="AB114" s="432">
        <v>-4.5999999999999996</v>
      </c>
      <c r="AC114" s="440">
        <v>6.56</v>
      </c>
      <c r="AD114" s="443">
        <v>3.3</v>
      </c>
      <c r="AE114" s="443">
        <v>9</v>
      </c>
      <c r="AF114" s="723">
        <v>6</v>
      </c>
      <c r="AG114" s="456">
        <v>1208</v>
      </c>
      <c r="AH114" s="653">
        <v>1.1000000000000001</v>
      </c>
      <c r="AI114" s="767">
        <v>0.13</v>
      </c>
      <c r="AJ114" s="796" t="str">
        <f t="shared" si="148"/>
        <v>n/a</v>
      </c>
      <c r="AK114" s="688" t="str">
        <f t="shared" si="140"/>
        <v>n/a</v>
      </c>
      <c r="AL114" s="634">
        <f t="shared" si="161"/>
        <v>18.518518518518512</v>
      </c>
      <c r="AM114" s="631">
        <f t="shared" si="162"/>
        <v>12.457688706899894</v>
      </c>
      <c r="AN114" s="631" t="str">
        <f t="shared" si="163"/>
        <v>n/a</v>
      </c>
      <c r="AO114" s="235" t="str">
        <f t="shared" si="181"/>
        <v>n/a</v>
      </c>
      <c r="AP114" s="808">
        <v>0.64</v>
      </c>
      <c r="AQ114" s="808">
        <v>0.54</v>
      </c>
      <c r="AR114" s="809"/>
      <c r="AS114" s="808">
        <v>0.48</v>
      </c>
      <c r="AT114" s="796">
        <v>0.45</v>
      </c>
      <c r="AU114" s="809"/>
      <c r="AV114" s="821">
        <v>0.33750000000000002</v>
      </c>
      <c r="AW114" s="827">
        <v>0</v>
      </c>
      <c r="AX114" s="812">
        <v>0</v>
      </c>
      <c r="AY114" s="812">
        <v>0</v>
      </c>
      <c r="AZ114" s="812">
        <v>0</v>
      </c>
      <c r="BA114" s="812">
        <v>0</v>
      </c>
      <c r="BB114" s="812">
        <v>0</v>
      </c>
      <c r="BC114" s="812">
        <v>0</v>
      </c>
      <c r="BD114" s="812">
        <v>0</v>
      </c>
      <c r="BE114" s="812">
        <v>0</v>
      </c>
      <c r="BF114" s="812">
        <v>0</v>
      </c>
      <c r="BG114" s="812">
        <v>0</v>
      </c>
      <c r="BH114" s="810">
        <f t="shared" si="149"/>
        <v>2.4475000000000002</v>
      </c>
      <c r="BI114" s="405">
        <f t="shared" si="164"/>
        <v>18.518518518518512</v>
      </c>
      <c r="BJ114" s="405">
        <f t="shared" si="150"/>
        <v>12.500000000000021</v>
      </c>
      <c r="BK114" s="405">
        <f t="shared" si="151"/>
        <v>6.6666666666666652</v>
      </c>
      <c r="BL114" s="306">
        <f t="shared" ref="BL114:BL139" si="184">IF(AV114=0,0,IF(AV114&gt;AT114,0,((AT114/AV114)-1)*100))</f>
        <v>33.333333333333329</v>
      </c>
      <c r="BM114" s="404">
        <f t="shared" si="169"/>
        <v>0</v>
      </c>
      <c r="BN114" s="306">
        <f t="shared" si="170"/>
        <v>0</v>
      </c>
      <c r="BO114" s="306">
        <f t="shared" si="171"/>
        <v>0</v>
      </c>
      <c r="BP114" s="306">
        <f t="shared" si="172"/>
        <v>0</v>
      </c>
      <c r="BQ114" s="306">
        <f t="shared" si="173"/>
        <v>0</v>
      </c>
      <c r="BR114" s="306">
        <f t="shared" si="174"/>
        <v>0</v>
      </c>
      <c r="BS114" s="306">
        <f t="shared" si="175"/>
        <v>0</v>
      </c>
      <c r="BT114" s="306">
        <f t="shared" si="176"/>
        <v>0</v>
      </c>
      <c r="BU114" s="306">
        <f t="shared" si="177"/>
        <v>0</v>
      </c>
      <c r="BV114" s="306">
        <f t="shared" si="178"/>
        <v>0</v>
      </c>
      <c r="BW114" s="306">
        <f t="shared" si="179"/>
        <v>0</v>
      </c>
      <c r="BX114" s="404">
        <f t="shared" si="152"/>
        <v>4.7345679012345689</v>
      </c>
      <c r="BY114" s="405">
        <f t="shared" si="166"/>
        <v>9.3754967353033525</v>
      </c>
      <c r="BZ114" s="788" t="s">
        <v>2637</v>
      </c>
      <c r="CA114" s="486" t="str">
        <f t="shared" si="153"/>
        <v>n/a</v>
      </c>
      <c r="CB114" s="348" t="str">
        <f t="shared" si="154"/>
        <v>n/a</v>
      </c>
      <c r="CC114" s="404">
        <f t="shared" si="155"/>
        <v>49.376473139806478</v>
      </c>
      <c r="CD114" s="570">
        <f t="shared" si="167"/>
        <v>0.64639999999999997</v>
      </c>
      <c r="CE114" s="419">
        <f t="shared" si="156"/>
        <v>0.68880383999999995</v>
      </c>
      <c r="CF114" s="419">
        <f t="shared" si="180"/>
        <v>0.75079618559999994</v>
      </c>
      <c r="CG114" s="419">
        <f t="shared" si="180"/>
        <v>0.81836784230399995</v>
      </c>
      <c r="CH114" s="496">
        <f t="shared" si="180"/>
        <v>0.89202094811136001</v>
      </c>
      <c r="CI114" s="416">
        <f t="shared" si="158"/>
        <v>3.79638881601536</v>
      </c>
      <c r="CJ114" s="405">
        <f t="shared" si="159"/>
        <v>14.385709799224555</v>
      </c>
      <c r="CK114" s="457">
        <v>1.18</v>
      </c>
      <c r="CL114" s="458">
        <v>11.37</v>
      </c>
      <c r="CM114" s="458">
        <v>-10.47</v>
      </c>
      <c r="CN114" s="525">
        <v>1.99</v>
      </c>
      <c r="CO114" s="508">
        <v>-0.26</v>
      </c>
    </row>
    <row r="115" spans="1:93" ht="11.25" customHeight="1">
      <c r="A115" s="23" t="s">
        <v>22</v>
      </c>
      <c r="B115" s="24" t="s">
        <v>837</v>
      </c>
      <c r="C115" s="217" t="s">
        <v>686</v>
      </c>
      <c r="D115" s="117">
        <v>5</v>
      </c>
      <c r="E115" s="24">
        <v>625</v>
      </c>
      <c r="F115" s="57" t="s">
        <v>2659</v>
      </c>
      <c r="G115" s="49" t="s">
        <v>2659</v>
      </c>
      <c r="H115" s="184">
        <v>32.28</v>
      </c>
      <c r="I115" s="227">
        <f t="shared" si="183"/>
        <v>1.3630731102850062</v>
      </c>
      <c r="J115" s="126">
        <v>0.1</v>
      </c>
      <c r="K115" s="126">
        <v>0.11</v>
      </c>
      <c r="L115" s="83">
        <f t="shared" si="144"/>
        <v>9.9999999999999858</v>
      </c>
      <c r="M115" s="140">
        <v>42053</v>
      </c>
      <c r="N115" s="27">
        <v>42055</v>
      </c>
      <c r="O115" s="28">
        <v>42069</v>
      </c>
      <c r="P115" s="26" t="s">
        <v>2776</v>
      </c>
      <c r="Q115" s="198"/>
      <c r="R115" s="224">
        <f t="shared" si="160"/>
        <v>0.44</v>
      </c>
      <c r="S115" s="231">
        <f t="shared" si="145"/>
        <v>31.428571428571434</v>
      </c>
      <c r="T115" s="680">
        <f t="shared" si="146"/>
        <v>69.994957908420673</v>
      </c>
      <c r="U115" s="227">
        <f t="shared" si="147"/>
        <v>23.05714285714286</v>
      </c>
      <c r="V115" s="263">
        <v>12</v>
      </c>
      <c r="W115" s="161">
        <v>1.4</v>
      </c>
      <c r="X115" s="149">
        <v>1.54</v>
      </c>
      <c r="Y115" s="155">
        <v>2.97</v>
      </c>
      <c r="Z115" s="149">
        <v>2.82</v>
      </c>
      <c r="AA115" s="156">
        <v>12.3</v>
      </c>
      <c r="AB115" s="432">
        <v>13</v>
      </c>
      <c r="AC115" s="440">
        <v>13.63</v>
      </c>
      <c r="AD115" s="443">
        <v>-0.8</v>
      </c>
      <c r="AE115" s="443">
        <v>15</v>
      </c>
      <c r="AF115" s="723">
        <v>8</v>
      </c>
      <c r="AG115" s="456">
        <v>4548</v>
      </c>
      <c r="AH115" s="653">
        <v>0.9</v>
      </c>
      <c r="AI115" s="767">
        <v>0.23</v>
      </c>
      <c r="AJ115" s="796" t="str">
        <f t="shared" si="148"/>
        <v>n/a</v>
      </c>
      <c r="AK115" s="688" t="str">
        <f t="shared" si="140"/>
        <v>n/a</v>
      </c>
      <c r="AL115" s="634">
        <f t="shared" si="161"/>
        <v>11.111111111111116</v>
      </c>
      <c r="AM115" s="631">
        <f t="shared" si="162"/>
        <v>18.563110149668759</v>
      </c>
      <c r="AN115" s="631" t="str">
        <f t="shared" si="163"/>
        <v>n/a</v>
      </c>
      <c r="AO115" s="235" t="str">
        <f t="shared" si="181"/>
        <v>n/a</v>
      </c>
      <c r="AP115" s="808">
        <v>0.4</v>
      </c>
      <c r="AQ115" s="808">
        <v>0.36</v>
      </c>
      <c r="AR115" s="809"/>
      <c r="AS115" s="808">
        <v>0.28000000000000003</v>
      </c>
      <c r="AT115" s="796">
        <v>0.24</v>
      </c>
      <c r="AU115" s="809"/>
      <c r="AV115" s="827">
        <v>0</v>
      </c>
      <c r="AW115" s="827">
        <v>0</v>
      </c>
      <c r="AX115" s="812">
        <v>0</v>
      </c>
      <c r="AY115" s="812">
        <v>0</v>
      </c>
      <c r="AZ115" s="812">
        <v>0</v>
      </c>
      <c r="BA115" s="812">
        <v>0</v>
      </c>
      <c r="BB115" s="812">
        <v>0</v>
      </c>
      <c r="BC115" s="812">
        <v>0</v>
      </c>
      <c r="BD115" s="812">
        <v>0</v>
      </c>
      <c r="BE115" s="812">
        <v>0</v>
      </c>
      <c r="BF115" s="812">
        <v>0</v>
      </c>
      <c r="BG115" s="812">
        <v>0</v>
      </c>
      <c r="BH115" s="810">
        <f t="shared" si="149"/>
        <v>1.28</v>
      </c>
      <c r="BI115" s="405">
        <f t="shared" si="164"/>
        <v>11.111111111111116</v>
      </c>
      <c r="BJ115" s="405">
        <f t="shared" si="150"/>
        <v>28.571428571428559</v>
      </c>
      <c r="BK115" s="405">
        <f t="shared" si="151"/>
        <v>16.666666666666675</v>
      </c>
      <c r="BL115" s="306">
        <f t="shared" si="184"/>
        <v>0</v>
      </c>
      <c r="BM115" s="404">
        <f t="shared" si="169"/>
        <v>0</v>
      </c>
      <c r="BN115" s="306">
        <f t="shared" si="170"/>
        <v>0</v>
      </c>
      <c r="BO115" s="306">
        <f t="shared" si="171"/>
        <v>0</v>
      </c>
      <c r="BP115" s="306">
        <f t="shared" si="172"/>
        <v>0</v>
      </c>
      <c r="BQ115" s="306">
        <f t="shared" si="173"/>
        <v>0</v>
      </c>
      <c r="BR115" s="306">
        <f t="shared" si="174"/>
        <v>0</v>
      </c>
      <c r="BS115" s="306">
        <f t="shared" si="175"/>
        <v>0</v>
      </c>
      <c r="BT115" s="306">
        <f t="shared" si="176"/>
        <v>0</v>
      </c>
      <c r="BU115" s="306">
        <f t="shared" si="177"/>
        <v>0</v>
      </c>
      <c r="BV115" s="306">
        <f t="shared" si="178"/>
        <v>0</v>
      </c>
      <c r="BW115" s="306">
        <f t="shared" si="179"/>
        <v>0</v>
      </c>
      <c r="BX115" s="404">
        <f t="shared" si="152"/>
        <v>3.7566137566137572</v>
      </c>
      <c r="BY115" s="405">
        <f t="shared" si="166"/>
        <v>8.1889311258868762</v>
      </c>
      <c r="BZ115" s="788" t="s">
        <v>2558</v>
      </c>
      <c r="CA115" s="486" t="str">
        <f t="shared" si="153"/>
        <v>n/a</v>
      </c>
      <c r="CB115" s="348" t="str">
        <f t="shared" si="154"/>
        <v>n/a</v>
      </c>
      <c r="CC115" s="404">
        <f t="shared" si="155"/>
        <v>55.149735449735445</v>
      </c>
      <c r="CD115" s="570">
        <f t="shared" si="167"/>
        <v>0.44000000000000006</v>
      </c>
      <c r="CE115" s="419">
        <f t="shared" si="156"/>
        <v>0.4840000000000001</v>
      </c>
      <c r="CF115" s="419">
        <f t="shared" si="180"/>
        <v>0.5324000000000001</v>
      </c>
      <c r="CG115" s="419">
        <f t="shared" si="180"/>
        <v>0.58564000000000016</v>
      </c>
      <c r="CH115" s="496">
        <f t="shared" si="180"/>
        <v>0.64420400000000022</v>
      </c>
      <c r="CI115" s="416">
        <f t="shared" si="158"/>
        <v>2.6862440000000007</v>
      </c>
      <c r="CJ115" s="405">
        <f t="shared" si="159"/>
        <v>8.3216976456009935</v>
      </c>
      <c r="CK115" s="457">
        <v>0.8</v>
      </c>
      <c r="CL115" s="458">
        <v>14.73</v>
      </c>
      <c r="CM115" s="458">
        <v>-12.66</v>
      </c>
      <c r="CN115" s="525">
        <v>1.83</v>
      </c>
      <c r="CO115" s="508">
        <v>-0.95</v>
      </c>
    </row>
    <row r="116" spans="1:93" ht="11.25" customHeight="1">
      <c r="A116" s="30" t="s">
        <v>3337</v>
      </c>
      <c r="B116" s="32" t="s">
        <v>3338</v>
      </c>
      <c r="C116" s="35" t="s">
        <v>1345</v>
      </c>
      <c r="D116" s="118">
        <v>9</v>
      </c>
      <c r="E116" s="24">
        <v>378</v>
      </c>
      <c r="F116" s="40" t="s">
        <v>2049</v>
      </c>
      <c r="G116" s="42" t="s">
        <v>2049</v>
      </c>
      <c r="H116" s="185">
        <v>62.13</v>
      </c>
      <c r="I116" s="227">
        <f t="shared" si="183"/>
        <v>1.1588604538870111</v>
      </c>
      <c r="J116" s="125">
        <v>0.16</v>
      </c>
      <c r="K116" s="125">
        <v>0.18</v>
      </c>
      <c r="L116" s="84">
        <f t="shared" si="144"/>
        <v>12.5</v>
      </c>
      <c r="M116" s="215">
        <v>42088</v>
      </c>
      <c r="N116" s="44">
        <v>42090</v>
      </c>
      <c r="O116" s="34">
        <v>42104</v>
      </c>
      <c r="P116" s="268" t="s">
        <v>919</v>
      </c>
      <c r="Q116" s="1058"/>
      <c r="R116" s="192">
        <f t="shared" si="160"/>
        <v>0.72</v>
      </c>
      <c r="S116" s="672">
        <f t="shared" si="145"/>
        <v>19.098143236074268</v>
      </c>
      <c r="T116" s="681">
        <f t="shared" si="146"/>
        <v>79.112459671428411</v>
      </c>
      <c r="U116" s="229">
        <f t="shared" si="147"/>
        <v>16.480106100795755</v>
      </c>
      <c r="V116" s="264">
        <v>12</v>
      </c>
      <c r="W116" s="162">
        <v>3.77</v>
      </c>
      <c r="X116" s="150">
        <v>2.34</v>
      </c>
      <c r="Y116" s="157">
        <v>1.72</v>
      </c>
      <c r="Z116" s="150">
        <v>4.38</v>
      </c>
      <c r="AA116" s="158">
        <v>32.799999999999997</v>
      </c>
      <c r="AB116" s="434">
        <v>10.3</v>
      </c>
      <c r="AC116" s="444">
        <v>9.06</v>
      </c>
      <c r="AD116" s="445">
        <v>8.1999999999999993</v>
      </c>
      <c r="AE116" s="445">
        <v>7.04</v>
      </c>
      <c r="AF116" s="725">
        <v>15</v>
      </c>
      <c r="AG116" s="467">
        <v>8370</v>
      </c>
      <c r="AH116" s="679">
        <v>0.3</v>
      </c>
      <c r="AI116" s="769">
        <v>0.6</v>
      </c>
      <c r="AJ116" s="796">
        <f t="shared" si="148"/>
        <v>1.4515755033591407</v>
      </c>
      <c r="AK116" s="688" t="str">
        <f t="shared" si="140"/>
        <v>n/a</v>
      </c>
      <c r="AL116" s="635">
        <f t="shared" si="161"/>
        <v>14.814814814814813</v>
      </c>
      <c r="AM116" s="636">
        <f t="shared" si="162"/>
        <v>14.165349467697229</v>
      </c>
      <c r="AN116" s="636">
        <f t="shared" si="163"/>
        <v>11.902919127544953</v>
      </c>
      <c r="AO116" s="236" t="str">
        <f t="shared" si="181"/>
        <v>n/a</v>
      </c>
      <c r="AP116" s="814">
        <v>0.62</v>
      </c>
      <c r="AQ116" s="814">
        <v>0.54</v>
      </c>
      <c r="AR116" s="815"/>
      <c r="AS116" s="814">
        <v>0.46666666666666662</v>
      </c>
      <c r="AT116" s="797">
        <v>0.41666666666666669</v>
      </c>
      <c r="AU116" s="815"/>
      <c r="AV116" s="828">
        <v>0.38</v>
      </c>
      <c r="AW116" s="828">
        <v>0.35333333333333333</v>
      </c>
      <c r="AX116" s="817">
        <v>0.3</v>
      </c>
      <c r="AY116" s="817">
        <v>0.15</v>
      </c>
      <c r="AZ116" s="820">
        <v>0</v>
      </c>
      <c r="BA116" s="820">
        <v>0</v>
      </c>
      <c r="BB116" s="820">
        <v>0</v>
      </c>
      <c r="BC116" s="820">
        <v>0</v>
      </c>
      <c r="BD116" s="820">
        <v>0</v>
      </c>
      <c r="BE116" s="820">
        <v>0</v>
      </c>
      <c r="BF116" s="820">
        <v>0</v>
      </c>
      <c r="BG116" s="820">
        <v>0.18667</v>
      </c>
      <c r="BH116" s="816">
        <f t="shared" si="149"/>
        <v>3.4133366666666665</v>
      </c>
      <c r="BI116" s="409">
        <f t="shared" si="164"/>
        <v>14.814814814814813</v>
      </c>
      <c r="BJ116" s="409">
        <f t="shared" si="150"/>
        <v>15.714285714285726</v>
      </c>
      <c r="BK116" s="409">
        <f t="shared" si="151"/>
        <v>11.999999999999989</v>
      </c>
      <c r="BL116" s="395">
        <f t="shared" si="184"/>
        <v>9.6491228070175517</v>
      </c>
      <c r="BM116" s="408">
        <f t="shared" si="169"/>
        <v>7.547169811320753</v>
      </c>
      <c r="BN116" s="395">
        <f t="shared" si="170"/>
        <v>17.777777777777782</v>
      </c>
      <c r="BO116" s="395">
        <f t="shared" si="171"/>
        <v>100</v>
      </c>
      <c r="BP116" s="395">
        <f t="shared" si="172"/>
        <v>0</v>
      </c>
      <c r="BQ116" s="395">
        <f t="shared" si="173"/>
        <v>0</v>
      </c>
      <c r="BR116" s="395">
        <f t="shared" si="174"/>
        <v>0</v>
      </c>
      <c r="BS116" s="395">
        <f t="shared" si="175"/>
        <v>0</v>
      </c>
      <c r="BT116" s="395">
        <f t="shared" si="176"/>
        <v>0</v>
      </c>
      <c r="BU116" s="395">
        <f t="shared" si="177"/>
        <v>0</v>
      </c>
      <c r="BV116" s="395">
        <f t="shared" si="178"/>
        <v>0</v>
      </c>
      <c r="BW116" s="395">
        <f t="shared" si="179"/>
        <v>0</v>
      </c>
      <c r="BX116" s="408">
        <f t="shared" si="152"/>
        <v>11.833544728347777</v>
      </c>
      <c r="BY116" s="409">
        <f t="shared" si="166"/>
        <v>24.462270985829338</v>
      </c>
      <c r="BZ116" s="654" t="s">
        <v>2558</v>
      </c>
      <c r="CA116" s="487">
        <f t="shared" si="153"/>
        <v>-3.4183265193637915</v>
      </c>
      <c r="CB116" s="349">
        <f t="shared" si="154"/>
        <v>13.061779581431963</v>
      </c>
      <c r="CC116" s="408">
        <f t="shared" si="155"/>
        <v>69.672175066313002</v>
      </c>
      <c r="CD116" s="574">
        <f t="shared" si="167"/>
        <v>0.68200000000000005</v>
      </c>
      <c r="CE116" s="420">
        <f t="shared" si="156"/>
        <v>0.74378920000000004</v>
      </c>
      <c r="CF116" s="420">
        <f t="shared" si="180"/>
        <v>0.79615195968000008</v>
      </c>
      <c r="CG116" s="420">
        <f t="shared" si="180"/>
        <v>0.85220105764147214</v>
      </c>
      <c r="CH116" s="497">
        <f t="shared" si="180"/>
        <v>0.9121960120994318</v>
      </c>
      <c r="CI116" s="421">
        <f t="shared" si="158"/>
        <v>3.986338229420904</v>
      </c>
      <c r="CJ116" s="409">
        <f t="shared" si="159"/>
        <v>6.4161246248525732</v>
      </c>
      <c r="CK116" s="468">
        <v>1.94</v>
      </c>
      <c r="CL116" s="469">
        <v>17.78</v>
      </c>
      <c r="CM116" s="469">
        <v>-23.26</v>
      </c>
      <c r="CN116" s="470">
        <v>7.1</v>
      </c>
      <c r="CO116" s="471">
        <v>-8.18</v>
      </c>
    </row>
    <row r="117" spans="1:93" ht="11.25" customHeight="1">
      <c r="A117" s="15" t="s">
        <v>2116</v>
      </c>
      <c r="B117" s="16" t="s">
        <v>2117</v>
      </c>
      <c r="C117" s="373" t="s">
        <v>497</v>
      </c>
      <c r="D117" s="116">
        <v>5</v>
      </c>
      <c r="E117" s="24">
        <v>598</v>
      </c>
      <c r="F117" s="78" t="s">
        <v>2659</v>
      </c>
      <c r="G117" s="50" t="s">
        <v>2659</v>
      </c>
      <c r="H117" s="1142">
        <v>27.45</v>
      </c>
      <c r="I117" s="226">
        <f t="shared" si="183"/>
        <v>1.7486338797814207</v>
      </c>
      <c r="J117" s="127">
        <v>0.10476000000000001</v>
      </c>
      <c r="K117" s="127">
        <v>0.12</v>
      </c>
      <c r="L117" s="96">
        <f t="shared" si="144"/>
        <v>14.547537227949592</v>
      </c>
      <c r="M117" s="105">
        <v>42032</v>
      </c>
      <c r="N117" s="20">
        <v>42034</v>
      </c>
      <c r="O117" s="21">
        <v>42048</v>
      </c>
      <c r="P117" s="19" t="s">
        <v>2158</v>
      </c>
      <c r="Q117" s="627"/>
      <c r="R117" s="224">
        <f t="shared" si="160"/>
        <v>0.48</v>
      </c>
      <c r="S117" s="675">
        <f t="shared" si="145"/>
        <v>22.641509433962263</v>
      </c>
      <c r="T117" s="684" t="str">
        <f t="shared" si="146"/>
        <v>n/a</v>
      </c>
      <c r="U117" s="227">
        <f t="shared" si="147"/>
        <v>12.948113207547168</v>
      </c>
      <c r="V117" s="263">
        <v>12</v>
      </c>
      <c r="W117" s="478">
        <v>2.12</v>
      </c>
      <c r="X117" s="480" t="s">
        <v>462</v>
      </c>
      <c r="Y117" s="479" t="s">
        <v>462</v>
      </c>
      <c r="Z117" s="480" t="s">
        <v>462</v>
      </c>
      <c r="AA117" s="481" t="s">
        <v>462</v>
      </c>
      <c r="AB117" s="484" t="s">
        <v>462</v>
      </c>
      <c r="AC117" s="482" t="s">
        <v>462</v>
      </c>
      <c r="AD117" s="523" t="s">
        <v>462</v>
      </c>
      <c r="AE117" s="482" t="s">
        <v>462</v>
      </c>
      <c r="AF117" s="723">
        <v>0</v>
      </c>
      <c r="AG117" s="735">
        <v>117</v>
      </c>
      <c r="AH117" s="710" t="s">
        <v>462</v>
      </c>
      <c r="AI117" s="479" t="s">
        <v>462</v>
      </c>
      <c r="AJ117" s="795" t="str">
        <f t="shared" si="148"/>
        <v>n/a</v>
      </c>
      <c r="AK117" s="794">
        <f t="shared" si="140"/>
        <v>0.88650383852643522</v>
      </c>
      <c r="AL117" s="634">
        <f t="shared" si="161"/>
        <v>22.503981379394823</v>
      </c>
      <c r="AM117" s="631">
        <f t="shared" si="162"/>
        <v>30.259618677195444</v>
      </c>
      <c r="AN117" s="631">
        <f t="shared" si="163"/>
        <v>6.0300463021872419</v>
      </c>
      <c r="AO117" s="235">
        <f t="shared" si="181"/>
        <v>6.8020532344343909</v>
      </c>
      <c r="AP117" s="808">
        <v>0.4</v>
      </c>
      <c r="AQ117" s="808">
        <v>0.32652000000000003</v>
      </c>
      <c r="AR117" s="809"/>
      <c r="AS117" s="808">
        <v>0.21596000000000001</v>
      </c>
      <c r="AT117" s="796">
        <v>0.18098</v>
      </c>
      <c r="AU117" s="809"/>
      <c r="AV117" s="827">
        <v>0.15672</v>
      </c>
      <c r="AW117" s="827">
        <v>0.29848000000000002</v>
      </c>
      <c r="AX117" s="811">
        <v>0.4264</v>
      </c>
      <c r="AY117" s="811">
        <v>0.40608</v>
      </c>
      <c r="AZ117" s="811">
        <v>0.38679999999999998</v>
      </c>
      <c r="BA117" s="811">
        <v>0.36836000000000002</v>
      </c>
      <c r="BB117" s="811">
        <v>0.20713999999999999</v>
      </c>
      <c r="BC117" s="812">
        <v>0</v>
      </c>
      <c r="BD117" s="812">
        <v>0</v>
      </c>
      <c r="BE117" s="812">
        <v>0</v>
      </c>
      <c r="BF117" s="812">
        <v>0</v>
      </c>
      <c r="BG117" s="812">
        <v>0</v>
      </c>
      <c r="BH117" s="810">
        <f t="shared" si="149"/>
        <v>3.3734400000000004</v>
      </c>
      <c r="BI117" s="405">
        <f t="shared" si="164"/>
        <v>22.503981379394823</v>
      </c>
      <c r="BJ117" s="405">
        <f t="shared" si="150"/>
        <v>51.194665678829423</v>
      </c>
      <c r="BK117" s="405">
        <f t="shared" si="151"/>
        <v>19.328102552768268</v>
      </c>
      <c r="BL117" s="306">
        <f t="shared" si="184"/>
        <v>15.479836651352731</v>
      </c>
      <c r="BM117" s="404">
        <f t="shared" si="169"/>
        <v>0</v>
      </c>
      <c r="BN117" s="306">
        <f t="shared" si="170"/>
        <v>0</v>
      </c>
      <c r="BO117" s="306">
        <f t="shared" si="171"/>
        <v>5.0039401103230796</v>
      </c>
      <c r="BP117" s="306">
        <f t="shared" si="172"/>
        <v>4.9844881075491232</v>
      </c>
      <c r="BQ117" s="306">
        <f t="shared" si="173"/>
        <v>5.0059724182864418</v>
      </c>
      <c r="BR117" s="306">
        <f t="shared" si="174"/>
        <v>77.831418364391254</v>
      </c>
      <c r="BS117" s="306">
        <f t="shared" si="175"/>
        <v>0</v>
      </c>
      <c r="BT117" s="306">
        <f t="shared" si="176"/>
        <v>0</v>
      </c>
      <c r="BU117" s="306">
        <f t="shared" si="177"/>
        <v>0</v>
      </c>
      <c r="BV117" s="306">
        <f t="shared" si="178"/>
        <v>0</v>
      </c>
      <c r="BW117" s="306">
        <f t="shared" si="179"/>
        <v>0</v>
      </c>
      <c r="BX117" s="404">
        <f t="shared" si="152"/>
        <v>13.422160350859679</v>
      </c>
      <c r="BY117" s="405">
        <f t="shared" si="166"/>
        <v>21.864555820564714</v>
      </c>
      <c r="BZ117" s="788" t="s">
        <v>2637</v>
      </c>
      <c r="CA117" s="486">
        <f t="shared" si="153"/>
        <v>-5.1694330255785053</v>
      </c>
      <c r="CB117" s="348">
        <f t="shared" si="154"/>
        <v>7.7786801819686628</v>
      </c>
      <c r="CC117" s="404">
        <f t="shared" si="155"/>
        <v>42.377087504159874</v>
      </c>
      <c r="CD117" s="570">
        <f t="shared" si="167"/>
        <v>0.41200000000000003</v>
      </c>
      <c r="CE117" s="419">
        <f t="shared" ref="CE117:CE122" si="185">IF($AC117="n/a",1.03*CD117,IF($AC117&lt;0,1.01*CD117,IF($AC117&gt;10,1.1*CD117,(1+$AC117/100)*CD117)))</f>
        <v>0.42436000000000007</v>
      </c>
      <c r="CF117" s="419">
        <f t="shared" si="180"/>
        <v>0.43709080000000006</v>
      </c>
      <c r="CG117" s="419">
        <f t="shared" si="180"/>
        <v>0.45020352400000008</v>
      </c>
      <c r="CH117" s="496">
        <f t="shared" si="180"/>
        <v>0.46370962972000007</v>
      </c>
      <c r="CI117" s="416">
        <f t="shared" si="158"/>
        <v>2.1873639537200003</v>
      </c>
      <c r="CJ117" s="405">
        <f t="shared" si="159"/>
        <v>7.9685389935154838</v>
      </c>
      <c r="CK117" s="483" t="s">
        <v>462</v>
      </c>
      <c r="CL117" s="502">
        <v>10.01</v>
      </c>
      <c r="CM117" s="502">
        <v>-3.17</v>
      </c>
      <c r="CN117" s="526">
        <v>1.66</v>
      </c>
      <c r="CO117" s="527">
        <v>2.2799999999999998</v>
      </c>
    </row>
    <row r="118" spans="1:93" ht="11.25" customHeight="1">
      <c r="A118" s="23" t="s">
        <v>3385</v>
      </c>
      <c r="B118" s="24" t="s">
        <v>948</v>
      </c>
      <c r="C118" s="98" t="s">
        <v>2727</v>
      </c>
      <c r="D118" s="117">
        <v>5</v>
      </c>
      <c r="E118" s="24">
        <v>661</v>
      </c>
      <c r="F118" s="57" t="s">
        <v>2659</v>
      </c>
      <c r="G118" s="49" t="s">
        <v>2659</v>
      </c>
      <c r="H118" s="184">
        <v>56.17</v>
      </c>
      <c r="I118" s="227">
        <f t="shared" si="183"/>
        <v>1.7803097739006586</v>
      </c>
      <c r="J118" s="205">
        <v>0.22</v>
      </c>
      <c r="K118" s="126">
        <v>0.25</v>
      </c>
      <c r="L118" s="83">
        <f t="shared" si="144"/>
        <v>13.636363636363647</v>
      </c>
      <c r="M118" s="140">
        <v>42109</v>
      </c>
      <c r="N118" s="27">
        <v>42111</v>
      </c>
      <c r="O118" s="28">
        <v>42125</v>
      </c>
      <c r="P118" s="26" t="s">
        <v>1515</v>
      </c>
      <c r="Q118" s="1066" t="s">
        <v>1767</v>
      </c>
      <c r="R118" s="224">
        <f t="shared" si="160"/>
        <v>1</v>
      </c>
      <c r="S118" s="231">
        <f t="shared" si="145"/>
        <v>29.761904761904763</v>
      </c>
      <c r="T118" s="680">
        <f t="shared" si="146"/>
        <v>51.765186909488435</v>
      </c>
      <c r="U118" s="227">
        <f t="shared" si="147"/>
        <v>16.717261904761905</v>
      </c>
      <c r="V118" s="263">
        <v>1</v>
      </c>
      <c r="W118" s="161">
        <v>3.36</v>
      </c>
      <c r="X118" s="149">
        <v>1.36</v>
      </c>
      <c r="Y118" s="155">
        <v>1.1399999999999999</v>
      </c>
      <c r="Z118" s="149">
        <v>3.1</v>
      </c>
      <c r="AA118" s="156">
        <v>19.3</v>
      </c>
      <c r="AB118" s="432">
        <v>10.5</v>
      </c>
      <c r="AC118" s="440">
        <v>8.6999999999999993</v>
      </c>
      <c r="AD118" s="443">
        <v>50</v>
      </c>
      <c r="AE118" s="440">
        <v>12.27</v>
      </c>
      <c r="AF118" s="723">
        <v>21</v>
      </c>
      <c r="AG118" s="456">
        <v>7981</v>
      </c>
      <c r="AH118" s="653">
        <v>1</v>
      </c>
      <c r="AI118" s="767">
        <v>0.05</v>
      </c>
      <c r="AJ118" s="796">
        <f t="shared" si="148"/>
        <v>0.14931186338453362</v>
      </c>
      <c r="AK118" s="688">
        <f t="shared" si="140"/>
        <v>0.54840914673172036</v>
      </c>
      <c r="AL118" s="634">
        <f t="shared" si="161"/>
        <v>10.256410256410241</v>
      </c>
      <c r="AM118" s="631">
        <f t="shared" si="162"/>
        <v>10.064241629820891</v>
      </c>
      <c r="AN118" s="631">
        <f t="shared" si="163"/>
        <v>7.4655931692266808</v>
      </c>
      <c r="AO118" s="235">
        <f t="shared" si="181"/>
        <v>13.613181351402259</v>
      </c>
      <c r="AP118" s="808">
        <v>0.86</v>
      </c>
      <c r="AQ118" s="808">
        <v>0.78</v>
      </c>
      <c r="AR118" s="809"/>
      <c r="AS118" s="808">
        <v>0.70499999999999996</v>
      </c>
      <c r="AT118" s="796">
        <v>0.64500000000000002</v>
      </c>
      <c r="AU118" s="809"/>
      <c r="AV118" s="827">
        <v>0.6</v>
      </c>
      <c r="AW118" s="827">
        <v>0.6</v>
      </c>
      <c r="AX118" s="811">
        <v>0.57499999999999996</v>
      </c>
      <c r="AY118" s="811">
        <v>0.5</v>
      </c>
      <c r="AZ118" s="811">
        <v>0.36</v>
      </c>
      <c r="BA118" s="811">
        <v>0.3</v>
      </c>
      <c r="BB118" s="811">
        <v>0.24</v>
      </c>
      <c r="BC118" s="811">
        <v>0.12</v>
      </c>
      <c r="BD118" s="812">
        <v>0</v>
      </c>
      <c r="BE118" s="812">
        <v>0</v>
      </c>
      <c r="BF118" s="812">
        <v>0</v>
      </c>
      <c r="BG118" s="812">
        <v>0</v>
      </c>
      <c r="BH118" s="810">
        <f t="shared" si="149"/>
        <v>6.285000000000001</v>
      </c>
      <c r="BI118" s="405">
        <f t="shared" si="164"/>
        <v>10.256410256410241</v>
      </c>
      <c r="BJ118" s="405">
        <f t="shared" si="150"/>
        <v>10.638297872340431</v>
      </c>
      <c r="BK118" s="405">
        <f t="shared" si="151"/>
        <v>9.302325581395344</v>
      </c>
      <c r="BL118" s="306">
        <f t="shared" si="184"/>
        <v>7.5000000000000178</v>
      </c>
      <c r="BM118" s="404">
        <f t="shared" si="169"/>
        <v>0</v>
      </c>
      <c r="BN118" s="306">
        <f t="shared" si="170"/>
        <v>4.3478260869565188</v>
      </c>
      <c r="BO118" s="306">
        <f t="shared" si="171"/>
        <v>14.999999999999991</v>
      </c>
      <c r="BP118" s="306">
        <f t="shared" si="172"/>
        <v>38.888888888888886</v>
      </c>
      <c r="BQ118" s="306">
        <f t="shared" si="173"/>
        <v>19.999999999999996</v>
      </c>
      <c r="BR118" s="306">
        <f t="shared" si="174"/>
        <v>25</v>
      </c>
      <c r="BS118" s="306">
        <f t="shared" si="175"/>
        <v>100</v>
      </c>
      <c r="BT118" s="306">
        <f t="shared" si="176"/>
        <v>0</v>
      </c>
      <c r="BU118" s="306">
        <f t="shared" si="177"/>
        <v>0</v>
      </c>
      <c r="BV118" s="306">
        <f t="shared" si="178"/>
        <v>0</v>
      </c>
      <c r="BW118" s="306">
        <f t="shared" si="179"/>
        <v>0</v>
      </c>
      <c r="BX118" s="404">
        <f t="shared" si="152"/>
        <v>16.062249912399427</v>
      </c>
      <c r="BY118" s="405">
        <f t="shared" si="166"/>
        <v>24.862906482227501</v>
      </c>
      <c r="BZ118" s="788" t="s">
        <v>2441</v>
      </c>
      <c r="CA118" s="486">
        <f t="shared" si="153"/>
        <v>-7.4713589616345661</v>
      </c>
      <c r="CB118" s="348">
        <f t="shared" si="154"/>
        <v>9.245902943127339</v>
      </c>
      <c r="CC118" s="404">
        <f t="shared" si="155"/>
        <v>69.824879917946674</v>
      </c>
      <c r="CD118" s="570">
        <f t="shared" si="167"/>
        <v>0.94600000000000006</v>
      </c>
      <c r="CE118" s="419">
        <f t="shared" si="185"/>
        <v>1.028302</v>
      </c>
      <c r="CF118" s="419">
        <f t="shared" si="180"/>
        <v>1.1311322000000001</v>
      </c>
      <c r="CG118" s="419">
        <f t="shared" si="180"/>
        <v>1.2442454200000002</v>
      </c>
      <c r="CH118" s="496">
        <f t="shared" si="180"/>
        <v>1.3686699620000002</v>
      </c>
      <c r="CI118" s="416">
        <f t="shared" si="158"/>
        <v>5.718349582000001</v>
      </c>
      <c r="CJ118" s="405">
        <f t="shared" si="159"/>
        <v>10.180433651415347</v>
      </c>
      <c r="CK118" s="457">
        <v>1.25</v>
      </c>
      <c r="CL118" s="458">
        <v>38.56</v>
      </c>
      <c r="CM118" s="458">
        <v>-4.72</v>
      </c>
      <c r="CN118" s="525">
        <v>2.79</v>
      </c>
      <c r="CO118" s="508">
        <v>6.09</v>
      </c>
    </row>
    <row r="119" spans="1:93" ht="11.25" customHeight="1">
      <c r="A119" s="23" t="s">
        <v>2237</v>
      </c>
      <c r="B119" s="24" t="s">
        <v>2238</v>
      </c>
      <c r="C119" s="217" t="s">
        <v>497</v>
      </c>
      <c r="D119" s="117">
        <v>5</v>
      </c>
      <c r="E119" s="24">
        <v>612</v>
      </c>
      <c r="F119" s="57" t="s">
        <v>2659</v>
      </c>
      <c r="G119" s="49" t="s">
        <v>2659</v>
      </c>
      <c r="H119" s="184">
        <v>16.36</v>
      </c>
      <c r="I119" s="227">
        <f t="shared" si="183"/>
        <v>3.4229828850855752</v>
      </c>
      <c r="J119" s="126">
        <v>0.12</v>
      </c>
      <c r="K119" s="126">
        <v>0.14000000000000001</v>
      </c>
      <c r="L119" s="83">
        <f t="shared" si="144"/>
        <v>16.666666666666675</v>
      </c>
      <c r="M119" s="140">
        <v>42045</v>
      </c>
      <c r="N119" s="27">
        <v>42047</v>
      </c>
      <c r="O119" s="28">
        <v>42061</v>
      </c>
      <c r="P119" s="93" t="s">
        <v>1200</v>
      </c>
      <c r="Q119" s="91"/>
      <c r="R119" s="224">
        <f t="shared" si="160"/>
        <v>0.56000000000000005</v>
      </c>
      <c r="S119" s="231">
        <f t="shared" si="145"/>
        <v>77.777777777777786</v>
      </c>
      <c r="T119" s="680">
        <f t="shared" si="146"/>
        <v>1.9888640737885988</v>
      </c>
      <c r="U119" s="227">
        <f t="shared" si="147"/>
        <v>22.722222222222221</v>
      </c>
      <c r="V119" s="263">
        <v>12</v>
      </c>
      <c r="W119" s="161">
        <v>0.72</v>
      </c>
      <c r="X119" s="149">
        <v>3.79</v>
      </c>
      <c r="Y119" s="155">
        <v>4.9000000000000004</v>
      </c>
      <c r="Z119" s="149">
        <v>1.03</v>
      </c>
      <c r="AA119" s="156">
        <v>4.5999999999999996</v>
      </c>
      <c r="AB119" s="432">
        <v>47.9</v>
      </c>
      <c r="AC119" s="440">
        <v>1.32</v>
      </c>
      <c r="AD119" s="443">
        <v>64.8</v>
      </c>
      <c r="AE119" s="440">
        <v>6</v>
      </c>
      <c r="AF119" s="723">
        <v>3</v>
      </c>
      <c r="AG119" s="456">
        <v>196</v>
      </c>
      <c r="AH119" s="653">
        <v>0.1</v>
      </c>
      <c r="AI119" s="767">
        <v>0.17</v>
      </c>
      <c r="AJ119" s="796" t="str">
        <f t="shared" si="148"/>
        <v>n/a</v>
      </c>
      <c r="AK119" s="688" t="str">
        <f t="shared" si="140"/>
        <v>n/a</v>
      </c>
      <c r="AL119" s="634">
        <f t="shared" si="161"/>
        <v>57.142857142857139</v>
      </c>
      <c r="AM119" s="631">
        <f t="shared" si="162"/>
        <v>76.517416766303143</v>
      </c>
      <c r="AN119" s="631" t="str">
        <f t="shared" si="163"/>
        <v>n/a</v>
      </c>
      <c r="AO119" s="235" t="str">
        <f t="shared" si="181"/>
        <v>n/a</v>
      </c>
      <c r="AP119" s="808">
        <v>0.44</v>
      </c>
      <c r="AQ119" s="808">
        <v>0.28000000000000003</v>
      </c>
      <c r="AR119" s="809"/>
      <c r="AS119" s="808">
        <v>0.16</v>
      </c>
      <c r="AT119" s="796">
        <v>0.08</v>
      </c>
      <c r="AU119" s="809"/>
      <c r="AV119" s="827">
        <v>0</v>
      </c>
      <c r="AW119" s="827">
        <v>0</v>
      </c>
      <c r="AX119" s="812">
        <v>0</v>
      </c>
      <c r="AY119" s="812">
        <v>0</v>
      </c>
      <c r="AZ119" s="812">
        <v>0</v>
      </c>
      <c r="BA119" s="812">
        <v>0</v>
      </c>
      <c r="BB119" s="812">
        <v>0</v>
      </c>
      <c r="BC119" s="812">
        <v>0</v>
      </c>
      <c r="BD119" s="812">
        <v>0</v>
      </c>
      <c r="BE119" s="812">
        <v>0</v>
      </c>
      <c r="BF119" s="812">
        <v>0</v>
      </c>
      <c r="BG119" s="812">
        <v>0</v>
      </c>
      <c r="BH119" s="810">
        <f t="shared" si="149"/>
        <v>0.96</v>
      </c>
      <c r="BI119" s="405">
        <f t="shared" si="164"/>
        <v>57.142857142857139</v>
      </c>
      <c r="BJ119" s="405">
        <f t="shared" si="150"/>
        <v>75.000000000000028</v>
      </c>
      <c r="BK119" s="405">
        <f t="shared" si="151"/>
        <v>100</v>
      </c>
      <c r="BL119" s="306">
        <f t="shared" si="184"/>
        <v>0</v>
      </c>
      <c r="BM119" s="404">
        <f t="shared" si="169"/>
        <v>0</v>
      </c>
      <c r="BN119" s="306">
        <f t="shared" si="170"/>
        <v>0</v>
      </c>
      <c r="BO119" s="306">
        <f t="shared" si="171"/>
        <v>0</v>
      </c>
      <c r="BP119" s="306">
        <f t="shared" si="172"/>
        <v>0</v>
      </c>
      <c r="BQ119" s="306">
        <f t="shared" si="173"/>
        <v>0</v>
      </c>
      <c r="BR119" s="306">
        <f t="shared" si="174"/>
        <v>0</v>
      </c>
      <c r="BS119" s="306">
        <f t="shared" si="175"/>
        <v>0</v>
      </c>
      <c r="BT119" s="306">
        <f t="shared" si="176"/>
        <v>0</v>
      </c>
      <c r="BU119" s="306">
        <f t="shared" si="177"/>
        <v>0</v>
      </c>
      <c r="BV119" s="306">
        <f t="shared" si="178"/>
        <v>0</v>
      </c>
      <c r="BW119" s="306">
        <f t="shared" si="179"/>
        <v>0</v>
      </c>
      <c r="BX119" s="404">
        <f t="shared" si="152"/>
        <v>15.476190476190478</v>
      </c>
      <c r="BY119" s="405">
        <f t="shared" si="166"/>
        <v>31.93495373162877</v>
      </c>
      <c r="BZ119" s="788" t="s">
        <v>2637</v>
      </c>
      <c r="CA119" s="486" t="str">
        <f t="shared" si="153"/>
        <v>n/a</v>
      </c>
      <c r="CB119" s="348" t="str">
        <f t="shared" si="154"/>
        <v>n/a</v>
      </c>
      <c r="CC119" s="404">
        <f t="shared" si="155"/>
        <v>43.57</v>
      </c>
      <c r="CD119" s="570">
        <f t="shared" si="167"/>
        <v>0.48400000000000004</v>
      </c>
      <c r="CE119" s="419">
        <f t="shared" si="185"/>
        <v>0.49038880000000007</v>
      </c>
      <c r="CF119" s="419">
        <f t="shared" ref="CF119:CH134" si="186">IF($AE119="n/a",1.03*CE119,IF($AE119&lt;0,1.01*CE119,IF($AE119&gt;10,1.1*CE119,(1+$AE119/100)*CE119)))</f>
        <v>0.5198121280000001</v>
      </c>
      <c r="CG119" s="419">
        <f t="shared" si="186"/>
        <v>0.55100085568000012</v>
      </c>
      <c r="CH119" s="496">
        <f t="shared" si="186"/>
        <v>0.58406090702080016</v>
      </c>
      <c r="CI119" s="416">
        <f t="shared" si="158"/>
        <v>2.6292626907008008</v>
      </c>
      <c r="CJ119" s="405">
        <f t="shared" si="159"/>
        <v>16.071287840469441</v>
      </c>
      <c r="CK119" s="457">
        <v>0.47</v>
      </c>
      <c r="CL119" s="458">
        <v>5.0599999999999996</v>
      </c>
      <c r="CM119" s="458">
        <v>-5.6</v>
      </c>
      <c r="CN119" s="525">
        <v>-0.34</v>
      </c>
      <c r="CO119" s="508">
        <v>-0.93</v>
      </c>
    </row>
    <row r="120" spans="1:93" ht="11.25" customHeight="1">
      <c r="A120" s="23" t="s">
        <v>2708</v>
      </c>
      <c r="B120" s="24" t="s">
        <v>2709</v>
      </c>
      <c r="C120" s="29" t="s">
        <v>728</v>
      </c>
      <c r="D120" s="117">
        <v>8</v>
      </c>
      <c r="E120" s="24">
        <v>386</v>
      </c>
      <c r="F120" s="57" t="s">
        <v>2659</v>
      </c>
      <c r="G120" s="49" t="s">
        <v>2659</v>
      </c>
      <c r="H120" s="184">
        <v>28.08</v>
      </c>
      <c r="I120" s="227">
        <f t="shared" si="183"/>
        <v>2.8490028490028494</v>
      </c>
      <c r="J120" s="126">
        <v>0.18</v>
      </c>
      <c r="K120" s="126">
        <v>0.2</v>
      </c>
      <c r="L120" s="83">
        <f t="shared" si="144"/>
        <v>11.111111111111116</v>
      </c>
      <c r="M120" s="140">
        <v>41906</v>
      </c>
      <c r="N120" s="27">
        <v>41908</v>
      </c>
      <c r="O120" s="28">
        <v>41922</v>
      </c>
      <c r="P120" s="26" t="s">
        <v>919</v>
      </c>
      <c r="Q120" s="109" t="s">
        <v>1172</v>
      </c>
      <c r="R120" s="224">
        <f t="shared" si="160"/>
        <v>0.8</v>
      </c>
      <c r="S120" s="231">
        <f t="shared" si="145"/>
        <v>40.404040404040408</v>
      </c>
      <c r="T120" s="680">
        <f t="shared" si="146"/>
        <v>-2.7655130391204485</v>
      </c>
      <c r="U120" s="227">
        <f t="shared" si="147"/>
        <v>14.181818181818182</v>
      </c>
      <c r="V120" s="263">
        <v>5</v>
      </c>
      <c r="W120" s="161">
        <v>1.98</v>
      </c>
      <c r="X120" s="149" t="s">
        <v>462</v>
      </c>
      <c r="Y120" s="155">
        <v>0.68</v>
      </c>
      <c r="Z120" s="149">
        <v>1.5</v>
      </c>
      <c r="AA120" s="156">
        <v>11.2</v>
      </c>
      <c r="AB120" s="432">
        <v>34.1</v>
      </c>
      <c r="AC120" s="440">
        <v>0</v>
      </c>
      <c r="AD120" s="443">
        <v>4.8</v>
      </c>
      <c r="AE120" s="440" t="s">
        <v>462</v>
      </c>
      <c r="AF120" s="723">
        <v>1</v>
      </c>
      <c r="AG120" s="456">
        <v>144</v>
      </c>
      <c r="AH120" s="653">
        <v>14.8</v>
      </c>
      <c r="AI120" s="767">
        <v>0.06</v>
      </c>
      <c r="AJ120" s="796">
        <f t="shared" si="148"/>
        <v>1.7904842586598111</v>
      </c>
      <c r="AK120" s="688">
        <f t="shared" si="140"/>
        <v>1.6105513247000243</v>
      </c>
      <c r="AL120" s="634">
        <f t="shared" si="161"/>
        <v>12.12121212121211</v>
      </c>
      <c r="AM120" s="631">
        <f t="shared" si="162"/>
        <v>6.6515802889484332</v>
      </c>
      <c r="AN120" s="631">
        <f t="shared" si="163"/>
        <v>8.5943244415670925</v>
      </c>
      <c r="AO120" s="235">
        <f t="shared" si="181"/>
        <v>5.3362623778337781</v>
      </c>
      <c r="AP120" s="808">
        <v>0.74</v>
      </c>
      <c r="AQ120" s="808">
        <v>0.66</v>
      </c>
      <c r="AR120" s="809"/>
      <c r="AS120" s="813">
        <v>0.64</v>
      </c>
      <c r="AT120" s="796">
        <v>0.61</v>
      </c>
      <c r="AU120" s="809"/>
      <c r="AV120" s="821">
        <v>0.54</v>
      </c>
      <c r="AW120" s="821">
        <v>0.49</v>
      </c>
      <c r="AX120" s="811">
        <v>0.48</v>
      </c>
      <c r="AY120" s="812">
        <v>0.44</v>
      </c>
      <c r="AZ120" s="812">
        <v>0.44</v>
      </c>
      <c r="BA120" s="812">
        <v>0.44</v>
      </c>
      <c r="BB120" s="812">
        <v>0.44</v>
      </c>
      <c r="BC120" s="811">
        <v>0.38</v>
      </c>
      <c r="BD120" s="812">
        <v>0.36</v>
      </c>
      <c r="BE120" s="811">
        <v>0.33</v>
      </c>
      <c r="BF120" s="812">
        <v>0.32</v>
      </c>
      <c r="BG120" s="811">
        <v>0.28999999999999998</v>
      </c>
      <c r="BH120" s="810">
        <f t="shared" si="149"/>
        <v>7.6000000000000023</v>
      </c>
      <c r="BI120" s="405">
        <f t="shared" si="164"/>
        <v>12.12121212121211</v>
      </c>
      <c r="BJ120" s="405">
        <f t="shared" si="150"/>
        <v>3.125</v>
      </c>
      <c r="BK120" s="405">
        <f t="shared" si="151"/>
        <v>4.9180327868852514</v>
      </c>
      <c r="BL120" s="306">
        <f t="shared" si="184"/>
        <v>12.962962962962955</v>
      </c>
      <c r="BM120" s="404">
        <f t="shared" si="169"/>
        <v>10.204081632653072</v>
      </c>
      <c r="BN120" s="306">
        <f t="shared" si="170"/>
        <v>2.0833333333333259</v>
      </c>
      <c r="BO120" s="306">
        <f t="shared" si="171"/>
        <v>9.0909090909090828</v>
      </c>
      <c r="BP120" s="306">
        <f t="shared" si="172"/>
        <v>0</v>
      </c>
      <c r="BQ120" s="306">
        <f t="shared" si="173"/>
        <v>0</v>
      </c>
      <c r="BR120" s="306">
        <f t="shared" si="174"/>
        <v>0</v>
      </c>
      <c r="BS120" s="306">
        <f t="shared" si="175"/>
        <v>15.789473684210531</v>
      </c>
      <c r="BT120" s="306">
        <f t="shared" si="176"/>
        <v>5.555555555555558</v>
      </c>
      <c r="BU120" s="306">
        <f t="shared" si="177"/>
        <v>9.0909090909090828</v>
      </c>
      <c r="BV120" s="306">
        <f t="shared" si="178"/>
        <v>3.125</v>
      </c>
      <c r="BW120" s="306">
        <f t="shared" si="179"/>
        <v>10.344827586206918</v>
      </c>
      <c r="BX120" s="404">
        <f t="shared" si="152"/>
        <v>6.5607531896558591</v>
      </c>
      <c r="BY120" s="405">
        <f t="shared" si="166"/>
        <v>4.9931166139751175</v>
      </c>
      <c r="BZ120" s="788" t="s">
        <v>2441</v>
      </c>
      <c r="CA120" s="486">
        <f t="shared" si="153"/>
        <v>-2.7384908912482402</v>
      </c>
      <c r="CB120" s="348">
        <f t="shared" si="154"/>
        <v>11.443327290569941</v>
      </c>
      <c r="CC120" s="404">
        <f t="shared" si="155"/>
        <v>52.972874290416726</v>
      </c>
      <c r="CD120" s="570">
        <f t="shared" si="167"/>
        <v>0.81400000000000006</v>
      </c>
      <c r="CE120" s="419">
        <f t="shared" si="185"/>
        <v>0.81400000000000006</v>
      </c>
      <c r="CF120" s="419">
        <f t="shared" si="186"/>
        <v>0.83842000000000005</v>
      </c>
      <c r="CG120" s="419">
        <f t="shared" si="186"/>
        <v>0.86357260000000002</v>
      </c>
      <c r="CH120" s="496">
        <f t="shared" si="186"/>
        <v>0.889479778</v>
      </c>
      <c r="CI120" s="416">
        <f t="shared" si="158"/>
        <v>4.2194723779999999</v>
      </c>
      <c r="CJ120" s="405">
        <f t="shared" si="159"/>
        <v>15.026611032763535</v>
      </c>
      <c r="CK120" s="457">
        <v>0.34</v>
      </c>
      <c r="CL120" s="458">
        <v>33.14</v>
      </c>
      <c r="CM120" s="458">
        <v>-7.78</v>
      </c>
      <c r="CN120" s="525">
        <v>4.24</v>
      </c>
      <c r="CO120" s="508">
        <v>9.86</v>
      </c>
    </row>
    <row r="121" spans="1:93" ht="11.25" customHeight="1">
      <c r="A121" s="30" t="s">
        <v>520</v>
      </c>
      <c r="B121" s="197" t="s">
        <v>3477</v>
      </c>
      <c r="C121" s="35" t="s">
        <v>3416</v>
      </c>
      <c r="D121" s="118">
        <v>9</v>
      </c>
      <c r="E121" s="24">
        <v>362</v>
      </c>
      <c r="F121" s="65" t="s">
        <v>2659</v>
      </c>
      <c r="G121" s="66" t="s">
        <v>2659</v>
      </c>
      <c r="H121" s="185">
        <v>71.989999999999995</v>
      </c>
      <c r="I121" s="229">
        <f t="shared" si="183"/>
        <v>1.7224614529795808</v>
      </c>
      <c r="J121" s="125">
        <v>0.27</v>
      </c>
      <c r="K121" s="125">
        <v>0.31</v>
      </c>
      <c r="L121" s="84">
        <f t="shared" si="144"/>
        <v>14.814814814814813</v>
      </c>
      <c r="M121" s="215">
        <v>41891</v>
      </c>
      <c r="N121" s="44">
        <v>41893</v>
      </c>
      <c r="O121" s="34">
        <v>41908</v>
      </c>
      <c r="P121" s="268" t="s">
        <v>31</v>
      </c>
      <c r="Q121" s="532"/>
      <c r="R121" s="224">
        <f t="shared" si="160"/>
        <v>1.24</v>
      </c>
      <c r="S121" s="672">
        <f t="shared" si="145"/>
        <v>42.32081911262798</v>
      </c>
      <c r="T121" s="681">
        <f t="shared" si="146"/>
        <v>100.19076984386368</v>
      </c>
      <c r="U121" s="229">
        <f t="shared" si="147"/>
        <v>24.569965870307165</v>
      </c>
      <c r="V121" s="263">
        <v>6</v>
      </c>
      <c r="W121" s="161">
        <v>2.93</v>
      </c>
      <c r="X121" s="149">
        <v>2.0499999999999998</v>
      </c>
      <c r="Y121" s="155">
        <v>1.56</v>
      </c>
      <c r="Z121" s="149">
        <v>3.67</v>
      </c>
      <c r="AA121" s="156">
        <v>14.4</v>
      </c>
      <c r="AB121" s="432">
        <v>7.8</v>
      </c>
      <c r="AC121" s="440">
        <v>10.66</v>
      </c>
      <c r="AD121" s="443">
        <v>22</v>
      </c>
      <c r="AE121" s="440">
        <v>12</v>
      </c>
      <c r="AF121" s="723">
        <v>8</v>
      </c>
      <c r="AG121" s="456">
        <v>1435</v>
      </c>
      <c r="AH121" s="653">
        <v>2.8</v>
      </c>
      <c r="AI121" s="767">
        <v>0.62</v>
      </c>
      <c r="AJ121" s="797">
        <f t="shared" si="148"/>
        <v>1.4523086853313372</v>
      </c>
      <c r="AK121" s="686">
        <f t="shared" si="140"/>
        <v>0.98569022658480776</v>
      </c>
      <c r="AL121" s="634">
        <f t="shared" si="161"/>
        <v>24.731182795698903</v>
      </c>
      <c r="AM121" s="631">
        <f t="shared" si="162"/>
        <v>37.114007747064214</v>
      </c>
      <c r="AN121" s="631">
        <f t="shared" si="163"/>
        <v>31.95079107728942</v>
      </c>
      <c r="AO121" s="235">
        <f t="shared" si="181"/>
        <v>32.4146371908258</v>
      </c>
      <c r="AP121" s="808">
        <v>1.1599999999999999</v>
      </c>
      <c r="AQ121" s="808">
        <v>0.93</v>
      </c>
      <c r="AR121" s="809"/>
      <c r="AS121" s="808">
        <v>0.71499999999999997</v>
      </c>
      <c r="AT121" s="796">
        <v>0.45</v>
      </c>
      <c r="AU121" s="809"/>
      <c r="AV121" s="821">
        <v>0.34</v>
      </c>
      <c r="AW121" s="821">
        <v>0.28999999999999998</v>
      </c>
      <c r="AX121" s="811">
        <v>0.24</v>
      </c>
      <c r="AY121" s="811">
        <v>0.18</v>
      </c>
      <c r="AZ121" s="811">
        <v>0.115</v>
      </c>
      <c r="BA121" s="812">
        <v>7.0000000000000007E-2</v>
      </c>
      <c r="BB121" s="812">
        <v>7.0000000000000007E-2</v>
      </c>
      <c r="BC121" s="812">
        <v>7.0000000000000007E-2</v>
      </c>
      <c r="BD121" s="812">
        <v>7.0000000000000007E-2</v>
      </c>
      <c r="BE121" s="812">
        <v>7.0000000000000007E-2</v>
      </c>
      <c r="BF121" s="812">
        <v>7.0000000000000007E-2</v>
      </c>
      <c r="BG121" s="812">
        <v>7.0000000000000007E-2</v>
      </c>
      <c r="BH121" s="810">
        <f t="shared" si="149"/>
        <v>4.9100000000000019</v>
      </c>
      <c r="BI121" s="405">
        <f t="shared" si="164"/>
        <v>24.731182795698903</v>
      </c>
      <c r="BJ121" s="405">
        <f t="shared" si="150"/>
        <v>30.069930069930084</v>
      </c>
      <c r="BK121" s="405">
        <f t="shared" si="151"/>
        <v>58.888888888888879</v>
      </c>
      <c r="BL121" s="306">
        <f t="shared" si="184"/>
        <v>32.352941176470587</v>
      </c>
      <c r="BM121" s="404">
        <f t="shared" ref="BM121:BM161" si="187">IF(AW121=0,0,IF(AW121&gt;AV121,0,((AV121/AW121)-1)*100))</f>
        <v>17.24137931034484</v>
      </c>
      <c r="BN121" s="306">
        <f t="shared" ref="BN121:BW121" si="188">IF(AX121=0,0,IF(AX121&gt;AW121,0,((AW121/AX121)-1)*100))</f>
        <v>20.833333333333325</v>
      </c>
      <c r="BO121" s="306">
        <f t="shared" si="188"/>
        <v>33.333333333333329</v>
      </c>
      <c r="BP121" s="306">
        <f t="shared" si="188"/>
        <v>56.521739130434767</v>
      </c>
      <c r="BQ121" s="306">
        <f t="shared" si="188"/>
        <v>64.285714285714278</v>
      </c>
      <c r="BR121" s="306">
        <f t="shared" si="188"/>
        <v>0</v>
      </c>
      <c r="BS121" s="306">
        <f t="shared" si="188"/>
        <v>0</v>
      </c>
      <c r="BT121" s="306">
        <f t="shared" si="188"/>
        <v>0</v>
      </c>
      <c r="BU121" s="306">
        <f t="shared" si="188"/>
        <v>0</v>
      </c>
      <c r="BV121" s="306">
        <f t="shared" si="188"/>
        <v>0</v>
      </c>
      <c r="BW121" s="306">
        <f t="shared" si="188"/>
        <v>0</v>
      </c>
      <c r="BX121" s="404">
        <f t="shared" si="152"/>
        <v>22.550562821609933</v>
      </c>
      <c r="BY121" s="405">
        <f t="shared" si="166"/>
        <v>22.468187859898965</v>
      </c>
      <c r="BZ121" s="788" t="s">
        <v>2558</v>
      </c>
      <c r="CA121" s="486">
        <f t="shared" si="153"/>
        <v>9.1032866599618387</v>
      </c>
      <c r="CB121" s="348">
        <f t="shared" si="154"/>
        <v>33.673252530269004</v>
      </c>
      <c r="CC121" s="404">
        <f t="shared" si="155"/>
        <v>69.010921501706491</v>
      </c>
      <c r="CD121" s="570">
        <f t="shared" si="167"/>
        <v>1.25048</v>
      </c>
      <c r="CE121" s="419">
        <f t="shared" si="185"/>
        <v>1.3755280000000001</v>
      </c>
      <c r="CF121" s="419">
        <f t="shared" si="186"/>
        <v>1.5130808000000002</v>
      </c>
      <c r="CG121" s="419">
        <f t="shared" si="186"/>
        <v>1.6643888800000004</v>
      </c>
      <c r="CH121" s="496">
        <f t="shared" si="186"/>
        <v>1.8308277680000007</v>
      </c>
      <c r="CI121" s="416">
        <f t="shared" si="158"/>
        <v>7.6343054480000019</v>
      </c>
      <c r="CJ121" s="405">
        <f t="shared" si="159"/>
        <v>10.604674882622591</v>
      </c>
      <c r="CK121" s="457">
        <v>1.73</v>
      </c>
      <c r="CL121" s="458">
        <v>57.06</v>
      </c>
      <c r="CM121" s="458">
        <v>-2.15</v>
      </c>
      <c r="CN121" s="525">
        <v>2.67</v>
      </c>
      <c r="CO121" s="508">
        <v>21.75</v>
      </c>
    </row>
    <row r="122" spans="1:93" ht="11.25" customHeight="1">
      <c r="A122" s="15" t="s">
        <v>2428</v>
      </c>
      <c r="B122" s="16" t="s">
        <v>2429</v>
      </c>
      <c r="C122" s="373" t="s">
        <v>686</v>
      </c>
      <c r="D122" s="116">
        <v>6</v>
      </c>
      <c r="E122" s="24">
        <v>478</v>
      </c>
      <c r="F122" s="78" t="s">
        <v>2659</v>
      </c>
      <c r="G122" s="50" t="s">
        <v>2659</v>
      </c>
      <c r="H122" s="183">
        <v>49.63</v>
      </c>
      <c r="I122" s="226">
        <f t="shared" si="183"/>
        <v>4.1104170864396536</v>
      </c>
      <c r="J122" s="127">
        <v>0.48</v>
      </c>
      <c r="K122" s="127">
        <v>0.51</v>
      </c>
      <c r="L122" s="96">
        <f t="shared" si="144"/>
        <v>6.25</v>
      </c>
      <c r="M122" s="105">
        <v>42167</v>
      </c>
      <c r="N122" s="20">
        <v>42171</v>
      </c>
      <c r="O122" s="21">
        <v>42185</v>
      </c>
      <c r="P122" s="269" t="s">
        <v>954</v>
      </c>
      <c r="Q122" s="1124" t="s">
        <v>2559</v>
      </c>
      <c r="R122" s="225">
        <f t="shared" si="160"/>
        <v>2.04</v>
      </c>
      <c r="S122" s="675">
        <f t="shared" si="145"/>
        <v>109.09090909090908</v>
      </c>
      <c r="T122" s="684">
        <f t="shared" si="146"/>
        <v>81.410398324684948</v>
      </c>
      <c r="U122" s="227">
        <f t="shared" si="147"/>
        <v>26.540106951871657</v>
      </c>
      <c r="V122" s="267">
        <v>12</v>
      </c>
      <c r="W122" s="169">
        <v>1.87</v>
      </c>
      <c r="X122" s="171">
        <v>4.04</v>
      </c>
      <c r="Y122" s="170">
        <v>3.31</v>
      </c>
      <c r="Z122" s="171">
        <v>2.79</v>
      </c>
      <c r="AA122" s="172">
        <v>10.5</v>
      </c>
      <c r="AB122" s="433">
        <v>-39.700000000000003</v>
      </c>
      <c r="AC122" s="441">
        <v>4.9000000000000004</v>
      </c>
      <c r="AD122" s="442">
        <v>-11.7</v>
      </c>
      <c r="AE122" s="442">
        <v>6.57</v>
      </c>
      <c r="AF122" s="724">
        <v>18</v>
      </c>
      <c r="AG122" s="461">
        <v>9491</v>
      </c>
      <c r="AH122" s="678">
        <v>5</v>
      </c>
      <c r="AI122" s="768">
        <v>0</v>
      </c>
      <c r="AJ122" s="796" t="str">
        <f t="shared" si="148"/>
        <v>n/a</v>
      </c>
      <c r="AK122" s="688">
        <f t="shared" si="140"/>
        <v>0.90562271200922628</v>
      </c>
      <c r="AL122" s="632">
        <f t="shared" si="161"/>
        <v>4.9999999999999822</v>
      </c>
      <c r="AM122" s="633">
        <f t="shared" si="162"/>
        <v>5.7094809809733693</v>
      </c>
      <c r="AN122" s="633">
        <f t="shared" si="163"/>
        <v>20.304011267322686</v>
      </c>
      <c r="AO122" s="234">
        <f t="shared" si="181"/>
        <v>22.419944860123863</v>
      </c>
      <c r="AP122" s="803">
        <v>1.89</v>
      </c>
      <c r="AQ122" s="801">
        <v>1.8</v>
      </c>
      <c r="AR122" s="802"/>
      <c r="AS122" s="803">
        <v>1.75</v>
      </c>
      <c r="AT122" s="795">
        <v>1.6</v>
      </c>
      <c r="AU122" s="802"/>
      <c r="AV122" s="826">
        <v>1.5</v>
      </c>
      <c r="AW122" s="830">
        <v>0.75</v>
      </c>
      <c r="AX122" s="807">
        <v>0.75</v>
      </c>
      <c r="AY122" s="806">
        <v>0.75</v>
      </c>
      <c r="AZ122" s="806">
        <v>0.5</v>
      </c>
      <c r="BA122" s="807">
        <v>0.25</v>
      </c>
      <c r="BB122" s="807">
        <v>0.25</v>
      </c>
      <c r="BC122" s="806">
        <v>0.25</v>
      </c>
      <c r="BD122" s="807">
        <v>0</v>
      </c>
      <c r="BE122" s="807">
        <v>0</v>
      </c>
      <c r="BF122" s="807">
        <v>0</v>
      </c>
      <c r="BG122" s="807">
        <v>0</v>
      </c>
      <c r="BH122" s="805">
        <f t="shared" si="149"/>
        <v>12.04</v>
      </c>
      <c r="BI122" s="407">
        <f t="shared" si="164"/>
        <v>4.9999999999999822</v>
      </c>
      <c r="BJ122" s="407">
        <f t="shared" si="150"/>
        <v>2.8571428571428692</v>
      </c>
      <c r="BK122" s="407">
        <f t="shared" si="151"/>
        <v>9.375</v>
      </c>
      <c r="BL122" s="394">
        <f t="shared" si="184"/>
        <v>6.6666666666666652</v>
      </c>
      <c r="BM122" s="406">
        <f t="shared" si="187"/>
        <v>100</v>
      </c>
      <c r="BN122" s="394">
        <f t="shared" ref="BN122:BN145" si="189">IF(AX122=0,0,IF(AX122&gt;AW122,0,((AW122/AX122)-1)*100))</f>
        <v>0</v>
      </c>
      <c r="BO122" s="394">
        <f t="shared" ref="BO122:BO145" si="190">IF(AY122=0,0,IF(AY122&gt;AX122,0,((AX122/AY122)-1)*100))</f>
        <v>0</v>
      </c>
      <c r="BP122" s="394">
        <f t="shared" ref="BP122:BP145" si="191">IF(AZ122=0,0,IF(AZ122&gt;AY122,0,((AY122/AZ122)-1)*100))</f>
        <v>50</v>
      </c>
      <c r="BQ122" s="394">
        <f t="shared" ref="BQ122:BQ145" si="192">IF(BA122=0,0,IF(BA122&gt;AZ122,0,((AZ122/BA122)-1)*100))</f>
        <v>100</v>
      </c>
      <c r="BR122" s="394">
        <f t="shared" ref="BR122:BR145" si="193">IF(BB122=0,0,IF(BB122&gt;BA122,0,((BA122/BB122)-1)*100))</f>
        <v>0</v>
      </c>
      <c r="BS122" s="394">
        <f t="shared" ref="BS122:BS145" si="194">IF(BC122=0,0,IF(BC122&gt;BB122,0,((BB122/BC122)-1)*100))</f>
        <v>0</v>
      </c>
      <c r="BT122" s="394">
        <f t="shared" ref="BT122:BT145" si="195">IF(BD122=0,0,IF(BD122&gt;BC122,0,((BC122/BD122)-1)*100))</f>
        <v>0</v>
      </c>
      <c r="BU122" s="394">
        <f t="shared" ref="BU122:BU145" si="196">IF(BE122=0,0,IF(BE122&gt;BD122,0,((BD122/BE122)-1)*100))</f>
        <v>0</v>
      </c>
      <c r="BV122" s="394">
        <f t="shared" ref="BV122:BV145" si="197">IF(BF122=0,0,IF(BF122&gt;BE122,0,((BE122/BF122)-1)*100))</f>
        <v>0</v>
      </c>
      <c r="BW122" s="394">
        <f t="shared" ref="BW122:BW145" si="198">IF(BG122=0,0,IF(BG122&gt;BF122,0,((BF122/BG122)-1)*100))</f>
        <v>0</v>
      </c>
      <c r="BX122" s="406">
        <f t="shared" si="152"/>
        <v>18.259920634920636</v>
      </c>
      <c r="BY122" s="407">
        <f t="shared" si="166"/>
        <v>34.316301093257479</v>
      </c>
      <c r="BZ122" s="787" t="s">
        <v>2442</v>
      </c>
      <c r="CA122" s="682">
        <f t="shared" si="153"/>
        <v>-2.1256785981093174</v>
      </c>
      <c r="CB122" s="350">
        <f t="shared" si="154"/>
        <v>24.414428353762339</v>
      </c>
      <c r="CC122" s="406">
        <f t="shared" si="155"/>
        <v>45.040729795299505</v>
      </c>
      <c r="CD122" s="554">
        <f t="shared" si="167"/>
        <v>1.9088999999999998</v>
      </c>
      <c r="CE122" s="417">
        <f t="shared" si="185"/>
        <v>2.0024360999999997</v>
      </c>
      <c r="CF122" s="417">
        <f t="shared" si="186"/>
        <v>2.1339961517699999</v>
      </c>
      <c r="CG122" s="417">
        <f t="shared" si="186"/>
        <v>2.2741996989412891</v>
      </c>
      <c r="CH122" s="495">
        <f t="shared" si="186"/>
        <v>2.4236146191617323</v>
      </c>
      <c r="CI122" s="418">
        <f t="shared" si="158"/>
        <v>10.743146569873021</v>
      </c>
      <c r="CJ122" s="407">
        <f t="shared" si="159"/>
        <v>21.646477070064517</v>
      </c>
      <c r="CK122" s="462">
        <v>1.03</v>
      </c>
      <c r="CL122" s="463">
        <v>2.88</v>
      </c>
      <c r="CM122" s="463">
        <v>-18.59</v>
      </c>
      <c r="CN122" s="529">
        <v>-5.57</v>
      </c>
      <c r="CO122" s="530">
        <v>-8.8000000000000007</v>
      </c>
    </row>
    <row r="123" spans="1:93" ht="11.25" customHeight="1">
      <c r="A123" s="86" t="s">
        <v>611</v>
      </c>
      <c r="B123" s="24" t="s">
        <v>612</v>
      </c>
      <c r="C123" s="217" t="s">
        <v>1781</v>
      </c>
      <c r="D123" s="117">
        <v>5</v>
      </c>
      <c r="E123" s="24">
        <v>643</v>
      </c>
      <c r="F123" s="38" t="s">
        <v>2049</v>
      </c>
      <c r="G123" s="39" t="s">
        <v>2049</v>
      </c>
      <c r="H123" s="184">
        <v>62.25</v>
      </c>
      <c r="I123" s="227">
        <f t="shared" si="183"/>
        <v>2.4417670682730921</v>
      </c>
      <c r="J123" s="126">
        <v>0.33</v>
      </c>
      <c r="K123" s="126">
        <v>0.38</v>
      </c>
      <c r="L123" s="83">
        <f t="shared" si="144"/>
        <v>15.151515151515138</v>
      </c>
      <c r="M123" s="140">
        <v>42060</v>
      </c>
      <c r="N123" s="27">
        <v>42062</v>
      </c>
      <c r="O123" s="28">
        <v>42094</v>
      </c>
      <c r="P123" s="26" t="s">
        <v>1445</v>
      </c>
      <c r="Q123" s="198"/>
      <c r="R123" s="224">
        <f t="shared" si="160"/>
        <v>1.52</v>
      </c>
      <c r="S123" s="231">
        <f t="shared" si="145"/>
        <v>33.928571428571423</v>
      </c>
      <c r="T123" s="680">
        <f t="shared" si="146"/>
        <v>13.608952321632838</v>
      </c>
      <c r="U123" s="227">
        <f t="shared" si="147"/>
        <v>13.895089285714285</v>
      </c>
      <c r="V123" s="263">
        <v>12</v>
      </c>
      <c r="W123" s="161">
        <v>4.4800000000000004</v>
      </c>
      <c r="X123" s="149">
        <v>1.1599999999999999</v>
      </c>
      <c r="Y123" s="155">
        <v>1.9</v>
      </c>
      <c r="Z123" s="149">
        <v>2.09</v>
      </c>
      <c r="AA123" s="156">
        <v>15.1</v>
      </c>
      <c r="AB123" s="432">
        <v>24.8</v>
      </c>
      <c r="AC123" s="440">
        <v>4.93</v>
      </c>
      <c r="AD123" s="443">
        <v>21.5</v>
      </c>
      <c r="AE123" s="443">
        <v>12</v>
      </c>
      <c r="AF123" s="723">
        <v>7</v>
      </c>
      <c r="AG123" s="456">
        <v>2751</v>
      </c>
      <c r="AH123" s="653">
        <v>1.1000000000000001</v>
      </c>
      <c r="AI123" s="767">
        <v>3.25</v>
      </c>
      <c r="AJ123" s="796">
        <f t="shared" si="148"/>
        <v>0.15537899041292669</v>
      </c>
      <c r="AK123" s="688">
        <f t="shared" si="140"/>
        <v>0.65053143917963085</v>
      </c>
      <c r="AL123" s="634">
        <f t="shared" si="161"/>
        <v>6.4516129032258229</v>
      </c>
      <c r="AM123" s="631">
        <f t="shared" si="162"/>
        <v>4.4011575622509014</v>
      </c>
      <c r="AN123" s="631">
        <f t="shared" si="163"/>
        <v>3.3406482938779236</v>
      </c>
      <c r="AO123" s="235">
        <f t="shared" si="181"/>
        <v>5.1352603312927236</v>
      </c>
      <c r="AP123" s="808">
        <v>1.32</v>
      </c>
      <c r="AQ123" s="808">
        <v>1.24</v>
      </c>
      <c r="AR123" s="809"/>
      <c r="AS123" s="808">
        <v>1.2</v>
      </c>
      <c r="AT123" s="796">
        <v>1.1599999999999999</v>
      </c>
      <c r="AU123" s="809"/>
      <c r="AV123" s="827">
        <v>1.1200000000000001</v>
      </c>
      <c r="AW123" s="821">
        <v>1.1200000000000001</v>
      </c>
      <c r="AX123" s="811">
        <v>1.08</v>
      </c>
      <c r="AY123" s="811">
        <v>0.96</v>
      </c>
      <c r="AZ123" s="811">
        <v>0.84</v>
      </c>
      <c r="BA123" s="812">
        <v>0.8</v>
      </c>
      <c r="BB123" s="812">
        <v>0.8</v>
      </c>
      <c r="BC123" s="812">
        <v>1.28</v>
      </c>
      <c r="BD123" s="811">
        <v>1.28</v>
      </c>
      <c r="BE123" s="811">
        <v>1.24</v>
      </c>
      <c r="BF123" s="811">
        <v>1.2</v>
      </c>
      <c r="BG123" s="811">
        <v>1.1000000000000001</v>
      </c>
      <c r="BH123" s="810">
        <f t="shared" si="149"/>
        <v>17.740000000000002</v>
      </c>
      <c r="BI123" s="405">
        <f t="shared" si="164"/>
        <v>6.4516129032258229</v>
      </c>
      <c r="BJ123" s="405">
        <f t="shared" si="150"/>
        <v>3.3333333333333437</v>
      </c>
      <c r="BK123" s="405">
        <f t="shared" si="151"/>
        <v>3.4482758620689724</v>
      </c>
      <c r="BL123" s="306">
        <f t="shared" si="184"/>
        <v>3.5714285714285587</v>
      </c>
      <c r="BM123" s="851">
        <f t="shared" si="187"/>
        <v>0</v>
      </c>
      <c r="BN123" s="306">
        <f t="shared" si="189"/>
        <v>3.7037037037036979</v>
      </c>
      <c r="BO123" s="306">
        <f t="shared" si="190"/>
        <v>12.500000000000021</v>
      </c>
      <c r="BP123" s="306">
        <f t="shared" si="191"/>
        <v>14.285714285714279</v>
      </c>
      <c r="BQ123" s="306">
        <f t="shared" si="192"/>
        <v>4.9999999999999822</v>
      </c>
      <c r="BR123" s="306">
        <f t="shared" si="193"/>
        <v>0</v>
      </c>
      <c r="BS123" s="306">
        <f t="shared" si="194"/>
        <v>0</v>
      </c>
      <c r="BT123" s="306">
        <f t="shared" si="195"/>
        <v>0</v>
      </c>
      <c r="BU123" s="306">
        <f t="shared" si="196"/>
        <v>3.2258064516129004</v>
      </c>
      <c r="BV123" s="306">
        <f t="shared" si="197"/>
        <v>3.3333333333333437</v>
      </c>
      <c r="BW123" s="306">
        <f t="shared" si="198"/>
        <v>9.0909090909090828</v>
      </c>
      <c r="BX123" s="404">
        <f t="shared" si="152"/>
        <v>4.5296078356886662</v>
      </c>
      <c r="BY123" s="405">
        <f t="shared" si="166"/>
        <v>4.2648215414042365</v>
      </c>
      <c r="BZ123" s="788" t="s">
        <v>2558</v>
      </c>
      <c r="CA123" s="486">
        <f t="shared" si="153"/>
        <v>-8.1126739235632694</v>
      </c>
      <c r="CB123" s="348">
        <f t="shared" si="154"/>
        <v>5.7824153621510153</v>
      </c>
      <c r="CC123" s="404">
        <f t="shared" si="155"/>
        <v>59.231777391739456</v>
      </c>
      <c r="CD123" s="570">
        <f t="shared" si="167"/>
        <v>1.4520000000000002</v>
      </c>
      <c r="CE123" s="419">
        <f t="shared" si="41"/>
        <v>1.5235836</v>
      </c>
      <c r="CF123" s="419">
        <f t="shared" si="186"/>
        <v>1.6759419600000003</v>
      </c>
      <c r="CG123" s="419">
        <f t="shared" si="186"/>
        <v>1.8435361560000005</v>
      </c>
      <c r="CH123" s="496">
        <f t="shared" si="186"/>
        <v>2.0278897716000008</v>
      </c>
      <c r="CI123" s="416">
        <f t="shared" si="158"/>
        <v>8.5229514876000021</v>
      </c>
      <c r="CJ123" s="405">
        <f t="shared" si="159"/>
        <v>13.691488333493979</v>
      </c>
      <c r="CK123" s="457">
        <v>1.17</v>
      </c>
      <c r="CL123" s="458">
        <v>19.86</v>
      </c>
      <c r="CM123" s="458">
        <v>-8.8800000000000008</v>
      </c>
      <c r="CN123" s="525">
        <v>8.98</v>
      </c>
      <c r="CO123" s="508">
        <v>2.31</v>
      </c>
    </row>
    <row r="124" spans="1:93" ht="11.25" customHeight="1">
      <c r="A124" s="23" t="s">
        <v>1396</v>
      </c>
      <c r="B124" s="24" t="s">
        <v>1054</v>
      </c>
      <c r="C124" s="217" t="s">
        <v>2566</v>
      </c>
      <c r="D124" s="117">
        <v>5</v>
      </c>
      <c r="E124" s="24">
        <v>588</v>
      </c>
      <c r="F124" s="38" t="s">
        <v>2049</v>
      </c>
      <c r="G124" s="39" t="s">
        <v>1572</v>
      </c>
      <c r="H124" s="184">
        <v>25.99</v>
      </c>
      <c r="I124" s="227">
        <f t="shared" si="183"/>
        <v>3.5398230088495581</v>
      </c>
      <c r="J124" s="126">
        <v>0.22</v>
      </c>
      <c r="K124" s="126">
        <v>0.23</v>
      </c>
      <c r="L124" s="83">
        <f t="shared" si="144"/>
        <v>4.5454545454545414</v>
      </c>
      <c r="M124" s="140">
        <v>41991</v>
      </c>
      <c r="N124" s="27">
        <v>41995</v>
      </c>
      <c r="O124" s="28">
        <v>42030</v>
      </c>
      <c r="P124" s="93" t="s">
        <v>2220</v>
      </c>
      <c r="Q124" s="889" t="s">
        <v>1984</v>
      </c>
      <c r="R124" s="224">
        <f t="shared" si="160"/>
        <v>0.92</v>
      </c>
      <c r="S124" s="231">
        <f t="shared" si="145"/>
        <v>60.927152317880797</v>
      </c>
      <c r="T124" s="680">
        <f t="shared" si="146"/>
        <v>24.921874040083679</v>
      </c>
      <c r="U124" s="227">
        <f t="shared" si="147"/>
        <v>17.211920529801322</v>
      </c>
      <c r="V124" s="263">
        <v>12</v>
      </c>
      <c r="W124" s="161">
        <v>1.51</v>
      </c>
      <c r="X124" s="149">
        <v>2.3199999999999998</v>
      </c>
      <c r="Y124" s="155">
        <v>1.76</v>
      </c>
      <c r="Z124" s="149">
        <v>2.04</v>
      </c>
      <c r="AA124" s="156">
        <v>13.8</v>
      </c>
      <c r="AB124" s="432">
        <v>3.4</v>
      </c>
      <c r="AC124" s="440">
        <v>5.66</v>
      </c>
      <c r="AD124" s="443">
        <v>9</v>
      </c>
      <c r="AE124" s="443">
        <v>7.41</v>
      </c>
      <c r="AF124" s="723">
        <v>18</v>
      </c>
      <c r="AG124" s="456">
        <v>260997</v>
      </c>
      <c r="AH124" s="653">
        <v>0.03</v>
      </c>
      <c r="AI124" s="767">
        <v>2.85</v>
      </c>
      <c r="AJ124" s="796">
        <f t="shared" si="148"/>
        <v>0.15804134962364744</v>
      </c>
      <c r="AK124" s="688">
        <f t="shared" si="140"/>
        <v>1.4852606402000825</v>
      </c>
      <c r="AL124" s="634">
        <f t="shared" si="161"/>
        <v>15.789473684210531</v>
      </c>
      <c r="AM124" s="631">
        <f t="shared" si="162"/>
        <v>14.90834232364584</v>
      </c>
      <c r="AN124" s="631">
        <f t="shared" si="163"/>
        <v>1.422372146612827</v>
      </c>
      <c r="AO124" s="235">
        <f t="shared" si="181"/>
        <v>0.95765827768869993</v>
      </c>
      <c r="AP124" s="808">
        <v>0.88</v>
      </c>
      <c r="AQ124" s="808">
        <v>0.76</v>
      </c>
      <c r="AR124" s="809"/>
      <c r="AS124" s="808">
        <v>0.68</v>
      </c>
      <c r="AT124" s="796">
        <v>0.57999999999999996</v>
      </c>
      <c r="AU124" s="809"/>
      <c r="AV124" s="827">
        <v>0.42</v>
      </c>
      <c r="AW124" s="827">
        <v>0.82</v>
      </c>
      <c r="AX124" s="811">
        <v>1.24</v>
      </c>
      <c r="AY124" s="811">
        <v>1.1200000000000001</v>
      </c>
      <c r="AZ124" s="811">
        <v>1</v>
      </c>
      <c r="BA124" s="811">
        <v>0.88</v>
      </c>
      <c r="BB124" s="811">
        <v>0.8</v>
      </c>
      <c r="BC124" s="811">
        <v>0.76</v>
      </c>
      <c r="BD124" s="811">
        <v>0.72</v>
      </c>
      <c r="BE124" s="811">
        <v>0.64</v>
      </c>
      <c r="BF124" s="811">
        <v>0.54666000000000003</v>
      </c>
      <c r="BG124" s="811">
        <v>0.46666000000000002</v>
      </c>
      <c r="BH124" s="810">
        <f t="shared" si="149"/>
        <v>12.313320000000001</v>
      </c>
      <c r="BI124" s="405">
        <f t="shared" si="164"/>
        <v>15.789473684210531</v>
      </c>
      <c r="BJ124" s="405">
        <f t="shared" si="150"/>
        <v>11.764705882352944</v>
      </c>
      <c r="BK124" s="405">
        <f t="shared" si="151"/>
        <v>17.24137931034484</v>
      </c>
      <c r="BL124" s="306">
        <f t="shared" si="184"/>
        <v>38.095238095238095</v>
      </c>
      <c r="BM124" s="404">
        <f t="shared" si="187"/>
        <v>0</v>
      </c>
      <c r="BN124" s="306">
        <f t="shared" si="189"/>
        <v>0</v>
      </c>
      <c r="BO124" s="306">
        <f t="shared" si="190"/>
        <v>10.714285714285698</v>
      </c>
      <c r="BP124" s="306">
        <f t="shared" si="191"/>
        <v>12.000000000000011</v>
      </c>
      <c r="BQ124" s="306">
        <f t="shared" si="192"/>
        <v>13.636363636363647</v>
      </c>
      <c r="BR124" s="306">
        <f t="shared" si="193"/>
        <v>9.9999999999999858</v>
      </c>
      <c r="BS124" s="306">
        <f t="shared" si="194"/>
        <v>5.2631578947368363</v>
      </c>
      <c r="BT124" s="306">
        <f t="shared" si="195"/>
        <v>5.555555555555558</v>
      </c>
      <c r="BU124" s="306">
        <f t="shared" si="196"/>
        <v>12.5</v>
      </c>
      <c r="BV124" s="306">
        <f t="shared" si="197"/>
        <v>17.074598470713042</v>
      </c>
      <c r="BW124" s="306">
        <f t="shared" si="198"/>
        <v>17.143102044314929</v>
      </c>
      <c r="BX124" s="404">
        <f t="shared" si="152"/>
        <v>12.451857352541078</v>
      </c>
      <c r="BY124" s="405">
        <f t="shared" si="166"/>
        <v>8.7768105734843438</v>
      </c>
      <c r="BZ124" s="788" t="s">
        <v>2558</v>
      </c>
      <c r="CA124" s="486">
        <f t="shared" si="153"/>
        <v>-12.249725374338936</v>
      </c>
      <c r="CB124" s="348">
        <f t="shared" si="154"/>
        <v>4.9621951554623855</v>
      </c>
      <c r="CC124" s="404">
        <f t="shared" si="155"/>
        <v>55.183835200109819</v>
      </c>
      <c r="CD124" s="570">
        <f t="shared" si="167"/>
        <v>0.90992000000000006</v>
      </c>
      <c r="CE124" s="419">
        <f t="shared" ref="CE124:CE129" si="199">IF($AC124="n/a",1.03*CD124,IF($AC124&lt;0,1.01*CD124,IF($AC124&gt;10,1.1*CD124,(1+$AC124/100)*CD124)))</f>
        <v>0.96142147200000005</v>
      </c>
      <c r="CF124" s="419">
        <f t="shared" si="186"/>
        <v>1.0326628030752001</v>
      </c>
      <c r="CG124" s="419">
        <f t="shared" si="186"/>
        <v>1.1091831167830726</v>
      </c>
      <c r="CH124" s="496">
        <f t="shared" si="186"/>
        <v>1.1913735857366983</v>
      </c>
      <c r="CI124" s="416">
        <f t="shared" si="158"/>
        <v>5.204560977594971</v>
      </c>
      <c r="CJ124" s="405">
        <f t="shared" si="159"/>
        <v>20.02524423853394</v>
      </c>
      <c r="CK124" s="457">
        <v>1.43</v>
      </c>
      <c r="CL124" s="458">
        <v>12.06</v>
      </c>
      <c r="CM124" s="458">
        <v>-2.29</v>
      </c>
      <c r="CN124" s="525">
        <v>6.07</v>
      </c>
      <c r="CO124" s="508">
        <v>3.14</v>
      </c>
    </row>
    <row r="125" spans="1:93" ht="11.25" customHeight="1">
      <c r="A125" s="23" t="s">
        <v>97</v>
      </c>
      <c r="B125" s="24" t="s">
        <v>98</v>
      </c>
      <c r="C125" s="29" t="s">
        <v>2678</v>
      </c>
      <c r="D125" s="117">
        <v>6</v>
      </c>
      <c r="E125" s="24">
        <v>436</v>
      </c>
      <c r="F125" s="57" t="s">
        <v>2659</v>
      </c>
      <c r="G125" s="49" t="s">
        <v>2659</v>
      </c>
      <c r="H125" s="184">
        <v>29.01</v>
      </c>
      <c r="I125" s="227">
        <f t="shared" si="183"/>
        <v>2.3440193036883836</v>
      </c>
      <c r="J125" s="126">
        <v>0.16</v>
      </c>
      <c r="K125" s="126">
        <v>0.17</v>
      </c>
      <c r="L125" s="83">
        <f t="shared" si="144"/>
        <v>6.25</v>
      </c>
      <c r="M125" s="140">
        <v>41984</v>
      </c>
      <c r="N125" s="27">
        <v>41988</v>
      </c>
      <c r="O125" s="28">
        <v>42006</v>
      </c>
      <c r="P125" s="26" t="s">
        <v>1394</v>
      </c>
      <c r="Q125" s="627"/>
      <c r="R125" s="224">
        <f t="shared" si="160"/>
        <v>0.68</v>
      </c>
      <c r="S125" s="231">
        <f t="shared" si="145"/>
        <v>174.35897435897436</v>
      </c>
      <c r="T125" s="680">
        <f t="shared" si="146"/>
        <v>241.1313504950817</v>
      </c>
      <c r="U125" s="227">
        <f t="shared" si="147"/>
        <v>74.384615384615387</v>
      </c>
      <c r="V125" s="263">
        <v>12</v>
      </c>
      <c r="W125" s="161">
        <v>0.39</v>
      </c>
      <c r="X125" s="149">
        <v>2.7</v>
      </c>
      <c r="Y125" s="155">
        <v>10.119999999999999</v>
      </c>
      <c r="Z125" s="149">
        <v>3.52</v>
      </c>
      <c r="AA125" s="156">
        <v>14.6</v>
      </c>
      <c r="AB125" s="432">
        <v>21.9</v>
      </c>
      <c r="AC125" s="440">
        <v>26.74</v>
      </c>
      <c r="AD125" s="443">
        <v>17.5</v>
      </c>
      <c r="AE125" s="443">
        <v>27.6</v>
      </c>
      <c r="AF125" s="723">
        <v>16</v>
      </c>
      <c r="AG125" s="456">
        <v>25648</v>
      </c>
      <c r="AH125" s="653">
        <v>2.2000000000000002</v>
      </c>
      <c r="AI125" s="767">
        <v>2.2000000000000002</v>
      </c>
      <c r="AJ125" s="796" t="str">
        <f t="shared" si="148"/>
        <v>n/a</v>
      </c>
      <c r="AK125" s="688" t="str">
        <f t="shared" si="140"/>
        <v>n/a</v>
      </c>
      <c r="AL125" s="634">
        <f t="shared" si="161"/>
        <v>42.857142857142861</v>
      </c>
      <c r="AM125" s="631">
        <f t="shared" si="162"/>
        <v>22.241455780000386</v>
      </c>
      <c r="AN125" s="631" t="str">
        <f t="shared" si="163"/>
        <v>n/a</v>
      </c>
      <c r="AO125" s="235">
        <f t="shared" si="181"/>
        <v>-4.7080761759988432</v>
      </c>
      <c r="AP125" s="808">
        <v>0.6</v>
      </c>
      <c r="AQ125" s="808">
        <v>0.42</v>
      </c>
      <c r="AR125" s="809"/>
      <c r="AS125" s="808">
        <v>0.40717999999999999</v>
      </c>
      <c r="AT125" s="796">
        <v>0.32847000000000004</v>
      </c>
      <c r="AU125" s="809"/>
      <c r="AV125" s="821">
        <v>0.14654</v>
      </c>
      <c r="AW125" s="827">
        <v>0</v>
      </c>
      <c r="AX125" s="812">
        <v>1.1569199999999999</v>
      </c>
      <c r="AY125" s="811">
        <v>1.4268799999999999</v>
      </c>
      <c r="AZ125" s="811">
        <v>1.2957700000000001</v>
      </c>
      <c r="BA125" s="811">
        <v>1.1492100000000001</v>
      </c>
      <c r="BB125" s="811">
        <v>0.97183000000000008</v>
      </c>
      <c r="BC125" s="811">
        <v>0.78671999999999997</v>
      </c>
      <c r="BD125" s="811">
        <v>0.68644000000000005</v>
      </c>
      <c r="BE125" s="811">
        <v>0.57589000000000001</v>
      </c>
      <c r="BF125" s="811">
        <v>0.52447999999999995</v>
      </c>
      <c r="BG125" s="811">
        <v>0.49877000000000005</v>
      </c>
      <c r="BH125" s="810">
        <f t="shared" si="149"/>
        <v>10.975099999999999</v>
      </c>
      <c r="BI125" s="405">
        <f t="shared" si="164"/>
        <v>42.857142857142861</v>
      </c>
      <c r="BJ125" s="405">
        <f t="shared" si="150"/>
        <v>3.1484846996414406</v>
      </c>
      <c r="BK125" s="405">
        <f t="shared" si="151"/>
        <v>23.962614546229478</v>
      </c>
      <c r="BL125" s="306">
        <f t="shared" si="184"/>
        <v>124.15040262044496</v>
      </c>
      <c r="BM125" s="404">
        <f t="shared" si="187"/>
        <v>0</v>
      </c>
      <c r="BN125" s="306">
        <f t="shared" si="189"/>
        <v>0</v>
      </c>
      <c r="BO125" s="306">
        <f t="shared" si="190"/>
        <v>0</v>
      </c>
      <c r="BP125" s="306">
        <f t="shared" si="191"/>
        <v>10.118308033061417</v>
      </c>
      <c r="BQ125" s="306">
        <f t="shared" si="192"/>
        <v>12.753108657251499</v>
      </c>
      <c r="BR125" s="306">
        <f t="shared" si="193"/>
        <v>18.252163444223779</v>
      </c>
      <c r="BS125" s="306">
        <f t="shared" si="194"/>
        <v>23.529336994102113</v>
      </c>
      <c r="BT125" s="306">
        <f t="shared" si="195"/>
        <v>14.608705786376074</v>
      </c>
      <c r="BU125" s="306">
        <f t="shared" si="196"/>
        <v>19.196374307593466</v>
      </c>
      <c r="BV125" s="306">
        <f t="shared" si="197"/>
        <v>9.8020896888346698</v>
      </c>
      <c r="BW125" s="306">
        <f t="shared" si="198"/>
        <v>5.1546805140645802</v>
      </c>
      <c r="BX125" s="404">
        <f t="shared" si="152"/>
        <v>20.502227476597753</v>
      </c>
      <c r="BY125" s="405">
        <f t="shared" si="166"/>
        <v>29.872414160215005</v>
      </c>
      <c r="BZ125" s="788" t="s">
        <v>2637</v>
      </c>
      <c r="CA125" s="486" t="str">
        <f t="shared" si="153"/>
        <v>n/a</v>
      </c>
      <c r="CB125" s="348" t="str">
        <f t="shared" si="154"/>
        <v>n/a</v>
      </c>
      <c r="CC125" s="404">
        <f t="shared" si="155"/>
        <v>44.306538461538466</v>
      </c>
      <c r="CD125" s="570">
        <f t="shared" si="167"/>
        <v>0.66</v>
      </c>
      <c r="CE125" s="419">
        <f t="shared" si="199"/>
        <v>0.72600000000000009</v>
      </c>
      <c r="CF125" s="419">
        <f t="shared" si="186"/>
        <v>0.7986000000000002</v>
      </c>
      <c r="CG125" s="419">
        <f t="shared" si="186"/>
        <v>0.87846000000000024</v>
      </c>
      <c r="CH125" s="496">
        <f t="shared" si="186"/>
        <v>0.96630600000000033</v>
      </c>
      <c r="CI125" s="416">
        <f t="shared" si="158"/>
        <v>4.0293660000000013</v>
      </c>
      <c r="CJ125" s="405">
        <f t="shared" si="159"/>
        <v>13.889576008273014</v>
      </c>
      <c r="CK125" s="457">
        <v>1.18</v>
      </c>
      <c r="CL125" s="458">
        <v>38.83</v>
      </c>
      <c r="CM125" s="458">
        <v>-8.49</v>
      </c>
      <c r="CN125" s="525">
        <v>-1.77</v>
      </c>
      <c r="CO125" s="508">
        <v>13.38</v>
      </c>
    </row>
    <row r="126" spans="1:93" ht="11.25" customHeight="1">
      <c r="A126" s="30" t="s">
        <v>3461</v>
      </c>
      <c r="B126" s="32" t="s">
        <v>3462</v>
      </c>
      <c r="C126" s="524" t="s">
        <v>168</v>
      </c>
      <c r="D126" s="118">
        <v>5</v>
      </c>
      <c r="E126" s="24">
        <v>575</v>
      </c>
      <c r="F126" s="65" t="s">
        <v>2659</v>
      </c>
      <c r="G126" s="66" t="s">
        <v>2659</v>
      </c>
      <c r="H126" s="185">
        <v>60.82</v>
      </c>
      <c r="I126" s="229">
        <f t="shared" si="183"/>
        <v>0.85498191384413025</v>
      </c>
      <c r="J126" s="125">
        <v>0.1075</v>
      </c>
      <c r="K126" s="125">
        <v>0.13</v>
      </c>
      <c r="L126" s="84">
        <f t="shared" si="144"/>
        <v>20.930232558139551</v>
      </c>
      <c r="M126" s="215">
        <v>41989</v>
      </c>
      <c r="N126" s="44">
        <v>41991</v>
      </c>
      <c r="O126" s="34">
        <v>42016</v>
      </c>
      <c r="P126" s="43" t="s">
        <v>1242</v>
      </c>
      <c r="Q126" s="532" t="s">
        <v>2997</v>
      </c>
      <c r="R126" s="192">
        <f t="shared" si="160"/>
        <v>0.52</v>
      </c>
      <c r="S126" s="672">
        <f t="shared" si="145"/>
        <v>23.214285714285712</v>
      </c>
      <c r="T126" s="681">
        <f t="shared" si="146"/>
        <v>118.04997970830824</v>
      </c>
      <c r="U126" s="229">
        <f t="shared" si="147"/>
        <v>27.151785714285712</v>
      </c>
      <c r="V126" s="264">
        <v>9</v>
      </c>
      <c r="W126" s="162">
        <v>2.2400000000000002</v>
      </c>
      <c r="X126" s="150">
        <v>1.87</v>
      </c>
      <c r="Y126" s="157">
        <v>3.21</v>
      </c>
      <c r="Z126" s="150">
        <v>3.94</v>
      </c>
      <c r="AA126" s="158">
        <v>14.5</v>
      </c>
      <c r="AB126" s="434">
        <v>11.9</v>
      </c>
      <c r="AC126" s="444">
        <v>23.45</v>
      </c>
      <c r="AD126" s="445">
        <v>29.9</v>
      </c>
      <c r="AE126" s="445">
        <v>14.5</v>
      </c>
      <c r="AF126" s="725">
        <v>19</v>
      </c>
      <c r="AG126" s="467">
        <v>7372</v>
      </c>
      <c r="AH126" s="679">
        <v>5.59</v>
      </c>
      <c r="AI126" s="769">
        <v>0.21</v>
      </c>
      <c r="AJ126" s="796" t="str">
        <f t="shared" si="148"/>
        <v>n/a</v>
      </c>
      <c r="AK126" s="688" t="str">
        <f t="shared" si="140"/>
        <v>n/a</v>
      </c>
      <c r="AL126" s="635">
        <f t="shared" si="161"/>
        <v>19.444444444444443</v>
      </c>
      <c r="AM126" s="636">
        <f t="shared" si="162"/>
        <v>24.097199004256375</v>
      </c>
      <c r="AN126" s="636" t="str">
        <f t="shared" si="163"/>
        <v>n/a</v>
      </c>
      <c r="AO126" s="236" t="str">
        <f t="shared" si="181"/>
        <v>n/a</v>
      </c>
      <c r="AP126" s="814">
        <v>0.43</v>
      </c>
      <c r="AQ126" s="814">
        <v>0.36</v>
      </c>
      <c r="AR126" s="815"/>
      <c r="AS126" s="814">
        <v>0.3</v>
      </c>
      <c r="AT126" s="797">
        <v>0.22500000000000001</v>
      </c>
      <c r="AU126" s="815"/>
      <c r="AV126" s="829">
        <v>0</v>
      </c>
      <c r="AW126" s="829">
        <v>0</v>
      </c>
      <c r="AX126" s="820">
        <v>0</v>
      </c>
      <c r="AY126" s="820">
        <v>0</v>
      </c>
      <c r="AZ126" s="820">
        <v>0</v>
      </c>
      <c r="BA126" s="820">
        <v>0</v>
      </c>
      <c r="BB126" s="820">
        <v>0</v>
      </c>
      <c r="BC126" s="820">
        <v>0</v>
      </c>
      <c r="BD126" s="820">
        <v>0</v>
      </c>
      <c r="BE126" s="820">
        <v>0</v>
      </c>
      <c r="BF126" s="820">
        <v>0</v>
      </c>
      <c r="BG126" s="820">
        <v>0</v>
      </c>
      <c r="BH126" s="816">
        <f t="shared" si="149"/>
        <v>1.3150000000000002</v>
      </c>
      <c r="BI126" s="409">
        <f t="shared" si="164"/>
        <v>19.444444444444443</v>
      </c>
      <c r="BJ126" s="409">
        <f t="shared" si="150"/>
        <v>19.999999999999996</v>
      </c>
      <c r="BK126" s="409">
        <f t="shared" si="151"/>
        <v>33.333333333333329</v>
      </c>
      <c r="BL126" s="395">
        <f t="shared" si="184"/>
        <v>0</v>
      </c>
      <c r="BM126" s="408">
        <f t="shared" si="187"/>
        <v>0</v>
      </c>
      <c r="BN126" s="395">
        <f t="shared" si="189"/>
        <v>0</v>
      </c>
      <c r="BO126" s="395">
        <f t="shared" si="190"/>
        <v>0</v>
      </c>
      <c r="BP126" s="395">
        <f t="shared" si="191"/>
        <v>0</v>
      </c>
      <c r="BQ126" s="395">
        <f t="shared" si="192"/>
        <v>0</v>
      </c>
      <c r="BR126" s="395">
        <f t="shared" si="193"/>
        <v>0</v>
      </c>
      <c r="BS126" s="395">
        <f t="shared" si="194"/>
        <v>0</v>
      </c>
      <c r="BT126" s="395">
        <f t="shared" si="195"/>
        <v>0</v>
      </c>
      <c r="BU126" s="395">
        <f t="shared" si="196"/>
        <v>0</v>
      </c>
      <c r="BV126" s="395">
        <f t="shared" si="197"/>
        <v>0</v>
      </c>
      <c r="BW126" s="395">
        <f t="shared" si="198"/>
        <v>0</v>
      </c>
      <c r="BX126" s="408">
        <f t="shared" si="152"/>
        <v>4.8518518518518512</v>
      </c>
      <c r="BY126" s="409">
        <f t="shared" si="166"/>
        <v>10.119586733918281</v>
      </c>
      <c r="BZ126" s="654" t="s">
        <v>2441</v>
      </c>
      <c r="CA126" s="487" t="str">
        <f t="shared" si="153"/>
        <v>n/a</v>
      </c>
      <c r="CB126" s="349" t="str">
        <f t="shared" si="154"/>
        <v>n/a</v>
      </c>
      <c r="CC126" s="408">
        <f t="shared" si="155"/>
        <v>56.019318783068776</v>
      </c>
      <c r="CD126" s="574">
        <f t="shared" si="167"/>
        <v>0.47300000000000003</v>
      </c>
      <c r="CE126" s="420">
        <f t="shared" si="199"/>
        <v>0.5203000000000001</v>
      </c>
      <c r="CF126" s="420">
        <f t="shared" si="186"/>
        <v>0.57233000000000012</v>
      </c>
      <c r="CG126" s="420">
        <f t="shared" si="186"/>
        <v>0.62956300000000021</v>
      </c>
      <c r="CH126" s="497">
        <f t="shared" si="186"/>
        <v>0.69251930000000028</v>
      </c>
      <c r="CI126" s="421">
        <f t="shared" si="158"/>
        <v>2.8877123000000005</v>
      </c>
      <c r="CJ126" s="409">
        <f t="shared" si="159"/>
        <v>4.7479649786254523</v>
      </c>
      <c r="CK126" s="468">
        <v>0.94</v>
      </c>
      <c r="CL126" s="469">
        <v>27.32</v>
      </c>
      <c r="CM126" s="469">
        <v>-2.1</v>
      </c>
      <c r="CN126" s="528">
        <v>5.96</v>
      </c>
      <c r="CO126" s="476">
        <v>7.09</v>
      </c>
    </row>
    <row r="127" spans="1:93" ht="11.25" customHeight="1">
      <c r="A127" s="15" t="s">
        <v>1779</v>
      </c>
      <c r="B127" s="16" t="s">
        <v>1780</v>
      </c>
      <c r="C127" s="194" t="s">
        <v>3252</v>
      </c>
      <c r="D127" s="116">
        <v>6</v>
      </c>
      <c r="E127" s="24">
        <v>447</v>
      </c>
      <c r="F127" s="78" t="s">
        <v>2659</v>
      </c>
      <c r="G127" s="50" t="s">
        <v>2659</v>
      </c>
      <c r="H127" s="183">
        <v>39.75</v>
      </c>
      <c r="I127" s="227">
        <f t="shared" si="183"/>
        <v>6.6918238993710704</v>
      </c>
      <c r="J127" s="127">
        <v>0.65249999999999997</v>
      </c>
      <c r="K127" s="127">
        <v>0.66500000000000004</v>
      </c>
      <c r="L127" s="96">
        <f t="shared" si="144"/>
        <v>1.9157088122605526</v>
      </c>
      <c r="M127" s="105">
        <v>42037</v>
      </c>
      <c r="N127" s="20">
        <v>42039</v>
      </c>
      <c r="O127" s="21">
        <v>42048</v>
      </c>
      <c r="P127" s="269" t="s">
        <v>2158</v>
      </c>
      <c r="Q127" s="128"/>
      <c r="R127" s="224">
        <f t="shared" si="160"/>
        <v>2.66</v>
      </c>
      <c r="S127" s="675">
        <f t="shared" si="145"/>
        <v>63.033175355450247</v>
      </c>
      <c r="T127" s="684">
        <f t="shared" si="146"/>
        <v>0.65347307952163813</v>
      </c>
      <c r="U127" s="227">
        <f t="shared" si="147"/>
        <v>9.4194312796208539</v>
      </c>
      <c r="V127" s="263">
        <v>12</v>
      </c>
      <c r="W127" s="161">
        <v>4.22</v>
      </c>
      <c r="X127" s="149">
        <v>0.45</v>
      </c>
      <c r="Y127" s="155">
        <v>7.0000000000000007E-2</v>
      </c>
      <c r="Z127" s="149">
        <v>2.42</v>
      </c>
      <c r="AA127" s="156">
        <v>26.5</v>
      </c>
      <c r="AB127" s="432">
        <v>-17</v>
      </c>
      <c r="AC127" s="440">
        <v>-30.01</v>
      </c>
      <c r="AD127" s="443">
        <v>-2</v>
      </c>
      <c r="AE127" s="443">
        <v>21.13</v>
      </c>
      <c r="AF127" s="723">
        <v>7</v>
      </c>
      <c r="AG127" s="456">
        <v>1232</v>
      </c>
      <c r="AH127" s="653">
        <v>1.5</v>
      </c>
      <c r="AI127" s="767">
        <v>1.89</v>
      </c>
      <c r="AJ127" s="795" t="str">
        <f t="shared" si="148"/>
        <v>n/a</v>
      </c>
      <c r="AK127" s="794" t="str">
        <f t="shared" si="140"/>
        <v>n/a</v>
      </c>
      <c r="AL127" s="634">
        <f t="shared" si="161"/>
        <v>8.0128205128205074</v>
      </c>
      <c r="AM127" s="631">
        <f t="shared" si="162"/>
        <v>8.1152747219782828</v>
      </c>
      <c r="AN127" s="631">
        <f t="shared" si="163"/>
        <v>5.3249618713434588</v>
      </c>
      <c r="AO127" s="235" t="str">
        <f t="shared" si="181"/>
        <v>n/a</v>
      </c>
      <c r="AP127" s="808">
        <v>2.5274999999999999</v>
      </c>
      <c r="AQ127" s="808">
        <v>2.34</v>
      </c>
      <c r="AR127" s="809"/>
      <c r="AS127" s="808">
        <v>2.0575000000000001</v>
      </c>
      <c r="AT127" s="796">
        <v>2</v>
      </c>
      <c r="AU127" s="809"/>
      <c r="AV127" s="821">
        <v>1.9575</v>
      </c>
      <c r="AW127" s="827">
        <v>1.95</v>
      </c>
      <c r="AX127" s="811">
        <v>1.95</v>
      </c>
      <c r="AY127" s="811">
        <v>1.8725000000000001</v>
      </c>
      <c r="AZ127" s="811">
        <v>1.7185000000000001</v>
      </c>
      <c r="BA127" s="812">
        <v>0</v>
      </c>
      <c r="BB127" s="812">
        <v>0</v>
      </c>
      <c r="BC127" s="812">
        <v>0</v>
      </c>
      <c r="BD127" s="812">
        <v>0</v>
      </c>
      <c r="BE127" s="812">
        <v>0</v>
      </c>
      <c r="BF127" s="812">
        <v>0</v>
      </c>
      <c r="BG127" s="812">
        <v>0</v>
      </c>
      <c r="BH127" s="810">
        <f t="shared" si="149"/>
        <v>18.373499999999996</v>
      </c>
      <c r="BI127" s="405">
        <f t="shared" si="164"/>
        <v>8.0128205128205074</v>
      </c>
      <c r="BJ127" s="405">
        <f t="shared" si="150"/>
        <v>13.730255164034011</v>
      </c>
      <c r="BK127" s="405">
        <f t="shared" si="151"/>
        <v>2.8750000000000053</v>
      </c>
      <c r="BL127" s="306">
        <f t="shared" si="184"/>
        <v>2.1711366538952781</v>
      </c>
      <c r="BM127" s="404">
        <f t="shared" si="187"/>
        <v>0.38461538461538325</v>
      </c>
      <c r="BN127" s="306">
        <f t="shared" si="189"/>
        <v>0</v>
      </c>
      <c r="BO127" s="306">
        <f t="shared" si="190"/>
        <v>4.1388518024032095</v>
      </c>
      <c r="BP127" s="306">
        <f t="shared" si="191"/>
        <v>8.96130346232178</v>
      </c>
      <c r="BQ127" s="306">
        <f t="shared" si="192"/>
        <v>0</v>
      </c>
      <c r="BR127" s="306">
        <f t="shared" si="193"/>
        <v>0</v>
      </c>
      <c r="BS127" s="306">
        <f t="shared" si="194"/>
        <v>0</v>
      </c>
      <c r="BT127" s="306">
        <f t="shared" si="195"/>
        <v>0</v>
      </c>
      <c r="BU127" s="306">
        <f t="shared" si="196"/>
        <v>0</v>
      </c>
      <c r="BV127" s="306">
        <f t="shared" si="197"/>
        <v>0</v>
      </c>
      <c r="BW127" s="306">
        <f t="shared" si="198"/>
        <v>0</v>
      </c>
      <c r="BX127" s="404">
        <f t="shared" si="152"/>
        <v>2.6849321986726782</v>
      </c>
      <c r="BY127" s="405">
        <f t="shared" si="166"/>
        <v>4.1243563386154944</v>
      </c>
      <c r="BZ127" s="788" t="s">
        <v>1465</v>
      </c>
      <c r="CA127" s="486">
        <f t="shared" si="153"/>
        <v>2.5973544910936752</v>
      </c>
      <c r="CB127" s="348">
        <f t="shared" si="154"/>
        <v>12.016785770714529</v>
      </c>
      <c r="CC127" s="404">
        <f t="shared" si="155"/>
        <v>45.671588395030639</v>
      </c>
      <c r="CD127" s="570">
        <f t="shared" si="167"/>
        <v>2.552775</v>
      </c>
      <c r="CE127" s="419">
        <f t="shared" si="199"/>
        <v>2.5783027500000002</v>
      </c>
      <c r="CF127" s="419">
        <f t="shared" si="186"/>
        <v>2.8361330250000005</v>
      </c>
      <c r="CG127" s="419">
        <f t="shared" si="186"/>
        <v>3.119746327500001</v>
      </c>
      <c r="CH127" s="496">
        <f t="shared" si="186"/>
        <v>3.4317209602500016</v>
      </c>
      <c r="CI127" s="416">
        <f t="shared" si="158"/>
        <v>14.518678062750002</v>
      </c>
      <c r="CJ127" s="405">
        <f t="shared" si="159"/>
        <v>36.524976258490568</v>
      </c>
      <c r="CK127" s="457">
        <v>0.77</v>
      </c>
      <c r="CL127" s="458">
        <v>32.82</v>
      </c>
      <c r="CM127" s="458">
        <v>-11.58</v>
      </c>
      <c r="CN127" s="525">
        <v>9.91</v>
      </c>
      <c r="CO127" s="508">
        <v>2.6</v>
      </c>
    </row>
    <row r="128" spans="1:93" ht="11.25" customHeight="1">
      <c r="A128" s="23" t="s">
        <v>1736</v>
      </c>
      <c r="B128" s="24" t="s">
        <v>1735</v>
      </c>
      <c r="C128" s="98" t="s">
        <v>3248</v>
      </c>
      <c r="D128" s="117">
        <v>5</v>
      </c>
      <c r="E128" s="24">
        <v>599</v>
      </c>
      <c r="F128" s="57" t="s">
        <v>2659</v>
      </c>
      <c r="G128" s="49" t="s">
        <v>2659</v>
      </c>
      <c r="H128" s="184">
        <v>26.11</v>
      </c>
      <c r="I128" s="227">
        <f t="shared" si="183"/>
        <v>8.6173879739563386</v>
      </c>
      <c r="J128" s="126">
        <v>0.54749999999999999</v>
      </c>
      <c r="K128" s="126">
        <v>0.5625</v>
      </c>
      <c r="L128" s="83">
        <f t="shared" si="144"/>
        <v>2.7397260273972712</v>
      </c>
      <c r="M128" s="140">
        <v>42038</v>
      </c>
      <c r="N128" s="27">
        <v>42040</v>
      </c>
      <c r="O128" s="28">
        <v>42048</v>
      </c>
      <c r="P128" s="93" t="s">
        <v>2158</v>
      </c>
      <c r="Q128" s="198"/>
      <c r="R128" s="224">
        <f t="shared" si="160"/>
        <v>2.25</v>
      </c>
      <c r="S128" s="231">
        <f t="shared" si="145"/>
        <v>56.962025316455687</v>
      </c>
      <c r="T128" s="680">
        <f t="shared" si="146"/>
        <v>-16.381551036674047</v>
      </c>
      <c r="U128" s="228">
        <f t="shared" si="147"/>
        <v>6.6101265822784807</v>
      </c>
      <c r="V128" s="263">
        <v>12</v>
      </c>
      <c r="W128" s="161">
        <v>3.95</v>
      </c>
      <c r="X128" s="149">
        <v>0.83</v>
      </c>
      <c r="Y128" s="155">
        <v>4.21</v>
      </c>
      <c r="Z128" s="149">
        <v>2.38</v>
      </c>
      <c r="AA128" s="156">
        <v>48.4</v>
      </c>
      <c r="AB128" s="432">
        <v>1</v>
      </c>
      <c r="AC128" s="440">
        <v>1.01</v>
      </c>
      <c r="AD128" s="443">
        <v>42.3</v>
      </c>
      <c r="AE128" s="443">
        <v>8</v>
      </c>
      <c r="AF128" s="723">
        <v>3</v>
      </c>
      <c r="AG128" s="456">
        <v>1609</v>
      </c>
      <c r="AH128" s="653">
        <v>0</v>
      </c>
      <c r="AI128" s="767">
        <v>2.39</v>
      </c>
      <c r="AJ128" s="796" t="str">
        <f t="shared" si="148"/>
        <v>n/a</v>
      </c>
      <c r="AK128" s="688" t="str">
        <f t="shared" si="140"/>
        <v>n/a</v>
      </c>
      <c r="AL128" s="634">
        <f t="shared" si="161"/>
        <v>4.2630937880633324</v>
      </c>
      <c r="AM128" s="631">
        <f t="shared" si="162"/>
        <v>42.845467388418101</v>
      </c>
      <c r="AN128" s="631" t="str">
        <f t="shared" si="163"/>
        <v>n/a</v>
      </c>
      <c r="AO128" s="235" t="str">
        <f t="shared" si="181"/>
        <v>n/a</v>
      </c>
      <c r="AP128" s="808">
        <v>2.14</v>
      </c>
      <c r="AQ128" s="808">
        <v>2.0525000000000002</v>
      </c>
      <c r="AR128" s="809"/>
      <c r="AS128" s="808">
        <v>1.7749999999999999</v>
      </c>
      <c r="AT128" s="796">
        <v>0.73419999999999996</v>
      </c>
      <c r="AU128" s="809"/>
      <c r="AV128" s="827">
        <v>0</v>
      </c>
      <c r="AW128" s="827">
        <v>0</v>
      </c>
      <c r="AX128" s="812">
        <v>0</v>
      </c>
      <c r="AY128" s="812">
        <v>0</v>
      </c>
      <c r="AZ128" s="812">
        <v>0</v>
      </c>
      <c r="BA128" s="812">
        <v>0</v>
      </c>
      <c r="BB128" s="812">
        <v>0</v>
      </c>
      <c r="BC128" s="812">
        <v>0</v>
      </c>
      <c r="BD128" s="812">
        <v>0</v>
      </c>
      <c r="BE128" s="812">
        <v>0</v>
      </c>
      <c r="BF128" s="812">
        <v>0</v>
      </c>
      <c r="BG128" s="812">
        <v>0</v>
      </c>
      <c r="BH128" s="810">
        <f t="shared" si="149"/>
        <v>6.7017000000000007</v>
      </c>
      <c r="BI128" s="405">
        <f t="shared" si="164"/>
        <v>4.2630937880633324</v>
      </c>
      <c r="BJ128" s="405">
        <f t="shared" si="150"/>
        <v>15.633802816901433</v>
      </c>
      <c r="BK128" s="405">
        <f t="shared" si="151"/>
        <v>141.75973849087441</v>
      </c>
      <c r="BL128" s="306">
        <f t="shared" si="184"/>
        <v>0</v>
      </c>
      <c r="BM128" s="404">
        <f t="shared" si="187"/>
        <v>0</v>
      </c>
      <c r="BN128" s="306">
        <f t="shared" si="189"/>
        <v>0</v>
      </c>
      <c r="BO128" s="306">
        <f t="shared" si="190"/>
        <v>0</v>
      </c>
      <c r="BP128" s="306">
        <f t="shared" si="191"/>
        <v>0</v>
      </c>
      <c r="BQ128" s="306">
        <f t="shared" si="192"/>
        <v>0</v>
      </c>
      <c r="BR128" s="306">
        <f t="shared" si="193"/>
        <v>0</v>
      </c>
      <c r="BS128" s="306">
        <f t="shared" si="194"/>
        <v>0</v>
      </c>
      <c r="BT128" s="306">
        <f t="shared" si="195"/>
        <v>0</v>
      </c>
      <c r="BU128" s="306">
        <f t="shared" si="196"/>
        <v>0</v>
      </c>
      <c r="BV128" s="306">
        <f t="shared" si="197"/>
        <v>0</v>
      </c>
      <c r="BW128" s="306">
        <f t="shared" si="198"/>
        <v>0</v>
      </c>
      <c r="BX128" s="404">
        <f t="shared" si="152"/>
        <v>10.77710900638928</v>
      </c>
      <c r="BY128" s="405">
        <f t="shared" si="166"/>
        <v>35.228986207506935</v>
      </c>
      <c r="BZ128" s="788" t="s">
        <v>1465</v>
      </c>
      <c r="CA128" s="486" t="str">
        <f t="shared" si="153"/>
        <v>n/a</v>
      </c>
      <c r="CB128" s="348" t="str">
        <f t="shared" si="154"/>
        <v>n/a</v>
      </c>
      <c r="CC128" s="404">
        <f t="shared" si="155"/>
        <v>40.539194717856887</v>
      </c>
      <c r="CD128" s="570">
        <f t="shared" si="167"/>
        <v>2.1614</v>
      </c>
      <c r="CE128" s="419">
        <f t="shared" si="199"/>
        <v>2.18323014</v>
      </c>
      <c r="CF128" s="419">
        <f t="shared" si="186"/>
        <v>2.3578885512000003</v>
      </c>
      <c r="CG128" s="419">
        <f t="shared" si="186"/>
        <v>2.5465196352960007</v>
      </c>
      <c r="CH128" s="496">
        <f t="shared" si="186"/>
        <v>2.7502412061196808</v>
      </c>
      <c r="CI128" s="416">
        <f t="shared" si="158"/>
        <v>11.999279532615681</v>
      </c>
      <c r="CJ128" s="405">
        <f t="shared" si="159"/>
        <v>45.956643173556806</v>
      </c>
      <c r="CK128" s="457">
        <v>0.92</v>
      </c>
      <c r="CL128" s="458">
        <v>10.52</v>
      </c>
      <c r="CM128" s="458">
        <v>-31.17</v>
      </c>
      <c r="CN128" s="525">
        <v>-5.3</v>
      </c>
      <c r="CO128" s="508">
        <v>-18.14</v>
      </c>
    </row>
    <row r="129" spans="1:93" ht="11.25" customHeight="1">
      <c r="A129" s="23" t="s">
        <v>3019</v>
      </c>
      <c r="B129" s="24" t="s">
        <v>506</v>
      </c>
      <c r="C129" s="217" t="s">
        <v>654</v>
      </c>
      <c r="D129" s="117">
        <v>6</v>
      </c>
      <c r="E129" s="24">
        <v>462</v>
      </c>
      <c r="F129" s="57" t="s">
        <v>2659</v>
      </c>
      <c r="G129" s="49" t="s">
        <v>2659</v>
      </c>
      <c r="H129" s="184">
        <v>81.34</v>
      </c>
      <c r="I129" s="227">
        <f t="shared" si="183"/>
        <v>0.98352594049668052</v>
      </c>
      <c r="J129" s="126">
        <v>0.19</v>
      </c>
      <c r="K129" s="126">
        <v>0.2</v>
      </c>
      <c r="L129" s="83">
        <f t="shared" si="144"/>
        <v>5.2631578947368363</v>
      </c>
      <c r="M129" s="140">
        <v>42061</v>
      </c>
      <c r="N129" s="27">
        <v>42065</v>
      </c>
      <c r="O129" s="28">
        <v>42079</v>
      </c>
      <c r="P129" s="93" t="s">
        <v>3618</v>
      </c>
      <c r="Q129" s="627"/>
      <c r="R129" s="224">
        <f t="shared" si="160"/>
        <v>0.8</v>
      </c>
      <c r="S129" s="231">
        <f t="shared" si="145"/>
        <v>22.284122562674096</v>
      </c>
      <c r="T129" s="680">
        <f t="shared" si="146"/>
        <v>40.129930422396583</v>
      </c>
      <c r="U129" s="227">
        <f t="shared" si="147"/>
        <v>22.657381615598887</v>
      </c>
      <c r="V129" s="263">
        <v>12</v>
      </c>
      <c r="W129" s="161">
        <v>3.59</v>
      </c>
      <c r="X129" s="149">
        <v>1.4</v>
      </c>
      <c r="Y129" s="155">
        <v>0.2</v>
      </c>
      <c r="Z129" s="149">
        <v>1.95</v>
      </c>
      <c r="AA129" s="156">
        <v>13.6</v>
      </c>
      <c r="AB129" s="432">
        <v>-16.600000000000001</v>
      </c>
      <c r="AC129" s="440">
        <v>10.09</v>
      </c>
      <c r="AD129" s="443">
        <v>19.3</v>
      </c>
      <c r="AE129" s="443">
        <v>16.2</v>
      </c>
      <c r="AF129" s="723">
        <v>12</v>
      </c>
      <c r="AG129" s="456">
        <v>1977</v>
      </c>
      <c r="AH129" s="863">
        <v>4</v>
      </c>
      <c r="AI129" s="767">
        <v>2.4500000000000002</v>
      </c>
      <c r="AJ129" s="796" t="str">
        <f t="shared" si="148"/>
        <v>n/a</v>
      </c>
      <c r="AK129" s="688" t="str">
        <f t="shared" si="140"/>
        <v>n/a</v>
      </c>
      <c r="AL129" s="634">
        <f t="shared" si="161"/>
        <v>7.6923076923076872</v>
      </c>
      <c r="AM129" s="631">
        <f t="shared" si="162"/>
        <v>13.401535265889454</v>
      </c>
      <c r="AN129" s="631" t="str">
        <f t="shared" si="163"/>
        <v>n/a</v>
      </c>
      <c r="AO129" s="235" t="str">
        <f t="shared" si="181"/>
        <v>n/a</v>
      </c>
      <c r="AP129" s="808">
        <v>0.7</v>
      </c>
      <c r="AQ129" s="808">
        <v>0.65</v>
      </c>
      <c r="AR129" s="809"/>
      <c r="AS129" s="808">
        <v>0.59</v>
      </c>
      <c r="AT129" s="796">
        <v>0.48</v>
      </c>
      <c r="AU129" s="809"/>
      <c r="AV129" s="821">
        <v>0.1</v>
      </c>
      <c r="AW129" s="827">
        <v>0</v>
      </c>
      <c r="AX129" s="812">
        <v>0.47</v>
      </c>
      <c r="AY129" s="811">
        <v>0.56000000000000005</v>
      </c>
      <c r="AZ129" s="811">
        <v>0.55000000000000004</v>
      </c>
      <c r="BA129" s="812">
        <v>0</v>
      </c>
      <c r="BB129" s="812">
        <v>0</v>
      </c>
      <c r="BC129" s="812">
        <v>0</v>
      </c>
      <c r="BD129" s="812">
        <v>0</v>
      </c>
      <c r="BE129" s="812">
        <v>0</v>
      </c>
      <c r="BF129" s="812">
        <v>0</v>
      </c>
      <c r="BG129" s="812">
        <v>0</v>
      </c>
      <c r="BH129" s="810">
        <f t="shared" si="149"/>
        <v>4.1000000000000005</v>
      </c>
      <c r="BI129" s="405">
        <f t="shared" si="164"/>
        <v>7.6923076923076872</v>
      </c>
      <c r="BJ129" s="405">
        <f t="shared" si="150"/>
        <v>10.169491525423746</v>
      </c>
      <c r="BK129" s="405">
        <f t="shared" si="151"/>
        <v>22.916666666666675</v>
      </c>
      <c r="BL129" s="306">
        <f t="shared" si="184"/>
        <v>380</v>
      </c>
      <c r="BM129" s="404">
        <f t="shared" si="187"/>
        <v>0</v>
      </c>
      <c r="BN129" s="306">
        <f t="shared" si="189"/>
        <v>0</v>
      </c>
      <c r="BO129" s="306">
        <f t="shared" si="190"/>
        <v>0</v>
      </c>
      <c r="BP129" s="306">
        <f t="shared" si="191"/>
        <v>1.8181818181818299</v>
      </c>
      <c r="BQ129" s="306">
        <f t="shared" si="192"/>
        <v>0</v>
      </c>
      <c r="BR129" s="306">
        <f t="shared" si="193"/>
        <v>0</v>
      </c>
      <c r="BS129" s="306">
        <f t="shared" si="194"/>
        <v>0</v>
      </c>
      <c r="BT129" s="306">
        <f t="shared" si="195"/>
        <v>0</v>
      </c>
      <c r="BU129" s="306">
        <f t="shared" si="196"/>
        <v>0</v>
      </c>
      <c r="BV129" s="306">
        <f t="shared" si="197"/>
        <v>0</v>
      </c>
      <c r="BW129" s="306">
        <f t="shared" si="198"/>
        <v>0</v>
      </c>
      <c r="BX129" s="404">
        <f t="shared" si="152"/>
        <v>28.17310984683866</v>
      </c>
      <c r="BY129" s="405">
        <f t="shared" si="166"/>
        <v>94.228519311697184</v>
      </c>
      <c r="BZ129" s="788" t="s">
        <v>2558</v>
      </c>
      <c r="CA129" s="486" t="str">
        <f t="shared" si="153"/>
        <v>n/a</v>
      </c>
      <c r="CB129" s="348" t="str">
        <f t="shared" si="154"/>
        <v>n/a</v>
      </c>
      <c r="CC129" s="404">
        <f t="shared" si="155"/>
        <v>56.613582375694968</v>
      </c>
      <c r="CD129" s="570">
        <f t="shared" si="167"/>
        <v>0.70699999999999996</v>
      </c>
      <c r="CE129" s="419">
        <f t="shared" si="199"/>
        <v>0.77770000000000006</v>
      </c>
      <c r="CF129" s="419">
        <f t="shared" si="186"/>
        <v>0.85547000000000017</v>
      </c>
      <c r="CG129" s="419">
        <f t="shared" si="186"/>
        <v>0.94101700000000021</v>
      </c>
      <c r="CH129" s="496">
        <f t="shared" si="186"/>
        <v>1.0351187000000004</v>
      </c>
      <c r="CI129" s="416">
        <f t="shared" si="158"/>
        <v>4.3163057000000009</v>
      </c>
      <c r="CJ129" s="405">
        <f t="shared" si="159"/>
        <v>5.3064982788296051</v>
      </c>
      <c r="CK129" s="457">
        <v>1.69</v>
      </c>
      <c r="CL129" s="458">
        <v>36.08</v>
      </c>
      <c r="CM129" s="458">
        <v>-12.54</v>
      </c>
      <c r="CN129" s="525">
        <v>-3.39</v>
      </c>
      <c r="CO129" s="508">
        <v>0.59</v>
      </c>
    </row>
    <row r="130" spans="1:93" ht="11.25" customHeight="1">
      <c r="A130" s="23" t="s">
        <v>143</v>
      </c>
      <c r="B130" s="24" t="s">
        <v>144</v>
      </c>
      <c r="C130" s="29" t="s">
        <v>2271</v>
      </c>
      <c r="D130" s="117">
        <v>5</v>
      </c>
      <c r="E130" s="24">
        <v>624</v>
      </c>
      <c r="F130" s="38" t="s">
        <v>1572</v>
      </c>
      <c r="G130" s="39" t="s">
        <v>1572</v>
      </c>
      <c r="H130" s="161">
        <v>63.57</v>
      </c>
      <c r="I130" s="227">
        <f t="shared" si="183"/>
        <v>1.9506056315872267</v>
      </c>
      <c r="J130" s="113">
        <v>0.27500000000000002</v>
      </c>
      <c r="K130" s="113">
        <v>0.31</v>
      </c>
      <c r="L130" s="83">
        <f t="shared" si="144"/>
        <v>12.72727272727272</v>
      </c>
      <c r="M130" s="140">
        <v>42048</v>
      </c>
      <c r="N130" s="27">
        <v>42053</v>
      </c>
      <c r="O130" s="28">
        <v>42069</v>
      </c>
      <c r="P130" s="93" t="s">
        <v>2776</v>
      </c>
      <c r="Q130" s="198"/>
      <c r="R130" s="224">
        <f t="shared" si="160"/>
        <v>1.24</v>
      </c>
      <c r="S130" s="231">
        <f t="shared" si="145"/>
        <v>32.124352331606218</v>
      </c>
      <c r="T130" s="680">
        <f t="shared" si="146"/>
        <v>84.686075434540498</v>
      </c>
      <c r="U130" s="227">
        <f t="shared" si="147"/>
        <v>16.468911917098445</v>
      </c>
      <c r="V130" s="263">
        <v>12</v>
      </c>
      <c r="W130" s="161">
        <v>3.86</v>
      </c>
      <c r="X130" s="149">
        <v>1.1599999999999999</v>
      </c>
      <c r="Y130" s="155">
        <v>2.16</v>
      </c>
      <c r="Z130" s="149">
        <v>4.66</v>
      </c>
      <c r="AA130" s="149">
        <v>26.6</v>
      </c>
      <c r="AB130" s="432">
        <v>18.3</v>
      </c>
      <c r="AC130" s="440">
        <v>11.5</v>
      </c>
      <c r="AD130" s="443">
        <v>66.900000000000006</v>
      </c>
      <c r="AE130" s="443">
        <v>14.24</v>
      </c>
      <c r="AF130" s="723">
        <v>20</v>
      </c>
      <c r="AG130" s="456">
        <v>13446</v>
      </c>
      <c r="AH130" s="653">
        <v>0.1</v>
      </c>
      <c r="AI130" s="767">
        <v>1.89</v>
      </c>
      <c r="AJ130" s="796">
        <f>IF(OR(AD130&lt;0,AD130="n/a",AD130=0),"n/a",AN130/AD130)</f>
        <v>0.33518673447574682</v>
      </c>
      <c r="AK130" s="688">
        <f>IF(OR(AO130&lt;0,AO130="n/a"),"n/a",AN130/AO130)</f>
        <v>2.1339899999283953</v>
      </c>
      <c r="AL130" s="634">
        <f t="shared" si="161"/>
        <v>30.952380952380977</v>
      </c>
      <c r="AM130" s="631">
        <f>((AP130/AT130)^(1/3)-1)*100</f>
        <v>32.301984486366784</v>
      </c>
      <c r="AN130" s="631">
        <f>((AP130/AW130)^(1/5)-1)*100</f>
        <v>22.423992536427463</v>
      </c>
      <c r="AO130" s="235">
        <f t="shared" si="181"/>
        <v>10.50801200435798</v>
      </c>
      <c r="AP130" s="808">
        <v>1.1000000000000001</v>
      </c>
      <c r="AQ130" s="808">
        <v>0.84</v>
      </c>
      <c r="AR130" s="809"/>
      <c r="AS130" s="808">
        <v>0.62</v>
      </c>
      <c r="AT130" s="796">
        <v>0.47499999999999998</v>
      </c>
      <c r="AU130" s="809"/>
      <c r="AV130" s="827">
        <v>0.4</v>
      </c>
      <c r="AW130" s="821">
        <v>0.4</v>
      </c>
      <c r="AX130" s="811">
        <v>1.29</v>
      </c>
      <c r="AY130" s="811">
        <v>1.06</v>
      </c>
      <c r="AZ130" s="811">
        <v>0.81</v>
      </c>
      <c r="BA130" s="811">
        <v>0.625</v>
      </c>
      <c r="BB130" s="811">
        <v>0.40500000000000003</v>
      </c>
      <c r="BC130" s="811">
        <v>0.19500000000000001</v>
      </c>
      <c r="BD130" s="811">
        <v>0.13500000000000001</v>
      </c>
      <c r="BE130" s="811">
        <v>0.115</v>
      </c>
      <c r="BF130" s="811">
        <v>0.1</v>
      </c>
      <c r="BG130" s="811">
        <v>0.09</v>
      </c>
      <c r="BH130" s="810">
        <f t="shared" si="149"/>
        <v>8.66</v>
      </c>
      <c r="BI130" s="405">
        <f t="shared" si="164"/>
        <v>30.952380952380977</v>
      </c>
      <c r="BJ130" s="405">
        <f t="shared" si="150"/>
        <v>35.483870967741929</v>
      </c>
      <c r="BK130" s="405">
        <f t="shared" si="151"/>
        <v>30.526315789473692</v>
      </c>
      <c r="BL130" s="306">
        <f t="shared" si="184"/>
        <v>18.749999999999979</v>
      </c>
      <c r="BM130" s="404">
        <f t="shared" si="187"/>
        <v>0</v>
      </c>
      <c r="BN130" s="306">
        <f t="shared" si="189"/>
        <v>0</v>
      </c>
      <c r="BO130" s="306">
        <f t="shared" si="190"/>
        <v>21.698113207547177</v>
      </c>
      <c r="BP130" s="306">
        <f t="shared" si="191"/>
        <v>30.864197530864203</v>
      </c>
      <c r="BQ130" s="306">
        <f t="shared" si="192"/>
        <v>29.600000000000005</v>
      </c>
      <c r="BR130" s="306">
        <f t="shared" si="193"/>
        <v>54.320987654320987</v>
      </c>
      <c r="BS130" s="306">
        <f t="shared" si="194"/>
        <v>107.69230769230771</v>
      </c>
      <c r="BT130" s="306">
        <f t="shared" si="195"/>
        <v>44.444444444444443</v>
      </c>
      <c r="BU130" s="306">
        <f t="shared" si="196"/>
        <v>17.391304347826097</v>
      </c>
      <c r="BV130" s="306">
        <f t="shared" si="197"/>
        <v>14.999999999999991</v>
      </c>
      <c r="BW130" s="306">
        <f t="shared" si="198"/>
        <v>11.111111111111116</v>
      </c>
      <c r="BX130" s="404">
        <f t="shared" si="152"/>
        <v>29.855668913201225</v>
      </c>
      <c r="BY130" s="405">
        <f t="shared" si="166"/>
        <v>25.303954220872001</v>
      </c>
      <c r="BZ130" s="788" t="s">
        <v>2441</v>
      </c>
      <c r="CA130" s="486">
        <f t="shared" si="153"/>
        <v>7.9056862509162436</v>
      </c>
      <c r="CB130" s="348">
        <f t="shared" si="154"/>
        <v>24.374598168014689</v>
      </c>
      <c r="CC130" s="404">
        <f t="shared" si="155"/>
        <v>72.420673575129541</v>
      </c>
      <c r="CD130" s="570">
        <f t="shared" si="167"/>
        <v>1.2100000000000002</v>
      </c>
      <c r="CE130" s="419">
        <f t="shared" si="41"/>
        <v>1.3310000000000004</v>
      </c>
      <c r="CF130" s="419">
        <f t="shared" si="186"/>
        <v>1.4641000000000006</v>
      </c>
      <c r="CG130" s="419">
        <f t="shared" si="186"/>
        <v>1.6105100000000008</v>
      </c>
      <c r="CH130" s="496">
        <f t="shared" si="186"/>
        <v>1.7715610000000011</v>
      </c>
      <c r="CI130" s="416">
        <f t="shared" si="158"/>
        <v>7.3871710000000022</v>
      </c>
      <c r="CJ130" s="405">
        <f t="shared" si="159"/>
        <v>11.620530124272459</v>
      </c>
      <c r="CK130" s="457">
        <v>1.53</v>
      </c>
      <c r="CL130" s="458">
        <v>18.309999999999999</v>
      </c>
      <c r="CM130" s="458">
        <v>-12.76</v>
      </c>
      <c r="CN130" s="525">
        <v>-0.36</v>
      </c>
      <c r="CO130" s="508">
        <v>-1.67</v>
      </c>
    </row>
    <row r="131" spans="1:93" ht="11.25" customHeight="1">
      <c r="A131" s="30" t="s">
        <v>1051</v>
      </c>
      <c r="B131" s="32" t="s">
        <v>1052</v>
      </c>
      <c r="C131" s="524" t="s">
        <v>3417</v>
      </c>
      <c r="D131" s="118">
        <v>6</v>
      </c>
      <c r="E131" s="24">
        <v>464</v>
      </c>
      <c r="F131" s="65" t="s">
        <v>2659</v>
      </c>
      <c r="G131" s="66" t="s">
        <v>2659</v>
      </c>
      <c r="H131" s="185">
        <v>47.32</v>
      </c>
      <c r="I131" s="227">
        <f t="shared" si="183"/>
        <v>2.5359256128486893</v>
      </c>
      <c r="J131" s="125">
        <v>0.27500000000000002</v>
      </c>
      <c r="K131" s="125">
        <v>0.3</v>
      </c>
      <c r="L131" s="84">
        <f t="shared" si="144"/>
        <v>9.0909090909090828</v>
      </c>
      <c r="M131" s="215">
        <v>42053</v>
      </c>
      <c r="N131" s="44">
        <v>42055</v>
      </c>
      <c r="O131" s="34">
        <v>42083</v>
      </c>
      <c r="P131" s="268" t="s">
        <v>589</v>
      </c>
      <c r="Q131" s="532"/>
      <c r="R131" s="224">
        <f t="shared" si="160"/>
        <v>1.2</v>
      </c>
      <c r="S131" s="672">
        <f t="shared" si="145"/>
        <v>21.978021978021978</v>
      </c>
      <c r="T131" s="681">
        <f t="shared" si="146"/>
        <v>-0.69873746653197344</v>
      </c>
      <c r="U131" s="229">
        <f t="shared" si="147"/>
        <v>8.6666666666666661</v>
      </c>
      <c r="V131" s="263">
        <v>12</v>
      </c>
      <c r="W131" s="161">
        <v>5.46</v>
      </c>
      <c r="X131" s="149">
        <v>0.35</v>
      </c>
      <c r="Y131" s="155">
        <v>1.95</v>
      </c>
      <c r="Z131" s="149">
        <v>2.56</v>
      </c>
      <c r="AA131" s="156">
        <v>44.9</v>
      </c>
      <c r="AB131" s="432">
        <v>85.4</v>
      </c>
      <c r="AC131" s="440">
        <v>6.65</v>
      </c>
      <c r="AD131" s="443">
        <v>21.9</v>
      </c>
      <c r="AE131" s="443">
        <v>25</v>
      </c>
      <c r="AF131" s="723">
        <v>4</v>
      </c>
      <c r="AG131" s="456">
        <v>520</v>
      </c>
      <c r="AH131" s="653">
        <v>1.7</v>
      </c>
      <c r="AI131" s="767">
        <v>0.72</v>
      </c>
      <c r="AJ131" s="797" t="str">
        <f t="shared" ref="AJ131:AJ136" si="200">IF(OR(AD131&lt;0,AD131="n/a",AD131=0,AN131="n/a"),"n/a",AN131/AD131)</f>
        <v>n/a</v>
      </c>
      <c r="AK131" s="686" t="str">
        <f t="shared" ref="AK131:AK136" si="201">IF(OR(AN131&lt;0,AN131="n/a",AO131&lt;0,AO131="n/a"),"n/a",AN131/AO131)</f>
        <v>n/a</v>
      </c>
      <c r="AL131" s="634">
        <f t="shared" si="161"/>
        <v>15.789473684210531</v>
      </c>
      <c r="AM131" s="631">
        <f t="shared" ref="AM131:AM167" si="202">IF(AT131=0,"n/a",((AP131/AT131)^(1/3)-1)*100)</f>
        <v>34.70800068740634</v>
      </c>
      <c r="AN131" s="631" t="str">
        <f t="shared" ref="AN131:AN167" si="203">IF(AW131=0,"n/a",((AP131/AW131)^(1/5)-1)*100)</f>
        <v>n/a</v>
      </c>
      <c r="AO131" s="235" t="str">
        <f t="shared" si="181"/>
        <v>n/a</v>
      </c>
      <c r="AP131" s="813">
        <v>1.1000000000000001</v>
      </c>
      <c r="AQ131" s="808">
        <f>0.275+0.225*3</f>
        <v>0.95000000000000007</v>
      </c>
      <c r="AR131" s="809"/>
      <c r="AS131" s="808">
        <f>0.15+0.4+0.225</f>
        <v>0.77500000000000002</v>
      </c>
      <c r="AT131" s="796">
        <v>0.45</v>
      </c>
      <c r="AU131" s="809"/>
      <c r="AV131" s="821">
        <v>0.1</v>
      </c>
      <c r="AW131" s="827">
        <v>0</v>
      </c>
      <c r="AX131" s="812">
        <v>0</v>
      </c>
      <c r="AY131" s="812">
        <v>0</v>
      </c>
      <c r="AZ131" s="812">
        <v>0</v>
      </c>
      <c r="BA131" s="812">
        <v>0</v>
      </c>
      <c r="BB131" s="812">
        <v>0</v>
      </c>
      <c r="BC131" s="812">
        <v>0</v>
      </c>
      <c r="BD131" s="812">
        <v>0</v>
      </c>
      <c r="BE131" s="812">
        <v>0</v>
      </c>
      <c r="BF131" s="812">
        <v>0</v>
      </c>
      <c r="BG131" s="812">
        <v>0</v>
      </c>
      <c r="BH131" s="810">
        <f t="shared" si="149"/>
        <v>3.3750000000000004</v>
      </c>
      <c r="BI131" s="405">
        <f t="shared" si="164"/>
        <v>15.789473684210531</v>
      </c>
      <c r="BJ131" s="405">
        <f t="shared" si="150"/>
        <v>22.580645161290324</v>
      </c>
      <c r="BK131" s="405">
        <f t="shared" si="151"/>
        <v>72.222222222222229</v>
      </c>
      <c r="BL131" s="306">
        <f t="shared" si="184"/>
        <v>350</v>
      </c>
      <c r="BM131" s="404">
        <f t="shared" si="187"/>
        <v>0</v>
      </c>
      <c r="BN131" s="306">
        <f t="shared" si="189"/>
        <v>0</v>
      </c>
      <c r="BO131" s="306">
        <f t="shared" si="190"/>
        <v>0</v>
      </c>
      <c r="BP131" s="306">
        <f t="shared" si="191"/>
        <v>0</v>
      </c>
      <c r="BQ131" s="306">
        <f t="shared" si="192"/>
        <v>0</v>
      </c>
      <c r="BR131" s="306">
        <f t="shared" si="193"/>
        <v>0</v>
      </c>
      <c r="BS131" s="306">
        <f t="shared" si="194"/>
        <v>0</v>
      </c>
      <c r="BT131" s="306">
        <f t="shared" si="195"/>
        <v>0</v>
      </c>
      <c r="BU131" s="306">
        <f t="shared" si="196"/>
        <v>0</v>
      </c>
      <c r="BV131" s="306">
        <f t="shared" si="197"/>
        <v>0</v>
      </c>
      <c r="BW131" s="306">
        <f t="shared" si="198"/>
        <v>0</v>
      </c>
      <c r="BX131" s="404">
        <f t="shared" si="152"/>
        <v>30.706156071181535</v>
      </c>
      <c r="BY131" s="405">
        <f t="shared" si="166"/>
        <v>87.304914748187414</v>
      </c>
      <c r="BZ131" s="788" t="s">
        <v>2637</v>
      </c>
      <c r="CA131" s="486" t="str">
        <f t="shared" si="153"/>
        <v>n/a</v>
      </c>
      <c r="CB131" s="348" t="str">
        <f t="shared" si="154"/>
        <v>n/a</v>
      </c>
      <c r="CC131" s="404">
        <f t="shared" si="155"/>
        <v>61.305985680985678</v>
      </c>
      <c r="CD131" s="570">
        <f t="shared" si="167"/>
        <v>1.2100000000000002</v>
      </c>
      <c r="CE131" s="419">
        <f t="shared" ref="CE131:CE136" si="204">IF($AC131="n/a",1.03*CD131,IF($AC131&lt;0,1.01*CD131,IF($AC131&gt;10,1.1*CD131,(1+$AC131/100)*CD131)))</f>
        <v>1.2904650000000002</v>
      </c>
      <c r="CF131" s="419">
        <f t="shared" si="186"/>
        <v>1.4195115000000003</v>
      </c>
      <c r="CG131" s="419">
        <f t="shared" si="186"/>
        <v>1.5614626500000004</v>
      </c>
      <c r="CH131" s="496">
        <f t="shared" si="186"/>
        <v>1.7176089150000007</v>
      </c>
      <c r="CI131" s="416">
        <f t="shared" si="158"/>
        <v>7.1990480650000013</v>
      </c>
      <c r="CJ131" s="405">
        <f t="shared" si="159"/>
        <v>15.21354198013525</v>
      </c>
      <c r="CK131" s="457">
        <v>1.1499999999999999</v>
      </c>
      <c r="CL131" s="458">
        <v>43.18</v>
      </c>
      <c r="CM131" s="458">
        <v>-8.01</v>
      </c>
      <c r="CN131" s="525">
        <v>3.2</v>
      </c>
      <c r="CO131" s="508">
        <v>11.25</v>
      </c>
    </row>
    <row r="132" spans="1:93" ht="11.25" customHeight="1">
      <c r="A132" s="15" t="s">
        <v>1258</v>
      </c>
      <c r="B132" s="16" t="s">
        <v>1259</v>
      </c>
      <c r="C132" s="373" t="s">
        <v>3266</v>
      </c>
      <c r="D132" s="116">
        <v>5</v>
      </c>
      <c r="E132" s="24">
        <v>630</v>
      </c>
      <c r="F132" s="78" t="s">
        <v>2659</v>
      </c>
      <c r="G132" s="50" t="s">
        <v>2659</v>
      </c>
      <c r="H132" s="183">
        <v>49.03</v>
      </c>
      <c r="I132" s="226">
        <f t="shared" si="183"/>
        <v>0.81582704466653078</v>
      </c>
      <c r="J132" s="204">
        <v>8.5000000000000006E-2</v>
      </c>
      <c r="K132" s="127">
        <v>0.1</v>
      </c>
      <c r="L132" s="96">
        <f t="shared" si="144"/>
        <v>17.647058823529417</v>
      </c>
      <c r="M132" s="105">
        <v>42061</v>
      </c>
      <c r="N132" s="20">
        <v>42065</v>
      </c>
      <c r="O132" s="21">
        <v>42076</v>
      </c>
      <c r="P132" s="269" t="s">
        <v>558</v>
      </c>
      <c r="Q132" s="1035"/>
      <c r="R132" s="225">
        <f t="shared" si="160"/>
        <v>0.4</v>
      </c>
      <c r="S132" s="675">
        <f t="shared" si="145"/>
        <v>44.44444444444445</v>
      </c>
      <c r="T132" s="684">
        <f t="shared" si="146"/>
        <v>314.32539249266085</v>
      </c>
      <c r="U132" s="227">
        <f t="shared" si="147"/>
        <v>54.477777777777774</v>
      </c>
      <c r="V132" s="267">
        <v>12</v>
      </c>
      <c r="W132" s="169">
        <v>0.9</v>
      </c>
      <c r="X132" s="171">
        <v>3.63</v>
      </c>
      <c r="Y132" s="170">
        <v>0.77</v>
      </c>
      <c r="Z132" s="171">
        <v>7.09</v>
      </c>
      <c r="AA132" s="172">
        <v>13.5</v>
      </c>
      <c r="AB132" s="433">
        <v>-53.6</v>
      </c>
      <c r="AC132" s="441">
        <v>14.42</v>
      </c>
      <c r="AD132" s="442">
        <v>21.6</v>
      </c>
      <c r="AE132" s="442">
        <v>15</v>
      </c>
      <c r="AF132" s="724">
        <v>20</v>
      </c>
      <c r="AG132" s="461">
        <v>1776</v>
      </c>
      <c r="AH132" s="678">
        <v>2.2999999999999998</v>
      </c>
      <c r="AI132" s="768">
        <v>2.36</v>
      </c>
      <c r="AJ132" s="796">
        <f t="shared" si="200"/>
        <v>2.0348998655904875</v>
      </c>
      <c r="AK132" s="688" t="str">
        <f t="shared" si="201"/>
        <v>n/a</v>
      </c>
      <c r="AL132" s="632">
        <f t="shared" si="161"/>
        <v>21.42857142857142</v>
      </c>
      <c r="AM132" s="633">
        <f t="shared" si="202"/>
        <v>28.56407953291178</v>
      </c>
      <c r="AN132" s="633">
        <f t="shared" si="203"/>
        <v>43.953837096754533</v>
      </c>
      <c r="AO132" s="234" t="str">
        <f t="shared" si="181"/>
        <v>n/a</v>
      </c>
      <c r="AP132" s="803">
        <v>0.34</v>
      </c>
      <c r="AQ132" s="803">
        <v>0.28000000000000003</v>
      </c>
      <c r="AR132" s="802"/>
      <c r="AS132" s="803">
        <v>0.24</v>
      </c>
      <c r="AT132" s="795">
        <v>0.16</v>
      </c>
      <c r="AU132" s="802"/>
      <c r="AV132" s="830">
        <v>0.04</v>
      </c>
      <c r="AW132" s="830">
        <v>5.5E-2</v>
      </c>
      <c r="AX132" s="806">
        <v>0.36</v>
      </c>
      <c r="AY132" s="806">
        <v>0.25</v>
      </c>
      <c r="AZ132" s="806">
        <v>0.05</v>
      </c>
      <c r="BA132" s="807">
        <v>0</v>
      </c>
      <c r="BB132" s="807">
        <v>0</v>
      </c>
      <c r="BC132" s="807">
        <v>0</v>
      </c>
      <c r="BD132" s="807">
        <v>0</v>
      </c>
      <c r="BE132" s="807">
        <v>0</v>
      </c>
      <c r="BF132" s="807">
        <v>0</v>
      </c>
      <c r="BG132" s="807">
        <v>0</v>
      </c>
      <c r="BH132" s="805">
        <f t="shared" si="149"/>
        <v>1.7750000000000001</v>
      </c>
      <c r="BI132" s="407">
        <f t="shared" si="164"/>
        <v>21.42857142857142</v>
      </c>
      <c r="BJ132" s="407">
        <f t="shared" si="150"/>
        <v>16.666666666666675</v>
      </c>
      <c r="BK132" s="407">
        <f t="shared" si="151"/>
        <v>50</v>
      </c>
      <c r="BL132" s="394">
        <f t="shared" si="184"/>
        <v>300</v>
      </c>
      <c r="BM132" s="406">
        <f t="shared" si="187"/>
        <v>0</v>
      </c>
      <c r="BN132" s="394">
        <f t="shared" si="189"/>
        <v>0</v>
      </c>
      <c r="BO132" s="394">
        <f t="shared" si="190"/>
        <v>43.999999999999993</v>
      </c>
      <c r="BP132" s="394">
        <f t="shared" si="191"/>
        <v>400</v>
      </c>
      <c r="BQ132" s="394">
        <f t="shared" si="192"/>
        <v>0</v>
      </c>
      <c r="BR132" s="394">
        <f t="shared" si="193"/>
        <v>0</v>
      </c>
      <c r="BS132" s="394">
        <f t="shared" si="194"/>
        <v>0</v>
      </c>
      <c r="BT132" s="394">
        <f t="shared" si="195"/>
        <v>0</v>
      </c>
      <c r="BU132" s="394">
        <f t="shared" si="196"/>
        <v>0</v>
      </c>
      <c r="BV132" s="394">
        <f t="shared" si="197"/>
        <v>0</v>
      </c>
      <c r="BW132" s="394">
        <f t="shared" si="198"/>
        <v>0</v>
      </c>
      <c r="BX132" s="406">
        <f t="shared" si="152"/>
        <v>55.473015873015875</v>
      </c>
      <c r="BY132" s="407">
        <f t="shared" si="166"/>
        <v>118.04353126439671</v>
      </c>
      <c r="BZ132" s="787" t="s">
        <v>2442</v>
      </c>
      <c r="CA132" s="682">
        <f t="shared" si="153"/>
        <v>-9.7081136363567069</v>
      </c>
      <c r="CB132" s="350">
        <f t="shared" si="154"/>
        <v>44.769664141421067</v>
      </c>
      <c r="CC132" s="406">
        <f t="shared" si="155"/>
        <v>52.907777777777781</v>
      </c>
      <c r="CD132" s="554">
        <f t="shared" si="167"/>
        <v>0.34340000000000004</v>
      </c>
      <c r="CE132" s="417">
        <f t="shared" si="204"/>
        <v>0.37774000000000008</v>
      </c>
      <c r="CF132" s="417">
        <f t="shared" si="186"/>
        <v>0.41551400000000011</v>
      </c>
      <c r="CG132" s="417">
        <f t="shared" si="186"/>
        <v>0.45706540000000018</v>
      </c>
      <c r="CH132" s="495">
        <f t="shared" si="186"/>
        <v>0.50277194000000025</v>
      </c>
      <c r="CI132" s="418">
        <f t="shared" si="158"/>
        <v>2.0964913400000005</v>
      </c>
      <c r="CJ132" s="407">
        <f t="shared" si="159"/>
        <v>4.2759358352029375</v>
      </c>
      <c r="CK132" s="462">
        <v>0.97</v>
      </c>
      <c r="CL132" s="463">
        <v>32.61</v>
      </c>
      <c r="CM132" s="463">
        <v>-12.71</v>
      </c>
      <c r="CN132" s="529">
        <v>-6.22</v>
      </c>
      <c r="CO132" s="530">
        <v>1.21</v>
      </c>
    </row>
    <row r="133" spans="1:93" ht="11.25" customHeight="1">
      <c r="A133" s="23" t="s">
        <v>892</v>
      </c>
      <c r="B133" s="24" t="s">
        <v>893</v>
      </c>
      <c r="C133" s="29" t="s">
        <v>3690</v>
      </c>
      <c r="D133" s="117">
        <v>8</v>
      </c>
      <c r="E133" s="24">
        <v>390</v>
      </c>
      <c r="F133" s="57" t="s">
        <v>2659</v>
      </c>
      <c r="G133" s="49" t="s">
        <v>2659</v>
      </c>
      <c r="H133" s="184">
        <v>59.26</v>
      </c>
      <c r="I133" s="227">
        <f t="shared" si="183"/>
        <v>0.23624704691191364</v>
      </c>
      <c r="J133" s="126">
        <v>0.06</v>
      </c>
      <c r="K133" s="126">
        <v>7.0000000000000007E-2</v>
      </c>
      <c r="L133" s="83">
        <f t="shared" si="144"/>
        <v>16.666666666666675</v>
      </c>
      <c r="M133" s="140">
        <v>42004</v>
      </c>
      <c r="N133" s="27">
        <v>42009</v>
      </c>
      <c r="O133" s="28">
        <v>42023</v>
      </c>
      <c r="P133" s="26" t="s">
        <v>2732</v>
      </c>
      <c r="Q133" s="109" t="s">
        <v>2340</v>
      </c>
      <c r="R133" s="224">
        <f>K133*2</f>
        <v>0.14000000000000001</v>
      </c>
      <c r="S133" s="231">
        <f t="shared" si="145"/>
        <v>7.7777777777777777</v>
      </c>
      <c r="T133" s="680">
        <f t="shared" si="146"/>
        <v>187.27171290789673</v>
      </c>
      <c r="U133" s="227">
        <f t="shared" si="147"/>
        <v>32.922222222222217</v>
      </c>
      <c r="V133" s="263">
        <v>10</v>
      </c>
      <c r="W133" s="161">
        <v>1.8</v>
      </c>
      <c r="X133" s="149">
        <v>2.21</v>
      </c>
      <c r="Y133" s="155">
        <v>2.97</v>
      </c>
      <c r="Z133" s="149">
        <v>5.64</v>
      </c>
      <c r="AA133" s="156">
        <v>18.5</v>
      </c>
      <c r="AB133" s="432">
        <v>17.600000000000001</v>
      </c>
      <c r="AC133" s="440">
        <v>12.89</v>
      </c>
      <c r="AD133" s="443">
        <v>21.5</v>
      </c>
      <c r="AE133" s="443">
        <v>14.88</v>
      </c>
      <c r="AF133" s="723">
        <v>12</v>
      </c>
      <c r="AG133" s="456">
        <v>3366</v>
      </c>
      <c r="AH133" s="653">
        <v>3</v>
      </c>
      <c r="AI133" s="767">
        <v>0.47</v>
      </c>
      <c r="AJ133" s="796">
        <f t="shared" si="200"/>
        <v>0.90902616156998239</v>
      </c>
      <c r="AK133" s="688">
        <f t="shared" si="201"/>
        <v>1.0105642991478987</v>
      </c>
      <c r="AL133" s="634">
        <f t="shared" si="161"/>
        <v>7.1428571428571397</v>
      </c>
      <c r="AM133" s="631">
        <f t="shared" si="202"/>
        <v>20.187464192284033</v>
      </c>
      <c r="AN133" s="631">
        <f t="shared" si="203"/>
        <v>19.544062473754622</v>
      </c>
      <c r="AO133" s="235">
        <f t="shared" si="181"/>
        <v>19.339751552903707</v>
      </c>
      <c r="AP133" s="808">
        <v>0.12</v>
      </c>
      <c r="AQ133" s="808">
        <v>0.112</v>
      </c>
      <c r="AR133" s="809" t="s">
        <v>1127</v>
      </c>
      <c r="AS133" s="808">
        <v>8.6400000000000005E-2</v>
      </c>
      <c r="AT133" s="796">
        <v>6.9120000000000001E-2</v>
      </c>
      <c r="AU133" s="809"/>
      <c r="AV133" s="821">
        <v>5.5296000000000005E-2</v>
      </c>
      <c r="AW133" s="821">
        <v>4.9152000000000001E-2</v>
      </c>
      <c r="AX133" s="811">
        <v>4.0960000000000003E-2</v>
      </c>
      <c r="AY133" s="812">
        <v>3.2768000000000005E-2</v>
      </c>
      <c r="AZ133" s="811">
        <v>3.2768000000000005E-2</v>
      </c>
      <c r="BA133" s="812">
        <v>2.0480000000000002E-2</v>
      </c>
      <c r="BB133" s="811">
        <v>2.0480000000000002E-2</v>
      </c>
      <c r="BC133" s="812">
        <v>1.8608E-2</v>
      </c>
      <c r="BD133" s="811">
        <v>1.8608E-2</v>
      </c>
      <c r="BE133" s="811">
        <v>1.6928000000000002E-2</v>
      </c>
      <c r="BF133" s="811">
        <v>1.6160000000000004E-2</v>
      </c>
      <c r="BG133" s="811">
        <v>1.5392000000000001E-2</v>
      </c>
      <c r="BH133" s="810">
        <f t="shared" si="149"/>
        <v>0.7251200000000001</v>
      </c>
      <c r="BI133" s="405">
        <f t="shared" si="164"/>
        <v>7.1428571428571397</v>
      </c>
      <c r="BJ133" s="405">
        <f t="shared" si="150"/>
        <v>29.629629629629626</v>
      </c>
      <c r="BK133" s="405">
        <f t="shared" si="151"/>
        <v>25</v>
      </c>
      <c r="BL133" s="306">
        <f t="shared" si="184"/>
        <v>25</v>
      </c>
      <c r="BM133" s="404">
        <f t="shared" si="187"/>
        <v>12.5</v>
      </c>
      <c r="BN133" s="306">
        <f t="shared" si="189"/>
        <v>19.999999999999996</v>
      </c>
      <c r="BO133" s="306">
        <f t="shared" si="190"/>
        <v>25</v>
      </c>
      <c r="BP133" s="306">
        <f t="shared" si="191"/>
        <v>0</v>
      </c>
      <c r="BQ133" s="306">
        <f t="shared" si="192"/>
        <v>60.000000000000007</v>
      </c>
      <c r="BR133" s="306">
        <f t="shared" si="193"/>
        <v>0</v>
      </c>
      <c r="BS133" s="306">
        <f t="shared" si="194"/>
        <v>10.060189165950151</v>
      </c>
      <c r="BT133" s="306">
        <f t="shared" si="195"/>
        <v>0</v>
      </c>
      <c r="BU133" s="306">
        <f t="shared" si="196"/>
        <v>9.9243856332703153</v>
      </c>
      <c r="BV133" s="306">
        <f t="shared" si="197"/>
        <v>4.7524752475247345</v>
      </c>
      <c r="BW133" s="306">
        <f t="shared" si="198"/>
        <v>4.9896049896050121</v>
      </c>
      <c r="BX133" s="404">
        <f t="shared" si="152"/>
        <v>15.599942787255797</v>
      </c>
      <c r="BY133" s="405">
        <f t="shared" si="166"/>
        <v>15.399123678206859</v>
      </c>
      <c r="BZ133" s="788" t="s">
        <v>2558</v>
      </c>
      <c r="CA133" s="486">
        <f t="shared" si="153"/>
        <v>-13.141912701555682</v>
      </c>
      <c r="CB133" s="348">
        <f t="shared" si="154"/>
        <v>19.780309520666535</v>
      </c>
      <c r="CC133" s="404">
        <f t="shared" si="155"/>
        <v>68.421428571428578</v>
      </c>
      <c r="CD133" s="570">
        <f t="shared" si="167"/>
        <v>0.13200000000000001</v>
      </c>
      <c r="CE133" s="419">
        <f t="shared" si="204"/>
        <v>0.14520000000000002</v>
      </c>
      <c r="CF133" s="419">
        <f t="shared" si="186"/>
        <v>0.15972000000000003</v>
      </c>
      <c r="CG133" s="419">
        <f t="shared" si="186"/>
        <v>0.17569200000000004</v>
      </c>
      <c r="CH133" s="496">
        <f t="shared" si="186"/>
        <v>0.19326120000000005</v>
      </c>
      <c r="CI133" s="416">
        <f t="shared" si="158"/>
        <v>0.80587320000000007</v>
      </c>
      <c r="CJ133" s="405">
        <f t="shared" si="159"/>
        <v>1.359894026324671</v>
      </c>
      <c r="CK133" s="457">
        <v>0.7</v>
      </c>
      <c r="CL133" s="458">
        <v>28.88</v>
      </c>
      <c r="CM133" s="458">
        <v>-8.67</v>
      </c>
      <c r="CN133" s="525">
        <v>-1.31</v>
      </c>
      <c r="CO133" s="508">
        <v>10.68</v>
      </c>
    </row>
    <row r="134" spans="1:93" ht="11.25" customHeight="1">
      <c r="A134" s="23" t="s">
        <v>2555</v>
      </c>
      <c r="B134" s="24" t="s">
        <v>2556</v>
      </c>
      <c r="C134" s="217" t="s">
        <v>497</v>
      </c>
      <c r="D134" s="117">
        <v>5</v>
      </c>
      <c r="E134" s="24">
        <v>611</v>
      </c>
      <c r="F134" s="57" t="s">
        <v>2659</v>
      </c>
      <c r="G134" s="49" t="s">
        <v>2659</v>
      </c>
      <c r="H134" s="184">
        <v>16.12</v>
      </c>
      <c r="I134" s="227">
        <f t="shared" si="183"/>
        <v>2.4813895781637716</v>
      </c>
      <c r="J134" s="126">
        <v>0.09</v>
      </c>
      <c r="K134" s="126">
        <v>0.1</v>
      </c>
      <c r="L134" s="83">
        <f t="shared" si="144"/>
        <v>11.111111111111116</v>
      </c>
      <c r="M134" s="140">
        <v>42041</v>
      </c>
      <c r="N134" s="27">
        <v>42045</v>
      </c>
      <c r="O134" s="28">
        <v>42059</v>
      </c>
      <c r="P134" s="93" t="s">
        <v>649</v>
      </c>
      <c r="Q134" s="944"/>
      <c r="R134" s="224">
        <f t="shared" ref="R134:R144" si="205">K134*4</f>
        <v>0.4</v>
      </c>
      <c r="S134" s="231">
        <f t="shared" si="145"/>
        <v>55.555555555555557</v>
      </c>
      <c r="T134" s="680">
        <f t="shared" si="146"/>
        <v>2.7017736993264263</v>
      </c>
      <c r="U134" s="227">
        <f t="shared" si="147"/>
        <v>22.388888888888893</v>
      </c>
      <c r="V134" s="263">
        <v>12</v>
      </c>
      <c r="W134" s="161">
        <v>0.72</v>
      </c>
      <c r="X134" s="149">
        <v>2.2400000000000002</v>
      </c>
      <c r="Y134" s="155">
        <v>4.03</v>
      </c>
      <c r="Z134" s="149">
        <v>1.06</v>
      </c>
      <c r="AA134" s="156">
        <v>6</v>
      </c>
      <c r="AB134" s="432">
        <v>32.299999999999997</v>
      </c>
      <c r="AC134" s="440">
        <v>9.56</v>
      </c>
      <c r="AD134" s="443">
        <v>59.1</v>
      </c>
      <c r="AE134" s="443">
        <v>10</v>
      </c>
      <c r="AF134" s="723">
        <v>6</v>
      </c>
      <c r="AG134" s="456">
        <v>488</v>
      </c>
      <c r="AH134" s="653">
        <v>1.2</v>
      </c>
      <c r="AI134" s="767">
        <v>0.04</v>
      </c>
      <c r="AJ134" s="796">
        <f t="shared" si="200"/>
        <v>0.4692190263748558</v>
      </c>
      <c r="AK134" s="688" t="str">
        <f t="shared" si="201"/>
        <v>n/a</v>
      </c>
      <c r="AL134" s="634">
        <f t="shared" si="161"/>
        <v>6.25</v>
      </c>
      <c r="AM134" s="631">
        <f t="shared" si="202"/>
        <v>37.777570253844559</v>
      </c>
      <c r="AN134" s="631">
        <f t="shared" si="203"/>
        <v>27.730844458753978</v>
      </c>
      <c r="AO134" s="235">
        <f t="shared" si="181"/>
        <v>-5.9813877047850124</v>
      </c>
      <c r="AP134" s="808">
        <v>0.34</v>
      </c>
      <c r="AQ134" s="813">
        <v>0.32</v>
      </c>
      <c r="AR134" s="809"/>
      <c r="AS134" s="808">
        <v>0.3</v>
      </c>
      <c r="AT134" s="796">
        <v>0.13</v>
      </c>
      <c r="AU134" s="809"/>
      <c r="AV134" s="827">
        <v>0</v>
      </c>
      <c r="AW134" s="827">
        <v>0.1</v>
      </c>
      <c r="AX134" s="812">
        <v>0.77</v>
      </c>
      <c r="AY134" s="811">
        <v>0.84</v>
      </c>
      <c r="AZ134" s="811">
        <v>0.79</v>
      </c>
      <c r="BA134" s="811">
        <v>0.71</v>
      </c>
      <c r="BB134" s="811">
        <v>0.63</v>
      </c>
      <c r="BC134" s="811">
        <v>0.55000000000000004</v>
      </c>
      <c r="BD134" s="811">
        <v>0.47</v>
      </c>
      <c r="BE134" s="811">
        <v>0.39</v>
      </c>
      <c r="BF134" s="811">
        <v>0.30499999999999999</v>
      </c>
      <c r="BG134" s="812">
        <v>0.28000000000000003</v>
      </c>
      <c r="BH134" s="810">
        <f t="shared" si="149"/>
        <v>6.9249999999999989</v>
      </c>
      <c r="BI134" s="405">
        <f t="shared" si="164"/>
        <v>6.25</v>
      </c>
      <c r="BJ134" s="405">
        <f t="shared" si="150"/>
        <v>6.6666666666666652</v>
      </c>
      <c r="BK134" s="405">
        <f t="shared" si="151"/>
        <v>130.76923076923075</v>
      </c>
      <c r="BL134" s="306">
        <f t="shared" si="184"/>
        <v>0</v>
      </c>
      <c r="BM134" s="404">
        <f t="shared" si="187"/>
        <v>0</v>
      </c>
      <c r="BN134" s="306">
        <f t="shared" si="189"/>
        <v>0</v>
      </c>
      <c r="BO134" s="306">
        <f t="shared" si="190"/>
        <v>0</v>
      </c>
      <c r="BP134" s="306">
        <f t="shared" si="191"/>
        <v>6.3291139240506222</v>
      </c>
      <c r="BQ134" s="306">
        <f t="shared" si="192"/>
        <v>11.267605633802823</v>
      </c>
      <c r="BR134" s="306">
        <f t="shared" si="193"/>
        <v>12.698412698412698</v>
      </c>
      <c r="BS134" s="306">
        <f t="shared" si="194"/>
        <v>14.545454545454529</v>
      </c>
      <c r="BT134" s="306">
        <f t="shared" si="195"/>
        <v>17.021276595744705</v>
      </c>
      <c r="BU134" s="306">
        <f t="shared" si="196"/>
        <v>20.512820512820507</v>
      </c>
      <c r="BV134" s="306">
        <f t="shared" si="197"/>
        <v>27.868852459016402</v>
      </c>
      <c r="BW134" s="306">
        <f t="shared" si="198"/>
        <v>8.9285714285714199</v>
      </c>
      <c r="BX134" s="404">
        <f t="shared" si="152"/>
        <v>17.523867015584742</v>
      </c>
      <c r="BY134" s="405">
        <f t="shared" si="166"/>
        <v>31.288484008204957</v>
      </c>
      <c r="BZ134" s="788" t="s">
        <v>2637</v>
      </c>
      <c r="CA134" s="486">
        <f t="shared" si="153"/>
        <v>7.8233451480288565</v>
      </c>
      <c r="CB134" s="348">
        <f t="shared" si="154"/>
        <v>30.212234036917749</v>
      </c>
      <c r="CC134" s="404">
        <f t="shared" si="155"/>
        <v>57.770555555555553</v>
      </c>
      <c r="CD134" s="570">
        <f t="shared" si="167"/>
        <v>0.37400000000000005</v>
      </c>
      <c r="CE134" s="419">
        <f t="shared" si="204"/>
        <v>0.40975440000000002</v>
      </c>
      <c r="CF134" s="419">
        <f t="shared" si="186"/>
        <v>0.45072984000000005</v>
      </c>
      <c r="CG134" s="419">
        <f t="shared" si="186"/>
        <v>0.49580282400000009</v>
      </c>
      <c r="CH134" s="496">
        <f t="shared" si="186"/>
        <v>0.54538310640000009</v>
      </c>
      <c r="CI134" s="416">
        <f t="shared" si="158"/>
        <v>2.2756701704000002</v>
      </c>
      <c r="CJ134" s="405">
        <f t="shared" si="159"/>
        <v>14.117060610421836</v>
      </c>
      <c r="CK134" s="457">
        <v>0.85</v>
      </c>
      <c r="CL134" s="458">
        <v>7.29</v>
      </c>
      <c r="CM134" s="458">
        <v>-10.97</v>
      </c>
      <c r="CN134" s="525">
        <v>-2.75</v>
      </c>
      <c r="CO134" s="508">
        <v>-1.83</v>
      </c>
    </row>
    <row r="135" spans="1:93" ht="11.25" customHeight="1">
      <c r="A135" s="23" t="s">
        <v>638</v>
      </c>
      <c r="B135" s="24" t="s">
        <v>3692</v>
      </c>
      <c r="C135" s="217" t="s">
        <v>2492</v>
      </c>
      <c r="D135" s="117">
        <v>5</v>
      </c>
      <c r="E135" s="24">
        <v>526</v>
      </c>
      <c r="F135" s="38" t="s">
        <v>1572</v>
      </c>
      <c r="G135" s="39" t="s">
        <v>1572</v>
      </c>
      <c r="H135" s="184">
        <v>103.78</v>
      </c>
      <c r="I135" s="227">
        <f t="shared" si="183"/>
        <v>2.0620543457313549</v>
      </c>
      <c r="J135" s="126">
        <v>0.48499999999999999</v>
      </c>
      <c r="K135" s="126">
        <v>0.53500000000000003</v>
      </c>
      <c r="L135" s="83">
        <f t="shared" ref="L135:L166" si="206">((K135/J135)-1)*100</f>
        <v>10.309278350515472</v>
      </c>
      <c r="M135" s="140">
        <v>41872</v>
      </c>
      <c r="N135" s="27">
        <v>41876</v>
      </c>
      <c r="O135" s="28">
        <v>41897</v>
      </c>
      <c r="P135" s="26" t="s">
        <v>1444</v>
      </c>
      <c r="Q135" s="889" t="s">
        <v>1984</v>
      </c>
      <c r="R135" s="224">
        <f t="shared" si="205"/>
        <v>2.14</v>
      </c>
      <c r="S135" s="231">
        <f t="shared" ref="S135:S166" si="207">IF(OR(W135&lt;0.01,W135="n/a"),"n/a",R135/W135*100)</f>
        <v>56.914893617021278</v>
      </c>
      <c r="T135" s="680">
        <f t="shared" ref="T135:T166" si="208">IF(OR(W135&lt;0.01,Z135="n/a"),"n/a",(H135/SQRT(22.5*W135*(H135/Z135))-1)*100)</f>
        <v>330.81529723417356</v>
      </c>
      <c r="U135" s="227">
        <f t="shared" ref="U135:U166" si="209">IF(OR(W135&lt;0.01,W135="n/a"),"n/a",H135/W135)</f>
        <v>27.601063829787236</v>
      </c>
      <c r="V135" s="263">
        <v>12</v>
      </c>
      <c r="W135" s="161">
        <v>3.76</v>
      </c>
      <c r="X135" s="149">
        <v>2.77</v>
      </c>
      <c r="Y135" s="155">
        <v>3.1</v>
      </c>
      <c r="Z135" s="149">
        <v>15.13</v>
      </c>
      <c r="AA135" s="156">
        <v>54.5</v>
      </c>
      <c r="AB135" s="432">
        <v>4.4000000000000004</v>
      </c>
      <c r="AC135" s="440">
        <v>9.9700000000000006</v>
      </c>
      <c r="AD135" s="443">
        <v>14.7</v>
      </c>
      <c r="AE135" s="443">
        <v>9.9600000000000009</v>
      </c>
      <c r="AF135" s="723">
        <v>16</v>
      </c>
      <c r="AG135" s="456">
        <v>22982</v>
      </c>
      <c r="AH135" s="863">
        <v>8.4</v>
      </c>
      <c r="AI135" s="767">
        <v>1.44</v>
      </c>
      <c r="AJ135" s="796">
        <f t="shared" si="200"/>
        <v>0.77431414015564004</v>
      </c>
      <c r="AK135" s="688">
        <f t="shared" si="201"/>
        <v>1.2181718941408475</v>
      </c>
      <c r="AL135" s="634">
        <f t="shared" si="161"/>
        <v>12.707182320441991</v>
      </c>
      <c r="AM135" s="631">
        <f t="shared" si="202"/>
        <v>13.915728978525355</v>
      </c>
      <c r="AN135" s="631">
        <f t="shared" si="203"/>
        <v>11.382417860287909</v>
      </c>
      <c r="AO135" s="235">
        <f t="shared" si="181"/>
        <v>9.3438519760921768</v>
      </c>
      <c r="AP135" s="808">
        <v>2.04</v>
      </c>
      <c r="AQ135" s="808">
        <v>1.81</v>
      </c>
      <c r="AR135" s="809"/>
      <c r="AS135" s="808">
        <v>1.56</v>
      </c>
      <c r="AT135" s="796">
        <v>1.38</v>
      </c>
      <c r="AU135" s="809"/>
      <c r="AV135" s="821">
        <v>1.28</v>
      </c>
      <c r="AW135" s="827">
        <v>1.19</v>
      </c>
      <c r="AX135" s="811">
        <v>1.19</v>
      </c>
      <c r="AY135" s="811">
        <v>1.135</v>
      </c>
      <c r="AZ135" s="811">
        <v>1.03</v>
      </c>
      <c r="BA135" s="811">
        <v>0.93</v>
      </c>
      <c r="BB135" s="811">
        <v>0.83499999999999996</v>
      </c>
      <c r="BC135" s="811">
        <v>0.72260000000000002</v>
      </c>
      <c r="BD135" s="811">
        <v>0.63019999999999998</v>
      </c>
      <c r="BE135" s="811">
        <v>0.58260000000000001</v>
      </c>
      <c r="BF135" s="811">
        <v>0.54</v>
      </c>
      <c r="BG135" s="811">
        <v>0.5</v>
      </c>
      <c r="BH135" s="810">
        <f t="shared" ref="BH135:BH166" si="210">SUM(AP135:BG135)</f>
        <v>17.355399999999999</v>
      </c>
      <c r="BI135" s="405">
        <f t="shared" ref="BI135:BI166" si="211">((AP135/AQ135)-1)*100</f>
        <v>12.707182320441991</v>
      </c>
      <c r="BJ135" s="405">
        <f t="shared" ref="BJ135:BJ166" si="212">IF(AS135=0,0,IF(AS135&gt;AQ135,0,((AQ135/AS135)-1)*100))</f>
        <v>16.025641025641036</v>
      </c>
      <c r="BK135" s="405">
        <f t="shared" ref="BK135:BK166" si="213">IF(AT135=0,0,IF(AT135&gt;AS135,0,((AS135/AT135)-1)*100))</f>
        <v>13.043478260869579</v>
      </c>
      <c r="BL135" s="306">
        <f t="shared" si="184"/>
        <v>7.8125</v>
      </c>
      <c r="BM135" s="404">
        <f t="shared" si="187"/>
        <v>7.5630252100840512</v>
      </c>
      <c r="BN135" s="306">
        <f t="shared" si="189"/>
        <v>0</v>
      </c>
      <c r="BO135" s="306">
        <f t="shared" si="190"/>
        <v>4.8458149779735615</v>
      </c>
      <c r="BP135" s="306">
        <f t="shared" si="191"/>
        <v>10.194174757281548</v>
      </c>
      <c r="BQ135" s="306">
        <f t="shared" si="192"/>
        <v>10.752688172043001</v>
      </c>
      <c r="BR135" s="306">
        <f t="shared" si="193"/>
        <v>11.377245508982048</v>
      </c>
      <c r="BS135" s="306">
        <f t="shared" si="194"/>
        <v>15.55494049266537</v>
      </c>
      <c r="BT135" s="306">
        <f t="shared" si="195"/>
        <v>14.662012059663599</v>
      </c>
      <c r="BU135" s="306">
        <f t="shared" si="196"/>
        <v>8.1702711980775824</v>
      </c>
      <c r="BV135" s="306">
        <f t="shared" si="197"/>
        <v>7.8888888888888786</v>
      </c>
      <c r="BW135" s="306">
        <f t="shared" si="198"/>
        <v>8.0000000000000071</v>
      </c>
      <c r="BX135" s="404">
        <f t="shared" ref="BX135:BX166" si="214">AVERAGE(BI135:BW135)</f>
        <v>9.9065241915074829</v>
      </c>
      <c r="BY135" s="405">
        <f t="shared" ref="BY135:BY166" si="215">SQRT(AVERAGE((BI135-$BX135)^2,(BJ135-$BX135)^2,(BK135-$BX135)^2,(BL135-$BX135)^2,(BM135-$BX135)^2,(BN135-$BX135)^2,(BO135-$BX135)^2,(BP135-$BX135)^2,(BQ135-$BX135)^2,(BR135-$BX135)^2,(BS135-$BX135)^2,(BT135-$BX135)^2,(BU135-$BX135)^2,(BV135-$BX135)^2,(BW135-$BX135)^2))</f>
        <v>4.138888514025707</v>
      </c>
      <c r="BZ135" s="788" t="s">
        <v>1862</v>
      </c>
      <c r="CA135" s="486">
        <f t="shared" ref="CA135:CA166" si="216">IF(AN135="n/a","n/a",IF(U135&lt;0,"n/a",IF(U135="n/a","n/a",I135+AN135-U135)))</f>
        <v>-14.156591623767973</v>
      </c>
      <c r="CB135" s="348">
        <f t="shared" ref="CB135:CB166" si="217">IF(AN135="n/a","n/a",I135+AN135)</f>
        <v>13.444472206019263</v>
      </c>
      <c r="CC135" s="404">
        <f t="shared" ref="CC135:CC166" si="218">D135/10+(500-E135)/100+IF(F135="N",2,IF(F135="Y",1,0))+IF(G135="N",2,IF(G135="Y",1,0))+IF(L135&gt;10,5,L135/2)+IF(S135&gt;100,0,IF(S135&lt;0,0,(100-S135)/10))+IF(U135&gt;100,0,IF(U135&lt;0,0,(100-U135)/10))+IF(X135="-",0,IF(X135="N/A",0,IF(X135&gt;5,0,5-X135)))+IF(Y135&gt;5,0,5-Y135)+IF(Z135="N/A",0,IF(Z135&gt;5,0,5-Z135))+IF(AB135&lt;0,0,IF(AB135="-",0,IF(AB135="N/A",0,IF(AB135&gt;10,5,AB135/2))))+IF(AC135="n/a",0,IF(AC135&lt;0,0,IF(AC135&gt;10,5,AC135/2)))+IF(AE135="n/a",0,IF(AE135&lt;0,0,IF(AE135&gt;10,5,AE135/2)))+AF135/10+IF(AG135&gt;100000,3,IF(AG135&gt;10000,2,IF(AG135&gt;1000,1,0)))+IF(AL135&gt;10,5,AL135/2)+IF(AM135="n/a",0,IF(AM135&gt;10,5,AM135/2))+IF(AN135="n/a",0,IF(AN135&gt;10,5,AN135/2))+IF(AO135="n/a",0,IF(AO135&lt;0,0,IF(AO135&gt;10,5,AO135/2)))+IF(BX135&gt;10,5,BX135/2)</f>
        <v>63.308592339118988</v>
      </c>
      <c r="CD135" s="570">
        <f t="shared" ref="CD135:CD166" si="219">IF(AB135="n/a",1.03*AP135,IF(AB135&lt;0,1.01*AP135,IF(AB135&gt;10,1.1*AP135,(1+AB135/100)*AP135)))</f>
        <v>2.1297600000000001</v>
      </c>
      <c r="CE135" s="419">
        <f t="shared" si="204"/>
        <v>2.3420970720000001</v>
      </c>
      <c r="CF135" s="419">
        <f t="shared" ref="CF135:CH154" si="220">IF($AE135="n/a",1.03*CE135,IF($AE135&lt;0,1.01*CE135,IF($AE135&gt;10,1.1*CE135,(1+$AE135/100)*CE135)))</f>
        <v>2.5753699403711998</v>
      </c>
      <c r="CG135" s="419">
        <f t="shared" si="220"/>
        <v>2.8318767864321712</v>
      </c>
      <c r="CH135" s="496">
        <f t="shared" si="220"/>
        <v>3.1139317143608154</v>
      </c>
      <c r="CI135" s="416">
        <f t="shared" ref="CI135:CI166" si="221">SUM(CD135:CH135)</f>
        <v>12.993035513164186</v>
      </c>
      <c r="CJ135" s="405">
        <f t="shared" ref="CJ135:CJ166" si="222">(CI135/H135)*100</f>
        <v>12.519787544000948</v>
      </c>
      <c r="CK135" s="457">
        <v>0.25</v>
      </c>
      <c r="CL135" s="458">
        <v>20.059999999999999</v>
      </c>
      <c r="CM135" s="458">
        <v>-6.33</v>
      </c>
      <c r="CN135" s="525">
        <v>-1.38</v>
      </c>
      <c r="CO135" s="508">
        <v>7.54</v>
      </c>
    </row>
    <row r="136" spans="1:93" ht="11.25" customHeight="1">
      <c r="A136" s="30" t="s">
        <v>1164</v>
      </c>
      <c r="B136" s="32" t="s">
        <v>1165</v>
      </c>
      <c r="C136" s="35" t="s">
        <v>808</v>
      </c>
      <c r="D136" s="118">
        <v>8</v>
      </c>
      <c r="E136" s="24">
        <v>389</v>
      </c>
      <c r="F136" s="65" t="s">
        <v>2659</v>
      </c>
      <c r="G136" s="66" t="s">
        <v>2659</v>
      </c>
      <c r="H136" s="185">
        <v>31.7</v>
      </c>
      <c r="I136" s="229">
        <f t="shared" si="183"/>
        <v>2.5236593059936911</v>
      </c>
      <c r="J136" s="125">
        <v>0.19750000000000001</v>
      </c>
      <c r="K136" s="125">
        <v>0.2</v>
      </c>
      <c r="L136" s="84">
        <f t="shared" si="206"/>
        <v>1.2658227848101333</v>
      </c>
      <c r="M136" s="215">
        <v>41988</v>
      </c>
      <c r="N136" s="44">
        <v>41990</v>
      </c>
      <c r="O136" s="34">
        <v>42004</v>
      </c>
      <c r="P136" s="268" t="s">
        <v>1445</v>
      </c>
      <c r="Q136" s="186" t="s">
        <v>1172</v>
      </c>
      <c r="R136" s="192">
        <f t="shared" si="205"/>
        <v>0.8</v>
      </c>
      <c r="S136" s="672">
        <f t="shared" si="207"/>
        <v>43.01075268817204</v>
      </c>
      <c r="T136" s="681">
        <f t="shared" si="208"/>
        <v>61.889972518101288</v>
      </c>
      <c r="U136" s="229">
        <f t="shared" si="209"/>
        <v>17.043010752688172</v>
      </c>
      <c r="V136" s="264">
        <v>9</v>
      </c>
      <c r="W136" s="162">
        <v>1.86</v>
      </c>
      <c r="X136" s="150">
        <v>1.36</v>
      </c>
      <c r="Y136" s="157">
        <v>1.19</v>
      </c>
      <c r="Z136" s="150">
        <v>3.46</v>
      </c>
      <c r="AA136" s="158">
        <v>19.8</v>
      </c>
      <c r="AB136" s="434">
        <v>70.3</v>
      </c>
      <c r="AC136" s="444">
        <v>13</v>
      </c>
      <c r="AD136" s="445">
        <v>0.7</v>
      </c>
      <c r="AE136" s="445">
        <v>12.5</v>
      </c>
      <c r="AF136" s="725">
        <v>3</v>
      </c>
      <c r="AG136" s="467">
        <v>1996</v>
      </c>
      <c r="AH136" s="679">
        <v>0.8</v>
      </c>
      <c r="AI136" s="769">
        <v>1.07</v>
      </c>
      <c r="AJ136" s="796">
        <f t="shared" si="200"/>
        <v>1.8741769840391016</v>
      </c>
      <c r="AK136" s="688" t="str">
        <f t="shared" si="201"/>
        <v>n/a</v>
      </c>
      <c r="AL136" s="635">
        <f t="shared" ref="AL136:AL167" si="223">((AP136/AQ136)^(1/1)-1)*100</f>
        <v>1.2779552715654896</v>
      </c>
      <c r="AM136" s="636">
        <f t="shared" si="202"/>
        <v>1.2946420966767125</v>
      </c>
      <c r="AN136" s="636">
        <f t="shared" si="203"/>
        <v>1.311923888827371</v>
      </c>
      <c r="AO136" s="236" t="str">
        <f t="shared" si="181"/>
        <v>n/a</v>
      </c>
      <c r="AP136" s="814">
        <v>0.79249999999999998</v>
      </c>
      <c r="AQ136" s="814">
        <v>0.78249999999999997</v>
      </c>
      <c r="AR136" s="815"/>
      <c r="AS136" s="814">
        <v>0.77249999999999996</v>
      </c>
      <c r="AT136" s="797">
        <v>0.76249999999999996</v>
      </c>
      <c r="AU136" s="815"/>
      <c r="AV136" s="828">
        <v>0.75249999999999995</v>
      </c>
      <c r="AW136" s="828">
        <v>0.74250000000000005</v>
      </c>
      <c r="AX136" s="817">
        <v>0.55000000000000004</v>
      </c>
      <c r="AY136" s="820">
        <v>0</v>
      </c>
      <c r="AZ136" s="820">
        <v>0</v>
      </c>
      <c r="BA136" s="820">
        <v>0</v>
      </c>
      <c r="BB136" s="820">
        <v>0</v>
      </c>
      <c r="BC136" s="820">
        <v>0</v>
      </c>
      <c r="BD136" s="820">
        <v>0</v>
      </c>
      <c r="BE136" s="820">
        <v>0</v>
      </c>
      <c r="BF136" s="820">
        <v>0</v>
      </c>
      <c r="BG136" s="820">
        <v>0</v>
      </c>
      <c r="BH136" s="816">
        <f t="shared" si="210"/>
        <v>5.1550000000000002</v>
      </c>
      <c r="BI136" s="409">
        <f t="shared" si="211"/>
        <v>1.2779552715654896</v>
      </c>
      <c r="BJ136" s="409">
        <f t="shared" si="212"/>
        <v>1.2944983818770295</v>
      </c>
      <c r="BK136" s="409">
        <f t="shared" si="213"/>
        <v>1.3114754098360715</v>
      </c>
      <c r="BL136" s="395">
        <f t="shared" si="184"/>
        <v>1.3289036544850585</v>
      </c>
      <c r="BM136" s="408">
        <f t="shared" si="187"/>
        <v>1.3468013468013407</v>
      </c>
      <c r="BN136" s="395">
        <f t="shared" si="189"/>
        <v>35.000000000000007</v>
      </c>
      <c r="BO136" s="395">
        <f t="shared" si="190"/>
        <v>0</v>
      </c>
      <c r="BP136" s="395">
        <f t="shared" si="191"/>
        <v>0</v>
      </c>
      <c r="BQ136" s="395">
        <f t="shared" si="192"/>
        <v>0</v>
      </c>
      <c r="BR136" s="395">
        <f t="shared" si="193"/>
        <v>0</v>
      </c>
      <c r="BS136" s="395">
        <f t="shared" si="194"/>
        <v>0</v>
      </c>
      <c r="BT136" s="395">
        <f t="shared" si="195"/>
        <v>0</v>
      </c>
      <c r="BU136" s="395">
        <f t="shared" si="196"/>
        <v>0</v>
      </c>
      <c r="BV136" s="395">
        <f t="shared" si="197"/>
        <v>0</v>
      </c>
      <c r="BW136" s="395">
        <f t="shared" si="198"/>
        <v>0</v>
      </c>
      <c r="BX136" s="408">
        <f t="shared" si="214"/>
        <v>2.7706422709709999</v>
      </c>
      <c r="BY136" s="409">
        <f t="shared" si="215"/>
        <v>8.6350519912454864</v>
      </c>
      <c r="BZ136" s="654" t="s">
        <v>2441</v>
      </c>
      <c r="CA136" s="487">
        <f t="shared" si="216"/>
        <v>-13.20742755786711</v>
      </c>
      <c r="CB136" s="349">
        <f t="shared" si="217"/>
        <v>3.8355831948210621</v>
      </c>
      <c r="CC136" s="408">
        <f t="shared" si="218"/>
        <v>45.155116812339315</v>
      </c>
      <c r="CD136" s="574">
        <f t="shared" si="219"/>
        <v>0.87175000000000002</v>
      </c>
      <c r="CE136" s="420">
        <f t="shared" si="204"/>
        <v>0.95892500000000014</v>
      </c>
      <c r="CF136" s="420">
        <f t="shared" si="220"/>
        <v>1.0548175000000002</v>
      </c>
      <c r="CG136" s="420">
        <f t="shared" si="220"/>
        <v>1.1602992500000002</v>
      </c>
      <c r="CH136" s="497">
        <f t="shared" si="220"/>
        <v>1.2763291750000003</v>
      </c>
      <c r="CI136" s="421">
        <f t="shared" si="221"/>
        <v>5.3221209250000019</v>
      </c>
      <c r="CJ136" s="409">
        <f t="shared" si="222"/>
        <v>16.789025000000006</v>
      </c>
      <c r="CK136" s="468">
        <v>1.2</v>
      </c>
      <c r="CL136" s="469">
        <v>11.71</v>
      </c>
      <c r="CM136" s="469">
        <v>-9.4</v>
      </c>
      <c r="CN136" s="528">
        <v>-1.87</v>
      </c>
      <c r="CO136" s="476">
        <v>-0.01</v>
      </c>
    </row>
    <row r="137" spans="1:93" ht="11.25" customHeight="1">
      <c r="A137" s="15" t="s">
        <v>3026</v>
      </c>
      <c r="B137" s="16" t="s">
        <v>3027</v>
      </c>
      <c r="C137" s="22" t="s">
        <v>497</v>
      </c>
      <c r="D137" s="116">
        <v>7</v>
      </c>
      <c r="E137" s="24">
        <v>407</v>
      </c>
      <c r="F137" s="78" t="s">
        <v>2659</v>
      </c>
      <c r="G137" s="50" t="s">
        <v>2659</v>
      </c>
      <c r="H137" s="964">
        <v>96.93</v>
      </c>
      <c r="I137" s="226">
        <f t="shared" si="183"/>
        <v>1.1554730217682865</v>
      </c>
      <c r="J137" s="111">
        <v>0.27</v>
      </c>
      <c r="K137" s="111">
        <v>0.28000000000000003</v>
      </c>
      <c r="L137" s="96">
        <f t="shared" si="206"/>
        <v>3.7037037037036979</v>
      </c>
      <c r="M137" s="105">
        <v>41920</v>
      </c>
      <c r="N137" s="20">
        <v>41922</v>
      </c>
      <c r="O137" s="21">
        <v>41932</v>
      </c>
      <c r="P137" s="269" t="s">
        <v>647</v>
      </c>
      <c r="Q137" s="1148"/>
      <c r="R137" s="224">
        <f t="shared" si="205"/>
        <v>1.1200000000000001</v>
      </c>
      <c r="S137" s="675">
        <f t="shared" si="207"/>
        <v>10.727969348659006</v>
      </c>
      <c r="T137" s="684">
        <f t="shared" si="208"/>
        <v>-16.244746261887354</v>
      </c>
      <c r="U137" s="227">
        <f t="shared" si="209"/>
        <v>9.2844827586206904</v>
      </c>
      <c r="V137" s="263">
        <v>12</v>
      </c>
      <c r="W137" s="161">
        <v>10.44</v>
      </c>
      <c r="X137" s="149" t="s">
        <v>462</v>
      </c>
      <c r="Y137" s="155">
        <v>3.66</v>
      </c>
      <c r="Z137" s="149">
        <v>1.7</v>
      </c>
      <c r="AA137" s="156">
        <v>19</v>
      </c>
      <c r="AB137" s="432">
        <v>66.2</v>
      </c>
      <c r="AC137" s="440">
        <v>0</v>
      </c>
      <c r="AD137" s="443">
        <v>22.5</v>
      </c>
      <c r="AE137" s="443" t="s">
        <v>462</v>
      </c>
      <c r="AF137" s="723">
        <v>1</v>
      </c>
      <c r="AG137" s="456">
        <v>205</v>
      </c>
      <c r="AH137" s="653">
        <v>42.53</v>
      </c>
      <c r="AI137" s="767">
        <v>0.01</v>
      </c>
      <c r="AJ137" s="795">
        <f>IF(OR(AD137&lt;0,AD137="n/a",AD137=0),"n/a",AN137/AD137)</f>
        <v>0.22665374290166498</v>
      </c>
      <c r="AK137" s="794">
        <f>IF(OR(AO137&lt;0,AO137="n/a"),"n/a",AN137/AO137)</f>
        <v>1.246773652232577</v>
      </c>
      <c r="AL137" s="634">
        <f t="shared" si="223"/>
        <v>3.8095238095238182</v>
      </c>
      <c r="AM137" s="631">
        <f t="shared" si="202"/>
        <v>3.609634282621621</v>
      </c>
      <c r="AN137" s="631">
        <f t="shared" si="203"/>
        <v>5.0997092152874623</v>
      </c>
      <c r="AO137" s="235">
        <f t="shared" si="181"/>
        <v>4.0903248205121256</v>
      </c>
      <c r="AP137" s="808">
        <v>1.0900000000000001</v>
      </c>
      <c r="AQ137" s="808">
        <v>1.05</v>
      </c>
      <c r="AR137" s="809"/>
      <c r="AS137" s="808">
        <v>1.02</v>
      </c>
      <c r="AT137" s="796">
        <v>0.98</v>
      </c>
      <c r="AU137" s="809"/>
      <c r="AV137" s="821">
        <v>0.92</v>
      </c>
      <c r="AW137" s="821">
        <v>0.85</v>
      </c>
      <c r="AX137" s="811">
        <v>0.81</v>
      </c>
      <c r="AY137" s="812">
        <v>0.8</v>
      </c>
      <c r="AZ137" s="812">
        <v>0.8</v>
      </c>
      <c r="BA137" s="811">
        <v>0.77</v>
      </c>
      <c r="BB137" s="811">
        <v>0.73</v>
      </c>
      <c r="BC137" s="811">
        <v>0.7</v>
      </c>
      <c r="BD137" s="811">
        <v>0.64</v>
      </c>
      <c r="BE137" s="811">
        <v>0.59</v>
      </c>
      <c r="BF137" s="811">
        <v>0.52</v>
      </c>
      <c r="BG137" s="811">
        <v>0.44</v>
      </c>
      <c r="BH137" s="810">
        <f t="shared" si="210"/>
        <v>12.709999999999999</v>
      </c>
      <c r="BI137" s="405">
        <f t="shared" si="211"/>
        <v>3.8095238095238182</v>
      </c>
      <c r="BJ137" s="405">
        <f t="shared" si="212"/>
        <v>2.941176470588247</v>
      </c>
      <c r="BK137" s="405">
        <f t="shared" si="213"/>
        <v>4.081632653061229</v>
      </c>
      <c r="BL137" s="306">
        <f t="shared" si="184"/>
        <v>6.5217391304347672</v>
      </c>
      <c r="BM137" s="404">
        <f t="shared" si="187"/>
        <v>8.235294117647074</v>
      </c>
      <c r="BN137" s="306">
        <f t="shared" si="189"/>
        <v>4.9382716049382713</v>
      </c>
      <c r="BO137" s="306">
        <f t="shared" si="190"/>
        <v>1.2499999999999956</v>
      </c>
      <c r="BP137" s="306">
        <f t="shared" si="191"/>
        <v>0</v>
      </c>
      <c r="BQ137" s="306">
        <f t="shared" si="192"/>
        <v>3.8961038961039085</v>
      </c>
      <c r="BR137" s="306">
        <f t="shared" si="193"/>
        <v>5.4794520547945202</v>
      </c>
      <c r="BS137" s="306">
        <f t="shared" si="194"/>
        <v>4.2857142857142927</v>
      </c>
      <c r="BT137" s="306">
        <f t="shared" si="195"/>
        <v>9.375</v>
      </c>
      <c r="BU137" s="306">
        <f t="shared" si="196"/>
        <v>8.4745762711864394</v>
      </c>
      <c r="BV137" s="306">
        <f t="shared" si="197"/>
        <v>13.461538461538458</v>
      </c>
      <c r="BW137" s="306">
        <f t="shared" si="198"/>
        <v>18.181818181818187</v>
      </c>
      <c r="BX137" s="404">
        <f t="shared" si="214"/>
        <v>6.3287893958232804</v>
      </c>
      <c r="BY137" s="405">
        <f t="shared" si="215"/>
        <v>4.5489429536805428</v>
      </c>
      <c r="BZ137" s="788" t="s">
        <v>2637</v>
      </c>
      <c r="CA137" s="486">
        <f t="shared" si="216"/>
        <v>-3.0293005215649416</v>
      </c>
      <c r="CB137" s="348">
        <f t="shared" si="217"/>
        <v>6.2551822370557488</v>
      </c>
      <c r="CC137" s="404">
        <f t="shared" si="218"/>
        <v>42.689597403008037</v>
      </c>
      <c r="CD137" s="570">
        <f t="shared" si="219"/>
        <v>1.1990000000000003</v>
      </c>
      <c r="CE137" s="419">
        <f t="shared" si="41"/>
        <v>1.1990000000000003</v>
      </c>
      <c r="CF137" s="419">
        <f t="shared" si="220"/>
        <v>1.2349700000000003</v>
      </c>
      <c r="CG137" s="419">
        <f t="shared" si="220"/>
        <v>1.2720191000000003</v>
      </c>
      <c r="CH137" s="496">
        <f t="shared" si="220"/>
        <v>1.3101796730000004</v>
      </c>
      <c r="CI137" s="416">
        <f t="shared" si="221"/>
        <v>6.215168773000002</v>
      </c>
      <c r="CJ137" s="405">
        <f t="shared" si="222"/>
        <v>6.4120177169091113</v>
      </c>
      <c r="CK137" s="457">
        <v>0.4</v>
      </c>
      <c r="CL137" s="458">
        <v>50.42</v>
      </c>
      <c r="CM137" s="458">
        <v>-6.57</v>
      </c>
      <c r="CN137" s="525">
        <v>10.92</v>
      </c>
      <c r="CO137" s="508">
        <v>19.13</v>
      </c>
    </row>
    <row r="138" spans="1:93" ht="11.25" customHeight="1">
      <c r="A138" s="23" t="s">
        <v>2884</v>
      </c>
      <c r="B138" s="24" t="s">
        <v>2529</v>
      </c>
      <c r="C138" s="217" t="s">
        <v>497</v>
      </c>
      <c r="D138" s="117">
        <v>5</v>
      </c>
      <c r="E138" s="24">
        <v>621</v>
      </c>
      <c r="F138" s="57" t="s">
        <v>2659</v>
      </c>
      <c r="G138" s="49" t="s">
        <v>2659</v>
      </c>
      <c r="H138" s="184">
        <v>31.65</v>
      </c>
      <c r="I138" s="227">
        <f t="shared" si="183"/>
        <v>1.5797788309636653</v>
      </c>
      <c r="J138" s="126">
        <v>0.1</v>
      </c>
      <c r="K138" s="126">
        <v>0.125</v>
      </c>
      <c r="L138" s="83">
        <f t="shared" si="206"/>
        <v>25</v>
      </c>
      <c r="M138" s="140">
        <v>42044</v>
      </c>
      <c r="N138" s="27">
        <v>42046</v>
      </c>
      <c r="O138" s="28">
        <v>42067</v>
      </c>
      <c r="P138" s="93" t="s">
        <v>3187</v>
      </c>
      <c r="Q138" s="626"/>
      <c r="R138" s="224">
        <f t="shared" si="205"/>
        <v>0.5</v>
      </c>
      <c r="S138" s="231">
        <f t="shared" si="207"/>
        <v>29.411764705882355</v>
      </c>
      <c r="T138" s="680">
        <f t="shared" si="208"/>
        <v>31.819841405743212</v>
      </c>
      <c r="U138" s="227">
        <f t="shared" si="209"/>
        <v>18.617647058823529</v>
      </c>
      <c r="V138" s="263">
        <v>12</v>
      </c>
      <c r="W138" s="161">
        <v>1.7</v>
      </c>
      <c r="X138" s="149">
        <v>3.72</v>
      </c>
      <c r="Y138" s="155">
        <v>6.37</v>
      </c>
      <c r="Z138" s="149">
        <v>2.1</v>
      </c>
      <c r="AA138" s="156">
        <v>12.1</v>
      </c>
      <c r="AB138" s="432">
        <v>49.1</v>
      </c>
      <c r="AC138" s="440">
        <v>8.25</v>
      </c>
      <c r="AD138" s="443">
        <v>27.2</v>
      </c>
      <c r="AE138" s="443">
        <v>5</v>
      </c>
      <c r="AF138" s="723">
        <v>10</v>
      </c>
      <c r="AG138" s="456">
        <v>2139</v>
      </c>
      <c r="AH138" s="653">
        <v>7.3</v>
      </c>
      <c r="AI138" s="767">
        <v>0.06</v>
      </c>
      <c r="AJ138" s="796">
        <f t="shared" ref="AJ138:AJ169" si="224">IF(OR(AD138&lt;0,AD138="n/a",AD138=0,AN138="n/a"),"n/a",AN138/AD138)</f>
        <v>0.96542832930046374</v>
      </c>
      <c r="AK138" s="688" t="str">
        <f t="shared" ref="AK138:AK151" si="225">IF(OR(AN138&lt;0,AN138="n/a",AO138&lt;0,AO138="n/a"),"n/a",AN138/AO138)</f>
        <v>n/a</v>
      </c>
      <c r="AL138" s="634">
        <f t="shared" si="223"/>
        <v>20.68965517241379</v>
      </c>
      <c r="AM138" s="631">
        <f t="shared" si="202"/>
        <v>37.717061870896138</v>
      </c>
      <c r="AN138" s="631">
        <f t="shared" si="203"/>
        <v>26.259650556972613</v>
      </c>
      <c r="AO138" s="235" t="str">
        <f t="shared" si="181"/>
        <v>n/a</v>
      </c>
      <c r="AP138" s="808">
        <v>0.35</v>
      </c>
      <c r="AQ138" s="808">
        <v>0.28999999999999998</v>
      </c>
      <c r="AR138" s="809"/>
      <c r="AS138" s="808">
        <v>0.22500000000000001</v>
      </c>
      <c r="AT138" s="796">
        <v>0.13400000000000001</v>
      </c>
      <c r="AU138" s="809"/>
      <c r="AV138" s="827">
        <v>0.10908</v>
      </c>
      <c r="AW138" s="821">
        <v>0.10908</v>
      </c>
      <c r="AX138" s="812">
        <v>9.8729999999999998E-2</v>
      </c>
      <c r="AY138" s="811">
        <v>0.11058999999999999</v>
      </c>
      <c r="AZ138" s="811">
        <v>2.104E-2</v>
      </c>
      <c r="BA138" s="812">
        <v>0</v>
      </c>
      <c r="BB138" s="812">
        <v>0</v>
      </c>
      <c r="BC138" s="812">
        <v>0</v>
      </c>
      <c r="BD138" s="812">
        <v>0</v>
      </c>
      <c r="BE138" s="812">
        <v>0</v>
      </c>
      <c r="BF138" s="812">
        <v>0</v>
      </c>
      <c r="BG138" s="812">
        <v>0</v>
      </c>
      <c r="BH138" s="810">
        <f t="shared" si="210"/>
        <v>1.4475199999999999</v>
      </c>
      <c r="BI138" s="405">
        <f t="shared" si="211"/>
        <v>20.68965517241379</v>
      </c>
      <c r="BJ138" s="405">
        <f t="shared" si="212"/>
        <v>28.888888888888875</v>
      </c>
      <c r="BK138" s="405">
        <f t="shared" si="213"/>
        <v>67.910447761194021</v>
      </c>
      <c r="BL138" s="306">
        <f t="shared" si="184"/>
        <v>22.845617895122849</v>
      </c>
      <c r="BM138" s="404">
        <f t="shared" si="187"/>
        <v>0</v>
      </c>
      <c r="BN138" s="306">
        <f t="shared" si="189"/>
        <v>10.483135824977218</v>
      </c>
      <c r="BO138" s="306">
        <f t="shared" si="190"/>
        <v>0</v>
      </c>
      <c r="BP138" s="306">
        <f t="shared" si="191"/>
        <v>425.61787072243345</v>
      </c>
      <c r="BQ138" s="306">
        <f t="shared" si="192"/>
        <v>0</v>
      </c>
      <c r="BR138" s="306">
        <f t="shared" si="193"/>
        <v>0</v>
      </c>
      <c r="BS138" s="306">
        <f t="shared" si="194"/>
        <v>0</v>
      </c>
      <c r="BT138" s="306">
        <f t="shared" si="195"/>
        <v>0</v>
      </c>
      <c r="BU138" s="306">
        <f t="shared" si="196"/>
        <v>0</v>
      </c>
      <c r="BV138" s="306">
        <f t="shared" si="197"/>
        <v>0</v>
      </c>
      <c r="BW138" s="306">
        <f t="shared" si="198"/>
        <v>0</v>
      </c>
      <c r="BX138" s="404">
        <f t="shared" si="214"/>
        <v>38.429041084335346</v>
      </c>
      <c r="BY138" s="405">
        <f t="shared" si="215"/>
        <v>105.04125568544443</v>
      </c>
      <c r="BZ138" s="788" t="s">
        <v>2637</v>
      </c>
      <c r="CA138" s="486">
        <f t="shared" si="216"/>
        <v>9.2217823291127488</v>
      </c>
      <c r="CB138" s="348">
        <f t="shared" si="217"/>
        <v>27.839429387936278</v>
      </c>
      <c r="CC138" s="404">
        <f t="shared" si="218"/>
        <v>57.292058823529409</v>
      </c>
      <c r="CD138" s="570">
        <f t="shared" si="219"/>
        <v>0.38500000000000001</v>
      </c>
      <c r="CE138" s="419">
        <f t="shared" si="41"/>
        <v>0.41676250000000004</v>
      </c>
      <c r="CF138" s="419">
        <f t="shared" si="220"/>
        <v>0.43760062500000008</v>
      </c>
      <c r="CG138" s="419">
        <f t="shared" si="220"/>
        <v>0.45948065625000012</v>
      </c>
      <c r="CH138" s="496">
        <f t="shared" si="220"/>
        <v>0.48245468906250016</v>
      </c>
      <c r="CI138" s="416">
        <f t="shared" si="221"/>
        <v>2.1812984703125005</v>
      </c>
      <c r="CJ138" s="405">
        <f t="shared" si="222"/>
        <v>6.8919382948262262</v>
      </c>
      <c r="CK138" s="457">
        <v>0.96</v>
      </c>
      <c r="CL138" s="458">
        <v>15.89</v>
      </c>
      <c r="CM138" s="458">
        <v>-13.29</v>
      </c>
      <c r="CN138" s="525">
        <v>2.44</v>
      </c>
      <c r="CO138" s="508">
        <v>2.98</v>
      </c>
    </row>
    <row r="139" spans="1:93" ht="11.25" customHeight="1">
      <c r="A139" s="23" t="s">
        <v>2910</v>
      </c>
      <c r="B139" s="24" t="s">
        <v>2911</v>
      </c>
      <c r="C139" s="29" t="s">
        <v>1685</v>
      </c>
      <c r="D139" s="117">
        <v>6</v>
      </c>
      <c r="E139" s="24">
        <v>467</v>
      </c>
      <c r="F139" s="38" t="s">
        <v>1572</v>
      </c>
      <c r="G139" s="39" t="s">
        <v>1572</v>
      </c>
      <c r="H139" s="184">
        <v>114.75</v>
      </c>
      <c r="I139" s="227">
        <f t="shared" si="183"/>
        <v>2.056644880174292</v>
      </c>
      <c r="J139" s="126">
        <v>0.47</v>
      </c>
      <c r="K139" s="126">
        <v>0.59</v>
      </c>
      <c r="L139" s="83">
        <f t="shared" si="206"/>
        <v>25.531914893617014</v>
      </c>
      <c r="M139" s="140">
        <v>42073</v>
      </c>
      <c r="N139" s="27">
        <v>42075</v>
      </c>
      <c r="O139" s="28">
        <v>42089</v>
      </c>
      <c r="P139" s="93" t="s">
        <v>31</v>
      </c>
      <c r="Q139" s="626"/>
      <c r="R139" s="224">
        <f t="shared" si="205"/>
        <v>2.36</v>
      </c>
      <c r="S139" s="231">
        <f t="shared" si="207"/>
        <v>53.636363636363626</v>
      </c>
      <c r="T139" s="680">
        <f t="shared" si="208"/>
        <v>317.80269375518736</v>
      </c>
      <c r="U139" s="227">
        <f t="shared" si="209"/>
        <v>26.079545454545453</v>
      </c>
      <c r="V139" s="263">
        <v>1</v>
      </c>
      <c r="W139" s="161">
        <v>4.4000000000000004</v>
      </c>
      <c r="X139" s="149">
        <v>1.64</v>
      </c>
      <c r="Y139" s="155">
        <v>1.85</v>
      </c>
      <c r="Z139" s="149">
        <v>15.06</v>
      </c>
      <c r="AA139" s="156">
        <v>51.7</v>
      </c>
      <c r="AB139" s="432">
        <v>25.3</v>
      </c>
      <c r="AC139" s="440">
        <v>16.5</v>
      </c>
      <c r="AD139" s="443">
        <v>22.4</v>
      </c>
      <c r="AE139" s="443">
        <v>15.88</v>
      </c>
      <c r="AF139" s="723">
        <v>30</v>
      </c>
      <c r="AG139" s="456">
        <v>151221</v>
      </c>
      <c r="AH139" s="653">
        <v>0.2</v>
      </c>
      <c r="AI139" s="767">
        <v>1.65</v>
      </c>
      <c r="AJ139" s="796">
        <f t="shared" si="224"/>
        <v>0.68370040593579429</v>
      </c>
      <c r="AK139" s="688">
        <f t="shared" si="225"/>
        <v>0.79820735199388571</v>
      </c>
      <c r="AL139" s="634">
        <f t="shared" si="223"/>
        <v>20.512820512820507</v>
      </c>
      <c r="AM139" s="631">
        <f t="shared" si="202"/>
        <v>21.817075763371019</v>
      </c>
      <c r="AN139" s="631">
        <f t="shared" si="203"/>
        <v>15.314889092961792</v>
      </c>
      <c r="AO139" s="235">
        <f t="shared" si="181"/>
        <v>19.186604902480408</v>
      </c>
      <c r="AP139" s="808">
        <v>1.88</v>
      </c>
      <c r="AQ139" s="808">
        <v>1.56</v>
      </c>
      <c r="AR139" s="809"/>
      <c r="AS139" s="808">
        <v>1.1599999999999999</v>
      </c>
      <c r="AT139" s="796">
        <v>1.04</v>
      </c>
      <c r="AU139" s="809"/>
      <c r="AV139" s="821">
        <v>0.97199999999999998</v>
      </c>
      <c r="AW139" s="821">
        <v>0.92199999999999993</v>
      </c>
      <c r="AX139" s="812">
        <v>0.9</v>
      </c>
      <c r="AY139" s="811">
        <v>0.9</v>
      </c>
      <c r="AZ139" s="811">
        <v>0.67500000000000004</v>
      </c>
      <c r="BA139" s="811">
        <v>0.4</v>
      </c>
      <c r="BB139" s="811">
        <v>0.32500000000000001</v>
      </c>
      <c r="BC139" s="811">
        <v>0.26</v>
      </c>
      <c r="BD139" s="811">
        <v>0.21</v>
      </c>
      <c r="BE139" s="811">
        <v>0.17</v>
      </c>
      <c r="BF139" s="812">
        <v>0.16</v>
      </c>
      <c r="BG139" s="811">
        <v>0.11334</v>
      </c>
      <c r="BH139" s="810">
        <f t="shared" si="210"/>
        <v>11.64734</v>
      </c>
      <c r="BI139" s="405">
        <f t="shared" si="211"/>
        <v>20.512820512820507</v>
      </c>
      <c r="BJ139" s="405">
        <f t="shared" si="212"/>
        <v>34.48275862068968</v>
      </c>
      <c r="BK139" s="405">
        <f t="shared" si="213"/>
        <v>11.538461538461519</v>
      </c>
      <c r="BL139" s="306">
        <f t="shared" si="184"/>
        <v>6.9958847736625529</v>
      </c>
      <c r="BM139" s="404">
        <f t="shared" si="187"/>
        <v>5.4229934924078238</v>
      </c>
      <c r="BN139" s="306">
        <f t="shared" si="189"/>
        <v>2.4444444444444269</v>
      </c>
      <c r="BO139" s="306">
        <f t="shared" si="190"/>
        <v>0</v>
      </c>
      <c r="BP139" s="306">
        <f t="shared" si="191"/>
        <v>33.333333333333329</v>
      </c>
      <c r="BQ139" s="306">
        <f t="shared" si="192"/>
        <v>68.75</v>
      </c>
      <c r="BR139" s="306">
        <f t="shared" si="193"/>
        <v>23.076923076923084</v>
      </c>
      <c r="BS139" s="306">
        <f t="shared" si="194"/>
        <v>25</v>
      </c>
      <c r="BT139" s="306">
        <f t="shared" si="195"/>
        <v>23.809523809523814</v>
      </c>
      <c r="BU139" s="306">
        <f t="shared" si="196"/>
        <v>23.529411764705866</v>
      </c>
      <c r="BV139" s="306">
        <f t="shared" si="197"/>
        <v>6.25</v>
      </c>
      <c r="BW139" s="306">
        <f t="shared" si="198"/>
        <v>41.168166578436562</v>
      </c>
      <c r="BX139" s="404">
        <f t="shared" si="214"/>
        <v>21.754314796360614</v>
      </c>
      <c r="BY139" s="405">
        <f t="shared" si="215"/>
        <v>17.470300513284087</v>
      </c>
      <c r="BZ139" s="788" t="s">
        <v>2441</v>
      </c>
      <c r="CA139" s="486">
        <f t="shared" si="216"/>
        <v>-8.7080114814093683</v>
      </c>
      <c r="CB139" s="348">
        <f t="shared" si="217"/>
        <v>17.371533973136085</v>
      </c>
      <c r="CC139" s="404">
        <f t="shared" si="218"/>
        <v>72.468409090909091</v>
      </c>
      <c r="CD139" s="570">
        <f t="shared" si="219"/>
        <v>2.0680000000000001</v>
      </c>
      <c r="CE139" s="419">
        <f t="shared" si="41"/>
        <v>2.2748000000000004</v>
      </c>
      <c r="CF139" s="419">
        <f t="shared" si="220"/>
        <v>2.5022800000000007</v>
      </c>
      <c r="CG139" s="419">
        <f t="shared" si="220"/>
        <v>2.7525080000000011</v>
      </c>
      <c r="CH139" s="496">
        <f t="shared" si="220"/>
        <v>3.0277588000000013</v>
      </c>
      <c r="CI139" s="416">
        <f t="shared" si="221"/>
        <v>12.625346800000003</v>
      </c>
      <c r="CJ139" s="405">
        <f t="shared" si="222"/>
        <v>11.002480871459696</v>
      </c>
      <c r="CK139" s="457">
        <v>1.03</v>
      </c>
      <c r="CL139" s="458">
        <v>56.23</v>
      </c>
      <c r="CM139" s="458">
        <v>-2.69</v>
      </c>
      <c r="CN139" s="525">
        <v>8.0399999999999991</v>
      </c>
      <c r="CO139" s="508">
        <v>24.75</v>
      </c>
    </row>
    <row r="140" spans="1:93" ht="11.25" customHeight="1">
      <c r="A140" s="23" t="s">
        <v>2323</v>
      </c>
      <c r="B140" s="24" t="s">
        <v>2324</v>
      </c>
      <c r="C140" s="217" t="s">
        <v>1879</v>
      </c>
      <c r="D140" s="117">
        <v>5</v>
      </c>
      <c r="E140" s="24">
        <v>615</v>
      </c>
      <c r="F140" s="38" t="s">
        <v>2049</v>
      </c>
      <c r="G140" s="39" t="s">
        <v>1572</v>
      </c>
      <c r="H140" s="184">
        <v>66.77</v>
      </c>
      <c r="I140" s="227">
        <f t="shared" si="183"/>
        <v>4.5529429384454101</v>
      </c>
      <c r="J140" s="126">
        <v>0.73</v>
      </c>
      <c r="K140" s="126">
        <v>0.76</v>
      </c>
      <c r="L140" s="83">
        <f t="shared" si="206"/>
        <v>4.1095890410958846</v>
      </c>
      <c r="M140" s="140">
        <v>42047</v>
      </c>
      <c r="N140" s="27">
        <v>42052</v>
      </c>
      <c r="O140" s="28">
        <v>42062</v>
      </c>
      <c r="P140" s="26" t="s">
        <v>2382</v>
      </c>
      <c r="Q140" s="91"/>
      <c r="R140" s="224">
        <f t="shared" si="205"/>
        <v>3.04</v>
      </c>
      <c r="S140" s="231">
        <f t="shared" si="207"/>
        <v>218.70503597122303</v>
      </c>
      <c r="T140" s="680">
        <f t="shared" si="208"/>
        <v>122.55431620409239</v>
      </c>
      <c r="U140" s="227">
        <f t="shared" si="209"/>
        <v>48.035971223021583</v>
      </c>
      <c r="V140" s="263">
        <v>12</v>
      </c>
      <c r="W140" s="161">
        <v>1.39</v>
      </c>
      <c r="X140" s="149">
        <v>9.9</v>
      </c>
      <c r="Y140" s="155">
        <v>5.73</v>
      </c>
      <c r="Z140" s="149">
        <v>2.3199999999999998</v>
      </c>
      <c r="AA140" s="156">
        <v>16.8</v>
      </c>
      <c r="AB140" s="432">
        <v>4.5</v>
      </c>
      <c r="AC140" s="440">
        <v>18.93</v>
      </c>
      <c r="AD140" s="443">
        <v>31.8</v>
      </c>
      <c r="AE140" s="443">
        <v>4.8499999999999996</v>
      </c>
      <c r="AF140" s="723">
        <v>14</v>
      </c>
      <c r="AG140" s="456">
        <v>3853</v>
      </c>
      <c r="AH140" s="653">
        <v>1.3</v>
      </c>
      <c r="AI140" s="767">
        <v>1.49</v>
      </c>
      <c r="AJ140" s="796">
        <f t="shared" si="224"/>
        <v>5.4406692202903166E-2</v>
      </c>
      <c r="AK140" s="688">
        <f t="shared" si="225"/>
        <v>1.0774507556613415</v>
      </c>
      <c r="AL140" s="634">
        <f t="shared" si="223"/>
        <v>4.2857142857142927</v>
      </c>
      <c r="AM140" s="631">
        <f t="shared" si="202"/>
        <v>5.5950897230029994</v>
      </c>
      <c r="AN140" s="631">
        <f t="shared" si="203"/>
        <v>1.7301328120523207</v>
      </c>
      <c r="AO140" s="235">
        <f t="shared" ref="AO140:AO171" si="226">IF(BB140=0,"n/a",((AP140/BB140)^(1/10)-1)*100)</f>
        <v>1.6057650922434608</v>
      </c>
      <c r="AP140" s="808">
        <v>2.92</v>
      </c>
      <c r="AQ140" s="808">
        <v>2.8</v>
      </c>
      <c r="AR140" s="809"/>
      <c r="AS140" s="808">
        <v>2.64</v>
      </c>
      <c r="AT140" s="796">
        <v>2.48</v>
      </c>
      <c r="AU140" s="809"/>
      <c r="AV140" s="827">
        <v>2.3199999999999998</v>
      </c>
      <c r="AW140" s="827">
        <v>2.68</v>
      </c>
      <c r="AX140" s="811">
        <v>2.65</v>
      </c>
      <c r="AY140" s="811">
        <v>2.61</v>
      </c>
      <c r="AZ140" s="811">
        <v>2.57</v>
      </c>
      <c r="BA140" s="811">
        <v>2.5299999999999998</v>
      </c>
      <c r="BB140" s="811">
        <v>2.4900000000000002</v>
      </c>
      <c r="BC140" s="811">
        <v>2.4500000000000002</v>
      </c>
      <c r="BD140" s="811">
        <v>2.41</v>
      </c>
      <c r="BE140" s="811">
        <v>2.31</v>
      </c>
      <c r="BF140" s="811">
        <v>2.16</v>
      </c>
      <c r="BG140" s="811">
        <v>1.95</v>
      </c>
      <c r="BH140" s="810">
        <f t="shared" si="210"/>
        <v>39.97</v>
      </c>
      <c r="BI140" s="405">
        <f t="shared" si="211"/>
        <v>4.2857142857142927</v>
      </c>
      <c r="BJ140" s="405">
        <f t="shared" si="212"/>
        <v>6.0606060606060552</v>
      </c>
      <c r="BK140" s="405">
        <f t="shared" si="213"/>
        <v>6.4516129032258229</v>
      </c>
      <c r="BL140" s="306">
        <f t="shared" ref="BL140:BL145" si="227">IF(AV140=0,0,IF(AV140&gt;AT140,0,((AT140/AV140)-1)*100))</f>
        <v>6.8965517241379448</v>
      </c>
      <c r="BM140" s="404">
        <f t="shared" si="187"/>
        <v>0</v>
      </c>
      <c r="BN140" s="306">
        <f t="shared" si="189"/>
        <v>1.132075471698113</v>
      </c>
      <c r="BO140" s="306">
        <f t="shared" si="190"/>
        <v>1.5325670498084198</v>
      </c>
      <c r="BP140" s="306">
        <f t="shared" si="191"/>
        <v>1.5564202334630295</v>
      </c>
      <c r="BQ140" s="306">
        <f t="shared" si="192"/>
        <v>1.5810276679841806</v>
      </c>
      <c r="BR140" s="306">
        <f t="shared" si="193"/>
        <v>1.6064257028112205</v>
      </c>
      <c r="BS140" s="306">
        <f t="shared" si="194"/>
        <v>1.6326530612244872</v>
      </c>
      <c r="BT140" s="306">
        <f t="shared" si="195"/>
        <v>1.6597510373443924</v>
      </c>
      <c r="BU140" s="306">
        <f t="shared" si="196"/>
        <v>4.3290043290043378</v>
      </c>
      <c r="BV140" s="306">
        <f t="shared" si="197"/>
        <v>6.944444444444442</v>
      </c>
      <c r="BW140" s="306">
        <f t="shared" si="198"/>
        <v>10.769230769230775</v>
      </c>
      <c r="BX140" s="404">
        <f t="shared" si="214"/>
        <v>3.762538982713167</v>
      </c>
      <c r="BY140" s="405">
        <f t="shared" si="215"/>
        <v>2.9600544382732208</v>
      </c>
      <c r="BZ140" s="788" t="s">
        <v>2637</v>
      </c>
      <c r="CA140" s="486">
        <f t="shared" si="216"/>
        <v>-41.752895472523853</v>
      </c>
      <c r="CB140" s="348">
        <f t="shared" si="217"/>
        <v>6.2830757504977308</v>
      </c>
      <c r="CC140" s="404">
        <f t="shared" si="218"/>
        <v>32.845817846108901</v>
      </c>
      <c r="CD140" s="570">
        <f t="shared" si="219"/>
        <v>3.0513999999999997</v>
      </c>
      <c r="CE140" s="419">
        <f t="shared" si="41"/>
        <v>3.3565399999999999</v>
      </c>
      <c r="CF140" s="419">
        <f t="shared" si="220"/>
        <v>3.5193321899999996</v>
      </c>
      <c r="CG140" s="419">
        <f t="shared" si="220"/>
        <v>3.6900198012149996</v>
      </c>
      <c r="CH140" s="496">
        <f t="shared" si="220"/>
        <v>3.8689857615739269</v>
      </c>
      <c r="CI140" s="416">
        <f t="shared" si="221"/>
        <v>17.486277752788926</v>
      </c>
      <c r="CJ140" s="405">
        <f t="shared" si="222"/>
        <v>26.1888239520577</v>
      </c>
      <c r="CK140" s="457">
        <v>0.45</v>
      </c>
      <c r="CL140" s="458">
        <v>20.75</v>
      </c>
      <c r="CM140" s="458">
        <v>-8.73</v>
      </c>
      <c r="CN140" s="525">
        <v>-2.4</v>
      </c>
      <c r="CO140" s="508">
        <v>5.78</v>
      </c>
    </row>
    <row r="141" spans="1:93" ht="11.25" customHeight="1">
      <c r="A141" s="30" t="s">
        <v>1841</v>
      </c>
      <c r="B141" s="32" t="s">
        <v>1842</v>
      </c>
      <c r="C141" s="35" t="s">
        <v>3417</v>
      </c>
      <c r="D141" s="118">
        <v>5</v>
      </c>
      <c r="E141" s="24">
        <v>491</v>
      </c>
      <c r="F141" s="40" t="s">
        <v>1572</v>
      </c>
      <c r="G141" s="42" t="s">
        <v>1572</v>
      </c>
      <c r="H141" s="185">
        <v>32.229999999999997</v>
      </c>
      <c r="I141" s="229">
        <f t="shared" si="183"/>
        <v>2.8544834005584865</v>
      </c>
      <c r="J141" s="125">
        <v>0.19500000000000001</v>
      </c>
      <c r="K141" s="125">
        <v>0.23</v>
      </c>
      <c r="L141" s="84">
        <f t="shared" si="206"/>
        <v>17.948717948717952</v>
      </c>
      <c r="M141" s="890">
        <v>41711</v>
      </c>
      <c r="N141" s="886">
        <v>41715</v>
      </c>
      <c r="O141" s="887">
        <v>41729</v>
      </c>
      <c r="P141" s="43" t="s">
        <v>1445</v>
      </c>
      <c r="Q141" s="854"/>
      <c r="R141" s="224">
        <f t="shared" si="205"/>
        <v>0.92</v>
      </c>
      <c r="S141" s="672">
        <f t="shared" si="207"/>
        <v>37.398373983739845</v>
      </c>
      <c r="T141" s="681">
        <f t="shared" si="208"/>
        <v>-21.435875936388339</v>
      </c>
      <c r="U141" s="229">
        <f t="shared" si="209"/>
        <v>13.101626016260161</v>
      </c>
      <c r="V141" s="263">
        <v>12</v>
      </c>
      <c r="W141" s="161">
        <v>2.46</v>
      </c>
      <c r="X141" s="149">
        <v>1.03</v>
      </c>
      <c r="Y141" s="155">
        <v>1.27</v>
      </c>
      <c r="Z141" s="149">
        <v>1.06</v>
      </c>
      <c r="AA141" s="156">
        <v>12.6</v>
      </c>
      <c r="AB141" s="432">
        <v>-7.1</v>
      </c>
      <c r="AC141" s="440">
        <v>13.44</v>
      </c>
      <c r="AD141" s="443">
        <v>6.4</v>
      </c>
      <c r="AE141" s="443">
        <v>12.67</v>
      </c>
      <c r="AF141" s="723">
        <v>2</v>
      </c>
      <c r="AG141" s="456">
        <v>1351</v>
      </c>
      <c r="AH141" s="653">
        <v>0.1</v>
      </c>
      <c r="AI141" s="767">
        <v>0.18</v>
      </c>
      <c r="AJ141" s="797">
        <f t="shared" si="224"/>
        <v>4.8604198226076667</v>
      </c>
      <c r="AK141" s="686">
        <f t="shared" si="225"/>
        <v>3.8135866818416781</v>
      </c>
      <c r="AL141" s="634">
        <f t="shared" si="223"/>
        <v>17.948717948717952</v>
      </c>
      <c r="AM141" s="631">
        <f t="shared" si="202"/>
        <v>25.99210498948732</v>
      </c>
      <c r="AN141" s="631">
        <f t="shared" si="203"/>
        <v>31.10668686468907</v>
      </c>
      <c r="AO141" s="235">
        <f t="shared" si="226"/>
        <v>8.1568060358514938</v>
      </c>
      <c r="AP141" s="808">
        <v>0.92</v>
      </c>
      <c r="AQ141" s="808">
        <v>0.78</v>
      </c>
      <c r="AR141" s="809"/>
      <c r="AS141" s="808">
        <v>0.55000000000000004</v>
      </c>
      <c r="AT141" s="796">
        <v>0.46</v>
      </c>
      <c r="AU141" s="809"/>
      <c r="AV141" s="821">
        <v>0.35</v>
      </c>
      <c r="AW141" s="827">
        <v>0.23749999999999999</v>
      </c>
      <c r="AX141" s="812">
        <v>0.36749999999999999</v>
      </c>
      <c r="AY141" s="812">
        <v>0.42</v>
      </c>
      <c r="AZ141" s="812">
        <v>0.42</v>
      </c>
      <c r="BA141" s="812">
        <v>0.42</v>
      </c>
      <c r="BB141" s="812">
        <v>0.42</v>
      </c>
      <c r="BC141" s="812">
        <v>0.42</v>
      </c>
      <c r="BD141" s="812">
        <v>0.42</v>
      </c>
      <c r="BE141" s="812">
        <v>0.42</v>
      </c>
      <c r="BF141" s="811">
        <v>0.42</v>
      </c>
      <c r="BG141" s="812">
        <v>0.35749999999999998</v>
      </c>
      <c r="BH141" s="810">
        <f t="shared" si="210"/>
        <v>7.3824999999999994</v>
      </c>
      <c r="BI141" s="405">
        <f t="shared" si="211"/>
        <v>17.948717948717952</v>
      </c>
      <c r="BJ141" s="405">
        <f t="shared" si="212"/>
        <v>41.81818181818182</v>
      </c>
      <c r="BK141" s="405">
        <f t="shared" si="213"/>
        <v>19.565217391304344</v>
      </c>
      <c r="BL141" s="306">
        <f t="shared" si="227"/>
        <v>31.428571428571452</v>
      </c>
      <c r="BM141" s="404">
        <f t="shared" si="187"/>
        <v>47.368421052631568</v>
      </c>
      <c r="BN141" s="306">
        <f t="shared" si="189"/>
        <v>0</v>
      </c>
      <c r="BO141" s="306">
        <f t="shared" si="190"/>
        <v>0</v>
      </c>
      <c r="BP141" s="306">
        <f t="shared" si="191"/>
        <v>0</v>
      </c>
      <c r="BQ141" s="306">
        <f t="shared" si="192"/>
        <v>0</v>
      </c>
      <c r="BR141" s="306">
        <f t="shared" si="193"/>
        <v>0</v>
      </c>
      <c r="BS141" s="306">
        <f t="shared" si="194"/>
        <v>0</v>
      </c>
      <c r="BT141" s="306">
        <f t="shared" si="195"/>
        <v>0</v>
      </c>
      <c r="BU141" s="306">
        <f t="shared" si="196"/>
        <v>0</v>
      </c>
      <c r="BV141" s="306">
        <f t="shared" si="197"/>
        <v>0</v>
      </c>
      <c r="BW141" s="306">
        <f t="shared" si="198"/>
        <v>17.48251748251748</v>
      </c>
      <c r="BX141" s="404">
        <f t="shared" si="214"/>
        <v>11.707441808128305</v>
      </c>
      <c r="BY141" s="405">
        <f t="shared" si="215"/>
        <v>16.196527334331513</v>
      </c>
      <c r="BZ141" s="788" t="s">
        <v>2637</v>
      </c>
      <c r="CA141" s="486">
        <f t="shared" si="216"/>
        <v>20.859544248987397</v>
      </c>
      <c r="CB141" s="348">
        <f t="shared" si="217"/>
        <v>33.96117026524756</v>
      </c>
      <c r="CC141" s="404">
        <f t="shared" si="218"/>
        <v>69.458403017925747</v>
      </c>
      <c r="CD141" s="570">
        <f t="shared" si="219"/>
        <v>0.92920000000000003</v>
      </c>
      <c r="CE141" s="419">
        <f t="shared" si="41"/>
        <v>1.0221200000000001</v>
      </c>
      <c r="CF141" s="419">
        <f t="shared" si="220"/>
        <v>1.1243320000000003</v>
      </c>
      <c r="CG141" s="419">
        <f t="shared" si="220"/>
        <v>1.2367652000000005</v>
      </c>
      <c r="CH141" s="496">
        <f t="shared" si="220"/>
        <v>1.3604417200000005</v>
      </c>
      <c r="CI141" s="416">
        <f t="shared" si="221"/>
        <v>5.6728589200000021</v>
      </c>
      <c r="CJ141" s="405">
        <f t="shared" si="222"/>
        <v>17.601175674837116</v>
      </c>
      <c r="CK141" s="457">
        <v>1.46</v>
      </c>
      <c r="CL141" s="458">
        <v>19</v>
      </c>
      <c r="CM141" s="458">
        <v>-4.4800000000000004</v>
      </c>
      <c r="CN141" s="525">
        <v>1.41</v>
      </c>
      <c r="CO141" s="508">
        <v>7.06</v>
      </c>
    </row>
    <row r="142" spans="1:93" ht="11.25" customHeight="1">
      <c r="A142" s="15" t="s">
        <v>2880</v>
      </c>
      <c r="B142" s="16" t="s">
        <v>1762</v>
      </c>
      <c r="C142" s="373" t="s">
        <v>497</v>
      </c>
      <c r="D142" s="116">
        <v>5</v>
      </c>
      <c r="E142" s="24">
        <v>587</v>
      </c>
      <c r="F142" s="36" t="s">
        <v>2049</v>
      </c>
      <c r="G142" s="37" t="s">
        <v>2049</v>
      </c>
      <c r="H142" s="183">
        <v>22.6</v>
      </c>
      <c r="I142" s="227">
        <f t="shared" si="183"/>
        <v>2.4778761061946901</v>
      </c>
      <c r="J142" s="127">
        <v>0.13</v>
      </c>
      <c r="K142" s="127">
        <v>0.14000000000000001</v>
      </c>
      <c r="L142" s="96">
        <f t="shared" si="206"/>
        <v>7.6923076923077094</v>
      </c>
      <c r="M142" s="105">
        <v>42003</v>
      </c>
      <c r="N142" s="20">
        <v>42006</v>
      </c>
      <c r="O142" s="21">
        <v>42020</v>
      </c>
      <c r="P142" s="19" t="s">
        <v>2853</v>
      </c>
      <c r="Q142" s="775"/>
      <c r="R142" s="225">
        <f t="shared" si="205"/>
        <v>0.56000000000000005</v>
      </c>
      <c r="S142" s="675">
        <f t="shared" si="207"/>
        <v>29.787234042553195</v>
      </c>
      <c r="T142" s="684">
        <f t="shared" si="208"/>
        <v>-21.956549654413838</v>
      </c>
      <c r="U142" s="227">
        <f t="shared" si="209"/>
        <v>12.021276595744682</v>
      </c>
      <c r="V142" s="267">
        <v>12</v>
      </c>
      <c r="W142" s="169">
        <v>1.88</v>
      </c>
      <c r="X142" s="171" t="s">
        <v>462</v>
      </c>
      <c r="Y142" s="170">
        <v>2.73</v>
      </c>
      <c r="Z142" s="171">
        <v>1.1399999999999999</v>
      </c>
      <c r="AA142" s="172">
        <v>12.4</v>
      </c>
      <c r="AB142" s="433">
        <v>-12.4</v>
      </c>
      <c r="AC142" s="441">
        <v>11.6</v>
      </c>
      <c r="AD142" s="442">
        <v>12.6</v>
      </c>
      <c r="AE142" s="441" t="s">
        <v>462</v>
      </c>
      <c r="AF142" s="724">
        <v>4</v>
      </c>
      <c r="AG142" s="461">
        <v>208</v>
      </c>
      <c r="AH142" s="678">
        <v>8.2100000000000009</v>
      </c>
      <c r="AI142" s="768">
        <v>0.18</v>
      </c>
      <c r="AJ142" s="796">
        <f t="shared" si="224"/>
        <v>0.76926456937160692</v>
      </c>
      <c r="AK142" s="688">
        <f t="shared" si="225"/>
        <v>1.1473603234551555</v>
      </c>
      <c r="AL142" s="632">
        <f t="shared" si="223"/>
        <v>17.073170731707311</v>
      </c>
      <c r="AM142" s="633">
        <f t="shared" si="202"/>
        <v>16.105268623917588</v>
      </c>
      <c r="AN142" s="633">
        <f t="shared" si="203"/>
        <v>9.6927335740822471</v>
      </c>
      <c r="AO142" s="234">
        <f t="shared" si="226"/>
        <v>8.4478549379270795</v>
      </c>
      <c r="AP142" s="803">
        <v>0.48</v>
      </c>
      <c r="AQ142" s="803">
        <v>0.41</v>
      </c>
      <c r="AR142" s="802"/>
      <c r="AS142" s="803">
        <v>0.35331999999999997</v>
      </c>
      <c r="AT142" s="795">
        <v>0.30668000000000001</v>
      </c>
      <c r="AU142" s="802"/>
      <c r="AV142" s="830">
        <v>0.30224000000000001</v>
      </c>
      <c r="AW142" s="830">
        <v>0.30224000000000001</v>
      </c>
      <c r="AX142" s="806">
        <v>0.28444000000000003</v>
      </c>
      <c r="AY142" s="806">
        <v>0.25775999999999999</v>
      </c>
      <c r="AZ142" s="806">
        <v>0.24887999999999999</v>
      </c>
      <c r="BA142" s="806">
        <v>0.23108000000000001</v>
      </c>
      <c r="BB142" s="806">
        <v>0.21332000000000001</v>
      </c>
      <c r="BC142" s="806">
        <v>0.18964</v>
      </c>
      <c r="BD142" s="806">
        <v>0.13331999999999999</v>
      </c>
      <c r="BE142" s="807">
        <v>0</v>
      </c>
      <c r="BF142" s="807">
        <v>0</v>
      </c>
      <c r="BG142" s="807">
        <v>0</v>
      </c>
      <c r="BH142" s="805">
        <f t="shared" si="210"/>
        <v>3.7129199999999991</v>
      </c>
      <c r="BI142" s="407">
        <f t="shared" si="211"/>
        <v>17.073170731707311</v>
      </c>
      <c r="BJ142" s="407">
        <f t="shared" si="212"/>
        <v>16.042114796784791</v>
      </c>
      <c r="BK142" s="407">
        <f t="shared" si="213"/>
        <v>15.208034433285489</v>
      </c>
      <c r="BL142" s="394">
        <f t="shared" si="227"/>
        <v>1.4690312334568523</v>
      </c>
      <c r="BM142" s="406">
        <f t="shared" si="187"/>
        <v>0</v>
      </c>
      <c r="BN142" s="394">
        <f t="shared" si="189"/>
        <v>6.2579102798481223</v>
      </c>
      <c r="BO142" s="394">
        <f t="shared" si="190"/>
        <v>10.35071384233397</v>
      </c>
      <c r="BP142" s="394">
        <f t="shared" si="191"/>
        <v>3.5679845708775249</v>
      </c>
      <c r="BQ142" s="394">
        <f t="shared" si="192"/>
        <v>7.7029600138480037</v>
      </c>
      <c r="BR142" s="394">
        <f t="shared" si="193"/>
        <v>8.3255203450215642</v>
      </c>
      <c r="BS142" s="394">
        <f t="shared" si="194"/>
        <v>12.486817127188354</v>
      </c>
      <c r="BT142" s="394">
        <f t="shared" si="195"/>
        <v>42.244224422442244</v>
      </c>
      <c r="BU142" s="394">
        <f t="shared" si="196"/>
        <v>0</v>
      </c>
      <c r="BV142" s="394">
        <f t="shared" si="197"/>
        <v>0</v>
      </c>
      <c r="BW142" s="394">
        <f t="shared" si="198"/>
        <v>0</v>
      </c>
      <c r="BX142" s="406">
        <f t="shared" si="214"/>
        <v>9.3818987864529486</v>
      </c>
      <c r="BY142" s="407">
        <f t="shared" si="215"/>
        <v>10.614954264350397</v>
      </c>
      <c r="BZ142" s="787" t="s">
        <v>2637</v>
      </c>
      <c r="CA142" s="682">
        <f t="shared" si="216"/>
        <v>0.14933308453225536</v>
      </c>
      <c r="CB142" s="350">
        <f t="shared" si="217"/>
        <v>12.170609680276938</v>
      </c>
      <c r="CC142" s="406">
        <f t="shared" si="218"/>
        <v>58.586546431555206</v>
      </c>
      <c r="CD142" s="554">
        <f t="shared" si="219"/>
        <v>0.48480000000000001</v>
      </c>
      <c r="CE142" s="417">
        <f t="shared" si="41"/>
        <v>0.53328000000000009</v>
      </c>
      <c r="CF142" s="417">
        <f t="shared" si="220"/>
        <v>0.54927840000000006</v>
      </c>
      <c r="CG142" s="417">
        <f t="shared" si="220"/>
        <v>0.56575675200000008</v>
      </c>
      <c r="CH142" s="495">
        <f t="shared" si="220"/>
        <v>0.58272945456000014</v>
      </c>
      <c r="CI142" s="418">
        <f t="shared" si="221"/>
        <v>2.7158446065600002</v>
      </c>
      <c r="CJ142" s="407">
        <f t="shared" si="222"/>
        <v>12.017011533451328</v>
      </c>
      <c r="CK142" s="462">
        <v>0.39</v>
      </c>
      <c r="CL142" s="463">
        <v>18</v>
      </c>
      <c r="CM142" s="463">
        <v>-15.51</v>
      </c>
      <c r="CN142" s="529">
        <v>-6.49</v>
      </c>
      <c r="CO142" s="530">
        <v>-1.68</v>
      </c>
    </row>
    <row r="143" spans="1:93" ht="11.25" customHeight="1">
      <c r="A143" s="86" t="s">
        <v>2592</v>
      </c>
      <c r="B143" s="91" t="s">
        <v>734</v>
      </c>
      <c r="C143" s="29" t="s">
        <v>3267</v>
      </c>
      <c r="D143" s="117">
        <v>7</v>
      </c>
      <c r="E143" s="24">
        <v>411</v>
      </c>
      <c r="F143" s="38" t="s">
        <v>2049</v>
      </c>
      <c r="G143" s="39" t="s">
        <v>2049</v>
      </c>
      <c r="H143" s="184">
        <v>113.8</v>
      </c>
      <c r="I143" s="227">
        <f t="shared" ref="I143:I150" si="228">(R143/H143)*100</f>
        <v>1.9683655536028122</v>
      </c>
      <c r="J143" s="126">
        <v>0.5</v>
      </c>
      <c r="K143" s="126">
        <v>0.56000000000000005</v>
      </c>
      <c r="L143" s="83">
        <f t="shared" si="206"/>
        <v>12.000000000000011</v>
      </c>
      <c r="M143" s="140">
        <v>41968</v>
      </c>
      <c r="N143" s="27">
        <v>41971</v>
      </c>
      <c r="O143" s="28">
        <v>41988</v>
      </c>
      <c r="P143" s="93" t="s">
        <v>1444</v>
      </c>
      <c r="Q143" s="109" t="s">
        <v>2340</v>
      </c>
      <c r="R143" s="224">
        <f t="shared" si="205"/>
        <v>2.2400000000000002</v>
      </c>
      <c r="S143" s="231">
        <f t="shared" si="207"/>
        <v>40.875912408759127</v>
      </c>
      <c r="T143" s="680">
        <f t="shared" si="208"/>
        <v>78.184045114862982</v>
      </c>
      <c r="U143" s="227">
        <f t="shared" si="209"/>
        <v>20.76642335766423</v>
      </c>
      <c r="V143" s="263">
        <v>12</v>
      </c>
      <c r="W143" s="161">
        <v>5.48</v>
      </c>
      <c r="X143" s="149">
        <v>2.27</v>
      </c>
      <c r="Y143" s="155">
        <v>1.98</v>
      </c>
      <c r="Z143" s="149">
        <v>3.44</v>
      </c>
      <c r="AA143" s="156">
        <v>16.5</v>
      </c>
      <c r="AB143" s="432">
        <v>0.4</v>
      </c>
      <c r="AC143" s="440">
        <v>14.69</v>
      </c>
      <c r="AD143" s="443">
        <v>11.7</v>
      </c>
      <c r="AE143" s="440">
        <v>9.15</v>
      </c>
      <c r="AF143" s="723">
        <v>9</v>
      </c>
      <c r="AG143" s="456">
        <v>6636</v>
      </c>
      <c r="AH143" s="653">
        <v>0.4</v>
      </c>
      <c r="AI143" s="767">
        <v>0.31</v>
      </c>
      <c r="AJ143" s="796">
        <f t="shared" si="224"/>
        <v>0.68639836608413185</v>
      </c>
      <c r="AK143" s="688">
        <f t="shared" si="225"/>
        <v>1.7645303318121393</v>
      </c>
      <c r="AL143" s="634">
        <f t="shared" si="223"/>
        <v>11.351351351351347</v>
      </c>
      <c r="AM143" s="631">
        <f t="shared" si="202"/>
        <v>10.664385671722121</v>
      </c>
      <c r="AN143" s="631">
        <f t="shared" si="203"/>
        <v>8.0308608831843422</v>
      </c>
      <c r="AO143" s="235">
        <f t="shared" si="226"/>
        <v>4.5512739216768239</v>
      </c>
      <c r="AP143" s="808">
        <v>2.06</v>
      </c>
      <c r="AQ143" s="808">
        <v>1.85</v>
      </c>
      <c r="AR143" s="809"/>
      <c r="AS143" s="808">
        <v>1.68</v>
      </c>
      <c r="AT143" s="796">
        <v>1.52</v>
      </c>
      <c r="AU143" s="809"/>
      <c r="AV143" s="821">
        <v>1.44</v>
      </c>
      <c r="AW143" s="827">
        <v>1.4</v>
      </c>
      <c r="AX143" s="811">
        <v>1.36</v>
      </c>
      <c r="AY143" s="812">
        <v>1.32</v>
      </c>
      <c r="AZ143" s="812">
        <v>1.32</v>
      </c>
      <c r="BA143" s="812">
        <v>1.32</v>
      </c>
      <c r="BB143" s="812">
        <v>1.32</v>
      </c>
      <c r="BC143" s="812">
        <v>1.32</v>
      </c>
      <c r="BD143" s="812">
        <v>1.32</v>
      </c>
      <c r="BE143" s="812">
        <v>1.32</v>
      </c>
      <c r="BF143" s="811">
        <v>1.3</v>
      </c>
      <c r="BG143" s="811">
        <v>1.26</v>
      </c>
      <c r="BH143" s="810">
        <f t="shared" si="210"/>
        <v>23.110000000000003</v>
      </c>
      <c r="BI143" s="405">
        <f t="shared" si="211"/>
        <v>11.351351351351347</v>
      </c>
      <c r="BJ143" s="405">
        <f t="shared" si="212"/>
        <v>10.119047619047628</v>
      </c>
      <c r="BK143" s="405">
        <f t="shared" si="213"/>
        <v>10.526315789473673</v>
      </c>
      <c r="BL143" s="306">
        <f t="shared" si="227"/>
        <v>5.555555555555558</v>
      </c>
      <c r="BM143" s="404">
        <f t="shared" si="187"/>
        <v>2.8571428571428692</v>
      </c>
      <c r="BN143" s="306">
        <f t="shared" si="189"/>
        <v>2.9411764705882248</v>
      </c>
      <c r="BO143" s="306">
        <f t="shared" si="190"/>
        <v>3.0303030303030276</v>
      </c>
      <c r="BP143" s="306">
        <f t="shared" si="191"/>
        <v>0</v>
      </c>
      <c r="BQ143" s="306">
        <f t="shared" si="192"/>
        <v>0</v>
      </c>
      <c r="BR143" s="306">
        <f t="shared" si="193"/>
        <v>0</v>
      </c>
      <c r="BS143" s="306">
        <f t="shared" si="194"/>
        <v>0</v>
      </c>
      <c r="BT143" s="306">
        <f t="shared" si="195"/>
        <v>0</v>
      </c>
      <c r="BU143" s="306">
        <f t="shared" si="196"/>
        <v>0</v>
      </c>
      <c r="BV143" s="306">
        <f t="shared" si="197"/>
        <v>1.538461538461533</v>
      </c>
      <c r="BW143" s="306">
        <f t="shared" si="198"/>
        <v>3.1746031746031855</v>
      </c>
      <c r="BX143" s="404">
        <f t="shared" si="214"/>
        <v>3.4062638257684696</v>
      </c>
      <c r="BY143" s="405">
        <f t="shared" si="215"/>
        <v>3.9775856588483238</v>
      </c>
      <c r="BZ143" s="788" t="s">
        <v>2558</v>
      </c>
      <c r="CA143" s="486">
        <f t="shared" si="216"/>
        <v>-10.767196920877076</v>
      </c>
      <c r="CB143" s="348">
        <f t="shared" si="217"/>
        <v>9.9992264367871542</v>
      </c>
      <c r="CC143" s="404">
        <f t="shared" si="218"/>
        <v>61.404965738672487</v>
      </c>
      <c r="CD143" s="570">
        <f t="shared" si="219"/>
        <v>2.0682399999999999</v>
      </c>
      <c r="CE143" s="419">
        <f t="shared" si="41"/>
        <v>2.275064</v>
      </c>
      <c r="CF143" s="419">
        <f t="shared" si="220"/>
        <v>2.4832323559999998</v>
      </c>
      <c r="CG143" s="419">
        <f t="shared" si="220"/>
        <v>2.7104481165739998</v>
      </c>
      <c r="CH143" s="496">
        <f t="shared" si="220"/>
        <v>2.9584541192405207</v>
      </c>
      <c r="CI143" s="416">
        <f t="shared" si="221"/>
        <v>12.495438591814521</v>
      </c>
      <c r="CJ143" s="405">
        <f t="shared" si="222"/>
        <v>10.980174509503096</v>
      </c>
      <c r="CK143" s="457">
        <v>1.19</v>
      </c>
      <c r="CL143" s="458">
        <v>19.78</v>
      </c>
      <c r="CM143" s="458">
        <v>-9.6999999999999993</v>
      </c>
      <c r="CN143" s="525">
        <v>5.08</v>
      </c>
      <c r="CO143" s="508">
        <v>0.13</v>
      </c>
    </row>
    <row r="144" spans="1:93" ht="11.25" customHeight="1">
      <c r="A144" s="23" t="s">
        <v>2009</v>
      </c>
      <c r="B144" s="24" t="s">
        <v>2010</v>
      </c>
      <c r="C144" s="217" t="s">
        <v>497</v>
      </c>
      <c r="D144" s="117">
        <v>5</v>
      </c>
      <c r="E144" s="24">
        <v>569</v>
      </c>
      <c r="F144" s="38" t="s">
        <v>1572</v>
      </c>
      <c r="G144" s="39" t="s">
        <v>1572</v>
      </c>
      <c r="H144" s="184">
        <v>10.94</v>
      </c>
      <c r="I144" s="227">
        <f t="shared" si="228"/>
        <v>2.1937842778793417</v>
      </c>
      <c r="J144" s="205">
        <v>0.05</v>
      </c>
      <c r="K144" s="126">
        <v>0.06</v>
      </c>
      <c r="L144" s="83">
        <f t="shared" si="206"/>
        <v>19.999999999999996</v>
      </c>
      <c r="M144" s="140">
        <v>41990</v>
      </c>
      <c r="N144" s="27">
        <v>41992</v>
      </c>
      <c r="O144" s="28">
        <v>42006</v>
      </c>
      <c r="P144" s="26" t="s">
        <v>2777</v>
      </c>
      <c r="Q144" s="627"/>
      <c r="R144" s="224">
        <f t="shared" si="205"/>
        <v>0.24</v>
      </c>
      <c r="S144" s="231">
        <f t="shared" si="207"/>
        <v>33.333333333333329</v>
      </c>
      <c r="T144" s="680">
        <f t="shared" si="208"/>
        <v>0.64606117295216148</v>
      </c>
      <c r="U144" s="227">
        <f t="shared" si="209"/>
        <v>15.194444444444445</v>
      </c>
      <c r="V144" s="263">
        <v>12</v>
      </c>
      <c r="W144" s="161">
        <v>0.72</v>
      </c>
      <c r="X144" s="149">
        <v>1.81</v>
      </c>
      <c r="Y144" s="155">
        <v>4.4800000000000004</v>
      </c>
      <c r="Z144" s="149">
        <v>1.5</v>
      </c>
      <c r="AA144" s="156">
        <v>10.199999999999999</v>
      </c>
      <c r="AB144" s="432">
        <v>0</v>
      </c>
      <c r="AC144" s="440">
        <v>10.09</v>
      </c>
      <c r="AD144" s="443">
        <v>16.2</v>
      </c>
      <c r="AE144" s="440">
        <v>8.4</v>
      </c>
      <c r="AF144" s="723">
        <v>23</v>
      </c>
      <c r="AG144" s="456">
        <v>8862</v>
      </c>
      <c r="AH144" s="653">
        <v>0.8</v>
      </c>
      <c r="AI144" s="767">
        <v>0.73</v>
      </c>
      <c r="AJ144" s="796">
        <f t="shared" si="224"/>
        <v>0.25518897231557736</v>
      </c>
      <c r="AK144" s="688" t="str">
        <f t="shared" si="225"/>
        <v>n/a</v>
      </c>
      <c r="AL144" s="634">
        <f t="shared" si="223"/>
        <v>11.111111111111116</v>
      </c>
      <c r="AM144" s="631">
        <f t="shared" si="202"/>
        <v>41.89834119703837</v>
      </c>
      <c r="AN144" s="631">
        <f t="shared" si="203"/>
        <v>4.1340613515123525</v>
      </c>
      <c r="AO144" s="1006">
        <f t="shared" si="226"/>
        <v>-12.083741174703988</v>
      </c>
      <c r="AP144" s="808">
        <v>0.2</v>
      </c>
      <c r="AQ144" s="808">
        <v>0.18</v>
      </c>
      <c r="AR144" s="809"/>
      <c r="AS144" s="813">
        <v>0.16</v>
      </c>
      <c r="AT144" s="796">
        <v>7.0000000000000007E-2</v>
      </c>
      <c r="AU144" s="809"/>
      <c r="AV144" s="827">
        <v>0.04</v>
      </c>
      <c r="AW144" s="827">
        <v>0.16333</v>
      </c>
      <c r="AX144" s="812">
        <v>0.79666999999999999</v>
      </c>
      <c r="AY144" s="811">
        <v>1.0449999999999999</v>
      </c>
      <c r="AZ144" s="811">
        <v>0.96499999999999997</v>
      </c>
      <c r="BA144" s="811">
        <v>0.83</v>
      </c>
      <c r="BB144" s="811">
        <v>0.72499999999999998</v>
      </c>
      <c r="BC144" s="811">
        <v>0.65500000000000003</v>
      </c>
      <c r="BD144" s="812">
        <v>0.64</v>
      </c>
      <c r="BE144" s="811">
        <v>0.76</v>
      </c>
      <c r="BF144" s="811">
        <v>0.74546000000000001</v>
      </c>
      <c r="BG144" s="811">
        <v>0.67769000000000001</v>
      </c>
      <c r="BH144" s="810">
        <f t="shared" si="210"/>
        <v>8.6531500000000001</v>
      </c>
      <c r="BI144" s="405">
        <f t="shared" si="211"/>
        <v>11.111111111111116</v>
      </c>
      <c r="BJ144" s="405">
        <f t="shared" si="212"/>
        <v>12.5</v>
      </c>
      <c r="BK144" s="405">
        <f t="shared" si="213"/>
        <v>128.57142857142856</v>
      </c>
      <c r="BL144" s="306">
        <f t="shared" si="227"/>
        <v>75.000000000000028</v>
      </c>
      <c r="BM144" s="404">
        <f t="shared" si="187"/>
        <v>0</v>
      </c>
      <c r="BN144" s="306">
        <f t="shared" si="189"/>
        <v>0</v>
      </c>
      <c r="BO144" s="306">
        <f t="shared" si="190"/>
        <v>0</v>
      </c>
      <c r="BP144" s="306">
        <f t="shared" si="191"/>
        <v>8.2901554404144928</v>
      </c>
      <c r="BQ144" s="306">
        <f t="shared" si="192"/>
        <v>16.265060240963859</v>
      </c>
      <c r="BR144" s="306">
        <f t="shared" si="193"/>
        <v>14.482758620689662</v>
      </c>
      <c r="BS144" s="306">
        <f t="shared" si="194"/>
        <v>10.687022900763354</v>
      </c>
      <c r="BT144" s="306">
        <f t="shared" si="195"/>
        <v>2.34375</v>
      </c>
      <c r="BU144" s="306">
        <f t="shared" si="196"/>
        <v>0</v>
      </c>
      <c r="BV144" s="306">
        <f t="shared" si="197"/>
        <v>1.9504735331204781</v>
      </c>
      <c r="BW144" s="306">
        <f t="shared" si="198"/>
        <v>10.000147560093842</v>
      </c>
      <c r="BX144" s="404">
        <f t="shared" si="214"/>
        <v>19.413460531905692</v>
      </c>
      <c r="BY144" s="405">
        <f t="shared" si="215"/>
        <v>34.203922160641255</v>
      </c>
      <c r="BZ144" s="788" t="s">
        <v>2637</v>
      </c>
      <c r="CA144" s="486">
        <f t="shared" si="216"/>
        <v>-8.8665988150527504</v>
      </c>
      <c r="CB144" s="348">
        <f t="shared" si="217"/>
        <v>6.3278456293916943</v>
      </c>
      <c r="CC144" s="404">
        <f t="shared" si="218"/>
        <v>58.734252897978401</v>
      </c>
      <c r="CD144" s="570">
        <f t="shared" si="219"/>
        <v>0.2</v>
      </c>
      <c r="CE144" s="419">
        <f t="shared" si="41"/>
        <v>0.22000000000000003</v>
      </c>
      <c r="CF144" s="419">
        <f t="shared" si="220"/>
        <v>0.23848000000000005</v>
      </c>
      <c r="CG144" s="419">
        <f t="shared" si="220"/>
        <v>0.25851232000000007</v>
      </c>
      <c r="CH144" s="496">
        <f t="shared" si="220"/>
        <v>0.28022735488000011</v>
      </c>
      <c r="CI144" s="416">
        <f t="shared" si="221"/>
        <v>1.1972196748800001</v>
      </c>
      <c r="CJ144" s="405">
        <f t="shared" si="222"/>
        <v>10.943507082998174</v>
      </c>
      <c r="CK144" s="457">
        <v>1.25</v>
      </c>
      <c r="CL144" s="458">
        <v>25.14</v>
      </c>
      <c r="CM144" s="458">
        <v>-0.73</v>
      </c>
      <c r="CN144" s="525">
        <v>6.03</v>
      </c>
      <c r="CO144" s="508">
        <v>11.59</v>
      </c>
    </row>
    <row r="145" spans="1:93" ht="11.25" customHeight="1">
      <c r="A145" s="23" t="s">
        <v>116</v>
      </c>
      <c r="B145" s="24" t="s">
        <v>2297</v>
      </c>
      <c r="C145" s="217" t="s">
        <v>1345</v>
      </c>
      <c r="D145" s="117">
        <v>5</v>
      </c>
      <c r="E145" s="24">
        <v>496</v>
      </c>
      <c r="F145" s="57" t="s">
        <v>2659</v>
      </c>
      <c r="G145" s="49" t="s">
        <v>2659</v>
      </c>
      <c r="H145" s="184">
        <v>77.260000000000005</v>
      </c>
      <c r="I145" s="227">
        <f t="shared" si="228"/>
        <v>1.4496505306756406</v>
      </c>
      <c r="J145" s="126">
        <v>0.23</v>
      </c>
      <c r="K145" s="126">
        <v>0.28000000000000003</v>
      </c>
      <c r="L145" s="83">
        <f t="shared" si="206"/>
        <v>21.739130434782616</v>
      </c>
      <c r="M145" s="501">
        <v>41743</v>
      </c>
      <c r="N145" s="329">
        <v>41745</v>
      </c>
      <c r="O145" s="330">
        <v>41759</v>
      </c>
      <c r="P145" s="26" t="s">
        <v>1198</v>
      </c>
      <c r="Q145" s="198"/>
      <c r="R145" s="224">
        <f>K145*4</f>
        <v>1.1200000000000001</v>
      </c>
      <c r="S145" s="231">
        <f t="shared" si="207"/>
        <v>32.369942196531795</v>
      </c>
      <c r="T145" s="680">
        <f t="shared" si="208"/>
        <v>101.46968038153506</v>
      </c>
      <c r="U145" s="227">
        <f t="shared" si="209"/>
        <v>22.329479768786129</v>
      </c>
      <c r="V145" s="263">
        <v>12</v>
      </c>
      <c r="W145" s="161">
        <v>3.46</v>
      </c>
      <c r="X145" s="149">
        <v>1.49</v>
      </c>
      <c r="Y145" s="155">
        <v>2.86</v>
      </c>
      <c r="Z145" s="149">
        <v>4.09</v>
      </c>
      <c r="AA145" s="156">
        <v>17.7</v>
      </c>
      <c r="AB145" s="432">
        <v>12</v>
      </c>
      <c r="AC145" s="440">
        <v>11.25</v>
      </c>
      <c r="AD145" s="443">
        <v>19.8</v>
      </c>
      <c r="AE145" s="440">
        <v>15</v>
      </c>
      <c r="AF145" s="723">
        <v>16</v>
      </c>
      <c r="AG145" s="456">
        <v>6134</v>
      </c>
      <c r="AH145" s="653">
        <v>0.6</v>
      </c>
      <c r="AI145" s="767">
        <v>0.57999999999999996</v>
      </c>
      <c r="AJ145" s="796">
        <f t="shared" si="224"/>
        <v>0.87824740867426432</v>
      </c>
      <c r="AK145" s="688">
        <f t="shared" si="225"/>
        <v>1.219774937805725</v>
      </c>
      <c r="AL145" s="634">
        <f t="shared" si="223"/>
        <v>20.2247191011236</v>
      </c>
      <c r="AM145" s="631">
        <f t="shared" si="202"/>
        <v>17.475313871421093</v>
      </c>
      <c r="AN145" s="631">
        <f t="shared" si="203"/>
        <v>17.389298691750433</v>
      </c>
      <c r="AO145" s="235">
        <f t="shared" si="226"/>
        <v>14.256153453220112</v>
      </c>
      <c r="AP145" s="808">
        <v>1.07</v>
      </c>
      <c r="AQ145" s="808">
        <v>0.89</v>
      </c>
      <c r="AR145" s="809"/>
      <c r="AS145" s="808">
        <v>0.77</v>
      </c>
      <c r="AT145" s="796">
        <v>0.66</v>
      </c>
      <c r="AU145" s="809"/>
      <c r="AV145" s="821">
        <v>0.56999999999999995</v>
      </c>
      <c r="AW145" s="827">
        <v>0.48</v>
      </c>
      <c r="AX145" s="812">
        <v>0.48</v>
      </c>
      <c r="AY145" s="811">
        <v>0.46</v>
      </c>
      <c r="AZ145" s="811">
        <v>0.38</v>
      </c>
      <c r="BA145" s="812">
        <v>0.32</v>
      </c>
      <c r="BB145" s="811">
        <v>0.28222000000000003</v>
      </c>
      <c r="BC145" s="812">
        <v>0.24887999999999999</v>
      </c>
      <c r="BD145" s="812">
        <v>0.24887999999999999</v>
      </c>
      <c r="BE145" s="812">
        <v>0.24887999999999999</v>
      </c>
      <c r="BF145" s="812">
        <v>0.24887999999999999</v>
      </c>
      <c r="BG145" s="811">
        <v>0.24887999999999999</v>
      </c>
      <c r="BH145" s="810">
        <f t="shared" si="210"/>
        <v>7.6066199999999986</v>
      </c>
      <c r="BI145" s="405">
        <f t="shared" si="211"/>
        <v>20.2247191011236</v>
      </c>
      <c r="BJ145" s="405">
        <f t="shared" si="212"/>
        <v>15.58441558441559</v>
      </c>
      <c r="BK145" s="405">
        <f t="shared" si="213"/>
        <v>16.666666666666675</v>
      </c>
      <c r="BL145" s="306">
        <f t="shared" si="227"/>
        <v>15.789473684210531</v>
      </c>
      <c r="BM145" s="404">
        <f t="shared" si="187"/>
        <v>18.75</v>
      </c>
      <c r="BN145" s="306">
        <f t="shared" si="189"/>
        <v>0</v>
      </c>
      <c r="BO145" s="306">
        <f t="shared" si="190"/>
        <v>4.3478260869565188</v>
      </c>
      <c r="BP145" s="306">
        <f t="shared" si="191"/>
        <v>21.052631578947366</v>
      </c>
      <c r="BQ145" s="306">
        <f t="shared" si="192"/>
        <v>18.75</v>
      </c>
      <c r="BR145" s="306">
        <f t="shared" si="193"/>
        <v>13.38671958046913</v>
      </c>
      <c r="BS145" s="306">
        <f t="shared" si="194"/>
        <v>13.396014143362267</v>
      </c>
      <c r="BT145" s="306">
        <f t="shared" si="195"/>
        <v>0</v>
      </c>
      <c r="BU145" s="306">
        <f t="shared" si="196"/>
        <v>0</v>
      </c>
      <c r="BV145" s="306">
        <f t="shared" si="197"/>
        <v>0</v>
      </c>
      <c r="BW145" s="306">
        <f t="shared" si="198"/>
        <v>0</v>
      </c>
      <c r="BX145" s="404">
        <f t="shared" si="214"/>
        <v>10.529897761743445</v>
      </c>
      <c r="BY145" s="405">
        <f t="shared" si="215"/>
        <v>8.3255296923552322</v>
      </c>
      <c r="BZ145" s="788" t="s">
        <v>2558</v>
      </c>
      <c r="CA145" s="486">
        <f t="shared" si="216"/>
        <v>-3.4905305463600556</v>
      </c>
      <c r="CB145" s="348">
        <f t="shared" si="217"/>
        <v>18.838949222426074</v>
      </c>
      <c r="CC145" s="404">
        <f t="shared" si="218"/>
        <v>69.230057803468213</v>
      </c>
      <c r="CD145" s="570">
        <f t="shared" si="219"/>
        <v>1.1770000000000003</v>
      </c>
      <c r="CE145" s="419">
        <f t="shared" si="41"/>
        <v>1.2947000000000004</v>
      </c>
      <c r="CF145" s="419">
        <f t="shared" si="220"/>
        <v>1.4241700000000006</v>
      </c>
      <c r="CG145" s="419">
        <f t="shared" si="220"/>
        <v>1.5665870000000008</v>
      </c>
      <c r="CH145" s="496">
        <f t="shared" si="220"/>
        <v>1.723245700000001</v>
      </c>
      <c r="CI145" s="416">
        <f t="shared" si="221"/>
        <v>7.1857027000000038</v>
      </c>
      <c r="CJ145" s="405">
        <f t="shared" si="222"/>
        <v>9.3006765467253469</v>
      </c>
      <c r="CK145" s="457">
        <v>1.42</v>
      </c>
      <c r="CL145" s="458">
        <v>17.670000000000002</v>
      </c>
      <c r="CM145" s="458">
        <v>-4.4800000000000004</v>
      </c>
      <c r="CN145" s="525">
        <v>2.68</v>
      </c>
      <c r="CO145" s="508">
        <v>2.34</v>
      </c>
    </row>
    <row r="146" spans="1:93" ht="11.25" customHeight="1">
      <c r="A146" s="30" t="s">
        <v>1256</v>
      </c>
      <c r="B146" s="32" t="s">
        <v>1257</v>
      </c>
      <c r="C146" s="524" t="s">
        <v>1345</v>
      </c>
      <c r="D146" s="118">
        <v>5</v>
      </c>
      <c r="E146" s="24">
        <v>644</v>
      </c>
      <c r="F146" s="65" t="s">
        <v>2659</v>
      </c>
      <c r="G146" s="66" t="s">
        <v>2659</v>
      </c>
      <c r="H146" s="185">
        <v>67.19</v>
      </c>
      <c r="I146" s="227">
        <f t="shared" si="228"/>
        <v>1.7264473880041673</v>
      </c>
      <c r="J146" s="125">
        <v>0.25</v>
      </c>
      <c r="K146" s="125">
        <v>0.28999999999999998</v>
      </c>
      <c r="L146" s="84">
        <f t="shared" si="206"/>
        <v>15.999999999999993</v>
      </c>
      <c r="M146" s="215">
        <v>42074</v>
      </c>
      <c r="N146" s="44">
        <v>42076</v>
      </c>
      <c r="O146" s="34">
        <v>42094</v>
      </c>
      <c r="P146" s="43" t="s">
        <v>1445</v>
      </c>
      <c r="Q146" s="545" t="s">
        <v>3693</v>
      </c>
      <c r="R146" s="192">
        <f>K146*4</f>
        <v>1.1599999999999999</v>
      </c>
      <c r="S146" s="672">
        <f t="shared" si="207"/>
        <v>35.151515151515149</v>
      </c>
      <c r="T146" s="681">
        <f t="shared" si="208"/>
        <v>64.214772729165801</v>
      </c>
      <c r="U146" s="229">
        <f t="shared" si="209"/>
        <v>20.360606060606059</v>
      </c>
      <c r="V146" s="264">
        <v>12</v>
      </c>
      <c r="W146" s="162">
        <v>3.3</v>
      </c>
      <c r="X146" s="150">
        <v>1.93</v>
      </c>
      <c r="Y146" s="157">
        <v>1.37</v>
      </c>
      <c r="Z146" s="150">
        <v>2.98</v>
      </c>
      <c r="AA146" s="158">
        <v>16.2</v>
      </c>
      <c r="AB146" s="434">
        <v>57.2</v>
      </c>
      <c r="AC146" s="444">
        <v>17.7</v>
      </c>
      <c r="AD146" s="445">
        <v>17.2</v>
      </c>
      <c r="AE146" s="444">
        <v>10.53</v>
      </c>
      <c r="AF146" s="725">
        <v>23</v>
      </c>
      <c r="AG146" s="467">
        <v>17692</v>
      </c>
      <c r="AH146" s="679">
        <v>0.3</v>
      </c>
      <c r="AI146" s="769">
        <v>0.71</v>
      </c>
      <c r="AJ146" s="796">
        <f t="shared" si="224"/>
        <v>1.1715649024373789</v>
      </c>
      <c r="AK146" s="688">
        <f t="shared" si="225"/>
        <v>1.8279976312039967</v>
      </c>
      <c r="AL146" s="635">
        <f t="shared" si="223"/>
        <v>49.049066952840882</v>
      </c>
      <c r="AM146" s="636">
        <f t="shared" si="202"/>
        <v>37.652033177507292</v>
      </c>
      <c r="AN146" s="636">
        <f t="shared" si="203"/>
        <v>20.150916321922917</v>
      </c>
      <c r="AO146" s="236">
        <f t="shared" si="226"/>
        <v>11.02349148486077</v>
      </c>
      <c r="AP146" s="814">
        <v>1</v>
      </c>
      <c r="AQ146" s="814">
        <v>0.67091999999999996</v>
      </c>
      <c r="AR146" s="815"/>
      <c r="AS146" s="814">
        <v>0.51119999999999999</v>
      </c>
      <c r="AT146" s="797">
        <v>0.38340000000000002</v>
      </c>
      <c r="AU146" s="815"/>
      <c r="AV146" s="829">
        <v>0.22364000000000001</v>
      </c>
      <c r="AW146" s="829">
        <v>0.39936000000000005</v>
      </c>
      <c r="AX146" s="820">
        <v>0.57508000000000004</v>
      </c>
      <c r="AY146" s="820">
        <v>0.57508000000000004</v>
      </c>
      <c r="AZ146" s="817">
        <v>0.54313999999999996</v>
      </c>
      <c r="BA146" s="817">
        <v>0.45528000000000002</v>
      </c>
      <c r="BB146" s="817">
        <v>0.35143999999999997</v>
      </c>
      <c r="BC146" s="817">
        <v>0.28754000000000002</v>
      </c>
      <c r="BD146" s="820">
        <v>0.27156000000000002</v>
      </c>
      <c r="BE146" s="820">
        <v>0.27156000000000002</v>
      </c>
      <c r="BF146" s="820">
        <v>0.27156000000000002</v>
      </c>
      <c r="BG146" s="817">
        <v>0.25558000000000003</v>
      </c>
      <c r="BH146" s="816">
        <f t="shared" si="210"/>
        <v>7.0463400000000007</v>
      </c>
      <c r="BI146" s="409">
        <f t="shared" si="211"/>
        <v>49.049066952840882</v>
      </c>
      <c r="BJ146" s="409">
        <f t="shared" si="212"/>
        <v>31.24413145539906</v>
      </c>
      <c r="BK146" s="409">
        <f t="shared" si="213"/>
        <v>33.333333333333329</v>
      </c>
      <c r="BL146" s="395">
        <f t="shared" ref="BL146:BL163" si="229">IF(AV146=0,0,IF(AV146&gt;AT146,0,((AT146/AV146)-1)*100))</f>
        <v>71.436236809157577</v>
      </c>
      <c r="BM146" s="408">
        <f t="shared" si="187"/>
        <v>0</v>
      </c>
      <c r="BN146" s="395">
        <f t="shared" ref="BN146:BN161" si="230">IF(AX146=0,0,IF(AX146&gt;AW146,0,((AW146/AX146)-1)*100))</f>
        <v>0</v>
      </c>
      <c r="BO146" s="395">
        <f t="shared" ref="BO146:BO161" si="231">IF(AY146=0,0,IF(AY146&gt;AX146,0,((AX146/AY146)-1)*100))</f>
        <v>0</v>
      </c>
      <c r="BP146" s="395">
        <f t="shared" ref="BP146:BP161" si="232">IF(AZ146=0,0,IF(AZ146&gt;AY146,0,((AY146/AZ146)-1)*100))</f>
        <v>5.8806200979489853</v>
      </c>
      <c r="BQ146" s="395">
        <f t="shared" ref="BQ146:BQ161" si="233">IF(BA146=0,0,IF(BA146&gt;AZ146,0,((AZ146/BA146)-1)*100))</f>
        <v>19.298014408715503</v>
      </c>
      <c r="BR146" s="395">
        <f t="shared" ref="BR146:BR161" si="234">IF(BB146=0,0,IF(BB146&gt;BA146,0,((BA146/BB146)-1)*100))</f>
        <v>29.54700660141134</v>
      </c>
      <c r="BS146" s="395">
        <f t="shared" ref="BS146:BS161" si="235">IF(BC146=0,0,IF(BC146&gt;BB146,0,((BB146/BC146)-1)*100))</f>
        <v>22.222995061556627</v>
      </c>
      <c r="BT146" s="395">
        <f t="shared" ref="BT146:BT161" si="236">IF(BD146=0,0,IF(BD146&gt;BC146,0,((BC146/BD146)-1)*100))</f>
        <v>5.884519074974226</v>
      </c>
      <c r="BU146" s="395">
        <f t="shared" ref="BU146:BU161" si="237">IF(BE146=0,0,IF(BE146&gt;BD146,0,((BD146/BE146)-1)*100))</f>
        <v>0</v>
      </c>
      <c r="BV146" s="395">
        <f t="shared" ref="BV146:BV161" si="238">IF(BF146=0,0,IF(BF146&gt;BE146,0,((BE146/BF146)-1)*100))</f>
        <v>0</v>
      </c>
      <c r="BW146" s="395">
        <f t="shared" ref="BW146:BW161" si="239">IF(BG146=0,0,IF(BG146&gt;BF146,0,((BF146/BG146)-1)*100))</f>
        <v>6.2524454182643296</v>
      </c>
      <c r="BX146" s="408">
        <f t="shared" si="214"/>
        <v>18.276557947573458</v>
      </c>
      <c r="BY146" s="409">
        <f t="shared" si="215"/>
        <v>20.709688559808328</v>
      </c>
      <c r="BZ146" s="654" t="s">
        <v>2558</v>
      </c>
      <c r="CA146" s="487">
        <f t="shared" si="216"/>
        <v>1.5167576493210255</v>
      </c>
      <c r="CB146" s="349">
        <f t="shared" si="217"/>
        <v>21.877363709927085</v>
      </c>
      <c r="CC146" s="408">
        <f t="shared" si="218"/>
        <v>71.528787878787881</v>
      </c>
      <c r="CD146" s="574">
        <f t="shared" si="219"/>
        <v>1.1000000000000001</v>
      </c>
      <c r="CE146" s="420">
        <f t="shared" si="41"/>
        <v>1.2100000000000002</v>
      </c>
      <c r="CF146" s="420">
        <f t="shared" si="220"/>
        <v>1.3310000000000004</v>
      </c>
      <c r="CG146" s="420">
        <f t="shared" si="220"/>
        <v>1.4641000000000006</v>
      </c>
      <c r="CH146" s="497">
        <f t="shared" si="220"/>
        <v>1.6105100000000008</v>
      </c>
      <c r="CI146" s="421">
        <f t="shared" si="221"/>
        <v>6.7156100000000025</v>
      </c>
      <c r="CJ146" s="409">
        <f t="shared" si="222"/>
        <v>9.994954606340233</v>
      </c>
      <c r="CK146" s="468">
        <v>1.32</v>
      </c>
      <c r="CL146" s="469">
        <v>28.55</v>
      </c>
      <c r="CM146" s="469">
        <v>-2.64</v>
      </c>
      <c r="CN146" s="528">
        <v>3.78</v>
      </c>
      <c r="CO146" s="476">
        <v>9.5500000000000007</v>
      </c>
    </row>
    <row r="147" spans="1:93" ht="11.25" customHeight="1">
      <c r="A147" s="15" t="s">
        <v>2695</v>
      </c>
      <c r="B147" s="16" t="s">
        <v>2696</v>
      </c>
      <c r="C147" s="373" t="s">
        <v>2697</v>
      </c>
      <c r="D147" s="116">
        <v>5</v>
      </c>
      <c r="E147" s="24">
        <v>519</v>
      </c>
      <c r="F147" s="78" t="s">
        <v>2659</v>
      </c>
      <c r="G147" s="50" t="s">
        <v>2659</v>
      </c>
      <c r="H147" s="183">
        <v>20.190000000000001</v>
      </c>
      <c r="I147" s="226">
        <f t="shared" si="228"/>
        <v>0.79247152055473002</v>
      </c>
      <c r="J147" s="127">
        <v>0.03</v>
      </c>
      <c r="K147" s="127">
        <v>0.04</v>
      </c>
      <c r="L147" s="96">
        <f t="shared" si="206"/>
        <v>33.33333333333335</v>
      </c>
      <c r="M147" s="105">
        <v>41857</v>
      </c>
      <c r="N147" s="20">
        <v>41859</v>
      </c>
      <c r="O147" s="21">
        <v>41873</v>
      </c>
      <c r="P147" s="19" t="s">
        <v>2698</v>
      </c>
      <c r="Q147" s="16"/>
      <c r="R147" s="224">
        <f>K147*4</f>
        <v>0.16</v>
      </c>
      <c r="S147" s="675">
        <f t="shared" si="207"/>
        <v>43.243243243243242</v>
      </c>
      <c r="T147" s="684">
        <f t="shared" si="208"/>
        <v>208.33233503612436</v>
      </c>
      <c r="U147" s="227">
        <f t="shared" si="209"/>
        <v>54.567567567567572</v>
      </c>
      <c r="V147" s="263">
        <v>12</v>
      </c>
      <c r="W147" s="161">
        <v>0.37</v>
      </c>
      <c r="X147" s="149">
        <v>2.4</v>
      </c>
      <c r="Y147" s="155">
        <v>1.33</v>
      </c>
      <c r="Z147" s="149">
        <v>3.92</v>
      </c>
      <c r="AA147" s="156">
        <v>7.2</v>
      </c>
      <c r="AB147" s="432">
        <v>-49.3</v>
      </c>
      <c r="AC147" s="440">
        <v>17.55</v>
      </c>
      <c r="AD147" s="443">
        <v>14.3</v>
      </c>
      <c r="AE147" s="443">
        <v>22.7</v>
      </c>
      <c r="AF147" s="723">
        <v>9</v>
      </c>
      <c r="AG147" s="456">
        <v>1337</v>
      </c>
      <c r="AH147" s="653">
        <v>3.3</v>
      </c>
      <c r="AI147" s="767">
        <v>0.81</v>
      </c>
      <c r="AJ147" s="795">
        <f t="shared" si="224"/>
        <v>4.43717960874997</v>
      </c>
      <c r="AK147" s="794" t="str">
        <f t="shared" si="225"/>
        <v>n/a</v>
      </c>
      <c r="AL147" s="634">
        <f t="shared" si="223"/>
        <v>27.272727272727295</v>
      </c>
      <c r="AM147" s="631">
        <f t="shared" si="202"/>
        <v>20.507113208761506</v>
      </c>
      <c r="AN147" s="631">
        <f t="shared" si="203"/>
        <v>63.451668405124572</v>
      </c>
      <c r="AO147" s="235" t="str">
        <f t="shared" si="226"/>
        <v>n/a</v>
      </c>
      <c r="AP147" s="808">
        <v>0.14000000000000001</v>
      </c>
      <c r="AQ147" s="808">
        <v>0.11</v>
      </c>
      <c r="AR147" s="809"/>
      <c r="AS147" s="808">
        <v>0.09</v>
      </c>
      <c r="AT147" s="819">
        <v>0.08</v>
      </c>
      <c r="AU147" s="809"/>
      <c r="AV147" s="821">
        <v>4.2999999999999997E-2</v>
      </c>
      <c r="AW147" s="827">
        <v>1.2E-2</v>
      </c>
      <c r="AX147" s="811">
        <v>0.12</v>
      </c>
      <c r="AY147" s="811">
        <v>0.08</v>
      </c>
      <c r="AZ147" s="812">
        <v>0</v>
      </c>
      <c r="BA147" s="812">
        <v>0</v>
      </c>
      <c r="BB147" s="812">
        <v>0</v>
      </c>
      <c r="BC147" s="812">
        <v>0</v>
      </c>
      <c r="BD147" s="812">
        <v>4.4999999999999998E-2</v>
      </c>
      <c r="BE147" s="812">
        <v>0.15</v>
      </c>
      <c r="BF147" s="812">
        <v>0.18</v>
      </c>
      <c r="BG147" s="811">
        <v>0.18</v>
      </c>
      <c r="BH147" s="810">
        <f t="shared" si="210"/>
        <v>1.23</v>
      </c>
      <c r="BI147" s="405">
        <f t="shared" si="211"/>
        <v>27.272727272727295</v>
      </c>
      <c r="BJ147" s="405">
        <f t="shared" si="212"/>
        <v>22.222222222222232</v>
      </c>
      <c r="BK147" s="405">
        <f t="shared" si="213"/>
        <v>12.5</v>
      </c>
      <c r="BL147" s="306">
        <f t="shared" si="229"/>
        <v>86.046511627906995</v>
      </c>
      <c r="BM147" s="404">
        <f t="shared" si="187"/>
        <v>258.33333333333331</v>
      </c>
      <c r="BN147" s="306">
        <f t="shared" si="230"/>
        <v>0</v>
      </c>
      <c r="BO147" s="306">
        <f t="shared" si="231"/>
        <v>50</v>
      </c>
      <c r="BP147" s="306">
        <f t="shared" si="232"/>
        <v>0</v>
      </c>
      <c r="BQ147" s="306">
        <f t="shared" si="233"/>
        <v>0</v>
      </c>
      <c r="BR147" s="306">
        <f t="shared" si="234"/>
        <v>0</v>
      </c>
      <c r="BS147" s="306">
        <f t="shared" si="235"/>
        <v>0</v>
      </c>
      <c r="BT147" s="306">
        <f t="shared" si="236"/>
        <v>0</v>
      </c>
      <c r="BU147" s="306">
        <f t="shared" si="237"/>
        <v>0</v>
      </c>
      <c r="BV147" s="306">
        <f t="shared" si="238"/>
        <v>0</v>
      </c>
      <c r="BW147" s="306">
        <f t="shared" si="239"/>
        <v>0</v>
      </c>
      <c r="BX147" s="404">
        <f t="shared" si="214"/>
        <v>30.424986297079322</v>
      </c>
      <c r="BY147" s="405">
        <f t="shared" si="215"/>
        <v>65.395614134367875</v>
      </c>
      <c r="BZ147" s="788" t="s">
        <v>2441</v>
      </c>
      <c r="CA147" s="486">
        <f t="shared" si="216"/>
        <v>9.6765723581117342</v>
      </c>
      <c r="CB147" s="348">
        <f t="shared" si="217"/>
        <v>64.244139925679306</v>
      </c>
      <c r="CC147" s="404">
        <f t="shared" si="218"/>
        <v>54.778918918918919</v>
      </c>
      <c r="CD147" s="570">
        <f t="shared" si="219"/>
        <v>0.14140000000000003</v>
      </c>
      <c r="CE147" s="419">
        <f t="shared" si="41"/>
        <v>0.15554000000000004</v>
      </c>
      <c r="CF147" s="419">
        <f t="shared" si="220"/>
        <v>0.17109400000000005</v>
      </c>
      <c r="CG147" s="419">
        <f t="shared" si="220"/>
        <v>0.18820340000000008</v>
      </c>
      <c r="CH147" s="496">
        <f t="shared" si="220"/>
        <v>0.20702374000000009</v>
      </c>
      <c r="CI147" s="416">
        <f t="shared" si="221"/>
        <v>0.86326114000000032</v>
      </c>
      <c r="CJ147" s="405">
        <f t="shared" si="222"/>
        <v>4.2756866765725619</v>
      </c>
      <c r="CK147" s="457">
        <v>1.55</v>
      </c>
      <c r="CL147" s="458">
        <v>55.89</v>
      </c>
      <c r="CM147" s="458">
        <v>-3.81</v>
      </c>
      <c r="CN147" s="525">
        <v>22.36</v>
      </c>
      <c r="CO147" s="508">
        <v>20.94</v>
      </c>
    </row>
    <row r="148" spans="1:93" ht="11.25" customHeight="1">
      <c r="A148" s="23" t="s">
        <v>1580</v>
      </c>
      <c r="B148" s="24" t="s">
        <v>1581</v>
      </c>
      <c r="C148" s="217" t="s">
        <v>497</v>
      </c>
      <c r="D148" s="117">
        <v>5</v>
      </c>
      <c r="E148" s="24">
        <v>537</v>
      </c>
      <c r="F148" s="57" t="s">
        <v>2659</v>
      </c>
      <c r="G148" s="49" t="s">
        <v>2659</v>
      </c>
      <c r="H148" s="184">
        <v>24.76</v>
      </c>
      <c r="I148" s="227">
        <f t="shared" si="228"/>
        <v>2.1809369951534734</v>
      </c>
      <c r="J148" s="126">
        <v>0.25</v>
      </c>
      <c r="K148" s="126">
        <v>0.27</v>
      </c>
      <c r="L148" s="83">
        <f t="shared" si="206"/>
        <v>8.0000000000000071</v>
      </c>
      <c r="M148" s="140">
        <v>41908</v>
      </c>
      <c r="N148" s="27">
        <v>41912</v>
      </c>
      <c r="O148" s="28">
        <v>41927</v>
      </c>
      <c r="P148" s="26" t="s">
        <v>920</v>
      </c>
      <c r="Q148" s="91" t="s">
        <v>1904</v>
      </c>
      <c r="R148" s="224">
        <f>K148*2</f>
        <v>0.54</v>
      </c>
      <c r="S148" s="231">
        <f t="shared" si="207"/>
        <v>23.580786026200876</v>
      </c>
      <c r="T148" s="680">
        <f t="shared" si="208"/>
        <v>-27.95925461495289</v>
      </c>
      <c r="U148" s="227">
        <f t="shared" si="209"/>
        <v>10.812227074235809</v>
      </c>
      <c r="V148" s="263">
        <v>12</v>
      </c>
      <c r="W148" s="161">
        <v>2.29</v>
      </c>
      <c r="X148" s="149">
        <v>1.08</v>
      </c>
      <c r="Y148" s="155">
        <v>4.1900000000000004</v>
      </c>
      <c r="Z148" s="149">
        <v>1.08</v>
      </c>
      <c r="AA148" s="156">
        <v>13.2</v>
      </c>
      <c r="AB148" s="432">
        <v>35.299999999999997</v>
      </c>
      <c r="AC148" s="440">
        <v>0</v>
      </c>
      <c r="AD148" s="443">
        <v>-0.4</v>
      </c>
      <c r="AE148" s="443">
        <v>10</v>
      </c>
      <c r="AF148" s="723">
        <v>1</v>
      </c>
      <c r="AG148" s="456">
        <v>1649</v>
      </c>
      <c r="AH148" s="653">
        <v>6.8</v>
      </c>
      <c r="AI148" s="767">
        <v>0.12</v>
      </c>
      <c r="AJ148" s="796" t="str">
        <f t="shared" si="224"/>
        <v>n/a</v>
      </c>
      <c r="AK148" s="688" t="str">
        <f t="shared" si="225"/>
        <v>n/a</v>
      </c>
      <c r="AL148" s="634">
        <f t="shared" si="223"/>
        <v>20.930232558139551</v>
      </c>
      <c r="AM148" s="631">
        <f t="shared" si="202"/>
        <v>11.021370033491195</v>
      </c>
      <c r="AN148" s="631">
        <f t="shared" si="203"/>
        <v>8.8691633250776114</v>
      </c>
      <c r="AO148" s="235">
        <f t="shared" si="226"/>
        <v>-1.1170373840732606</v>
      </c>
      <c r="AP148" s="808">
        <v>0.52</v>
      </c>
      <c r="AQ148" s="808">
        <v>0.43</v>
      </c>
      <c r="AR148" s="809"/>
      <c r="AS148" s="808">
        <v>0.4</v>
      </c>
      <c r="AT148" s="819">
        <v>0.38</v>
      </c>
      <c r="AU148" s="809"/>
      <c r="AV148" s="821">
        <v>0.36</v>
      </c>
      <c r="AW148" s="827">
        <v>0.34</v>
      </c>
      <c r="AX148" s="812">
        <v>0.66</v>
      </c>
      <c r="AY148" s="811">
        <v>0.64817999999999998</v>
      </c>
      <c r="AZ148" s="811">
        <v>0.63636000000000004</v>
      </c>
      <c r="BA148" s="811">
        <v>0.60909000000000002</v>
      </c>
      <c r="BB148" s="812">
        <v>0.58182</v>
      </c>
      <c r="BC148" s="811">
        <v>0.49106</v>
      </c>
      <c r="BD148" s="811">
        <v>0.32117000000000001</v>
      </c>
      <c r="BE148" s="812">
        <v>0.2979</v>
      </c>
      <c r="BF148" s="811">
        <v>0.29193999999999998</v>
      </c>
      <c r="BG148" s="811">
        <v>0.17634</v>
      </c>
      <c r="BH148" s="810">
        <f t="shared" si="210"/>
        <v>7.143860000000001</v>
      </c>
      <c r="BI148" s="405">
        <f t="shared" si="211"/>
        <v>20.930232558139551</v>
      </c>
      <c r="BJ148" s="405">
        <f t="shared" si="212"/>
        <v>7.4999999999999956</v>
      </c>
      <c r="BK148" s="405">
        <f t="shared" si="213"/>
        <v>5.2631578947368363</v>
      </c>
      <c r="BL148" s="306">
        <f t="shared" si="229"/>
        <v>5.555555555555558</v>
      </c>
      <c r="BM148" s="404">
        <f t="shared" si="187"/>
        <v>5.8823529411764497</v>
      </c>
      <c r="BN148" s="306">
        <f t="shared" si="230"/>
        <v>0</v>
      </c>
      <c r="BO148" s="306">
        <f t="shared" si="231"/>
        <v>1.8235675275386498</v>
      </c>
      <c r="BP148" s="306">
        <f t="shared" si="232"/>
        <v>1.8574391853667604</v>
      </c>
      <c r="BQ148" s="306">
        <f t="shared" si="233"/>
        <v>4.4771708614490535</v>
      </c>
      <c r="BR148" s="306">
        <f t="shared" si="234"/>
        <v>4.6870166030731131</v>
      </c>
      <c r="BS148" s="306">
        <f t="shared" si="235"/>
        <v>18.482466501038573</v>
      </c>
      <c r="BT148" s="306">
        <f t="shared" si="236"/>
        <v>52.897219541053019</v>
      </c>
      <c r="BU148" s="306">
        <f t="shared" si="237"/>
        <v>7.8113460892917042</v>
      </c>
      <c r="BV148" s="306">
        <f t="shared" si="238"/>
        <v>2.0415153798725827</v>
      </c>
      <c r="BW148" s="306">
        <f t="shared" si="239"/>
        <v>65.555177498015183</v>
      </c>
      <c r="BX148" s="404">
        <f t="shared" si="214"/>
        <v>13.650947875753802</v>
      </c>
      <c r="BY148" s="405">
        <f t="shared" si="215"/>
        <v>18.874035685990211</v>
      </c>
      <c r="BZ148" s="788" t="s">
        <v>2637</v>
      </c>
      <c r="CA148" s="486">
        <f t="shared" si="216"/>
        <v>0.23787324599527615</v>
      </c>
      <c r="CB148" s="348">
        <f t="shared" si="217"/>
        <v>11.050100320231085</v>
      </c>
      <c r="CC148" s="404">
        <f t="shared" si="218"/>
        <v>59.875280352495139</v>
      </c>
      <c r="CD148" s="570">
        <f t="shared" si="219"/>
        <v>0.57200000000000006</v>
      </c>
      <c r="CE148" s="419">
        <f t="shared" si="41"/>
        <v>0.57200000000000006</v>
      </c>
      <c r="CF148" s="419">
        <f t="shared" si="220"/>
        <v>0.62920000000000009</v>
      </c>
      <c r="CG148" s="419">
        <f t="shared" si="220"/>
        <v>0.69212000000000018</v>
      </c>
      <c r="CH148" s="496">
        <f t="shared" si="220"/>
        <v>0.76133200000000023</v>
      </c>
      <c r="CI148" s="416">
        <f t="shared" si="221"/>
        <v>3.2266520000000005</v>
      </c>
      <c r="CJ148" s="405">
        <f t="shared" si="222"/>
        <v>13.031712439418419</v>
      </c>
      <c r="CK148" s="457">
        <v>1.88</v>
      </c>
      <c r="CL148" s="458">
        <v>12.63</v>
      </c>
      <c r="CM148" s="458">
        <v>-13.09</v>
      </c>
      <c r="CN148" s="525">
        <v>1.17</v>
      </c>
      <c r="CO148" s="508">
        <v>-2.1</v>
      </c>
    </row>
    <row r="149" spans="1:93" ht="11.25" customHeight="1">
      <c r="A149" s="86" t="s">
        <v>1811</v>
      </c>
      <c r="B149" s="24" t="s">
        <v>1812</v>
      </c>
      <c r="C149" s="98" t="s">
        <v>1402</v>
      </c>
      <c r="D149" s="117">
        <v>5</v>
      </c>
      <c r="E149" s="24">
        <v>560</v>
      </c>
      <c r="F149" s="38" t="s">
        <v>2049</v>
      </c>
      <c r="G149" s="39" t="s">
        <v>2049</v>
      </c>
      <c r="H149" s="184">
        <v>56.41</v>
      </c>
      <c r="I149" s="227">
        <f t="shared" si="228"/>
        <v>2.8363765289842231</v>
      </c>
      <c r="J149" s="126">
        <v>0.35</v>
      </c>
      <c r="K149" s="126">
        <v>0.4</v>
      </c>
      <c r="L149" s="83">
        <f t="shared" si="206"/>
        <v>14.285714285714302</v>
      </c>
      <c r="M149" s="140">
        <v>41956</v>
      </c>
      <c r="N149" s="27">
        <v>41960</v>
      </c>
      <c r="O149" s="28">
        <v>41988</v>
      </c>
      <c r="P149" s="26" t="s">
        <v>1444</v>
      </c>
      <c r="Q149" s="627"/>
      <c r="R149" s="224">
        <f>K149*4</f>
        <v>1.6</v>
      </c>
      <c r="S149" s="231">
        <f t="shared" si="207"/>
        <v>81.632653061224488</v>
      </c>
      <c r="T149" s="680">
        <f t="shared" si="208"/>
        <v>113.09483905256599</v>
      </c>
      <c r="U149" s="227">
        <f t="shared" si="209"/>
        <v>28.780612244897959</v>
      </c>
      <c r="V149" s="263">
        <v>12</v>
      </c>
      <c r="W149" s="161">
        <v>1.96</v>
      </c>
      <c r="X149" s="149">
        <v>2.21</v>
      </c>
      <c r="Y149" s="155">
        <v>0.96</v>
      </c>
      <c r="Z149" s="149">
        <v>3.55</v>
      </c>
      <c r="AA149" s="156">
        <v>10.199999999999999</v>
      </c>
      <c r="AB149" s="432">
        <v>77.099999999999994</v>
      </c>
      <c r="AC149" s="440">
        <v>14.26</v>
      </c>
      <c r="AD149" s="443">
        <v>24.6</v>
      </c>
      <c r="AE149" s="443">
        <v>13.05</v>
      </c>
      <c r="AF149" s="723">
        <v>18</v>
      </c>
      <c r="AG149" s="456">
        <v>23896</v>
      </c>
      <c r="AH149" s="653">
        <v>0.8</v>
      </c>
      <c r="AI149" s="767">
        <v>1.42</v>
      </c>
      <c r="AJ149" s="796">
        <f t="shared" si="224"/>
        <v>1.4058886925933771</v>
      </c>
      <c r="AK149" s="688">
        <f t="shared" si="225"/>
        <v>8.9588740112952383</v>
      </c>
      <c r="AL149" s="634">
        <f t="shared" si="223"/>
        <v>16.839586290813212</v>
      </c>
      <c r="AM149" s="631">
        <f t="shared" si="202"/>
        <v>14.341248967047626</v>
      </c>
      <c r="AN149" s="631">
        <f t="shared" si="203"/>
        <v>34.584861837797078</v>
      </c>
      <c r="AO149" s="235">
        <f t="shared" si="226"/>
        <v>3.8604027463934543</v>
      </c>
      <c r="AP149" s="808">
        <v>1.44034</v>
      </c>
      <c r="AQ149" s="808">
        <v>1.23275</v>
      </c>
      <c r="AR149" s="809"/>
      <c r="AS149" s="808">
        <v>1.0739700000000001</v>
      </c>
      <c r="AT149" s="796">
        <v>0.96350999999999998</v>
      </c>
      <c r="AU149" s="809"/>
      <c r="AV149" s="821">
        <v>0.39446000000000003</v>
      </c>
      <c r="AW149" s="827">
        <v>0.32619999999999999</v>
      </c>
      <c r="AX149" s="812">
        <v>0.98619999999999997</v>
      </c>
      <c r="AY149" s="812">
        <v>0.98619999999999997</v>
      </c>
      <c r="AZ149" s="812">
        <v>0.98619999999999997</v>
      </c>
      <c r="BA149" s="812">
        <v>0.98619999999999997</v>
      </c>
      <c r="BB149" s="812">
        <v>0.98619999999999997</v>
      </c>
      <c r="BC149" s="812">
        <v>0.98619999999999997</v>
      </c>
      <c r="BD149" s="812">
        <v>0.98619999999999997</v>
      </c>
      <c r="BE149" s="812">
        <v>0.98619999999999997</v>
      </c>
      <c r="BF149" s="812">
        <v>0.98619999999999997</v>
      </c>
      <c r="BG149" s="812">
        <v>0.98619999999999997</v>
      </c>
      <c r="BH149" s="810">
        <f t="shared" si="210"/>
        <v>15.293230000000003</v>
      </c>
      <c r="BI149" s="405">
        <f t="shared" si="211"/>
        <v>16.839586290813212</v>
      </c>
      <c r="BJ149" s="405">
        <f t="shared" si="212"/>
        <v>14.784398074434101</v>
      </c>
      <c r="BK149" s="405">
        <f t="shared" si="213"/>
        <v>11.464333530529025</v>
      </c>
      <c r="BL149" s="306">
        <f t="shared" si="229"/>
        <v>144.26050803630278</v>
      </c>
      <c r="BM149" s="404">
        <f t="shared" si="187"/>
        <v>20.925812385039876</v>
      </c>
      <c r="BN149" s="306">
        <f t="shared" si="230"/>
        <v>0</v>
      </c>
      <c r="BO149" s="306">
        <f t="shared" si="231"/>
        <v>0</v>
      </c>
      <c r="BP149" s="306">
        <f t="shared" si="232"/>
        <v>0</v>
      </c>
      <c r="BQ149" s="306">
        <f t="shared" si="233"/>
        <v>0</v>
      </c>
      <c r="BR149" s="306">
        <f t="shared" si="234"/>
        <v>0</v>
      </c>
      <c r="BS149" s="306">
        <f t="shared" si="235"/>
        <v>0</v>
      </c>
      <c r="BT149" s="306">
        <f t="shared" si="236"/>
        <v>0</v>
      </c>
      <c r="BU149" s="306">
        <f t="shared" si="237"/>
        <v>0</v>
      </c>
      <c r="BV149" s="306">
        <f t="shared" si="238"/>
        <v>0</v>
      </c>
      <c r="BW149" s="306">
        <f t="shared" si="239"/>
        <v>0</v>
      </c>
      <c r="BX149" s="404">
        <f t="shared" si="214"/>
        <v>13.884975887807935</v>
      </c>
      <c r="BY149" s="405">
        <f t="shared" si="215"/>
        <v>35.581527518230814</v>
      </c>
      <c r="BZ149" s="788" t="s">
        <v>1464</v>
      </c>
      <c r="CA149" s="486">
        <f t="shared" si="216"/>
        <v>8.6406261218833436</v>
      </c>
      <c r="CB149" s="348">
        <f t="shared" si="217"/>
        <v>37.421238366781303</v>
      </c>
      <c r="CC149" s="404">
        <f t="shared" si="218"/>
        <v>66.868874842584475</v>
      </c>
      <c r="CD149" s="570">
        <f t="shared" si="219"/>
        <v>1.5843740000000002</v>
      </c>
      <c r="CE149" s="419">
        <f t="shared" si="41"/>
        <v>1.7428114000000003</v>
      </c>
      <c r="CF149" s="419">
        <f t="shared" si="220"/>
        <v>1.9170925400000005</v>
      </c>
      <c r="CG149" s="419">
        <f t="shared" si="220"/>
        <v>2.1088017940000006</v>
      </c>
      <c r="CH149" s="496">
        <f t="shared" si="220"/>
        <v>2.3196819734000007</v>
      </c>
      <c r="CI149" s="416">
        <f t="shared" si="221"/>
        <v>9.672761707400003</v>
      </c>
      <c r="CJ149" s="405">
        <f t="shared" si="222"/>
        <v>17.147246423329204</v>
      </c>
      <c r="CK149" s="457">
        <v>1.38</v>
      </c>
      <c r="CL149" s="458">
        <v>33.18</v>
      </c>
      <c r="CM149" s="458">
        <v>-2.57</v>
      </c>
      <c r="CN149" s="525">
        <v>4.24</v>
      </c>
      <c r="CO149" s="508">
        <v>13.27</v>
      </c>
    </row>
    <row r="150" spans="1:93" ht="11.25" customHeight="1">
      <c r="A150" s="23" t="s">
        <v>3315</v>
      </c>
      <c r="B150" s="24" t="s">
        <v>3331</v>
      </c>
      <c r="C150" s="29" t="s">
        <v>2271</v>
      </c>
      <c r="D150" s="117">
        <v>9</v>
      </c>
      <c r="E150" s="24">
        <v>359</v>
      </c>
      <c r="F150" s="57" t="s">
        <v>2659</v>
      </c>
      <c r="G150" s="49" t="s">
        <v>2659</v>
      </c>
      <c r="H150" s="184">
        <v>31.03</v>
      </c>
      <c r="I150" s="227">
        <f t="shared" si="228"/>
        <v>0.77344505317434731</v>
      </c>
      <c r="J150" s="126">
        <v>0.22</v>
      </c>
      <c r="K150" s="126">
        <v>0.24</v>
      </c>
      <c r="L150" s="83">
        <f t="shared" si="206"/>
        <v>9.0909090909090828</v>
      </c>
      <c r="M150" s="140">
        <v>41787</v>
      </c>
      <c r="N150" s="27">
        <v>41790</v>
      </c>
      <c r="O150" s="28">
        <v>41820</v>
      </c>
      <c r="P150" s="26" t="s">
        <v>918</v>
      </c>
      <c r="Q150" s="24" t="s">
        <v>915</v>
      </c>
      <c r="R150" s="224">
        <f>K150</f>
        <v>0.24</v>
      </c>
      <c r="S150" s="231">
        <f t="shared" si="207"/>
        <v>16.551724137931036</v>
      </c>
      <c r="T150" s="680">
        <f t="shared" si="208"/>
        <v>0.88056744928077801</v>
      </c>
      <c r="U150" s="227">
        <f t="shared" si="209"/>
        <v>21.400000000000002</v>
      </c>
      <c r="V150" s="263">
        <v>11</v>
      </c>
      <c r="W150" s="161">
        <v>1.45</v>
      </c>
      <c r="X150" s="149">
        <v>7.13</v>
      </c>
      <c r="Y150" s="155">
        <v>2.2000000000000002</v>
      </c>
      <c r="Z150" s="149">
        <v>1.07</v>
      </c>
      <c r="AA150" s="156">
        <v>5.0999999999999996</v>
      </c>
      <c r="AB150" s="432">
        <v>49.5</v>
      </c>
      <c r="AC150" s="440">
        <v>10.81</v>
      </c>
      <c r="AD150" s="443">
        <v>59.6</v>
      </c>
      <c r="AE150" s="443">
        <v>3</v>
      </c>
      <c r="AF150" s="723">
        <v>6</v>
      </c>
      <c r="AG150" s="456">
        <v>1435</v>
      </c>
      <c r="AH150" s="653">
        <v>0.6</v>
      </c>
      <c r="AI150" s="767">
        <v>0.2</v>
      </c>
      <c r="AJ150" s="796">
        <f t="shared" si="224"/>
        <v>0.19098016544107191</v>
      </c>
      <c r="AK150" s="688">
        <f t="shared" si="225"/>
        <v>0.76547032820335104</v>
      </c>
      <c r="AL150" s="634">
        <f t="shared" si="223"/>
        <v>9.0909090909090828</v>
      </c>
      <c r="AM150" s="631">
        <f t="shared" si="202"/>
        <v>10.064241629820891</v>
      </c>
      <c r="AN150" s="631">
        <f t="shared" si="203"/>
        <v>11.382417860287886</v>
      </c>
      <c r="AO150" s="235">
        <f t="shared" si="226"/>
        <v>14.869835499703509</v>
      </c>
      <c r="AP150" s="808">
        <v>0.24</v>
      </c>
      <c r="AQ150" s="808">
        <v>0.22</v>
      </c>
      <c r="AR150" s="809"/>
      <c r="AS150" s="808">
        <v>0.2</v>
      </c>
      <c r="AT150" s="796">
        <v>0.18</v>
      </c>
      <c r="AU150" s="809"/>
      <c r="AV150" s="821">
        <v>0.16</v>
      </c>
      <c r="AW150" s="821">
        <v>0.14000000000000001</v>
      </c>
      <c r="AX150" s="811">
        <v>0.12</v>
      </c>
      <c r="AY150" s="811">
        <v>0.1</v>
      </c>
      <c r="AZ150" s="811">
        <v>0.08</v>
      </c>
      <c r="BA150" s="812">
        <v>0.06</v>
      </c>
      <c r="BB150" s="812">
        <v>0.06</v>
      </c>
      <c r="BC150" s="812">
        <v>0.06</v>
      </c>
      <c r="BD150" s="812">
        <v>0.06</v>
      </c>
      <c r="BE150" s="812">
        <v>0.06</v>
      </c>
      <c r="BF150" s="812">
        <v>0.06</v>
      </c>
      <c r="BG150" s="812">
        <v>0.06</v>
      </c>
      <c r="BH150" s="810">
        <f t="shared" si="210"/>
        <v>1.8600000000000003</v>
      </c>
      <c r="BI150" s="405">
        <f t="shared" si="211"/>
        <v>9.0909090909090828</v>
      </c>
      <c r="BJ150" s="405">
        <f t="shared" si="212"/>
        <v>9.9999999999999858</v>
      </c>
      <c r="BK150" s="405">
        <f t="shared" si="213"/>
        <v>11.111111111111116</v>
      </c>
      <c r="BL150" s="306">
        <f t="shared" si="229"/>
        <v>12.5</v>
      </c>
      <c r="BM150" s="404">
        <f t="shared" si="187"/>
        <v>14.285714285714279</v>
      </c>
      <c r="BN150" s="306">
        <f t="shared" si="230"/>
        <v>16.666666666666675</v>
      </c>
      <c r="BO150" s="306">
        <f t="shared" si="231"/>
        <v>19.999999999999996</v>
      </c>
      <c r="BP150" s="306">
        <f t="shared" si="232"/>
        <v>25</v>
      </c>
      <c r="BQ150" s="306">
        <f t="shared" si="233"/>
        <v>33.33333333333335</v>
      </c>
      <c r="BR150" s="306">
        <f t="shared" si="234"/>
        <v>0</v>
      </c>
      <c r="BS150" s="306">
        <f t="shared" si="235"/>
        <v>0</v>
      </c>
      <c r="BT150" s="306">
        <f t="shared" si="236"/>
        <v>0</v>
      </c>
      <c r="BU150" s="306">
        <f t="shared" si="237"/>
        <v>0</v>
      </c>
      <c r="BV150" s="306">
        <f t="shared" si="238"/>
        <v>0</v>
      </c>
      <c r="BW150" s="306">
        <f t="shared" si="239"/>
        <v>0</v>
      </c>
      <c r="BX150" s="404">
        <f t="shared" si="214"/>
        <v>10.132515632515632</v>
      </c>
      <c r="BY150" s="405">
        <f t="shared" si="215"/>
        <v>10.133455626839826</v>
      </c>
      <c r="BZ150" s="788" t="s">
        <v>2441</v>
      </c>
      <c r="CA150" s="486">
        <f t="shared" si="216"/>
        <v>-9.2441370865377692</v>
      </c>
      <c r="CB150" s="348">
        <f t="shared" si="217"/>
        <v>12.155862913462233</v>
      </c>
      <c r="CC150" s="404">
        <f t="shared" si="218"/>
        <v>67.435736677115983</v>
      </c>
      <c r="CD150" s="570">
        <f t="shared" si="219"/>
        <v>0.26400000000000001</v>
      </c>
      <c r="CE150" s="419">
        <f t="shared" si="41"/>
        <v>0.29040000000000005</v>
      </c>
      <c r="CF150" s="419">
        <f t="shared" si="220"/>
        <v>0.29911200000000004</v>
      </c>
      <c r="CG150" s="419">
        <f t="shared" si="220"/>
        <v>0.30808536000000003</v>
      </c>
      <c r="CH150" s="496">
        <f t="shared" si="220"/>
        <v>0.31732792080000005</v>
      </c>
      <c r="CI150" s="416">
        <f t="shared" si="221"/>
        <v>1.4789252808</v>
      </c>
      <c r="CJ150" s="405">
        <f t="shared" si="222"/>
        <v>4.7661143435385105</v>
      </c>
      <c r="CK150" s="457">
        <v>1.1299999999999999</v>
      </c>
      <c r="CL150" s="458">
        <v>10.47</v>
      </c>
      <c r="CM150" s="458">
        <v>-12.15</v>
      </c>
      <c r="CN150" s="525">
        <v>0.28999999999999998</v>
      </c>
      <c r="CO150" s="508">
        <v>-1.35</v>
      </c>
    </row>
    <row r="151" spans="1:93" ht="11.25" customHeight="1">
      <c r="A151" s="30" t="s">
        <v>1151</v>
      </c>
      <c r="B151" s="32" t="s">
        <v>1765</v>
      </c>
      <c r="C151" s="524" t="s">
        <v>3266</v>
      </c>
      <c r="D151" s="118">
        <v>5</v>
      </c>
      <c r="E151" s="24">
        <v>507</v>
      </c>
      <c r="F151" s="40" t="s">
        <v>1572</v>
      </c>
      <c r="G151" s="42" t="s">
        <v>1572</v>
      </c>
      <c r="H151" s="185">
        <v>40.270000000000003</v>
      </c>
      <c r="I151" s="229">
        <f t="shared" ref="I151:I158" si="240">(R151/H151)*100</f>
        <v>2.4832381425378691</v>
      </c>
      <c r="J151" s="125">
        <v>0.22500000000000001</v>
      </c>
      <c r="K151" s="125">
        <v>0.25</v>
      </c>
      <c r="L151" s="84">
        <f t="shared" si="206"/>
        <v>11.111111111111116</v>
      </c>
      <c r="M151" s="215">
        <v>41773</v>
      </c>
      <c r="N151" s="44">
        <v>41775</v>
      </c>
      <c r="O151" s="34">
        <v>41796</v>
      </c>
      <c r="P151" s="43" t="s">
        <v>1524</v>
      </c>
      <c r="Q151" s="532"/>
      <c r="R151" s="224">
        <f t="shared" ref="R151:R178" si="241">K151*4</f>
        <v>1</v>
      </c>
      <c r="S151" s="672">
        <f t="shared" si="207"/>
        <v>43.859649122807021</v>
      </c>
      <c r="T151" s="681">
        <f t="shared" si="208"/>
        <v>28.393128015627966</v>
      </c>
      <c r="U151" s="229">
        <f t="shared" si="209"/>
        <v>17.662280701754391</v>
      </c>
      <c r="V151" s="263">
        <v>12</v>
      </c>
      <c r="W151" s="161">
        <v>2.2799999999999998</v>
      </c>
      <c r="X151" s="149">
        <v>1.42</v>
      </c>
      <c r="Y151" s="155">
        <v>3.37</v>
      </c>
      <c r="Z151" s="149">
        <v>2.1</v>
      </c>
      <c r="AA151" s="156">
        <v>11.8</v>
      </c>
      <c r="AB151" s="432">
        <v>16.899999999999999</v>
      </c>
      <c r="AC151" s="440">
        <v>15.75</v>
      </c>
      <c r="AD151" s="443">
        <v>24.6</v>
      </c>
      <c r="AE151" s="443">
        <v>12.41</v>
      </c>
      <c r="AF151" s="723">
        <v>20</v>
      </c>
      <c r="AG151" s="456">
        <v>17350</v>
      </c>
      <c r="AH151" s="653">
        <v>0.3</v>
      </c>
      <c r="AI151" s="767">
        <v>0.19</v>
      </c>
      <c r="AJ151" s="797">
        <f t="shared" si="224"/>
        <v>0.77490286704863298</v>
      </c>
      <c r="AK151" s="686">
        <f t="shared" si="225"/>
        <v>1.651319689078425</v>
      </c>
      <c r="AL151" s="634">
        <f t="shared" si="223"/>
        <v>15.044247787610621</v>
      </c>
      <c r="AM151" s="631">
        <f t="shared" si="202"/>
        <v>26.865561682244632</v>
      </c>
      <c r="AN151" s="631">
        <f t="shared" si="203"/>
        <v>19.062610529396373</v>
      </c>
      <c r="AO151" s="235">
        <f t="shared" si="226"/>
        <v>11.54386437433863</v>
      </c>
      <c r="AP151" s="808">
        <v>0.97499999999999998</v>
      </c>
      <c r="AQ151" s="808">
        <v>0.84750000000000003</v>
      </c>
      <c r="AR151" s="809"/>
      <c r="AS151" s="808">
        <v>0.64</v>
      </c>
      <c r="AT151" s="796">
        <v>0.47749999999999998</v>
      </c>
      <c r="AU151" s="809"/>
      <c r="AV151" s="821">
        <v>0.4325</v>
      </c>
      <c r="AW151" s="827">
        <v>0.40749999999999997</v>
      </c>
      <c r="AX151" s="811">
        <v>0.52</v>
      </c>
      <c r="AY151" s="811">
        <v>0.372</v>
      </c>
      <c r="AZ151" s="811">
        <v>0.34499999999999997</v>
      </c>
      <c r="BA151" s="811">
        <v>0.33299999999999996</v>
      </c>
      <c r="BB151" s="812">
        <v>0.32699999999999996</v>
      </c>
      <c r="BC151" s="811">
        <v>0.39700000000000002</v>
      </c>
      <c r="BD151" s="811">
        <v>0.375</v>
      </c>
      <c r="BE151" s="811">
        <v>0.33699999999999997</v>
      </c>
      <c r="BF151" s="811">
        <v>0.32320000000000004</v>
      </c>
      <c r="BG151" s="811">
        <v>0.3024</v>
      </c>
      <c r="BH151" s="810">
        <f t="shared" si="210"/>
        <v>7.4116</v>
      </c>
      <c r="BI151" s="405">
        <f t="shared" si="211"/>
        <v>15.044247787610621</v>
      </c>
      <c r="BJ151" s="405">
        <f t="shared" si="212"/>
        <v>32.421875</v>
      </c>
      <c r="BK151" s="405">
        <f t="shared" si="213"/>
        <v>34.031413612565451</v>
      </c>
      <c r="BL151" s="306">
        <f t="shared" si="229"/>
        <v>10.404624277456653</v>
      </c>
      <c r="BM151" s="404">
        <f t="shared" si="187"/>
        <v>6.1349693251533832</v>
      </c>
      <c r="BN151" s="306">
        <f t="shared" si="230"/>
        <v>0</v>
      </c>
      <c r="BO151" s="306">
        <f t="shared" si="231"/>
        <v>39.784946236559151</v>
      </c>
      <c r="BP151" s="306">
        <f t="shared" si="232"/>
        <v>7.8260869565217384</v>
      </c>
      <c r="BQ151" s="306">
        <f t="shared" si="233"/>
        <v>3.6036036036036112</v>
      </c>
      <c r="BR151" s="306">
        <f t="shared" si="234"/>
        <v>1.8348623853211121</v>
      </c>
      <c r="BS151" s="306">
        <f t="shared" si="235"/>
        <v>0</v>
      </c>
      <c r="BT151" s="306">
        <f t="shared" si="236"/>
        <v>5.8666666666666645</v>
      </c>
      <c r="BU151" s="306">
        <f t="shared" si="237"/>
        <v>11.275964391691407</v>
      </c>
      <c r="BV151" s="306">
        <f t="shared" si="238"/>
        <v>4.2698019801979958</v>
      </c>
      <c r="BW151" s="306">
        <f t="shared" si="239"/>
        <v>6.8783068783068835</v>
      </c>
      <c r="BX151" s="404">
        <f t="shared" si="214"/>
        <v>11.958491273443647</v>
      </c>
      <c r="BY151" s="405">
        <f t="shared" si="215"/>
        <v>12.447236808772734</v>
      </c>
      <c r="BZ151" s="788" t="s">
        <v>2637</v>
      </c>
      <c r="CA151" s="486">
        <f t="shared" si="216"/>
        <v>3.8835679701798504</v>
      </c>
      <c r="CB151" s="348">
        <f t="shared" si="217"/>
        <v>21.545848671934241</v>
      </c>
      <c r="CC151" s="404">
        <f t="shared" si="218"/>
        <v>73.387807017543849</v>
      </c>
      <c r="CD151" s="570">
        <f t="shared" si="219"/>
        <v>1.0725</v>
      </c>
      <c r="CE151" s="419">
        <f t="shared" si="41"/>
        <v>1.1797500000000001</v>
      </c>
      <c r="CF151" s="419">
        <f t="shared" si="220"/>
        <v>1.2977250000000002</v>
      </c>
      <c r="CG151" s="419">
        <f t="shared" si="220"/>
        <v>1.4274975000000003</v>
      </c>
      <c r="CH151" s="496">
        <f t="shared" si="220"/>
        <v>1.5702472500000004</v>
      </c>
      <c r="CI151" s="416">
        <f t="shared" si="221"/>
        <v>6.5477197500000015</v>
      </c>
      <c r="CJ151" s="405">
        <f t="shared" si="222"/>
        <v>16.259547429848524</v>
      </c>
      <c r="CK151" s="457">
        <v>2.0699999999999998</v>
      </c>
      <c r="CL151" s="458">
        <v>25.03</v>
      </c>
      <c r="CM151" s="458">
        <v>-2.37</v>
      </c>
      <c r="CN151" s="525">
        <v>4.9400000000000004</v>
      </c>
      <c r="CO151" s="508">
        <v>5.34</v>
      </c>
    </row>
    <row r="152" spans="1:93" ht="11.25" customHeight="1">
      <c r="A152" s="15" t="s">
        <v>355</v>
      </c>
      <c r="B152" s="16" t="s">
        <v>356</v>
      </c>
      <c r="C152" s="22" t="s">
        <v>3424</v>
      </c>
      <c r="D152" s="116">
        <v>5</v>
      </c>
      <c r="E152" s="24">
        <v>536</v>
      </c>
      <c r="F152" s="78" t="s">
        <v>2659</v>
      </c>
      <c r="G152" s="50" t="s">
        <v>2659</v>
      </c>
      <c r="H152" s="183">
        <v>36.75</v>
      </c>
      <c r="I152" s="226">
        <f t="shared" si="240"/>
        <v>5.1700680272108839</v>
      </c>
      <c r="J152" s="127">
        <v>0.27</v>
      </c>
      <c r="K152" s="127">
        <v>0.47499999999999998</v>
      </c>
      <c r="L152" s="96">
        <f t="shared" si="206"/>
        <v>75.92592592592591</v>
      </c>
      <c r="M152" s="105">
        <v>41905</v>
      </c>
      <c r="N152" s="20">
        <v>41907</v>
      </c>
      <c r="O152" s="21">
        <v>41927</v>
      </c>
      <c r="P152" s="19" t="s">
        <v>1514</v>
      </c>
      <c r="Q152" s="1035"/>
      <c r="R152" s="225">
        <f t="shared" si="241"/>
        <v>1.9</v>
      </c>
      <c r="S152" s="675">
        <f t="shared" si="207"/>
        <v>102.70270270270269</v>
      </c>
      <c r="T152" s="684">
        <f t="shared" si="208"/>
        <v>270.76254512135512</v>
      </c>
      <c r="U152" s="227">
        <f t="shared" si="209"/>
        <v>19.864864864864863</v>
      </c>
      <c r="V152" s="267">
        <v>12</v>
      </c>
      <c r="W152" s="169">
        <v>1.85</v>
      </c>
      <c r="X152" s="171">
        <v>1.59</v>
      </c>
      <c r="Y152" s="170">
        <v>2.48</v>
      </c>
      <c r="Z152" s="171">
        <v>15.57</v>
      </c>
      <c r="AA152" s="172">
        <v>42</v>
      </c>
      <c r="AB152" s="433">
        <v>-51.5</v>
      </c>
      <c r="AC152" s="441">
        <v>-1.69</v>
      </c>
      <c r="AD152" s="442">
        <v>3.1</v>
      </c>
      <c r="AE152" s="442">
        <v>12.5</v>
      </c>
      <c r="AF152" s="724">
        <v>11</v>
      </c>
      <c r="AG152" s="461">
        <v>7709</v>
      </c>
      <c r="AH152" s="678">
        <v>1.4</v>
      </c>
      <c r="AI152" s="768">
        <v>9.64</v>
      </c>
      <c r="AJ152" s="796" t="str">
        <f t="shared" si="224"/>
        <v>n/a</v>
      </c>
      <c r="AK152" s="688" t="str">
        <f t="shared" ref="AK152:AK158" si="242">IF(OR(AN152&lt;0,AN152="n/a",AO152&lt;0,AO152="n/a"),"n/a",AN152/AO152)</f>
        <v>n/a</v>
      </c>
      <c r="AL152" s="632">
        <f t="shared" si="223"/>
        <v>37.962962962962955</v>
      </c>
      <c r="AM152" s="633">
        <f t="shared" si="202"/>
        <v>19.415143573545301</v>
      </c>
      <c r="AN152" s="633" t="str">
        <f t="shared" si="203"/>
        <v>n/a</v>
      </c>
      <c r="AO152" s="234" t="str">
        <f t="shared" si="226"/>
        <v>n/a</v>
      </c>
      <c r="AP152" s="803">
        <v>1.49</v>
      </c>
      <c r="AQ152" s="801">
        <v>1.08</v>
      </c>
      <c r="AR152" s="802"/>
      <c r="AS152" s="803">
        <v>1.04</v>
      </c>
      <c r="AT152" s="795">
        <v>0.875</v>
      </c>
      <c r="AU152" s="802"/>
      <c r="AV152" s="826">
        <v>0.1875</v>
      </c>
      <c r="AW152" s="830">
        <v>0</v>
      </c>
      <c r="AX152" s="807">
        <v>0</v>
      </c>
      <c r="AY152" s="807">
        <v>0</v>
      </c>
      <c r="AZ152" s="807">
        <v>0</v>
      </c>
      <c r="BA152" s="807">
        <v>0</v>
      </c>
      <c r="BB152" s="807">
        <v>0</v>
      </c>
      <c r="BC152" s="807">
        <v>0</v>
      </c>
      <c r="BD152" s="807">
        <v>0</v>
      </c>
      <c r="BE152" s="807">
        <v>0</v>
      </c>
      <c r="BF152" s="807">
        <v>0</v>
      </c>
      <c r="BG152" s="807">
        <v>0</v>
      </c>
      <c r="BH152" s="805">
        <f t="shared" si="210"/>
        <v>4.6725000000000003</v>
      </c>
      <c r="BI152" s="407">
        <f t="shared" si="211"/>
        <v>37.962962962962955</v>
      </c>
      <c r="BJ152" s="407">
        <f t="shared" si="212"/>
        <v>3.8461538461538547</v>
      </c>
      <c r="BK152" s="407">
        <f t="shared" si="213"/>
        <v>18.857142857142861</v>
      </c>
      <c r="BL152" s="394">
        <f t="shared" si="229"/>
        <v>366.66666666666669</v>
      </c>
      <c r="BM152" s="1077">
        <f t="shared" si="187"/>
        <v>0</v>
      </c>
      <c r="BN152" s="394">
        <f t="shared" si="230"/>
        <v>0</v>
      </c>
      <c r="BO152" s="394">
        <f t="shared" si="231"/>
        <v>0</v>
      </c>
      <c r="BP152" s="394">
        <f t="shared" si="232"/>
        <v>0</v>
      </c>
      <c r="BQ152" s="394">
        <f t="shared" si="233"/>
        <v>0</v>
      </c>
      <c r="BR152" s="394">
        <f t="shared" si="234"/>
        <v>0</v>
      </c>
      <c r="BS152" s="394">
        <f t="shared" si="235"/>
        <v>0</v>
      </c>
      <c r="BT152" s="394">
        <f t="shared" si="236"/>
        <v>0</v>
      </c>
      <c r="BU152" s="394">
        <f t="shared" si="237"/>
        <v>0</v>
      </c>
      <c r="BV152" s="394">
        <f t="shared" si="238"/>
        <v>0</v>
      </c>
      <c r="BW152" s="394">
        <f t="shared" si="239"/>
        <v>0</v>
      </c>
      <c r="BX152" s="406">
        <f t="shared" si="214"/>
        <v>28.488861755528426</v>
      </c>
      <c r="BY152" s="407">
        <f t="shared" si="215"/>
        <v>90.951190967328046</v>
      </c>
      <c r="BZ152" s="787" t="s">
        <v>2637</v>
      </c>
      <c r="CA152" s="682" t="str">
        <f t="shared" si="216"/>
        <v>n/a</v>
      </c>
      <c r="CB152" s="350" t="str">
        <f t="shared" si="217"/>
        <v>n/a</v>
      </c>
      <c r="CC152" s="406">
        <f t="shared" si="218"/>
        <v>41.183513513513518</v>
      </c>
      <c r="CD152" s="554">
        <f t="shared" si="219"/>
        <v>1.5048999999999999</v>
      </c>
      <c r="CE152" s="417">
        <f t="shared" si="41"/>
        <v>1.519949</v>
      </c>
      <c r="CF152" s="417">
        <f t="shared" si="220"/>
        <v>1.6719439</v>
      </c>
      <c r="CG152" s="417">
        <f t="shared" si="220"/>
        <v>1.8391382900000002</v>
      </c>
      <c r="CH152" s="495">
        <f t="shared" si="220"/>
        <v>2.0230521190000004</v>
      </c>
      <c r="CI152" s="418">
        <f t="shared" si="221"/>
        <v>8.5589833090000003</v>
      </c>
      <c r="CJ152" s="407">
        <f t="shared" si="222"/>
        <v>23.289750500680274</v>
      </c>
      <c r="CK152" s="462">
        <v>0.79</v>
      </c>
      <c r="CL152" s="463">
        <v>63.1</v>
      </c>
      <c r="CM152" s="463">
        <v>-11.51</v>
      </c>
      <c r="CN152" s="529">
        <v>-6.78</v>
      </c>
      <c r="CO152" s="530">
        <v>9.89</v>
      </c>
    </row>
    <row r="153" spans="1:93" ht="11.25" customHeight="1">
      <c r="A153" s="23" t="s">
        <v>2107</v>
      </c>
      <c r="B153" s="24" t="s">
        <v>2108</v>
      </c>
      <c r="C153" s="217" t="s">
        <v>2182</v>
      </c>
      <c r="D153" s="117">
        <v>5</v>
      </c>
      <c r="E153" s="24">
        <v>627</v>
      </c>
      <c r="F153" s="57" t="s">
        <v>2659</v>
      </c>
      <c r="G153" s="49" t="s">
        <v>2659</v>
      </c>
      <c r="H153" s="184">
        <v>67.25</v>
      </c>
      <c r="I153" s="227">
        <f t="shared" si="240"/>
        <v>1.7397769516728623</v>
      </c>
      <c r="J153" s="126">
        <v>0.28499999999999998</v>
      </c>
      <c r="K153" s="126">
        <v>0.29249999999999998</v>
      </c>
      <c r="L153" s="83">
        <f t="shared" si="206"/>
        <v>2.6315789473684292</v>
      </c>
      <c r="M153" s="140">
        <v>42054</v>
      </c>
      <c r="N153" s="27">
        <v>42058</v>
      </c>
      <c r="O153" s="28">
        <v>42072</v>
      </c>
      <c r="P153" s="93" t="s">
        <v>650</v>
      </c>
      <c r="Q153" s="1007"/>
      <c r="R153" s="224">
        <f t="shared" si="241"/>
        <v>1.17</v>
      </c>
      <c r="S153" s="231">
        <f t="shared" si="207"/>
        <v>44.486692015209123</v>
      </c>
      <c r="T153" s="680">
        <f t="shared" si="208"/>
        <v>109.17384316028121</v>
      </c>
      <c r="U153" s="227">
        <f t="shared" si="209"/>
        <v>25.570342205323193</v>
      </c>
      <c r="V153" s="263">
        <v>12</v>
      </c>
      <c r="W153" s="161">
        <v>2.63</v>
      </c>
      <c r="X153" s="149">
        <v>1.7</v>
      </c>
      <c r="Y153" s="155">
        <v>5.37</v>
      </c>
      <c r="Z153" s="149">
        <v>3.85</v>
      </c>
      <c r="AA153" s="156">
        <v>27.3</v>
      </c>
      <c r="AB153" s="432">
        <v>15.8</v>
      </c>
      <c r="AC153" s="440">
        <v>12.31</v>
      </c>
      <c r="AD153" s="443">
        <v>12.3</v>
      </c>
      <c r="AE153" s="443">
        <v>15</v>
      </c>
      <c r="AF153" s="723">
        <v>5</v>
      </c>
      <c r="AG153" s="456">
        <v>3215</v>
      </c>
      <c r="AH153" s="653">
        <v>1.2</v>
      </c>
      <c r="AI153" s="767">
        <v>0.72</v>
      </c>
      <c r="AJ153" s="796" t="str">
        <f t="shared" si="224"/>
        <v>n/a</v>
      </c>
      <c r="AK153" s="688" t="str">
        <f t="shared" si="242"/>
        <v>n/a</v>
      </c>
      <c r="AL153" s="634">
        <f t="shared" si="223"/>
        <v>12.307692307692308</v>
      </c>
      <c r="AM153" s="631">
        <f t="shared" si="202"/>
        <v>39.311306546041045</v>
      </c>
      <c r="AN153" s="631" t="str">
        <f t="shared" si="203"/>
        <v>n/a</v>
      </c>
      <c r="AO153" s="235" t="str">
        <f t="shared" si="226"/>
        <v>n/a</v>
      </c>
      <c r="AP153" s="808">
        <v>1.095</v>
      </c>
      <c r="AQ153" s="808">
        <v>0.97499999999999998</v>
      </c>
      <c r="AR153" s="809"/>
      <c r="AS153" s="808">
        <v>0.87</v>
      </c>
      <c r="AT153" s="796">
        <v>0.40500000000000003</v>
      </c>
      <c r="AU153" s="809"/>
      <c r="AV153" s="827">
        <v>0</v>
      </c>
      <c r="AW153" s="827">
        <v>0</v>
      </c>
      <c r="AX153" s="812">
        <v>0</v>
      </c>
      <c r="AY153" s="812">
        <v>0</v>
      </c>
      <c r="AZ153" s="812">
        <v>0</v>
      </c>
      <c r="BA153" s="812">
        <v>0</v>
      </c>
      <c r="BB153" s="812">
        <v>0</v>
      </c>
      <c r="BC153" s="812">
        <v>0</v>
      </c>
      <c r="BD153" s="812">
        <v>0</v>
      </c>
      <c r="BE153" s="812">
        <v>0</v>
      </c>
      <c r="BF153" s="812">
        <v>0</v>
      </c>
      <c r="BG153" s="812">
        <v>0</v>
      </c>
      <c r="BH153" s="810">
        <f t="shared" si="210"/>
        <v>3.3449999999999998</v>
      </c>
      <c r="BI153" s="405">
        <f t="shared" si="211"/>
        <v>12.307692307692308</v>
      </c>
      <c r="BJ153" s="405">
        <f t="shared" si="212"/>
        <v>12.06896551724137</v>
      </c>
      <c r="BK153" s="405">
        <f t="shared" si="213"/>
        <v>114.8148148148148</v>
      </c>
      <c r="BL153" s="306">
        <f t="shared" si="229"/>
        <v>0</v>
      </c>
      <c r="BM153" s="404">
        <f t="shared" si="187"/>
        <v>0</v>
      </c>
      <c r="BN153" s="306">
        <f t="shared" si="230"/>
        <v>0</v>
      </c>
      <c r="BO153" s="306">
        <f t="shared" si="231"/>
        <v>0</v>
      </c>
      <c r="BP153" s="306">
        <f t="shared" si="232"/>
        <v>0</v>
      </c>
      <c r="BQ153" s="306">
        <f t="shared" si="233"/>
        <v>0</v>
      </c>
      <c r="BR153" s="306">
        <f t="shared" si="234"/>
        <v>0</v>
      </c>
      <c r="BS153" s="306">
        <f t="shared" si="235"/>
        <v>0</v>
      </c>
      <c r="BT153" s="306">
        <f t="shared" si="236"/>
        <v>0</v>
      </c>
      <c r="BU153" s="306">
        <f t="shared" si="237"/>
        <v>0</v>
      </c>
      <c r="BV153" s="306">
        <f t="shared" si="238"/>
        <v>0</v>
      </c>
      <c r="BW153" s="306">
        <f t="shared" si="239"/>
        <v>0</v>
      </c>
      <c r="BX153" s="404">
        <f t="shared" si="214"/>
        <v>9.2794315093165647</v>
      </c>
      <c r="BY153" s="405">
        <f t="shared" si="215"/>
        <v>28.504927272918909</v>
      </c>
      <c r="BZ153" s="788" t="s">
        <v>2442</v>
      </c>
      <c r="CA153" s="486" t="str">
        <f t="shared" si="216"/>
        <v>n/a</v>
      </c>
      <c r="CB153" s="348" t="str">
        <f t="shared" si="217"/>
        <v>n/a</v>
      </c>
      <c r="CC153" s="404">
        <f t="shared" si="218"/>
        <v>49.129801806289265</v>
      </c>
      <c r="CD153" s="570">
        <f t="shared" si="219"/>
        <v>1.2045000000000001</v>
      </c>
      <c r="CE153" s="419">
        <f t="shared" si="41"/>
        <v>1.3249500000000003</v>
      </c>
      <c r="CF153" s="419">
        <f t="shared" si="220"/>
        <v>1.4574450000000005</v>
      </c>
      <c r="CG153" s="419">
        <f t="shared" si="220"/>
        <v>1.6031895000000007</v>
      </c>
      <c r="CH153" s="496">
        <f t="shared" si="220"/>
        <v>1.7635084500000009</v>
      </c>
      <c r="CI153" s="416">
        <f t="shared" si="221"/>
        <v>7.353592950000003</v>
      </c>
      <c r="CJ153" s="405">
        <f t="shared" si="222"/>
        <v>10.934710706319708</v>
      </c>
      <c r="CK153" s="457">
        <v>1.18</v>
      </c>
      <c r="CL153" s="458">
        <v>56.83</v>
      </c>
      <c r="CM153" s="458">
        <v>-1.39</v>
      </c>
      <c r="CN153" s="525">
        <v>8.9700000000000006</v>
      </c>
      <c r="CO153" s="508">
        <v>25</v>
      </c>
    </row>
    <row r="154" spans="1:93" ht="11.25" customHeight="1">
      <c r="A154" s="23" t="s">
        <v>3480</v>
      </c>
      <c r="B154" s="24" t="s">
        <v>3481</v>
      </c>
      <c r="C154" s="217" t="s">
        <v>3266</v>
      </c>
      <c r="D154" s="117">
        <v>5</v>
      </c>
      <c r="E154" s="24">
        <v>552</v>
      </c>
      <c r="F154" s="57" t="s">
        <v>2659</v>
      </c>
      <c r="G154" s="49" t="s">
        <v>2659</v>
      </c>
      <c r="H154" s="184">
        <v>7.51</v>
      </c>
      <c r="I154" s="227">
        <f t="shared" si="240"/>
        <v>3.7283621837549936</v>
      </c>
      <c r="J154" s="126">
        <v>0.06</v>
      </c>
      <c r="K154" s="126">
        <v>7.0000000000000007E-2</v>
      </c>
      <c r="L154" s="83">
        <f t="shared" si="206"/>
        <v>16.666666666666675</v>
      </c>
      <c r="M154" s="140">
        <v>41955</v>
      </c>
      <c r="N154" s="27">
        <v>41957</v>
      </c>
      <c r="O154" s="28">
        <v>41971</v>
      </c>
      <c r="P154" s="93" t="s">
        <v>860</v>
      </c>
      <c r="Q154" s="91"/>
      <c r="R154" s="224">
        <f t="shared" si="241"/>
        <v>0.28000000000000003</v>
      </c>
      <c r="S154" s="231">
        <f t="shared" si="207"/>
        <v>48.275862068965523</v>
      </c>
      <c r="T154" s="680">
        <f t="shared" si="208"/>
        <v>-17.944509944331809</v>
      </c>
      <c r="U154" s="227">
        <f t="shared" si="209"/>
        <v>12.948275862068966</v>
      </c>
      <c r="V154" s="263">
        <v>12</v>
      </c>
      <c r="W154" s="161">
        <v>0.57999999999999996</v>
      </c>
      <c r="X154" s="149">
        <v>0.72</v>
      </c>
      <c r="Y154" s="155">
        <v>0.75</v>
      </c>
      <c r="Z154" s="149">
        <v>1.17</v>
      </c>
      <c r="AA154" s="156">
        <v>10.199999999999999</v>
      </c>
      <c r="AB154" s="432">
        <v>262.5</v>
      </c>
      <c r="AC154" s="440">
        <v>23.17</v>
      </c>
      <c r="AD154" s="443">
        <v>3.4</v>
      </c>
      <c r="AE154" s="443">
        <v>18</v>
      </c>
      <c r="AF154" s="723">
        <v>1</v>
      </c>
      <c r="AG154" s="456">
        <v>154</v>
      </c>
      <c r="AH154" s="653">
        <v>4.9000000000000004</v>
      </c>
      <c r="AI154" s="767">
        <v>0.71</v>
      </c>
      <c r="AJ154" s="796">
        <f t="shared" si="224"/>
        <v>12.13580147786422</v>
      </c>
      <c r="AK154" s="688" t="str">
        <f t="shared" si="242"/>
        <v>n/a</v>
      </c>
      <c r="AL154" s="634">
        <f t="shared" si="223"/>
        <v>55.172413793103473</v>
      </c>
      <c r="AM154" s="631">
        <f t="shared" si="202"/>
        <v>28.923198938929808</v>
      </c>
      <c r="AN154" s="631">
        <f t="shared" si="203"/>
        <v>41.261725024738347</v>
      </c>
      <c r="AO154" s="235" t="str">
        <f t="shared" si="226"/>
        <v>n/a</v>
      </c>
      <c r="AP154" s="808">
        <v>0.22500000000000001</v>
      </c>
      <c r="AQ154" s="808">
        <v>0.14499999999999999</v>
      </c>
      <c r="AR154" s="809"/>
      <c r="AS154" s="808">
        <v>0.13500000000000001</v>
      </c>
      <c r="AT154" s="796">
        <v>0.105</v>
      </c>
      <c r="AU154" s="809"/>
      <c r="AV154" s="821">
        <v>5.5E-2</v>
      </c>
      <c r="AW154" s="827">
        <v>0.04</v>
      </c>
      <c r="AX154" s="811">
        <v>0.2</v>
      </c>
      <c r="AY154" s="811">
        <v>7.4999999999999997E-2</v>
      </c>
      <c r="AZ154" s="812">
        <v>0</v>
      </c>
      <c r="BA154" s="812">
        <v>0</v>
      </c>
      <c r="BB154" s="812">
        <v>0</v>
      </c>
      <c r="BC154" s="812">
        <v>0</v>
      </c>
      <c r="BD154" s="812">
        <v>0</v>
      </c>
      <c r="BE154" s="812">
        <v>0</v>
      </c>
      <c r="BF154" s="812">
        <v>0</v>
      </c>
      <c r="BG154" s="812">
        <v>0</v>
      </c>
      <c r="BH154" s="810">
        <f t="shared" si="210"/>
        <v>0.98</v>
      </c>
      <c r="BI154" s="405">
        <f t="shared" si="211"/>
        <v>55.172413793103473</v>
      </c>
      <c r="BJ154" s="405">
        <f t="shared" si="212"/>
        <v>7.4074074074073959</v>
      </c>
      <c r="BK154" s="405">
        <f t="shared" si="213"/>
        <v>28.57142857142858</v>
      </c>
      <c r="BL154" s="306">
        <f t="shared" si="229"/>
        <v>90.909090909090892</v>
      </c>
      <c r="BM154" s="404">
        <f t="shared" si="187"/>
        <v>37.5</v>
      </c>
      <c r="BN154" s="306">
        <f t="shared" si="230"/>
        <v>0</v>
      </c>
      <c r="BO154" s="306">
        <f t="shared" si="231"/>
        <v>166.66666666666669</v>
      </c>
      <c r="BP154" s="306">
        <f t="shared" si="232"/>
        <v>0</v>
      </c>
      <c r="BQ154" s="306">
        <f t="shared" si="233"/>
        <v>0</v>
      </c>
      <c r="BR154" s="306">
        <f t="shared" si="234"/>
        <v>0</v>
      </c>
      <c r="BS154" s="306">
        <f t="shared" si="235"/>
        <v>0</v>
      </c>
      <c r="BT154" s="306">
        <f t="shared" si="236"/>
        <v>0</v>
      </c>
      <c r="BU154" s="306">
        <f t="shared" si="237"/>
        <v>0</v>
      </c>
      <c r="BV154" s="306">
        <f t="shared" si="238"/>
        <v>0</v>
      </c>
      <c r="BW154" s="306">
        <f t="shared" si="239"/>
        <v>0</v>
      </c>
      <c r="BX154" s="404">
        <f t="shared" si="214"/>
        <v>25.748467156513136</v>
      </c>
      <c r="BY154" s="405">
        <f t="shared" si="215"/>
        <v>45.766748215207954</v>
      </c>
      <c r="BZ154" s="788" t="s">
        <v>2637</v>
      </c>
      <c r="CA154" s="486">
        <f t="shared" si="216"/>
        <v>32.041811346424375</v>
      </c>
      <c r="CB154" s="348">
        <f t="shared" si="217"/>
        <v>44.990087208493343</v>
      </c>
      <c r="CC154" s="404">
        <f t="shared" si="218"/>
        <v>66.31758620689655</v>
      </c>
      <c r="CD154" s="570">
        <f t="shared" si="219"/>
        <v>0.24750000000000003</v>
      </c>
      <c r="CE154" s="419">
        <f t="shared" si="41"/>
        <v>0.27225000000000005</v>
      </c>
      <c r="CF154" s="419">
        <f t="shared" si="220"/>
        <v>0.2994750000000001</v>
      </c>
      <c r="CG154" s="419">
        <f t="shared" si="220"/>
        <v>0.32942250000000012</v>
      </c>
      <c r="CH154" s="496">
        <f t="shared" si="220"/>
        <v>0.36236475000000018</v>
      </c>
      <c r="CI154" s="416">
        <f t="shared" si="221"/>
        <v>1.5110122500000005</v>
      </c>
      <c r="CJ154" s="405">
        <f t="shared" si="222"/>
        <v>20.120003328894814</v>
      </c>
      <c r="CK154" s="457">
        <v>1.69</v>
      </c>
      <c r="CL154" s="458">
        <v>27.45</v>
      </c>
      <c r="CM154" s="458">
        <v>-9.73</v>
      </c>
      <c r="CN154" s="525">
        <v>-1.9</v>
      </c>
      <c r="CO154" s="508">
        <v>8.07</v>
      </c>
    </row>
    <row r="155" spans="1:93" ht="11.25" customHeight="1">
      <c r="A155" s="23" t="s">
        <v>2901</v>
      </c>
      <c r="B155" s="24" t="s">
        <v>1690</v>
      </c>
      <c r="C155" s="217" t="s">
        <v>2734</v>
      </c>
      <c r="D155" s="117">
        <v>5</v>
      </c>
      <c r="E155" s="24">
        <v>570</v>
      </c>
      <c r="F155" s="38" t="s">
        <v>1572</v>
      </c>
      <c r="G155" s="39" t="s">
        <v>1572</v>
      </c>
      <c r="H155" s="184">
        <v>50.81</v>
      </c>
      <c r="I155" s="227">
        <f t="shared" si="240"/>
        <v>2.0468411729974414</v>
      </c>
      <c r="J155" s="126">
        <v>0.22</v>
      </c>
      <c r="K155" s="126">
        <v>0.26</v>
      </c>
      <c r="L155" s="83">
        <f t="shared" si="206"/>
        <v>18.181818181818187</v>
      </c>
      <c r="M155" s="140">
        <v>41983</v>
      </c>
      <c r="N155" s="27">
        <v>41985</v>
      </c>
      <c r="O155" s="28">
        <v>42009</v>
      </c>
      <c r="P155" s="26" t="s">
        <v>699</v>
      </c>
      <c r="Q155" s="889" t="s">
        <v>1984</v>
      </c>
      <c r="R155" s="224">
        <f t="shared" si="241"/>
        <v>1.04</v>
      </c>
      <c r="S155" s="231">
        <f t="shared" si="207"/>
        <v>46.846846846846844</v>
      </c>
      <c r="T155" s="680">
        <f t="shared" si="208"/>
        <v>77.863586648463425</v>
      </c>
      <c r="U155" s="227">
        <f t="shared" si="209"/>
        <v>22.887387387387385</v>
      </c>
      <c r="V155" s="263">
        <v>9</v>
      </c>
      <c r="W155" s="161">
        <v>2.2200000000000002</v>
      </c>
      <c r="X155" s="149">
        <v>1.93</v>
      </c>
      <c r="Y155" s="155">
        <v>0.78</v>
      </c>
      <c r="Z155" s="149">
        <v>3.11</v>
      </c>
      <c r="AA155" s="156">
        <v>11</v>
      </c>
      <c r="AB155" s="432">
        <v>35.9</v>
      </c>
      <c r="AC155" s="440">
        <v>14</v>
      </c>
      <c r="AD155" s="443">
        <v>41.7</v>
      </c>
      <c r="AE155" s="443">
        <v>11.83</v>
      </c>
      <c r="AF155" s="723">
        <v>20</v>
      </c>
      <c r="AG155" s="456">
        <v>33397</v>
      </c>
      <c r="AH155" s="653">
        <v>0.1</v>
      </c>
      <c r="AI155" s="767">
        <v>0.53</v>
      </c>
      <c r="AJ155" s="796">
        <f t="shared" si="224"/>
        <v>0.26607544254825105</v>
      </c>
      <c r="AK155" s="688">
        <f t="shared" si="242"/>
        <v>0.97655046500635712</v>
      </c>
      <c r="AL155" s="634">
        <f t="shared" si="223"/>
        <v>15.789473684210531</v>
      </c>
      <c r="AM155" s="631">
        <f t="shared" si="202"/>
        <v>11.199004528465784</v>
      </c>
      <c r="AN155" s="631">
        <f t="shared" si="203"/>
        <v>11.09534595426207</v>
      </c>
      <c r="AO155" s="235">
        <f t="shared" si="226"/>
        <v>11.361774277778714</v>
      </c>
      <c r="AP155" s="808">
        <v>0.88</v>
      </c>
      <c r="AQ155" s="808">
        <v>0.76</v>
      </c>
      <c r="AR155" s="809"/>
      <c r="AS155" s="808">
        <v>0.72</v>
      </c>
      <c r="AT155" s="796">
        <v>0.64</v>
      </c>
      <c r="AU155" s="809"/>
      <c r="AV155" s="827">
        <v>0.52</v>
      </c>
      <c r="AW155" s="827">
        <v>0.52</v>
      </c>
      <c r="AX155" s="811">
        <v>0.52</v>
      </c>
      <c r="AY155" s="811">
        <v>0.44</v>
      </c>
      <c r="AZ155" s="811">
        <v>0.37331999999999999</v>
      </c>
      <c r="BA155" s="811">
        <v>0.33332000000000001</v>
      </c>
      <c r="BB155" s="811">
        <v>0.3</v>
      </c>
      <c r="BC155" s="811">
        <v>0.24</v>
      </c>
      <c r="BD155" s="811">
        <v>0.22</v>
      </c>
      <c r="BE155" s="811">
        <v>0.20668</v>
      </c>
      <c r="BF155" s="811">
        <v>1.8668</v>
      </c>
      <c r="BG155" s="811">
        <v>1.6668000000000001</v>
      </c>
      <c r="BH155" s="810">
        <f t="shared" si="210"/>
        <v>10.20692</v>
      </c>
      <c r="BI155" s="405">
        <f t="shared" si="211"/>
        <v>15.789473684210531</v>
      </c>
      <c r="BJ155" s="405">
        <f t="shared" si="212"/>
        <v>5.555555555555558</v>
      </c>
      <c r="BK155" s="405">
        <f t="shared" si="213"/>
        <v>12.5</v>
      </c>
      <c r="BL155" s="306">
        <f t="shared" si="229"/>
        <v>23.076923076923084</v>
      </c>
      <c r="BM155" s="404">
        <f t="shared" si="187"/>
        <v>0</v>
      </c>
      <c r="BN155" s="306">
        <f t="shared" si="230"/>
        <v>0</v>
      </c>
      <c r="BO155" s="306">
        <f t="shared" si="231"/>
        <v>18.181818181818187</v>
      </c>
      <c r="BP155" s="306">
        <f t="shared" si="232"/>
        <v>17.861352191149681</v>
      </c>
      <c r="BQ155" s="306">
        <f t="shared" si="233"/>
        <v>12.000480019200754</v>
      </c>
      <c r="BR155" s="306">
        <f t="shared" si="234"/>
        <v>11.106666666666666</v>
      </c>
      <c r="BS155" s="306">
        <f t="shared" si="235"/>
        <v>25</v>
      </c>
      <c r="BT155" s="306">
        <f t="shared" si="236"/>
        <v>9.0909090909090828</v>
      </c>
      <c r="BU155" s="306">
        <f t="shared" si="237"/>
        <v>6.4447455002903054</v>
      </c>
      <c r="BV155" s="306">
        <f t="shared" si="238"/>
        <v>0</v>
      </c>
      <c r="BW155" s="306">
        <f t="shared" si="239"/>
        <v>11.999040076793843</v>
      </c>
      <c r="BX155" s="404">
        <f t="shared" si="214"/>
        <v>11.240464269567847</v>
      </c>
      <c r="BY155" s="405">
        <f t="shared" si="215"/>
        <v>7.676274337540959</v>
      </c>
      <c r="BZ155" s="788" t="s">
        <v>2441</v>
      </c>
      <c r="CA155" s="486">
        <f t="shared" si="216"/>
        <v>-9.7452002601278735</v>
      </c>
      <c r="CB155" s="348">
        <f t="shared" si="217"/>
        <v>13.142187127259511</v>
      </c>
      <c r="CC155" s="404">
        <f t="shared" si="218"/>
        <v>73.006576576576578</v>
      </c>
      <c r="CD155" s="570">
        <f t="shared" si="219"/>
        <v>0.96800000000000008</v>
      </c>
      <c r="CE155" s="419">
        <f t="shared" si="41"/>
        <v>1.0648000000000002</v>
      </c>
      <c r="CF155" s="419">
        <f t="shared" ref="CF155:CH170" si="243">IF($AE155="n/a",1.03*CE155,IF($AE155&lt;0,1.01*CE155,IF($AE155&gt;10,1.1*CE155,(1+$AE155/100)*CE155)))</f>
        <v>1.1712800000000003</v>
      </c>
      <c r="CG155" s="419">
        <f t="shared" si="243"/>
        <v>1.2884080000000004</v>
      </c>
      <c r="CH155" s="496">
        <f t="shared" si="243"/>
        <v>1.4172488000000005</v>
      </c>
      <c r="CI155" s="416">
        <f t="shared" si="221"/>
        <v>5.9097368000000019</v>
      </c>
      <c r="CJ155" s="405">
        <f t="shared" si="222"/>
        <v>11.631050580594374</v>
      </c>
      <c r="CK155" s="457">
        <v>1.67</v>
      </c>
      <c r="CL155" s="458">
        <v>32.36</v>
      </c>
      <c r="CM155" s="458">
        <v>-1.1299999999999999</v>
      </c>
      <c r="CN155" s="525">
        <v>6.55</v>
      </c>
      <c r="CO155" s="508">
        <v>7.21</v>
      </c>
    </row>
    <row r="156" spans="1:93" ht="11.25" customHeight="1">
      <c r="A156" s="85" t="s">
        <v>2153</v>
      </c>
      <c r="B156" s="24" t="s">
        <v>308</v>
      </c>
      <c r="C156" s="217" t="s">
        <v>1012</v>
      </c>
      <c r="D156" s="117">
        <v>5</v>
      </c>
      <c r="E156" s="24">
        <v>652</v>
      </c>
      <c r="F156" s="57" t="s">
        <v>2659</v>
      </c>
      <c r="G156" s="49" t="s">
        <v>2659</v>
      </c>
      <c r="H156" s="184">
        <v>26.76</v>
      </c>
      <c r="I156" s="227">
        <f t="shared" si="240"/>
        <v>1.7937219730941705</v>
      </c>
      <c r="J156" s="126">
        <v>0.09</v>
      </c>
      <c r="K156" s="126">
        <v>0.12</v>
      </c>
      <c r="L156" s="83">
        <f t="shared" si="206"/>
        <v>33.333333333333329</v>
      </c>
      <c r="M156" s="140">
        <v>42090</v>
      </c>
      <c r="N156" s="27">
        <v>42094</v>
      </c>
      <c r="O156" s="28">
        <v>42102</v>
      </c>
      <c r="P156" s="93" t="s">
        <v>758</v>
      </c>
      <c r="Q156" s="627"/>
      <c r="R156" s="224">
        <f t="shared" si="241"/>
        <v>0.48</v>
      </c>
      <c r="S156" s="231">
        <f t="shared" si="207"/>
        <v>123.07692307692307</v>
      </c>
      <c r="T156" s="680">
        <f t="shared" si="208"/>
        <v>176.11467950711392</v>
      </c>
      <c r="U156" s="227">
        <f t="shared" si="209"/>
        <v>68.615384615384613</v>
      </c>
      <c r="V156" s="263">
        <v>12</v>
      </c>
      <c r="W156" s="161">
        <v>0.39</v>
      </c>
      <c r="X156" s="149">
        <v>3.54</v>
      </c>
      <c r="Y156" s="155">
        <v>8.85</v>
      </c>
      <c r="Z156" s="149">
        <v>2.5</v>
      </c>
      <c r="AA156" s="156">
        <v>4.4000000000000004</v>
      </c>
      <c r="AB156" s="489">
        <v>-200</v>
      </c>
      <c r="AC156" s="440">
        <v>-251.7</v>
      </c>
      <c r="AD156" s="443">
        <v>-55.2</v>
      </c>
      <c r="AE156" s="443">
        <v>19.41</v>
      </c>
      <c r="AF156" s="723">
        <v>5</v>
      </c>
      <c r="AG156" s="456">
        <v>2537</v>
      </c>
      <c r="AH156" s="653">
        <v>7.7</v>
      </c>
      <c r="AI156" s="767">
        <v>2.88</v>
      </c>
      <c r="AJ156" s="796" t="str">
        <f t="shared" si="224"/>
        <v>n/a</v>
      </c>
      <c r="AK156" s="688" t="str">
        <f t="shared" si="242"/>
        <v>n/a</v>
      </c>
      <c r="AL156" s="635">
        <f t="shared" si="223"/>
        <v>30.76923076923077</v>
      </c>
      <c r="AM156" s="636">
        <f t="shared" si="202"/>
        <v>61.980590063874175</v>
      </c>
      <c r="AN156" s="636" t="str">
        <f t="shared" si="203"/>
        <v>n/a</v>
      </c>
      <c r="AO156" s="236" t="str">
        <f t="shared" si="226"/>
        <v>n/a</v>
      </c>
      <c r="AP156" s="814">
        <v>0.34</v>
      </c>
      <c r="AQ156" s="814">
        <v>0.26</v>
      </c>
      <c r="AR156" s="815"/>
      <c r="AS156" s="814">
        <v>0.19</v>
      </c>
      <c r="AT156" s="797">
        <v>0.08</v>
      </c>
      <c r="AU156" s="815"/>
      <c r="AV156" s="829">
        <v>0</v>
      </c>
      <c r="AW156" s="829">
        <v>0</v>
      </c>
      <c r="AX156" s="820">
        <v>0</v>
      </c>
      <c r="AY156" s="820">
        <v>0</v>
      </c>
      <c r="AZ156" s="820">
        <v>0</v>
      </c>
      <c r="BA156" s="820">
        <v>0</v>
      </c>
      <c r="BB156" s="820">
        <v>0</v>
      </c>
      <c r="BC156" s="820">
        <v>0</v>
      </c>
      <c r="BD156" s="820">
        <v>0</v>
      </c>
      <c r="BE156" s="820">
        <v>0</v>
      </c>
      <c r="BF156" s="820">
        <v>0</v>
      </c>
      <c r="BG156" s="820">
        <v>0</v>
      </c>
      <c r="BH156" s="816">
        <f t="shared" si="210"/>
        <v>0.87</v>
      </c>
      <c r="BI156" s="409">
        <f t="shared" si="211"/>
        <v>30.76923076923077</v>
      </c>
      <c r="BJ156" s="409">
        <f t="shared" si="212"/>
        <v>36.842105263157897</v>
      </c>
      <c r="BK156" s="409">
        <f t="shared" si="213"/>
        <v>137.5</v>
      </c>
      <c r="BL156" s="395">
        <f t="shared" si="229"/>
        <v>0</v>
      </c>
      <c r="BM156" s="408">
        <f t="shared" si="187"/>
        <v>0</v>
      </c>
      <c r="BN156" s="395">
        <f t="shared" si="230"/>
        <v>0</v>
      </c>
      <c r="BO156" s="395">
        <f t="shared" si="231"/>
        <v>0</v>
      </c>
      <c r="BP156" s="395">
        <f t="shared" si="232"/>
        <v>0</v>
      </c>
      <c r="BQ156" s="395">
        <f t="shared" si="233"/>
        <v>0</v>
      </c>
      <c r="BR156" s="395">
        <f t="shared" si="234"/>
        <v>0</v>
      </c>
      <c r="BS156" s="395">
        <f t="shared" si="235"/>
        <v>0</v>
      </c>
      <c r="BT156" s="395">
        <f t="shared" si="236"/>
        <v>0</v>
      </c>
      <c r="BU156" s="395">
        <f t="shared" si="237"/>
        <v>0</v>
      </c>
      <c r="BV156" s="395">
        <f t="shared" si="238"/>
        <v>0</v>
      </c>
      <c r="BW156" s="395">
        <f t="shared" si="239"/>
        <v>0</v>
      </c>
      <c r="BX156" s="408">
        <f t="shared" si="214"/>
        <v>13.674089068825911</v>
      </c>
      <c r="BY156" s="409">
        <f t="shared" si="215"/>
        <v>35.029155099163717</v>
      </c>
      <c r="BZ156" s="654" t="s">
        <v>2637</v>
      </c>
      <c r="CA156" s="487" t="str">
        <f t="shared" si="216"/>
        <v>n/a</v>
      </c>
      <c r="CB156" s="349" t="str">
        <f t="shared" si="217"/>
        <v>n/a</v>
      </c>
      <c r="CC156" s="408">
        <f t="shared" si="218"/>
        <v>32.578461538461539</v>
      </c>
      <c r="CD156" s="574">
        <f t="shared" si="219"/>
        <v>0.34340000000000004</v>
      </c>
      <c r="CE156" s="419">
        <f t="shared" si="41"/>
        <v>0.34683400000000003</v>
      </c>
      <c r="CF156" s="419">
        <f t="shared" si="243"/>
        <v>0.38151740000000006</v>
      </c>
      <c r="CG156" s="419">
        <f t="shared" si="243"/>
        <v>0.41966914000000011</v>
      </c>
      <c r="CH156" s="496">
        <f t="shared" si="243"/>
        <v>0.46163605400000013</v>
      </c>
      <c r="CI156" s="416">
        <f t="shared" si="221"/>
        <v>1.9530565940000004</v>
      </c>
      <c r="CJ156" s="405">
        <f t="shared" si="222"/>
        <v>7.2984177653213758</v>
      </c>
      <c r="CK156" s="457">
        <v>0.9</v>
      </c>
      <c r="CL156" s="458">
        <v>31.48</v>
      </c>
      <c r="CM156" s="458">
        <v>-5.54</v>
      </c>
      <c r="CN156" s="525">
        <v>1.36</v>
      </c>
      <c r="CO156" s="508">
        <v>4.46</v>
      </c>
    </row>
    <row r="157" spans="1:93" ht="11.25" customHeight="1">
      <c r="A157" s="15" t="s">
        <v>163</v>
      </c>
      <c r="B157" s="16" t="s">
        <v>54</v>
      </c>
      <c r="C157" s="16" t="s">
        <v>2678</v>
      </c>
      <c r="D157" s="216">
        <v>5</v>
      </c>
      <c r="E157" s="24">
        <v>586</v>
      </c>
      <c r="F157" s="36" t="s">
        <v>1572</v>
      </c>
      <c r="G157" s="37" t="s">
        <v>1572</v>
      </c>
      <c r="H157" s="183">
        <v>26.28</v>
      </c>
      <c r="I157" s="226">
        <f t="shared" si="240"/>
        <v>3.6529680365296802</v>
      </c>
      <c r="J157" s="127">
        <v>0.22500000000000001</v>
      </c>
      <c r="K157" s="127">
        <v>0.24</v>
      </c>
      <c r="L157" s="96">
        <f t="shared" si="206"/>
        <v>6.6666666666666652</v>
      </c>
      <c r="M157" s="105">
        <v>42003</v>
      </c>
      <c r="N157" s="20">
        <v>42006</v>
      </c>
      <c r="O157" s="21">
        <v>42019</v>
      </c>
      <c r="P157" s="19" t="s">
        <v>1394</v>
      </c>
      <c r="Q157" s="1036" t="s">
        <v>3145</v>
      </c>
      <c r="R157" s="225">
        <f t="shared" si="241"/>
        <v>0.96</v>
      </c>
      <c r="S157" s="675">
        <f t="shared" si="207"/>
        <v>124.67532467532467</v>
      </c>
      <c r="T157" s="676">
        <f t="shared" si="208"/>
        <v>85.152797552611801</v>
      </c>
      <c r="U157" s="226">
        <f t="shared" si="209"/>
        <v>34.129870129870127</v>
      </c>
      <c r="V157" s="677">
        <v>12</v>
      </c>
      <c r="W157" s="169">
        <v>0.77</v>
      </c>
      <c r="X157" s="171">
        <v>7.37</v>
      </c>
      <c r="Y157" s="170">
        <v>10.89</v>
      </c>
      <c r="Z157" s="171">
        <v>2.2599999999999998</v>
      </c>
      <c r="AA157" s="172">
        <v>12.5</v>
      </c>
      <c r="AB157" s="433">
        <v>40</v>
      </c>
      <c r="AC157" s="441">
        <v>2.8</v>
      </c>
      <c r="AD157" s="442">
        <v>48.1</v>
      </c>
      <c r="AE157" s="442">
        <v>4.63</v>
      </c>
      <c r="AF157" s="724">
        <v>20</v>
      </c>
      <c r="AG157" s="461">
        <v>10823</v>
      </c>
      <c r="AH157" s="678">
        <v>2.6</v>
      </c>
      <c r="AI157" s="768">
        <v>0.97</v>
      </c>
      <c r="AJ157" s="795">
        <f t="shared" si="224"/>
        <v>-4.335059800212724E-2</v>
      </c>
      <c r="AK157" s="794" t="str">
        <f t="shared" si="242"/>
        <v>n/a</v>
      </c>
      <c r="AL157" s="634">
        <f t="shared" si="223"/>
        <v>7.1428571428571397</v>
      </c>
      <c r="AM157" s="631">
        <f t="shared" si="202"/>
        <v>7.7217345015941907</v>
      </c>
      <c r="AN157" s="631">
        <f t="shared" si="203"/>
        <v>-2.0851637639023202</v>
      </c>
      <c r="AO157" s="235">
        <f t="shared" si="226"/>
        <v>-2.3361668139023517</v>
      </c>
      <c r="AP157" s="808">
        <v>0.9</v>
      </c>
      <c r="AQ157" s="808">
        <v>0.84</v>
      </c>
      <c r="AR157" s="809"/>
      <c r="AS157" s="808">
        <v>0.76</v>
      </c>
      <c r="AT157" s="796">
        <v>0.72</v>
      </c>
      <c r="AU157" s="809"/>
      <c r="AV157" s="827">
        <v>0.64</v>
      </c>
      <c r="AW157" s="827">
        <v>1</v>
      </c>
      <c r="AX157" s="811">
        <v>1.64</v>
      </c>
      <c r="AY157" s="811">
        <v>1.48</v>
      </c>
      <c r="AZ157" s="811">
        <v>1.35</v>
      </c>
      <c r="BA157" s="811">
        <v>1.2450000000000001</v>
      </c>
      <c r="BB157" s="811">
        <v>1.1399999999999999</v>
      </c>
      <c r="BC157" s="811">
        <v>1.08</v>
      </c>
      <c r="BD157" s="811">
        <v>1.04</v>
      </c>
      <c r="BE157" s="811">
        <v>0.96</v>
      </c>
      <c r="BF157" s="811">
        <v>0.88670000000000004</v>
      </c>
      <c r="BG157" s="811">
        <v>0.79</v>
      </c>
      <c r="BH157" s="810">
        <f t="shared" si="210"/>
        <v>16.471700000000002</v>
      </c>
      <c r="BI157" s="405">
        <f t="shared" si="211"/>
        <v>7.1428571428571397</v>
      </c>
      <c r="BJ157" s="405">
        <f t="shared" si="212"/>
        <v>10.526315789473673</v>
      </c>
      <c r="BK157" s="405">
        <f t="shared" si="213"/>
        <v>5.555555555555558</v>
      </c>
      <c r="BL157" s="306">
        <f t="shared" si="229"/>
        <v>12.5</v>
      </c>
      <c r="BM157" s="404">
        <f t="shared" si="187"/>
        <v>0</v>
      </c>
      <c r="BN157" s="306">
        <f t="shared" si="230"/>
        <v>0</v>
      </c>
      <c r="BO157" s="306">
        <f t="shared" si="231"/>
        <v>10.810810810810811</v>
      </c>
      <c r="BP157" s="306">
        <f t="shared" si="232"/>
        <v>9.6296296296296102</v>
      </c>
      <c r="BQ157" s="306">
        <f t="shared" si="233"/>
        <v>8.4337349397590309</v>
      </c>
      <c r="BR157" s="306">
        <f t="shared" si="234"/>
        <v>9.2105263157894903</v>
      </c>
      <c r="BS157" s="306">
        <f t="shared" si="235"/>
        <v>5.5555555555555358</v>
      </c>
      <c r="BT157" s="306">
        <f t="shared" si="236"/>
        <v>3.8461538461538547</v>
      </c>
      <c r="BU157" s="306">
        <f t="shared" si="237"/>
        <v>8.3333333333333481</v>
      </c>
      <c r="BV157" s="306">
        <f t="shared" si="238"/>
        <v>8.2666065185519333</v>
      </c>
      <c r="BW157" s="306">
        <f t="shared" si="239"/>
        <v>12.240506329113931</v>
      </c>
      <c r="BX157" s="404">
        <f t="shared" si="214"/>
        <v>7.4701057177722596</v>
      </c>
      <c r="BY157" s="405">
        <f t="shared" si="215"/>
        <v>3.7481918789520234</v>
      </c>
      <c r="BZ157" s="788" t="s">
        <v>2637</v>
      </c>
      <c r="CA157" s="486">
        <f t="shared" si="216"/>
        <v>-32.562065857242764</v>
      </c>
      <c r="CB157" s="348">
        <f t="shared" si="217"/>
        <v>1.56780427262736</v>
      </c>
      <c r="CC157" s="404">
        <f t="shared" si="218"/>
        <v>37.140113119506957</v>
      </c>
      <c r="CD157" s="570">
        <f t="shared" si="219"/>
        <v>0.9900000000000001</v>
      </c>
      <c r="CE157" s="417">
        <f t="shared" si="41"/>
        <v>1.0177200000000002</v>
      </c>
      <c r="CF157" s="417">
        <f t="shared" si="243"/>
        <v>1.0648404360000001</v>
      </c>
      <c r="CG157" s="417">
        <f t="shared" si="243"/>
        <v>1.1141425481868001</v>
      </c>
      <c r="CH157" s="495">
        <f t="shared" si="243"/>
        <v>1.165727348167849</v>
      </c>
      <c r="CI157" s="418">
        <f t="shared" si="221"/>
        <v>5.3524303323546496</v>
      </c>
      <c r="CJ157" s="407">
        <f t="shared" si="222"/>
        <v>20.366934293586947</v>
      </c>
      <c r="CK157" s="462">
        <v>1.19</v>
      </c>
      <c r="CL157" s="463">
        <v>28.37</v>
      </c>
      <c r="CM157" s="463">
        <v>-7.92</v>
      </c>
      <c r="CN157" s="529">
        <v>-1.45</v>
      </c>
      <c r="CO157" s="530">
        <v>10.050000000000001</v>
      </c>
    </row>
    <row r="158" spans="1:93" ht="11.25" customHeight="1">
      <c r="A158" s="23" t="s">
        <v>3137</v>
      </c>
      <c r="B158" s="24" t="s">
        <v>3138</v>
      </c>
      <c r="C158" s="91" t="s">
        <v>2885</v>
      </c>
      <c r="D158" s="199">
        <v>5</v>
      </c>
      <c r="E158" s="24">
        <v>607</v>
      </c>
      <c r="F158" s="57" t="s">
        <v>2659</v>
      </c>
      <c r="G158" s="49" t="s">
        <v>2659</v>
      </c>
      <c r="H158" s="184">
        <v>41.01</v>
      </c>
      <c r="I158" s="227">
        <f t="shared" si="240"/>
        <v>4.3891733723482078</v>
      </c>
      <c r="J158" s="126">
        <v>0.44</v>
      </c>
      <c r="K158" s="126">
        <v>0.45</v>
      </c>
      <c r="L158" s="83">
        <f t="shared" si="206"/>
        <v>2.2727272727272707</v>
      </c>
      <c r="M158" s="140">
        <v>42033</v>
      </c>
      <c r="N158" s="27">
        <v>42037</v>
      </c>
      <c r="O158" s="28">
        <v>42052</v>
      </c>
      <c r="P158" s="93" t="s">
        <v>1523</v>
      </c>
      <c r="Q158" s="91"/>
      <c r="R158" s="224">
        <f t="shared" si="241"/>
        <v>1.8</v>
      </c>
      <c r="S158" s="231">
        <f t="shared" si="207"/>
        <v>189.47368421052633</v>
      </c>
      <c r="T158" s="647">
        <f t="shared" si="208"/>
        <v>83.23601882951732</v>
      </c>
      <c r="U158" s="227">
        <f t="shared" si="209"/>
        <v>43.168421052631579</v>
      </c>
      <c r="V158" s="492">
        <v>12</v>
      </c>
      <c r="W158" s="161">
        <v>0.95</v>
      </c>
      <c r="X158" s="149">
        <v>4.32</v>
      </c>
      <c r="Y158" s="155">
        <v>5.37</v>
      </c>
      <c r="Z158" s="149">
        <v>1.75</v>
      </c>
      <c r="AA158" s="156">
        <v>5.7</v>
      </c>
      <c r="AB158" s="432">
        <v>-22.4</v>
      </c>
      <c r="AC158" s="440">
        <v>6.3</v>
      </c>
      <c r="AD158" s="443">
        <v>20.8</v>
      </c>
      <c r="AE158" s="440">
        <v>10</v>
      </c>
      <c r="AF158" s="723">
        <v>14</v>
      </c>
      <c r="AG158" s="456">
        <v>87152</v>
      </c>
      <c r="AH158" s="653">
        <v>12.8</v>
      </c>
      <c r="AI158" s="767">
        <v>1.26</v>
      </c>
      <c r="AJ158" s="796" t="str">
        <f t="shared" si="224"/>
        <v>n/a</v>
      </c>
      <c r="AK158" s="688" t="str">
        <f t="shared" si="242"/>
        <v>n/a</v>
      </c>
      <c r="AL158" s="634">
        <f t="shared" si="223"/>
        <v>8.9743589743589638</v>
      </c>
      <c r="AM158" s="631">
        <f t="shared" si="202"/>
        <v>31.94888779648215</v>
      </c>
      <c r="AN158" s="631" t="str">
        <f t="shared" si="203"/>
        <v>n/a</v>
      </c>
      <c r="AO158" s="235" t="str">
        <f t="shared" si="226"/>
        <v>n/a</v>
      </c>
      <c r="AP158" s="808">
        <v>1.7</v>
      </c>
      <c r="AQ158" s="808">
        <v>1.56</v>
      </c>
      <c r="AR158" s="809"/>
      <c r="AS158" s="808">
        <v>1.34</v>
      </c>
      <c r="AT158" s="796">
        <v>0.74</v>
      </c>
      <c r="AU158" s="809"/>
      <c r="AV158" s="827">
        <v>0</v>
      </c>
      <c r="AW158" s="827">
        <v>0</v>
      </c>
      <c r="AX158" s="812">
        <v>0</v>
      </c>
      <c r="AY158" s="812">
        <v>0</v>
      </c>
      <c r="AZ158" s="812">
        <v>0</v>
      </c>
      <c r="BA158" s="812">
        <v>0</v>
      </c>
      <c r="BB158" s="812">
        <v>0</v>
      </c>
      <c r="BC158" s="812">
        <v>0</v>
      </c>
      <c r="BD158" s="812">
        <v>0</v>
      </c>
      <c r="BE158" s="812">
        <v>0</v>
      </c>
      <c r="BF158" s="812">
        <v>0</v>
      </c>
      <c r="BG158" s="812">
        <v>0</v>
      </c>
      <c r="BH158" s="810">
        <f t="shared" si="210"/>
        <v>5.34</v>
      </c>
      <c r="BI158" s="405">
        <f t="shared" si="211"/>
        <v>8.9743589743589638</v>
      </c>
      <c r="BJ158" s="405">
        <f t="shared" si="212"/>
        <v>16.417910447761198</v>
      </c>
      <c r="BK158" s="405">
        <f t="shared" si="213"/>
        <v>81.081081081081095</v>
      </c>
      <c r="BL158" s="306">
        <f t="shared" si="229"/>
        <v>0</v>
      </c>
      <c r="BM158" s="404">
        <f t="shared" si="187"/>
        <v>0</v>
      </c>
      <c r="BN158" s="306">
        <f t="shared" si="230"/>
        <v>0</v>
      </c>
      <c r="BO158" s="306">
        <f t="shared" si="231"/>
        <v>0</v>
      </c>
      <c r="BP158" s="306">
        <f t="shared" si="232"/>
        <v>0</v>
      </c>
      <c r="BQ158" s="306">
        <f t="shared" si="233"/>
        <v>0</v>
      </c>
      <c r="BR158" s="306">
        <f t="shared" si="234"/>
        <v>0</v>
      </c>
      <c r="BS158" s="306">
        <f t="shared" si="235"/>
        <v>0</v>
      </c>
      <c r="BT158" s="306">
        <f t="shared" si="236"/>
        <v>0</v>
      </c>
      <c r="BU158" s="306">
        <f t="shared" si="237"/>
        <v>0</v>
      </c>
      <c r="BV158" s="306">
        <f t="shared" si="238"/>
        <v>0</v>
      </c>
      <c r="BW158" s="306">
        <f t="shared" si="239"/>
        <v>0</v>
      </c>
      <c r="BX158" s="404">
        <f t="shared" si="214"/>
        <v>7.0982233668800836</v>
      </c>
      <c r="BY158" s="405">
        <f t="shared" si="215"/>
        <v>20.278818156319954</v>
      </c>
      <c r="BZ158" s="788" t="s">
        <v>1465</v>
      </c>
      <c r="CA158" s="486" t="str">
        <f t="shared" si="216"/>
        <v>n/a</v>
      </c>
      <c r="CB158" s="348" t="str">
        <f t="shared" si="217"/>
        <v>n/a</v>
      </c>
      <c r="CC158" s="404">
        <f t="shared" si="218"/>
        <v>34.765812701719994</v>
      </c>
      <c r="CD158" s="570">
        <f t="shared" si="219"/>
        <v>1.7169999999999999</v>
      </c>
      <c r="CE158" s="419">
        <f t="shared" si="41"/>
        <v>1.8251709999999997</v>
      </c>
      <c r="CF158" s="419">
        <f t="shared" si="243"/>
        <v>2.0076880999999998</v>
      </c>
      <c r="CG158" s="419">
        <f t="shared" si="243"/>
        <v>2.2084569099999998</v>
      </c>
      <c r="CH158" s="496">
        <f t="shared" si="243"/>
        <v>2.4293026009999998</v>
      </c>
      <c r="CI158" s="416">
        <f t="shared" si="221"/>
        <v>10.187618610999998</v>
      </c>
      <c r="CJ158" s="405">
        <f t="shared" si="222"/>
        <v>24.841791297244569</v>
      </c>
      <c r="CK158" s="457">
        <v>0.66</v>
      </c>
      <c r="CL158" s="458">
        <v>39.44</v>
      </c>
      <c r="CM158" s="458">
        <v>-3.99</v>
      </c>
      <c r="CN158" s="525">
        <v>-0.65</v>
      </c>
      <c r="CO158" s="508">
        <v>8.42</v>
      </c>
    </row>
    <row r="159" spans="1:93" ht="11.25" customHeight="1">
      <c r="A159" s="23" t="s">
        <v>571</v>
      </c>
      <c r="B159" s="24" t="s">
        <v>572</v>
      </c>
      <c r="C159" s="109" t="s">
        <v>1880</v>
      </c>
      <c r="D159" s="199">
        <v>5</v>
      </c>
      <c r="E159" s="24">
        <v>521</v>
      </c>
      <c r="F159" s="57" t="s">
        <v>2659</v>
      </c>
      <c r="G159" s="49" t="s">
        <v>2659</v>
      </c>
      <c r="H159" s="184">
        <v>64.959999999999994</v>
      </c>
      <c r="I159" s="227">
        <f t="shared" ref="I159:I194" si="244">(R159/H159)*100</f>
        <v>3.0788177339901481</v>
      </c>
      <c r="J159" s="205">
        <v>0.45</v>
      </c>
      <c r="K159" s="126">
        <v>0.5</v>
      </c>
      <c r="L159" s="83">
        <f t="shared" si="206"/>
        <v>11.111111111111116</v>
      </c>
      <c r="M159" s="140">
        <v>41865</v>
      </c>
      <c r="N159" s="27">
        <v>41869</v>
      </c>
      <c r="O159" s="28">
        <v>41884</v>
      </c>
      <c r="P159" s="26" t="s">
        <v>2739</v>
      </c>
      <c r="Q159" s="967"/>
      <c r="R159" s="224">
        <f t="shared" si="241"/>
        <v>2</v>
      </c>
      <c r="S159" s="231">
        <f t="shared" si="207"/>
        <v>78.740157480314949</v>
      </c>
      <c r="T159" s="680">
        <f t="shared" si="208"/>
        <v>348.54035653837155</v>
      </c>
      <c r="U159" s="227">
        <f t="shared" si="209"/>
        <v>25.574803149606296</v>
      </c>
      <c r="V159" s="263">
        <v>6</v>
      </c>
      <c r="W159" s="161">
        <v>2.54</v>
      </c>
      <c r="X159" s="149">
        <v>3.73</v>
      </c>
      <c r="Y159" s="155">
        <v>3.66</v>
      </c>
      <c r="Z159" s="149">
        <v>17.7</v>
      </c>
      <c r="AA159" s="156">
        <v>14.9</v>
      </c>
      <c r="AB159" s="432">
        <v>8.1</v>
      </c>
      <c r="AC159" s="440">
        <v>49.81</v>
      </c>
      <c r="AD159" s="443">
        <v>25.6</v>
      </c>
      <c r="AE159" s="443">
        <v>6.85</v>
      </c>
      <c r="AF159" s="723">
        <v>19</v>
      </c>
      <c r="AG159" s="456">
        <v>10566</v>
      </c>
      <c r="AH159" s="653">
        <v>0.3</v>
      </c>
      <c r="AI159" s="767">
        <v>5.39</v>
      </c>
      <c r="AJ159" s="796">
        <f t="shared" si="224"/>
        <v>1.012791706789212</v>
      </c>
      <c r="AK159" s="688" t="str">
        <f t="shared" ref="AK159:AK184" si="245">IF(OR(AN159&lt;0,AN159="n/a",AO159&lt;0,AO159="n/a"),"n/a",AN159/AO159)</f>
        <v>n/a</v>
      </c>
      <c r="AL159" s="634">
        <f t="shared" si="223"/>
        <v>11.764705882352944</v>
      </c>
      <c r="AM159" s="631">
        <f t="shared" si="202"/>
        <v>16.553177619681136</v>
      </c>
      <c r="AN159" s="631">
        <f t="shared" si="203"/>
        <v>25.92746769380383</v>
      </c>
      <c r="AO159" s="235" t="str">
        <f t="shared" si="226"/>
        <v>n/a</v>
      </c>
      <c r="AP159" s="808">
        <v>1.9</v>
      </c>
      <c r="AQ159" s="808">
        <v>1.7</v>
      </c>
      <c r="AR159" s="809"/>
      <c r="AS159" s="808">
        <v>1.5</v>
      </c>
      <c r="AT159" s="796">
        <v>1.2</v>
      </c>
      <c r="AU159" s="809"/>
      <c r="AV159" s="821">
        <v>0.8</v>
      </c>
      <c r="AW159" s="827">
        <v>0.6</v>
      </c>
      <c r="AX159" s="812">
        <v>0.6</v>
      </c>
      <c r="AY159" s="811">
        <v>0.54</v>
      </c>
      <c r="AZ159" s="812">
        <v>0.48</v>
      </c>
      <c r="BA159" s="811">
        <v>0.36</v>
      </c>
      <c r="BB159" s="812">
        <v>0</v>
      </c>
      <c r="BC159" s="812">
        <v>0</v>
      </c>
      <c r="BD159" s="812">
        <v>0</v>
      </c>
      <c r="BE159" s="812">
        <v>0</v>
      </c>
      <c r="BF159" s="812">
        <v>0</v>
      </c>
      <c r="BG159" s="812">
        <v>0</v>
      </c>
      <c r="BH159" s="810">
        <f t="shared" si="210"/>
        <v>9.68</v>
      </c>
      <c r="BI159" s="405">
        <f t="shared" si="211"/>
        <v>11.764705882352944</v>
      </c>
      <c r="BJ159" s="405">
        <f t="shared" si="212"/>
        <v>13.33333333333333</v>
      </c>
      <c r="BK159" s="405">
        <f t="shared" si="213"/>
        <v>25</v>
      </c>
      <c r="BL159" s="306">
        <f t="shared" si="229"/>
        <v>49.999999999999979</v>
      </c>
      <c r="BM159" s="404">
        <f t="shared" si="187"/>
        <v>33.33333333333335</v>
      </c>
      <c r="BN159" s="306">
        <f t="shared" si="230"/>
        <v>0</v>
      </c>
      <c r="BO159" s="306">
        <f t="shared" si="231"/>
        <v>11.111111111111093</v>
      </c>
      <c r="BP159" s="306">
        <f t="shared" si="232"/>
        <v>12.500000000000021</v>
      </c>
      <c r="BQ159" s="306">
        <f t="shared" si="233"/>
        <v>33.333333333333329</v>
      </c>
      <c r="BR159" s="306">
        <f t="shared" si="234"/>
        <v>0</v>
      </c>
      <c r="BS159" s="306">
        <f t="shared" si="235"/>
        <v>0</v>
      </c>
      <c r="BT159" s="306">
        <f t="shared" si="236"/>
        <v>0</v>
      </c>
      <c r="BU159" s="306">
        <f t="shared" si="237"/>
        <v>0</v>
      </c>
      <c r="BV159" s="306">
        <f t="shared" si="238"/>
        <v>0</v>
      </c>
      <c r="BW159" s="306">
        <f t="shared" si="239"/>
        <v>0</v>
      </c>
      <c r="BX159" s="404">
        <f t="shared" si="214"/>
        <v>12.691721132897602</v>
      </c>
      <c r="BY159" s="405">
        <f t="shared" si="215"/>
        <v>15.333880384936553</v>
      </c>
      <c r="BZ159" s="788" t="s">
        <v>2442</v>
      </c>
      <c r="CA159" s="486">
        <f t="shared" si="216"/>
        <v>3.4314822781876835</v>
      </c>
      <c r="CB159" s="348">
        <f t="shared" si="217"/>
        <v>29.00628542779398</v>
      </c>
      <c r="CC159" s="404">
        <f t="shared" si="218"/>
        <v>53.843503937007874</v>
      </c>
      <c r="CD159" s="570">
        <f t="shared" si="219"/>
        <v>2.0538999999999996</v>
      </c>
      <c r="CE159" s="419">
        <f t="shared" si="41"/>
        <v>2.2592899999999996</v>
      </c>
      <c r="CF159" s="419">
        <f t="shared" si="243"/>
        <v>2.4140513649999997</v>
      </c>
      <c r="CG159" s="419">
        <f t="shared" si="243"/>
        <v>2.5794138835024998</v>
      </c>
      <c r="CH159" s="496">
        <f t="shared" si="243"/>
        <v>2.7561037345224211</v>
      </c>
      <c r="CI159" s="416">
        <f t="shared" si="221"/>
        <v>12.062758983024919</v>
      </c>
      <c r="CJ159" s="405">
        <f t="shared" si="222"/>
        <v>18.569518138893041</v>
      </c>
      <c r="CK159" s="457">
        <v>1.54</v>
      </c>
      <c r="CL159" s="458">
        <v>34.31</v>
      </c>
      <c r="CM159" s="458">
        <v>-10.46</v>
      </c>
      <c r="CN159" s="525">
        <v>-1.87</v>
      </c>
      <c r="CO159" s="508">
        <v>6.83</v>
      </c>
    </row>
    <row r="160" spans="1:93" ht="11.25" customHeight="1">
      <c r="A160" s="23" t="s">
        <v>1873</v>
      </c>
      <c r="B160" s="24" t="s">
        <v>2151</v>
      </c>
      <c r="C160" s="109" t="s">
        <v>1874</v>
      </c>
      <c r="D160" s="199">
        <v>5</v>
      </c>
      <c r="E160" s="24">
        <v>543</v>
      </c>
      <c r="F160" s="57" t="s">
        <v>2659</v>
      </c>
      <c r="G160" s="49" t="s">
        <v>2659</v>
      </c>
      <c r="H160" s="184">
        <v>22.85</v>
      </c>
      <c r="I160" s="227">
        <f t="shared" si="244"/>
        <v>8.8840262582056884</v>
      </c>
      <c r="J160" s="126">
        <v>0.40500000000000003</v>
      </c>
      <c r="K160" s="126">
        <v>0.50749999999999995</v>
      </c>
      <c r="L160" s="83">
        <f t="shared" si="206"/>
        <v>25.308641975308621</v>
      </c>
      <c r="M160" s="140">
        <v>41942</v>
      </c>
      <c r="N160" s="27">
        <v>41946</v>
      </c>
      <c r="O160" s="28">
        <v>41961</v>
      </c>
      <c r="P160" s="26" t="s">
        <v>913</v>
      </c>
      <c r="Q160" s="24" t="s">
        <v>3203</v>
      </c>
      <c r="R160" s="224">
        <f t="shared" si="241"/>
        <v>2.0299999999999998</v>
      </c>
      <c r="S160" s="231">
        <f t="shared" si="207"/>
        <v>158.59374999999997</v>
      </c>
      <c r="T160" s="680">
        <f t="shared" si="208"/>
        <v>19.171765625177439</v>
      </c>
      <c r="U160" s="227">
        <f t="shared" si="209"/>
        <v>17.8515625</v>
      </c>
      <c r="V160" s="263">
        <v>12</v>
      </c>
      <c r="W160" s="161">
        <v>1.28</v>
      </c>
      <c r="X160" s="149" t="s">
        <v>462</v>
      </c>
      <c r="Y160" s="155">
        <v>16.690000000000001</v>
      </c>
      <c r="Z160" s="149">
        <v>1.79</v>
      </c>
      <c r="AA160" s="156">
        <v>11.4</v>
      </c>
      <c r="AB160" s="432">
        <v>-49.6</v>
      </c>
      <c r="AC160" s="440">
        <v>9.01</v>
      </c>
      <c r="AD160" s="443">
        <v>-22.5</v>
      </c>
      <c r="AE160" s="443">
        <v>-2.4</v>
      </c>
      <c r="AF160" s="723">
        <v>14</v>
      </c>
      <c r="AG160" s="456">
        <v>18530</v>
      </c>
      <c r="AH160" s="653">
        <v>0.4</v>
      </c>
      <c r="AI160" s="767">
        <v>1.87</v>
      </c>
      <c r="AJ160" s="796" t="str">
        <f t="shared" si="224"/>
        <v>n/a</v>
      </c>
      <c r="AK160" s="688" t="str">
        <f t="shared" si="245"/>
        <v>n/a</v>
      </c>
      <c r="AL160" s="634">
        <f t="shared" si="223"/>
        <v>25.308641975308621</v>
      </c>
      <c r="AM160" s="631">
        <f t="shared" si="202"/>
        <v>41.931642850736274</v>
      </c>
      <c r="AN160" s="631" t="str">
        <f t="shared" si="203"/>
        <v>n/a</v>
      </c>
      <c r="AO160" s="235" t="str">
        <f t="shared" si="226"/>
        <v>n/a</v>
      </c>
      <c r="AP160" s="808">
        <v>2.0299999999999998</v>
      </c>
      <c r="AQ160" s="808">
        <v>1.62</v>
      </c>
      <c r="AR160" s="809"/>
      <c r="AS160" s="808">
        <v>0.84</v>
      </c>
      <c r="AT160" s="796">
        <v>0.71</v>
      </c>
      <c r="AU160" s="809"/>
      <c r="AV160" s="821">
        <v>0.23</v>
      </c>
      <c r="AW160" s="827">
        <v>0</v>
      </c>
      <c r="AX160" s="812">
        <v>0</v>
      </c>
      <c r="AY160" s="812">
        <v>0</v>
      </c>
      <c r="AZ160" s="812">
        <v>0</v>
      </c>
      <c r="BA160" s="812">
        <v>0</v>
      </c>
      <c r="BB160" s="812">
        <v>0</v>
      </c>
      <c r="BC160" s="812">
        <v>0</v>
      </c>
      <c r="BD160" s="812">
        <v>0</v>
      </c>
      <c r="BE160" s="812">
        <v>0</v>
      </c>
      <c r="BF160" s="812">
        <v>0</v>
      </c>
      <c r="BG160" s="812">
        <v>0</v>
      </c>
      <c r="BH160" s="810">
        <f t="shared" si="210"/>
        <v>5.4300000000000006</v>
      </c>
      <c r="BI160" s="405">
        <f t="shared" si="211"/>
        <v>25.308641975308621</v>
      </c>
      <c r="BJ160" s="405">
        <f t="shared" si="212"/>
        <v>92.85714285714289</v>
      </c>
      <c r="BK160" s="405">
        <f t="shared" si="213"/>
        <v>18.309859154929576</v>
      </c>
      <c r="BL160" s="306">
        <f t="shared" si="229"/>
        <v>208.695652173913</v>
      </c>
      <c r="BM160" s="404">
        <f t="shared" si="187"/>
        <v>0</v>
      </c>
      <c r="BN160" s="306">
        <f t="shared" si="230"/>
        <v>0</v>
      </c>
      <c r="BO160" s="306">
        <f t="shared" si="231"/>
        <v>0</v>
      </c>
      <c r="BP160" s="306">
        <f t="shared" si="232"/>
        <v>0</v>
      </c>
      <c r="BQ160" s="306">
        <f t="shared" si="233"/>
        <v>0</v>
      </c>
      <c r="BR160" s="306">
        <f t="shared" si="234"/>
        <v>0</v>
      </c>
      <c r="BS160" s="306">
        <f t="shared" si="235"/>
        <v>0</v>
      </c>
      <c r="BT160" s="306">
        <f t="shared" si="236"/>
        <v>0</v>
      </c>
      <c r="BU160" s="306">
        <f t="shared" si="237"/>
        <v>0</v>
      </c>
      <c r="BV160" s="306">
        <f t="shared" si="238"/>
        <v>0</v>
      </c>
      <c r="BW160" s="306">
        <f t="shared" si="239"/>
        <v>0</v>
      </c>
      <c r="BX160" s="404">
        <f t="shared" si="214"/>
        <v>23.011419744086272</v>
      </c>
      <c r="BY160" s="405">
        <f t="shared" si="215"/>
        <v>54.899435903122928</v>
      </c>
      <c r="BZ160" s="788" t="s">
        <v>2637</v>
      </c>
      <c r="CA160" s="486" t="str">
        <f t="shared" si="216"/>
        <v>n/a</v>
      </c>
      <c r="CB160" s="348" t="str">
        <f t="shared" si="217"/>
        <v>n/a</v>
      </c>
      <c r="CC160" s="404">
        <f t="shared" si="218"/>
        <v>39.399843750000002</v>
      </c>
      <c r="CD160" s="570">
        <f t="shared" si="219"/>
        <v>2.0503</v>
      </c>
      <c r="CE160" s="419">
        <f t="shared" si="41"/>
        <v>2.2350320300000002</v>
      </c>
      <c r="CF160" s="419">
        <f t="shared" si="243"/>
        <v>2.2573823503000003</v>
      </c>
      <c r="CG160" s="419">
        <f t="shared" si="243"/>
        <v>2.2799561738030003</v>
      </c>
      <c r="CH160" s="496">
        <f t="shared" si="243"/>
        <v>2.3027557355410302</v>
      </c>
      <c r="CI160" s="416">
        <f t="shared" si="221"/>
        <v>11.125426289644031</v>
      </c>
      <c r="CJ160" s="405">
        <f t="shared" si="222"/>
        <v>48.688955315728791</v>
      </c>
      <c r="CK160" s="457">
        <v>1.75</v>
      </c>
      <c r="CL160" s="458">
        <v>25.56</v>
      </c>
      <c r="CM160" s="458">
        <v>-7.41</v>
      </c>
      <c r="CN160" s="525">
        <v>-2.15</v>
      </c>
      <c r="CO160" s="508">
        <v>2.46</v>
      </c>
    </row>
    <row r="161" spans="1:93" ht="11.25" customHeight="1">
      <c r="A161" s="23" t="s">
        <v>3124</v>
      </c>
      <c r="B161" s="24" t="s">
        <v>3125</v>
      </c>
      <c r="C161" s="109" t="s">
        <v>632</v>
      </c>
      <c r="D161" s="199">
        <v>5</v>
      </c>
      <c r="E161" s="24">
        <v>639</v>
      </c>
      <c r="F161" s="57" t="s">
        <v>2659</v>
      </c>
      <c r="G161" s="49" t="s">
        <v>2659</v>
      </c>
      <c r="H161" s="184">
        <v>73.8</v>
      </c>
      <c r="I161" s="227">
        <f t="shared" si="244"/>
        <v>2.4390243902439024</v>
      </c>
      <c r="J161" s="126">
        <v>0.39</v>
      </c>
      <c r="K161" s="126">
        <v>0.45</v>
      </c>
      <c r="L161" s="83">
        <f t="shared" si="206"/>
        <v>15.384615384615374</v>
      </c>
      <c r="M161" s="140">
        <v>42072</v>
      </c>
      <c r="N161" s="27">
        <v>42074</v>
      </c>
      <c r="O161" s="28">
        <v>42088</v>
      </c>
      <c r="P161" s="26" t="s">
        <v>2778</v>
      </c>
      <c r="Q161" s="24"/>
      <c r="R161" s="224">
        <f t="shared" si="241"/>
        <v>1.8</v>
      </c>
      <c r="S161" s="231">
        <f t="shared" si="207"/>
        <v>45.340050377833748</v>
      </c>
      <c r="T161" s="680">
        <f t="shared" si="208"/>
        <v>45.716331858433335</v>
      </c>
      <c r="U161" s="227">
        <f t="shared" si="209"/>
        <v>18.589420654911837</v>
      </c>
      <c r="V161" s="263">
        <v>1</v>
      </c>
      <c r="W161" s="161">
        <v>3.97</v>
      </c>
      <c r="X161" s="149">
        <v>2.79</v>
      </c>
      <c r="Y161" s="155">
        <v>0.79</v>
      </c>
      <c r="Z161" s="149">
        <v>2.57</v>
      </c>
      <c r="AA161" s="156">
        <v>14.2</v>
      </c>
      <c r="AB161" s="432">
        <v>-3.1</v>
      </c>
      <c r="AC161" s="440">
        <v>8.26</v>
      </c>
      <c r="AD161" s="443">
        <v>7.7</v>
      </c>
      <c r="AE161" s="443">
        <v>6.65</v>
      </c>
      <c r="AF161" s="723">
        <v>27</v>
      </c>
      <c r="AG161" s="456">
        <v>14908</v>
      </c>
      <c r="AH161" s="653">
        <v>0.5</v>
      </c>
      <c r="AI161" s="767">
        <v>0.82</v>
      </c>
      <c r="AJ161" s="796" t="str">
        <f t="shared" si="224"/>
        <v>n/a</v>
      </c>
      <c r="AK161" s="688" t="str">
        <f t="shared" si="245"/>
        <v>n/a</v>
      </c>
      <c r="AL161" s="634">
        <f t="shared" si="223"/>
        <v>11.428571428571432</v>
      </c>
      <c r="AM161" s="631">
        <f t="shared" si="202"/>
        <v>15.977799952979943</v>
      </c>
      <c r="AN161" s="631" t="str">
        <f t="shared" si="203"/>
        <v>n/a</v>
      </c>
      <c r="AO161" s="235" t="str">
        <f t="shared" si="226"/>
        <v>n/a</v>
      </c>
      <c r="AP161" s="808">
        <v>1.56</v>
      </c>
      <c r="AQ161" s="808">
        <v>1.4</v>
      </c>
      <c r="AR161" s="809"/>
      <c r="AS161" s="808">
        <v>1.28</v>
      </c>
      <c r="AT161" s="796">
        <v>1</v>
      </c>
      <c r="AU161" s="809"/>
      <c r="AV161" s="827">
        <v>0</v>
      </c>
      <c r="AW161" s="827">
        <v>0</v>
      </c>
      <c r="AX161" s="812">
        <v>0</v>
      </c>
      <c r="AY161" s="812">
        <v>0</v>
      </c>
      <c r="AZ161" s="812">
        <v>0</v>
      </c>
      <c r="BA161" s="812">
        <v>0</v>
      </c>
      <c r="BB161" s="812">
        <v>0</v>
      </c>
      <c r="BC161" s="812">
        <v>0</v>
      </c>
      <c r="BD161" s="812">
        <v>0</v>
      </c>
      <c r="BE161" s="812">
        <v>0</v>
      </c>
      <c r="BF161" s="812">
        <v>0</v>
      </c>
      <c r="BG161" s="812">
        <v>0</v>
      </c>
      <c r="BH161" s="810">
        <f t="shared" si="210"/>
        <v>5.24</v>
      </c>
      <c r="BI161" s="405">
        <f t="shared" si="211"/>
        <v>11.428571428571432</v>
      </c>
      <c r="BJ161" s="405">
        <f t="shared" si="212"/>
        <v>9.375</v>
      </c>
      <c r="BK161" s="405">
        <f t="shared" si="213"/>
        <v>28.000000000000004</v>
      </c>
      <c r="BL161" s="306">
        <f t="shared" si="229"/>
        <v>0</v>
      </c>
      <c r="BM161" s="404">
        <f t="shared" si="187"/>
        <v>0</v>
      </c>
      <c r="BN161" s="306">
        <f t="shared" si="230"/>
        <v>0</v>
      </c>
      <c r="BO161" s="306">
        <f t="shared" si="231"/>
        <v>0</v>
      </c>
      <c r="BP161" s="306">
        <f t="shared" si="232"/>
        <v>0</v>
      </c>
      <c r="BQ161" s="306">
        <f t="shared" si="233"/>
        <v>0</v>
      </c>
      <c r="BR161" s="306">
        <f t="shared" si="234"/>
        <v>0</v>
      </c>
      <c r="BS161" s="306">
        <f t="shared" si="235"/>
        <v>0</v>
      </c>
      <c r="BT161" s="306">
        <f t="shared" si="236"/>
        <v>0</v>
      </c>
      <c r="BU161" s="306">
        <f t="shared" si="237"/>
        <v>0</v>
      </c>
      <c r="BV161" s="306">
        <f t="shared" si="238"/>
        <v>0</v>
      </c>
      <c r="BW161" s="306">
        <f t="shared" si="239"/>
        <v>0</v>
      </c>
      <c r="BX161" s="404">
        <f t="shared" si="214"/>
        <v>3.2535714285714286</v>
      </c>
      <c r="BY161" s="405">
        <f t="shared" si="215"/>
        <v>7.4998531731659677</v>
      </c>
      <c r="BZ161" s="788" t="s">
        <v>2441</v>
      </c>
      <c r="CA161" s="486" t="str">
        <f t="shared" si="216"/>
        <v>n/a</v>
      </c>
      <c r="CB161" s="348" t="str">
        <f t="shared" si="217"/>
        <v>n/a</v>
      </c>
      <c r="CC161" s="404">
        <f t="shared" si="218"/>
        <v>50.348838611011161</v>
      </c>
      <c r="CD161" s="570">
        <f t="shared" si="219"/>
        <v>1.5756000000000001</v>
      </c>
      <c r="CE161" s="419">
        <f t="shared" si="41"/>
        <v>1.7057445600000001</v>
      </c>
      <c r="CF161" s="419">
        <f t="shared" si="243"/>
        <v>1.81917657324</v>
      </c>
      <c r="CG161" s="419">
        <f t="shared" si="243"/>
        <v>1.94015181536046</v>
      </c>
      <c r="CH161" s="496">
        <f t="shared" si="243"/>
        <v>2.0691719110819307</v>
      </c>
      <c r="CI161" s="416">
        <f t="shared" si="221"/>
        <v>9.10984485968239</v>
      </c>
      <c r="CJ161" s="405">
        <f t="shared" si="222"/>
        <v>12.343963224501884</v>
      </c>
      <c r="CK161" s="457">
        <v>0.78</v>
      </c>
      <c r="CL161" s="458">
        <v>46.95</v>
      </c>
      <c r="CM161" s="458">
        <v>0.82</v>
      </c>
      <c r="CN161" s="525">
        <v>17.13</v>
      </c>
      <c r="CO161" s="508">
        <v>28.62</v>
      </c>
    </row>
    <row r="162" spans="1:93" ht="11.25" customHeight="1">
      <c r="A162" s="15" t="s">
        <v>2533</v>
      </c>
      <c r="B162" s="16" t="s">
        <v>1228</v>
      </c>
      <c r="C162" s="128" t="s">
        <v>2726</v>
      </c>
      <c r="D162" s="216">
        <v>9</v>
      </c>
      <c r="E162" s="24">
        <v>367</v>
      </c>
      <c r="F162" s="78" t="s">
        <v>2659</v>
      </c>
      <c r="G162" s="50" t="s">
        <v>2659</v>
      </c>
      <c r="H162" s="183">
        <v>71.150000000000006</v>
      </c>
      <c r="I162" s="226">
        <f t="shared" si="244"/>
        <v>1.0400562192550948</v>
      </c>
      <c r="J162" s="127">
        <v>0.16500000000000001</v>
      </c>
      <c r="K162" s="127">
        <v>0.185</v>
      </c>
      <c r="L162" s="96">
        <f t="shared" si="206"/>
        <v>12.12121212121211</v>
      </c>
      <c r="M162" s="105">
        <v>41955</v>
      </c>
      <c r="N162" s="20">
        <v>41957</v>
      </c>
      <c r="O162" s="21">
        <v>41974</v>
      </c>
      <c r="P162" s="19" t="s">
        <v>1199</v>
      </c>
      <c r="Q162" s="16"/>
      <c r="R162" s="225">
        <f t="shared" si="241"/>
        <v>0.74</v>
      </c>
      <c r="S162" s="675">
        <f t="shared" si="207"/>
        <v>22.839506172839506</v>
      </c>
      <c r="T162" s="684">
        <f t="shared" si="208"/>
        <v>153.41751904214513</v>
      </c>
      <c r="U162" s="226">
        <f t="shared" si="209"/>
        <v>21.959876543209877</v>
      </c>
      <c r="V162" s="267">
        <v>1</v>
      </c>
      <c r="W162" s="169">
        <v>3.24</v>
      </c>
      <c r="X162" s="171">
        <v>1.83</v>
      </c>
      <c r="Y162" s="170">
        <v>0.33</v>
      </c>
      <c r="Z162" s="171">
        <v>6.58</v>
      </c>
      <c r="AA162" s="172">
        <v>31.8</v>
      </c>
      <c r="AB162" s="433">
        <v>4.7</v>
      </c>
      <c r="AC162" s="441">
        <v>9.4600000000000009</v>
      </c>
      <c r="AD162" s="442">
        <v>8.9</v>
      </c>
      <c r="AE162" s="442">
        <v>11.98</v>
      </c>
      <c r="AF162" s="724">
        <v>22</v>
      </c>
      <c r="AG162" s="461">
        <v>34957</v>
      </c>
      <c r="AH162" s="678">
        <v>0.7</v>
      </c>
      <c r="AI162" s="768">
        <v>2.17</v>
      </c>
      <c r="AJ162" s="795">
        <f t="shared" si="224"/>
        <v>1.4889105142065493</v>
      </c>
      <c r="AK162" s="794" t="str">
        <f t="shared" si="245"/>
        <v>n/a</v>
      </c>
      <c r="AL162" s="632">
        <f t="shared" si="223"/>
        <v>10.569105691056912</v>
      </c>
      <c r="AM162" s="633">
        <f t="shared" si="202"/>
        <v>16.505604888837343</v>
      </c>
      <c r="AN162" s="633">
        <f t="shared" si="203"/>
        <v>13.251303576438289</v>
      </c>
      <c r="AO162" s="234" t="str">
        <f t="shared" si="226"/>
        <v>n/a</v>
      </c>
      <c r="AP162" s="803">
        <v>0.68</v>
      </c>
      <c r="AQ162" s="803">
        <v>0.61499999999999999</v>
      </c>
      <c r="AR162" s="802"/>
      <c r="AS162" s="803">
        <v>0.495</v>
      </c>
      <c r="AT162" s="795">
        <v>0.43</v>
      </c>
      <c r="AU162" s="802"/>
      <c r="AV162" s="826">
        <v>0.39</v>
      </c>
      <c r="AW162" s="826">
        <v>0.36499999999999999</v>
      </c>
      <c r="AX162" s="806">
        <v>0.34499999999999997</v>
      </c>
      <c r="AY162" s="806">
        <v>0.28999999999999998</v>
      </c>
      <c r="AZ162" s="806">
        <v>0.19500000000000001</v>
      </c>
      <c r="BA162" s="807">
        <v>0</v>
      </c>
      <c r="BB162" s="807">
        <v>0</v>
      </c>
      <c r="BC162" s="807">
        <v>0</v>
      </c>
      <c r="BD162" s="807">
        <v>0</v>
      </c>
      <c r="BE162" s="807">
        <v>0</v>
      </c>
      <c r="BF162" s="807">
        <v>0</v>
      </c>
      <c r="BG162" s="807">
        <v>0</v>
      </c>
      <c r="BH162" s="805">
        <f t="shared" si="210"/>
        <v>3.8050000000000002</v>
      </c>
      <c r="BI162" s="407">
        <f t="shared" si="211"/>
        <v>10.569105691056912</v>
      </c>
      <c r="BJ162" s="407">
        <f t="shared" si="212"/>
        <v>24.242424242424242</v>
      </c>
      <c r="BK162" s="407">
        <f t="shared" si="213"/>
        <v>15.116279069767447</v>
      </c>
      <c r="BL162" s="394">
        <f t="shared" si="229"/>
        <v>10.256410256410241</v>
      </c>
      <c r="BM162" s="406">
        <f t="shared" ref="BM162:BW162" si="246">IF(AW162=0,0,IF(AW162&gt;AV162,0,((AV162/AW162)-1)*100))</f>
        <v>6.8493150684931559</v>
      </c>
      <c r="BN162" s="394">
        <f t="shared" si="246"/>
        <v>5.7971014492753659</v>
      </c>
      <c r="BO162" s="394">
        <f t="shared" si="246"/>
        <v>18.965517241379317</v>
      </c>
      <c r="BP162" s="394">
        <f t="shared" si="246"/>
        <v>48.717948717948701</v>
      </c>
      <c r="BQ162" s="394">
        <f t="shared" si="246"/>
        <v>0</v>
      </c>
      <c r="BR162" s="394">
        <f t="shared" si="246"/>
        <v>0</v>
      </c>
      <c r="BS162" s="394">
        <f t="shared" si="246"/>
        <v>0</v>
      </c>
      <c r="BT162" s="394">
        <f t="shared" si="246"/>
        <v>0</v>
      </c>
      <c r="BU162" s="394">
        <f t="shared" si="246"/>
        <v>0</v>
      </c>
      <c r="BV162" s="394">
        <f t="shared" si="246"/>
        <v>0</v>
      </c>
      <c r="BW162" s="394">
        <f t="shared" si="246"/>
        <v>0</v>
      </c>
      <c r="BX162" s="406">
        <f t="shared" si="214"/>
        <v>9.367606782450359</v>
      </c>
      <c r="BY162" s="407">
        <f t="shared" si="215"/>
        <v>12.988366573465042</v>
      </c>
      <c r="BZ162" s="787" t="s">
        <v>1862</v>
      </c>
      <c r="CA162" s="682">
        <f t="shared" si="216"/>
        <v>-7.6685167475164917</v>
      </c>
      <c r="CB162" s="350">
        <f t="shared" si="217"/>
        <v>14.291359795693385</v>
      </c>
      <c r="CC162" s="406">
        <f t="shared" si="218"/>
        <v>66.553865119620255</v>
      </c>
      <c r="CD162" s="554">
        <f t="shared" si="219"/>
        <v>0.71196000000000004</v>
      </c>
      <c r="CE162" s="417">
        <f t="shared" si="41"/>
        <v>0.77931141600000009</v>
      </c>
      <c r="CF162" s="417">
        <f t="shared" si="243"/>
        <v>0.85724255760000012</v>
      </c>
      <c r="CG162" s="417">
        <f t="shared" si="243"/>
        <v>0.94296681336000021</v>
      </c>
      <c r="CH162" s="495">
        <f t="shared" si="243"/>
        <v>1.0372634946960002</v>
      </c>
      <c r="CI162" s="418">
        <f t="shared" si="221"/>
        <v>4.3287442816560002</v>
      </c>
      <c r="CJ162" s="407">
        <f t="shared" si="222"/>
        <v>6.0839694752719602</v>
      </c>
      <c r="CK162" s="462">
        <v>0.79</v>
      </c>
      <c r="CL162" s="463">
        <v>80.3</v>
      </c>
      <c r="CM162" s="463">
        <v>-3.33</v>
      </c>
      <c r="CN162" s="529">
        <v>5.09</v>
      </c>
      <c r="CO162" s="530">
        <v>27.8</v>
      </c>
    </row>
    <row r="163" spans="1:93" ht="11.25" customHeight="1">
      <c r="A163" s="23" t="s">
        <v>2325</v>
      </c>
      <c r="B163" s="24" t="s">
        <v>2326</v>
      </c>
      <c r="C163" s="109" t="s">
        <v>168</v>
      </c>
      <c r="D163" s="199">
        <v>5</v>
      </c>
      <c r="E163" s="24">
        <v>626</v>
      </c>
      <c r="F163" s="38" t="s">
        <v>2049</v>
      </c>
      <c r="G163" s="39" t="s">
        <v>2049</v>
      </c>
      <c r="H163" s="184">
        <v>91.86</v>
      </c>
      <c r="I163" s="227">
        <f t="shared" si="244"/>
        <v>2.177226213803614</v>
      </c>
      <c r="J163" s="205">
        <v>0.34</v>
      </c>
      <c r="K163" s="126">
        <v>0.5</v>
      </c>
      <c r="L163" s="83">
        <f t="shared" si="206"/>
        <v>47.058823529411754</v>
      </c>
      <c r="M163" s="140">
        <v>42053</v>
      </c>
      <c r="N163" s="27">
        <v>42055</v>
      </c>
      <c r="O163" s="28">
        <v>42069</v>
      </c>
      <c r="P163" s="26" t="s">
        <v>2776</v>
      </c>
      <c r="Q163" s="627" t="s">
        <v>3530</v>
      </c>
      <c r="R163" s="224">
        <f t="shared" si="241"/>
        <v>2</v>
      </c>
      <c r="S163" s="231">
        <f t="shared" si="207"/>
        <v>61.349693251533743</v>
      </c>
      <c r="T163" s="680" t="str">
        <f t="shared" si="208"/>
        <v>n/a</v>
      </c>
      <c r="U163" s="227">
        <f t="shared" si="209"/>
        <v>28.177914110429448</v>
      </c>
      <c r="V163" s="263">
        <v>1</v>
      </c>
      <c r="W163" s="161">
        <v>3.26</v>
      </c>
      <c r="X163" s="149">
        <v>2.39</v>
      </c>
      <c r="Y163" s="155">
        <v>2.4</v>
      </c>
      <c r="Z163" s="149" t="s">
        <v>462</v>
      </c>
      <c r="AA163" s="902">
        <v>-201.8</v>
      </c>
      <c r="AB163" s="432">
        <v>20.100000000000001</v>
      </c>
      <c r="AC163" s="440">
        <v>12.51</v>
      </c>
      <c r="AD163" s="443">
        <v>36.200000000000003</v>
      </c>
      <c r="AE163" s="443">
        <v>11.78</v>
      </c>
      <c r="AF163" s="723">
        <v>34</v>
      </c>
      <c r="AG163" s="456">
        <v>26886</v>
      </c>
      <c r="AH163" s="653">
        <v>0.3</v>
      </c>
      <c r="AI163" s="767" t="s">
        <v>462</v>
      </c>
      <c r="AJ163" s="796">
        <f t="shared" si="224"/>
        <v>0.49120503358174145</v>
      </c>
      <c r="AK163" s="688">
        <f t="shared" si="245"/>
        <v>1.6200193557966933</v>
      </c>
      <c r="AL163" s="634">
        <f t="shared" si="223"/>
        <v>13.333333333333353</v>
      </c>
      <c r="AM163" s="631">
        <f t="shared" si="202"/>
        <v>19.348319192733697</v>
      </c>
      <c r="AN163" s="631">
        <f t="shared" si="203"/>
        <v>17.781622215659041</v>
      </c>
      <c r="AO163" s="235">
        <f t="shared" si="226"/>
        <v>10.97617886603237</v>
      </c>
      <c r="AP163" s="808">
        <v>1.36</v>
      </c>
      <c r="AQ163" s="808">
        <v>1.2</v>
      </c>
      <c r="AR163" s="809"/>
      <c r="AS163" s="808">
        <v>1</v>
      </c>
      <c r="AT163" s="796">
        <v>0.8</v>
      </c>
      <c r="AU163" s="809"/>
      <c r="AV163" s="827">
        <v>0.6</v>
      </c>
      <c r="AW163" s="827">
        <v>0.6</v>
      </c>
      <c r="AX163" s="812">
        <v>0.6</v>
      </c>
      <c r="AY163" s="812">
        <v>0.6</v>
      </c>
      <c r="AZ163" s="812">
        <v>0.6</v>
      </c>
      <c r="BA163" s="811">
        <v>0.6</v>
      </c>
      <c r="BB163" s="811">
        <v>0.48</v>
      </c>
      <c r="BC163" s="811">
        <v>0.4</v>
      </c>
      <c r="BD163" s="812">
        <v>0.3</v>
      </c>
      <c r="BE163" s="812">
        <v>0.3</v>
      </c>
      <c r="BF163" s="812">
        <v>0.3</v>
      </c>
      <c r="BG163" s="811">
        <v>0.3</v>
      </c>
      <c r="BH163" s="810">
        <f t="shared" si="210"/>
        <v>10.040000000000001</v>
      </c>
      <c r="BI163" s="405">
        <f t="shared" si="211"/>
        <v>13.333333333333353</v>
      </c>
      <c r="BJ163" s="405">
        <f t="shared" si="212"/>
        <v>19.999999999999996</v>
      </c>
      <c r="BK163" s="405">
        <f t="shared" si="213"/>
        <v>25</v>
      </c>
      <c r="BL163" s="306">
        <f t="shared" si="229"/>
        <v>33.33333333333335</v>
      </c>
      <c r="BM163" s="404">
        <f t="shared" ref="BM163:BW165" si="247">IF(AW163=0,0,IF(AW163&gt;AV163,0,((AV163/AW163)-1)*100))</f>
        <v>0</v>
      </c>
      <c r="BN163" s="306">
        <f t="shared" si="247"/>
        <v>0</v>
      </c>
      <c r="BO163" s="306">
        <f t="shared" si="247"/>
        <v>0</v>
      </c>
      <c r="BP163" s="306">
        <f t="shared" si="247"/>
        <v>0</v>
      </c>
      <c r="BQ163" s="306">
        <f t="shared" si="247"/>
        <v>0</v>
      </c>
      <c r="BR163" s="306">
        <f t="shared" si="247"/>
        <v>25</v>
      </c>
      <c r="BS163" s="306">
        <f t="shared" si="247"/>
        <v>19.999999999999996</v>
      </c>
      <c r="BT163" s="306">
        <f t="shared" si="247"/>
        <v>33.33333333333335</v>
      </c>
      <c r="BU163" s="306">
        <f t="shared" si="247"/>
        <v>0</v>
      </c>
      <c r="BV163" s="306">
        <f t="shared" si="247"/>
        <v>0</v>
      </c>
      <c r="BW163" s="306">
        <f t="shared" si="247"/>
        <v>0</v>
      </c>
      <c r="BX163" s="404">
        <f t="shared" si="214"/>
        <v>11.333333333333336</v>
      </c>
      <c r="BY163" s="405">
        <f t="shared" si="215"/>
        <v>12.970050972229149</v>
      </c>
      <c r="BZ163" s="788" t="s">
        <v>2441</v>
      </c>
      <c r="CA163" s="486">
        <f t="shared" si="216"/>
        <v>-8.2190656809667928</v>
      </c>
      <c r="CB163" s="348">
        <f t="shared" si="217"/>
        <v>19.958848429462655</v>
      </c>
      <c r="CC163" s="404">
        <f t="shared" si="218"/>
        <v>69.897239263803669</v>
      </c>
      <c r="CD163" s="570">
        <f t="shared" si="219"/>
        <v>1.4960000000000002</v>
      </c>
      <c r="CE163" s="419">
        <f t="shared" si="41"/>
        <v>1.6456000000000004</v>
      </c>
      <c r="CF163" s="419">
        <f t="shared" si="243"/>
        <v>1.8101600000000007</v>
      </c>
      <c r="CG163" s="419">
        <f t="shared" si="243"/>
        <v>1.9911760000000009</v>
      </c>
      <c r="CH163" s="496">
        <f t="shared" si="243"/>
        <v>2.1902936000000013</v>
      </c>
      <c r="CI163" s="416">
        <f t="shared" si="221"/>
        <v>9.1332296000000035</v>
      </c>
      <c r="CJ163" s="405">
        <f t="shared" si="222"/>
        <v>9.9425534509035529</v>
      </c>
      <c r="CK163" s="457">
        <v>1.1299999999999999</v>
      </c>
      <c r="CL163" s="458">
        <v>80.81</v>
      </c>
      <c r="CM163" s="458">
        <v>-1.06</v>
      </c>
      <c r="CN163" s="525">
        <v>8.19</v>
      </c>
      <c r="CO163" s="508">
        <v>33.79</v>
      </c>
    </row>
    <row r="164" spans="1:93" ht="11.25" customHeight="1">
      <c r="A164" s="23" t="s">
        <v>1209</v>
      </c>
      <c r="B164" s="24" t="s">
        <v>1210</v>
      </c>
      <c r="C164" s="217" t="s">
        <v>1768</v>
      </c>
      <c r="D164" s="117">
        <v>5</v>
      </c>
      <c r="E164" s="24">
        <v>515</v>
      </c>
      <c r="F164" s="57" t="s">
        <v>2659</v>
      </c>
      <c r="G164" s="49" t="s">
        <v>2659</v>
      </c>
      <c r="H164" s="184">
        <v>38.92</v>
      </c>
      <c r="I164" s="227">
        <f t="shared" si="244"/>
        <v>3.8540596094552924</v>
      </c>
      <c r="J164" s="126">
        <v>0.28000000000000003</v>
      </c>
      <c r="K164" s="126">
        <v>0.375</v>
      </c>
      <c r="L164" s="83">
        <f t="shared" si="206"/>
        <v>33.928571428571416</v>
      </c>
      <c r="M164" s="140">
        <v>41816</v>
      </c>
      <c r="N164" s="27">
        <v>41820</v>
      </c>
      <c r="O164" s="28">
        <v>41835</v>
      </c>
      <c r="P164" s="26" t="s">
        <v>1514</v>
      </c>
      <c r="Q164" s="198"/>
      <c r="R164" s="224">
        <f t="shared" si="241"/>
        <v>1.5</v>
      </c>
      <c r="S164" s="231">
        <f t="shared" si="207"/>
        <v>82.417582417582409</v>
      </c>
      <c r="T164" s="680">
        <f t="shared" si="208"/>
        <v>34.733672083716293</v>
      </c>
      <c r="U164" s="227">
        <f t="shared" si="209"/>
        <v>21.384615384615383</v>
      </c>
      <c r="V164" s="263">
        <v>12</v>
      </c>
      <c r="W164" s="161">
        <v>1.82</v>
      </c>
      <c r="X164" s="149">
        <v>2.62</v>
      </c>
      <c r="Y164" s="155">
        <v>4.0199999999999996</v>
      </c>
      <c r="Z164" s="149">
        <v>1.91</v>
      </c>
      <c r="AA164" s="156">
        <v>8.6</v>
      </c>
      <c r="AB164" s="432">
        <v>40.4</v>
      </c>
      <c r="AC164" s="440">
        <v>21.56</v>
      </c>
      <c r="AD164" s="443">
        <v>64.8</v>
      </c>
      <c r="AE164" s="443">
        <v>8.15</v>
      </c>
      <c r="AF164" s="723">
        <v>19</v>
      </c>
      <c r="AG164" s="456">
        <v>4394</v>
      </c>
      <c r="AH164" s="653">
        <v>0.4</v>
      </c>
      <c r="AI164" s="767">
        <v>0.56000000000000005</v>
      </c>
      <c r="AJ164" s="796">
        <f t="shared" si="224"/>
        <v>0.96717138891262422</v>
      </c>
      <c r="AK164" s="990">
        <f t="shared" si="245"/>
        <v>15.90154631293778</v>
      </c>
      <c r="AL164" s="634">
        <f t="shared" si="223"/>
        <v>48.863636363636374</v>
      </c>
      <c r="AM164" s="631">
        <f t="shared" si="202"/>
        <v>43.859828995135899</v>
      </c>
      <c r="AN164" s="631">
        <f t="shared" si="203"/>
        <v>62.672706001538046</v>
      </c>
      <c r="AO164" s="235">
        <f t="shared" si="226"/>
        <v>3.941296322266874</v>
      </c>
      <c r="AP164" s="808">
        <v>1.31</v>
      </c>
      <c r="AQ164" s="808">
        <v>0.88</v>
      </c>
      <c r="AR164" s="809"/>
      <c r="AS164" s="808">
        <v>0.62</v>
      </c>
      <c r="AT164" s="819">
        <v>0.44</v>
      </c>
      <c r="AU164" s="809"/>
      <c r="AV164" s="821">
        <v>0.14000000000000001</v>
      </c>
      <c r="AW164" s="827">
        <v>0.115</v>
      </c>
      <c r="AX164" s="812">
        <v>1.885</v>
      </c>
      <c r="AY164" s="811">
        <v>1.92</v>
      </c>
      <c r="AZ164" s="811">
        <v>1.52</v>
      </c>
      <c r="BA164" s="811">
        <v>1.06</v>
      </c>
      <c r="BB164" s="812">
        <v>0.89</v>
      </c>
      <c r="BC164" s="811">
        <v>0.98</v>
      </c>
      <c r="BD164" s="812">
        <v>0.24</v>
      </c>
      <c r="BE164" s="811">
        <v>1.17</v>
      </c>
      <c r="BF164" s="811">
        <v>1.53</v>
      </c>
      <c r="BG164" s="811">
        <v>1.51</v>
      </c>
      <c r="BH164" s="810">
        <f t="shared" si="210"/>
        <v>16.21</v>
      </c>
      <c r="BI164" s="405">
        <f t="shared" si="211"/>
        <v>48.863636363636374</v>
      </c>
      <c r="BJ164" s="405">
        <f t="shared" si="212"/>
        <v>41.935483870967751</v>
      </c>
      <c r="BK164" s="405">
        <f t="shared" si="213"/>
        <v>40.909090909090921</v>
      </c>
      <c r="BL164" s="306">
        <f t="shared" ref="BL164:BL175" si="248">IF(AV164=0,0,IF(AV164&gt;AT164,0,((AT164/AV164)-1)*100))</f>
        <v>214.28571428571428</v>
      </c>
      <c r="BM164" s="404">
        <f t="shared" si="247"/>
        <v>21.739130434782616</v>
      </c>
      <c r="BN164" s="306">
        <f t="shared" si="247"/>
        <v>0</v>
      </c>
      <c r="BO164" s="306">
        <f t="shared" si="247"/>
        <v>0</v>
      </c>
      <c r="BP164" s="306">
        <f t="shared" si="247"/>
        <v>26.315789473684205</v>
      </c>
      <c r="BQ164" s="306">
        <f t="shared" si="247"/>
        <v>43.396226415094333</v>
      </c>
      <c r="BR164" s="306">
        <f t="shared" si="247"/>
        <v>19.101123595505619</v>
      </c>
      <c r="BS164" s="306">
        <f t="shared" si="247"/>
        <v>0</v>
      </c>
      <c r="BT164" s="306">
        <f t="shared" si="247"/>
        <v>308.33333333333331</v>
      </c>
      <c r="BU164" s="306">
        <f t="shared" si="247"/>
        <v>0</v>
      </c>
      <c r="BV164" s="306">
        <f t="shared" si="247"/>
        <v>0</v>
      </c>
      <c r="BW164" s="306">
        <f t="shared" si="247"/>
        <v>1.3245033112582849</v>
      </c>
      <c r="BX164" s="404">
        <f t="shared" si="214"/>
        <v>51.080268799537848</v>
      </c>
      <c r="BY164" s="405">
        <f t="shared" si="215"/>
        <v>86.056046711218741</v>
      </c>
      <c r="BZ164" s="788" t="s">
        <v>2637</v>
      </c>
      <c r="CA164" s="486">
        <f t="shared" si="216"/>
        <v>45.14215022637795</v>
      </c>
      <c r="CB164" s="348">
        <f t="shared" si="217"/>
        <v>66.526765610993337</v>
      </c>
      <c r="CC164" s="404">
        <f t="shared" si="218"/>
        <v>60.365428380913656</v>
      </c>
      <c r="CD164" s="570">
        <f t="shared" si="219"/>
        <v>1.4410000000000003</v>
      </c>
      <c r="CE164" s="419">
        <f t="shared" si="41"/>
        <v>1.5851000000000004</v>
      </c>
      <c r="CF164" s="419">
        <f t="shared" si="243"/>
        <v>1.7142856500000003</v>
      </c>
      <c r="CG164" s="419">
        <f t="shared" si="243"/>
        <v>1.8539999304750001</v>
      </c>
      <c r="CH164" s="496">
        <f t="shared" si="243"/>
        <v>2.0051009248087124</v>
      </c>
      <c r="CI164" s="416">
        <f t="shared" si="221"/>
        <v>8.5994865052837124</v>
      </c>
      <c r="CJ164" s="405">
        <f t="shared" si="222"/>
        <v>22.095289068046537</v>
      </c>
      <c r="CK164" s="457">
        <v>1.6</v>
      </c>
      <c r="CL164" s="458">
        <v>31.69</v>
      </c>
      <c r="CM164" s="458">
        <v>-10.65</v>
      </c>
      <c r="CN164" s="525">
        <v>-5.15</v>
      </c>
      <c r="CO164" s="508">
        <v>5.68</v>
      </c>
    </row>
    <row r="165" spans="1:93" ht="11.25" customHeight="1">
      <c r="A165" s="23" t="s">
        <v>2052</v>
      </c>
      <c r="B165" s="24" t="s">
        <v>2687</v>
      </c>
      <c r="C165" s="217" t="s">
        <v>3266</v>
      </c>
      <c r="D165" s="199">
        <v>7</v>
      </c>
      <c r="E165" s="24">
        <v>400</v>
      </c>
      <c r="F165" s="57" t="s">
        <v>2659</v>
      </c>
      <c r="G165" s="49" t="s">
        <v>2659</v>
      </c>
      <c r="H165" s="184">
        <v>50.88</v>
      </c>
      <c r="I165" s="227">
        <f t="shared" si="244"/>
        <v>2.3584905660377355</v>
      </c>
      <c r="J165" s="126">
        <v>0.25</v>
      </c>
      <c r="K165" s="126">
        <v>0.3</v>
      </c>
      <c r="L165" s="83">
        <f t="shared" si="206"/>
        <v>19.999999999999996</v>
      </c>
      <c r="M165" s="214">
        <v>41676</v>
      </c>
      <c r="N165" s="62">
        <v>41680</v>
      </c>
      <c r="O165" s="63">
        <v>41691</v>
      </c>
      <c r="P165" s="93" t="s">
        <v>1313</v>
      </c>
      <c r="Q165" s="91" t="s">
        <v>2331</v>
      </c>
      <c r="R165" s="224">
        <f t="shared" si="241"/>
        <v>1.2</v>
      </c>
      <c r="S165" s="231">
        <f t="shared" si="207"/>
        <v>51.94805194805194</v>
      </c>
      <c r="T165" s="680">
        <f t="shared" si="208"/>
        <v>225.90511105863533</v>
      </c>
      <c r="U165" s="227">
        <f t="shared" si="209"/>
        <v>22.025974025974026</v>
      </c>
      <c r="V165" s="263">
        <v>12</v>
      </c>
      <c r="W165" s="161">
        <v>2.31</v>
      </c>
      <c r="X165" s="149">
        <v>1.04</v>
      </c>
      <c r="Y165" s="155">
        <v>2.82</v>
      </c>
      <c r="Z165" s="149">
        <v>10.85</v>
      </c>
      <c r="AA165" s="156">
        <v>58.1</v>
      </c>
      <c r="AB165" s="432">
        <v>86.2</v>
      </c>
      <c r="AC165" s="440">
        <v>12.55</v>
      </c>
      <c r="AD165" s="443">
        <v>82.4</v>
      </c>
      <c r="AE165" s="443">
        <v>21.2</v>
      </c>
      <c r="AF165" s="723">
        <v>13</v>
      </c>
      <c r="AG165" s="456">
        <v>6603</v>
      </c>
      <c r="AH165" s="653">
        <v>1.29</v>
      </c>
      <c r="AI165" s="767">
        <v>1.85</v>
      </c>
      <c r="AJ165" s="796">
        <f t="shared" si="224"/>
        <v>0.26302024731360618</v>
      </c>
      <c r="AK165" s="688" t="str">
        <f t="shared" si="245"/>
        <v>n/a</v>
      </c>
      <c r="AL165" s="634">
        <f t="shared" si="223"/>
        <v>26.315789473684205</v>
      </c>
      <c r="AM165" s="631">
        <f t="shared" si="202"/>
        <v>25.644058727476082</v>
      </c>
      <c r="AN165" s="631">
        <f t="shared" si="203"/>
        <v>21.672868378641152</v>
      </c>
      <c r="AO165" s="235" t="str">
        <f t="shared" si="226"/>
        <v>n/a</v>
      </c>
      <c r="AP165" s="808">
        <v>1.2</v>
      </c>
      <c r="AQ165" s="808">
        <v>0.95</v>
      </c>
      <c r="AR165" s="809" t="s">
        <v>1127</v>
      </c>
      <c r="AS165" s="808">
        <v>0.76</v>
      </c>
      <c r="AT165" s="796">
        <v>0.60499999999999998</v>
      </c>
      <c r="AU165" s="809"/>
      <c r="AV165" s="821">
        <v>0.5</v>
      </c>
      <c r="AW165" s="821">
        <v>0.45</v>
      </c>
      <c r="AX165" s="811">
        <v>0.4</v>
      </c>
      <c r="AY165" s="812">
        <v>0.36</v>
      </c>
      <c r="AZ165" s="811">
        <v>0.36</v>
      </c>
      <c r="BA165" s="811">
        <v>0.14199999999999999</v>
      </c>
      <c r="BB165" s="812">
        <v>0</v>
      </c>
      <c r="BC165" s="812">
        <v>0</v>
      </c>
      <c r="BD165" s="812">
        <v>0</v>
      </c>
      <c r="BE165" s="812">
        <v>0</v>
      </c>
      <c r="BF165" s="812">
        <v>0</v>
      </c>
      <c r="BG165" s="812">
        <v>0</v>
      </c>
      <c r="BH165" s="810">
        <f t="shared" si="210"/>
        <v>5.7270000000000021</v>
      </c>
      <c r="BI165" s="405">
        <f t="shared" si="211"/>
        <v>26.315789473684205</v>
      </c>
      <c r="BJ165" s="405">
        <f t="shared" si="212"/>
        <v>25</v>
      </c>
      <c r="BK165" s="405">
        <f t="shared" si="213"/>
        <v>25.619834710743806</v>
      </c>
      <c r="BL165" s="306">
        <f t="shared" si="248"/>
        <v>20.999999999999996</v>
      </c>
      <c r="BM165" s="404">
        <f t="shared" si="247"/>
        <v>11.111111111111116</v>
      </c>
      <c r="BN165" s="306">
        <f t="shared" si="247"/>
        <v>12.5</v>
      </c>
      <c r="BO165" s="306">
        <f t="shared" si="247"/>
        <v>11.111111111111116</v>
      </c>
      <c r="BP165" s="306">
        <f t="shared" si="247"/>
        <v>0</v>
      </c>
      <c r="BQ165" s="306">
        <f t="shared" si="247"/>
        <v>153.52112676056339</v>
      </c>
      <c r="BR165" s="306">
        <f t="shared" si="247"/>
        <v>0</v>
      </c>
      <c r="BS165" s="306">
        <f t="shared" si="247"/>
        <v>0</v>
      </c>
      <c r="BT165" s="306">
        <f t="shared" si="247"/>
        <v>0</v>
      </c>
      <c r="BU165" s="306">
        <f t="shared" si="247"/>
        <v>0</v>
      </c>
      <c r="BV165" s="306">
        <f t="shared" si="247"/>
        <v>0</v>
      </c>
      <c r="BW165" s="306">
        <f t="shared" si="247"/>
        <v>0</v>
      </c>
      <c r="BX165" s="404">
        <f t="shared" si="214"/>
        <v>19.078598211147572</v>
      </c>
      <c r="BY165" s="405">
        <f t="shared" si="215"/>
        <v>37.351397120476349</v>
      </c>
      <c r="BZ165" s="788" t="s">
        <v>2637</v>
      </c>
      <c r="CA165" s="486">
        <f t="shared" si="216"/>
        <v>2.0053849187048591</v>
      </c>
      <c r="CB165" s="348">
        <f t="shared" si="217"/>
        <v>24.031358944678885</v>
      </c>
      <c r="CC165" s="404">
        <f t="shared" si="218"/>
        <v>62.742597402597397</v>
      </c>
      <c r="CD165" s="570">
        <f t="shared" si="219"/>
        <v>1.32</v>
      </c>
      <c r="CE165" s="419">
        <f t="shared" si="41"/>
        <v>1.4520000000000002</v>
      </c>
      <c r="CF165" s="419">
        <f t="shared" si="243"/>
        <v>1.5972000000000004</v>
      </c>
      <c r="CG165" s="419">
        <f t="shared" si="243"/>
        <v>1.7569200000000005</v>
      </c>
      <c r="CH165" s="496">
        <f t="shared" si="243"/>
        <v>1.9326120000000007</v>
      </c>
      <c r="CI165" s="416">
        <f t="shared" si="221"/>
        <v>8.0587320000000027</v>
      </c>
      <c r="CJ165" s="405">
        <f t="shared" si="222"/>
        <v>15.838702830188684</v>
      </c>
      <c r="CK165" s="457">
        <v>2.04</v>
      </c>
      <c r="CL165" s="458">
        <v>22.86</v>
      </c>
      <c r="CM165" s="458">
        <v>-5.33</v>
      </c>
      <c r="CN165" s="525">
        <v>6.56</v>
      </c>
      <c r="CO165" s="508">
        <v>3.85</v>
      </c>
    </row>
    <row r="166" spans="1:93" ht="11.25" customHeight="1">
      <c r="A166" s="30" t="s">
        <v>880</v>
      </c>
      <c r="B166" s="32" t="s">
        <v>881</v>
      </c>
      <c r="C166" s="35" t="s">
        <v>2734</v>
      </c>
      <c r="D166" s="200">
        <v>5</v>
      </c>
      <c r="E166" s="24">
        <v>636</v>
      </c>
      <c r="F166" s="65" t="s">
        <v>2659</v>
      </c>
      <c r="G166" s="66" t="s">
        <v>2659</v>
      </c>
      <c r="H166" s="185">
        <v>108.92</v>
      </c>
      <c r="I166" s="229">
        <f t="shared" si="244"/>
        <v>0.91810503121557108</v>
      </c>
      <c r="J166" s="125">
        <v>0.2</v>
      </c>
      <c r="K166" s="125">
        <v>0.25</v>
      </c>
      <c r="L166" s="84">
        <f t="shared" si="206"/>
        <v>25</v>
      </c>
      <c r="M166" s="215">
        <v>42065</v>
      </c>
      <c r="N166" s="44">
        <v>42067</v>
      </c>
      <c r="O166" s="34">
        <v>42086</v>
      </c>
      <c r="P166" s="268" t="s">
        <v>2788</v>
      </c>
      <c r="Q166" s="847"/>
      <c r="R166" s="192">
        <f t="shared" si="241"/>
        <v>1</v>
      </c>
      <c r="S166" s="672">
        <f t="shared" si="207"/>
        <v>12.121212121212121</v>
      </c>
      <c r="T166" s="681">
        <f t="shared" si="208"/>
        <v>30.44714604949359</v>
      </c>
      <c r="U166" s="229">
        <f t="shared" si="209"/>
        <v>13.202424242424243</v>
      </c>
      <c r="V166" s="264">
        <v>12</v>
      </c>
      <c r="W166" s="162">
        <v>8.25</v>
      </c>
      <c r="X166" s="150">
        <v>0.73</v>
      </c>
      <c r="Y166" s="157">
        <v>0.48</v>
      </c>
      <c r="Z166" s="150">
        <v>2.9</v>
      </c>
      <c r="AA166" s="158">
        <v>21.8</v>
      </c>
      <c r="AB166" s="434">
        <v>64.900000000000006</v>
      </c>
      <c r="AC166" s="444">
        <v>13.79</v>
      </c>
      <c r="AD166" s="445">
        <v>38.5</v>
      </c>
      <c r="AE166" s="445">
        <v>18.170000000000002</v>
      </c>
      <c r="AF166" s="725">
        <v>16</v>
      </c>
      <c r="AG166" s="467">
        <v>8499</v>
      </c>
      <c r="AH166" s="679">
        <v>0.5</v>
      </c>
      <c r="AI166" s="769">
        <v>0.57999999999999996</v>
      </c>
      <c r="AJ166" s="797" t="str">
        <f t="shared" si="224"/>
        <v>n/a</v>
      </c>
      <c r="AK166" s="686" t="str">
        <f t="shared" si="245"/>
        <v>n/a</v>
      </c>
      <c r="AL166" s="635">
        <f t="shared" si="223"/>
        <v>17.647058823529417</v>
      </c>
      <c r="AM166" s="636">
        <f t="shared" si="202"/>
        <v>16.960709528514649</v>
      </c>
      <c r="AN166" s="636" t="str">
        <f t="shared" si="203"/>
        <v>n/a</v>
      </c>
      <c r="AO166" s="236" t="str">
        <f t="shared" si="226"/>
        <v>n/a</v>
      </c>
      <c r="AP166" s="814">
        <v>0.8</v>
      </c>
      <c r="AQ166" s="814">
        <v>0.68</v>
      </c>
      <c r="AR166" s="815"/>
      <c r="AS166" s="814">
        <v>0.56000000000000005</v>
      </c>
      <c r="AT166" s="797">
        <v>0.5</v>
      </c>
      <c r="AU166" s="815"/>
      <c r="AV166" s="829">
        <v>0</v>
      </c>
      <c r="AW166" s="829">
        <v>0</v>
      </c>
      <c r="AX166" s="820">
        <v>0</v>
      </c>
      <c r="AY166" s="820">
        <v>0</v>
      </c>
      <c r="AZ166" s="820">
        <v>0</v>
      </c>
      <c r="BA166" s="820">
        <v>0</v>
      </c>
      <c r="BB166" s="820">
        <v>0</v>
      </c>
      <c r="BC166" s="820">
        <v>0</v>
      </c>
      <c r="BD166" s="820">
        <v>0</v>
      </c>
      <c r="BE166" s="820">
        <v>0</v>
      </c>
      <c r="BF166" s="820">
        <v>0</v>
      </c>
      <c r="BG166" s="820">
        <v>0</v>
      </c>
      <c r="BH166" s="816">
        <f t="shared" si="210"/>
        <v>2.54</v>
      </c>
      <c r="BI166" s="409">
        <f t="shared" si="211"/>
        <v>17.647058823529417</v>
      </c>
      <c r="BJ166" s="409">
        <f t="shared" si="212"/>
        <v>21.42857142857142</v>
      </c>
      <c r="BK166" s="409">
        <f t="shared" si="213"/>
        <v>12.000000000000011</v>
      </c>
      <c r="BL166" s="395">
        <f t="shared" si="248"/>
        <v>0</v>
      </c>
      <c r="BM166" s="408">
        <f t="shared" ref="BM166:BW166" si="249">IF(AW166=0,0,IF(AW166&gt;AV166,0,((AV166/AW166)-1)*100))</f>
        <v>0</v>
      </c>
      <c r="BN166" s="395">
        <f t="shared" si="249"/>
        <v>0</v>
      </c>
      <c r="BO166" s="395">
        <f t="shared" si="249"/>
        <v>0</v>
      </c>
      <c r="BP166" s="395">
        <f t="shared" si="249"/>
        <v>0</v>
      </c>
      <c r="BQ166" s="395">
        <f t="shared" si="249"/>
        <v>0</v>
      </c>
      <c r="BR166" s="395">
        <f t="shared" si="249"/>
        <v>0</v>
      </c>
      <c r="BS166" s="395">
        <f t="shared" si="249"/>
        <v>0</v>
      </c>
      <c r="BT166" s="395">
        <f t="shared" si="249"/>
        <v>0</v>
      </c>
      <c r="BU166" s="395">
        <f t="shared" si="249"/>
        <v>0</v>
      </c>
      <c r="BV166" s="395">
        <f t="shared" si="249"/>
        <v>0</v>
      </c>
      <c r="BW166" s="395">
        <f t="shared" si="249"/>
        <v>0</v>
      </c>
      <c r="BX166" s="408">
        <f t="shared" si="214"/>
        <v>3.4050420168067235</v>
      </c>
      <c r="BY166" s="409">
        <f t="shared" si="215"/>
        <v>7.0270320503382129</v>
      </c>
      <c r="BZ166" s="654" t="s">
        <v>2441</v>
      </c>
      <c r="CA166" s="487" t="str">
        <f t="shared" si="216"/>
        <v>n/a</v>
      </c>
      <c r="CB166" s="349" t="str">
        <f t="shared" si="217"/>
        <v>n/a</v>
      </c>
      <c r="CC166" s="408">
        <f t="shared" si="218"/>
        <v>61.80015737203972</v>
      </c>
      <c r="CD166" s="574">
        <f t="shared" si="219"/>
        <v>0.88000000000000012</v>
      </c>
      <c r="CE166" s="420">
        <f t="shared" si="41"/>
        <v>0.96800000000000019</v>
      </c>
      <c r="CF166" s="420">
        <f t="shared" si="243"/>
        <v>1.0648000000000002</v>
      </c>
      <c r="CG166" s="420">
        <f t="shared" si="243"/>
        <v>1.1712800000000003</v>
      </c>
      <c r="CH166" s="497">
        <f t="shared" si="243"/>
        <v>1.2884080000000004</v>
      </c>
      <c r="CI166" s="421">
        <f t="shared" si="221"/>
        <v>5.3724880000000015</v>
      </c>
      <c r="CJ166" s="409">
        <f t="shared" si="222"/>
        <v>4.9325082629452819</v>
      </c>
      <c r="CK166" s="468">
        <v>1.34</v>
      </c>
      <c r="CL166" s="469">
        <v>45.43</v>
      </c>
      <c r="CM166" s="469">
        <v>-2.5499999999999998</v>
      </c>
      <c r="CN166" s="528">
        <v>7.94</v>
      </c>
      <c r="CO166" s="476">
        <v>15.22</v>
      </c>
    </row>
    <row r="167" spans="1:93" ht="11.25" customHeight="1">
      <c r="A167" s="15" t="s">
        <v>2611</v>
      </c>
      <c r="B167" s="16" t="s">
        <v>2612</v>
      </c>
      <c r="C167" s="373" t="s">
        <v>497</v>
      </c>
      <c r="D167" s="216">
        <v>5</v>
      </c>
      <c r="E167" s="24">
        <v>610</v>
      </c>
      <c r="F167" s="78" t="s">
        <v>2659</v>
      </c>
      <c r="G167" s="50" t="s">
        <v>2659</v>
      </c>
      <c r="H167" s="985">
        <v>23</v>
      </c>
      <c r="I167" s="226">
        <f t="shared" si="244"/>
        <v>2.2608695652173916</v>
      </c>
      <c r="J167" s="127">
        <v>0.12</v>
      </c>
      <c r="K167" s="127">
        <v>0.13</v>
      </c>
      <c r="L167" s="96">
        <f t="shared" ref="L167:L198" si="250">((K167/J167)-1)*100</f>
        <v>8.3333333333333481</v>
      </c>
      <c r="M167" s="105">
        <v>42040</v>
      </c>
      <c r="N167" s="20">
        <v>42044</v>
      </c>
      <c r="O167" s="21">
        <v>42058</v>
      </c>
      <c r="P167" s="269" t="s">
        <v>1923</v>
      </c>
      <c r="Q167" s="128"/>
      <c r="R167" s="225">
        <f t="shared" si="241"/>
        <v>0.52</v>
      </c>
      <c r="S167" s="675">
        <f t="shared" ref="S167:S198" si="251">IF(OR(W167&lt;0.01,W167="n/a"),"n/a",R167/W167*100)</f>
        <v>64.197530864197532</v>
      </c>
      <c r="T167" s="684" t="str">
        <f t="shared" ref="T167:T198" si="252">IF(OR(W167&lt;0.01,Z167="n/a"),"n/a",(H167/SQRT(22.5*W167*(H167/Z167))-1)*100)</f>
        <v>n/a</v>
      </c>
      <c r="U167" s="226">
        <f t="shared" ref="U167:U198" si="253">IF(OR(W167&lt;0.01,W167="n/a"),"n/a",H167/W167)</f>
        <v>28.39506172839506</v>
      </c>
      <c r="V167" s="267">
        <v>12</v>
      </c>
      <c r="W167" s="904">
        <v>0.81</v>
      </c>
      <c r="X167" s="905" t="s">
        <v>462</v>
      </c>
      <c r="Y167" s="906" t="s">
        <v>462</v>
      </c>
      <c r="Z167" s="905" t="s">
        <v>462</v>
      </c>
      <c r="AA167" s="907" t="s">
        <v>462</v>
      </c>
      <c r="AB167" s="908" t="s">
        <v>462</v>
      </c>
      <c r="AC167" s="910" t="s">
        <v>462</v>
      </c>
      <c r="AD167" s="909" t="s">
        <v>462</v>
      </c>
      <c r="AE167" s="909" t="s">
        <v>462</v>
      </c>
      <c r="AF167" s="724">
        <v>7</v>
      </c>
      <c r="AG167" s="911" t="s">
        <v>462</v>
      </c>
      <c r="AH167" s="984" t="s">
        <v>462</v>
      </c>
      <c r="AI167" s="906" t="s">
        <v>462</v>
      </c>
      <c r="AJ167" s="795" t="str">
        <f t="shared" si="224"/>
        <v>n/a</v>
      </c>
      <c r="AK167" s="794" t="str">
        <f t="shared" si="245"/>
        <v>n/a</v>
      </c>
      <c r="AL167" s="634">
        <f t="shared" si="223"/>
        <v>14.285714285714279</v>
      </c>
      <c r="AM167" s="631">
        <f t="shared" si="202"/>
        <v>33.886590016433907</v>
      </c>
      <c r="AN167" s="631">
        <f t="shared" si="203"/>
        <v>23.918627909498504</v>
      </c>
      <c r="AO167" s="235" t="str">
        <f t="shared" si="226"/>
        <v>n/a</v>
      </c>
      <c r="AP167" s="813">
        <v>0.48</v>
      </c>
      <c r="AQ167" s="808">
        <v>0.42</v>
      </c>
      <c r="AR167" s="809"/>
      <c r="AS167" s="808">
        <v>0.3</v>
      </c>
      <c r="AT167" s="796">
        <v>0.2</v>
      </c>
      <c r="AU167" s="809"/>
      <c r="AV167" s="827">
        <v>0.15142</v>
      </c>
      <c r="AW167" s="827">
        <v>0.16427</v>
      </c>
      <c r="AX167" s="811">
        <v>0.20714000000000002</v>
      </c>
      <c r="AY167" s="811">
        <v>0.14283999999999999</v>
      </c>
      <c r="AZ167" s="812">
        <v>0</v>
      </c>
      <c r="BA167" s="812">
        <v>0</v>
      </c>
      <c r="BB167" s="812">
        <v>0</v>
      </c>
      <c r="BC167" s="812">
        <v>0</v>
      </c>
      <c r="BD167" s="812">
        <v>0</v>
      </c>
      <c r="BE167" s="812">
        <v>0</v>
      </c>
      <c r="BF167" s="812">
        <v>0</v>
      </c>
      <c r="BG167" s="812">
        <v>0</v>
      </c>
      <c r="BH167" s="810">
        <f>SUM(AP167:BG167)</f>
        <v>2.0656699999999999</v>
      </c>
      <c r="BI167" s="405">
        <f t="shared" ref="BI167:BI198" si="254">((AP167/AQ167)-1)*100</f>
        <v>14.285714285714279</v>
      </c>
      <c r="BJ167" s="405">
        <f t="shared" ref="BJ167:BJ182" si="255">IF(AS167=0,0,IF(AS167&gt;AQ167,0,((AQ167/AS167)-1)*100))</f>
        <v>39.999999999999993</v>
      </c>
      <c r="BK167" s="405">
        <f t="shared" ref="BK167:BK198" si="256">IF(AT167=0,0,IF(AT167&gt;AS167,0,((AS167/AT167)-1)*100))</f>
        <v>49.999999999999979</v>
      </c>
      <c r="BL167" s="306">
        <f t="shared" si="248"/>
        <v>32.082948091401398</v>
      </c>
      <c r="BM167" s="404">
        <f t="shared" ref="BM167:BW167" si="257">IF(AW167=0,0,IF(AW167&gt;AV167,0,((AV167/AW167)-1)*100))</f>
        <v>0</v>
      </c>
      <c r="BN167" s="306">
        <f t="shared" si="257"/>
        <v>0</v>
      </c>
      <c r="BO167" s="306">
        <f t="shared" si="257"/>
        <v>45.015401848221813</v>
      </c>
      <c r="BP167" s="306">
        <f t="shared" si="257"/>
        <v>0</v>
      </c>
      <c r="BQ167" s="306">
        <f t="shared" si="257"/>
        <v>0</v>
      </c>
      <c r="BR167" s="306">
        <f t="shared" si="257"/>
        <v>0</v>
      </c>
      <c r="BS167" s="306">
        <f t="shared" si="257"/>
        <v>0</v>
      </c>
      <c r="BT167" s="306">
        <f t="shared" si="257"/>
        <v>0</v>
      </c>
      <c r="BU167" s="306">
        <f t="shared" si="257"/>
        <v>0</v>
      </c>
      <c r="BV167" s="306">
        <f t="shared" si="257"/>
        <v>0</v>
      </c>
      <c r="BW167" s="306">
        <f t="shared" si="257"/>
        <v>0</v>
      </c>
      <c r="BX167" s="404">
        <f>AVERAGE(BI167:BW167)</f>
        <v>12.09227094835583</v>
      </c>
      <c r="BY167" s="405">
        <f t="shared" ref="BY167:BY198" si="258">SQRT(AVERAGE((BI167-$BX167)^2,(BJ167-$BX167)^2,(BK167-$BX167)^2,(BL167-$BX167)^2,(BM167-$BX167)^2,(BN167-$BX167)^2,(BO167-$BX167)^2,(BP167-$BX167)^2,(BQ167-$BX167)^2,(BR167-$BX167)^2,(BS167-$BX167)^2,(BT167-$BX167)^2,(BU167-$BX167)^2,(BV167-$BX167)^2,(BW167-$BX167)^2))</f>
        <v>18.558804458834352</v>
      </c>
      <c r="BZ167" s="788" t="s">
        <v>2637</v>
      </c>
      <c r="CA167" s="486">
        <f t="shared" ref="CA167:CA198" si="259">IF(AN167="n/a","n/a",IF(U167&lt;0,"n/a",IF(U167="n/a","n/a",I167+AN167-U167)))</f>
        <v>-2.2155642536791653</v>
      </c>
      <c r="CB167" s="348">
        <f t="shared" ref="CB167:CB198" si="260">IF(AN167="n/a","n/a",I167+AN167)</f>
        <v>26.179497474715895</v>
      </c>
      <c r="CC167" s="404">
        <f t="shared" ref="CC167:CC198" si="261">D167/10+(500-E167)/100+IF(F167="N",2,IF(F167="Y",1,0))+IF(G167="N",2,IF(G167="Y",1,0))+IF(L167&gt;10,5,L167/2)+IF(S167&gt;100,0,IF(S167&lt;0,0,(100-S167)/10))+IF(U167&gt;100,0,IF(U167&lt;0,0,(100-U167)/10))+IF(X167="-",0,IF(X167="N/A",0,IF(X167&gt;5,0,5-X167)))+IF(Y167&gt;5,0,5-Y167)+IF(Z167="N/A",0,IF(Z167&gt;5,0,5-Z167))+IF(AB167&lt;0,0,IF(AB167="-",0,IF(AB167="N/A",0,IF(AB167&gt;10,5,AB167/2))))+IF(AC167="n/a",0,IF(AC167&lt;0,0,IF(AC167&gt;10,5,AC167/2)))+IF(AE167="n/a",0,IF(AE167&lt;0,0,IF(AE167&gt;10,5,AE167/2)))+AF167/10+IF(AG167&gt;100000,3,IF(AG167&gt;10000,2,IF(AG167&gt;1000,1,0)))+IF(AL167&gt;10,5,AL167/2)+IF(AM167="n/a",0,IF(AM167&gt;10,5,AM167/2))+IF(AN167="n/a",0,IF(AN167&gt;10,5,AN167/2))+IF(AO167="n/a",0,IF(AO167&lt;0,0,IF(AO167&gt;10,5,AO167/2)))+IF(BX167&gt;10,5,BX167/2)</f>
        <v>38.007407407407413</v>
      </c>
      <c r="CD167" s="570">
        <f t="shared" ref="CD167:CD198" si="262">IF(AB167="n/a",1.03*AP167,IF(AB167&lt;0,1.01*AP167,IF(AB167&gt;10,1.1*AP167,(1+AB167/100)*AP167)))</f>
        <v>0.49440000000000001</v>
      </c>
      <c r="CE167" s="417">
        <f t="shared" si="41"/>
        <v>0.50923200000000002</v>
      </c>
      <c r="CF167" s="417">
        <f t="shared" si="243"/>
        <v>0.52450896000000002</v>
      </c>
      <c r="CG167" s="417">
        <f t="shared" si="243"/>
        <v>0.5402442288</v>
      </c>
      <c r="CH167" s="495">
        <f t="shared" si="243"/>
        <v>0.55645155566400006</v>
      </c>
      <c r="CI167" s="418">
        <f t="shared" ref="CI167:CI198" si="263">SUM(CD167:CH167)</f>
        <v>2.6248367444639999</v>
      </c>
      <c r="CJ167" s="407">
        <f t="shared" ref="CJ167:CJ198" si="264">(CI167/H167)*100</f>
        <v>11.412333671582608</v>
      </c>
      <c r="CK167" s="912" t="s">
        <v>462</v>
      </c>
      <c r="CL167" s="913">
        <v>18.920000000000002</v>
      </c>
      <c r="CM167" s="913">
        <v>-22.27</v>
      </c>
      <c r="CN167" s="1033">
        <v>6.63</v>
      </c>
      <c r="CO167" s="1034">
        <v>-4.83</v>
      </c>
    </row>
    <row r="168" spans="1:93" ht="11.25" customHeight="1">
      <c r="A168" s="85" t="s">
        <v>2899</v>
      </c>
      <c r="B168" s="24" t="s">
        <v>2900</v>
      </c>
      <c r="C168" s="217" t="s">
        <v>1957</v>
      </c>
      <c r="D168" s="199">
        <v>5</v>
      </c>
      <c r="E168" s="24">
        <v>650</v>
      </c>
      <c r="F168" s="57" t="s">
        <v>2659</v>
      </c>
      <c r="G168" s="49" t="s">
        <v>2659</v>
      </c>
      <c r="H168" s="184">
        <v>7.62</v>
      </c>
      <c r="I168" s="227">
        <f t="shared" si="244"/>
        <v>2.0997375328083989</v>
      </c>
      <c r="J168" s="126">
        <v>3.5000000000000003E-2</v>
      </c>
      <c r="K168" s="126">
        <v>0.04</v>
      </c>
      <c r="L168" s="83">
        <f t="shared" si="250"/>
        <v>14.285714285714279</v>
      </c>
      <c r="M168" s="140">
        <v>42081</v>
      </c>
      <c r="N168" s="27">
        <v>42083</v>
      </c>
      <c r="O168" s="28">
        <v>42097</v>
      </c>
      <c r="P168" s="26" t="s">
        <v>1554</v>
      </c>
      <c r="Q168" s="24"/>
      <c r="R168" s="224">
        <f t="shared" si="241"/>
        <v>0.16</v>
      </c>
      <c r="S168" s="231">
        <f t="shared" si="251"/>
        <v>100</v>
      </c>
      <c r="T168" s="647">
        <f t="shared" si="252"/>
        <v>104.20169767495406</v>
      </c>
      <c r="U168" s="227">
        <f t="shared" si="253"/>
        <v>47.625</v>
      </c>
      <c r="V168" s="492">
        <v>12</v>
      </c>
      <c r="W168" s="161">
        <v>0.16</v>
      </c>
      <c r="X168" s="149">
        <v>3.17</v>
      </c>
      <c r="Y168" s="155">
        <v>1.88</v>
      </c>
      <c r="Z168" s="149">
        <v>1.97</v>
      </c>
      <c r="AA168" s="156">
        <v>4.4000000000000004</v>
      </c>
      <c r="AB168" s="432">
        <v>25</v>
      </c>
      <c r="AC168" s="440">
        <v>15.24</v>
      </c>
      <c r="AD168" s="443">
        <v>24.2</v>
      </c>
      <c r="AE168" s="440">
        <v>15</v>
      </c>
      <c r="AF168" s="723">
        <v>6</v>
      </c>
      <c r="AG168" s="456">
        <v>132</v>
      </c>
      <c r="AH168" s="653">
        <v>24.7</v>
      </c>
      <c r="AI168" s="767">
        <v>0</v>
      </c>
      <c r="AJ168" s="796" t="str">
        <f t="shared" si="224"/>
        <v>n/a</v>
      </c>
      <c r="AK168" s="688" t="str">
        <f t="shared" si="245"/>
        <v>n/a</v>
      </c>
      <c r="AL168" s="634">
        <f t="shared" ref="AL168:AL199" si="265">((AP168/AQ168)^(1/1)-1)*100</f>
        <v>17.391304347826097</v>
      </c>
      <c r="AM168" s="631">
        <f t="shared" ref="AM168:AM199" si="266">IF(AT168=0,"n/a",((AP168/AT168)^(1/3)-1)*100)</f>
        <v>31.037069710444843</v>
      </c>
      <c r="AN168" s="543" t="str">
        <f t="shared" ref="AN168:AN199" si="267">IF(AW168=0,"n/a",((AP168/AW168)^(1/5)-1)*100)</f>
        <v>n/a</v>
      </c>
      <c r="AO168" s="235" t="str">
        <f t="shared" si="226"/>
        <v>n/a</v>
      </c>
      <c r="AP168" s="808">
        <v>0.13500000000000001</v>
      </c>
      <c r="AQ168" s="808">
        <v>0.115</v>
      </c>
      <c r="AR168" s="809"/>
      <c r="AS168" s="808">
        <v>9.5000000000000001E-2</v>
      </c>
      <c r="AT168" s="796">
        <v>0.06</v>
      </c>
      <c r="AU168" s="809"/>
      <c r="AV168" s="827">
        <v>0</v>
      </c>
      <c r="AW168" s="827">
        <v>0</v>
      </c>
      <c r="AX168" s="812">
        <v>0</v>
      </c>
      <c r="AY168" s="812">
        <v>0</v>
      </c>
      <c r="AZ168" s="812">
        <v>0</v>
      </c>
      <c r="BA168" s="812">
        <v>0</v>
      </c>
      <c r="BB168" s="812">
        <v>0</v>
      </c>
      <c r="BC168" s="812">
        <v>0</v>
      </c>
      <c r="BD168" s="812">
        <v>0</v>
      </c>
      <c r="BE168" s="812">
        <v>0</v>
      </c>
      <c r="BF168" s="812">
        <v>0</v>
      </c>
      <c r="BG168" s="812">
        <v>0</v>
      </c>
      <c r="BH168" s="810">
        <f>SUM(AP168:BG168)</f>
        <v>0.40499999999999997</v>
      </c>
      <c r="BI168" s="405">
        <f t="shared" si="254"/>
        <v>17.391304347826097</v>
      </c>
      <c r="BJ168" s="405">
        <f t="shared" si="255"/>
        <v>21.052631578947366</v>
      </c>
      <c r="BK168" s="405">
        <f t="shared" si="256"/>
        <v>58.33333333333335</v>
      </c>
      <c r="BL168" s="306">
        <f t="shared" si="248"/>
        <v>0</v>
      </c>
      <c r="BM168" s="851">
        <f t="shared" ref="BM168:BW171" si="268">IF(AW168=0,0,IF(AW168&gt;AV168,0,((AV168/AW168)-1)*100))</f>
        <v>0</v>
      </c>
      <c r="BN168" s="306">
        <f t="shared" si="268"/>
        <v>0</v>
      </c>
      <c r="BO168" s="306">
        <f t="shared" si="268"/>
        <v>0</v>
      </c>
      <c r="BP168" s="306">
        <f t="shared" si="268"/>
        <v>0</v>
      </c>
      <c r="BQ168" s="306">
        <f t="shared" si="268"/>
        <v>0</v>
      </c>
      <c r="BR168" s="306">
        <f t="shared" si="268"/>
        <v>0</v>
      </c>
      <c r="BS168" s="306">
        <f t="shared" si="268"/>
        <v>0</v>
      </c>
      <c r="BT168" s="306">
        <f t="shared" si="268"/>
        <v>0</v>
      </c>
      <c r="BU168" s="306">
        <f t="shared" si="268"/>
        <v>0</v>
      </c>
      <c r="BV168" s="306">
        <f t="shared" si="268"/>
        <v>0</v>
      </c>
      <c r="BW168" s="306">
        <f t="shared" si="268"/>
        <v>0</v>
      </c>
      <c r="BX168" s="404">
        <f>AVERAGE(BI168:BW168)</f>
        <v>6.4518179506737869</v>
      </c>
      <c r="BY168" s="405">
        <f t="shared" si="258"/>
        <v>15.327663918692547</v>
      </c>
      <c r="BZ168" s="788" t="s">
        <v>1863</v>
      </c>
      <c r="CA168" s="486" t="str">
        <f t="shared" si="259"/>
        <v>n/a</v>
      </c>
      <c r="CB168" s="348" t="str">
        <f t="shared" si="260"/>
        <v>n/a</v>
      </c>
      <c r="CC168" s="404">
        <f t="shared" si="261"/>
        <v>46.043408975336895</v>
      </c>
      <c r="CD168" s="570">
        <f t="shared" si="262"/>
        <v>0.14850000000000002</v>
      </c>
      <c r="CE168" s="419">
        <f t="shared" si="41"/>
        <v>0.16335000000000002</v>
      </c>
      <c r="CF168" s="419">
        <f t="shared" si="243"/>
        <v>0.17968500000000004</v>
      </c>
      <c r="CG168" s="419">
        <f t="shared" si="243"/>
        <v>0.19765350000000007</v>
      </c>
      <c r="CH168" s="496">
        <f t="shared" si="243"/>
        <v>0.21741885000000008</v>
      </c>
      <c r="CI168" s="416">
        <f t="shared" si="263"/>
        <v>0.90660735000000026</v>
      </c>
      <c r="CJ168" s="405">
        <f t="shared" si="264"/>
        <v>11.897734251968508</v>
      </c>
      <c r="CK168" s="457">
        <v>-0.13</v>
      </c>
      <c r="CL168" s="458">
        <v>17.59</v>
      </c>
      <c r="CM168" s="458">
        <v>-9.1300000000000008</v>
      </c>
      <c r="CN168" s="525">
        <v>0.02</v>
      </c>
      <c r="CO168" s="508">
        <v>2.63</v>
      </c>
    </row>
    <row r="169" spans="1:93" ht="11.25" customHeight="1">
      <c r="A169" s="23" t="s">
        <v>3729</v>
      </c>
      <c r="B169" s="24" t="s">
        <v>3730</v>
      </c>
      <c r="C169" s="217" t="s">
        <v>1345</v>
      </c>
      <c r="D169" s="199">
        <v>5</v>
      </c>
      <c r="E169" s="24">
        <v>516</v>
      </c>
      <c r="F169" s="57" t="s">
        <v>2659</v>
      </c>
      <c r="G169" s="49" t="s">
        <v>2659</v>
      </c>
      <c r="H169" s="184">
        <v>104.26</v>
      </c>
      <c r="I169" s="227">
        <f t="shared" si="244"/>
        <v>1.1509687320161135</v>
      </c>
      <c r="J169" s="126">
        <v>0.24</v>
      </c>
      <c r="K169" s="126">
        <v>0.3</v>
      </c>
      <c r="L169" s="83">
        <f t="shared" si="250"/>
        <v>25</v>
      </c>
      <c r="M169" s="140">
        <v>41816</v>
      </c>
      <c r="N169" s="27">
        <v>41820</v>
      </c>
      <c r="O169" s="28">
        <v>41835</v>
      </c>
      <c r="P169" s="26" t="s">
        <v>1514</v>
      </c>
      <c r="Q169" s="24"/>
      <c r="R169" s="224">
        <f t="shared" si="241"/>
        <v>1.2</v>
      </c>
      <c r="S169" s="231">
        <f t="shared" si="251"/>
        <v>28.037383177570092</v>
      </c>
      <c r="T169" s="1099">
        <f t="shared" si="252"/>
        <v>2404.1912364478021</v>
      </c>
      <c r="U169" s="227">
        <f t="shared" si="253"/>
        <v>24.359813084112151</v>
      </c>
      <c r="V169" s="492">
        <v>12</v>
      </c>
      <c r="W169" s="161">
        <v>4.28</v>
      </c>
      <c r="X169" s="149">
        <v>1.38</v>
      </c>
      <c r="Y169" s="155">
        <v>1.38</v>
      </c>
      <c r="Z169" s="641">
        <v>579.22</v>
      </c>
      <c r="AA169" s="156">
        <v>54.3</v>
      </c>
      <c r="AB169" s="432">
        <v>20.2</v>
      </c>
      <c r="AC169" s="440">
        <v>19.68</v>
      </c>
      <c r="AD169" s="443">
        <v>31.5</v>
      </c>
      <c r="AE169" s="440">
        <v>17.7</v>
      </c>
      <c r="AF169" s="723">
        <v>13</v>
      </c>
      <c r="AG169" s="456">
        <v>4658</v>
      </c>
      <c r="AH169" s="653">
        <v>2</v>
      </c>
      <c r="AI169" s="1100">
        <v>110.19</v>
      </c>
      <c r="AJ169" s="796">
        <f t="shared" si="224"/>
        <v>0.4456304011119141</v>
      </c>
      <c r="AK169" s="688">
        <f t="shared" si="245"/>
        <v>1.2749077339446899</v>
      </c>
      <c r="AL169" s="634">
        <f t="shared" si="265"/>
        <v>22.72727272727273</v>
      </c>
      <c r="AM169" s="631">
        <f t="shared" si="266"/>
        <v>16.106951284583992</v>
      </c>
      <c r="AN169" s="631">
        <f t="shared" si="267"/>
        <v>14.037357635025295</v>
      </c>
      <c r="AO169" s="235">
        <f t="shared" si="226"/>
        <v>11.010489042679449</v>
      </c>
      <c r="AP169" s="808">
        <v>1.08</v>
      </c>
      <c r="AQ169" s="808">
        <v>0.88</v>
      </c>
      <c r="AR169" s="809" t="s">
        <v>1127</v>
      </c>
      <c r="AS169" s="808">
        <v>0.74</v>
      </c>
      <c r="AT169" s="796">
        <v>0.69</v>
      </c>
      <c r="AU169" s="809"/>
      <c r="AV169" s="821">
        <v>0.59</v>
      </c>
      <c r="AW169" s="827">
        <v>0.56000000000000005</v>
      </c>
      <c r="AX169" s="811">
        <v>0.56000000000000005</v>
      </c>
      <c r="AY169" s="811">
        <v>0.52</v>
      </c>
      <c r="AZ169" s="811">
        <v>0.44</v>
      </c>
      <c r="BA169" s="811">
        <v>0.4</v>
      </c>
      <c r="BB169" s="812">
        <v>0.38</v>
      </c>
      <c r="BC169" s="812">
        <v>0.38</v>
      </c>
      <c r="BD169" s="812">
        <v>0.38</v>
      </c>
      <c r="BE169" s="812">
        <v>0.38</v>
      </c>
      <c r="BF169" s="811">
        <v>0.38</v>
      </c>
      <c r="BG169" s="811">
        <v>8.5000000000000006E-2</v>
      </c>
      <c r="BH169" s="810">
        <f>SUM(AP169:BG169)</f>
        <v>8.4450000000000003</v>
      </c>
      <c r="BI169" s="405">
        <f t="shared" si="254"/>
        <v>22.72727272727273</v>
      </c>
      <c r="BJ169" s="405">
        <f t="shared" si="255"/>
        <v>18.918918918918926</v>
      </c>
      <c r="BK169" s="405">
        <f t="shared" si="256"/>
        <v>7.2463768115942129</v>
      </c>
      <c r="BL169" s="306">
        <f t="shared" si="248"/>
        <v>16.949152542372879</v>
      </c>
      <c r="BM169" s="404">
        <f t="shared" si="268"/>
        <v>5.3571428571428381</v>
      </c>
      <c r="BN169" s="306">
        <f t="shared" si="268"/>
        <v>0</v>
      </c>
      <c r="BO169" s="306">
        <f t="shared" si="268"/>
        <v>7.6923076923077094</v>
      </c>
      <c r="BP169" s="306">
        <f t="shared" si="268"/>
        <v>18.181818181818187</v>
      </c>
      <c r="BQ169" s="306">
        <f t="shared" si="268"/>
        <v>9.9999999999999858</v>
      </c>
      <c r="BR169" s="306">
        <f t="shared" si="268"/>
        <v>5.2631578947368363</v>
      </c>
      <c r="BS169" s="306">
        <f t="shared" si="268"/>
        <v>0</v>
      </c>
      <c r="BT169" s="306">
        <f t="shared" si="268"/>
        <v>0</v>
      </c>
      <c r="BU169" s="306">
        <f t="shared" si="268"/>
        <v>0</v>
      </c>
      <c r="BV169" s="306">
        <f t="shared" si="268"/>
        <v>0</v>
      </c>
      <c r="BW169" s="306">
        <f t="shared" si="268"/>
        <v>347.05882352941177</v>
      </c>
      <c r="BX169" s="404">
        <f>AVERAGE(BI169:BW169)</f>
        <v>30.626331410371737</v>
      </c>
      <c r="BY169" s="405">
        <f t="shared" si="258"/>
        <v>84.908041410645296</v>
      </c>
      <c r="BZ169" s="788" t="s">
        <v>2558</v>
      </c>
      <c r="CA169" s="486">
        <f t="shared" si="259"/>
        <v>-9.1714867170707421</v>
      </c>
      <c r="CB169" s="348">
        <f t="shared" si="260"/>
        <v>15.188326367041409</v>
      </c>
      <c r="CC169" s="404">
        <f t="shared" si="261"/>
        <v>69.640280373831771</v>
      </c>
      <c r="CD169" s="570">
        <f t="shared" si="262"/>
        <v>1.1880000000000002</v>
      </c>
      <c r="CE169" s="419">
        <f t="shared" si="41"/>
        <v>1.3068000000000002</v>
      </c>
      <c r="CF169" s="419">
        <f t="shared" si="243"/>
        <v>1.4374800000000003</v>
      </c>
      <c r="CG169" s="419">
        <f t="shared" si="243"/>
        <v>1.5812280000000005</v>
      </c>
      <c r="CH169" s="496">
        <f t="shared" si="243"/>
        <v>1.7393508000000006</v>
      </c>
      <c r="CI169" s="416">
        <f t="shared" si="263"/>
        <v>7.252858800000002</v>
      </c>
      <c r="CJ169" s="405">
        <f t="shared" si="264"/>
        <v>6.9565114137732618</v>
      </c>
      <c r="CK169" s="457">
        <v>1.19</v>
      </c>
      <c r="CL169" s="458">
        <v>43.46</v>
      </c>
      <c r="CM169" s="458">
        <v>-2.44</v>
      </c>
      <c r="CN169" s="525">
        <v>5.71</v>
      </c>
      <c r="CO169" s="508">
        <v>17.39</v>
      </c>
    </row>
    <row r="170" spans="1:93" ht="11.25" customHeight="1">
      <c r="A170" s="23" t="s">
        <v>2663</v>
      </c>
      <c r="B170" s="24" t="s">
        <v>2664</v>
      </c>
      <c r="C170" s="98" t="s">
        <v>2665</v>
      </c>
      <c r="D170" s="199">
        <v>5</v>
      </c>
      <c r="E170" s="24">
        <v>517</v>
      </c>
      <c r="F170" s="38" t="s">
        <v>2049</v>
      </c>
      <c r="G170" s="39" t="s">
        <v>2049</v>
      </c>
      <c r="H170" s="184">
        <v>10.83</v>
      </c>
      <c r="I170" s="227">
        <f t="shared" si="244"/>
        <v>6.2788550323176358</v>
      </c>
      <c r="J170" s="126">
        <v>0.16500000000000001</v>
      </c>
      <c r="K170" s="126">
        <v>0.17</v>
      </c>
      <c r="L170" s="83">
        <f t="shared" si="250"/>
        <v>3.0303030303030276</v>
      </c>
      <c r="M170" s="140">
        <v>41816</v>
      </c>
      <c r="N170" s="27">
        <v>41820</v>
      </c>
      <c r="O170" s="28">
        <v>41835</v>
      </c>
      <c r="P170" s="93" t="s">
        <v>1514</v>
      </c>
      <c r="Q170" s="91"/>
      <c r="R170" s="224">
        <f t="shared" si="241"/>
        <v>0.68</v>
      </c>
      <c r="S170" s="321">
        <f t="shared" si="251"/>
        <v>618.18181818181824</v>
      </c>
      <c r="T170" s="647">
        <f t="shared" si="252"/>
        <v>180.64859943287863</v>
      </c>
      <c r="U170" s="228">
        <f t="shared" si="253"/>
        <v>98.454545454545453</v>
      </c>
      <c r="V170" s="492">
        <v>12</v>
      </c>
      <c r="W170" s="161">
        <v>0.11</v>
      </c>
      <c r="X170" s="641">
        <v>15.46</v>
      </c>
      <c r="Y170" s="155">
        <v>5.8</v>
      </c>
      <c r="Z170" s="149">
        <v>1.8</v>
      </c>
      <c r="AA170" s="156">
        <v>2.9</v>
      </c>
      <c r="AB170" s="489">
        <v>-116.1</v>
      </c>
      <c r="AC170" s="440">
        <v>7.91</v>
      </c>
      <c r="AD170" s="443">
        <v>19.7</v>
      </c>
      <c r="AE170" s="440">
        <v>6.37</v>
      </c>
      <c r="AF170" s="723">
        <v>9</v>
      </c>
      <c r="AG170" s="456">
        <v>2515</v>
      </c>
      <c r="AH170" s="653">
        <v>1.9</v>
      </c>
      <c r="AI170" s="767">
        <v>1.56</v>
      </c>
      <c r="AJ170" s="796">
        <f t="shared" ref="AJ170:AJ186" si="269">IF(OR(AD170&lt;0,AD170="n/a",AD170=0,AN170="n/a"),"n/a",AN170/AD170)</f>
        <v>0.59187655544569817</v>
      </c>
      <c r="AK170" s="688" t="str">
        <f t="shared" si="245"/>
        <v>n/a</v>
      </c>
      <c r="AL170" s="634">
        <f t="shared" si="265"/>
        <v>11.66666666666667</v>
      </c>
      <c r="AM170" s="631">
        <f t="shared" si="266"/>
        <v>13.354558651041915</v>
      </c>
      <c r="AN170" s="631">
        <f t="shared" si="267"/>
        <v>11.659968142280253</v>
      </c>
      <c r="AO170" s="235">
        <f t="shared" si="226"/>
        <v>-7.1044999812726495</v>
      </c>
      <c r="AP170" s="808">
        <v>0.67</v>
      </c>
      <c r="AQ170" s="813">
        <v>0.6</v>
      </c>
      <c r="AR170" s="809"/>
      <c r="AS170" s="808">
        <v>0.52500000000000002</v>
      </c>
      <c r="AT170" s="796">
        <v>0.46</v>
      </c>
      <c r="AU170" s="809"/>
      <c r="AV170" s="821">
        <v>0.4</v>
      </c>
      <c r="AW170" s="827">
        <v>0.38600000000000001</v>
      </c>
      <c r="AX170" s="812">
        <v>1.365</v>
      </c>
      <c r="AY170" s="811">
        <v>1.5</v>
      </c>
      <c r="AZ170" s="811">
        <v>1.46</v>
      </c>
      <c r="BA170" s="811">
        <v>1.44</v>
      </c>
      <c r="BB170" s="811">
        <v>1.4</v>
      </c>
      <c r="BC170" s="811">
        <v>1.34</v>
      </c>
      <c r="BD170" s="811">
        <v>1.32</v>
      </c>
      <c r="BE170" s="811">
        <v>1.27</v>
      </c>
      <c r="BF170" s="811">
        <v>1.2450000000000001</v>
      </c>
      <c r="BG170" s="811">
        <v>1.2250000000000001</v>
      </c>
      <c r="BH170" s="810">
        <f>SUM(AP170:BG170)</f>
        <v>16.606000000000002</v>
      </c>
      <c r="BI170" s="405">
        <f t="shared" si="254"/>
        <v>11.66666666666667</v>
      </c>
      <c r="BJ170" s="405">
        <f t="shared" si="255"/>
        <v>14.285714285714279</v>
      </c>
      <c r="BK170" s="405">
        <f t="shared" si="256"/>
        <v>14.130434782608692</v>
      </c>
      <c r="BL170" s="306">
        <f t="shared" si="248"/>
        <v>14.999999999999991</v>
      </c>
      <c r="BM170" s="404">
        <f t="shared" si="268"/>
        <v>3.62694300518136</v>
      </c>
      <c r="BN170" s="306">
        <f t="shared" si="268"/>
        <v>0</v>
      </c>
      <c r="BO170" s="306">
        <f t="shared" si="268"/>
        <v>0</v>
      </c>
      <c r="BP170" s="306">
        <f t="shared" si="268"/>
        <v>2.7397260273972712</v>
      </c>
      <c r="BQ170" s="306">
        <f t="shared" si="268"/>
        <v>1.388888888888884</v>
      </c>
      <c r="BR170" s="306">
        <f t="shared" si="268"/>
        <v>2.8571428571428692</v>
      </c>
      <c r="BS170" s="306">
        <f t="shared" si="268"/>
        <v>4.4776119402984982</v>
      </c>
      <c r="BT170" s="306">
        <f t="shared" si="268"/>
        <v>1.5151515151515138</v>
      </c>
      <c r="BU170" s="306">
        <f t="shared" si="268"/>
        <v>3.937007874015741</v>
      </c>
      <c r="BV170" s="306">
        <f t="shared" si="268"/>
        <v>2.008032128514059</v>
      </c>
      <c r="BW170" s="306">
        <f t="shared" si="268"/>
        <v>1.6326530612244872</v>
      </c>
      <c r="BX170" s="404">
        <f>AVERAGE(BI170:BW170)</f>
        <v>5.2843982021869556</v>
      </c>
      <c r="BY170" s="405">
        <f t="shared" si="258"/>
        <v>5.2995882248196997</v>
      </c>
      <c r="BZ170" s="788" t="s">
        <v>2637</v>
      </c>
      <c r="CA170" s="683">
        <f t="shared" si="259"/>
        <v>-80.515722279947568</v>
      </c>
      <c r="CB170" s="348">
        <f t="shared" si="260"/>
        <v>17.938823174597889</v>
      </c>
      <c r="CC170" s="404">
        <f t="shared" si="261"/>
        <v>35.88189607079044</v>
      </c>
      <c r="CD170" s="570">
        <f t="shared" si="262"/>
        <v>0.67670000000000008</v>
      </c>
      <c r="CE170" s="419">
        <f t="shared" si="41"/>
        <v>0.73022697000000003</v>
      </c>
      <c r="CF170" s="419">
        <f t="shared" si="243"/>
        <v>0.77674242798900006</v>
      </c>
      <c r="CG170" s="419">
        <f t="shared" si="243"/>
        <v>0.82622092065189945</v>
      </c>
      <c r="CH170" s="496">
        <f t="shared" si="243"/>
        <v>0.87885119329742556</v>
      </c>
      <c r="CI170" s="416">
        <f t="shared" si="263"/>
        <v>3.8887415119383251</v>
      </c>
      <c r="CJ170" s="405">
        <f t="shared" si="264"/>
        <v>35.907123840612421</v>
      </c>
      <c r="CK170" s="457">
        <v>1.1599999999999999</v>
      </c>
      <c r="CL170" s="458">
        <v>12.91</v>
      </c>
      <c r="CM170" s="458">
        <v>-7.83</v>
      </c>
      <c r="CN170" s="525">
        <v>-3.15</v>
      </c>
      <c r="CO170" s="508">
        <v>0.88</v>
      </c>
    </row>
    <row r="171" spans="1:93" ht="11.25" customHeight="1">
      <c r="A171" s="85" t="s">
        <v>3349</v>
      </c>
      <c r="B171" s="24" t="s">
        <v>2669</v>
      </c>
      <c r="C171" s="29" t="s">
        <v>3417</v>
      </c>
      <c r="D171" s="199">
        <v>5</v>
      </c>
      <c r="E171" s="24">
        <v>594</v>
      </c>
      <c r="F171" s="38" t="s">
        <v>1572</v>
      </c>
      <c r="G171" s="39" t="s">
        <v>1572</v>
      </c>
      <c r="H171" s="184">
        <v>57.64</v>
      </c>
      <c r="I171" s="227">
        <f t="shared" si="244"/>
        <v>1.3879250520471895</v>
      </c>
      <c r="J171" s="126">
        <v>0.16</v>
      </c>
      <c r="K171" s="126">
        <v>0.2</v>
      </c>
      <c r="L171" s="83">
        <f t="shared" si="250"/>
        <v>25</v>
      </c>
      <c r="M171" s="140">
        <v>42012</v>
      </c>
      <c r="N171" s="27">
        <v>42016</v>
      </c>
      <c r="O171" s="28">
        <v>42036</v>
      </c>
      <c r="P171" s="93" t="s">
        <v>1515</v>
      </c>
      <c r="Q171" s="627"/>
      <c r="R171" s="224">
        <f t="shared" si="241"/>
        <v>0.8</v>
      </c>
      <c r="S171" s="231">
        <f t="shared" si="251"/>
        <v>14.010507880910684</v>
      </c>
      <c r="T171" s="647">
        <f t="shared" si="252"/>
        <v>-34.714839590586756</v>
      </c>
      <c r="U171" s="227">
        <f t="shared" si="253"/>
        <v>10.094570928196147</v>
      </c>
      <c r="V171" s="492">
        <v>12</v>
      </c>
      <c r="W171" s="161">
        <v>5.71</v>
      </c>
      <c r="X171" s="149">
        <v>0.9</v>
      </c>
      <c r="Y171" s="155">
        <v>1.1100000000000001</v>
      </c>
      <c r="Z171" s="149">
        <v>0.95</v>
      </c>
      <c r="AA171" s="156">
        <v>14.7</v>
      </c>
      <c r="AB171" s="432">
        <v>25</v>
      </c>
      <c r="AC171" s="440">
        <v>8.3800000000000008</v>
      </c>
      <c r="AD171" s="443">
        <v>40.700000000000003</v>
      </c>
      <c r="AE171" s="440">
        <v>11.25</v>
      </c>
      <c r="AF171" s="723">
        <v>17</v>
      </c>
      <c r="AG171" s="456">
        <v>14974</v>
      </c>
      <c r="AH171" s="653">
        <v>0.2</v>
      </c>
      <c r="AI171" s="767">
        <v>0.35</v>
      </c>
      <c r="AJ171" s="796">
        <f t="shared" si="269"/>
        <v>0.53250290856612159</v>
      </c>
      <c r="AK171" s="688" t="str">
        <f t="shared" si="245"/>
        <v>n/a</v>
      </c>
      <c r="AL171" s="634">
        <f t="shared" si="265"/>
        <v>33.33333333333335</v>
      </c>
      <c r="AM171" s="631">
        <f t="shared" si="266"/>
        <v>47.361259945615465</v>
      </c>
      <c r="AN171" s="631">
        <f t="shared" si="267"/>
        <v>21.672868378641152</v>
      </c>
      <c r="AO171" s="235">
        <f t="shared" si="226"/>
        <v>-7.5290767311188116</v>
      </c>
      <c r="AP171" s="808">
        <v>0.64</v>
      </c>
      <c r="AQ171" s="808">
        <v>0.48</v>
      </c>
      <c r="AR171" s="809"/>
      <c r="AS171" s="808">
        <v>0.32</v>
      </c>
      <c r="AT171" s="796">
        <v>0.2</v>
      </c>
      <c r="AU171" s="809"/>
      <c r="AV171" s="827">
        <v>0.04</v>
      </c>
      <c r="AW171" s="827">
        <v>0.24</v>
      </c>
      <c r="AX171" s="811">
        <v>1.66</v>
      </c>
      <c r="AY171" s="811">
        <v>1.58</v>
      </c>
      <c r="AZ171" s="811">
        <v>1.52</v>
      </c>
      <c r="BA171" s="811">
        <v>1.46</v>
      </c>
      <c r="BB171" s="811">
        <v>1.4</v>
      </c>
      <c r="BC171" s="811">
        <v>1.34</v>
      </c>
      <c r="BD171" s="811">
        <v>1.28</v>
      </c>
      <c r="BE171" s="811">
        <v>1.22</v>
      </c>
      <c r="BF171" s="811">
        <v>1.1599999999999999</v>
      </c>
      <c r="BG171" s="811">
        <v>1.1000000000000001</v>
      </c>
      <c r="BH171" s="810">
        <f>SUM(AP171:BG171)</f>
        <v>15.64</v>
      </c>
      <c r="BI171" s="405">
        <f t="shared" si="254"/>
        <v>33.33333333333335</v>
      </c>
      <c r="BJ171" s="405">
        <f t="shared" si="255"/>
        <v>50</v>
      </c>
      <c r="BK171" s="405">
        <f t="shared" si="256"/>
        <v>59.999999999999986</v>
      </c>
      <c r="BL171" s="306">
        <f t="shared" si="248"/>
        <v>400</v>
      </c>
      <c r="BM171" s="404">
        <f t="shared" si="268"/>
        <v>0</v>
      </c>
      <c r="BN171" s="306">
        <f t="shared" si="268"/>
        <v>0</v>
      </c>
      <c r="BO171" s="306">
        <f t="shared" si="268"/>
        <v>5.0632911392404889</v>
      </c>
      <c r="BP171" s="306">
        <f t="shared" si="268"/>
        <v>3.9473684210526327</v>
      </c>
      <c r="BQ171" s="306">
        <f t="shared" si="268"/>
        <v>4.1095890410958846</v>
      </c>
      <c r="BR171" s="306">
        <f t="shared" si="268"/>
        <v>4.2857142857142927</v>
      </c>
      <c r="BS171" s="306">
        <f t="shared" si="268"/>
        <v>4.4776119402984982</v>
      </c>
      <c r="BT171" s="306">
        <f t="shared" si="268"/>
        <v>4.6875</v>
      </c>
      <c r="BU171" s="306">
        <f t="shared" si="268"/>
        <v>4.9180327868852514</v>
      </c>
      <c r="BV171" s="306">
        <f t="shared" si="268"/>
        <v>5.1724137931034475</v>
      </c>
      <c r="BW171" s="306">
        <f t="shared" si="268"/>
        <v>5.4545454545454453</v>
      </c>
      <c r="BX171" s="404">
        <f>AVERAGE(BI171:BW171)</f>
        <v>39.029960013017963</v>
      </c>
      <c r="BY171" s="405">
        <f t="shared" si="258"/>
        <v>98.17000009421605</v>
      </c>
      <c r="BZ171" s="788" t="s">
        <v>2637</v>
      </c>
      <c r="CA171" s="486">
        <f t="shared" si="259"/>
        <v>12.966222502492196</v>
      </c>
      <c r="CB171" s="348">
        <f t="shared" si="260"/>
        <v>23.060793430688342</v>
      </c>
      <c r="CC171" s="404">
        <f t="shared" si="261"/>
        <v>74.079492119089309</v>
      </c>
      <c r="CD171" s="570">
        <f t="shared" si="262"/>
        <v>0.70400000000000007</v>
      </c>
      <c r="CE171" s="419">
        <f t="shared" si="41"/>
        <v>0.7629952000000001</v>
      </c>
      <c r="CF171" s="419">
        <f t="shared" ref="CF171:CH190" si="270">IF($AE171="n/a",1.03*CE171,IF($AE171&lt;0,1.01*CE171,IF($AE171&gt;10,1.1*CE171,(1+$AE171/100)*CE171)))</f>
        <v>0.83929472000000016</v>
      </c>
      <c r="CG171" s="419">
        <f t="shared" si="270"/>
        <v>0.92322419200000028</v>
      </c>
      <c r="CH171" s="496">
        <f t="shared" si="270"/>
        <v>1.0155466112000004</v>
      </c>
      <c r="CI171" s="416">
        <f t="shared" si="263"/>
        <v>4.2450607232000008</v>
      </c>
      <c r="CJ171" s="405">
        <f t="shared" si="264"/>
        <v>7.3647826564885515</v>
      </c>
      <c r="CK171" s="457">
        <v>2.09</v>
      </c>
      <c r="CL171" s="458">
        <v>27.84</v>
      </c>
      <c r="CM171" s="458">
        <v>-2.31</v>
      </c>
      <c r="CN171" s="525">
        <v>4.26</v>
      </c>
      <c r="CO171" s="508">
        <v>8.6300000000000008</v>
      </c>
    </row>
    <row r="172" spans="1:93" ht="11.25" customHeight="1">
      <c r="A172" s="15" t="s">
        <v>1782</v>
      </c>
      <c r="B172" s="16" t="s">
        <v>1783</v>
      </c>
      <c r="C172" s="22" t="s">
        <v>654</v>
      </c>
      <c r="D172" s="216">
        <v>5</v>
      </c>
      <c r="E172" s="24">
        <v>501</v>
      </c>
      <c r="F172" s="78" t="s">
        <v>2659</v>
      </c>
      <c r="G172" s="50" t="s">
        <v>2659</v>
      </c>
      <c r="H172" s="183">
        <v>94.46</v>
      </c>
      <c r="I172" s="226">
        <f t="shared" si="244"/>
        <v>0.6775354647469829</v>
      </c>
      <c r="J172" s="127">
        <v>0.13</v>
      </c>
      <c r="K172" s="127">
        <v>0.16</v>
      </c>
      <c r="L172" s="96">
        <f t="shared" si="250"/>
        <v>23.076923076923084</v>
      </c>
      <c r="M172" s="105">
        <v>41766</v>
      </c>
      <c r="N172" s="20">
        <v>41768</v>
      </c>
      <c r="O172" s="21">
        <v>41782</v>
      </c>
      <c r="P172" s="19" t="s">
        <v>1923</v>
      </c>
      <c r="Q172" s="775"/>
      <c r="R172" s="225">
        <f t="shared" si="241"/>
        <v>0.64</v>
      </c>
      <c r="S172" s="675">
        <f t="shared" si="251"/>
        <v>13.852813852813853</v>
      </c>
      <c r="T172" s="676">
        <f t="shared" si="252"/>
        <v>89.456832270286029</v>
      </c>
      <c r="U172" s="226">
        <f t="shared" si="253"/>
        <v>20.445887445887443</v>
      </c>
      <c r="V172" s="677">
        <v>12</v>
      </c>
      <c r="W172" s="169">
        <v>4.62</v>
      </c>
      <c r="X172" s="171">
        <v>0.9</v>
      </c>
      <c r="Y172" s="170">
        <v>0.54</v>
      </c>
      <c r="Z172" s="171">
        <v>3.95</v>
      </c>
      <c r="AA172" s="172">
        <v>21.7</v>
      </c>
      <c r="AB172" s="433">
        <v>32.700000000000003</v>
      </c>
      <c r="AC172" s="441">
        <v>22.06</v>
      </c>
      <c r="AD172" s="442">
        <v>18.600000000000001</v>
      </c>
      <c r="AE172" s="441">
        <v>22.65</v>
      </c>
      <c r="AF172" s="724">
        <v>11</v>
      </c>
      <c r="AG172" s="461">
        <v>2480</v>
      </c>
      <c r="AH172" s="678">
        <v>1.7</v>
      </c>
      <c r="AI172" s="768">
        <v>1.62</v>
      </c>
      <c r="AJ172" s="795" t="str">
        <f t="shared" si="269"/>
        <v>n/a</v>
      </c>
      <c r="AK172" s="794" t="str">
        <f t="shared" si="245"/>
        <v>n/a</v>
      </c>
      <c r="AL172" s="632">
        <f t="shared" si="265"/>
        <v>24.489795918367353</v>
      </c>
      <c r="AM172" s="633">
        <f t="shared" si="266"/>
        <v>32.877718390303976</v>
      </c>
      <c r="AN172" s="633" t="str">
        <f t="shared" si="267"/>
        <v>n/a</v>
      </c>
      <c r="AO172" s="234">
        <f t="shared" ref="AO172:AO203" si="271">IF(BB172=0,"n/a",((AP172/BB172)^(1/10)-1)*100)</f>
        <v>7.3546494199949297</v>
      </c>
      <c r="AP172" s="803">
        <v>0.61</v>
      </c>
      <c r="AQ172" s="803">
        <v>0.49</v>
      </c>
      <c r="AR172" s="802" t="s">
        <v>1127</v>
      </c>
      <c r="AS172" s="803">
        <v>0.37</v>
      </c>
      <c r="AT172" s="795">
        <v>0.26</v>
      </c>
      <c r="AU172" s="802"/>
      <c r="AV172" s="826">
        <v>0.15</v>
      </c>
      <c r="AW172" s="830">
        <v>0</v>
      </c>
      <c r="AX172" s="807">
        <v>0.47</v>
      </c>
      <c r="AY172" s="807">
        <v>0.56000000000000005</v>
      </c>
      <c r="AZ172" s="806">
        <v>0.52</v>
      </c>
      <c r="BA172" s="806">
        <v>0.4</v>
      </c>
      <c r="BB172" s="806">
        <v>0.3</v>
      </c>
      <c r="BC172" s="806">
        <v>0.14000000000000001</v>
      </c>
      <c r="BD172" s="807">
        <v>0</v>
      </c>
      <c r="BE172" s="807">
        <v>0</v>
      </c>
      <c r="BF172" s="807">
        <v>0</v>
      </c>
      <c r="BG172" s="807">
        <v>0</v>
      </c>
      <c r="BH172" s="805">
        <f t="shared" ref="BH172:BH203" si="272">SUM(AP172:BG172)</f>
        <v>4.2699999999999996</v>
      </c>
      <c r="BI172" s="407">
        <f t="shared" si="254"/>
        <v>24.489795918367353</v>
      </c>
      <c r="BJ172" s="407">
        <f t="shared" si="255"/>
        <v>32.432432432432435</v>
      </c>
      <c r="BK172" s="407">
        <f t="shared" si="256"/>
        <v>42.307692307692292</v>
      </c>
      <c r="BL172" s="394">
        <f t="shared" si="248"/>
        <v>73.333333333333343</v>
      </c>
      <c r="BM172" s="406">
        <f t="shared" ref="BM172:BW176" si="273">IF(AW172=0,0,IF(AW172&gt;AV172,0,((AV172/AW172)-1)*100))</f>
        <v>0</v>
      </c>
      <c r="BN172" s="394">
        <f t="shared" si="273"/>
        <v>0</v>
      </c>
      <c r="BO172" s="394">
        <f t="shared" si="273"/>
        <v>0</v>
      </c>
      <c r="BP172" s="394">
        <f t="shared" si="273"/>
        <v>7.6923076923077094</v>
      </c>
      <c r="BQ172" s="394">
        <f t="shared" si="273"/>
        <v>30.000000000000004</v>
      </c>
      <c r="BR172" s="394">
        <f t="shared" si="273"/>
        <v>33.33333333333335</v>
      </c>
      <c r="BS172" s="394">
        <f t="shared" si="273"/>
        <v>114.28571428571428</v>
      </c>
      <c r="BT172" s="394">
        <f t="shared" si="273"/>
        <v>0</v>
      </c>
      <c r="BU172" s="394">
        <f t="shared" si="273"/>
        <v>0</v>
      </c>
      <c r="BV172" s="394">
        <f t="shared" si="273"/>
        <v>0</v>
      </c>
      <c r="BW172" s="394">
        <f t="shared" si="273"/>
        <v>0</v>
      </c>
      <c r="BX172" s="406">
        <f t="shared" ref="BX172:BX203" si="274">AVERAGE(BI172:BW172)</f>
        <v>23.858307286878716</v>
      </c>
      <c r="BY172" s="407">
        <f t="shared" si="258"/>
        <v>32.054699274210364</v>
      </c>
      <c r="BZ172" s="787" t="s">
        <v>2441</v>
      </c>
      <c r="CA172" s="682" t="str">
        <f t="shared" si="259"/>
        <v>n/a</v>
      </c>
      <c r="CB172" s="350" t="str">
        <f t="shared" si="260"/>
        <v>n/a</v>
      </c>
      <c r="CC172" s="406">
        <f t="shared" si="261"/>
        <v>67.447454580127328</v>
      </c>
      <c r="CD172" s="554">
        <f t="shared" si="262"/>
        <v>0.67100000000000004</v>
      </c>
      <c r="CE172" s="417">
        <f t="shared" si="41"/>
        <v>0.73810000000000009</v>
      </c>
      <c r="CF172" s="417">
        <f t="shared" si="270"/>
        <v>0.81191000000000013</v>
      </c>
      <c r="CG172" s="417">
        <f t="shared" si="270"/>
        <v>0.89310100000000026</v>
      </c>
      <c r="CH172" s="495">
        <f t="shared" si="270"/>
        <v>0.98241110000000031</v>
      </c>
      <c r="CI172" s="418">
        <f t="shared" si="263"/>
        <v>4.0965221000000005</v>
      </c>
      <c r="CJ172" s="407">
        <f t="shared" si="264"/>
        <v>4.3367796951090414</v>
      </c>
      <c r="CK172" s="462">
        <v>2.2200000000000002</v>
      </c>
      <c r="CL172" s="463">
        <v>54.49</v>
      </c>
      <c r="CM172" s="463">
        <v>-2.4300000000000002</v>
      </c>
      <c r="CN172" s="529">
        <v>8.57</v>
      </c>
      <c r="CO172" s="530">
        <v>13.26</v>
      </c>
    </row>
    <row r="173" spans="1:93" ht="11.25" customHeight="1">
      <c r="A173" s="23" t="s">
        <v>2674</v>
      </c>
      <c r="B173" s="24" t="s">
        <v>947</v>
      </c>
      <c r="C173" s="98" t="s">
        <v>353</v>
      </c>
      <c r="D173" s="199">
        <v>5</v>
      </c>
      <c r="E173" s="24">
        <v>522</v>
      </c>
      <c r="F173" s="57" t="s">
        <v>2659</v>
      </c>
      <c r="G173" s="49" t="s">
        <v>2659</v>
      </c>
      <c r="H173" s="184">
        <v>100.32</v>
      </c>
      <c r="I173" s="227">
        <f t="shared" si="244"/>
        <v>0.99681020733652315</v>
      </c>
      <c r="J173" s="126">
        <v>0.22</v>
      </c>
      <c r="K173" s="126">
        <v>0.25</v>
      </c>
      <c r="L173" s="83">
        <f t="shared" si="250"/>
        <v>13.636363636363647</v>
      </c>
      <c r="M173" s="140">
        <v>41870</v>
      </c>
      <c r="N173" s="27">
        <v>41872</v>
      </c>
      <c r="O173" s="28">
        <v>41886</v>
      </c>
      <c r="P173" s="93" t="s">
        <v>3187</v>
      </c>
      <c r="Q173" s="24"/>
      <c r="R173" s="224">
        <f t="shared" si="241"/>
        <v>1</v>
      </c>
      <c r="S173" s="231">
        <f t="shared" si="251"/>
        <v>22.831050228310502</v>
      </c>
      <c r="T173" s="647">
        <f t="shared" si="252"/>
        <v>77.928550980964516</v>
      </c>
      <c r="U173" s="227">
        <f t="shared" si="253"/>
        <v>22.904109589041095</v>
      </c>
      <c r="V173" s="492">
        <v>12</v>
      </c>
      <c r="W173" s="161">
        <v>4.38</v>
      </c>
      <c r="X173" s="149">
        <v>2.29</v>
      </c>
      <c r="Y173" s="155">
        <v>2.66</v>
      </c>
      <c r="Z173" s="149">
        <v>3.11</v>
      </c>
      <c r="AA173" s="156">
        <v>13.7</v>
      </c>
      <c r="AB173" s="432">
        <v>10.9</v>
      </c>
      <c r="AC173" s="440">
        <v>11.89</v>
      </c>
      <c r="AD173" s="443">
        <v>59</v>
      </c>
      <c r="AE173" s="440">
        <v>10</v>
      </c>
      <c r="AF173" s="723">
        <v>6</v>
      </c>
      <c r="AG173" s="456">
        <v>2266</v>
      </c>
      <c r="AH173" s="653">
        <v>1.2</v>
      </c>
      <c r="AI173" s="767">
        <v>0.27</v>
      </c>
      <c r="AJ173" s="796" t="str">
        <f t="shared" si="269"/>
        <v>n/a</v>
      </c>
      <c r="AK173" s="688" t="str">
        <f t="shared" si="245"/>
        <v>n/a</v>
      </c>
      <c r="AL173" s="634">
        <f t="shared" si="265"/>
        <v>11.904761904761907</v>
      </c>
      <c r="AM173" s="631">
        <f t="shared" si="266"/>
        <v>12.510910526821718</v>
      </c>
      <c r="AN173" s="631" t="str">
        <f t="shared" si="267"/>
        <v>n/a</v>
      </c>
      <c r="AO173" s="235" t="str">
        <f t="shared" si="271"/>
        <v>n/a</v>
      </c>
      <c r="AP173" s="808">
        <v>0.94</v>
      </c>
      <c r="AQ173" s="808">
        <v>0.84</v>
      </c>
      <c r="AR173" s="809"/>
      <c r="AS173" s="808">
        <v>0.76</v>
      </c>
      <c r="AT173" s="796">
        <v>0.66</v>
      </c>
      <c r="AU173" s="809"/>
      <c r="AV173" s="821">
        <v>0.15</v>
      </c>
      <c r="AW173" s="827">
        <v>0</v>
      </c>
      <c r="AX173" s="812">
        <v>0</v>
      </c>
      <c r="AY173" s="812">
        <v>0</v>
      </c>
      <c r="AZ173" s="812">
        <v>0</v>
      </c>
      <c r="BA173" s="812">
        <v>0</v>
      </c>
      <c r="BB173" s="812">
        <v>0</v>
      </c>
      <c r="BC173" s="812">
        <v>0</v>
      </c>
      <c r="BD173" s="812">
        <v>0</v>
      </c>
      <c r="BE173" s="812">
        <v>0</v>
      </c>
      <c r="BF173" s="812">
        <v>0</v>
      </c>
      <c r="BG173" s="812">
        <v>0</v>
      </c>
      <c r="BH173" s="810">
        <f t="shared" si="272"/>
        <v>3.35</v>
      </c>
      <c r="BI173" s="405">
        <f t="shared" si="254"/>
        <v>11.904761904761907</v>
      </c>
      <c r="BJ173" s="405">
        <f t="shared" si="255"/>
        <v>10.526315789473673</v>
      </c>
      <c r="BK173" s="405">
        <f t="shared" si="256"/>
        <v>15.151515151515138</v>
      </c>
      <c r="BL173" s="306">
        <f t="shared" si="248"/>
        <v>340.00000000000006</v>
      </c>
      <c r="BM173" s="404">
        <f t="shared" si="273"/>
        <v>0</v>
      </c>
      <c r="BN173" s="306">
        <f t="shared" si="273"/>
        <v>0</v>
      </c>
      <c r="BO173" s="306">
        <f t="shared" si="273"/>
        <v>0</v>
      </c>
      <c r="BP173" s="306">
        <f t="shared" si="273"/>
        <v>0</v>
      </c>
      <c r="BQ173" s="306">
        <f t="shared" si="273"/>
        <v>0</v>
      </c>
      <c r="BR173" s="306">
        <f t="shared" si="273"/>
        <v>0</v>
      </c>
      <c r="BS173" s="306">
        <f t="shared" si="273"/>
        <v>0</v>
      </c>
      <c r="BT173" s="306">
        <f t="shared" si="273"/>
        <v>0</v>
      </c>
      <c r="BU173" s="306">
        <f t="shared" si="273"/>
        <v>0</v>
      </c>
      <c r="BV173" s="306">
        <f t="shared" si="273"/>
        <v>0</v>
      </c>
      <c r="BW173" s="306">
        <f t="shared" si="273"/>
        <v>0</v>
      </c>
      <c r="BX173" s="404">
        <f t="shared" si="274"/>
        <v>25.172172856383384</v>
      </c>
      <c r="BY173" s="405">
        <f t="shared" si="258"/>
        <v>84.292158906516235</v>
      </c>
      <c r="BZ173" s="788" t="s">
        <v>2558</v>
      </c>
      <c r="CA173" s="486" t="str">
        <f t="shared" si="259"/>
        <v>n/a</v>
      </c>
      <c r="CB173" s="348" t="str">
        <f t="shared" si="260"/>
        <v>n/a</v>
      </c>
      <c r="CC173" s="404">
        <f t="shared" si="261"/>
        <v>59.246484018264844</v>
      </c>
      <c r="CD173" s="570">
        <f t="shared" si="262"/>
        <v>1.034</v>
      </c>
      <c r="CE173" s="419">
        <f t="shared" si="41"/>
        <v>1.1374000000000002</v>
      </c>
      <c r="CF173" s="419">
        <f t="shared" si="270"/>
        <v>1.2511400000000004</v>
      </c>
      <c r="CG173" s="419">
        <f t="shared" si="270"/>
        <v>1.3762540000000005</v>
      </c>
      <c r="CH173" s="496">
        <f t="shared" si="270"/>
        <v>1.5138794000000007</v>
      </c>
      <c r="CI173" s="416">
        <f t="shared" si="263"/>
        <v>6.3126734000000013</v>
      </c>
      <c r="CJ173" s="405">
        <f t="shared" si="264"/>
        <v>6.2925372807017554</v>
      </c>
      <c r="CK173" s="457">
        <v>1.54</v>
      </c>
      <c r="CL173" s="458">
        <v>28.18</v>
      </c>
      <c r="CM173" s="458">
        <v>-1.27</v>
      </c>
      <c r="CN173" s="525">
        <v>3.34</v>
      </c>
      <c r="CO173" s="508">
        <v>8.86</v>
      </c>
    </row>
    <row r="174" spans="1:93" ht="11.25" customHeight="1">
      <c r="A174" s="23" t="s">
        <v>1113</v>
      </c>
      <c r="B174" s="24" t="s">
        <v>1114</v>
      </c>
      <c r="C174" s="217" t="s">
        <v>3418</v>
      </c>
      <c r="D174" s="199">
        <v>8</v>
      </c>
      <c r="E174" s="24">
        <v>394</v>
      </c>
      <c r="F174" s="57" t="s">
        <v>2659</v>
      </c>
      <c r="G174" s="49" t="s">
        <v>2659</v>
      </c>
      <c r="H174" s="184">
        <v>68.42</v>
      </c>
      <c r="I174" s="227">
        <f t="shared" si="244"/>
        <v>3.8585209003215439</v>
      </c>
      <c r="J174" s="126">
        <v>0.61499999999999999</v>
      </c>
      <c r="K174" s="126">
        <v>0.66</v>
      </c>
      <c r="L174" s="83">
        <f t="shared" si="250"/>
        <v>7.3170731707317138</v>
      </c>
      <c r="M174" s="140">
        <v>42061</v>
      </c>
      <c r="N174" s="27">
        <v>42065</v>
      </c>
      <c r="O174" s="28">
        <v>42073</v>
      </c>
      <c r="P174" s="93" t="s">
        <v>2157</v>
      </c>
      <c r="Q174" s="626" t="s">
        <v>3140</v>
      </c>
      <c r="R174" s="224">
        <f t="shared" si="241"/>
        <v>2.64</v>
      </c>
      <c r="S174" s="231">
        <f t="shared" si="251"/>
        <v>80.243161094224931</v>
      </c>
      <c r="T174" s="647" t="str">
        <f t="shared" si="252"/>
        <v>n/a</v>
      </c>
      <c r="U174" s="227">
        <f t="shared" si="253"/>
        <v>20.796352583586625</v>
      </c>
      <c r="V174" s="492">
        <v>12</v>
      </c>
      <c r="W174" s="161">
        <v>3.29</v>
      </c>
      <c r="X174" s="149">
        <v>2.31</v>
      </c>
      <c r="Y174" s="155">
        <v>3.52</v>
      </c>
      <c r="Z174" s="149" t="s">
        <v>462</v>
      </c>
      <c r="AA174" s="156">
        <v>-66.599999999999994</v>
      </c>
      <c r="AB174" s="432">
        <v>4.0999999999999996</v>
      </c>
      <c r="AC174" s="440">
        <v>7.48</v>
      </c>
      <c r="AD174" s="443">
        <v>11.3</v>
      </c>
      <c r="AE174" s="440">
        <v>9</v>
      </c>
      <c r="AF174" s="723">
        <v>12</v>
      </c>
      <c r="AG174" s="456">
        <v>24635</v>
      </c>
      <c r="AH174" s="767">
        <v>0.26</v>
      </c>
      <c r="AI174" s="767" t="s">
        <v>462</v>
      </c>
      <c r="AJ174" s="796">
        <f t="shared" si="269"/>
        <v>1.2352260890369422</v>
      </c>
      <c r="AK174" s="688" t="str">
        <f t="shared" si="245"/>
        <v>n/a</v>
      </c>
      <c r="AL174" s="634">
        <f t="shared" si="265"/>
        <v>11.818181818181817</v>
      </c>
      <c r="AM174" s="631">
        <f t="shared" si="266"/>
        <v>12.378786824632737</v>
      </c>
      <c r="AN174" s="631">
        <f t="shared" si="267"/>
        <v>13.958054806117449</v>
      </c>
      <c r="AO174" s="235" t="str">
        <f t="shared" si="271"/>
        <v>n/a</v>
      </c>
      <c r="AP174" s="808">
        <v>2.46</v>
      </c>
      <c r="AQ174" s="808">
        <v>2.2000000000000002</v>
      </c>
      <c r="AR174" s="809"/>
      <c r="AS174" s="808">
        <v>2.0666666666666669</v>
      </c>
      <c r="AT174" s="796">
        <v>1.7333333333333334</v>
      </c>
      <c r="AU174" s="809"/>
      <c r="AV174" s="821">
        <v>1.4166666666666667</v>
      </c>
      <c r="AW174" s="821">
        <v>1.28</v>
      </c>
      <c r="AX174" s="811">
        <v>0.6133333333333334</v>
      </c>
      <c r="AY174" s="812">
        <v>0</v>
      </c>
      <c r="AZ174" s="812">
        <v>0</v>
      </c>
      <c r="BA174" s="812">
        <v>0</v>
      </c>
      <c r="BB174" s="812">
        <v>0</v>
      </c>
      <c r="BC174" s="812">
        <v>0</v>
      </c>
      <c r="BD174" s="812">
        <v>0</v>
      </c>
      <c r="BE174" s="812">
        <v>0</v>
      </c>
      <c r="BF174" s="812">
        <v>0</v>
      </c>
      <c r="BG174" s="812">
        <v>0</v>
      </c>
      <c r="BH174" s="810">
        <f t="shared" si="272"/>
        <v>11.77</v>
      </c>
      <c r="BI174" s="405">
        <f t="shared" si="254"/>
        <v>11.818181818181817</v>
      </c>
      <c r="BJ174" s="405">
        <f t="shared" si="255"/>
        <v>6.4516129032258007</v>
      </c>
      <c r="BK174" s="405">
        <f t="shared" si="256"/>
        <v>19.23076923076923</v>
      </c>
      <c r="BL174" s="306">
        <f t="shared" si="248"/>
        <v>22.352941176470576</v>
      </c>
      <c r="BM174" s="404">
        <f t="shared" si="273"/>
        <v>10.677083333333325</v>
      </c>
      <c r="BN174" s="306">
        <f t="shared" si="273"/>
        <v>108.69565217391303</v>
      </c>
      <c r="BO174" s="306">
        <f t="shared" si="273"/>
        <v>0</v>
      </c>
      <c r="BP174" s="306">
        <f t="shared" si="273"/>
        <v>0</v>
      </c>
      <c r="BQ174" s="306">
        <f t="shared" si="273"/>
        <v>0</v>
      </c>
      <c r="BR174" s="306">
        <f t="shared" si="273"/>
        <v>0</v>
      </c>
      <c r="BS174" s="306">
        <f t="shared" si="273"/>
        <v>0</v>
      </c>
      <c r="BT174" s="306">
        <f t="shared" si="273"/>
        <v>0</v>
      </c>
      <c r="BU174" s="306">
        <f t="shared" si="273"/>
        <v>0</v>
      </c>
      <c r="BV174" s="306">
        <f t="shared" si="273"/>
        <v>0</v>
      </c>
      <c r="BW174" s="306">
        <f t="shared" si="273"/>
        <v>0</v>
      </c>
      <c r="BX174" s="404">
        <f t="shared" si="274"/>
        <v>11.948416042392919</v>
      </c>
      <c r="BY174" s="405">
        <f t="shared" si="258"/>
        <v>26.880035238287999</v>
      </c>
      <c r="BZ174" s="788" t="s">
        <v>1862</v>
      </c>
      <c r="CA174" s="486">
        <f t="shared" si="259"/>
        <v>-2.9797768771476321</v>
      </c>
      <c r="CB174" s="348">
        <f t="shared" si="260"/>
        <v>17.816575706438993</v>
      </c>
      <c r="CC174" s="404">
        <f t="shared" si="261"/>
        <v>53.074585217584698</v>
      </c>
      <c r="CD174" s="570">
        <f t="shared" si="262"/>
        <v>2.5608599999999999</v>
      </c>
      <c r="CE174" s="419">
        <f t="shared" si="41"/>
        <v>2.7524123279999997</v>
      </c>
      <c r="CF174" s="419">
        <f t="shared" si="270"/>
        <v>3.0001294375200001</v>
      </c>
      <c r="CG174" s="419">
        <f t="shared" si="270"/>
        <v>3.2701410868968002</v>
      </c>
      <c r="CH174" s="496">
        <f t="shared" si="270"/>
        <v>3.5644537847175126</v>
      </c>
      <c r="CI174" s="416">
        <f t="shared" si="263"/>
        <v>15.147996637134312</v>
      </c>
      <c r="CJ174" s="405">
        <f t="shared" si="264"/>
        <v>22.139720311508785</v>
      </c>
      <c r="CK174" s="457">
        <v>0.41</v>
      </c>
      <c r="CL174" s="458">
        <v>49.87</v>
      </c>
      <c r="CM174" s="458">
        <v>-0.77</v>
      </c>
      <c r="CN174" s="525">
        <v>5.76</v>
      </c>
      <c r="CO174" s="508">
        <v>12.54</v>
      </c>
    </row>
    <row r="175" spans="1:93" ht="11.25" customHeight="1">
      <c r="A175" s="23" t="s">
        <v>1095</v>
      </c>
      <c r="B175" s="24" t="s">
        <v>1096</v>
      </c>
      <c r="C175" s="217" t="s">
        <v>2678</v>
      </c>
      <c r="D175" s="199">
        <v>5</v>
      </c>
      <c r="E175" s="24">
        <v>553</v>
      </c>
      <c r="F175" s="38" t="s">
        <v>2049</v>
      </c>
      <c r="G175" s="39" t="s">
        <v>2049</v>
      </c>
      <c r="H175" s="184">
        <v>83.65</v>
      </c>
      <c r="I175" s="227">
        <f t="shared" si="244"/>
        <v>3.1081888822474593</v>
      </c>
      <c r="J175" s="126">
        <v>0.62</v>
      </c>
      <c r="K175" s="126">
        <v>0.65</v>
      </c>
      <c r="L175" s="83">
        <f t="shared" si="250"/>
        <v>4.8387096774193505</v>
      </c>
      <c r="M175" s="140">
        <v>41953</v>
      </c>
      <c r="N175" s="27">
        <v>41955</v>
      </c>
      <c r="O175" s="28">
        <v>41978</v>
      </c>
      <c r="P175" s="93" t="s">
        <v>2042</v>
      </c>
      <c r="Q175" s="627"/>
      <c r="R175" s="224">
        <f t="shared" si="241"/>
        <v>2.6</v>
      </c>
      <c r="S175" s="231">
        <f t="shared" si="251"/>
        <v>25.948103792415171</v>
      </c>
      <c r="T175" s="680">
        <f t="shared" si="252"/>
        <v>20.754723552109432</v>
      </c>
      <c r="U175" s="227">
        <f t="shared" si="253"/>
        <v>8.3483033932135733</v>
      </c>
      <c r="V175" s="263">
        <v>12</v>
      </c>
      <c r="W175" s="161">
        <v>10.02</v>
      </c>
      <c r="X175" s="149">
        <v>1.23</v>
      </c>
      <c r="Y175" s="155">
        <v>11.95</v>
      </c>
      <c r="Z175" s="149">
        <v>3.93</v>
      </c>
      <c r="AA175" s="156">
        <v>46.3</v>
      </c>
      <c r="AB175" s="432">
        <v>9</v>
      </c>
      <c r="AC175" s="440">
        <v>25.7</v>
      </c>
      <c r="AD175" s="443">
        <v>39.799999999999997</v>
      </c>
      <c r="AE175" s="443">
        <v>6.8</v>
      </c>
      <c r="AF175" s="723">
        <v>20</v>
      </c>
      <c r="AG175" s="456">
        <v>13213</v>
      </c>
      <c r="AH175" s="653">
        <v>0.4</v>
      </c>
      <c r="AI175" s="767">
        <v>1.55</v>
      </c>
      <c r="AJ175" s="796">
        <f t="shared" si="269"/>
        <v>0.51997662067617312</v>
      </c>
      <c r="AK175" s="998">
        <f t="shared" si="245"/>
        <v>172.00846641425986</v>
      </c>
      <c r="AL175" s="634">
        <f t="shared" si="265"/>
        <v>6.3559322033898358</v>
      </c>
      <c r="AM175" s="631">
        <f t="shared" si="266"/>
        <v>6.9809918749578204</v>
      </c>
      <c r="AN175" s="631">
        <f t="shared" si="267"/>
        <v>20.695069502911689</v>
      </c>
      <c r="AO175" s="235">
        <f t="shared" si="271"/>
        <v>0.12031424925951217</v>
      </c>
      <c r="AP175" s="808">
        <v>2.5099999999999998</v>
      </c>
      <c r="AQ175" s="808">
        <v>2.36</v>
      </c>
      <c r="AR175" s="809"/>
      <c r="AS175" s="808">
        <v>2.23</v>
      </c>
      <c r="AT175" s="796">
        <v>2.0499999999999998</v>
      </c>
      <c r="AU175" s="809"/>
      <c r="AV175" s="821">
        <v>1.56</v>
      </c>
      <c r="AW175" s="827">
        <v>0.98</v>
      </c>
      <c r="AX175" s="811">
        <v>3.2</v>
      </c>
      <c r="AY175" s="811">
        <v>2.93</v>
      </c>
      <c r="AZ175" s="811">
        <v>2.75</v>
      </c>
      <c r="BA175" s="811">
        <v>2.63</v>
      </c>
      <c r="BB175" s="811">
        <v>2.48</v>
      </c>
      <c r="BC175" s="811">
        <v>2.3199999999999998</v>
      </c>
      <c r="BD175" s="811">
        <v>2.2200000000000002</v>
      </c>
      <c r="BE175" s="811">
        <v>2.14</v>
      </c>
      <c r="BF175" s="811">
        <v>2.06</v>
      </c>
      <c r="BG175" s="811">
        <v>1.9650000000000001</v>
      </c>
      <c r="BH175" s="810">
        <f t="shared" si="272"/>
        <v>36.385000000000005</v>
      </c>
      <c r="BI175" s="405">
        <f t="shared" si="254"/>
        <v>6.3559322033898358</v>
      </c>
      <c r="BJ175" s="405">
        <f t="shared" si="255"/>
        <v>5.8295964125560484</v>
      </c>
      <c r="BK175" s="405">
        <f t="shared" si="256"/>
        <v>8.7804878048780566</v>
      </c>
      <c r="BL175" s="306">
        <f t="shared" si="248"/>
        <v>31.410256410256387</v>
      </c>
      <c r="BM175" s="404">
        <f t="shared" si="273"/>
        <v>59.183673469387756</v>
      </c>
      <c r="BN175" s="306">
        <f t="shared" si="273"/>
        <v>0</v>
      </c>
      <c r="BO175" s="306">
        <f t="shared" si="273"/>
        <v>9.2150170648464211</v>
      </c>
      <c r="BP175" s="306">
        <f t="shared" si="273"/>
        <v>6.5454545454545432</v>
      </c>
      <c r="BQ175" s="306">
        <f t="shared" si="273"/>
        <v>4.5627376425855459</v>
      </c>
      <c r="BR175" s="306">
        <f t="shared" si="273"/>
        <v>6.0483870967741993</v>
      </c>
      <c r="BS175" s="306">
        <f t="shared" si="273"/>
        <v>6.8965517241379448</v>
      </c>
      <c r="BT175" s="306">
        <f t="shared" si="273"/>
        <v>4.5045045045044807</v>
      </c>
      <c r="BU175" s="306">
        <f t="shared" si="273"/>
        <v>3.7383177570093462</v>
      </c>
      <c r="BV175" s="306">
        <f t="shared" si="273"/>
        <v>3.8834951456310662</v>
      </c>
      <c r="BW175" s="306">
        <f t="shared" si="273"/>
        <v>4.8346055979643809</v>
      </c>
      <c r="BX175" s="404">
        <f t="shared" si="274"/>
        <v>10.785934491958399</v>
      </c>
      <c r="BY175" s="405">
        <f t="shared" si="258"/>
        <v>14.60864751370819</v>
      </c>
      <c r="BZ175" s="788" t="s">
        <v>2637</v>
      </c>
      <c r="CA175" s="486">
        <f t="shared" si="259"/>
        <v>15.454954991945574</v>
      </c>
      <c r="CB175" s="348">
        <f t="shared" si="260"/>
        <v>23.803258385159147</v>
      </c>
      <c r="CC175" s="404">
        <f t="shared" si="261"/>
        <v>61.428333283950387</v>
      </c>
      <c r="CD175" s="570">
        <f t="shared" si="262"/>
        <v>2.7359</v>
      </c>
      <c r="CE175" s="419">
        <f t="shared" si="41"/>
        <v>3.0094900000000004</v>
      </c>
      <c r="CF175" s="419">
        <f t="shared" si="270"/>
        <v>3.2141353200000005</v>
      </c>
      <c r="CG175" s="419">
        <f t="shared" si="270"/>
        <v>3.4326965217600005</v>
      </c>
      <c r="CH175" s="496">
        <f t="shared" si="270"/>
        <v>3.6661198852396808</v>
      </c>
      <c r="CI175" s="416">
        <f t="shared" si="263"/>
        <v>16.058341726999682</v>
      </c>
      <c r="CJ175" s="405">
        <f t="shared" si="264"/>
        <v>19.1970612396888</v>
      </c>
      <c r="CK175" s="457">
        <v>1.02</v>
      </c>
      <c r="CL175" s="458">
        <v>47.34</v>
      </c>
      <c r="CM175" s="458">
        <v>-6.99</v>
      </c>
      <c r="CN175" s="525">
        <v>-1.82</v>
      </c>
      <c r="CO175" s="508">
        <v>17.53</v>
      </c>
    </row>
    <row r="176" spans="1:93" ht="11.25" customHeight="1">
      <c r="A176" s="102" t="s">
        <v>2467</v>
      </c>
      <c r="B176" s="32" t="s">
        <v>2468</v>
      </c>
      <c r="C176" s="524" t="s">
        <v>3636</v>
      </c>
      <c r="D176" s="200">
        <v>5</v>
      </c>
      <c r="E176" s="24">
        <v>622</v>
      </c>
      <c r="F176" s="65" t="s">
        <v>2659</v>
      </c>
      <c r="G176" s="66" t="s">
        <v>2659</v>
      </c>
      <c r="H176" s="185">
        <v>78.61</v>
      </c>
      <c r="I176" s="229">
        <f t="shared" si="244"/>
        <v>5.1901793664928126</v>
      </c>
      <c r="J176" s="125">
        <v>0.98</v>
      </c>
      <c r="K176" s="125">
        <v>1.02</v>
      </c>
      <c r="L176" s="84">
        <f t="shared" si="250"/>
        <v>4.081632653061229</v>
      </c>
      <c r="M176" s="215">
        <v>42061</v>
      </c>
      <c r="N176" s="44">
        <v>42065</v>
      </c>
      <c r="O176" s="34">
        <v>42068</v>
      </c>
      <c r="P176" s="268" t="s">
        <v>2042</v>
      </c>
      <c r="Q176" s="197"/>
      <c r="R176" s="192">
        <f t="shared" si="241"/>
        <v>4.08</v>
      </c>
      <c r="S176" s="672">
        <f t="shared" si="251"/>
        <v>27.945205479452056</v>
      </c>
      <c r="T176" s="681">
        <f t="shared" si="252"/>
        <v>-32.216837801519091</v>
      </c>
      <c r="U176" s="229">
        <f t="shared" si="253"/>
        <v>5.3842465753424662</v>
      </c>
      <c r="V176" s="264">
        <v>12</v>
      </c>
      <c r="W176" s="162">
        <v>14.6</v>
      </c>
      <c r="X176" s="150">
        <v>0.77</v>
      </c>
      <c r="Y176" s="157">
        <v>4.6399999999999997</v>
      </c>
      <c r="Z176" s="150">
        <v>1.92</v>
      </c>
      <c r="AA176" s="158">
        <v>72.5</v>
      </c>
      <c r="AB176" s="434">
        <v>110.3</v>
      </c>
      <c r="AC176" s="444">
        <v>13.11</v>
      </c>
      <c r="AD176" s="445">
        <v>19.100000000000001</v>
      </c>
      <c r="AE176" s="444">
        <v>7</v>
      </c>
      <c r="AF176" s="725">
        <v>3</v>
      </c>
      <c r="AG176" s="467">
        <v>5599</v>
      </c>
      <c r="AH176" s="679">
        <v>5.3</v>
      </c>
      <c r="AI176" s="769">
        <v>0.75</v>
      </c>
      <c r="AJ176" s="797" t="str">
        <f t="shared" si="269"/>
        <v>n/a</v>
      </c>
      <c r="AK176" s="686" t="str">
        <f t="shared" si="245"/>
        <v>n/a</v>
      </c>
      <c r="AL176" s="635">
        <f t="shared" si="265"/>
        <v>20.96</v>
      </c>
      <c r="AM176" s="636">
        <f t="shared" si="266"/>
        <v>84.691475044783331</v>
      </c>
      <c r="AN176" s="636" t="str">
        <f t="shared" si="267"/>
        <v>n/a</v>
      </c>
      <c r="AO176" s="236" t="str">
        <f t="shared" si="271"/>
        <v>n/a</v>
      </c>
      <c r="AP176" s="814">
        <v>3.78</v>
      </c>
      <c r="AQ176" s="814">
        <v>3.125</v>
      </c>
      <c r="AR176" s="815"/>
      <c r="AS176" s="814">
        <v>1.7124999999999999</v>
      </c>
      <c r="AT176" s="797">
        <v>0.6</v>
      </c>
      <c r="AU176" s="815"/>
      <c r="AV176" s="829">
        <v>0</v>
      </c>
      <c r="AW176" s="829">
        <v>0</v>
      </c>
      <c r="AX176" s="820">
        <v>2.125</v>
      </c>
      <c r="AY176" s="817">
        <v>2.3849999999999998</v>
      </c>
      <c r="AZ176" s="817">
        <v>2.0750000000000002</v>
      </c>
      <c r="BA176" s="817">
        <v>1.5</v>
      </c>
      <c r="BB176" s="820">
        <v>0</v>
      </c>
      <c r="BC176" s="820">
        <v>0</v>
      </c>
      <c r="BD176" s="820">
        <v>0</v>
      </c>
      <c r="BE176" s="820">
        <v>0</v>
      </c>
      <c r="BF176" s="820">
        <v>0</v>
      </c>
      <c r="BG176" s="820">
        <v>0</v>
      </c>
      <c r="BH176" s="816">
        <f t="shared" si="272"/>
        <v>17.302499999999998</v>
      </c>
      <c r="BI176" s="409">
        <f t="shared" si="254"/>
        <v>20.96</v>
      </c>
      <c r="BJ176" s="409">
        <f t="shared" si="255"/>
        <v>82.481751824817522</v>
      </c>
      <c r="BK176" s="409">
        <f t="shared" si="256"/>
        <v>185.41666666666666</v>
      </c>
      <c r="BL176" s="395">
        <f t="shared" ref="BL176:BL187" si="275">IF(AV176=0,0,IF(AV176&gt;AT176,0,((AT176/AV176)-1)*100))</f>
        <v>0</v>
      </c>
      <c r="BM176" s="408">
        <f t="shared" si="273"/>
        <v>0</v>
      </c>
      <c r="BN176" s="395">
        <f t="shared" si="273"/>
        <v>0</v>
      </c>
      <c r="BO176" s="395">
        <f t="shared" si="273"/>
        <v>0</v>
      </c>
      <c r="BP176" s="395">
        <f t="shared" si="273"/>
        <v>14.939759036144551</v>
      </c>
      <c r="BQ176" s="395">
        <f t="shared" si="273"/>
        <v>38.33333333333335</v>
      </c>
      <c r="BR176" s="395">
        <f t="shared" si="273"/>
        <v>0</v>
      </c>
      <c r="BS176" s="395">
        <f t="shared" si="273"/>
        <v>0</v>
      </c>
      <c r="BT176" s="395">
        <f t="shared" si="273"/>
        <v>0</v>
      </c>
      <c r="BU176" s="395">
        <f t="shared" si="273"/>
        <v>0</v>
      </c>
      <c r="BV176" s="395">
        <f t="shared" si="273"/>
        <v>0</v>
      </c>
      <c r="BW176" s="395">
        <f t="shared" si="273"/>
        <v>0</v>
      </c>
      <c r="BX176" s="408">
        <f t="shared" si="274"/>
        <v>22.808767390730804</v>
      </c>
      <c r="BY176" s="409">
        <f t="shared" si="258"/>
        <v>48.655896564961921</v>
      </c>
      <c r="BZ176" s="654" t="s">
        <v>2558</v>
      </c>
      <c r="CA176" s="487" t="str">
        <f t="shared" si="259"/>
        <v>n/a</v>
      </c>
      <c r="CB176" s="349" t="str">
        <f t="shared" si="260"/>
        <v>n/a</v>
      </c>
      <c r="CC176" s="408">
        <f t="shared" si="261"/>
        <v>55.457871121051163</v>
      </c>
      <c r="CD176" s="574">
        <f t="shared" si="262"/>
        <v>4.1580000000000004</v>
      </c>
      <c r="CE176" s="420">
        <f t="shared" si="41"/>
        <v>4.5738000000000012</v>
      </c>
      <c r="CF176" s="420">
        <f t="shared" si="270"/>
        <v>4.8939660000000016</v>
      </c>
      <c r="CG176" s="420">
        <f t="shared" si="270"/>
        <v>5.2365436200000017</v>
      </c>
      <c r="CH176" s="497">
        <f t="shared" si="270"/>
        <v>5.6031016734000021</v>
      </c>
      <c r="CI176" s="421">
        <f t="shared" si="263"/>
        <v>24.465411293400006</v>
      </c>
      <c r="CJ176" s="409">
        <f t="shared" si="264"/>
        <v>31.12251786464827</v>
      </c>
      <c r="CK176" s="468">
        <v>1.18</v>
      </c>
      <c r="CL176" s="469">
        <v>56.15</v>
      </c>
      <c r="CM176" s="469">
        <v>-3.03</v>
      </c>
      <c r="CN176" s="528">
        <v>10.44</v>
      </c>
      <c r="CO176" s="476">
        <v>17.989999999999998</v>
      </c>
    </row>
    <row r="177" spans="1:93" ht="11.25" customHeight="1">
      <c r="A177" s="15" t="s">
        <v>2019</v>
      </c>
      <c r="B177" s="16" t="s">
        <v>2020</v>
      </c>
      <c r="C177" s="194" t="s">
        <v>2734</v>
      </c>
      <c r="D177" s="216">
        <v>6</v>
      </c>
      <c r="E177" s="24">
        <v>469</v>
      </c>
      <c r="F177" s="78" t="s">
        <v>2659</v>
      </c>
      <c r="G177" s="50" t="s">
        <v>2659</v>
      </c>
      <c r="H177" s="183">
        <v>108.96</v>
      </c>
      <c r="I177" s="226">
        <f t="shared" si="244"/>
        <v>1.6152716593245229</v>
      </c>
      <c r="J177" s="127">
        <v>0.38</v>
      </c>
      <c r="K177" s="127">
        <v>0.44</v>
      </c>
      <c r="L177" s="96">
        <f t="shared" si="250"/>
        <v>15.789473684210531</v>
      </c>
      <c r="M177" s="105">
        <v>42074</v>
      </c>
      <c r="N177" s="20">
        <v>42076</v>
      </c>
      <c r="O177" s="21">
        <v>42090</v>
      </c>
      <c r="P177" s="269" t="s">
        <v>464</v>
      </c>
      <c r="Q177" s="853" t="s">
        <v>2547</v>
      </c>
      <c r="R177" s="225">
        <f t="shared" si="241"/>
        <v>1.76</v>
      </c>
      <c r="S177" s="675">
        <f t="shared" si="251"/>
        <v>21.230398069963812</v>
      </c>
      <c r="T177" s="684">
        <f t="shared" si="252"/>
        <v>22.049249487089774</v>
      </c>
      <c r="U177" s="226">
        <f t="shared" si="253"/>
        <v>13.143546441495779</v>
      </c>
      <c r="V177" s="267">
        <v>12</v>
      </c>
      <c r="W177" s="169">
        <v>8.2899999999999991</v>
      </c>
      <c r="X177" s="171">
        <v>0.81</v>
      </c>
      <c r="Y177" s="170">
        <v>0.62</v>
      </c>
      <c r="Z177" s="171">
        <v>2.5499999999999998</v>
      </c>
      <c r="AA177" s="172">
        <v>19.3</v>
      </c>
      <c r="AB177" s="433">
        <v>11</v>
      </c>
      <c r="AC177" s="441">
        <v>10.71</v>
      </c>
      <c r="AD177" s="442">
        <v>108.7</v>
      </c>
      <c r="AE177" s="442">
        <v>16.309999999999999</v>
      </c>
      <c r="AF177" s="724">
        <v>18</v>
      </c>
      <c r="AG177" s="461">
        <v>22442</v>
      </c>
      <c r="AH177" s="678">
        <v>4.9000000000000004</v>
      </c>
      <c r="AI177" s="768">
        <v>0.12</v>
      </c>
      <c r="AJ177" s="795">
        <f t="shared" si="269"/>
        <v>0.69920017337004703</v>
      </c>
      <c r="AK177" s="1145">
        <f t="shared" si="245"/>
        <v>10.18323044652594</v>
      </c>
      <c r="AL177" s="634">
        <f t="shared" si="265"/>
        <v>18.75</v>
      </c>
      <c r="AM177" s="631">
        <f t="shared" si="266"/>
        <v>14.977941578896626</v>
      </c>
      <c r="AN177" s="631">
        <f t="shared" si="267"/>
        <v>76.003058845324119</v>
      </c>
      <c r="AO177" s="235">
        <f t="shared" si="271"/>
        <v>7.4635509079786111</v>
      </c>
      <c r="AP177" s="808">
        <v>1.52</v>
      </c>
      <c r="AQ177" s="808">
        <v>1.28</v>
      </c>
      <c r="AR177" s="809"/>
      <c r="AS177" s="808">
        <v>1.1000000000000001</v>
      </c>
      <c r="AT177" s="796">
        <v>1</v>
      </c>
      <c r="AU177" s="809"/>
      <c r="AV177" s="821">
        <v>0.51</v>
      </c>
      <c r="AW177" s="827">
        <v>0.09</v>
      </c>
      <c r="AX177" s="811">
        <v>0.63</v>
      </c>
      <c r="AY177" s="812">
        <v>0.57499999999999996</v>
      </c>
      <c r="AZ177" s="812">
        <v>0.76</v>
      </c>
      <c r="BA177" s="811">
        <v>0.76</v>
      </c>
      <c r="BB177" s="811">
        <v>0.74</v>
      </c>
      <c r="BC177" s="812">
        <v>0.68</v>
      </c>
      <c r="BD177" s="812">
        <v>0.68</v>
      </c>
      <c r="BE177" s="811">
        <v>0.68</v>
      </c>
      <c r="BF177" s="811">
        <v>0.6</v>
      </c>
      <c r="BG177" s="812">
        <v>0.44500000000000001</v>
      </c>
      <c r="BH177" s="810">
        <f t="shared" si="272"/>
        <v>12.049999999999999</v>
      </c>
      <c r="BI177" s="405">
        <f t="shared" si="254"/>
        <v>18.75</v>
      </c>
      <c r="BJ177" s="405">
        <f t="shared" si="255"/>
        <v>16.36363636363636</v>
      </c>
      <c r="BK177" s="405">
        <f t="shared" si="256"/>
        <v>10.000000000000009</v>
      </c>
      <c r="BL177" s="306">
        <f t="shared" si="275"/>
        <v>96.078431372549005</v>
      </c>
      <c r="BM177" s="404">
        <f t="shared" ref="BM177:BW179" si="276">IF(AW177=0,0,IF(AW177&gt;AV177,0,((AV177/AW177)-1)*100))</f>
        <v>466.66666666666669</v>
      </c>
      <c r="BN177" s="306">
        <f t="shared" si="276"/>
        <v>0</v>
      </c>
      <c r="BO177" s="306">
        <f t="shared" si="276"/>
        <v>9.5652173913043583</v>
      </c>
      <c r="BP177" s="306">
        <f t="shared" si="276"/>
        <v>0</v>
      </c>
      <c r="BQ177" s="306">
        <f t="shared" si="276"/>
        <v>0</v>
      </c>
      <c r="BR177" s="306">
        <f t="shared" si="276"/>
        <v>2.7027027027026973</v>
      </c>
      <c r="BS177" s="306">
        <f t="shared" si="276"/>
        <v>8.8235294117646959</v>
      </c>
      <c r="BT177" s="306">
        <f t="shared" si="276"/>
        <v>0</v>
      </c>
      <c r="BU177" s="306">
        <f t="shared" si="276"/>
        <v>0</v>
      </c>
      <c r="BV177" s="306">
        <f t="shared" si="276"/>
        <v>13.333333333333353</v>
      </c>
      <c r="BW177" s="306">
        <f t="shared" si="276"/>
        <v>34.831460674157299</v>
      </c>
      <c r="BX177" s="404">
        <f t="shared" si="274"/>
        <v>45.140998527740962</v>
      </c>
      <c r="BY177" s="405">
        <f t="shared" si="258"/>
        <v>115.10290720742073</v>
      </c>
      <c r="BZ177" s="788" t="s">
        <v>2441</v>
      </c>
      <c r="CA177" s="486">
        <f t="shared" si="259"/>
        <v>64.474784063152867</v>
      </c>
      <c r="CB177" s="348">
        <f t="shared" si="260"/>
        <v>77.61833050464864</v>
      </c>
      <c r="CC177" s="404">
        <f t="shared" si="261"/>
        <v>76.024381002843327</v>
      </c>
      <c r="CD177" s="570">
        <f t="shared" si="262"/>
        <v>1.6720000000000002</v>
      </c>
      <c r="CE177" s="417">
        <f t="shared" si="41"/>
        <v>1.8392000000000004</v>
      </c>
      <c r="CF177" s="417">
        <f t="shared" si="270"/>
        <v>2.0231200000000005</v>
      </c>
      <c r="CG177" s="417">
        <f t="shared" si="270"/>
        <v>2.2254320000000005</v>
      </c>
      <c r="CH177" s="495">
        <f t="shared" si="270"/>
        <v>2.4479752000000006</v>
      </c>
      <c r="CI177" s="418">
        <f t="shared" si="263"/>
        <v>10.207727200000003</v>
      </c>
      <c r="CJ177" s="407">
        <f t="shared" si="264"/>
        <v>9.368325256975039</v>
      </c>
      <c r="CK177" s="462">
        <v>1.24</v>
      </c>
      <c r="CL177" s="463">
        <v>32.67</v>
      </c>
      <c r="CM177" s="463">
        <v>-4.4800000000000004</v>
      </c>
      <c r="CN177" s="529">
        <v>6.41</v>
      </c>
      <c r="CO177" s="530">
        <v>4.72</v>
      </c>
    </row>
    <row r="178" spans="1:93" ht="11.25" customHeight="1">
      <c r="A178" s="23" t="s">
        <v>3456</v>
      </c>
      <c r="B178" s="24" t="s">
        <v>648</v>
      </c>
      <c r="C178" s="217" t="s">
        <v>3417</v>
      </c>
      <c r="D178" s="199">
        <v>7</v>
      </c>
      <c r="E178" s="24">
        <v>413</v>
      </c>
      <c r="F178" s="57" t="s">
        <v>2659</v>
      </c>
      <c r="G178" s="49" t="s">
        <v>2659</v>
      </c>
      <c r="H178" s="184">
        <v>14.31</v>
      </c>
      <c r="I178" s="227">
        <f t="shared" si="244"/>
        <v>3.6338225017470296</v>
      </c>
      <c r="J178" s="126">
        <v>0.11</v>
      </c>
      <c r="K178" s="126">
        <v>0.13</v>
      </c>
      <c r="L178" s="83">
        <f t="shared" si="250"/>
        <v>18.181818181818187</v>
      </c>
      <c r="M178" s="140">
        <v>42003</v>
      </c>
      <c r="N178" s="27">
        <v>42006</v>
      </c>
      <c r="O178" s="28">
        <v>42019</v>
      </c>
      <c r="P178" s="26" t="s">
        <v>1514</v>
      </c>
      <c r="Q178" s="91" t="s">
        <v>2331</v>
      </c>
      <c r="R178" s="224">
        <f t="shared" si="241"/>
        <v>0.52</v>
      </c>
      <c r="S178" s="231">
        <f t="shared" si="251"/>
        <v>58.426966292134829</v>
      </c>
      <c r="T178" s="647">
        <f t="shared" si="252"/>
        <v>-8.9536480563488503</v>
      </c>
      <c r="U178" s="227">
        <f t="shared" si="253"/>
        <v>16.078651685393258</v>
      </c>
      <c r="V178" s="492">
        <v>12</v>
      </c>
      <c r="W178" s="161">
        <v>0.89</v>
      </c>
      <c r="X178" s="149">
        <v>1.34</v>
      </c>
      <c r="Y178" s="155">
        <v>0.46</v>
      </c>
      <c r="Z178" s="149">
        <v>1.1599999999999999</v>
      </c>
      <c r="AA178" s="156">
        <v>8.1</v>
      </c>
      <c r="AB178" s="432">
        <v>79.7</v>
      </c>
      <c r="AC178" s="440">
        <v>9.7200000000000006</v>
      </c>
      <c r="AD178" s="443">
        <v>29.2</v>
      </c>
      <c r="AE178" s="440">
        <v>12</v>
      </c>
      <c r="AF178" s="723">
        <v>6</v>
      </c>
      <c r="AG178" s="456">
        <v>1043</v>
      </c>
      <c r="AH178" s="653">
        <v>5</v>
      </c>
      <c r="AI178" s="767">
        <v>0.4</v>
      </c>
      <c r="AJ178" s="796">
        <f t="shared" si="269"/>
        <v>0.44137438606232038</v>
      </c>
      <c r="AK178" s="688" t="str">
        <f t="shared" si="245"/>
        <v>n/a</v>
      </c>
      <c r="AL178" s="634">
        <f t="shared" si="265"/>
        <v>22.222222222222232</v>
      </c>
      <c r="AM178" s="631">
        <f t="shared" si="266"/>
        <v>14.90834232364584</v>
      </c>
      <c r="AN178" s="631">
        <f t="shared" si="267"/>
        <v>12.888132073019754</v>
      </c>
      <c r="AO178" s="235" t="str">
        <f t="shared" si="271"/>
        <v>n/a</v>
      </c>
      <c r="AP178" s="808">
        <v>0.44</v>
      </c>
      <c r="AQ178" s="808">
        <v>0.36</v>
      </c>
      <c r="AR178" s="809"/>
      <c r="AS178" s="808">
        <v>0.32</v>
      </c>
      <c r="AT178" s="796">
        <v>0.28999999999999998</v>
      </c>
      <c r="AU178" s="809"/>
      <c r="AV178" s="821">
        <v>0.26</v>
      </c>
      <c r="AW178" s="821">
        <v>0.24</v>
      </c>
      <c r="AX178" s="811">
        <v>0.1</v>
      </c>
      <c r="AY178" s="812">
        <v>0</v>
      </c>
      <c r="AZ178" s="812">
        <v>0</v>
      </c>
      <c r="BA178" s="812">
        <v>0</v>
      </c>
      <c r="BB178" s="812">
        <v>0</v>
      </c>
      <c r="BC178" s="812">
        <v>0</v>
      </c>
      <c r="BD178" s="812">
        <v>0</v>
      </c>
      <c r="BE178" s="812">
        <v>0</v>
      </c>
      <c r="BF178" s="812">
        <v>0</v>
      </c>
      <c r="BG178" s="812">
        <v>0</v>
      </c>
      <c r="BH178" s="810">
        <f t="shared" si="272"/>
        <v>2.0100000000000002</v>
      </c>
      <c r="BI178" s="405">
        <f t="shared" si="254"/>
        <v>22.222222222222232</v>
      </c>
      <c r="BJ178" s="405">
        <f t="shared" si="255"/>
        <v>12.5</v>
      </c>
      <c r="BK178" s="405">
        <f t="shared" si="256"/>
        <v>10.344827586206918</v>
      </c>
      <c r="BL178" s="306">
        <f t="shared" si="275"/>
        <v>11.538461538461519</v>
      </c>
      <c r="BM178" s="404">
        <f t="shared" si="276"/>
        <v>8.3333333333333481</v>
      </c>
      <c r="BN178" s="306">
        <f t="shared" si="276"/>
        <v>140</v>
      </c>
      <c r="BO178" s="306">
        <f t="shared" si="276"/>
        <v>0</v>
      </c>
      <c r="BP178" s="306">
        <f t="shared" si="276"/>
        <v>0</v>
      </c>
      <c r="BQ178" s="306">
        <f t="shared" si="276"/>
        <v>0</v>
      </c>
      <c r="BR178" s="306">
        <f t="shared" si="276"/>
        <v>0</v>
      </c>
      <c r="BS178" s="306">
        <f t="shared" si="276"/>
        <v>0</v>
      </c>
      <c r="BT178" s="306">
        <f t="shared" si="276"/>
        <v>0</v>
      </c>
      <c r="BU178" s="306">
        <f t="shared" si="276"/>
        <v>0</v>
      </c>
      <c r="BV178" s="306">
        <f t="shared" si="276"/>
        <v>0</v>
      </c>
      <c r="BW178" s="306">
        <f t="shared" si="276"/>
        <v>0</v>
      </c>
      <c r="BX178" s="404">
        <f t="shared" si="274"/>
        <v>13.662589645348268</v>
      </c>
      <c r="BY178" s="405">
        <f t="shared" si="258"/>
        <v>34.408988961358652</v>
      </c>
      <c r="BZ178" s="788" t="s">
        <v>2637</v>
      </c>
      <c r="CA178" s="486">
        <f t="shared" si="259"/>
        <v>0.44330288937352691</v>
      </c>
      <c r="CB178" s="348">
        <f t="shared" si="260"/>
        <v>16.521954574766784</v>
      </c>
      <c r="CC178" s="404">
        <f t="shared" si="261"/>
        <v>67.619438202247181</v>
      </c>
      <c r="CD178" s="570">
        <f t="shared" si="262"/>
        <v>0.48400000000000004</v>
      </c>
      <c r="CE178" s="419">
        <f t="shared" si="41"/>
        <v>0.53104479999999998</v>
      </c>
      <c r="CF178" s="419">
        <f t="shared" si="270"/>
        <v>0.58414927999999999</v>
      </c>
      <c r="CG178" s="419">
        <f t="shared" si="270"/>
        <v>0.64256420800000003</v>
      </c>
      <c r="CH178" s="496">
        <f t="shared" si="270"/>
        <v>0.70682062880000007</v>
      </c>
      <c r="CI178" s="416">
        <f t="shared" si="263"/>
        <v>2.9485789168000003</v>
      </c>
      <c r="CJ178" s="405">
        <f t="shared" si="264"/>
        <v>20.605023877009085</v>
      </c>
      <c r="CK178" s="457">
        <v>0.72</v>
      </c>
      <c r="CL178" s="458">
        <v>32.549999999999997</v>
      </c>
      <c r="CM178" s="458">
        <v>-3.51</v>
      </c>
      <c r="CN178" s="525">
        <v>7.75</v>
      </c>
      <c r="CO178" s="508">
        <v>16.36</v>
      </c>
    </row>
    <row r="179" spans="1:93" ht="11.25" customHeight="1">
      <c r="A179" s="23" t="s">
        <v>3471</v>
      </c>
      <c r="B179" s="24" t="s">
        <v>3472</v>
      </c>
      <c r="C179" s="217" t="s">
        <v>3232</v>
      </c>
      <c r="D179" s="199">
        <v>5</v>
      </c>
      <c r="E179" s="24">
        <v>656</v>
      </c>
      <c r="F179" s="57" t="s">
        <v>2659</v>
      </c>
      <c r="G179" s="49" t="s">
        <v>2659</v>
      </c>
      <c r="H179" s="184">
        <v>30.95</v>
      </c>
      <c r="I179" s="227">
        <f t="shared" si="244"/>
        <v>6.7851373182552495</v>
      </c>
      <c r="J179" s="126">
        <v>0.17</v>
      </c>
      <c r="K179" s="126">
        <v>0.17499999999999999</v>
      </c>
      <c r="L179" s="83">
        <f t="shared" si="250"/>
        <v>2.9411764705882248</v>
      </c>
      <c r="M179" s="140">
        <v>42090</v>
      </c>
      <c r="N179" s="27">
        <v>42094</v>
      </c>
      <c r="O179" s="28">
        <v>42109</v>
      </c>
      <c r="P179" s="26" t="s">
        <v>1393</v>
      </c>
      <c r="Q179" s="109" t="s">
        <v>993</v>
      </c>
      <c r="R179" s="224">
        <f>K179*12</f>
        <v>2.0999999999999996</v>
      </c>
      <c r="S179" s="231">
        <f t="shared" si="251"/>
        <v>90.517241379310335</v>
      </c>
      <c r="T179" s="647">
        <f t="shared" si="252"/>
        <v>-6.6415263744037496</v>
      </c>
      <c r="U179" s="227">
        <f t="shared" si="253"/>
        <v>13.340517241379311</v>
      </c>
      <c r="V179" s="492">
        <v>12</v>
      </c>
      <c r="W179" s="161">
        <v>2.3199999999999998</v>
      </c>
      <c r="X179" s="149">
        <v>1.91</v>
      </c>
      <c r="Y179" s="155">
        <v>10.27</v>
      </c>
      <c r="Z179" s="149">
        <v>1.47</v>
      </c>
      <c r="AA179" s="156">
        <v>11.5</v>
      </c>
      <c r="AB179" s="432">
        <v>-24.9</v>
      </c>
      <c r="AC179" s="440">
        <v>9.57</v>
      </c>
      <c r="AD179" s="443">
        <v>17.2</v>
      </c>
      <c r="AE179" s="440">
        <v>7</v>
      </c>
      <c r="AF179" s="723">
        <v>8</v>
      </c>
      <c r="AG179" s="456">
        <v>1391</v>
      </c>
      <c r="AH179" s="653">
        <v>5.8</v>
      </c>
      <c r="AI179" s="767">
        <v>0.63</v>
      </c>
      <c r="AJ179" s="796">
        <f t="shared" si="269"/>
        <v>0.34124243442184088</v>
      </c>
      <c r="AK179" s="688" t="str">
        <f t="shared" si="245"/>
        <v>n/a</v>
      </c>
      <c r="AL179" s="634">
        <f t="shared" si="265"/>
        <v>7.2580645161290258</v>
      </c>
      <c r="AM179" s="631">
        <f t="shared" si="266"/>
        <v>8.5440696438972008</v>
      </c>
      <c r="AN179" s="631">
        <f t="shared" si="267"/>
        <v>5.8693698720556631</v>
      </c>
      <c r="AO179" s="235" t="str">
        <f t="shared" si="271"/>
        <v>n/a</v>
      </c>
      <c r="AP179" s="808">
        <v>1.9950000000000001</v>
      </c>
      <c r="AQ179" s="808">
        <v>1.86</v>
      </c>
      <c r="AR179" s="809"/>
      <c r="AS179" s="808">
        <v>1.71</v>
      </c>
      <c r="AT179" s="796">
        <v>1.56</v>
      </c>
      <c r="AU179" s="809"/>
      <c r="AV179" s="827">
        <v>1.5</v>
      </c>
      <c r="AW179" s="821">
        <v>1.5</v>
      </c>
      <c r="AX179" s="811">
        <v>1.425</v>
      </c>
      <c r="AY179" s="811">
        <v>0.33</v>
      </c>
      <c r="AZ179" s="812">
        <v>0</v>
      </c>
      <c r="BA179" s="812">
        <v>0</v>
      </c>
      <c r="BB179" s="812">
        <v>0</v>
      </c>
      <c r="BC179" s="812">
        <v>0</v>
      </c>
      <c r="BD179" s="812">
        <v>0</v>
      </c>
      <c r="BE179" s="812">
        <v>0</v>
      </c>
      <c r="BF179" s="812">
        <v>0</v>
      </c>
      <c r="BG179" s="812">
        <v>0</v>
      </c>
      <c r="BH179" s="810">
        <f t="shared" si="272"/>
        <v>11.88</v>
      </c>
      <c r="BI179" s="405">
        <f t="shared" si="254"/>
        <v>7.2580645161290258</v>
      </c>
      <c r="BJ179" s="405">
        <f t="shared" si="255"/>
        <v>8.7719298245614077</v>
      </c>
      <c r="BK179" s="405">
        <f t="shared" si="256"/>
        <v>9.6153846153846025</v>
      </c>
      <c r="BL179" s="306">
        <f t="shared" si="275"/>
        <v>4.0000000000000036</v>
      </c>
      <c r="BM179" s="404">
        <f t="shared" si="276"/>
        <v>0</v>
      </c>
      <c r="BN179" s="306">
        <f t="shared" si="276"/>
        <v>5.2631578947368363</v>
      </c>
      <c r="BO179" s="306">
        <f t="shared" si="276"/>
        <v>331.81818181818181</v>
      </c>
      <c r="BP179" s="306">
        <f t="shared" si="276"/>
        <v>0</v>
      </c>
      <c r="BQ179" s="306">
        <f t="shared" si="276"/>
        <v>0</v>
      </c>
      <c r="BR179" s="306">
        <f t="shared" si="276"/>
        <v>0</v>
      </c>
      <c r="BS179" s="306">
        <f t="shared" si="276"/>
        <v>0</v>
      </c>
      <c r="BT179" s="306">
        <f t="shared" si="276"/>
        <v>0</v>
      </c>
      <c r="BU179" s="306">
        <f t="shared" si="276"/>
        <v>0</v>
      </c>
      <c r="BV179" s="306">
        <f t="shared" si="276"/>
        <v>0</v>
      </c>
      <c r="BW179" s="306">
        <f t="shared" si="276"/>
        <v>0</v>
      </c>
      <c r="BX179" s="404">
        <f t="shared" si="274"/>
        <v>24.448447911266246</v>
      </c>
      <c r="BY179" s="405">
        <f t="shared" si="258"/>
        <v>82.22051220620861</v>
      </c>
      <c r="BZ179" s="788" t="s">
        <v>2637</v>
      </c>
      <c r="CA179" s="486">
        <f t="shared" si="259"/>
        <v>-0.68601005106839885</v>
      </c>
      <c r="CB179" s="348">
        <f t="shared" si="260"/>
        <v>12.654507190310913</v>
      </c>
      <c r="CC179" s="404">
        <f t="shared" si="261"/>
        <v>42.565564389266086</v>
      </c>
      <c r="CD179" s="570">
        <f t="shared" si="262"/>
        <v>2.0149500000000002</v>
      </c>
      <c r="CE179" s="419">
        <f t="shared" si="41"/>
        <v>2.2077807150000002</v>
      </c>
      <c r="CF179" s="419">
        <f t="shared" si="270"/>
        <v>2.3623253650500002</v>
      </c>
      <c r="CG179" s="419">
        <f t="shared" si="270"/>
        <v>2.5276881406035003</v>
      </c>
      <c r="CH179" s="496">
        <f t="shared" si="270"/>
        <v>2.7046263104457453</v>
      </c>
      <c r="CI179" s="416">
        <f t="shared" si="263"/>
        <v>11.817370531099247</v>
      </c>
      <c r="CJ179" s="405">
        <f t="shared" si="264"/>
        <v>38.182134187719704</v>
      </c>
      <c r="CK179" s="457">
        <v>0.79</v>
      </c>
      <c r="CL179" s="458">
        <v>17.88</v>
      </c>
      <c r="CM179" s="458">
        <v>-8.2100000000000009</v>
      </c>
      <c r="CN179" s="525">
        <v>4.42</v>
      </c>
      <c r="CO179" s="508">
        <v>0.72</v>
      </c>
    </row>
    <row r="180" spans="1:93" ht="11.25" customHeight="1">
      <c r="A180" s="23" t="s">
        <v>245</v>
      </c>
      <c r="B180" s="24" t="s">
        <v>246</v>
      </c>
      <c r="C180" s="217" t="s">
        <v>497</v>
      </c>
      <c r="D180" s="199">
        <v>6</v>
      </c>
      <c r="E180" s="24">
        <v>437</v>
      </c>
      <c r="F180" s="57" t="s">
        <v>2659</v>
      </c>
      <c r="G180" s="49" t="s">
        <v>2659</v>
      </c>
      <c r="H180" s="494">
        <v>22.02</v>
      </c>
      <c r="I180" s="227">
        <f t="shared" si="244"/>
        <v>3.633060853769301</v>
      </c>
      <c r="J180" s="126">
        <v>0.17499999999999999</v>
      </c>
      <c r="K180" s="126">
        <v>0.2</v>
      </c>
      <c r="L180" s="83">
        <f t="shared" si="250"/>
        <v>14.285714285714302</v>
      </c>
      <c r="M180" s="140">
        <v>41999</v>
      </c>
      <c r="N180" s="27">
        <v>42002</v>
      </c>
      <c r="O180" s="28">
        <v>42010</v>
      </c>
      <c r="P180" s="26" t="s">
        <v>247</v>
      </c>
      <c r="Q180" s="627"/>
      <c r="R180" s="224">
        <f t="shared" ref="R180:R203" si="277">K180*4</f>
        <v>0.8</v>
      </c>
      <c r="S180" s="231">
        <f t="shared" si="251"/>
        <v>41.450777202072544</v>
      </c>
      <c r="T180" s="647" t="str">
        <f t="shared" si="252"/>
        <v>n/a</v>
      </c>
      <c r="U180" s="227">
        <f t="shared" si="253"/>
        <v>11.409326424870466</v>
      </c>
      <c r="V180" s="492">
        <v>12</v>
      </c>
      <c r="W180" s="478">
        <v>1.93</v>
      </c>
      <c r="X180" s="480" t="s">
        <v>462</v>
      </c>
      <c r="Y180" s="479" t="s">
        <v>462</v>
      </c>
      <c r="Z180" s="480" t="s">
        <v>462</v>
      </c>
      <c r="AA180" s="481" t="s">
        <v>462</v>
      </c>
      <c r="AB180" s="484" t="s">
        <v>462</v>
      </c>
      <c r="AC180" s="482" t="s">
        <v>462</v>
      </c>
      <c r="AD180" s="523" t="s">
        <v>462</v>
      </c>
      <c r="AE180" s="482" t="s">
        <v>462</v>
      </c>
      <c r="AF180" s="723">
        <v>0</v>
      </c>
      <c r="AG180" s="735">
        <v>124</v>
      </c>
      <c r="AH180" s="710" t="s">
        <v>462</v>
      </c>
      <c r="AI180" s="479" t="s">
        <v>462</v>
      </c>
      <c r="AJ180" s="796" t="str">
        <f t="shared" si="269"/>
        <v>n/a</v>
      </c>
      <c r="AK180" s="688">
        <f t="shared" si="245"/>
        <v>0.56115350332667224</v>
      </c>
      <c r="AL180" s="634">
        <f t="shared" si="265"/>
        <v>16.666666666666675</v>
      </c>
      <c r="AM180" s="631">
        <f t="shared" si="266"/>
        <v>20.507113208761485</v>
      </c>
      <c r="AN180" s="631">
        <f t="shared" si="267"/>
        <v>16.94714187140103</v>
      </c>
      <c r="AO180" s="235">
        <f t="shared" si="271"/>
        <v>30.200545431746772</v>
      </c>
      <c r="AP180" s="808">
        <v>0.7</v>
      </c>
      <c r="AQ180" s="808">
        <v>0.6</v>
      </c>
      <c r="AR180" s="809"/>
      <c r="AS180" s="808">
        <v>0.5</v>
      </c>
      <c r="AT180" s="796">
        <v>0.4</v>
      </c>
      <c r="AU180" s="809"/>
      <c r="AV180" s="821">
        <v>0.36</v>
      </c>
      <c r="AW180" s="827">
        <v>0.32</v>
      </c>
      <c r="AX180" s="812">
        <v>0.32</v>
      </c>
      <c r="AY180" s="811">
        <v>0.32</v>
      </c>
      <c r="AZ180" s="811">
        <v>0.28749999999999998</v>
      </c>
      <c r="BA180" s="811">
        <v>0.23749999999999999</v>
      </c>
      <c r="BB180" s="811">
        <v>0.05</v>
      </c>
      <c r="BC180" s="812">
        <v>0</v>
      </c>
      <c r="BD180" s="812">
        <v>0</v>
      </c>
      <c r="BE180" s="812">
        <v>0</v>
      </c>
      <c r="BF180" s="812">
        <v>0</v>
      </c>
      <c r="BG180" s="812">
        <v>0</v>
      </c>
      <c r="BH180" s="810">
        <f t="shared" si="272"/>
        <v>4.0949999999999989</v>
      </c>
      <c r="BI180" s="405">
        <f t="shared" si="254"/>
        <v>16.666666666666675</v>
      </c>
      <c r="BJ180" s="405">
        <f t="shared" si="255"/>
        <v>19.999999999999996</v>
      </c>
      <c r="BK180" s="405">
        <f t="shared" si="256"/>
        <v>25</v>
      </c>
      <c r="BL180" s="306">
        <f t="shared" si="275"/>
        <v>11.111111111111116</v>
      </c>
      <c r="BM180" s="404">
        <f t="shared" ref="BM180:BW180" si="278">IF(AW180=0,0,IF(AW180&gt;AV180,0,((AV180/AW180)-1)*100))</f>
        <v>12.5</v>
      </c>
      <c r="BN180" s="306">
        <f t="shared" si="278"/>
        <v>0</v>
      </c>
      <c r="BO180" s="306">
        <f t="shared" si="278"/>
        <v>0</v>
      </c>
      <c r="BP180" s="306">
        <f t="shared" si="278"/>
        <v>11.304347826086957</v>
      </c>
      <c r="BQ180" s="306">
        <f t="shared" si="278"/>
        <v>21.052631578947366</v>
      </c>
      <c r="BR180" s="306">
        <f t="shared" si="278"/>
        <v>374.99999999999989</v>
      </c>
      <c r="BS180" s="306">
        <f t="shared" si="278"/>
        <v>0</v>
      </c>
      <c r="BT180" s="306">
        <f t="shared" si="278"/>
        <v>0</v>
      </c>
      <c r="BU180" s="306">
        <f t="shared" si="278"/>
        <v>0</v>
      </c>
      <c r="BV180" s="306">
        <f t="shared" si="278"/>
        <v>0</v>
      </c>
      <c r="BW180" s="306">
        <f t="shared" si="278"/>
        <v>0</v>
      </c>
      <c r="BX180" s="404">
        <f t="shared" si="274"/>
        <v>32.842317145520802</v>
      </c>
      <c r="BY180" s="405">
        <f t="shared" si="258"/>
        <v>91.869189326189456</v>
      </c>
      <c r="BZ180" s="788" t="s">
        <v>2637</v>
      </c>
      <c r="CA180" s="486">
        <f t="shared" si="259"/>
        <v>9.1708763002998648</v>
      </c>
      <c r="CB180" s="348">
        <f t="shared" si="260"/>
        <v>20.580202725170331</v>
      </c>
      <c r="CC180" s="404">
        <f t="shared" si="261"/>
        <v>45.943989637305698</v>
      </c>
      <c r="CD180" s="570">
        <f t="shared" si="262"/>
        <v>0.72099999999999997</v>
      </c>
      <c r="CE180" s="419">
        <f t="shared" si="41"/>
        <v>0.74263000000000001</v>
      </c>
      <c r="CF180" s="419">
        <f t="shared" si="270"/>
        <v>0.7649089</v>
      </c>
      <c r="CG180" s="419">
        <f t="shared" si="270"/>
        <v>0.78785616700000005</v>
      </c>
      <c r="CH180" s="496">
        <f t="shared" si="270"/>
        <v>0.81149185201000007</v>
      </c>
      <c r="CI180" s="416">
        <f t="shared" si="263"/>
        <v>3.8278869190100004</v>
      </c>
      <c r="CJ180" s="405">
        <f t="shared" si="264"/>
        <v>17.383682647638512</v>
      </c>
      <c r="CK180" s="483" t="s">
        <v>462</v>
      </c>
      <c r="CL180" s="502">
        <v>14.39</v>
      </c>
      <c r="CM180" s="502">
        <v>-0.05</v>
      </c>
      <c r="CN180" s="526">
        <v>1.65</v>
      </c>
      <c r="CO180" s="527">
        <v>5.81</v>
      </c>
    </row>
    <row r="181" spans="1:93" ht="11.25" customHeight="1">
      <c r="A181" s="193" t="s">
        <v>2383</v>
      </c>
      <c r="B181" s="32" t="s">
        <v>2384</v>
      </c>
      <c r="C181" s="524" t="s">
        <v>3133</v>
      </c>
      <c r="D181" s="200">
        <v>5</v>
      </c>
      <c r="E181" s="24">
        <v>523</v>
      </c>
      <c r="F181" s="40" t="s">
        <v>2049</v>
      </c>
      <c r="G181" s="42" t="s">
        <v>2049</v>
      </c>
      <c r="H181" s="185">
        <v>27.86</v>
      </c>
      <c r="I181" s="229">
        <f t="shared" si="244"/>
        <v>3.0150753768844218</v>
      </c>
      <c r="J181" s="125">
        <v>0.19</v>
      </c>
      <c r="K181" s="125">
        <v>0.21</v>
      </c>
      <c r="L181" s="84">
        <f t="shared" si="250"/>
        <v>10.526315789473673</v>
      </c>
      <c r="M181" s="215">
        <v>41869</v>
      </c>
      <c r="N181" s="44">
        <v>41871</v>
      </c>
      <c r="O181" s="34">
        <v>41892</v>
      </c>
      <c r="P181" s="268" t="s">
        <v>2157</v>
      </c>
      <c r="Q181" s="32"/>
      <c r="R181" s="192">
        <f t="shared" si="277"/>
        <v>0.84</v>
      </c>
      <c r="S181" s="672">
        <f t="shared" si="251"/>
        <v>59.154929577464785</v>
      </c>
      <c r="T181" s="673">
        <f t="shared" si="252"/>
        <v>-9.9473289231512112</v>
      </c>
      <c r="U181" s="229">
        <f t="shared" si="253"/>
        <v>19.619718309859156</v>
      </c>
      <c r="V181" s="493">
        <v>12</v>
      </c>
      <c r="W181" s="162">
        <v>1.42</v>
      </c>
      <c r="X181" s="150" t="s">
        <v>462</v>
      </c>
      <c r="Y181" s="157">
        <v>1.66</v>
      </c>
      <c r="Z181" s="150">
        <v>0.93</v>
      </c>
      <c r="AA181" s="158">
        <v>15.4</v>
      </c>
      <c r="AB181" s="434">
        <v>8.4</v>
      </c>
      <c r="AC181" s="444">
        <v>134.1</v>
      </c>
      <c r="AD181" s="445">
        <v>7.1</v>
      </c>
      <c r="AE181" s="444">
        <v>-5.13</v>
      </c>
      <c r="AF181" s="725">
        <v>24</v>
      </c>
      <c r="AG181" s="467">
        <v>18803</v>
      </c>
      <c r="AH181" s="679">
        <v>0.1</v>
      </c>
      <c r="AI181" s="769">
        <v>0.32</v>
      </c>
      <c r="AJ181" s="797">
        <f t="shared" si="269"/>
        <v>0.97404840706003715</v>
      </c>
      <c r="AK181" s="686">
        <f t="shared" si="245"/>
        <v>0.68851136891988585</v>
      </c>
      <c r="AL181" s="634">
        <f t="shared" si="265"/>
        <v>11.111111111111116</v>
      </c>
      <c r="AM181" s="631">
        <f t="shared" si="266"/>
        <v>10.170843226321601</v>
      </c>
      <c r="AN181" s="631">
        <f t="shared" si="267"/>
        <v>6.9157436901262637</v>
      </c>
      <c r="AO181" s="235">
        <f t="shared" si="271"/>
        <v>10.044487284175796</v>
      </c>
      <c r="AP181" s="808">
        <v>0.8</v>
      </c>
      <c r="AQ181" s="808">
        <v>0.72</v>
      </c>
      <c r="AR181" s="809"/>
      <c r="AS181" s="808">
        <v>0.68</v>
      </c>
      <c r="AT181" s="796">
        <v>0.59826000000000001</v>
      </c>
      <c r="AU181" s="809"/>
      <c r="AV181" s="821">
        <v>0.59055000000000013</v>
      </c>
      <c r="AW181" s="827">
        <v>0.57264000000000004</v>
      </c>
      <c r="AX181" s="812">
        <v>0.57264000000000004</v>
      </c>
      <c r="AY181" s="811">
        <v>0.54878000000000005</v>
      </c>
      <c r="AZ181" s="811">
        <v>0.45632</v>
      </c>
      <c r="BA181" s="811">
        <v>0.37876999999999994</v>
      </c>
      <c r="BB181" s="811">
        <v>0.30718999999999996</v>
      </c>
      <c r="BC181" s="811">
        <v>0.28632000000000002</v>
      </c>
      <c r="BD181" s="812">
        <v>0.27439999999999998</v>
      </c>
      <c r="BE181" s="812">
        <v>0.27439999999999998</v>
      </c>
      <c r="BF181" s="811">
        <v>0.26246000000000003</v>
      </c>
      <c r="BG181" s="812">
        <v>0.25052000000000002</v>
      </c>
      <c r="BH181" s="810">
        <f t="shared" si="272"/>
        <v>7.5732499999999998</v>
      </c>
      <c r="BI181" s="405">
        <f t="shared" si="254"/>
        <v>11.111111111111116</v>
      </c>
      <c r="BJ181" s="405">
        <f t="shared" si="255"/>
        <v>5.8823529411764497</v>
      </c>
      <c r="BK181" s="405">
        <f t="shared" si="256"/>
        <v>13.662955905459162</v>
      </c>
      <c r="BL181" s="306">
        <f t="shared" si="275"/>
        <v>1.3055626111251994</v>
      </c>
      <c r="BM181" s="404">
        <f t="shared" ref="BM181:BW182" si="279">IF(AW181=0,0,IF(AW181&gt;AV181,0,((AV181/AW181)-1)*100))</f>
        <v>3.1276194467728669</v>
      </c>
      <c r="BN181" s="306">
        <f t="shared" si="279"/>
        <v>0</v>
      </c>
      <c r="BO181" s="306">
        <f t="shared" si="279"/>
        <v>4.3478260869565188</v>
      </c>
      <c r="BP181" s="306">
        <f t="shared" si="279"/>
        <v>20.262096774193552</v>
      </c>
      <c r="BQ181" s="306">
        <f t="shared" si="279"/>
        <v>20.47416638065318</v>
      </c>
      <c r="BR181" s="306">
        <f t="shared" si="279"/>
        <v>23.301539763664181</v>
      </c>
      <c r="BS181" s="306">
        <f t="shared" si="279"/>
        <v>7.2890472198938072</v>
      </c>
      <c r="BT181" s="306">
        <f t="shared" si="279"/>
        <v>4.3440233236151649</v>
      </c>
      <c r="BU181" s="306">
        <f t="shared" si="279"/>
        <v>0</v>
      </c>
      <c r="BV181" s="306">
        <f t="shared" si="279"/>
        <v>4.5492646498513922</v>
      </c>
      <c r="BW181" s="306">
        <f t="shared" si="279"/>
        <v>4.7660865399968166</v>
      </c>
      <c r="BX181" s="404">
        <f t="shared" si="274"/>
        <v>8.2949101836312931</v>
      </c>
      <c r="BY181" s="405">
        <f t="shared" si="258"/>
        <v>7.443835223954876</v>
      </c>
      <c r="BZ181" s="788" t="s">
        <v>1465</v>
      </c>
      <c r="CA181" s="486">
        <f t="shared" si="259"/>
        <v>-9.6888992428484713</v>
      </c>
      <c r="CB181" s="348">
        <f t="shared" si="260"/>
        <v>9.9308190670106846</v>
      </c>
      <c r="CC181" s="404">
        <f t="shared" si="261"/>
        <v>65.007862148146387</v>
      </c>
      <c r="CD181" s="570">
        <f t="shared" si="262"/>
        <v>0.86720000000000008</v>
      </c>
      <c r="CE181" s="420">
        <f t="shared" si="41"/>
        <v>0.95392000000000021</v>
      </c>
      <c r="CF181" s="420">
        <f t="shared" si="270"/>
        <v>0.96345920000000018</v>
      </c>
      <c r="CG181" s="420">
        <f t="shared" si="270"/>
        <v>0.97309379200000024</v>
      </c>
      <c r="CH181" s="497">
        <f t="shared" si="270"/>
        <v>0.98282472992000025</v>
      </c>
      <c r="CI181" s="421">
        <f t="shared" si="263"/>
        <v>4.7404977219200006</v>
      </c>
      <c r="CJ181" s="409">
        <f t="shared" si="264"/>
        <v>17.015426137544871</v>
      </c>
      <c r="CK181" s="468">
        <v>1.43</v>
      </c>
      <c r="CL181" s="469">
        <v>15.57</v>
      </c>
      <c r="CM181" s="469">
        <v>-32.61</v>
      </c>
      <c r="CN181" s="528">
        <v>1.59</v>
      </c>
      <c r="CO181" s="476">
        <v>-18.16</v>
      </c>
    </row>
    <row r="182" spans="1:93" ht="11.25" customHeight="1">
      <c r="A182" s="15" t="s">
        <v>221</v>
      </c>
      <c r="B182" s="16" t="s">
        <v>787</v>
      </c>
      <c r="C182" s="373" t="s">
        <v>3266</v>
      </c>
      <c r="D182" s="216">
        <v>7</v>
      </c>
      <c r="E182" s="24">
        <v>414</v>
      </c>
      <c r="F182" s="78" t="s">
        <v>2659</v>
      </c>
      <c r="G182" s="50" t="s">
        <v>2659</v>
      </c>
      <c r="H182" s="183">
        <v>79.59</v>
      </c>
      <c r="I182" s="226">
        <f t="shared" si="244"/>
        <v>1.0051514009297651</v>
      </c>
      <c r="J182" s="127">
        <v>0.16</v>
      </c>
      <c r="K182" s="127">
        <v>0.2</v>
      </c>
      <c r="L182" s="96">
        <f t="shared" si="250"/>
        <v>25</v>
      </c>
      <c r="M182" s="105">
        <v>42045</v>
      </c>
      <c r="N182" s="20">
        <v>42047</v>
      </c>
      <c r="O182" s="21">
        <v>42061</v>
      </c>
      <c r="P182" s="269" t="s">
        <v>1200</v>
      </c>
      <c r="Q182" s="16"/>
      <c r="R182" s="225">
        <f t="shared" si="277"/>
        <v>0.8</v>
      </c>
      <c r="S182" s="675">
        <f t="shared" si="251"/>
        <v>40.609137055837571</v>
      </c>
      <c r="T182" s="684">
        <f t="shared" si="252"/>
        <v>296.37742017130364</v>
      </c>
      <c r="U182" s="226">
        <f t="shared" si="253"/>
        <v>40.401015228426395</v>
      </c>
      <c r="V182" s="267">
        <v>12</v>
      </c>
      <c r="W182" s="169">
        <v>1.97</v>
      </c>
      <c r="X182" s="171">
        <v>2.02</v>
      </c>
      <c r="Y182" s="170">
        <v>11.32</v>
      </c>
      <c r="Z182" s="171">
        <v>8.75</v>
      </c>
      <c r="AA182" s="172">
        <v>23</v>
      </c>
      <c r="AB182" s="433">
        <v>8.8000000000000007</v>
      </c>
      <c r="AC182" s="441">
        <v>15.85</v>
      </c>
      <c r="AD182" s="442">
        <v>36.200000000000003</v>
      </c>
      <c r="AE182" s="442">
        <v>20</v>
      </c>
      <c r="AF182" s="724">
        <v>7</v>
      </c>
      <c r="AG182" s="461">
        <v>2975</v>
      </c>
      <c r="AH182" s="678">
        <v>3.6</v>
      </c>
      <c r="AI182" s="768">
        <v>0</v>
      </c>
      <c r="AJ182" s="795">
        <f t="shared" si="269"/>
        <v>1.5379587931003911</v>
      </c>
      <c r="AK182" s="794" t="str">
        <f t="shared" si="245"/>
        <v>n/a</v>
      </c>
      <c r="AL182" s="632">
        <f t="shared" si="265"/>
        <v>23.076923076923084</v>
      </c>
      <c r="AM182" s="633">
        <f t="shared" si="266"/>
        <v>21.141372855475971</v>
      </c>
      <c r="AN182" s="633">
        <f t="shared" si="267"/>
        <v>55.674108310234161</v>
      </c>
      <c r="AO182" s="234" t="str">
        <f t="shared" si="271"/>
        <v>n/a</v>
      </c>
      <c r="AP182" s="803">
        <v>0.64</v>
      </c>
      <c r="AQ182" s="803">
        <v>0.52</v>
      </c>
      <c r="AR182" s="802"/>
      <c r="AS182" s="803">
        <v>0.44</v>
      </c>
      <c r="AT182" s="795">
        <v>0.36</v>
      </c>
      <c r="AU182" s="802"/>
      <c r="AV182" s="826">
        <v>0.28000000000000003</v>
      </c>
      <c r="AW182" s="826">
        <v>7.0000000000000007E-2</v>
      </c>
      <c r="AX182" s="807">
        <v>0</v>
      </c>
      <c r="AY182" s="807">
        <v>0</v>
      </c>
      <c r="AZ182" s="807">
        <v>0</v>
      </c>
      <c r="BA182" s="807">
        <v>0</v>
      </c>
      <c r="BB182" s="807">
        <v>0</v>
      </c>
      <c r="BC182" s="807">
        <v>0</v>
      </c>
      <c r="BD182" s="807">
        <v>0</v>
      </c>
      <c r="BE182" s="807">
        <v>0</v>
      </c>
      <c r="BF182" s="807">
        <v>0</v>
      </c>
      <c r="BG182" s="807">
        <v>0</v>
      </c>
      <c r="BH182" s="805">
        <f t="shared" si="272"/>
        <v>2.31</v>
      </c>
      <c r="BI182" s="407">
        <f t="shared" si="254"/>
        <v>23.076923076923084</v>
      </c>
      <c r="BJ182" s="407">
        <f t="shared" si="255"/>
        <v>18.181818181818187</v>
      </c>
      <c r="BK182" s="407">
        <f t="shared" si="256"/>
        <v>22.222222222222232</v>
      </c>
      <c r="BL182" s="394">
        <f t="shared" si="275"/>
        <v>28.571428571428559</v>
      </c>
      <c r="BM182" s="406">
        <f t="shared" si="279"/>
        <v>300</v>
      </c>
      <c r="BN182" s="394">
        <f t="shared" si="279"/>
        <v>0</v>
      </c>
      <c r="BO182" s="394">
        <f t="shared" si="279"/>
        <v>0</v>
      </c>
      <c r="BP182" s="394">
        <f t="shared" si="279"/>
        <v>0</v>
      </c>
      <c r="BQ182" s="394">
        <f t="shared" si="279"/>
        <v>0</v>
      </c>
      <c r="BR182" s="394">
        <f t="shared" si="279"/>
        <v>0</v>
      </c>
      <c r="BS182" s="394">
        <f t="shared" si="279"/>
        <v>0</v>
      </c>
      <c r="BT182" s="394">
        <f t="shared" si="279"/>
        <v>0</v>
      </c>
      <c r="BU182" s="394">
        <f t="shared" si="279"/>
        <v>0</v>
      </c>
      <c r="BV182" s="394">
        <f t="shared" si="279"/>
        <v>0</v>
      </c>
      <c r="BW182" s="394">
        <f t="shared" si="279"/>
        <v>0</v>
      </c>
      <c r="BX182" s="406">
        <f t="shared" si="274"/>
        <v>26.136826136826137</v>
      </c>
      <c r="BY182" s="407">
        <f t="shared" si="258"/>
        <v>73.903663136365509</v>
      </c>
      <c r="BZ182" s="787" t="s">
        <v>2637</v>
      </c>
      <c r="CA182" s="682">
        <f t="shared" si="259"/>
        <v>16.278244482737527</v>
      </c>
      <c r="CB182" s="350">
        <f t="shared" si="260"/>
        <v>56.679259711163922</v>
      </c>
      <c r="CC182" s="406">
        <f t="shared" si="261"/>
        <v>57.53898477157361</v>
      </c>
      <c r="CD182" s="554">
        <f t="shared" si="262"/>
        <v>0.69632000000000005</v>
      </c>
      <c r="CE182" s="417">
        <f t="shared" si="41"/>
        <v>0.76595200000000008</v>
      </c>
      <c r="CF182" s="417">
        <f t="shared" si="270"/>
        <v>0.84254720000000016</v>
      </c>
      <c r="CG182" s="417">
        <f t="shared" si="270"/>
        <v>0.92680192000000028</v>
      </c>
      <c r="CH182" s="495">
        <f t="shared" si="270"/>
        <v>1.0194821120000004</v>
      </c>
      <c r="CI182" s="418">
        <f t="shared" si="263"/>
        <v>4.2511032320000011</v>
      </c>
      <c r="CJ182" s="407">
        <f t="shared" si="264"/>
        <v>5.3412529614273163</v>
      </c>
      <c r="CK182" s="462">
        <v>0.67</v>
      </c>
      <c r="CL182" s="463">
        <v>69.73</v>
      </c>
      <c r="CM182" s="463">
        <v>-3.93</v>
      </c>
      <c r="CN182" s="529">
        <v>6.72</v>
      </c>
      <c r="CO182" s="530">
        <v>27.47</v>
      </c>
    </row>
    <row r="183" spans="1:93" ht="11.25" customHeight="1">
      <c r="A183" s="23" t="s">
        <v>101</v>
      </c>
      <c r="B183" s="24" t="s">
        <v>2844</v>
      </c>
      <c r="C183" s="98" t="s">
        <v>3252</v>
      </c>
      <c r="D183" s="199">
        <v>5</v>
      </c>
      <c r="E183" s="24">
        <v>600</v>
      </c>
      <c r="F183" s="57" t="s">
        <v>2659</v>
      </c>
      <c r="G183" s="49" t="s">
        <v>2659</v>
      </c>
      <c r="H183" s="184">
        <v>64.95</v>
      </c>
      <c r="I183" s="227">
        <f t="shared" si="244"/>
        <v>5.5427251732101617</v>
      </c>
      <c r="J183" s="126">
        <v>0.89</v>
      </c>
      <c r="K183" s="126">
        <v>0.9</v>
      </c>
      <c r="L183" s="83">
        <f t="shared" si="250"/>
        <v>1.1235955056179803</v>
      </c>
      <c r="M183" s="140">
        <v>42038</v>
      </c>
      <c r="N183" s="27">
        <v>42040</v>
      </c>
      <c r="O183" s="28">
        <v>42048</v>
      </c>
      <c r="P183" s="93" t="s">
        <v>2158</v>
      </c>
      <c r="Q183" s="1007" t="s">
        <v>1767</v>
      </c>
      <c r="R183" s="224">
        <f t="shared" si="277"/>
        <v>3.6</v>
      </c>
      <c r="S183" s="231">
        <f t="shared" si="251"/>
        <v>750.00000000000011</v>
      </c>
      <c r="T183" s="647">
        <f t="shared" si="252"/>
        <v>280.70293172265201</v>
      </c>
      <c r="U183" s="227">
        <f t="shared" si="253"/>
        <v>135.3125</v>
      </c>
      <c r="V183" s="492">
        <v>12</v>
      </c>
      <c r="W183" s="161">
        <v>0.48</v>
      </c>
      <c r="X183" s="149">
        <v>54.12</v>
      </c>
      <c r="Y183" s="155">
        <v>6.09</v>
      </c>
      <c r="Z183" s="149">
        <v>2.41</v>
      </c>
      <c r="AA183" s="156">
        <v>2</v>
      </c>
      <c r="AB183" s="432">
        <v>-85.8</v>
      </c>
      <c r="AC183" s="440">
        <v>25.18</v>
      </c>
      <c r="AD183" s="443">
        <v>-43.1</v>
      </c>
      <c r="AE183" s="440">
        <v>2.5</v>
      </c>
      <c r="AF183" s="723">
        <v>14</v>
      </c>
      <c r="AG183" s="456">
        <v>12731</v>
      </c>
      <c r="AH183" s="653">
        <v>0.9</v>
      </c>
      <c r="AI183" s="767">
        <v>0.74</v>
      </c>
      <c r="AJ183" s="796" t="str">
        <f t="shared" si="269"/>
        <v>n/a</v>
      </c>
      <c r="AK183" s="688">
        <f t="shared" si="245"/>
        <v>0.6893523993460734</v>
      </c>
      <c r="AL183" s="634">
        <f t="shared" si="265"/>
        <v>4.7904191616766623</v>
      </c>
      <c r="AM183" s="631">
        <f t="shared" si="266"/>
        <v>8.3706762661827092</v>
      </c>
      <c r="AN183" s="631">
        <f t="shared" si="267"/>
        <v>6.4548900686425714</v>
      </c>
      <c r="AO183" s="235">
        <f t="shared" si="271"/>
        <v>9.363701460625574</v>
      </c>
      <c r="AP183" s="808">
        <v>3.5</v>
      </c>
      <c r="AQ183" s="808">
        <v>3.34</v>
      </c>
      <c r="AR183" s="809"/>
      <c r="AS183" s="808">
        <v>3.16</v>
      </c>
      <c r="AT183" s="796">
        <v>2.75</v>
      </c>
      <c r="AU183" s="809"/>
      <c r="AV183" s="827">
        <v>2.56</v>
      </c>
      <c r="AW183" s="821">
        <v>2.56</v>
      </c>
      <c r="AX183" s="811">
        <v>2.44</v>
      </c>
      <c r="AY183" s="811">
        <v>2.09</v>
      </c>
      <c r="AZ183" s="811">
        <v>1.79</v>
      </c>
      <c r="BA183" s="811">
        <v>1.6</v>
      </c>
      <c r="BB183" s="811">
        <v>1.43</v>
      </c>
      <c r="BC183" s="811">
        <v>1.1599999999999999</v>
      </c>
      <c r="BD183" s="811">
        <v>0.25</v>
      </c>
      <c r="BE183" s="812">
        <v>0</v>
      </c>
      <c r="BF183" s="812">
        <v>0</v>
      </c>
      <c r="BG183" s="812">
        <v>0</v>
      </c>
      <c r="BH183" s="810">
        <f t="shared" si="272"/>
        <v>28.630000000000003</v>
      </c>
      <c r="BI183" s="405">
        <f t="shared" si="254"/>
        <v>4.7904191616766623</v>
      </c>
      <c r="BJ183" s="405">
        <f t="shared" ref="BJ183:BJ197" si="280">IF(AS183=0,0,IF(AS183&gt;AQ183,0,((AQ183/AS183)-1)*100))</f>
        <v>5.6962025316455556</v>
      </c>
      <c r="BK183" s="405">
        <f t="shared" si="256"/>
        <v>14.909090909090917</v>
      </c>
      <c r="BL183" s="306">
        <f t="shared" si="275"/>
        <v>7.421875</v>
      </c>
      <c r="BM183" s="404">
        <f t="shared" ref="BM183:BW183" si="281">IF(AW183=0,0,IF(AW183&gt;AV183,0,((AV183/AW183)-1)*100))</f>
        <v>0</v>
      </c>
      <c r="BN183" s="306">
        <f t="shared" si="281"/>
        <v>4.9180327868852514</v>
      </c>
      <c r="BO183" s="306">
        <f t="shared" si="281"/>
        <v>16.746411483253599</v>
      </c>
      <c r="BP183" s="306">
        <f t="shared" si="281"/>
        <v>16.759776536312842</v>
      </c>
      <c r="BQ183" s="306">
        <f t="shared" si="281"/>
        <v>11.874999999999991</v>
      </c>
      <c r="BR183" s="306">
        <f t="shared" si="281"/>
        <v>11.888111888111897</v>
      </c>
      <c r="BS183" s="306">
        <f t="shared" si="281"/>
        <v>23.275862068965523</v>
      </c>
      <c r="BT183" s="306">
        <f t="shared" si="281"/>
        <v>363.99999999999994</v>
      </c>
      <c r="BU183" s="306">
        <f t="shared" si="281"/>
        <v>0</v>
      </c>
      <c r="BV183" s="306">
        <f t="shared" si="281"/>
        <v>0</v>
      </c>
      <c r="BW183" s="306">
        <f t="shared" si="281"/>
        <v>0</v>
      </c>
      <c r="BX183" s="404">
        <f t="shared" si="274"/>
        <v>32.152052157729479</v>
      </c>
      <c r="BY183" s="405">
        <f t="shared" si="258"/>
        <v>88.968935113293369</v>
      </c>
      <c r="BZ183" s="788" t="s">
        <v>1465</v>
      </c>
      <c r="CA183" s="486">
        <f t="shared" si="259"/>
        <v>-123.31488475814727</v>
      </c>
      <c r="CB183" s="348">
        <f t="shared" si="260"/>
        <v>11.997615241852733</v>
      </c>
      <c r="CC183" s="404">
        <f t="shared" si="261"/>
        <v>31.791641231372751</v>
      </c>
      <c r="CD183" s="570">
        <f t="shared" si="262"/>
        <v>3.5350000000000001</v>
      </c>
      <c r="CE183" s="419">
        <f t="shared" si="41"/>
        <v>3.8885000000000005</v>
      </c>
      <c r="CF183" s="419">
        <f t="shared" si="270"/>
        <v>3.9857125</v>
      </c>
      <c r="CG183" s="419">
        <f t="shared" si="270"/>
        <v>4.0853553124999999</v>
      </c>
      <c r="CH183" s="496">
        <f t="shared" si="270"/>
        <v>4.1874891953124997</v>
      </c>
      <c r="CI183" s="416">
        <f t="shared" si="263"/>
        <v>19.682057007812503</v>
      </c>
      <c r="CJ183" s="405">
        <f t="shared" si="264"/>
        <v>30.303398010488841</v>
      </c>
      <c r="CK183" s="457">
        <v>0.7</v>
      </c>
      <c r="CL183" s="458">
        <v>22</v>
      </c>
      <c r="CM183" s="458">
        <v>-17.350000000000001</v>
      </c>
      <c r="CN183" s="525">
        <v>6.19</v>
      </c>
      <c r="CO183" s="508">
        <v>-3.13</v>
      </c>
    </row>
    <row r="184" spans="1:93" ht="11.25" customHeight="1">
      <c r="A184" s="23" t="s">
        <v>126</v>
      </c>
      <c r="B184" s="24" t="s">
        <v>815</v>
      </c>
      <c r="C184" s="29" t="s">
        <v>838</v>
      </c>
      <c r="D184" s="117">
        <v>5</v>
      </c>
      <c r="E184" s="24">
        <v>510</v>
      </c>
      <c r="F184" s="38" t="s">
        <v>1572</v>
      </c>
      <c r="G184" s="39" t="s">
        <v>1572</v>
      </c>
      <c r="H184" s="184">
        <v>83.1</v>
      </c>
      <c r="I184" s="227">
        <f t="shared" si="244"/>
        <v>0.96269554753309272</v>
      </c>
      <c r="J184" s="126">
        <v>0.17</v>
      </c>
      <c r="K184" s="126">
        <v>0.2</v>
      </c>
      <c r="L184" s="83">
        <f t="shared" si="250"/>
        <v>17.647058823529417</v>
      </c>
      <c r="M184" s="140">
        <v>41780</v>
      </c>
      <c r="N184" s="27">
        <v>41782</v>
      </c>
      <c r="O184" s="28">
        <v>41817</v>
      </c>
      <c r="P184" s="93" t="s">
        <v>464</v>
      </c>
      <c r="Q184" s="914"/>
      <c r="R184" s="224">
        <f t="shared" si="277"/>
        <v>0.8</v>
      </c>
      <c r="S184" s="231">
        <f t="shared" si="251"/>
        <v>31.128404669260707</v>
      </c>
      <c r="T184" s="680" t="str">
        <f t="shared" si="252"/>
        <v>n/a</v>
      </c>
      <c r="U184" s="227">
        <f t="shared" si="253"/>
        <v>32.334630350194551</v>
      </c>
      <c r="V184" s="263">
        <v>12</v>
      </c>
      <c r="W184" s="161">
        <v>2.57</v>
      </c>
      <c r="X184" s="149">
        <v>1.93</v>
      </c>
      <c r="Y184" s="155">
        <v>1.67</v>
      </c>
      <c r="Z184" s="149" t="s">
        <v>462</v>
      </c>
      <c r="AA184" s="156">
        <v>-45.6</v>
      </c>
      <c r="AB184" s="432">
        <v>27</v>
      </c>
      <c r="AC184" s="440">
        <v>18.649999999999999</v>
      </c>
      <c r="AD184" s="443">
        <v>35.799999999999997</v>
      </c>
      <c r="AE184" s="443">
        <v>16.73</v>
      </c>
      <c r="AF184" s="723">
        <v>30</v>
      </c>
      <c r="AG184" s="456">
        <v>22980</v>
      </c>
      <c r="AH184" s="653">
        <v>6.5</v>
      </c>
      <c r="AI184" s="767" t="s">
        <v>462</v>
      </c>
      <c r="AJ184" s="796">
        <f t="shared" si="269"/>
        <v>1.5781041939428959</v>
      </c>
      <c r="AK184" s="688">
        <f t="shared" si="245"/>
        <v>3.2328518175679259</v>
      </c>
      <c r="AL184" s="634">
        <f t="shared" si="265"/>
        <v>20.3125</v>
      </c>
      <c r="AM184" s="631">
        <f t="shared" si="266"/>
        <v>27.032818109958189</v>
      </c>
      <c r="AN184" s="631">
        <f t="shared" si="267"/>
        <v>56.496130143155668</v>
      </c>
      <c r="AO184" s="235">
        <f t="shared" si="271"/>
        <v>17.475632454338008</v>
      </c>
      <c r="AP184" s="808">
        <v>0.77</v>
      </c>
      <c r="AQ184" s="808">
        <v>0.64</v>
      </c>
      <c r="AR184" s="809"/>
      <c r="AS184" s="808">
        <v>0.49</v>
      </c>
      <c r="AT184" s="796">
        <v>0.37561500000000003</v>
      </c>
      <c r="AU184" s="809"/>
      <c r="AV184" s="821">
        <v>0.19603999999999999</v>
      </c>
      <c r="AW184" s="827">
        <v>8.2030000000000006E-2</v>
      </c>
      <c r="AX184" s="811">
        <v>0.31601000000000001</v>
      </c>
      <c r="AY184" s="811">
        <v>0.26849000000000001</v>
      </c>
      <c r="AZ184" s="811">
        <v>0.22513</v>
      </c>
      <c r="BA184" s="811">
        <v>0.18643999999999999</v>
      </c>
      <c r="BB184" s="811">
        <v>0.15382000000000001</v>
      </c>
      <c r="BC184" s="811">
        <v>0.13750999999999999</v>
      </c>
      <c r="BD184" s="811">
        <v>0.12819</v>
      </c>
      <c r="BE184" s="811">
        <v>0.11887</v>
      </c>
      <c r="BF184" s="811">
        <v>0.11187999999999999</v>
      </c>
      <c r="BG184" s="811">
        <v>7.7380000000000004E-2</v>
      </c>
      <c r="BH184" s="810">
        <f t="shared" si="272"/>
        <v>4.2774049999999999</v>
      </c>
      <c r="BI184" s="405">
        <f t="shared" si="254"/>
        <v>20.3125</v>
      </c>
      <c r="BJ184" s="405">
        <f t="shared" si="280"/>
        <v>30.612244897959194</v>
      </c>
      <c r="BK184" s="405">
        <f t="shared" si="256"/>
        <v>30.452724198980331</v>
      </c>
      <c r="BL184" s="306">
        <f t="shared" si="275"/>
        <v>91.601203835951878</v>
      </c>
      <c r="BM184" s="404">
        <f t="shared" ref="BM184:BW186" si="282">IF(AW184=0,0,IF(AW184&gt;AV184,0,((AV184/AW184)-1)*100))</f>
        <v>138.98573692551503</v>
      </c>
      <c r="BN184" s="306">
        <f t="shared" si="282"/>
        <v>0</v>
      </c>
      <c r="BO184" s="306">
        <f t="shared" si="282"/>
        <v>17.698983202353901</v>
      </c>
      <c r="BP184" s="306">
        <f t="shared" si="282"/>
        <v>19.259983120863499</v>
      </c>
      <c r="BQ184" s="306">
        <f t="shared" si="282"/>
        <v>20.751984552671111</v>
      </c>
      <c r="BR184" s="306">
        <f t="shared" si="282"/>
        <v>21.206605122870869</v>
      </c>
      <c r="BS184" s="306">
        <f t="shared" si="282"/>
        <v>11.860955566867881</v>
      </c>
      <c r="BT184" s="306">
        <f t="shared" si="282"/>
        <v>7.2704579140338454</v>
      </c>
      <c r="BU184" s="306">
        <f t="shared" si="282"/>
        <v>7.8404980230503796</v>
      </c>
      <c r="BV184" s="306">
        <f t="shared" si="282"/>
        <v>6.2477654629960799</v>
      </c>
      <c r="BW184" s="306">
        <f t="shared" si="282"/>
        <v>44.585164125096895</v>
      </c>
      <c r="BX184" s="404">
        <f t="shared" si="274"/>
        <v>31.245787129947395</v>
      </c>
      <c r="BY184" s="405">
        <f t="shared" si="258"/>
        <v>35.764838976488015</v>
      </c>
      <c r="BZ184" s="788" t="s">
        <v>2441</v>
      </c>
      <c r="CA184" s="486">
        <f t="shared" si="259"/>
        <v>25.124195340494211</v>
      </c>
      <c r="CB184" s="348">
        <f t="shared" si="260"/>
        <v>57.458825690688762</v>
      </c>
      <c r="CC184" s="404">
        <f t="shared" si="261"/>
        <v>72.453696498054484</v>
      </c>
      <c r="CD184" s="570">
        <f t="shared" si="262"/>
        <v>0.84700000000000009</v>
      </c>
      <c r="CE184" s="419">
        <f t="shared" si="41"/>
        <v>0.93170000000000019</v>
      </c>
      <c r="CF184" s="419">
        <f t="shared" si="270"/>
        <v>1.0248700000000004</v>
      </c>
      <c r="CG184" s="419">
        <f t="shared" si="270"/>
        <v>1.1273570000000006</v>
      </c>
      <c r="CH184" s="496">
        <f t="shared" si="270"/>
        <v>1.2400927000000008</v>
      </c>
      <c r="CI184" s="416">
        <f t="shared" si="263"/>
        <v>5.1710197000000022</v>
      </c>
      <c r="CJ184" s="405">
        <f t="shared" si="264"/>
        <v>6.2226470517448886</v>
      </c>
      <c r="CK184" s="457">
        <v>1.36</v>
      </c>
      <c r="CL184" s="458">
        <v>58.61</v>
      </c>
      <c r="CM184" s="458">
        <v>-1.73</v>
      </c>
      <c r="CN184" s="525">
        <v>6.79</v>
      </c>
      <c r="CO184" s="508">
        <v>18.37</v>
      </c>
    </row>
    <row r="185" spans="1:93" ht="11.25" customHeight="1">
      <c r="A185" s="23" t="s">
        <v>1227</v>
      </c>
      <c r="B185" s="24" t="s">
        <v>810</v>
      </c>
      <c r="C185" s="217" t="s">
        <v>3417</v>
      </c>
      <c r="D185" s="199">
        <v>5</v>
      </c>
      <c r="E185" s="24">
        <v>518</v>
      </c>
      <c r="F185" s="38" t="s">
        <v>1572</v>
      </c>
      <c r="G185" s="39" t="s">
        <v>1572</v>
      </c>
      <c r="H185" s="184">
        <v>56.89</v>
      </c>
      <c r="I185" s="227">
        <f t="shared" si="244"/>
        <v>1.9687115486025666</v>
      </c>
      <c r="J185" s="205">
        <v>0.25</v>
      </c>
      <c r="K185" s="126">
        <v>0.28000000000000003</v>
      </c>
      <c r="L185" s="83">
        <f t="shared" si="250"/>
        <v>12.000000000000011</v>
      </c>
      <c r="M185" s="140">
        <v>41829</v>
      </c>
      <c r="N185" s="27">
        <v>41831</v>
      </c>
      <c r="O185" s="28">
        <v>41866</v>
      </c>
      <c r="P185" s="26" t="s">
        <v>1518</v>
      </c>
      <c r="Q185" s="198"/>
      <c r="R185" s="224">
        <f t="shared" si="277"/>
        <v>1.1200000000000001</v>
      </c>
      <c r="S185" s="231">
        <f t="shared" si="251"/>
        <v>43.07692307692308</v>
      </c>
      <c r="T185" s="680">
        <f t="shared" si="252"/>
        <v>104.96603846266072</v>
      </c>
      <c r="U185" s="227">
        <f t="shared" si="253"/>
        <v>21.880769230769229</v>
      </c>
      <c r="V185" s="263">
        <v>12</v>
      </c>
      <c r="W185" s="161">
        <v>2.6</v>
      </c>
      <c r="X185" s="149">
        <v>1.75</v>
      </c>
      <c r="Y185" s="155">
        <v>2.37</v>
      </c>
      <c r="Z185" s="149">
        <v>4.32</v>
      </c>
      <c r="AA185" s="156">
        <v>18.899999999999999</v>
      </c>
      <c r="AB185" s="432">
        <v>7.4</v>
      </c>
      <c r="AC185" s="440">
        <v>12.42</v>
      </c>
      <c r="AD185" s="443">
        <v>22.1</v>
      </c>
      <c r="AE185" s="443">
        <v>12.51</v>
      </c>
      <c r="AF185" s="723">
        <v>22</v>
      </c>
      <c r="AG185" s="456">
        <v>30721</v>
      </c>
      <c r="AH185" s="653">
        <v>0.14000000000000001</v>
      </c>
      <c r="AI185" s="767">
        <v>0.47</v>
      </c>
      <c r="AJ185" s="796">
        <f t="shared" si="269"/>
        <v>0.26197506201653142</v>
      </c>
      <c r="AK185" s="688" t="str">
        <f t="shared" ref="AK185:AK194" si="283">IF(OR(AN185&lt;0,AN185="n/a",AO185&lt;0,AO185="n/a"),"n/a",AN185/AO185)</f>
        <v>n/a</v>
      </c>
      <c r="AL185" s="634">
        <f t="shared" si="265"/>
        <v>10.416666666666675</v>
      </c>
      <c r="AM185" s="631">
        <f t="shared" si="266"/>
        <v>7.2183545653511372</v>
      </c>
      <c r="AN185" s="631">
        <f t="shared" si="267"/>
        <v>5.7896488705653448</v>
      </c>
      <c r="AO185" s="235">
        <f t="shared" si="271"/>
        <v>-2.0202670790743671</v>
      </c>
      <c r="AP185" s="808">
        <v>1.06</v>
      </c>
      <c r="AQ185" s="808">
        <v>0.96</v>
      </c>
      <c r="AR185" s="809"/>
      <c r="AS185" s="808">
        <v>0.9</v>
      </c>
      <c r="AT185" s="796">
        <v>0.86</v>
      </c>
      <c r="AU185" s="809"/>
      <c r="AV185" s="821">
        <v>0.81</v>
      </c>
      <c r="AW185" s="827">
        <v>0.8</v>
      </c>
      <c r="AX185" s="811">
        <v>0.8</v>
      </c>
      <c r="AY185" s="811">
        <v>0.76</v>
      </c>
      <c r="AZ185" s="812">
        <v>0.68</v>
      </c>
      <c r="BA185" s="812">
        <v>0.68</v>
      </c>
      <c r="BB185" s="811">
        <v>1.3</v>
      </c>
      <c r="BC185" s="811">
        <v>1.18</v>
      </c>
      <c r="BD185" s="811">
        <v>1.0900000000000001</v>
      </c>
      <c r="BE185" s="811">
        <v>1.03</v>
      </c>
      <c r="BF185" s="811">
        <v>0.96</v>
      </c>
      <c r="BG185" s="811">
        <v>0.85</v>
      </c>
      <c r="BH185" s="810">
        <f t="shared" si="272"/>
        <v>14.719999999999997</v>
      </c>
      <c r="BI185" s="405">
        <f t="shared" si="254"/>
        <v>10.416666666666675</v>
      </c>
      <c r="BJ185" s="405">
        <f t="shared" si="280"/>
        <v>6.6666666666666652</v>
      </c>
      <c r="BK185" s="405">
        <f t="shared" si="256"/>
        <v>4.6511627906976827</v>
      </c>
      <c r="BL185" s="306">
        <f t="shared" si="275"/>
        <v>6.1728395061728225</v>
      </c>
      <c r="BM185" s="404">
        <f t="shared" si="282"/>
        <v>1.2499999999999956</v>
      </c>
      <c r="BN185" s="306">
        <f t="shared" si="282"/>
        <v>0</v>
      </c>
      <c r="BO185" s="306">
        <f t="shared" si="282"/>
        <v>5.2631578947368363</v>
      </c>
      <c r="BP185" s="306">
        <f t="shared" si="282"/>
        <v>11.764705882352944</v>
      </c>
      <c r="BQ185" s="306">
        <f t="shared" si="282"/>
        <v>0</v>
      </c>
      <c r="BR185" s="306">
        <f t="shared" si="282"/>
        <v>0</v>
      </c>
      <c r="BS185" s="306">
        <f t="shared" si="282"/>
        <v>10.169491525423746</v>
      </c>
      <c r="BT185" s="306">
        <f t="shared" si="282"/>
        <v>8.2568807339449499</v>
      </c>
      <c r="BU185" s="306">
        <f t="shared" si="282"/>
        <v>5.8252427184465994</v>
      </c>
      <c r="BV185" s="306">
        <f t="shared" si="282"/>
        <v>7.2916666666666741</v>
      </c>
      <c r="BW185" s="306">
        <f t="shared" si="282"/>
        <v>12.941176470588234</v>
      </c>
      <c r="BX185" s="404">
        <f t="shared" si="274"/>
        <v>6.0446438348242548</v>
      </c>
      <c r="BY185" s="405">
        <f t="shared" si="258"/>
        <v>4.1510243091571288</v>
      </c>
      <c r="BZ185" s="788" t="s">
        <v>2637</v>
      </c>
      <c r="CA185" s="486">
        <f t="shared" si="259"/>
        <v>-14.122408811601318</v>
      </c>
      <c r="CB185" s="348">
        <f t="shared" si="260"/>
        <v>7.7583604191679116</v>
      </c>
      <c r="CC185" s="404">
        <f t="shared" si="261"/>
        <v>59.810554404601142</v>
      </c>
      <c r="CD185" s="570">
        <f t="shared" si="262"/>
        <v>1.1384400000000001</v>
      </c>
      <c r="CE185" s="419">
        <f t="shared" si="41"/>
        <v>1.2522840000000002</v>
      </c>
      <c r="CF185" s="419">
        <f t="shared" si="270"/>
        <v>1.3775124000000003</v>
      </c>
      <c r="CG185" s="419">
        <f t="shared" si="270"/>
        <v>1.5152636400000004</v>
      </c>
      <c r="CH185" s="496">
        <f t="shared" si="270"/>
        <v>1.6667900040000005</v>
      </c>
      <c r="CI185" s="416">
        <f t="shared" si="263"/>
        <v>6.9502900440000026</v>
      </c>
      <c r="CJ185" s="405">
        <f t="shared" si="264"/>
        <v>12.217068103357361</v>
      </c>
      <c r="CK185" s="457">
        <v>0.83</v>
      </c>
      <c r="CL185" s="458">
        <v>23.56</v>
      </c>
      <c r="CM185" s="458">
        <v>-2.67</v>
      </c>
      <c r="CN185" s="525">
        <v>0.84</v>
      </c>
      <c r="CO185" s="508">
        <v>7.15</v>
      </c>
    </row>
    <row r="186" spans="1:93" ht="11.25" customHeight="1">
      <c r="A186" s="23" t="s">
        <v>1365</v>
      </c>
      <c r="B186" s="24" t="s">
        <v>2793</v>
      </c>
      <c r="C186" s="29" t="s">
        <v>2271</v>
      </c>
      <c r="D186" s="199">
        <v>5</v>
      </c>
      <c r="E186" s="24">
        <v>485</v>
      </c>
      <c r="F186" s="38" t="s">
        <v>2049</v>
      </c>
      <c r="G186" s="39" t="s">
        <v>1572</v>
      </c>
      <c r="H186" s="184">
        <v>26.32</v>
      </c>
      <c r="I186" s="227">
        <f t="shared" si="244"/>
        <v>5.7750759878419453</v>
      </c>
      <c r="J186" s="126">
        <v>0.36</v>
      </c>
      <c r="K186" s="126">
        <v>0.38</v>
      </c>
      <c r="L186" s="83">
        <f t="shared" si="250"/>
        <v>5.555555555555558</v>
      </c>
      <c r="M186" s="214">
        <v>41688</v>
      </c>
      <c r="N186" s="62">
        <v>41690</v>
      </c>
      <c r="O186" s="63">
        <v>41705</v>
      </c>
      <c r="P186" s="26" t="s">
        <v>3668</v>
      </c>
      <c r="Q186" s="627"/>
      <c r="R186" s="224">
        <f t="shared" si="277"/>
        <v>1.52</v>
      </c>
      <c r="S186" s="231">
        <f t="shared" si="251"/>
        <v>103.4013605442177</v>
      </c>
      <c r="T186" s="680">
        <f t="shared" si="252"/>
        <v>55.023125088385804</v>
      </c>
      <c r="U186" s="227">
        <f t="shared" si="253"/>
        <v>17.904761904761905</v>
      </c>
      <c r="V186" s="263">
        <v>12</v>
      </c>
      <c r="W186" s="161">
        <v>1.47</v>
      </c>
      <c r="X186" s="149">
        <v>3.32</v>
      </c>
      <c r="Y186" s="155">
        <v>1.48</v>
      </c>
      <c r="Z186" s="149">
        <v>3.02</v>
      </c>
      <c r="AA186" s="156">
        <v>16.7</v>
      </c>
      <c r="AB186" s="432">
        <v>-43.4</v>
      </c>
      <c r="AC186" s="440">
        <v>1.6</v>
      </c>
      <c r="AD186" s="443">
        <v>0.1</v>
      </c>
      <c r="AE186" s="443">
        <v>5.4</v>
      </c>
      <c r="AF186" s="723">
        <v>17</v>
      </c>
      <c r="AG186" s="456">
        <v>8918</v>
      </c>
      <c r="AH186" s="653">
        <v>0.1</v>
      </c>
      <c r="AI186" s="767">
        <v>0.71</v>
      </c>
      <c r="AJ186" s="861">
        <f t="shared" si="269"/>
        <v>151.74534305583353</v>
      </c>
      <c r="AK186" s="688">
        <f t="shared" si="283"/>
        <v>1.1723232172968243</v>
      </c>
      <c r="AL186" s="635">
        <f t="shared" si="265"/>
        <v>5.555555555555558</v>
      </c>
      <c r="AM186" s="636">
        <f t="shared" si="266"/>
        <v>18.218448001194499</v>
      </c>
      <c r="AN186" s="636">
        <f t="shared" si="267"/>
        <v>15.174534305583354</v>
      </c>
      <c r="AO186" s="236">
        <f t="shared" si="271"/>
        <v>12.94398514137869</v>
      </c>
      <c r="AP186" s="814">
        <v>1.52</v>
      </c>
      <c r="AQ186" s="814">
        <v>1.44</v>
      </c>
      <c r="AR186" s="815"/>
      <c r="AS186" s="814">
        <v>1.24</v>
      </c>
      <c r="AT186" s="797">
        <v>0.92</v>
      </c>
      <c r="AU186" s="815"/>
      <c r="AV186" s="828">
        <v>0.83</v>
      </c>
      <c r="AW186" s="829">
        <v>0.75</v>
      </c>
      <c r="AX186" s="820">
        <v>0.75</v>
      </c>
      <c r="AY186" s="817">
        <v>0.75</v>
      </c>
      <c r="AZ186" s="817">
        <v>0.65</v>
      </c>
      <c r="BA186" s="817">
        <v>0.5</v>
      </c>
      <c r="BB186" s="817">
        <v>0.45</v>
      </c>
      <c r="BC186" s="817">
        <v>0.4</v>
      </c>
      <c r="BD186" s="820">
        <v>0.05</v>
      </c>
      <c r="BE186" s="820">
        <v>0.14000000000000001</v>
      </c>
      <c r="BF186" s="817">
        <v>0.36</v>
      </c>
      <c r="BG186" s="820">
        <v>0.34</v>
      </c>
      <c r="BH186" s="816">
        <f t="shared" si="272"/>
        <v>11.09</v>
      </c>
      <c r="BI186" s="409">
        <f t="shared" si="254"/>
        <v>5.555555555555558</v>
      </c>
      <c r="BJ186" s="409">
        <f t="shared" si="280"/>
        <v>16.129032258064502</v>
      </c>
      <c r="BK186" s="409">
        <f t="shared" si="256"/>
        <v>34.782608695652172</v>
      </c>
      <c r="BL186" s="395">
        <f t="shared" si="275"/>
        <v>10.843373493975905</v>
      </c>
      <c r="BM186" s="408">
        <f t="shared" si="282"/>
        <v>10.666666666666668</v>
      </c>
      <c r="BN186" s="395">
        <f t="shared" si="282"/>
        <v>0</v>
      </c>
      <c r="BO186" s="395">
        <f t="shared" si="282"/>
        <v>0</v>
      </c>
      <c r="BP186" s="395">
        <f t="shared" si="282"/>
        <v>15.384615384615374</v>
      </c>
      <c r="BQ186" s="395">
        <f t="shared" si="282"/>
        <v>30.000000000000004</v>
      </c>
      <c r="BR186" s="395">
        <f t="shared" si="282"/>
        <v>11.111111111111116</v>
      </c>
      <c r="BS186" s="395">
        <f t="shared" si="282"/>
        <v>12.5</v>
      </c>
      <c r="BT186" s="395">
        <f t="shared" si="282"/>
        <v>700</v>
      </c>
      <c r="BU186" s="395">
        <f t="shared" si="282"/>
        <v>0</v>
      </c>
      <c r="BV186" s="395">
        <f t="shared" si="282"/>
        <v>0</v>
      </c>
      <c r="BW186" s="395">
        <f t="shared" si="282"/>
        <v>5.8823529411764497</v>
      </c>
      <c r="BX186" s="408">
        <f t="shared" si="274"/>
        <v>56.857021073787855</v>
      </c>
      <c r="BY186" s="409">
        <f t="shared" si="258"/>
        <v>172.18059876174556</v>
      </c>
      <c r="BZ186" s="654" t="s">
        <v>2441</v>
      </c>
      <c r="CA186" s="487">
        <f t="shared" si="259"/>
        <v>3.044848388663393</v>
      </c>
      <c r="CB186" s="349">
        <f t="shared" si="260"/>
        <v>20.949610293425298</v>
      </c>
      <c r="CC186" s="408">
        <f t="shared" si="261"/>
        <v>50.795079365079367</v>
      </c>
      <c r="CD186" s="574">
        <f t="shared" si="262"/>
        <v>1.5352000000000001</v>
      </c>
      <c r="CE186" s="419">
        <f t="shared" si="41"/>
        <v>1.5597632000000001</v>
      </c>
      <c r="CF186" s="419">
        <f t="shared" si="270"/>
        <v>1.6439904128000002</v>
      </c>
      <c r="CG186" s="419">
        <f t="shared" si="270"/>
        <v>1.7327658950912004</v>
      </c>
      <c r="CH186" s="496">
        <f t="shared" si="270"/>
        <v>1.8263352534261252</v>
      </c>
      <c r="CI186" s="416">
        <f t="shared" si="263"/>
        <v>8.2980547613173261</v>
      </c>
      <c r="CJ186" s="405">
        <f t="shared" si="264"/>
        <v>31.527563682816588</v>
      </c>
      <c r="CK186" s="457">
        <v>0.74</v>
      </c>
      <c r="CL186" s="458">
        <v>7.28</v>
      </c>
      <c r="CM186" s="458">
        <v>-32.369999999999997</v>
      </c>
      <c r="CN186" s="525">
        <v>-6.04</v>
      </c>
      <c r="CO186" s="508">
        <v>-18.14</v>
      </c>
    </row>
    <row r="187" spans="1:93" ht="11.25" customHeight="1">
      <c r="A187" s="15" t="s">
        <v>627</v>
      </c>
      <c r="B187" s="16" t="s">
        <v>301</v>
      </c>
      <c r="C187" s="22" t="s">
        <v>886</v>
      </c>
      <c r="D187" s="216">
        <v>7</v>
      </c>
      <c r="E187" s="24">
        <v>399</v>
      </c>
      <c r="F187" s="36" t="s">
        <v>1572</v>
      </c>
      <c r="G187" s="37" t="s">
        <v>1572</v>
      </c>
      <c r="H187" s="183">
        <v>228.7</v>
      </c>
      <c r="I187" s="226">
        <f t="shared" si="244"/>
        <v>0.41976388281591603</v>
      </c>
      <c r="J187" s="127">
        <v>0.2</v>
      </c>
      <c r="K187" s="127">
        <v>0.24</v>
      </c>
      <c r="L187" s="96">
        <f t="shared" si="250"/>
        <v>19.999999999999996</v>
      </c>
      <c r="M187" s="888">
        <v>41515</v>
      </c>
      <c r="N187" s="870">
        <v>41520</v>
      </c>
      <c r="O187" s="877">
        <v>41548</v>
      </c>
      <c r="P187" s="19" t="s">
        <v>3171</v>
      </c>
      <c r="Q187" s="430" t="s">
        <v>2785</v>
      </c>
      <c r="R187" s="938">
        <f t="shared" si="277"/>
        <v>0.96</v>
      </c>
      <c r="S187" s="675">
        <f t="shared" si="251"/>
        <v>12.955465587044534</v>
      </c>
      <c r="T187" s="684">
        <f t="shared" si="252"/>
        <v>183.03434781892486</v>
      </c>
      <c r="U187" s="226">
        <f t="shared" si="253"/>
        <v>30.863697705802966</v>
      </c>
      <c r="V187" s="267">
        <v>3</v>
      </c>
      <c r="W187" s="169">
        <v>7.41</v>
      </c>
      <c r="X187" s="171">
        <v>1.8</v>
      </c>
      <c r="Y187" s="170">
        <v>0.31</v>
      </c>
      <c r="Z187" s="171">
        <v>5.84</v>
      </c>
      <c r="AA187" s="172">
        <v>19.3</v>
      </c>
      <c r="AB187" s="433">
        <v>3.4</v>
      </c>
      <c r="AC187" s="441">
        <v>15.62</v>
      </c>
      <c r="AD187" s="442">
        <v>14.6</v>
      </c>
      <c r="AE187" s="442">
        <v>17.170000000000002</v>
      </c>
      <c r="AF187" s="724">
        <v>15</v>
      </c>
      <c r="AG187" s="461">
        <v>53251</v>
      </c>
      <c r="AH187" s="678">
        <v>0.28999999999999998</v>
      </c>
      <c r="AI187" s="768">
        <v>1.1399999999999999</v>
      </c>
      <c r="AJ187" s="795">
        <f t="shared" ref="AJ187:AJ218" si="284">IF(OR(AD187&lt;0,AD187="n/a",AD187=0,AN187="n/a"),"n/a",AN187/AD187)</f>
        <v>1.0184818835413363</v>
      </c>
      <c r="AK187" s="794">
        <f t="shared" si="283"/>
        <v>1</v>
      </c>
      <c r="AL187" s="634">
        <f t="shared" si="265"/>
        <v>9.0909090909090828</v>
      </c>
      <c r="AM187" s="631">
        <f t="shared" si="266"/>
        <v>7.1664579674248552</v>
      </c>
      <c r="AN187" s="631">
        <f t="shared" si="267"/>
        <v>14.869835499703509</v>
      </c>
      <c r="AO187" s="235">
        <f t="shared" si="271"/>
        <v>14.869835499703509</v>
      </c>
      <c r="AP187" s="813">
        <v>0.96</v>
      </c>
      <c r="AQ187" s="808">
        <v>0.88</v>
      </c>
      <c r="AR187" s="809"/>
      <c r="AS187" s="813">
        <v>0.8</v>
      </c>
      <c r="AT187" s="796">
        <v>0.78</v>
      </c>
      <c r="AU187" s="809"/>
      <c r="AV187" s="821">
        <v>0.66</v>
      </c>
      <c r="AW187" s="827">
        <v>0.48</v>
      </c>
      <c r="AX187" s="811">
        <v>0.42</v>
      </c>
      <c r="AY187" s="812">
        <v>0.24</v>
      </c>
      <c r="AZ187" s="812">
        <v>0.24</v>
      </c>
      <c r="BA187" s="812">
        <v>0.24</v>
      </c>
      <c r="BB187" s="812">
        <v>0.24</v>
      </c>
      <c r="BC187" s="812">
        <v>0.24</v>
      </c>
      <c r="BD187" s="812">
        <v>0.24</v>
      </c>
      <c r="BE187" s="812">
        <v>0.24</v>
      </c>
      <c r="BF187" s="812">
        <v>0.24</v>
      </c>
      <c r="BG187" s="812">
        <v>0.24</v>
      </c>
      <c r="BH187" s="810">
        <f t="shared" si="272"/>
        <v>7.1400000000000023</v>
      </c>
      <c r="BI187" s="405">
        <f t="shared" si="254"/>
        <v>9.0909090909090828</v>
      </c>
      <c r="BJ187" s="405">
        <f t="shared" si="280"/>
        <v>9.9999999999999858</v>
      </c>
      <c r="BK187" s="405">
        <f t="shared" si="256"/>
        <v>2.5641025641025772</v>
      </c>
      <c r="BL187" s="306">
        <f t="shared" si="275"/>
        <v>18.181818181818187</v>
      </c>
      <c r="BM187" s="404">
        <f t="shared" ref="BM187:BW187" si="285">IF(AW187=0,0,IF(AW187&gt;AV187,0,((AV187/AW187)-1)*100))</f>
        <v>37.500000000000021</v>
      </c>
      <c r="BN187" s="306">
        <f t="shared" si="285"/>
        <v>14.285714285714279</v>
      </c>
      <c r="BO187" s="306">
        <f t="shared" si="285"/>
        <v>75</v>
      </c>
      <c r="BP187" s="306">
        <f t="shared" si="285"/>
        <v>0</v>
      </c>
      <c r="BQ187" s="306">
        <f t="shared" si="285"/>
        <v>0</v>
      </c>
      <c r="BR187" s="306">
        <f t="shared" si="285"/>
        <v>0</v>
      </c>
      <c r="BS187" s="306">
        <f t="shared" si="285"/>
        <v>0</v>
      </c>
      <c r="BT187" s="306">
        <f t="shared" si="285"/>
        <v>0</v>
      </c>
      <c r="BU187" s="306">
        <f t="shared" si="285"/>
        <v>0</v>
      </c>
      <c r="BV187" s="306">
        <f t="shared" si="285"/>
        <v>0</v>
      </c>
      <c r="BW187" s="306">
        <f t="shared" si="285"/>
        <v>0</v>
      </c>
      <c r="BX187" s="404">
        <f t="shared" si="274"/>
        <v>11.108169608169609</v>
      </c>
      <c r="BY187" s="405">
        <f t="shared" si="258"/>
        <v>19.839788161587848</v>
      </c>
      <c r="BZ187" s="788" t="s">
        <v>1863</v>
      </c>
      <c r="CA187" s="486">
        <f t="shared" si="259"/>
        <v>-15.574098323283541</v>
      </c>
      <c r="CB187" s="348">
        <f t="shared" si="260"/>
        <v>15.289599382519425</v>
      </c>
      <c r="CC187" s="404">
        <f t="shared" si="261"/>
        <v>70.546767199882225</v>
      </c>
      <c r="CD187" s="570">
        <f t="shared" si="262"/>
        <v>0.99263999999999997</v>
      </c>
      <c r="CE187" s="417">
        <f t="shared" si="41"/>
        <v>1.091904</v>
      </c>
      <c r="CF187" s="417">
        <f t="shared" si="270"/>
        <v>1.2010944000000001</v>
      </c>
      <c r="CG187" s="417">
        <f t="shared" si="270"/>
        <v>1.3212038400000001</v>
      </c>
      <c r="CH187" s="495">
        <f t="shared" si="270"/>
        <v>1.4533242240000002</v>
      </c>
      <c r="CI187" s="418">
        <f t="shared" si="263"/>
        <v>6.0601664640000008</v>
      </c>
      <c r="CJ187" s="407">
        <f t="shared" si="264"/>
        <v>2.6498322973327508</v>
      </c>
      <c r="CK187" s="462">
        <v>0.71</v>
      </c>
      <c r="CL187" s="463">
        <v>41.05</v>
      </c>
      <c r="CM187" s="463">
        <v>-1.1299999999999999</v>
      </c>
      <c r="CN187" s="529">
        <v>5.83</v>
      </c>
      <c r="CO187" s="530">
        <v>14.85</v>
      </c>
    </row>
    <row r="188" spans="1:93" ht="11.25" customHeight="1">
      <c r="A188" s="23" t="s">
        <v>2269</v>
      </c>
      <c r="B188" s="24" t="s">
        <v>3132</v>
      </c>
      <c r="C188" s="217" t="s">
        <v>76</v>
      </c>
      <c r="D188" s="199">
        <v>7</v>
      </c>
      <c r="E188" s="24">
        <v>417</v>
      </c>
      <c r="F188" s="57" t="s">
        <v>2659</v>
      </c>
      <c r="G188" s="49" t="s">
        <v>2659</v>
      </c>
      <c r="H188" s="184">
        <v>104.76</v>
      </c>
      <c r="I188" s="227">
        <f t="shared" si="244"/>
        <v>1.5750286368843069</v>
      </c>
      <c r="J188" s="126">
        <v>0.375</v>
      </c>
      <c r="K188" s="126">
        <v>0.41249999999999998</v>
      </c>
      <c r="L188" s="83">
        <f t="shared" si="250"/>
        <v>9.9999999999999858</v>
      </c>
      <c r="M188" s="140">
        <v>42075</v>
      </c>
      <c r="N188" s="27">
        <v>42079</v>
      </c>
      <c r="O188" s="28">
        <v>42095</v>
      </c>
      <c r="P188" s="26" t="s">
        <v>3171</v>
      </c>
      <c r="Q188" s="91"/>
      <c r="R188" s="58">
        <f t="shared" si="277"/>
        <v>1.65</v>
      </c>
      <c r="S188" s="231">
        <f t="shared" si="251"/>
        <v>46.478873239436616</v>
      </c>
      <c r="T188" s="647">
        <f t="shared" si="252"/>
        <v>596.80380975980233</v>
      </c>
      <c r="U188" s="227">
        <f t="shared" si="253"/>
        <v>29.509859154929579</v>
      </c>
      <c r="V188" s="492">
        <v>12</v>
      </c>
      <c r="W188" s="161">
        <v>3.55</v>
      </c>
      <c r="X188" s="149">
        <v>3.03</v>
      </c>
      <c r="Y188" s="155">
        <v>4.8</v>
      </c>
      <c r="Z188" s="641">
        <v>37.020000000000003</v>
      </c>
      <c r="AA188" s="713">
        <v>154.30000000000001</v>
      </c>
      <c r="AB188" s="432">
        <v>5.3</v>
      </c>
      <c r="AC188" s="440">
        <v>10.45</v>
      </c>
      <c r="AD188" s="443">
        <v>12.3</v>
      </c>
      <c r="AE188" s="440">
        <v>9.73</v>
      </c>
      <c r="AF188" s="723">
        <v>18</v>
      </c>
      <c r="AG188" s="456">
        <v>21165</v>
      </c>
      <c r="AH188" s="863">
        <v>0.1</v>
      </c>
      <c r="AI188" s="770">
        <v>2.63</v>
      </c>
      <c r="AJ188" s="796">
        <f t="shared" si="284"/>
        <v>1.9501016082151867</v>
      </c>
      <c r="AK188" s="688" t="str">
        <f t="shared" si="283"/>
        <v>n/a</v>
      </c>
      <c r="AL188" s="634">
        <f t="shared" si="265"/>
        <v>10.984848484848486</v>
      </c>
      <c r="AM188" s="631">
        <f t="shared" si="266"/>
        <v>13.38541335278256</v>
      </c>
      <c r="AN188" s="631">
        <f t="shared" si="267"/>
        <v>23.986249781046798</v>
      </c>
      <c r="AO188" s="235" t="str">
        <f t="shared" si="271"/>
        <v>n/a</v>
      </c>
      <c r="AP188" s="808">
        <v>1.4650000000000001</v>
      </c>
      <c r="AQ188" s="808">
        <v>1.32</v>
      </c>
      <c r="AR188" s="809"/>
      <c r="AS188" s="808">
        <v>1.1599999999999999</v>
      </c>
      <c r="AT188" s="796">
        <v>1.0049999999999999</v>
      </c>
      <c r="AU188" s="809"/>
      <c r="AV188" s="821">
        <v>0.875</v>
      </c>
      <c r="AW188" s="821">
        <v>0.5</v>
      </c>
      <c r="AX188" s="827">
        <v>0</v>
      </c>
      <c r="AY188" s="812">
        <v>0</v>
      </c>
      <c r="AZ188" s="812">
        <v>0</v>
      </c>
      <c r="BA188" s="812">
        <v>0</v>
      </c>
      <c r="BB188" s="812">
        <v>0</v>
      </c>
      <c r="BC188" s="812">
        <v>0</v>
      </c>
      <c r="BD188" s="812">
        <v>0</v>
      </c>
      <c r="BE188" s="812">
        <v>0</v>
      </c>
      <c r="BF188" s="812">
        <v>0</v>
      </c>
      <c r="BG188" s="812">
        <v>0</v>
      </c>
      <c r="BH188" s="810">
        <f t="shared" si="272"/>
        <v>6.3250000000000002</v>
      </c>
      <c r="BI188" s="405">
        <f t="shared" si="254"/>
        <v>10.984848484848486</v>
      </c>
      <c r="BJ188" s="405">
        <f t="shared" si="280"/>
        <v>13.793103448275868</v>
      </c>
      <c r="BK188" s="405">
        <f t="shared" si="256"/>
        <v>15.422885572139311</v>
      </c>
      <c r="BL188" s="306">
        <f t="shared" ref="BL188:BL197" si="286">IF(AV188=0,0,IF(AV188&gt;AT188,0,((AT188/AV188)-1)*100))</f>
        <v>14.857142857142836</v>
      </c>
      <c r="BM188" s="404">
        <f t="shared" ref="BM188:BW188" si="287">IF(AW188=0,0,IF(AW188&gt;AV188,0,((AV188/AW188)-1)*100))</f>
        <v>75</v>
      </c>
      <c r="BN188" s="306">
        <f t="shared" si="287"/>
        <v>0</v>
      </c>
      <c r="BO188" s="306">
        <f t="shared" si="287"/>
        <v>0</v>
      </c>
      <c r="BP188" s="306">
        <f t="shared" si="287"/>
        <v>0</v>
      </c>
      <c r="BQ188" s="306">
        <f t="shared" si="287"/>
        <v>0</v>
      </c>
      <c r="BR188" s="306">
        <f t="shared" si="287"/>
        <v>0</v>
      </c>
      <c r="BS188" s="306">
        <f t="shared" si="287"/>
        <v>0</v>
      </c>
      <c r="BT188" s="306">
        <f t="shared" si="287"/>
        <v>0</v>
      </c>
      <c r="BU188" s="306">
        <f t="shared" si="287"/>
        <v>0</v>
      </c>
      <c r="BV188" s="306">
        <f t="shared" si="287"/>
        <v>0</v>
      </c>
      <c r="BW188" s="306">
        <f t="shared" si="287"/>
        <v>0</v>
      </c>
      <c r="BX188" s="404">
        <f t="shared" si="274"/>
        <v>8.6705320241604333</v>
      </c>
      <c r="BY188" s="405">
        <f t="shared" si="258"/>
        <v>18.738275994140789</v>
      </c>
      <c r="BZ188" s="788" t="s">
        <v>1862</v>
      </c>
      <c r="CA188" s="486">
        <f t="shared" si="259"/>
        <v>-3.9485807369984727</v>
      </c>
      <c r="CB188" s="348">
        <f t="shared" si="260"/>
        <v>25.561278417931106</v>
      </c>
      <c r="CC188" s="404">
        <f t="shared" si="261"/>
        <v>56.751392772643584</v>
      </c>
      <c r="CD188" s="570">
        <f t="shared" si="262"/>
        <v>1.542645</v>
      </c>
      <c r="CE188" s="419">
        <f t="shared" si="41"/>
        <v>1.6969095000000003</v>
      </c>
      <c r="CF188" s="419">
        <f t="shared" si="270"/>
        <v>1.8620187943500002</v>
      </c>
      <c r="CG188" s="419">
        <f t="shared" si="270"/>
        <v>2.0431932230402552</v>
      </c>
      <c r="CH188" s="496">
        <f t="shared" si="270"/>
        <v>2.2419959236420719</v>
      </c>
      <c r="CI188" s="416">
        <f t="shared" si="263"/>
        <v>9.386762441032328</v>
      </c>
      <c r="CJ188" s="405">
        <f t="shared" si="264"/>
        <v>8.960254334700581</v>
      </c>
      <c r="CK188" s="457">
        <v>0.73</v>
      </c>
      <c r="CL188" s="458">
        <v>32.1</v>
      </c>
      <c r="CM188" s="458">
        <v>-0.6</v>
      </c>
      <c r="CN188" s="525">
        <v>4.2</v>
      </c>
      <c r="CO188" s="508">
        <v>9.1300000000000008</v>
      </c>
    </row>
    <row r="189" spans="1:93" ht="11.25" customHeight="1">
      <c r="A189" s="23" t="s">
        <v>1609</v>
      </c>
      <c r="B189" s="24" t="s">
        <v>1610</v>
      </c>
      <c r="C189" s="217" t="s">
        <v>1879</v>
      </c>
      <c r="D189" s="199">
        <v>5</v>
      </c>
      <c r="E189" s="24">
        <v>593</v>
      </c>
      <c r="F189" s="38" t="s">
        <v>2049</v>
      </c>
      <c r="G189" s="39" t="s">
        <v>2049</v>
      </c>
      <c r="H189" s="184">
        <v>72.47</v>
      </c>
      <c r="I189" s="227">
        <f t="shared" si="244"/>
        <v>4.2500344970332549</v>
      </c>
      <c r="J189" s="126">
        <v>0.73</v>
      </c>
      <c r="K189" s="126">
        <v>0.77</v>
      </c>
      <c r="L189" s="83">
        <f t="shared" si="250"/>
        <v>5.4794520547945202</v>
      </c>
      <c r="M189" s="140">
        <v>42017</v>
      </c>
      <c r="N189" s="27">
        <v>42019</v>
      </c>
      <c r="O189" s="28">
        <v>42034</v>
      </c>
      <c r="P189" s="93" t="s">
        <v>1198</v>
      </c>
      <c r="Q189" s="627"/>
      <c r="R189" s="58">
        <f t="shared" si="277"/>
        <v>3.08</v>
      </c>
      <c r="S189" s="231">
        <f t="shared" si="251"/>
        <v>163.82978723404256</v>
      </c>
      <c r="T189" s="647">
        <f t="shared" si="252"/>
        <v>79.468350660747106</v>
      </c>
      <c r="U189" s="227">
        <f t="shared" si="253"/>
        <v>38.547872340425535</v>
      </c>
      <c r="V189" s="492">
        <v>12</v>
      </c>
      <c r="W189" s="161">
        <v>1.88</v>
      </c>
      <c r="X189" s="149">
        <v>7.71</v>
      </c>
      <c r="Y189" s="155">
        <v>5.82</v>
      </c>
      <c r="Z189" s="149">
        <v>1.88</v>
      </c>
      <c r="AA189" s="156">
        <v>7.2</v>
      </c>
      <c r="AB189" s="432">
        <v>176.5</v>
      </c>
      <c r="AC189" s="440">
        <v>28.17</v>
      </c>
      <c r="AD189" s="443">
        <v>44.3</v>
      </c>
      <c r="AE189" s="440">
        <v>5</v>
      </c>
      <c r="AF189" s="723">
        <v>10</v>
      </c>
      <c r="AG189" s="456">
        <v>5758</v>
      </c>
      <c r="AH189" s="653">
        <v>0.6</v>
      </c>
      <c r="AI189" s="767">
        <v>1.22</v>
      </c>
      <c r="AJ189" s="796">
        <f t="shared" si="284"/>
        <v>7.8733497877342948E-2</v>
      </c>
      <c r="AK189" s="688">
        <f t="shared" si="283"/>
        <v>1.5577735306481943</v>
      </c>
      <c r="AL189" s="634">
        <f t="shared" si="265"/>
        <v>5.0359712230215958</v>
      </c>
      <c r="AM189" s="631">
        <f t="shared" si="266"/>
        <v>5.1727048496011063</v>
      </c>
      <c r="AN189" s="631">
        <f t="shared" si="267"/>
        <v>3.4878939559662925</v>
      </c>
      <c r="AO189" s="235">
        <f t="shared" si="271"/>
        <v>2.2390250491128638</v>
      </c>
      <c r="AP189" s="808">
        <v>2.92</v>
      </c>
      <c r="AQ189" s="808">
        <v>2.78</v>
      </c>
      <c r="AR189" s="809"/>
      <c r="AS189" s="808">
        <v>2.64</v>
      </c>
      <c r="AT189" s="796">
        <v>2.5099999999999998</v>
      </c>
      <c r="AU189" s="809"/>
      <c r="AV189" s="827">
        <v>2.46</v>
      </c>
      <c r="AW189" s="827">
        <v>2.46</v>
      </c>
      <c r="AX189" s="811">
        <v>2.46</v>
      </c>
      <c r="AY189" s="811">
        <v>2.42</v>
      </c>
      <c r="AZ189" s="812">
        <v>2.38</v>
      </c>
      <c r="BA189" s="812">
        <v>2.34</v>
      </c>
      <c r="BB189" s="812">
        <v>2.34</v>
      </c>
      <c r="BC189" s="812">
        <v>2.34</v>
      </c>
      <c r="BD189" s="812">
        <v>2.34</v>
      </c>
      <c r="BE189" s="811">
        <v>2.34</v>
      </c>
      <c r="BF189" s="811">
        <v>2.3199999999999998</v>
      </c>
      <c r="BG189" s="811">
        <v>2.2999999999999998</v>
      </c>
      <c r="BH189" s="810">
        <f t="shared" si="272"/>
        <v>39.35</v>
      </c>
      <c r="BI189" s="405">
        <f t="shared" si="254"/>
        <v>5.0359712230215958</v>
      </c>
      <c r="BJ189" s="405">
        <f t="shared" si="280"/>
        <v>5.3030303030302983</v>
      </c>
      <c r="BK189" s="405">
        <f t="shared" si="256"/>
        <v>5.179282868525914</v>
      </c>
      <c r="BL189" s="306">
        <f t="shared" si="286"/>
        <v>2.0325203252032464</v>
      </c>
      <c r="BM189" s="404">
        <f t="shared" ref="BM189:BW191" si="288">IF(AW189=0,0,IF(AW189&gt;AV189,0,((AV189/AW189)-1)*100))</f>
        <v>0</v>
      </c>
      <c r="BN189" s="306">
        <f t="shared" si="288"/>
        <v>0</v>
      </c>
      <c r="BO189" s="306">
        <f t="shared" si="288"/>
        <v>1.6528925619834656</v>
      </c>
      <c r="BP189" s="306">
        <f t="shared" si="288"/>
        <v>1.6806722689075571</v>
      </c>
      <c r="BQ189" s="306">
        <f t="shared" si="288"/>
        <v>1.7094017094017033</v>
      </c>
      <c r="BR189" s="306">
        <f t="shared" si="288"/>
        <v>0</v>
      </c>
      <c r="BS189" s="306">
        <f t="shared" si="288"/>
        <v>0</v>
      </c>
      <c r="BT189" s="306">
        <f t="shared" si="288"/>
        <v>0</v>
      </c>
      <c r="BU189" s="306">
        <f t="shared" si="288"/>
        <v>0</v>
      </c>
      <c r="BV189" s="306">
        <f t="shared" si="288"/>
        <v>0.86206896551723755</v>
      </c>
      <c r="BW189" s="306">
        <f t="shared" si="288"/>
        <v>0.86956521739129933</v>
      </c>
      <c r="BX189" s="404">
        <f t="shared" si="274"/>
        <v>1.6216936961988211</v>
      </c>
      <c r="BY189" s="405">
        <f t="shared" si="258"/>
        <v>1.9143138660071743</v>
      </c>
      <c r="BZ189" s="788" t="s">
        <v>2637</v>
      </c>
      <c r="CA189" s="486">
        <f t="shared" si="259"/>
        <v>-30.809943887425987</v>
      </c>
      <c r="CB189" s="348">
        <f t="shared" si="260"/>
        <v>7.7379284529995473</v>
      </c>
      <c r="CC189" s="404">
        <f t="shared" si="261"/>
        <v>38.853583180305051</v>
      </c>
      <c r="CD189" s="570">
        <f t="shared" si="262"/>
        <v>3.2120000000000002</v>
      </c>
      <c r="CE189" s="419">
        <f t="shared" si="41"/>
        <v>3.5332000000000003</v>
      </c>
      <c r="CF189" s="419">
        <f t="shared" si="270"/>
        <v>3.7098600000000004</v>
      </c>
      <c r="CG189" s="419">
        <f t="shared" si="270"/>
        <v>3.8953530000000005</v>
      </c>
      <c r="CH189" s="496">
        <f t="shared" si="270"/>
        <v>4.0901206500000011</v>
      </c>
      <c r="CI189" s="416">
        <f t="shared" si="263"/>
        <v>18.440533650000003</v>
      </c>
      <c r="CJ189" s="405">
        <f t="shared" si="264"/>
        <v>25.445748102663174</v>
      </c>
      <c r="CK189" s="457">
        <v>0.45</v>
      </c>
      <c r="CL189" s="458">
        <v>15.09</v>
      </c>
      <c r="CM189" s="458">
        <v>-13.21</v>
      </c>
      <c r="CN189" s="525">
        <v>-5.53</v>
      </c>
      <c r="CO189" s="508">
        <v>1.42</v>
      </c>
    </row>
    <row r="190" spans="1:93" ht="11.25" customHeight="1">
      <c r="A190" s="23" t="s">
        <v>253</v>
      </c>
      <c r="B190" s="24" t="s">
        <v>254</v>
      </c>
      <c r="C190" s="217" t="s">
        <v>497</v>
      </c>
      <c r="D190" s="199">
        <v>5</v>
      </c>
      <c r="E190" s="24">
        <v>631</v>
      </c>
      <c r="F190" s="57" t="s">
        <v>2659</v>
      </c>
      <c r="G190" s="49" t="s">
        <v>2659</v>
      </c>
      <c r="H190" s="184">
        <v>28.76</v>
      </c>
      <c r="I190" s="227">
        <f t="shared" si="244"/>
        <v>2.0862308762169679</v>
      </c>
      <c r="J190" s="205">
        <v>0.14499999999999999</v>
      </c>
      <c r="K190" s="126">
        <v>0.15</v>
      </c>
      <c r="L190" s="83">
        <f t="shared" si="250"/>
        <v>3.4482758620689724</v>
      </c>
      <c r="M190" s="140">
        <v>42060</v>
      </c>
      <c r="N190" s="27">
        <v>42062</v>
      </c>
      <c r="O190" s="28">
        <v>42079</v>
      </c>
      <c r="P190" s="26" t="s">
        <v>3618</v>
      </c>
      <c r="Q190" s="91"/>
      <c r="R190" s="58">
        <f t="shared" si="277"/>
        <v>0.6</v>
      </c>
      <c r="S190" s="231">
        <f t="shared" si="251"/>
        <v>26.666666666666668</v>
      </c>
      <c r="T190" s="680">
        <f t="shared" si="252"/>
        <v>-15.05970143101889</v>
      </c>
      <c r="U190" s="227">
        <f t="shared" si="253"/>
        <v>12.782222222222224</v>
      </c>
      <c r="V190" s="263">
        <v>12</v>
      </c>
      <c r="W190" s="161">
        <v>2.25</v>
      </c>
      <c r="X190" s="149">
        <v>2.13</v>
      </c>
      <c r="Y190" s="155">
        <v>3.75</v>
      </c>
      <c r="Z190" s="149">
        <v>1.27</v>
      </c>
      <c r="AA190" s="156">
        <v>10.4</v>
      </c>
      <c r="AB190" s="432">
        <v>12.4</v>
      </c>
      <c r="AC190" s="440">
        <v>14.84</v>
      </c>
      <c r="AD190" s="443">
        <v>22</v>
      </c>
      <c r="AE190" s="443">
        <v>6</v>
      </c>
      <c r="AF190" s="723">
        <v>4</v>
      </c>
      <c r="AG190" s="456">
        <v>240</v>
      </c>
      <c r="AH190" s="653">
        <v>4.2</v>
      </c>
      <c r="AI190" s="767">
        <v>0.08</v>
      </c>
      <c r="AJ190" s="796">
        <f t="shared" si="284"/>
        <v>0.63201844647753869</v>
      </c>
      <c r="AK190" s="688" t="str">
        <f t="shared" si="283"/>
        <v>n/a</v>
      </c>
      <c r="AL190" s="634">
        <f t="shared" si="265"/>
        <v>15.999999999999993</v>
      </c>
      <c r="AM190" s="631">
        <f t="shared" si="266"/>
        <v>38.144978847331615</v>
      </c>
      <c r="AN190" s="631">
        <f t="shared" si="267"/>
        <v>13.904405822505851</v>
      </c>
      <c r="AO190" s="235" t="str">
        <f t="shared" si="271"/>
        <v>n/a</v>
      </c>
      <c r="AP190" s="808">
        <v>0.57999999999999996</v>
      </c>
      <c r="AQ190" s="808">
        <v>0.5</v>
      </c>
      <c r="AR190" s="809"/>
      <c r="AS190" s="808">
        <v>0.36</v>
      </c>
      <c r="AT190" s="796">
        <v>0.22</v>
      </c>
      <c r="AU190" s="809"/>
      <c r="AV190" s="827">
        <v>0.2</v>
      </c>
      <c r="AW190" s="827">
        <v>0.30249999999999999</v>
      </c>
      <c r="AX190" s="811">
        <v>0.45750000000000002</v>
      </c>
      <c r="AY190" s="812">
        <v>0</v>
      </c>
      <c r="AZ190" s="812">
        <v>0</v>
      </c>
      <c r="BA190" s="812">
        <v>0</v>
      </c>
      <c r="BB190" s="812">
        <v>0</v>
      </c>
      <c r="BC190" s="812">
        <v>0</v>
      </c>
      <c r="BD190" s="812">
        <v>0</v>
      </c>
      <c r="BE190" s="812">
        <v>0</v>
      </c>
      <c r="BF190" s="812">
        <v>0</v>
      </c>
      <c r="BG190" s="812">
        <v>0</v>
      </c>
      <c r="BH190" s="810">
        <f t="shared" si="272"/>
        <v>2.6199999999999997</v>
      </c>
      <c r="BI190" s="405">
        <f t="shared" si="254"/>
        <v>15.999999999999993</v>
      </c>
      <c r="BJ190" s="405">
        <f t="shared" si="280"/>
        <v>38.888888888888886</v>
      </c>
      <c r="BK190" s="405">
        <f t="shared" si="256"/>
        <v>63.636363636363626</v>
      </c>
      <c r="BL190" s="306">
        <f t="shared" si="286"/>
        <v>9.9999999999999858</v>
      </c>
      <c r="BM190" s="404">
        <f t="shared" si="288"/>
        <v>0</v>
      </c>
      <c r="BN190" s="306">
        <f t="shared" si="288"/>
        <v>0</v>
      </c>
      <c r="BO190" s="306">
        <f t="shared" si="288"/>
        <v>0</v>
      </c>
      <c r="BP190" s="306">
        <f t="shared" si="288"/>
        <v>0</v>
      </c>
      <c r="BQ190" s="306">
        <f t="shared" si="288"/>
        <v>0</v>
      </c>
      <c r="BR190" s="306">
        <f t="shared" si="288"/>
        <v>0</v>
      </c>
      <c r="BS190" s="306">
        <f t="shared" si="288"/>
        <v>0</v>
      </c>
      <c r="BT190" s="306">
        <f t="shared" si="288"/>
        <v>0</v>
      </c>
      <c r="BU190" s="306">
        <f t="shared" si="288"/>
        <v>0</v>
      </c>
      <c r="BV190" s="306">
        <f t="shared" si="288"/>
        <v>0</v>
      </c>
      <c r="BW190" s="306">
        <f t="shared" si="288"/>
        <v>0</v>
      </c>
      <c r="BX190" s="404">
        <f t="shared" si="274"/>
        <v>8.5683501683501664</v>
      </c>
      <c r="BY190" s="405">
        <f t="shared" si="258"/>
        <v>17.91960395165</v>
      </c>
      <c r="BZ190" s="788" t="s">
        <v>2637</v>
      </c>
      <c r="CA190" s="486">
        <f t="shared" si="259"/>
        <v>3.2084144765005949</v>
      </c>
      <c r="CB190" s="348">
        <f t="shared" si="260"/>
        <v>15.990636698722819</v>
      </c>
      <c r="CC190" s="404">
        <f t="shared" si="261"/>
        <v>57.503424126320681</v>
      </c>
      <c r="CD190" s="570">
        <f t="shared" si="262"/>
        <v>0.63800000000000001</v>
      </c>
      <c r="CE190" s="419">
        <f t="shared" si="41"/>
        <v>0.70180000000000009</v>
      </c>
      <c r="CF190" s="419">
        <f t="shared" si="270"/>
        <v>0.74390800000000012</v>
      </c>
      <c r="CG190" s="419">
        <f t="shared" si="270"/>
        <v>0.78854248000000016</v>
      </c>
      <c r="CH190" s="496">
        <f t="shared" si="270"/>
        <v>0.83585502880000018</v>
      </c>
      <c r="CI190" s="416">
        <f t="shared" si="263"/>
        <v>3.7081055088000006</v>
      </c>
      <c r="CJ190" s="405">
        <f t="shared" si="264"/>
        <v>12.893273674547984</v>
      </c>
      <c r="CK190" s="457">
        <v>0.68</v>
      </c>
      <c r="CL190" s="458">
        <v>29.41</v>
      </c>
      <c r="CM190" s="458">
        <v>-3.55</v>
      </c>
      <c r="CN190" s="525">
        <v>0.93</v>
      </c>
      <c r="CO190" s="508">
        <v>13</v>
      </c>
    </row>
    <row r="191" spans="1:93" ht="11.25" customHeight="1">
      <c r="A191" s="23" t="s">
        <v>3340</v>
      </c>
      <c r="B191" s="24" t="s">
        <v>3341</v>
      </c>
      <c r="C191" s="217" t="s">
        <v>2734</v>
      </c>
      <c r="D191" s="199">
        <v>5</v>
      </c>
      <c r="E191" s="24">
        <v>488</v>
      </c>
      <c r="F191" s="57" t="s">
        <v>2659</v>
      </c>
      <c r="G191" s="49" t="s">
        <v>2659</v>
      </c>
      <c r="H191" s="184">
        <v>22.16</v>
      </c>
      <c r="I191" s="227">
        <f t="shared" si="244"/>
        <v>2.7075812274368229</v>
      </c>
      <c r="J191" s="126">
        <v>0.14000000000000001</v>
      </c>
      <c r="K191" s="126">
        <v>0.15</v>
      </c>
      <c r="L191" s="83">
        <f t="shared" si="250"/>
        <v>7.1428571428571397</v>
      </c>
      <c r="M191" s="501">
        <v>41711</v>
      </c>
      <c r="N191" s="329">
        <v>41715</v>
      </c>
      <c r="O191" s="330">
        <v>41722</v>
      </c>
      <c r="P191" s="26" t="s">
        <v>916</v>
      </c>
      <c r="Q191" s="197"/>
      <c r="R191" s="58">
        <f t="shared" si="277"/>
        <v>0.6</v>
      </c>
      <c r="S191" s="231">
        <f t="shared" si="251"/>
        <v>58.82352941176471</v>
      </c>
      <c r="T191" s="680">
        <f t="shared" si="252"/>
        <v>20.748572931210042</v>
      </c>
      <c r="U191" s="227">
        <f t="shared" si="253"/>
        <v>21.725490196078432</v>
      </c>
      <c r="V191" s="263">
        <v>12</v>
      </c>
      <c r="W191" s="161">
        <v>1.02</v>
      </c>
      <c r="X191" s="149" t="s">
        <v>462</v>
      </c>
      <c r="Y191" s="155">
        <v>0.55000000000000004</v>
      </c>
      <c r="Z191" s="149">
        <v>1.51</v>
      </c>
      <c r="AA191" s="156">
        <v>7.1</v>
      </c>
      <c r="AB191" s="432">
        <v>1.2</v>
      </c>
      <c r="AC191" s="440">
        <v>0</v>
      </c>
      <c r="AD191" s="443">
        <v>21.5</v>
      </c>
      <c r="AE191" s="443" t="s">
        <v>462</v>
      </c>
      <c r="AF191" s="723">
        <v>0</v>
      </c>
      <c r="AG191" s="456">
        <v>250</v>
      </c>
      <c r="AH191" s="653">
        <v>1.1000000000000001</v>
      </c>
      <c r="AI191" s="767">
        <v>0</v>
      </c>
      <c r="AJ191" s="796" t="str">
        <f t="shared" si="284"/>
        <v>n/a</v>
      </c>
      <c r="AK191" s="688" t="str">
        <f t="shared" si="283"/>
        <v>n/a</v>
      </c>
      <c r="AL191" s="634">
        <f t="shared" si="265"/>
        <v>7.1428571428571397</v>
      </c>
      <c r="AM191" s="631">
        <f t="shared" si="266"/>
        <v>7.7217345015941907</v>
      </c>
      <c r="AN191" s="631" t="str">
        <f t="shared" si="267"/>
        <v>n/a</v>
      </c>
      <c r="AO191" s="235" t="str">
        <f t="shared" si="271"/>
        <v>n/a</v>
      </c>
      <c r="AP191" s="808">
        <v>0.6</v>
      </c>
      <c r="AQ191" s="808">
        <v>0.56000000000000005</v>
      </c>
      <c r="AR191" s="809"/>
      <c r="AS191" s="808">
        <v>0.52</v>
      </c>
      <c r="AT191" s="796">
        <v>0.48</v>
      </c>
      <c r="AU191" s="809"/>
      <c r="AV191" s="821">
        <v>0.1</v>
      </c>
      <c r="AW191" s="827">
        <v>0</v>
      </c>
      <c r="AX191" s="812">
        <v>0</v>
      </c>
      <c r="AY191" s="812">
        <v>0</v>
      </c>
      <c r="AZ191" s="812">
        <v>0</v>
      </c>
      <c r="BA191" s="812">
        <v>0</v>
      </c>
      <c r="BB191" s="812">
        <v>0</v>
      </c>
      <c r="BC191" s="812">
        <v>0</v>
      </c>
      <c r="BD191" s="812">
        <v>0</v>
      </c>
      <c r="BE191" s="812">
        <v>0</v>
      </c>
      <c r="BF191" s="812">
        <v>0</v>
      </c>
      <c r="BG191" s="812">
        <v>0</v>
      </c>
      <c r="BH191" s="810">
        <f t="shared" si="272"/>
        <v>2.2600000000000002</v>
      </c>
      <c r="BI191" s="405">
        <f t="shared" si="254"/>
        <v>7.1428571428571397</v>
      </c>
      <c r="BJ191" s="405">
        <f t="shared" si="280"/>
        <v>7.6923076923077094</v>
      </c>
      <c r="BK191" s="405">
        <f t="shared" si="256"/>
        <v>8.3333333333333481</v>
      </c>
      <c r="BL191" s="306">
        <f t="shared" si="286"/>
        <v>380</v>
      </c>
      <c r="BM191" s="404">
        <f t="shared" si="288"/>
        <v>0</v>
      </c>
      <c r="BN191" s="306">
        <f t="shared" si="288"/>
        <v>0</v>
      </c>
      <c r="BO191" s="306">
        <f t="shared" si="288"/>
        <v>0</v>
      </c>
      <c r="BP191" s="306">
        <f t="shared" si="288"/>
        <v>0</v>
      </c>
      <c r="BQ191" s="306">
        <f t="shared" si="288"/>
        <v>0</v>
      </c>
      <c r="BR191" s="306">
        <f t="shared" si="288"/>
        <v>0</v>
      </c>
      <c r="BS191" s="306">
        <f t="shared" si="288"/>
        <v>0</v>
      </c>
      <c r="BT191" s="306">
        <f t="shared" si="288"/>
        <v>0</v>
      </c>
      <c r="BU191" s="306">
        <f t="shared" si="288"/>
        <v>0</v>
      </c>
      <c r="BV191" s="306">
        <f t="shared" si="288"/>
        <v>0</v>
      </c>
      <c r="BW191" s="306">
        <f t="shared" si="288"/>
        <v>0</v>
      </c>
      <c r="BX191" s="404">
        <f t="shared" si="274"/>
        <v>26.877899877899882</v>
      </c>
      <c r="BY191" s="405">
        <f t="shared" si="258"/>
        <v>94.425742931520787</v>
      </c>
      <c r="BZ191" s="788" t="s">
        <v>2441</v>
      </c>
      <c r="CA191" s="486" t="str">
        <f t="shared" si="259"/>
        <v>n/a</v>
      </c>
      <c r="CB191" s="348" t="str">
        <f t="shared" si="260"/>
        <v>n/a</v>
      </c>
      <c r="CC191" s="404">
        <f t="shared" si="261"/>
        <v>37.108822432869921</v>
      </c>
      <c r="CD191" s="570">
        <f t="shared" si="262"/>
        <v>0.60719999999999996</v>
      </c>
      <c r="CE191" s="419">
        <f t="shared" si="41"/>
        <v>0.60719999999999996</v>
      </c>
      <c r="CF191" s="419">
        <f t="shared" ref="CF191:CH210" si="289">IF($AE191="n/a",1.03*CE191,IF($AE191&lt;0,1.01*CE191,IF($AE191&gt;10,1.1*CE191,(1+$AE191/100)*CE191)))</f>
        <v>0.62541599999999997</v>
      </c>
      <c r="CG191" s="419">
        <f t="shared" si="289"/>
        <v>0.64417848</v>
      </c>
      <c r="CH191" s="496">
        <f t="shared" si="289"/>
        <v>0.66350383440000005</v>
      </c>
      <c r="CI191" s="416">
        <f t="shared" si="263"/>
        <v>3.1474983143999999</v>
      </c>
      <c r="CJ191" s="405">
        <f t="shared" si="264"/>
        <v>14.203512249097471</v>
      </c>
      <c r="CK191" s="457">
        <v>0.82</v>
      </c>
      <c r="CL191" s="458">
        <v>35.85</v>
      </c>
      <c r="CM191" s="458">
        <v>0.14000000000000001</v>
      </c>
      <c r="CN191" s="525">
        <v>8.24</v>
      </c>
      <c r="CO191" s="508">
        <v>15.22</v>
      </c>
    </row>
    <row r="192" spans="1:93" ht="11.25" customHeight="1">
      <c r="A192" s="16" t="s">
        <v>2017</v>
      </c>
      <c r="B192" s="16" t="s">
        <v>2018</v>
      </c>
      <c r="C192" s="373" t="s">
        <v>497</v>
      </c>
      <c r="D192" s="216">
        <v>5</v>
      </c>
      <c r="E192" s="24">
        <v>508</v>
      </c>
      <c r="F192" s="78" t="s">
        <v>2659</v>
      </c>
      <c r="G192" s="50" t="s">
        <v>2659</v>
      </c>
      <c r="H192" s="183">
        <v>12.57</v>
      </c>
      <c r="I192" s="226">
        <f t="shared" si="244"/>
        <v>2.5457438345266508</v>
      </c>
      <c r="J192" s="127">
        <v>7.0000000000000007E-2</v>
      </c>
      <c r="K192" s="127">
        <v>0.08</v>
      </c>
      <c r="L192" s="96">
        <f t="shared" si="250"/>
        <v>14.285714285714279</v>
      </c>
      <c r="M192" s="105">
        <v>41780</v>
      </c>
      <c r="N192" s="20">
        <v>41782</v>
      </c>
      <c r="O192" s="21">
        <v>41803</v>
      </c>
      <c r="P192" s="19" t="s">
        <v>558</v>
      </c>
      <c r="Q192" s="893"/>
      <c r="R192" s="225">
        <f t="shared" si="277"/>
        <v>0.32</v>
      </c>
      <c r="S192" s="675">
        <f t="shared" si="251"/>
        <v>30.476190476190474</v>
      </c>
      <c r="T192" s="684">
        <f t="shared" si="252"/>
        <v>-18.77446644319717</v>
      </c>
      <c r="U192" s="226">
        <f t="shared" si="253"/>
        <v>11.971428571428572</v>
      </c>
      <c r="V192" s="267">
        <v>12</v>
      </c>
      <c r="W192" s="169">
        <v>1.05</v>
      </c>
      <c r="X192" s="171" t="s">
        <v>462</v>
      </c>
      <c r="Y192" s="170">
        <v>3.11</v>
      </c>
      <c r="Z192" s="171">
        <v>1.24</v>
      </c>
      <c r="AA192" s="172">
        <v>11</v>
      </c>
      <c r="AB192" s="433">
        <v>-2.8</v>
      </c>
      <c r="AC192" s="441">
        <v>6.19</v>
      </c>
      <c r="AD192" s="442">
        <v>13.8</v>
      </c>
      <c r="AE192" s="442">
        <v>0</v>
      </c>
      <c r="AF192" s="724">
        <v>1</v>
      </c>
      <c r="AG192" s="461">
        <v>134</v>
      </c>
      <c r="AH192" s="678">
        <v>2.7</v>
      </c>
      <c r="AI192" s="768">
        <v>0.09</v>
      </c>
      <c r="AJ192" s="795" t="str">
        <f t="shared" si="284"/>
        <v>n/a</v>
      </c>
      <c r="AK192" s="794" t="str">
        <f t="shared" si="283"/>
        <v>n/a</v>
      </c>
      <c r="AL192" s="632">
        <f t="shared" si="265"/>
        <v>29.166666666666675</v>
      </c>
      <c r="AM192" s="633">
        <f t="shared" si="266"/>
        <v>32.474944939739615</v>
      </c>
      <c r="AN192" s="633" t="str">
        <f t="shared" si="267"/>
        <v>n/a</v>
      </c>
      <c r="AO192" s="234" t="str">
        <f t="shared" si="271"/>
        <v>n/a</v>
      </c>
      <c r="AP192" s="803">
        <v>0.31</v>
      </c>
      <c r="AQ192" s="803">
        <v>0.24</v>
      </c>
      <c r="AR192" s="802"/>
      <c r="AS192" s="803">
        <v>0.15867000000000001</v>
      </c>
      <c r="AT192" s="795">
        <v>0.13333999999999999</v>
      </c>
      <c r="AU192" s="802"/>
      <c r="AV192" s="826">
        <v>0.11666</v>
      </c>
      <c r="AW192" s="830">
        <v>0</v>
      </c>
      <c r="AX192" s="807">
        <v>0</v>
      </c>
      <c r="AY192" s="807">
        <v>0</v>
      </c>
      <c r="AZ192" s="807">
        <v>0</v>
      </c>
      <c r="BA192" s="807">
        <v>0</v>
      </c>
      <c r="BB192" s="807">
        <v>0</v>
      </c>
      <c r="BC192" s="807">
        <v>0</v>
      </c>
      <c r="BD192" s="807">
        <v>0</v>
      </c>
      <c r="BE192" s="807">
        <v>0</v>
      </c>
      <c r="BF192" s="807">
        <v>0</v>
      </c>
      <c r="BG192" s="807">
        <v>0</v>
      </c>
      <c r="BH192" s="805">
        <f t="shared" si="272"/>
        <v>0.95867000000000002</v>
      </c>
      <c r="BI192" s="407">
        <f t="shared" si="254"/>
        <v>29.166666666666675</v>
      </c>
      <c r="BJ192" s="407">
        <f t="shared" si="280"/>
        <v>51.25732652675363</v>
      </c>
      <c r="BK192" s="407">
        <f t="shared" si="256"/>
        <v>18.9965501724914</v>
      </c>
      <c r="BL192" s="394">
        <f t="shared" si="286"/>
        <v>14.297959883421907</v>
      </c>
      <c r="BM192" s="406">
        <f t="shared" ref="BM192:BW192" si="290">IF(AW192=0,0,IF(AW192&gt;AV192,0,((AV192/AW192)-1)*100))</f>
        <v>0</v>
      </c>
      <c r="BN192" s="394">
        <f t="shared" si="290"/>
        <v>0</v>
      </c>
      <c r="BO192" s="394">
        <f t="shared" si="290"/>
        <v>0</v>
      </c>
      <c r="BP192" s="394">
        <f t="shared" si="290"/>
        <v>0</v>
      </c>
      <c r="BQ192" s="394">
        <f t="shared" si="290"/>
        <v>0</v>
      </c>
      <c r="BR192" s="394">
        <f t="shared" si="290"/>
        <v>0</v>
      </c>
      <c r="BS192" s="394">
        <f t="shared" si="290"/>
        <v>0</v>
      </c>
      <c r="BT192" s="394">
        <f t="shared" si="290"/>
        <v>0</v>
      </c>
      <c r="BU192" s="394">
        <f t="shared" si="290"/>
        <v>0</v>
      </c>
      <c r="BV192" s="394">
        <f t="shared" si="290"/>
        <v>0</v>
      </c>
      <c r="BW192" s="394">
        <f t="shared" si="290"/>
        <v>0</v>
      </c>
      <c r="BX192" s="406">
        <f t="shared" si="274"/>
        <v>7.5812335499555736</v>
      </c>
      <c r="BY192" s="407">
        <f t="shared" si="258"/>
        <v>14.562925553871452</v>
      </c>
      <c r="BZ192" s="787" t="s">
        <v>2637</v>
      </c>
      <c r="CA192" s="682" t="str">
        <f t="shared" si="259"/>
        <v>n/a</v>
      </c>
      <c r="CB192" s="350" t="str">
        <f t="shared" si="260"/>
        <v>n/a</v>
      </c>
      <c r="CC192" s="406">
        <f t="shared" si="261"/>
        <v>43.810854870215877</v>
      </c>
      <c r="CD192" s="554">
        <f t="shared" si="262"/>
        <v>0.31309999999999999</v>
      </c>
      <c r="CE192" s="417">
        <f t="shared" si="41"/>
        <v>0.33248089000000003</v>
      </c>
      <c r="CF192" s="417">
        <f t="shared" si="289"/>
        <v>0.33248089000000003</v>
      </c>
      <c r="CG192" s="417">
        <f t="shared" si="289"/>
        <v>0.33248089000000003</v>
      </c>
      <c r="CH192" s="495">
        <f t="shared" si="289"/>
        <v>0.33248089000000003</v>
      </c>
      <c r="CI192" s="418">
        <f t="shared" si="263"/>
        <v>1.64302356</v>
      </c>
      <c r="CJ192" s="407">
        <f t="shared" si="264"/>
        <v>13.070990930787591</v>
      </c>
      <c r="CK192" s="462">
        <v>0.59</v>
      </c>
      <c r="CL192" s="463">
        <v>14.79</v>
      </c>
      <c r="CM192" s="463">
        <v>-15.3</v>
      </c>
      <c r="CN192" s="529">
        <v>-2.5</v>
      </c>
      <c r="CO192" s="530">
        <v>2.44</v>
      </c>
    </row>
    <row r="193" spans="1:93" ht="11.25" customHeight="1">
      <c r="A193" s="24" t="s">
        <v>3450</v>
      </c>
      <c r="B193" s="24" t="s">
        <v>1960</v>
      </c>
      <c r="C193" s="217" t="s">
        <v>3417</v>
      </c>
      <c r="D193" s="199">
        <v>5</v>
      </c>
      <c r="E193" s="24">
        <v>538</v>
      </c>
      <c r="F193" s="57" t="s">
        <v>2659</v>
      </c>
      <c r="G193" s="49" t="s">
        <v>2659</v>
      </c>
      <c r="H193" s="184">
        <v>36.04</v>
      </c>
      <c r="I193" s="227">
        <f t="shared" si="244"/>
        <v>2.2197558268590458</v>
      </c>
      <c r="J193" s="126">
        <v>0.125</v>
      </c>
      <c r="K193" s="126">
        <v>0.2</v>
      </c>
      <c r="L193" s="83">
        <f t="shared" si="250"/>
        <v>60.000000000000007</v>
      </c>
      <c r="M193" s="140">
        <v>41908</v>
      </c>
      <c r="N193" s="27">
        <v>41912</v>
      </c>
      <c r="O193" s="28">
        <v>41927</v>
      </c>
      <c r="P193" s="93" t="s">
        <v>1514</v>
      </c>
      <c r="Q193" s="91" t="s">
        <v>2331</v>
      </c>
      <c r="R193" s="224">
        <f t="shared" si="277"/>
        <v>0.8</v>
      </c>
      <c r="S193" s="231">
        <f t="shared" si="251"/>
        <v>16.359918200408998</v>
      </c>
      <c r="T193" s="680">
        <f t="shared" si="252"/>
        <v>-40.246967412264013</v>
      </c>
      <c r="U193" s="227">
        <f t="shared" si="253"/>
        <v>7.370143149284254</v>
      </c>
      <c r="V193" s="263">
        <v>12</v>
      </c>
      <c r="W193" s="161">
        <v>4.8899999999999997</v>
      </c>
      <c r="X193" s="149" t="s">
        <v>462</v>
      </c>
      <c r="Y193" s="155">
        <v>2.2999999999999998</v>
      </c>
      <c r="Z193" s="149">
        <v>1.0900000000000001</v>
      </c>
      <c r="AA193" s="156">
        <v>21</v>
      </c>
      <c r="AB193" s="489">
        <v>-1.6</v>
      </c>
      <c r="AC193" s="440">
        <v>-3.38</v>
      </c>
      <c r="AD193" s="443">
        <v>32.799999999999997</v>
      </c>
      <c r="AE193" s="443" t="s">
        <v>462</v>
      </c>
      <c r="AF193" s="723">
        <v>7</v>
      </c>
      <c r="AG193" s="456">
        <v>1572</v>
      </c>
      <c r="AH193" s="653">
        <v>2.2000000000000002</v>
      </c>
      <c r="AI193" s="767">
        <v>0.27</v>
      </c>
      <c r="AJ193" s="796">
        <f t="shared" si="284"/>
        <v>0.42366530057286261</v>
      </c>
      <c r="AK193" s="688" t="str">
        <f t="shared" si="283"/>
        <v>n/a</v>
      </c>
      <c r="AL193" s="634">
        <f t="shared" si="265"/>
        <v>24.999999999999979</v>
      </c>
      <c r="AM193" s="631">
        <f t="shared" si="266"/>
        <v>12.858935886850031</v>
      </c>
      <c r="AN193" s="631">
        <f t="shared" si="267"/>
        <v>13.896221858789893</v>
      </c>
      <c r="AO193" s="235">
        <f t="shared" si="271"/>
        <v>-8.2485590310670709</v>
      </c>
      <c r="AP193" s="808">
        <v>0.57499999999999996</v>
      </c>
      <c r="AQ193" s="808">
        <v>0.46</v>
      </c>
      <c r="AR193" s="809"/>
      <c r="AS193" s="808">
        <v>0.42</v>
      </c>
      <c r="AT193" s="796">
        <v>0.4</v>
      </c>
      <c r="AU193" s="809"/>
      <c r="AV193" s="821">
        <v>0.36</v>
      </c>
      <c r="AW193" s="827">
        <v>0.3</v>
      </c>
      <c r="AX193" s="812">
        <v>0.3</v>
      </c>
      <c r="AY193" s="812">
        <v>0.3</v>
      </c>
      <c r="AZ193" s="812">
        <v>0.3</v>
      </c>
      <c r="BA193" s="811">
        <v>1.42</v>
      </c>
      <c r="BB193" s="811">
        <v>1.36</v>
      </c>
      <c r="BC193" s="812">
        <v>0</v>
      </c>
      <c r="BD193" s="812">
        <v>0</v>
      </c>
      <c r="BE193" s="812">
        <v>0</v>
      </c>
      <c r="BF193" s="812">
        <v>0</v>
      </c>
      <c r="BG193" s="812">
        <v>0</v>
      </c>
      <c r="BH193" s="810">
        <f t="shared" si="272"/>
        <v>6.1949999999999994</v>
      </c>
      <c r="BI193" s="405">
        <f t="shared" si="254"/>
        <v>24.999999999999979</v>
      </c>
      <c r="BJ193" s="405">
        <f t="shared" si="280"/>
        <v>9.5238095238095344</v>
      </c>
      <c r="BK193" s="405">
        <f t="shared" si="256"/>
        <v>4.9999999999999822</v>
      </c>
      <c r="BL193" s="306">
        <f t="shared" si="286"/>
        <v>11.111111111111116</v>
      </c>
      <c r="BM193" s="404">
        <f t="shared" ref="BM193:BW196" si="291">IF(AW193=0,0,IF(AW193&gt;AV193,0,((AV193/AW193)-1)*100))</f>
        <v>19.999999999999996</v>
      </c>
      <c r="BN193" s="306">
        <f t="shared" si="291"/>
        <v>0</v>
      </c>
      <c r="BO193" s="306">
        <f t="shared" si="291"/>
        <v>0</v>
      </c>
      <c r="BP193" s="306">
        <f t="shared" si="291"/>
        <v>0</v>
      </c>
      <c r="BQ193" s="306">
        <f t="shared" si="291"/>
        <v>0</v>
      </c>
      <c r="BR193" s="306">
        <f t="shared" si="291"/>
        <v>4.4117647058823373</v>
      </c>
      <c r="BS193" s="306">
        <f t="shared" si="291"/>
        <v>0</v>
      </c>
      <c r="BT193" s="306">
        <f t="shared" si="291"/>
        <v>0</v>
      </c>
      <c r="BU193" s="306">
        <f t="shared" si="291"/>
        <v>0</v>
      </c>
      <c r="BV193" s="306">
        <f t="shared" si="291"/>
        <v>0</v>
      </c>
      <c r="BW193" s="306">
        <f t="shared" si="291"/>
        <v>0</v>
      </c>
      <c r="BX193" s="404">
        <f t="shared" si="274"/>
        <v>5.0031123560535296</v>
      </c>
      <c r="BY193" s="405">
        <f t="shared" si="258"/>
        <v>7.780987114241559</v>
      </c>
      <c r="BZ193" s="788" t="s">
        <v>2637</v>
      </c>
      <c r="CA193" s="486">
        <f t="shared" si="259"/>
        <v>8.7458345363646863</v>
      </c>
      <c r="CB193" s="348">
        <f t="shared" si="260"/>
        <v>16.115977685648939</v>
      </c>
      <c r="CC193" s="404">
        <f t="shared" si="261"/>
        <v>48.558550043057444</v>
      </c>
      <c r="CD193" s="570">
        <f t="shared" si="262"/>
        <v>0.58074999999999999</v>
      </c>
      <c r="CE193" s="419">
        <f t="shared" si="41"/>
        <v>0.58655749999999995</v>
      </c>
      <c r="CF193" s="419">
        <f t="shared" si="289"/>
        <v>0.60415422499999993</v>
      </c>
      <c r="CG193" s="419">
        <f t="shared" si="289"/>
        <v>0.62227885174999997</v>
      </c>
      <c r="CH193" s="496">
        <f t="shared" si="289"/>
        <v>0.64094721730250004</v>
      </c>
      <c r="CI193" s="416">
        <f t="shared" si="263"/>
        <v>3.0346877940525001</v>
      </c>
      <c r="CJ193" s="405">
        <f t="shared" si="264"/>
        <v>8.4203323919325754</v>
      </c>
      <c r="CK193" s="457">
        <v>0.53</v>
      </c>
      <c r="CL193" s="458">
        <v>31.93</v>
      </c>
      <c r="CM193" s="458">
        <v>-3.69</v>
      </c>
      <c r="CN193" s="525">
        <v>0.9</v>
      </c>
      <c r="CO193" s="508">
        <v>10.6</v>
      </c>
    </row>
    <row r="194" spans="1:93" ht="11.25" customHeight="1">
      <c r="A194" s="24" t="s">
        <v>2572</v>
      </c>
      <c r="B194" s="24" t="s">
        <v>2654</v>
      </c>
      <c r="C194" s="29" t="s">
        <v>3266</v>
      </c>
      <c r="D194" s="199">
        <v>6</v>
      </c>
      <c r="E194" s="24">
        <v>456</v>
      </c>
      <c r="F194" s="57" t="s">
        <v>2659</v>
      </c>
      <c r="G194" s="49" t="s">
        <v>2659</v>
      </c>
      <c r="H194" s="184">
        <v>96.94</v>
      </c>
      <c r="I194" s="227">
        <f t="shared" si="244"/>
        <v>1.4029296472044566</v>
      </c>
      <c r="J194" s="126">
        <v>0.28000000000000003</v>
      </c>
      <c r="K194" s="126">
        <v>0.34</v>
      </c>
      <c r="L194" s="83">
        <f t="shared" si="250"/>
        <v>21.42857142857142</v>
      </c>
      <c r="M194" s="140">
        <v>42053</v>
      </c>
      <c r="N194" s="27">
        <v>42055</v>
      </c>
      <c r="O194" s="28">
        <v>42073</v>
      </c>
      <c r="P194" s="26" t="s">
        <v>2157</v>
      </c>
      <c r="Q194" s="627"/>
      <c r="R194" s="224">
        <f t="shared" si="277"/>
        <v>1.36</v>
      </c>
      <c r="S194" s="231">
        <f t="shared" si="251"/>
        <v>29.565217391304355</v>
      </c>
      <c r="T194" s="647">
        <f t="shared" si="252"/>
        <v>766.26706506672872</v>
      </c>
      <c r="U194" s="227">
        <f t="shared" si="253"/>
        <v>21.073913043478264</v>
      </c>
      <c r="V194" s="492">
        <v>12</v>
      </c>
      <c r="W194" s="161">
        <v>4.5999999999999996</v>
      </c>
      <c r="X194" s="149">
        <v>1.62</v>
      </c>
      <c r="Y194" s="155">
        <v>6.06</v>
      </c>
      <c r="Z194" s="149">
        <v>80.12</v>
      </c>
      <c r="AA194" s="713">
        <v>278.8</v>
      </c>
      <c r="AB194" s="432">
        <v>28.1</v>
      </c>
      <c r="AC194" s="440">
        <v>13.62</v>
      </c>
      <c r="AD194" s="443">
        <v>22.2</v>
      </c>
      <c r="AE194" s="440">
        <v>12.98</v>
      </c>
      <c r="AF194" s="723">
        <v>11</v>
      </c>
      <c r="AG194" s="456">
        <v>20222</v>
      </c>
      <c r="AH194" s="863">
        <v>0.2</v>
      </c>
      <c r="AI194" s="770">
        <v>10.119999999999999</v>
      </c>
      <c r="AJ194" s="796">
        <f t="shared" si="284"/>
        <v>1.0299985544285912</v>
      </c>
      <c r="AK194" s="688">
        <f t="shared" si="283"/>
        <v>1.0268549509356946</v>
      </c>
      <c r="AL194" s="634">
        <f t="shared" si="265"/>
        <v>24.444444444444446</v>
      </c>
      <c r="AM194" s="631">
        <f t="shared" si="266"/>
        <v>27.924800065488963</v>
      </c>
      <c r="AN194" s="631">
        <f t="shared" si="267"/>
        <v>22.865967908314722</v>
      </c>
      <c r="AO194" s="235">
        <f t="shared" si="271"/>
        <v>22.267962858316757</v>
      </c>
      <c r="AP194" s="808">
        <v>1.1200000000000001</v>
      </c>
      <c r="AQ194" s="808">
        <v>0.9</v>
      </c>
      <c r="AR194" s="809"/>
      <c r="AS194" s="808">
        <v>0.64</v>
      </c>
      <c r="AT194" s="796">
        <v>0.53500000000000003</v>
      </c>
      <c r="AU194" s="809"/>
      <c r="AV194" s="821">
        <v>0.42</v>
      </c>
      <c r="AW194" s="827">
        <v>0.4</v>
      </c>
      <c r="AX194" s="811">
        <v>0.4</v>
      </c>
      <c r="AY194" s="811">
        <v>0.32</v>
      </c>
      <c r="AZ194" s="811">
        <v>0.28000000000000003</v>
      </c>
      <c r="BA194" s="811">
        <v>0.20250000000000001</v>
      </c>
      <c r="BB194" s="811">
        <v>0.15</v>
      </c>
      <c r="BC194" s="812">
        <v>0.09</v>
      </c>
      <c r="BD194" s="812">
        <v>0.09</v>
      </c>
      <c r="BE194" s="811">
        <v>0.09</v>
      </c>
      <c r="BF194" s="811">
        <v>2.2499999999999999E-2</v>
      </c>
      <c r="BG194" s="812">
        <v>0</v>
      </c>
      <c r="BH194" s="810">
        <f t="shared" si="272"/>
        <v>5.660000000000001</v>
      </c>
      <c r="BI194" s="405">
        <f t="shared" si="254"/>
        <v>24.444444444444446</v>
      </c>
      <c r="BJ194" s="405">
        <f t="shared" si="280"/>
        <v>40.625</v>
      </c>
      <c r="BK194" s="405">
        <f t="shared" si="256"/>
        <v>19.626168224299057</v>
      </c>
      <c r="BL194" s="306">
        <f t="shared" si="286"/>
        <v>27.380952380952394</v>
      </c>
      <c r="BM194" s="404">
        <f t="shared" si="291"/>
        <v>4.9999999999999822</v>
      </c>
      <c r="BN194" s="306">
        <f t="shared" si="291"/>
        <v>0</v>
      </c>
      <c r="BO194" s="306">
        <f t="shared" si="291"/>
        <v>25</v>
      </c>
      <c r="BP194" s="306">
        <f t="shared" si="291"/>
        <v>14.285714285714279</v>
      </c>
      <c r="BQ194" s="306">
        <f t="shared" si="291"/>
        <v>38.271604938271622</v>
      </c>
      <c r="BR194" s="306">
        <f t="shared" si="291"/>
        <v>35.000000000000007</v>
      </c>
      <c r="BS194" s="306">
        <f t="shared" si="291"/>
        <v>66.666666666666671</v>
      </c>
      <c r="BT194" s="306">
        <f t="shared" si="291"/>
        <v>0</v>
      </c>
      <c r="BU194" s="306">
        <f t="shared" si="291"/>
        <v>0</v>
      </c>
      <c r="BV194" s="306">
        <f t="shared" si="291"/>
        <v>300</v>
      </c>
      <c r="BW194" s="306">
        <f t="shared" si="291"/>
        <v>0</v>
      </c>
      <c r="BX194" s="404">
        <f t="shared" si="274"/>
        <v>39.753370062689896</v>
      </c>
      <c r="BY194" s="405">
        <f t="shared" si="258"/>
        <v>71.956519219681127</v>
      </c>
      <c r="BZ194" s="788" t="s">
        <v>2442</v>
      </c>
      <c r="CA194" s="486">
        <f t="shared" si="259"/>
        <v>3.1949845120409144</v>
      </c>
      <c r="CB194" s="348">
        <f t="shared" si="260"/>
        <v>24.268897555519178</v>
      </c>
      <c r="CC194" s="404">
        <f t="shared" si="261"/>
        <v>67.456086956521744</v>
      </c>
      <c r="CD194" s="570">
        <f t="shared" si="262"/>
        <v>1.2320000000000002</v>
      </c>
      <c r="CE194" s="419">
        <f t="shared" si="41"/>
        <v>1.3552000000000004</v>
      </c>
      <c r="CF194" s="419">
        <f t="shared" si="289"/>
        <v>1.4907200000000005</v>
      </c>
      <c r="CG194" s="419">
        <f t="shared" si="289"/>
        <v>1.6397920000000006</v>
      </c>
      <c r="CH194" s="496">
        <f t="shared" si="289"/>
        <v>1.8037712000000008</v>
      </c>
      <c r="CI194" s="416">
        <f t="shared" si="263"/>
        <v>7.5214832000000023</v>
      </c>
      <c r="CJ194" s="405">
        <f t="shared" si="264"/>
        <v>7.7589057148751834</v>
      </c>
      <c r="CK194" s="457">
        <v>1.61</v>
      </c>
      <c r="CL194" s="458">
        <v>32.049999999999997</v>
      </c>
      <c r="CM194" s="458">
        <v>-4.8600000000000003</v>
      </c>
      <c r="CN194" s="525">
        <v>1.98</v>
      </c>
      <c r="CO194" s="508">
        <v>5.04</v>
      </c>
    </row>
    <row r="195" spans="1:93" ht="11.25" customHeight="1">
      <c r="A195" s="24" t="s">
        <v>1502</v>
      </c>
      <c r="B195" s="24" t="s">
        <v>1503</v>
      </c>
      <c r="C195" s="217" t="s">
        <v>1881</v>
      </c>
      <c r="D195" s="199">
        <v>5</v>
      </c>
      <c r="E195" s="24">
        <v>591</v>
      </c>
      <c r="F195" s="57" t="s">
        <v>2659</v>
      </c>
      <c r="G195" s="49" t="s">
        <v>2659</v>
      </c>
      <c r="H195" s="184">
        <v>74.650000000000006</v>
      </c>
      <c r="I195" s="227">
        <f t="shared" ref="I195:I202" si="292">(R195/H195)*100</f>
        <v>1.0180843938379103</v>
      </c>
      <c r="J195" s="126">
        <v>0.17</v>
      </c>
      <c r="K195" s="126">
        <v>0.19</v>
      </c>
      <c r="L195" s="83">
        <f t="shared" si="250"/>
        <v>11.764705882352944</v>
      </c>
      <c r="M195" s="140">
        <v>42011</v>
      </c>
      <c r="N195" s="27">
        <v>42013</v>
      </c>
      <c r="O195" s="28">
        <v>42034</v>
      </c>
      <c r="P195" s="93" t="s">
        <v>1198</v>
      </c>
      <c r="Q195" s="627"/>
      <c r="R195" s="224">
        <f t="shared" si="277"/>
        <v>0.76</v>
      </c>
      <c r="S195" s="231">
        <f t="shared" si="251"/>
        <v>43.428571428571431</v>
      </c>
      <c r="T195" s="680">
        <f t="shared" si="252"/>
        <v>210.03348513468984</v>
      </c>
      <c r="U195" s="227">
        <f t="shared" si="253"/>
        <v>42.657142857142858</v>
      </c>
      <c r="V195" s="263">
        <v>12</v>
      </c>
      <c r="W195" s="161">
        <v>1.75</v>
      </c>
      <c r="X195" s="149">
        <v>2.84</v>
      </c>
      <c r="Y195" s="155">
        <v>4.38</v>
      </c>
      <c r="Z195" s="149">
        <v>5.07</v>
      </c>
      <c r="AA195" s="156">
        <v>18</v>
      </c>
      <c r="AB195" s="432">
        <v>-34.6</v>
      </c>
      <c r="AC195" s="440">
        <v>11.41</v>
      </c>
      <c r="AD195" s="443">
        <v>1.1000000000000001</v>
      </c>
      <c r="AE195" s="443">
        <v>15</v>
      </c>
      <c r="AF195" s="723">
        <v>2</v>
      </c>
      <c r="AG195" s="456">
        <v>3328</v>
      </c>
      <c r="AH195" s="653">
        <v>56.4</v>
      </c>
      <c r="AI195" s="767">
        <v>0.05</v>
      </c>
      <c r="AJ195" s="796" t="str">
        <f t="shared" si="284"/>
        <v>n/a</v>
      </c>
      <c r="AK195" s="688" t="str">
        <f t="shared" ref="AK195:AK226" si="293">IF(OR(AN195&lt;0,AN195="n/a",AO195&lt;0,AO195="n/a"),"n/a",AN195/AO195)</f>
        <v>n/a</v>
      </c>
      <c r="AL195" s="634">
        <f t="shared" si="265"/>
        <v>36.000000000000007</v>
      </c>
      <c r="AM195" s="631">
        <f t="shared" si="266"/>
        <v>50.36945962049748</v>
      </c>
      <c r="AN195" s="631" t="str">
        <f t="shared" si="267"/>
        <v>n/a</v>
      </c>
      <c r="AO195" s="235" t="str">
        <f t="shared" si="271"/>
        <v>n/a</v>
      </c>
      <c r="AP195" s="808">
        <v>0.68</v>
      </c>
      <c r="AQ195" s="808">
        <v>0.5</v>
      </c>
      <c r="AR195" s="809"/>
      <c r="AS195" s="808">
        <v>0.4</v>
      </c>
      <c r="AT195" s="796">
        <v>0.2</v>
      </c>
      <c r="AU195" s="809"/>
      <c r="AV195" s="827">
        <v>0</v>
      </c>
      <c r="AW195" s="827">
        <v>0</v>
      </c>
      <c r="AX195" s="812">
        <v>0</v>
      </c>
      <c r="AY195" s="812">
        <v>0</v>
      </c>
      <c r="AZ195" s="812">
        <v>0</v>
      </c>
      <c r="BA195" s="812">
        <v>0</v>
      </c>
      <c r="BB195" s="812">
        <v>0</v>
      </c>
      <c r="BC195" s="812">
        <v>0</v>
      </c>
      <c r="BD195" s="812">
        <v>0</v>
      </c>
      <c r="BE195" s="812">
        <v>0</v>
      </c>
      <c r="BF195" s="812">
        <v>0</v>
      </c>
      <c r="BG195" s="812">
        <v>0</v>
      </c>
      <c r="BH195" s="810">
        <f t="shared" si="272"/>
        <v>1.78</v>
      </c>
      <c r="BI195" s="405">
        <f t="shared" si="254"/>
        <v>36.000000000000007</v>
      </c>
      <c r="BJ195" s="405">
        <f t="shared" si="280"/>
        <v>25</v>
      </c>
      <c r="BK195" s="405">
        <f t="shared" si="256"/>
        <v>100</v>
      </c>
      <c r="BL195" s="306">
        <f t="shared" si="286"/>
        <v>0</v>
      </c>
      <c r="BM195" s="404">
        <f t="shared" si="291"/>
        <v>0</v>
      </c>
      <c r="BN195" s="306">
        <f t="shared" si="291"/>
        <v>0</v>
      </c>
      <c r="BO195" s="306">
        <f t="shared" si="291"/>
        <v>0</v>
      </c>
      <c r="BP195" s="306">
        <f t="shared" si="291"/>
        <v>0</v>
      </c>
      <c r="BQ195" s="306">
        <f t="shared" si="291"/>
        <v>0</v>
      </c>
      <c r="BR195" s="306">
        <f t="shared" si="291"/>
        <v>0</v>
      </c>
      <c r="BS195" s="306">
        <f t="shared" si="291"/>
        <v>0</v>
      </c>
      <c r="BT195" s="306">
        <f t="shared" si="291"/>
        <v>0</v>
      </c>
      <c r="BU195" s="306">
        <f t="shared" si="291"/>
        <v>0</v>
      </c>
      <c r="BV195" s="306">
        <f t="shared" si="291"/>
        <v>0</v>
      </c>
      <c r="BW195" s="306">
        <f t="shared" si="291"/>
        <v>0</v>
      </c>
      <c r="BX195" s="404">
        <f t="shared" si="274"/>
        <v>10.733333333333333</v>
      </c>
      <c r="BY195" s="405">
        <f t="shared" si="258"/>
        <v>26.067774912502376</v>
      </c>
      <c r="BZ195" s="788" t="s">
        <v>2442</v>
      </c>
      <c r="CA195" s="486" t="str">
        <f t="shared" si="259"/>
        <v>n/a</v>
      </c>
      <c r="CB195" s="348" t="str">
        <f t="shared" si="260"/>
        <v>n/a</v>
      </c>
      <c r="CC195" s="404">
        <f t="shared" si="261"/>
        <v>44.96142857142857</v>
      </c>
      <c r="CD195" s="570">
        <f t="shared" si="262"/>
        <v>0.68680000000000008</v>
      </c>
      <c r="CE195" s="419">
        <f t="shared" si="41"/>
        <v>0.75548000000000015</v>
      </c>
      <c r="CF195" s="419">
        <f t="shared" si="289"/>
        <v>0.83102800000000021</v>
      </c>
      <c r="CG195" s="419">
        <f t="shared" si="289"/>
        <v>0.91413080000000035</v>
      </c>
      <c r="CH195" s="496">
        <f t="shared" si="289"/>
        <v>1.0055438800000005</v>
      </c>
      <c r="CI195" s="416">
        <f t="shared" si="263"/>
        <v>4.192982680000001</v>
      </c>
      <c r="CJ195" s="405">
        <f t="shared" si="264"/>
        <v>5.6168555659745492</v>
      </c>
      <c r="CK195" s="457">
        <v>0.73</v>
      </c>
      <c r="CL195" s="458">
        <v>22.69</v>
      </c>
      <c r="CM195" s="458">
        <v>-10.029999999999999</v>
      </c>
      <c r="CN195" s="525">
        <v>10.119999999999999</v>
      </c>
      <c r="CO195" s="508">
        <v>9.74</v>
      </c>
    </row>
    <row r="196" spans="1:93" ht="11.25" customHeight="1">
      <c r="A196" s="32" t="s">
        <v>3671</v>
      </c>
      <c r="B196" s="32" t="s">
        <v>2236</v>
      </c>
      <c r="C196" s="107" t="s">
        <v>3672</v>
      </c>
      <c r="D196" s="200">
        <v>5</v>
      </c>
      <c r="E196" s="24">
        <v>493</v>
      </c>
      <c r="F196" s="40" t="s">
        <v>2049</v>
      </c>
      <c r="G196" s="42" t="s">
        <v>2049</v>
      </c>
      <c r="H196" s="185">
        <v>19.899999999999999</v>
      </c>
      <c r="I196" s="229">
        <f t="shared" si="292"/>
        <v>2.613065326633166</v>
      </c>
      <c r="J196" s="125">
        <v>0.09</v>
      </c>
      <c r="K196" s="125">
        <v>0.13</v>
      </c>
      <c r="L196" s="84">
        <f t="shared" si="250"/>
        <v>44.444444444444464</v>
      </c>
      <c r="M196" s="890">
        <v>41704</v>
      </c>
      <c r="N196" s="886">
        <v>41708</v>
      </c>
      <c r="O196" s="887">
        <v>41730</v>
      </c>
      <c r="P196" s="268" t="s">
        <v>3171</v>
      </c>
      <c r="Q196" s="1055" t="s">
        <v>1984</v>
      </c>
      <c r="R196" s="192">
        <f t="shared" si="277"/>
        <v>0.52</v>
      </c>
      <c r="S196" s="672">
        <f t="shared" si="251"/>
        <v>157.57575757575756</v>
      </c>
      <c r="T196" s="673">
        <f t="shared" si="252"/>
        <v>209.75606781598572</v>
      </c>
      <c r="U196" s="229">
        <f t="shared" si="253"/>
        <v>60.303030303030297</v>
      </c>
      <c r="V196" s="493">
        <v>12</v>
      </c>
      <c r="W196" s="162">
        <v>0.33</v>
      </c>
      <c r="X196" s="150">
        <v>20.100000000000001</v>
      </c>
      <c r="Y196" s="157">
        <v>0.93</v>
      </c>
      <c r="Z196" s="150">
        <v>3.58</v>
      </c>
      <c r="AA196" s="158">
        <v>3.7</v>
      </c>
      <c r="AB196" s="434">
        <v>-13.6</v>
      </c>
      <c r="AC196" s="444">
        <v>43.64</v>
      </c>
      <c r="AD196" s="445">
        <v>20.9</v>
      </c>
      <c r="AE196" s="444">
        <v>3</v>
      </c>
      <c r="AF196" s="725">
        <v>4</v>
      </c>
      <c r="AG196" s="467">
        <v>627</v>
      </c>
      <c r="AH196" s="679">
        <v>0.5</v>
      </c>
      <c r="AI196" s="769">
        <v>1.57</v>
      </c>
      <c r="AJ196" s="797">
        <f t="shared" si="284"/>
        <v>0.71147538276093347</v>
      </c>
      <c r="AK196" s="686">
        <f t="shared" si="293"/>
        <v>1.4984223592915897</v>
      </c>
      <c r="AL196" s="635">
        <f t="shared" si="265"/>
        <v>33.333333333333329</v>
      </c>
      <c r="AM196" s="636">
        <f t="shared" si="266"/>
        <v>19.681696117715084</v>
      </c>
      <c r="AN196" s="636">
        <f t="shared" si="267"/>
        <v>14.869835499703509</v>
      </c>
      <c r="AO196" s="236">
        <f t="shared" si="271"/>
        <v>9.9236609808288847</v>
      </c>
      <c r="AP196" s="814">
        <v>0.48</v>
      </c>
      <c r="AQ196" s="814">
        <v>0.36</v>
      </c>
      <c r="AR196" s="815"/>
      <c r="AS196" s="814">
        <v>0.32</v>
      </c>
      <c r="AT196" s="797">
        <v>0.28000000000000003</v>
      </c>
      <c r="AU196" s="815"/>
      <c r="AV196" s="828">
        <v>0.26</v>
      </c>
      <c r="AW196" s="829">
        <v>0.24</v>
      </c>
      <c r="AX196" s="828">
        <v>0.24</v>
      </c>
      <c r="AY196" s="828">
        <v>0.2175</v>
      </c>
      <c r="AZ196" s="817">
        <v>0.20250000000000001</v>
      </c>
      <c r="BA196" s="817">
        <v>0.2</v>
      </c>
      <c r="BB196" s="817">
        <v>0.18635000000000002</v>
      </c>
      <c r="BC196" s="817">
        <v>0.18179999999999999</v>
      </c>
      <c r="BD196" s="817">
        <v>0.17818000000000001</v>
      </c>
      <c r="BE196" s="817">
        <v>0.16264999999999999</v>
      </c>
      <c r="BF196" s="817">
        <v>0.14784999999999998</v>
      </c>
      <c r="BG196" s="817">
        <v>0.13439999999999999</v>
      </c>
      <c r="BH196" s="816">
        <f t="shared" si="272"/>
        <v>3.7912300000000001</v>
      </c>
      <c r="BI196" s="409">
        <f t="shared" si="254"/>
        <v>33.333333333333329</v>
      </c>
      <c r="BJ196" s="409">
        <f t="shared" si="280"/>
        <v>12.5</v>
      </c>
      <c r="BK196" s="409">
        <f t="shared" si="256"/>
        <v>14.285714285714279</v>
      </c>
      <c r="BL196" s="395">
        <f t="shared" si="286"/>
        <v>7.6923076923077094</v>
      </c>
      <c r="BM196" s="408">
        <f t="shared" si="291"/>
        <v>8.3333333333333481</v>
      </c>
      <c r="BN196" s="395">
        <f t="shared" si="291"/>
        <v>0</v>
      </c>
      <c r="BO196" s="395">
        <f t="shared" si="291"/>
        <v>10.344827586206895</v>
      </c>
      <c r="BP196" s="395">
        <f t="shared" si="291"/>
        <v>7.4074074074073959</v>
      </c>
      <c r="BQ196" s="395">
        <f t="shared" si="291"/>
        <v>1.2499999999999956</v>
      </c>
      <c r="BR196" s="395">
        <f t="shared" si="291"/>
        <v>7.3249262141132254</v>
      </c>
      <c r="BS196" s="395">
        <f t="shared" si="291"/>
        <v>2.5027502750275099</v>
      </c>
      <c r="BT196" s="395">
        <f t="shared" si="291"/>
        <v>2.0316533842182016</v>
      </c>
      <c r="BU196" s="395">
        <f t="shared" si="291"/>
        <v>9.5481094374423758</v>
      </c>
      <c r="BV196" s="395">
        <f t="shared" si="291"/>
        <v>10.010145417653039</v>
      </c>
      <c r="BW196" s="395">
        <f t="shared" si="291"/>
        <v>10.007440476190466</v>
      </c>
      <c r="BX196" s="408">
        <f t="shared" si="274"/>
        <v>9.1047965895298493</v>
      </c>
      <c r="BY196" s="409">
        <f t="shared" si="258"/>
        <v>7.6402914539961024</v>
      </c>
      <c r="BZ196" s="654" t="s">
        <v>2441</v>
      </c>
      <c r="CA196" s="487">
        <f t="shared" si="259"/>
        <v>-42.820129476693623</v>
      </c>
      <c r="CB196" s="349">
        <f t="shared" si="260"/>
        <v>17.482900826336675</v>
      </c>
      <c r="CC196" s="408">
        <f t="shared" si="261"/>
        <v>50.443925754876339</v>
      </c>
      <c r="CD196" s="574">
        <f t="shared" si="262"/>
        <v>0.48480000000000001</v>
      </c>
      <c r="CE196" s="420">
        <f t="shared" si="41"/>
        <v>0.53328000000000009</v>
      </c>
      <c r="CF196" s="420">
        <f t="shared" si="289"/>
        <v>0.54927840000000006</v>
      </c>
      <c r="CG196" s="420">
        <f t="shared" si="289"/>
        <v>0.56575675200000008</v>
      </c>
      <c r="CH196" s="497">
        <f t="shared" si="289"/>
        <v>0.58272945456000014</v>
      </c>
      <c r="CI196" s="421">
        <f t="shared" si="263"/>
        <v>2.7158446065600002</v>
      </c>
      <c r="CJ196" s="409">
        <f t="shared" si="264"/>
        <v>13.647460334472363</v>
      </c>
      <c r="CK196" s="468">
        <v>1.54</v>
      </c>
      <c r="CL196" s="469">
        <v>43.86</v>
      </c>
      <c r="CM196" s="469">
        <v>-17.88</v>
      </c>
      <c r="CN196" s="528">
        <v>15.92</v>
      </c>
      <c r="CO196" s="476">
        <v>11.31</v>
      </c>
    </row>
    <row r="197" spans="1:93" ht="11.25" customHeight="1">
      <c r="A197" s="16" t="s">
        <v>1558</v>
      </c>
      <c r="B197" s="16" t="s">
        <v>725</v>
      </c>
      <c r="C197" s="22" t="s">
        <v>821</v>
      </c>
      <c r="D197" s="216">
        <v>5</v>
      </c>
      <c r="E197" s="24">
        <v>482</v>
      </c>
      <c r="F197" s="78" t="s">
        <v>2659</v>
      </c>
      <c r="G197" s="50" t="s">
        <v>2659</v>
      </c>
      <c r="H197" s="183">
        <v>3.25</v>
      </c>
      <c r="I197" s="226">
        <f t="shared" si="292"/>
        <v>5.5384615384615383</v>
      </c>
      <c r="J197" s="127">
        <v>0.04</v>
      </c>
      <c r="K197" s="127">
        <v>4.4999999999999998E-2</v>
      </c>
      <c r="L197" s="96">
        <f t="shared" si="250"/>
        <v>12.5</v>
      </c>
      <c r="M197" s="888">
        <v>41543</v>
      </c>
      <c r="N197" s="870">
        <v>41547</v>
      </c>
      <c r="O197" s="877">
        <v>41558</v>
      </c>
      <c r="P197" s="269" t="s">
        <v>1425</v>
      </c>
      <c r="Q197" s="430" t="s">
        <v>820</v>
      </c>
      <c r="R197" s="225">
        <f t="shared" si="277"/>
        <v>0.18</v>
      </c>
      <c r="S197" s="675">
        <f t="shared" si="251"/>
        <v>60</v>
      </c>
      <c r="T197" s="676">
        <f t="shared" si="252"/>
        <v>-13.890681022233053</v>
      </c>
      <c r="U197" s="226">
        <f t="shared" si="253"/>
        <v>10.833333333333334</v>
      </c>
      <c r="V197" s="677">
        <v>5</v>
      </c>
      <c r="W197" s="169">
        <v>0.3</v>
      </c>
      <c r="X197" s="171">
        <v>0.72</v>
      </c>
      <c r="Y197" s="170">
        <v>0.66</v>
      </c>
      <c r="Z197" s="171">
        <v>1.54</v>
      </c>
      <c r="AA197" s="172">
        <v>14.2</v>
      </c>
      <c r="AB197" s="433">
        <v>-33.299999999999997</v>
      </c>
      <c r="AC197" s="441">
        <v>14.89</v>
      </c>
      <c r="AD197" s="442">
        <v>-18.100000000000001</v>
      </c>
      <c r="AE197" s="441">
        <v>15</v>
      </c>
      <c r="AF197" s="724">
        <v>2</v>
      </c>
      <c r="AG197" s="461">
        <v>82</v>
      </c>
      <c r="AH197" s="678">
        <v>2.2000000000000002</v>
      </c>
      <c r="AI197" s="768">
        <v>0.23</v>
      </c>
      <c r="AJ197" s="795" t="str">
        <f t="shared" si="284"/>
        <v>n/a</v>
      </c>
      <c r="AK197" s="794" t="str">
        <f t="shared" si="293"/>
        <v>n/a</v>
      </c>
      <c r="AL197" s="634">
        <f t="shared" si="265"/>
        <v>9.0909090909090828</v>
      </c>
      <c r="AM197" s="631">
        <f t="shared" si="266"/>
        <v>14.471424255333186</v>
      </c>
      <c r="AN197" s="631" t="str">
        <f t="shared" si="267"/>
        <v>n/a</v>
      </c>
      <c r="AO197" s="235" t="str">
        <f t="shared" si="271"/>
        <v>n/a</v>
      </c>
      <c r="AP197" s="813">
        <v>0.18</v>
      </c>
      <c r="AQ197" s="808">
        <v>0.16500000000000001</v>
      </c>
      <c r="AR197" s="809" t="s">
        <v>1127</v>
      </c>
      <c r="AS197" s="808">
        <v>0.13750000000000001</v>
      </c>
      <c r="AT197" s="796">
        <v>0.12</v>
      </c>
      <c r="AU197" s="809"/>
      <c r="AV197" s="821">
        <v>8.5000000000000006E-2</v>
      </c>
      <c r="AW197" s="827">
        <v>0</v>
      </c>
      <c r="AX197" s="812">
        <v>0</v>
      </c>
      <c r="AY197" s="812">
        <v>0</v>
      </c>
      <c r="AZ197" s="812">
        <v>0</v>
      </c>
      <c r="BA197" s="812">
        <v>0</v>
      </c>
      <c r="BB197" s="812">
        <v>0</v>
      </c>
      <c r="BC197" s="812">
        <v>0</v>
      </c>
      <c r="BD197" s="812">
        <v>0</v>
      </c>
      <c r="BE197" s="812">
        <v>0</v>
      </c>
      <c r="BF197" s="812">
        <v>0</v>
      </c>
      <c r="BG197" s="812">
        <v>0</v>
      </c>
      <c r="BH197" s="810">
        <f t="shared" si="272"/>
        <v>0.6875</v>
      </c>
      <c r="BI197" s="405">
        <f t="shared" si="254"/>
        <v>9.0909090909090828</v>
      </c>
      <c r="BJ197" s="405">
        <f t="shared" si="280"/>
        <v>19.999999999999996</v>
      </c>
      <c r="BK197" s="405">
        <f t="shared" si="256"/>
        <v>14.583333333333348</v>
      </c>
      <c r="BL197" s="306">
        <f t="shared" si="286"/>
        <v>41.176470588235283</v>
      </c>
      <c r="BM197" s="404">
        <f t="shared" ref="BM197:BW202" si="294">IF(AW197=0,0,IF(AW197&gt;AV197,0,((AV197/AW197)-1)*100))</f>
        <v>0</v>
      </c>
      <c r="BN197" s="306">
        <f t="shared" si="294"/>
        <v>0</v>
      </c>
      <c r="BO197" s="306">
        <f t="shared" si="294"/>
        <v>0</v>
      </c>
      <c r="BP197" s="306">
        <f t="shared" si="294"/>
        <v>0</v>
      </c>
      <c r="BQ197" s="306">
        <f t="shared" si="294"/>
        <v>0</v>
      </c>
      <c r="BR197" s="306">
        <f t="shared" si="294"/>
        <v>0</v>
      </c>
      <c r="BS197" s="306">
        <f t="shared" si="294"/>
        <v>0</v>
      </c>
      <c r="BT197" s="306">
        <f t="shared" si="294"/>
        <v>0</v>
      </c>
      <c r="BU197" s="306">
        <f t="shared" si="294"/>
        <v>0</v>
      </c>
      <c r="BV197" s="306">
        <f t="shared" si="294"/>
        <v>0</v>
      </c>
      <c r="BW197" s="306">
        <f t="shared" si="294"/>
        <v>0</v>
      </c>
      <c r="BX197" s="404">
        <f t="shared" si="274"/>
        <v>5.6567142008318472</v>
      </c>
      <c r="BY197" s="405">
        <f t="shared" si="258"/>
        <v>11.286699358288057</v>
      </c>
      <c r="BZ197" s="788" t="s">
        <v>2441</v>
      </c>
      <c r="CA197" s="486" t="str">
        <f t="shared" si="259"/>
        <v>n/a</v>
      </c>
      <c r="CB197" s="348" t="str">
        <f t="shared" si="260"/>
        <v>n/a</v>
      </c>
      <c r="CC197" s="404">
        <f t="shared" si="261"/>
        <v>53.250478312537133</v>
      </c>
      <c r="CD197" s="570">
        <f t="shared" si="262"/>
        <v>0.18179999999999999</v>
      </c>
      <c r="CE197" s="417">
        <f t="shared" si="41"/>
        <v>0.19997999999999999</v>
      </c>
      <c r="CF197" s="417">
        <f t="shared" si="289"/>
        <v>0.21997800000000001</v>
      </c>
      <c r="CG197" s="417">
        <f t="shared" si="289"/>
        <v>0.24197580000000002</v>
      </c>
      <c r="CH197" s="495">
        <f t="shared" si="289"/>
        <v>0.26617338000000001</v>
      </c>
      <c r="CI197" s="418">
        <f t="shared" si="263"/>
        <v>1.10990718</v>
      </c>
      <c r="CJ197" s="407">
        <f t="shared" si="264"/>
        <v>34.150990153846159</v>
      </c>
      <c r="CK197" s="462">
        <v>1.26</v>
      </c>
      <c r="CL197" s="463">
        <v>62.5</v>
      </c>
      <c r="CM197" s="463">
        <v>-15.53</v>
      </c>
      <c r="CN197" s="529">
        <v>7</v>
      </c>
      <c r="CO197" s="530">
        <v>5.52</v>
      </c>
    </row>
    <row r="198" spans="1:93" ht="11.25" customHeight="1">
      <c r="A198" s="24" t="s">
        <v>2602</v>
      </c>
      <c r="B198" s="24" t="s">
        <v>382</v>
      </c>
      <c r="C198" s="217" t="s">
        <v>1226</v>
      </c>
      <c r="D198" s="199">
        <v>6</v>
      </c>
      <c r="E198" s="24">
        <v>426</v>
      </c>
      <c r="F198" s="57" t="s">
        <v>2659</v>
      </c>
      <c r="G198" s="49" t="s">
        <v>2659</v>
      </c>
      <c r="H198" s="184">
        <v>54.35</v>
      </c>
      <c r="I198" s="227">
        <f t="shared" si="292"/>
        <v>3.385464581416743</v>
      </c>
      <c r="J198" s="374">
        <v>0.23371920000000002</v>
      </c>
      <c r="K198" s="126">
        <v>0.46</v>
      </c>
      <c r="L198" s="83">
        <f t="shared" si="250"/>
        <v>96.817377434117518</v>
      </c>
      <c r="M198" s="140">
        <v>41801</v>
      </c>
      <c r="N198" s="27">
        <v>41803</v>
      </c>
      <c r="O198" s="28">
        <v>41817</v>
      </c>
      <c r="P198" s="93" t="s">
        <v>464</v>
      </c>
      <c r="Q198" s="428" t="s">
        <v>1395</v>
      </c>
      <c r="R198" s="224">
        <f t="shared" si="277"/>
        <v>1.84</v>
      </c>
      <c r="S198" s="231">
        <f t="shared" si="251"/>
        <v>32.337434094903337</v>
      </c>
      <c r="T198" s="647">
        <f t="shared" si="252"/>
        <v>-31.045693764860061</v>
      </c>
      <c r="U198" s="227">
        <f t="shared" si="253"/>
        <v>9.5518453427065015</v>
      </c>
      <c r="V198" s="492">
        <v>12</v>
      </c>
      <c r="W198" s="161">
        <v>5.69</v>
      </c>
      <c r="X198" s="149" t="s">
        <v>462</v>
      </c>
      <c r="Y198" s="155">
        <v>1.04</v>
      </c>
      <c r="Z198" s="149">
        <v>1.1200000000000001</v>
      </c>
      <c r="AA198" s="156">
        <v>11.6</v>
      </c>
      <c r="AB198" s="432">
        <v>12</v>
      </c>
      <c r="AC198" s="440">
        <v>-10.79</v>
      </c>
      <c r="AD198" s="443">
        <v>10.1</v>
      </c>
      <c r="AE198" s="440">
        <v>-7.04</v>
      </c>
      <c r="AF198" s="723">
        <v>34</v>
      </c>
      <c r="AG198" s="456">
        <v>22280</v>
      </c>
      <c r="AH198" s="653">
        <v>0.23</v>
      </c>
      <c r="AI198" s="767">
        <v>0.15</v>
      </c>
      <c r="AJ198" s="796">
        <f t="shared" si="284"/>
        <v>7.7390679862762441</v>
      </c>
      <c r="AK198" s="688" t="str">
        <f t="shared" si="293"/>
        <v>n/a</v>
      </c>
      <c r="AL198" s="634">
        <f t="shared" si="265"/>
        <v>97.272037800672166</v>
      </c>
      <c r="AM198" s="631">
        <f t="shared" si="266"/>
        <v>58.59815706976579</v>
      </c>
      <c r="AN198" s="631">
        <f t="shared" si="267"/>
        <v>78.164586661390061</v>
      </c>
      <c r="AO198" s="235" t="str">
        <f t="shared" si="271"/>
        <v>n/a</v>
      </c>
      <c r="AP198" s="808">
        <v>1.6137192000000002</v>
      </c>
      <c r="AQ198" s="808">
        <v>0.81801720000000011</v>
      </c>
      <c r="AR198" s="809"/>
      <c r="AS198" s="808">
        <v>0.4404708</v>
      </c>
      <c r="AT198" s="796">
        <v>0.40451400000000004</v>
      </c>
      <c r="AU198" s="809"/>
      <c r="AV198" s="821">
        <v>0.36855719999999997</v>
      </c>
      <c r="AW198" s="821">
        <v>8.9892000000000014E-2</v>
      </c>
      <c r="AX198" s="812">
        <v>0</v>
      </c>
      <c r="AY198" s="812">
        <v>0</v>
      </c>
      <c r="AZ198" s="812">
        <v>0</v>
      </c>
      <c r="BA198" s="812">
        <v>0</v>
      </c>
      <c r="BB198" s="812">
        <v>0</v>
      </c>
      <c r="BC198" s="812">
        <v>0</v>
      </c>
      <c r="BD198" s="812">
        <v>0</v>
      </c>
      <c r="BE198" s="812">
        <v>0</v>
      </c>
      <c r="BF198" s="812">
        <v>0</v>
      </c>
      <c r="BG198" s="812">
        <v>0</v>
      </c>
      <c r="BH198" s="810">
        <f t="shared" si="272"/>
        <v>3.7351703999999999</v>
      </c>
      <c r="BI198" s="405">
        <f t="shared" si="254"/>
        <v>97.272037800672166</v>
      </c>
      <c r="BJ198" s="405">
        <f t="shared" ref="BJ198:BJ205" si="295">IF(AS198=0,0,IF(AS198&gt;AQ198,0,((AQ198/AS198)-1)*100))</f>
        <v>85.714285714285737</v>
      </c>
      <c r="BK198" s="405">
        <f t="shared" si="256"/>
        <v>8.8888888888888786</v>
      </c>
      <c r="BL198" s="306">
        <f t="shared" ref="BL198:BL206" si="296">IF(AV198=0,0,IF(AV198&gt;AT198,0,((AT198/AV198)-1)*100))</f>
        <v>9.7560975609756184</v>
      </c>
      <c r="BM198" s="404">
        <f t="shared" si="294"/>
        <v>309.99999999999989</v>
      </c>
      <c r="BN198" s="306">
        <f t="shared" si="294"/>
        <v>0</v>
      </c>
      <c r="BO198" s="306">
        <f t="shared" si="294"/>
        <v>0</v>
      </c>
      <c r="BP198" s="306">
        <f t="shared" si="294"/>
        <v>0</v>
      </c>
      <c r="BQ198" s="306">
        <f t="shared" si="294"/>
        <v>0</v>
      </c>
      <c r="BR198" s="306">
        <f t="shared" si="294"/>
        <v>0</v>
      </c>
      <c r="BS198" s="306">
        <f t="shared" si="294"/>
        <v>0</v>
      </c>
      <c r="BT198" s="306">
        <f t="shared" si="294"/>
        <v>0</v>
      </c>
      <c r="BU198" s="306">
        <f t="shared" si="294"/>
        <v>0</v>
      </c>
      <c r="BV198" s="306">
        <f t="shared" si="294"/>
        <v>0</v>
      </c>
      <c r="BW198" s="306">
        <f t="shared" si="294"/>
        <v>0</v>
      </c>
      <c r="BX198" s="404">
        <f t="shared" si="274"/>
        <v>34.108753997654823</v>
      </c>
      <c r="BY198" s="405">
        <f t="shared" si="258"/>
        <v>79.846467427438853</v>
      </c>
      <c r="BZ198" s="788" t="s">
        <v>1465</v>
      </c>
      <c r="CA198" s="486">
        <f t="shared" si="259"/>
        <v>71.998205900100302</v>
      </c>
      <c r="CB198" s="348">
        <f t="shared" si="260"/>
        <v>81.550051242806802</v>
      </c>
      <c r="CC198" s="404">
        <f t="shared" si="261"/>
        <v>60.391072056239018</v>
      </c>
      <c r="CD198" s="570">
        <f t="shared" si="262"/>
        <v>1.7750911200000004</v>
      </c>
      <c r="CE198" s="419">
        <f t="shared" si="41"/>
        <v>1.7928420312000004</v>
      </c>
      <c r="CF198" s="419">
        <f t="shared" si="289"/>
        <v>1.8107704515120004</v>
      </c>
      <c r="CG198" s="419">
        <f t="shared" si="289"/>
        <v>1.8288781560271206</v>
      </c>
      <c r="CH198" s="496">
        <f t="shared" si="289"/>
        <v>1.8471669375873918</v>
      </c>
      <c r="CI198" s="416">
        <f t="shared" si="263"/>
        <v>9.0547486963265129</v>
      </c>
      <c r="CJ198" s="405">
        <f t="shared" si="264"/>
        <v>16.660071198392849</v>
      </c>
      <c r="CK198" s="457">
        <v>1.92</v>
      </c>
      <c r="CL198" s="458">
        <v>10.36</v>
      </c>
      <c r="CM198" s="458">
        <v>-36.409999999999997</v>
      </c>
      <c r="CN198" s="525">
        <v>-7.22</v>
      </c>
      <c r="CO198" s="508">
        <v>-24.39</v>
      </c>
    </row>
    <row r="199" spans="1:93" ht="11.25" customHeight="1">
      <c r="A199" s="24" t="s">
        <v>2025</v>
      </c>
      <c r="B199" s="24" t="s">
        <v>1234</v>
      </c>
      <c r="C199" s="29" t="s">
        <v>1547</v>
      </c>
      <c r="D199" s="117">
        <v>5</v>
      </c>
      <c r="E199" s="24">
        <v>620</v>
      </c>
      <c r="F199" s="57" t="s">
        <v>2659</v>
      </c>
      <c r="G199" s="49" t="s">
        <v>2659</v>
      </c>
      <c r="H199" s="184">
        <v>60.42</v>
      </c>
      <c r="I199" s="227">
        <f t="shared" si="292"/>
        <v>1.9860973187686197</v>
      </c>
      <c r="J199" s="126">
        <v>0.27</v>
      </c>
      <c r="K199" s="126">
        <v>0.3</v>
      </c>
      <c r="L199" s="83">
        <f t="shared" ref="L199:L231" si="297">((K199/J199)-1)*100</f>
        <v>11.111111111111093</v>
      </c>
      <c r="M199" s="140">
        <v>42046</v>
      </c>
      <c r="N199" s="27">
        <v>42048</v>
      </c>
      <c r="O199" s="28">
        <v>42066</v>
      </c>
      <c r="P199" s="26" t="s">
        <v>1884</v>
      </c>
      <c r="Q199" s="198"/>
      <c r="R199" s="224">
        <f t="shared" si="277"/>
        <v>1.2</v>
      </c>
      <c r="S199" s="231">
        <f t="shared" ref="S199:S231" si="298">IF(OR(W199&lt;0.01,W199="n/a"),"n/a",R199/W199*100)</f>
        <v>29.55665024630542</v>
      </c>
      <c r="T199" s="680">
        <f t="shared" ref="T199:T231" si="299">IF(OR(W199&lt;0.01,Z199="n/a"),"n/a",(H199/SQRT(22.5*W199*(H199/Z199))-1)*100)</f>
        <v>51.931840218729654</v>
      </c>
      <c r="U199" s="227">
        <f t="shared" ref="U199:U231" si="300">IF(OR(W199&lt;0.01,W199="n/a"),"n/a",H199/W199)</f>
        <v>14.881773399014779</v>
      </c>
      <c r="V199" s="263">
        <v>12</v>
      </c>
      <c r="W199" s="161">
        <v>4.0599999999999996</v>
      </c>
      <c r="X199" s="149">
        <v>1.32</v>
      </c>
      <c r="Y199" s="155">
        <v>1.1100000000000001</v>
      </c>
      <c r="Z199" s="149">
        <v>3.49</v>
      </c>
      <c r="AA199" s="156">
        <v>28</v>
      </c>
      <c r="AB199" s="432">
        <v>35.200000000000003</v>
      </c>
      <c r="AC199" s="440">
        <v>9.91</v>
      </c>
      <c r="AD199" s="443">
        <v>104.7</v>
      </c>
      <c r="AE199" s="440">
        <v>11.25</v>
      </c>
      <c r="AF199" s="723">
        <v>4</v>
      </c>
      <c r="AG199" s="456">
        <v>1005</v>
      </c>
      <c r="AH199" s="653">
        <v>0.1</v>
      </c>
      <c r="AI199" s="767">
        <v>0.81</v>
      </c>
      <c r="AJ199" s="796">
        <f t="shared" si="284"/>
        <v>0.1966484724036415</v>
      </c>
      <c r="AK199" s="688" t="str">
        <f t="shared" si="293"/>
        <v>n/a</v>
      </c>
      <c r="AL199" s="634">
        <f t="shared" si="265"/>
        <v>45.71428571428573</v>
      </c>
      <c r="AM199" s="631">
        <f t="shared" si="266"/>
        <v>32.347527341766515</v>
      </c>
      <c r="AN199" s="631">
        <f t="shared" si="267"/>
        <v>20.589095060661265</v>
      </c>
      <c r="AO199" s="235" t="str">
        <f t="shared" si="271"/>
        <v>n/a</v>
      </c>
      <c r="AP199" s="808">
        <v>1.02</v>
      </c>
      <c r="AQ199" s="808">
        <v>0.7</v>
      </c>
      <c r="AR199" s="809"/>
      <c r="AS199" s="808">
        <v>0.48</v>
      </c>
      <c r="AT199" s="796">
        <v>0.44</v>
      </c>
      <c r="AU199" s="809"/>
      <c r="AV199" s="827">
        <v>0.4</v>
      </c>
      <c r="AW199" s="827">
        <v>0.4</v>
      </c>
      <c r="AX199" s="812">
        <v>0.4</v>
      </c>
      <c r="AY199" s="812">
        <v>0.4</v>
      </c>
      <c r="AZ199" s="812">
        <v>0.4</v>
      </c>
      <c r="BA199" s="811">
        <v>0.4</v>
      </c>
      <c r="BB199" s="812">
        <v>0</v>
      </c>
      <c r="BC199" s="812">
        <v>0</v>
      </c>
      <c r="BD199" s="812">
        <v>0</v>
      </c>
      <c r="BE199" s="812">
        <v>0</v>
      </c>
      <c r="BF199" s="812">
        <v>0</v>
      </c>
      <c r="BG199" s="812">
        <v>0</v>
      </c>
      <c r="BH199" s="810">
        <f t="shared" si="272"/>
        <v>5.0400000000000009</v>
      </c>
      <c r="BI199" s="405">
        <f t="shared" ref="BI199:BI230" si="301">((AP199/AQ199)-1)*100</f>
        <v>45.71428571428573</v>
      </c>
      <c r="BJ199" s="405">
        <f t="shared" si="295"/>
        <v>45.833333333333329</v>
      </c>
      <c r="BK199" s="405">
        <f t="shared" ref="BK199:BK231" si="302">IF(AT199=0,0,IF(AT199&gt;AS199,0,((AS199/AT199)-1)*100))</f>
        <v>9.0909090909090828</v>
      </c>
      <c r="BL199" s="306">
        <f t="shared" si="296"/>
        <v>9.9999999999999858</v>
      </c>
      <c r="BM199" s="404">
        <f t="shared" si="294"/>
        <v>0</v>
      </c>
      <c r="BN199" s="306">
        <f t="shared" si="294"/>
        <v>0</v>
      </c>
      <c r="BO199" s="306">
        <f t="shared" si="294"/>
        <v>0</v>
      </c>
      <c r="BP199" s="306">
        <f t="shared" si="294"/>
        <v>0</v>
      </c>
      <c r="BQ199" s="306">
        <f t="shared" si="294"/>
        <v>0</v>
      </c>
      <c r="BR199" s="306">
        <f t="shared" si="294"/>
        <v>0</v>
      </c>
      <c r="BS199" s="306">
        <f t="shared" si="294"/>
        <v>0</v>
      </c>
      <c r="BT199" s="306">
        <f t="shared" si="294"/>
        <v>0</v>
      </c>
      <c r="BU199" s="306">
        <f t="shared" si="294"/>
        <v>0</v>
      </c>
      <c r="BV199" s="306">
        <f t="shared" si="294"/>
        <v>0</v>
      </c>
      <c r="BW199" s="306">
        <f t="shared" si="294"/>
        <v>0</v>
      </c>
      <c r="BX199" s="404">
        <f t="shared" si="274"/>
        <v>7.3759018759018753</v>
      </c>
      <c r="BY199" s="405">
        <f t="shared" ref="BY199:BY230" si="303">SQRT(AVERAGE((BI199-$BX199)^2,(BJ199-$BX199)^2,(BK199-$BX199)^2,(BL199-$BX199)^2,(BM199-$BX199)^2,(BN199-$BX199)^2,(BO199-$BX199)^2,(BP199-$BX199)^2,(BQ199-$BX199)^2,(BR199-$BX199)^2,(BS199-$BX199)^2,(BT199-$BX199)^2,(BU199-$BX199)^2,(BV199-$BX199)^2,(BW199-$BX199)^2))</f>
        <v>15.399298823143374</v>
      </c>
      <c r="BZ199" s="788" t="s">
        <v>1464</v>
      </c>
      <c r="CA199" s="486">
        <f t="shared" ref="CA199:CA231" si="304">IF(AN199="n/a","n/a",IF(U199&lt;0,"n/a",IF(U199="n/a","n/a",I199+AN199-U199)))</f>
        <v>7.6934189804151067</v>
      </c>
      <c r="CB199" s="348">
        <f t="shared" ref="CB199:CB231" si="305">IF(AN199="n/a","n/a",I199+AN199)</f>
        <v>22.575192379429886</v>
      </c>
      <c r="CC199" s="404">
        <f t="shared" ref="CC199:CC231" si="306">D199/10+(500-E199)/100+IF(F199="N",2,IF(F199="Y",1,0))+IF(G199="N",2,IF(G199="Y",1,0))+IF(L199&gt;10,5,L199/2)+IF(S199&gt;100,0,IF(S199&lt;0,0,(100-S199)/10))+IF(U199&gt;100,0,IF(U199&lt;0,0,(100-U199)/10))+IF(X199="-",0,IF(X199="N/A",0,IF(X199&gt;5,0,5-X199)))+IF(Y199&gt;5,0,5-Y199)+IF(Z199="N/A",0,IF(Z199&gt;5,0,5-Z199))+IF(AB199&lt;0,0,IF(AB199="-",0,IF(AB199="N/A",0,IF(AB199&gt;10,5,AB199/2))))+IF(AC199="n/a",0,IF(AC199&lt;0,0,IF(AC199&gt;10,5,AC199/2)))+IF(AE199="n/a",0,IF(AE199&lt;0,0,IF(AE199&gt;10,5,AE199/2)))+AF199/10+IF(AG199&gt;100000,3,IF(AG199&gt;10000,2,IF(AG199&gt;1000,1,0)))+IF(AL199&gt;10,5,AL199/2)+IF(AM199="n/a",0,IF(AM199&gt;10,5,AM199/2))+IF(AN199="n/a",0,IF(AN199&gt;10,5,AN199/2))+IF(AO199="n/a",0,IF(AO199&lt;0,0,IF(AO199&gt;10,5,AO199/2)))+IF(BX199&gt;10,5,BX199/2)</f>
        <v>63.979108573418912</v>
      </c>
      <c r="CD199" s="570">
        <f t="shared" ref="CD199:CD230" si="307">IF(AB199="n/a",1.03*AP199,IF(AB199&lt;0,1.01*AP199,IF(AB199&gt;10,1.1*AP199,(1+AB199/100)*AP199)))</f>
        <v>1.1220000000000001</v>
      </c>
      <c r="CE199" s="419">
        <f t="shared" si="41"/>
        <v>1.2331902000000001</v>
      </c>
      <c r="CF199" s="419">
        <f t="shared" si="289"/>
        <v>1.3565092200000002</v>
      </c>
      <c r="CG199" s="419">
        <f t="shared" si="289"/>
        <v>1.4921601420000004</v>
      </c>
      <c r="CH199" s="496">
        <f t="shared" si="289"/>
        <v>1.6413761562000004</v>
      </c>
      <c r="CI199" s="416">
        <f t="shared" ref="CI199:CI231" si="308">SUM(CD199:CH199)</f>
        <v>6.8452357182000014</v>
      </c>
      <c r="CJ199" s="405">
        <f t="shared" ref="CJ199:CJ231" si="309">(CI199/H199)*100</f>
        <v>11.329420255213506</v>
      </c>
      <c r="CK199" s="457">
        <v>1.31</v>
      </c>
      <c r="CL199" s="458">
        <v>28.93</v>
      </c>
      <c r="CM199" s="458">
        <v>-3.71</v>
      </c>
      <c r="CN199" s="525">
        <v>2.76</v>
      </c>
      <c r="CO199" s="508">
        <v>10.26</v>
      </c>
    </row>
    <row r="200" spans="1:93" ht="11.25" customHeight="1">
      <c r="A200" s="24" t="s">
        <v>2122</v>
      </c>
      <c r="B200" s="24" t="s">
        <v>1680</v>
      </c>
      <c r="C200" s="217" t="s">
        <v>336</v>
      </c>
      <c r="D200" s="199">
        <v>5</v>
      </c>
      <c r="E200" s="24">
        <v>629</v>
      </c>
      <c r="F200" s="38" t="s">
        <v>1572</v>
      </c>
      <c r="G200" s="39" t="s">
        <v>1572</v>
      </c>
      <c r="H200" s="184">
        <v>39.29</v>
      </c>
      <c r="I200" s="227">
        <f t="shared" si="292"/>
        <v>1.934334436243319</v>
      </c>
      <c r="J200" s="126">
        <v>0.17</v>
      </c>
      <c r="K200" s="126">
        <v>0.19</v>
      </c>
      <c r="L200" s="83">
        <f t="shared" si="297"/>
        <v>11.764705882352944</v>
      </c>
      <c r="M200" s="140">
        <v>42060</v>
      </c>
      <c r="N200" s="27">
        <v>42062</v>
      </c>
      <c r="O200" s="28">
        <v>42076</v>
      </c>
      <c r="P200" s="26" t="s">
        <v>558</v>
      </c>
      <c r="Q200" s="91"/>
      <c r="R200" s="224">
        <f t="shared" si="277"/>
        <v>0.76</v>
      </c>
      <c r="S200" s="231">
        <f t="shared" si="298"/>
        <v>56.296296296296291</v>
      </c>
      <c r="T200" s="647">
        <f t="shared" si="299"/>
        <v>173.66682455898365</v>
      </c>
      <c r="U200" s="227">
        <f t="shared" si="300"/>
        <v>29.103703703703701</v>
      </c>
      <c r="V200" s="492">
        <v>12</v>
      </c>
      <c r="W200" s="161">
        <v>1.35</v>
      </c>
      <c r="X200" s="149">
        <v>3.08</v>
      </c>
      <c r="Y200" s="155">
        <v>1.86</v>
      </c>
      <c r="Z200" s="149">
        <v>5.79</v>
      </c>
      <c r="AA200" s="156">
        <v>21.4</v>
      </c>
      <c r="AB200" s="432">
        <v>-6.3</v>
      </c>
      <c r="AC200" s="440">
        <v>10.59</v>
      </c>
      <c r="AD200" s="443">
        <v>6.7</v>
      </c>
      <c r="AE200" s="440">
        <v>9.4499999999999993</v>
      </c>
      <c r="AF200" s="723">
        <v>16</v>
      </c>
      <c r="AG200" s="456">
        <v>10652</v>
      </c>
      <c r="AH200" s="863">
        <v>0.4</v>
      </c>
      <c r="AI200" s="767">
        <v>1.34</v>
      </c>
      <c r="AJ200" s="796">
        <f t="shared" si="284"/>
        <v>3.1266527811202383</v>
      </c>
      <c r="AK200" s="688" t="str">
        <f t="shared" si="293"/>
        <v>n/a</v>
      </c>
      <c r="AL200" s="634">
        <f t="shared" ref="AL200:AL231" si="310">((AP200/AQ200)^(1/1)-1)*100</f>
        <v>10.000000000000009</v>
      </c>
      <c r="AM200" s="631">
        <f t="shared" ref="AM200:AM231" si="311">IF(AT200=0,"n/a",((AP200/AT200)^(1/3)-1)*100)</f>
        <v>31.537216046071226</v>
      </c>
      <c r="AN200" s="631">
        <f t="shared" ref="AN200:AN231" si="312">IF(AW200=0,"n/a",((AP200/AW200)^(1/5)-1)*100)</f>
        <v>20.948573633505596</v>
      </c>
      <c r="AO200" s="235">
        <f t="shared" si="271"/>
        <v>-2.3827733597007295</v>
      </c>
      <c r="AP200" s="808">
        <v>0.66</v>
      </c>
      <c r="AQ200" s="813">
        <v>0.6</v>
      </c>
      <c r="AR200" s="809"/>
      <c r="AS200" s="808">
        <v>0.43</v>
      </c>
      <c r="AT200" s="1059">
        <v>0.28999999999999998</v>
      </c>
      <c r="AU200" s="809"/>
      <c r="AV200" s="827">
        <v>0.2</v>
      </c>
      <c r="AW200" s="827">
        <v>0.255</v>
      </c>
      <c r="AX200" s="812">
        <v>0.84</v>
      </c>
      <c r="AY200" s="812">
        <v>0.84</v>
      </c>
      <c r="AZ200" s="812">
        <v>0.84</v>
      </c>
      <c r="BA200" s="812">
        <v>0.84</v>
      </c>
      <c r="BB200" s="812">
        <v>0.84</v>
      </c>
      <c r="BC200" s="812">
        <v>0.84</v>
      </c>
      <c r="BD200" s="812">
        <v>0.84</v>
      </c>
      <c r="BE200" s="812">
        <v>0.84</v>
      </c>
      <c r="BF200" s="811">
        <v>0.84</v>
      </c>
      <c r="BG200" s="811">
        <v>0.8</v>
      </c>
      <c r="BH200" s="810">
        <f t="shared" si="272"/>
        <v>10.795</v>
      </c>
      <c r="BI200" s="405">
        <f t="shared" si="301"/>
        <v>10.000000000000009</v>
      </c>
      <c r="BJ200" s="405">
        <f t="shared" si="295"/>
        <v>39.534883720930239</v>
      </c>
      <c r="BK200" s="405">
        <f t="shared" si="302"/>
        <v>48.275862068965523</v>
      </c>
      <c r="BL200" s="306">
        <f t="shared" si="296"/>
        <v>44.999999999999972</v>
      </c>
      <c r="BM200" s="404">
        <f t="shared" si="294"/>
        <v>0</v>
      </c>
      <c r="BN200" s="306">
        <f t="shared" si="294"/>
        <v>0</v>
      </c>
      <c r="BO200" s="306">
        <f t="shared" si="294"/>
        <v>0</v>
      </c>
      <c r="BP200" s="306">
        <f t="shared" si="294"/>
        <v>0</v>
      </c>
      <c r="BQ200" s="306">
        <f t="shared" si="294"/>
        <v>0</v>
      </c>
      <c r="BR200" s="306">
        <f t="shared" si="294"/>
        <v>0</v>
      </c>
      <c r="BS200" s="306">
        <f t="shared" si="294"/>
        <v>0</v>
      </c>
      <c r="BT200" s="306">
        <f t="shared" si="294"/>
        <v>0</v>
      </c>
      <c r="BU200" s="306">
        <f t="shared" si="294"/>
        <v>0</v>
      </c>
      <c r="BV200" s="306">
        <f t="shared" si="294"/>
        <v>0</v>
      </c>
      <c r="BW200" s="306">
        <f t="shared" si="294"/>
        <v>4.9999999999999822</v>
      </c>
      <c r="BX200" s="404">
        <f t="shared" si="274"/>
        <v>9.8540497193263814</v>
      </c>
      <c r="BY200" s="405">
        <f t="shared" si="303"/>
        <v>17.487198081768103</v>
      </c>
      <c r="BZ200" s="788" t="s">
        <v>2441</v>
      </c>
      <c r="CA200" s="486">
        <f t="shared" si="304"/>
        <v>-6.2207956339547863</v>
      </c>
      <c r="CB200" s="348">
        <f t="shared" si="305"/>
        <v>22.882908069748915</v>
      </c>
      <c r="CC200" s="404">
        <f t="shared" si="306"/>
        <v>55.982024859663206</v>
      </c>
      <c r="CD200" s="570">
        <f t="shared" si="307"/>
        <v>0.66660000000000008</v>
      </c>
      <c r="CE200" s="419">
        <f t="shared" si="41"/>
        <v>0.73326000000000013</v>
      </c>
      <c r="CF200" s="419">
        <f t="shared" si="289"/>
        <v>0.8025530700000002</v>
      </c>
      <c r="CG200" s="419">
        <f t="shared" si="289"/>
        <v>0.8783943351150002</v>
      </c>
      <c r="CH200" s="496">
        <f t="shared" si="289"/>
        <v>0.96140259978336773</v>
      </c>
      <c r="CI200" s="416">
        <f t="shared" si="308"/>
        <v>4.0422100048983687</v>
      </c>
      <c r="CJ200" s="405">
        <f t="shared" si="309"/>
        <v>10.288139488160777</v>
      </c>
      <c r="CK200" s="457">
        <v>1.32</v>
      </c>
      <c r="CL200" s="458">
        <v>41.87</v>
      </c>
      <c r="CM200" s="458">
        <v>-2.21</v>
      </c>
      <c r="CN200" s="525">
        <v>3.9</v>
      </c>
      <c r="CO200" s="508">
        <v>15.79</v>
      </c>
    </row>
    <row r="201" spans="1:93" ht="11.25" customHeight="1">
      <c r="A201" s="32" t="s">
        <v>921</v>
      </c>
      <c r="B201" s="32" t="s">
        <v>922</v>
      </c>
      <c r="C201" s="197" t="s">
        <v>3247</v>
      </c>
      <c r="D201" s="200">
        <v>5</v>
      </c>
      <c r="E201" s="24">
        <v>601</v>
      </c>
      <c r="F201" s="65" t="s">
        <v>2659</v>
      </c>
      <c r="G201" s="66" t="s">
        <v>2659</v>
      </c>
      <c r="H201" s="185">
        <v>30.52</v>
      </c>
      <c r="I201" s="229">
        <f t="shared" si="292"/>
        <v>8.0930537352555696</v>
      </c>
      <c r="J201" s="206">
        <v>0.60875000000000001</v>
      </c>
      <c r="K201" s="125">
        <v>0.61750000000000005</v>
      </c>
      <c r="L201" s="84">
        <f t="shared" si="297"/>
        <v>1.4373716632443578</v>
      </c>
      <c r="M201" s="215">
        <v>42039</v>
      </c>
      <c r="N201" s="44">
        <v>42041</v>
      </c>
      <c r="O201" s="34">
        <v>42048</v>
      </c>
      <c r="P201" s="268" t="s">
        <v>2158</v>
      </c>
      <c r="Q201" s="532"/>
      <c r="R201" s="192">
        <f t="shared" si="277"/>
        <v>2.4700000000000002</v>
      </c>
      <c r="S201" s="672" t="str">
        <f t="shared" si="298"/>
        <v>n/a</v>
      </c>
      <c r="T201" s="681" t="str">
        <f t="shared" si="299"/>
        <v>n/a</v>
      </c>
      <c r="U201" s="323" t="str">
        <f t="shared" si="300"/>
        <v>n/a</v>
      </c>
      <c r="V201" s="264">
        <v>3</v>
      </c>
      <c r="W201" s="162">
        <v>-0.75</v>
      </c>
      <c r="X201" s="150" t="s">
        <v>462</v>
      </c>
      <c r="Y201" s="157">
        <v>0.16</v>
      </c>
      <c r="Z201" s="150">
        <v>1.62</v>
      </c>
      <c r="AA201" s="158">
        <v>-3.9</v>
      </c>
      <c r="AB201" s="434">
        <v>-48.4</v>
      </c>
      <c r="AC201" s="444">
        <v>181.94</v>
      </c>
      <c r="AD201" s="445">
        <v>2.2000000000000002</v>
      </c>
      <c r="AE201" s="445">
        <v>10</v>
      </c>
      <c r="AF201" s="725">
        <v>7</v>
      </c>
      <c r="AG201" s="467">
        <v>2738</v>
      </c>
      <c r="AH201" s="679">
        <v>0.6</v>
      </c>
      <c r="AI201" s="769">
        <v>1.65</v>
      </c>
      <c r="AJ201" s="797" t="str">
        <f t="shared" si="284"/>
        <v>n/a</v>
      </c>
      <c r="AK201" s="686" t="str">
        <f t="shared" si="293"/>
        <v>n/a</v>
      </c>
      <c r="AL201" s="634">
        <f t="shared" si="310"/>
        <v>17.223650385604095</v>
      </c>
      <c r="AM201" s="631">
        <f t="shared" si="311"/>
        <v>65.343295608925999</v>
      </c>
      <c r="AN201" s="631" t="str">
        <f t="shared" si="312"/>
        <v>n/a</v>
      </c>
      <c r="AO201" s="235" t="str">
        <f t="shared" si="271"/>
        <v>n/a</v>
      </c>
      <c r="AP201" s="808">
        <v>2.2799999999999998</v>
      </c>
      <c r="AQ201" s="808">
        <v>1.9450000000000001</v>
      </c>
      <c r="AR201" s="809"/>
      <c r="AS201" s="808">
        <v>1.575</v>
      </c>
      <c r="AT201" s="796">
        <v>0.50439999999999996</v>
      </c>
      <c r="AU201" s="809"/>
      <c r="AV201" s="827">
        <v>0</v>
      </c>
      <c r="AW201" s="827">
        <v>0</v>
      </c>
      <c r="AX201" s="812">
        <v>0</v>
      </c>
      <c r="AY201" s="812">
        <v>0</v>
      </c>
      <c r="AZ201" s="812">
        <v>0</v>
      </c>
      <c r="BA201" s="812">
        <v>0</v>
      </c>
      <c r="BB201" s="812">
        <v>0</v>
      </c>
      <c r="BC201" s="812">
        <v>0</v>
      </c>
      <c r="BD201" s="812">
        <v>0</v>
      </c>
      <c r="BE201" s="812">
        <v>0</v>
      </c>
      <c r="BF201" s="812">
        <v>0</v>
      </c>
      <c r="BG201" s="812">
        <v>0</v>
      </c>
      <c r="BH201" s="810">
        <f t="shared" si="272"/>
        <v>6.3043999999999993</v>
      </c>
      <c r="BI201" s="405">
        <f t="shared" si="301"/>
        <v>17.223650385604095</v>
      </c>
      <c r="BJ201" s="405">
        <f t="shared" si="295"/>
        <v>23.492063492063497</v>
      </c>
      <c r="BK201" s="405">
        <f t="shared" si="302"/>
        <v>212.25218080888183</v>
      </c>
      <c r="BL201" s="306">
        <f t="shared" si="296"/>
        <v>0</v>
      </c>
      <c r="BM201" s="404">
        <f t="shared" si="294"/>
        <v>0</v>
      </c>
      <c r="BN201" s="306">
        <f t="shared" si="294"/>
        <v>0</v>
      </c>
      <c r="BO201" s="306">
        <f t="shared" si="294"/>
        <v>0</v>
      </c>
      <c r="BP201" s="306">
        <f t="shared" si="294"/>
        <v>0</v>
      </c>
      <c r="BQ201" s="306">
        <f t="shared" si="294"/>
        <v>0</v>
      </c>
      <c r="BR201" s="306">
        <f t="shared" si="294"/>
        <v>0</v>
      </c>
      <c r="BS201" s="306">
        <f t="shared" si="294"/>
        <v>0</v>
      </c>
      <c r="BT201" s="306">
        <f t="shared" si="294"/>
        <v>0</v>
      </c>
      <c r="BU201" s="306">
        <f t="shared" si="294"/>
        <v>0</v>
      </c>
      <c r="BV201" s="306">
        <f t="shared" si="294"/>
        <v>0</v>
      </c>
      <c r="BW201" s="306">
        <f t="shared" si="294"/>
        <v>0</v>
      </c>
      <c r="BX201" s="404">
        <f t="shared" si="274"/>
        <v>16.864526312436627</v>
      </c>
      <c r="BY201" s="405">
        <f t="shared" si="303"/>
        <v>52.683543111490344</v>
      </c>
      <c r="BZ201" s="788" t="s">
        <v>1465</v>
      </c>
      <c r="CA201" s="486" t="str">
        <f t="shared" si="304"/>
        <v>n/a</v>
      </c>
      <c r="CB201" s="348" t="str">
        <f t="shared" si="305"/>
        <v>n/a</v>
      </c>
      <c r="CC201" s="404">
        <f t="shared" si="306"/>
        <v>35.128685831622178</v>
      </c>
      <c r="CD201" s="570">
        <f t="shared" si="307"/>
        <v>2.3028</v>
      </c>
      <c r="CE201" s="420">
        <f t="shared" si="41"/>
        <v>2.53308</v>
      </c>
      <c r="CF201" s="420">
        <f t="shared" si="289"/>
        <v>2.7863880000000001</v>
      </c>
      <c r="CG201" s="420">
        <f t="shared" si="289"/>
        <v>3.0650268000000005</v>
      </c>
      <c r="CH201" s="497">
        <f t="shared" si="289"/>
        <v>3.3715294800000009</v>
      </c>
      <c r="CI201" s="421">
        <f t="shared" si="308"/>
        <v>14.058824280000001</v>
      </c>
      <c r="CJ201" s="409">
        <f t="shared" si="309"/>
        <v>46.064299737876809</v>
      </c>
      <c r="CK201" s="468">
        <v>0</v>
      </c>
      <c r="CL201" s="469">
        <v>37.99</v>
      </c>
      <c r="CM201" s="469">
        <v>-30.54</v>
      </c>
      <c r="CN201" s="528">
        <v>7.92</v>
      </c>
      <c r="CO201" s="476">
        <v>-13.79</v>
      </c>
    </row>
    <row r="202" spans="1:93" ht="11.25" customHeight="1">
      <c r="A202" s="16" t="s">
        <v>2270</v>
      </c>
      <c r="B202" s="16" t="s">
        <v>1870</v>
      </c>
      <c r="C202" s="373" t="s">
        <v>2727</v>
      </c>
      <c r="D202" s="216">
        <v>6</v>
      </c>
      <c r="E202" s="24">
        <v>458</v>
      </c>
      <c r="F202" s="78" t="s">
        <v>2659</v>
      </c>
      <c r="G202" s="50" t="s">
        <v>2659</v>
      </c>
      <c r="H202" s="183">
        <v>80.430000000000007</v>
      </c>
      <c r="I202" s="226">
        <f t="shared" si="292"/>
        <v>1.8401094119109784</v>
      </c>
      <c r="J202" s="127">
        <v>0.33</v>
      </c>
      <c r="K202" s="127">
        <v>0.37</v>
      </c>
      <c r="L202" s="96">
        <f t="shared" si="297"/>
        <v>12.12121212121211</v>
      </c>
      <c r="M202" s="105">
        <v>42060</v>
      </c>
      <c r="N202" s="20">
        <v>42062</v>
      </c>
      <c r="O202" s="21">
        <v>42076</v>
      </c>
      <c r="P202" s="269" t="s">
        <v>558</v>
      </c>
      <c r="Q202" s="430"/>
      <c r="R202" s="225">
        <f t="shared" si="277"/>
        <v>1.48</v>
      </c>
      <c r="S202" s="675">
        <f t="shared" si="298"/>
        <v>39.257294429708224</v>
      </c>
      <c r="T202" s="676">
        <f t="shared" si="299"/>
        <v>152.98745526190407</v>
      </c>
      <c r="U202" s="226">
        <f t="shared" si="300"/>
        <v>21.334217506631301</v>
      </c>
      <c r="V202" s="677">
        <v>1</v>
      </c>
      <c r="W202" s="169">
        <v>3.77</v>
      </c>
      <c r="X202" s="171">
        <v>2.92</v>
      </c>
      <c r="Y202" s="170">
        <v>1.1599999999999999</v>
      </c>
      <c r="Z202" s="171">
        <v>6.75</v>
      </c>
      <c r="AA202" s="172">
        <v>34.5</v>
      </c>
      <c r="AB202" s="965">
        <v>4.2</v>
      </c>
      <c r="AC202" s="441">
        <v>12.12</v>
      </c>
      <c r="AD202" s="442">
        <v>15.2</v>
      </c>
      <c r="AE202" s="441">
        <v>7.3</v>
      </c>
      <c r="AF202" s="724">
        <v>30</v>
      </c>
      <c r="AG202" s="461">
        <v>15301</v>
      </c>
      <c r="AH202" s="678">
        <v>8.1</v>
      </c>
      <c r="AI202" s="768">
        <v>1.38</v>
      </c>
      <c r="AJ202" s="795">
        <f t="shared" si="284"/>
        <v>1.0249317392435167</v>
      </c>
      <c r="AK202" s="794">
        <f t="shared" si="293"/>
        <v>0.83817445667644375</v>
      </c>
      <c r="AL202" s="632">
        <f t="shared" si="310"/>
        <v>10.000000000000009</v>
      </c>
      <c r="AM202" s="633">
        <f t="shared" si="311"/>
        <v>12.787776387601735</v>
      </c>
      <c r="AN202" s="633">
        <f t="shared" si="312"/>
        <v>15.578962436501453</v>
      </c>
      <c r="AO202" s="234">
        <f t="shared" si="271"/>
        <v>18.586777862780089</v>
      </c>
      <c r="AP202" s="803">
        <v>1.32</v>
      </c>
      <c r="AQ202" s="803">
        <v>1.2</v>
      </c>
      <c r="AR202" s="802"/>
      <c r="AS202" s="803">
        <v>1.08</v>
      </c>
      <c r="AT202" s="795">
        <v>0.92</v>
      </c>
      <c r="AU202" s="802"/>
      <c r="AV202" s="826">
        <v>0.76</v>
      </c>
      <c r="AW202" s="830">
        <v>0.64</v>
      </c>
      <c r="AX202" s="826">
        <v>0.64</v>
      </c>
      <c r="AY202" s="806">
        <v>0.54</v>
      </c>
      <c r="AZ202" s="806">
        <v>0.42</v>
      </c>
      <c r="BA202" s="806">
        <v>0.32</v>
      </c>
      <c r="BB202" s="806">
        <v>0.24</v>
      </c>
      <c r="BC202" s="806">
        <v>0.20499999999999999</v>
      </c>
      <c r="BD202" s="806">
        <v>0.19</v>
      </c>
      <c r="BE202" s="807">
        <v>0.18</v>
      </c>
      <c r="BF202" s="806">
        <v>0.17499999999999999</v>
      </c>
      <c r="BG202" s="807">
        <v>0.16</v>
      </c>
      <c r="BH202" s="805">
        <f t="shared" si="272"/>
        <v>8.99</v>
      </c>
      <c r="BI202" s="407">
        <f t="shared" si="301"/>
        <v>10.000000000000009</v>
      </c>
      <c r="BJ202" s="407">
        <f t="shared" si="295"/>
        <v>11.111111111111093</v>
      </c>
      <c r="BK202" s="407">
        <f t="shared" si="302"/>
        <v>17.391304347826097</v>
      </c>
      <c r="BL202" s="394">
        <f t="shared" si="296"/>
        <v>21.052631578947366</v>
      </c>
      <c r="BM202" s="406">
        <f t="shared" si="294"/>
        <v>18.75</v>
      </c>
      <c r="BN202" s="394">
        <f t="shared" si="294"/>
        <v>0</v>
      </c>
      <c r="BO202" s="394">
        <f t="shared" si="294"/>
        <v>18.518518518518512</v>
      </c>
      <c r="BP202" s="394">
        <f t="shared" si="294"/>
        <v>28.57142857142858</v>
      </c>
      <c r="BQ202" s="394">
        <f t="shared" si="294"/>
        <v>31.25</v>
      </c>
      <c r="BR202" s="394">
        <f t="shared" si="294"/>
        <v>33.33333333333335</v>
      </c>
      <c r="BS202" s="394">
        <f t="shared" si="294"/>
        <v>17.073170731707311</v>
      </c>
      <c r="BT202" s="394">
        <f t="shared" si="294"/>
        <v>7.8947368421052655</v>
      </c>
      <c r="BU202" s="394">
        <f t="shared" si="294"/>
        <v>5.555555555555558</v>
      </c>
      <c r="BV202" s="394">
        <f t="shared" si="294"/>
        <v>2.8571428571428692</v>
      </c>
      <c r="BW202" s="394">
        <f t="shared" si="294"/>
        <v>9.375</v>
      </c>
      <c r="BX202" s="406">
        <f t="shared" si="274"/>
        <v>15.515595563178401</v>
      </c>
      <c r="BY202" s="407">
        <f t="shared" si="303"/>
        <v>9.7889674449025286</v>
      </c>
      <c r="BZ202" s="787" t="s">
        <v>2441</v>
      </c>
      <c r="CA202" s="682">
        <f t="shared" si="304"/>
        <v>-3.9151456582188686</v>
      </c>
      <c r="CB202" s="350">
        <f t="shared" si="305"/>
        <v>17.419071848412433</v>
      </c>
      <c r="CC202" s="406">
        <f t="shared" si="306"/>
        <v>66.630848806366046</v>
      </c>
      <c r="CD202" s="554">
        <f t="shared" si="307"/>
        <v>1.3754400000000002</v>
      </c>
      <c r="CE202" s="417">
        <f t="shared" si="41"/>
        <v>1.5129840000000003</v>
      </c>
      <c r="CF202" s="417">
        <f t="shared" si="289"/>
        <v>1.6234318320000003</v>
      </c>
      <c r="CG202" s="417">
        <f t="shared" si="289"/>
        <v>1.7419423557360003</v>
      </c>
      <c r="CH202" s="495">
        <f t="shared" si="289"/>
        <v>1.8691041477047283</v>
      </c>
      <c r="CI202" s="418">
        <f t="shared" si="308"/>
        <v>8.1229023354407293</v>
      </c>
      <c r="CJ202" s="407">
        <f t="shared" si="309"/>
        <v>10.099343945593347</v>
      </c>
      <c r="CK202" s="462">
        <v>1.3</v>
      </c>
      <c r="CL202" s="463">
        <v>36.630000000000003</v>
      </c>
      <c r="CM202" s="463">
        <v>-1.42</v>
      </c>
      <c r="CN202" s="529">
        <v>3.34</v>
      </c>
      <c r="CO202" s="530">
        <v>12.91</v>
      </c>
    </row>
    <row r="203" spans="1:93" ht="11.25" customHeight="1">
      <c r="A203" s="91" t="s">
        <v>2881</v>
      </c>
      <c r="B203" s="24" t="s">
        <v>1480</v>
      </c>
      <c r="C203" s="217" t="s">
        <v>497</v>
      </c>
      <c r="D203" s="199">
        <v>5</v>
      </c>
      <c r="E203" s="24">
        <v>530</v>
      </c>
      <c r="F203" s="57" t="s">
        <v>2659</v>
      </c>
      <c r="G203" s="49" t="s">
        <v>2659</v>
      </c>
      <c r="H203" s="184">
        <v>23.65</v>
      </c>
      <c r="I203" s="227">
        <f t="shared" ref="I203:I231" si="313">(R203/H203)*100</f>
        <v>3.044397463002114</v>
      </c>
      <c r="J203" s="126">
        <v>0.17</v>
      </c>
      <c r="K203" s="126">
        <v>0.18</v>
      </c>
      <c r="L203" s="83">
        <f t="shared" si="297"/>
        <v>5.8823529411764497</v>
      </c>
      <c r="M203" s="140">
        <v>41891</v>
      </c>
      <c r="N203" s="27">
        <v>41893</v>
      </c>
      <c r="O203" s="28">
        <v>41901</v>
      </c>
      <c r="P203" s="26" t="s">
        <v>559</v>
      </c>
      <c r="Q203" s="24"/>
      <c r="R203" s="224">
        <f t="shared" si="277"/>
        <v>0.72</v>
      </c>
      <c r="S203" s="231">
        <f t="shared" si="298"/>
        <v>28.458498023715418</v>
      </c>
      <c r="T203" s="647">
        <f t="shared" si="299"/>
        <v>-35.866986050390004</v>
      </c>
      <c r="U203" s="227">
        <f t="shared" si="300"/>
        <v>9.3478260869565215</v>
      </c>
      <c r="V203" s="492">
        <v>12</v>
      </c>
      <c r="W203" s="161">
        <v>2.5299999999999998</v>
      </c>
      <c r="X203" s="149" t="s">
        <v>462</v>
      </c>
      <c r="Y203" s="155">
        <v>2.95</v>
      </c>
      <c r="Z203" s="149">
        <v>0.99</v>
      </c>
      <c r="AA203" s="156">
        <v>11.2</v>
      </c>
      <c r="AB203" s="432">
        <v>36.6</v>
      </c>
      <c r="AC203" s="440">
        <v>1.4</v>
      </c>
      <c r="AD203" s="443">
        <v>16.2</v>
      </c>
      <c r="AE203" s="440" t="s">
        <v>462</v>
      </c>
      <c r="AF203" s="723">
        <v>1</v>
      </c>
      <c r="AG203" s="456">
        <v>162</v>
      </c>
      <c r="AH203" s="653">
        <v>3.7</v>
      </c>
      <c r="AI203" s="767">
        <v>0.11</v>
      </c>
      <c r="AJ203" s="796">
        <f t="shared" si="284"/>
        <v>0.73103033777867077</v>
      </c>
      <c r="AK203" s="688">
        <f t="shared" si="293"/>
        <v>1.613086955932771</v>
      </c>
      <c r="AL203" s="634">
        <f t="shared" si="310"/>
        <v>9.375</v>
      </c>
      <c r="AM203" s="631">
        <f t="shared" si="311"/>
        <v>11.868894208139679</v>
      </c>
      <c r="AN203" s="631">
        <f t="shared" si="312"/>
        <v>11.842691472014465</v>
      </c>
      <c r="AO203" s="235">
        <f t="shared" si="271"/>
        <v>7.3416324076381878</v>
      </c>
      <c r="AP203" s="808">
        <v>0.7</v>
      </c>
      <c r="AQ203" s="808">
        <v>0.64</v>
      </c>
      <c r="AR203" s="809"/>
      <c r="AS203" s="808">
        <v>0.56000000000000005</v>
      </c>
      <c r="AT203" s="796">
        <v>0.5</v>
      </c>
      <c r="AU203" s="809"/>
      <c r="AV203" s="821">
        <v>0.44</v>
      </c>
      <c r="AW203" s="827">
        <v>0.4</v>
      </c>
      <c r="AX203" s="811">
        <v>0.66</v>
      </c>
      <c r="AY203" s="811">
        <v>0.55476999999999999</v>
      </c>
      <c r="AZ203" s="811">
        <v>0.43196999999999997</v>
      </c>
      <c r="BA203" s="811">
        <v>0.38547999999999993</v>
      </c>
      <c r="BB203" s="812">
        <v>0.34467999999999999</v>
      </c>
      <c r="BC203" s="811">
        <v>0.34467999999999999</v>
      </c>
      <c r="BD203" s="811">
        <v>0.18140000000000001</v>
      </c>
      <c r="BE203" s="812">
        <v>0.16492000000000001</v>
      </c>
      <c r="BF203" s="811">
        <v>0.16492000000000001</v>
      </c>
      <c r="BG203" s="811">
        <v>0.15708</v>
      </c>
      <c r="BH203" s="810">
        <f t="shared" si="272"/>
        <v>6.629900000000001</v>
      </c>
      <c r="BI203" s="405">
        <f t="shared" si="301"/>
        <v>9.375</v>
      </c>
      <c r="BJ203" s="405">
        <f t="shared" si="295"/>
        <v>14.285714285714279</v>
      </c>
      <c r="BK203" s="405">
        <f t="shared" si="302"/>
        <v>12.000000000000011</v>
      </c>
      <c r="BL203" s="306">
        <f t="shared" si="296"/>
        <v>13.636363636363647</v>
      </c>
      <c r="BM203" s="404">
        <f t="shared" ref="BM203:BW205" si="314">IF(AW203=0,0,IF(AW203&gt;AV203,0,((AV203/AW203)-1)*100))</f>
        <v>9.9999999999999858</v>
      </c>
      <c r="BN203" s="306">
        <f t="shared" si="314"/>
        <v>0</v>
      </c>
      <c r="BO203" s="306">
        <f t="shared" si="314"/>
        <v>18.968221064585332</v>
      </c>
      <c r="BP203" s="306">
        <f t="shared" si="314"/>
        <v>28.427900085654102</v>
      </c>
      <c r="BQ203" s="306">
        <f t="shared" si="314"/>
        <v>12.060288471516035</v>
      </c>
      <c r="BR203" s="306">
        <f t="shared" si="314"/>
        <v>11.837066264361141</v>
      </c>
      <c r="BS203" s="306">
        <f t="shared" si="314"/>
        <v>0</v>
      </c>
      <c r="BT203" s="306">
        <f t="shared" si="314"/>
        <v>90.011025358324133</v>
      </c>
      <c r="BU203" s="306">
        <f t="shared" si="314"/>
        <v>9.9927237448459891</v>
      </c>
      <c r="BV203" s="306">
        <f t="shared" si="314"/>
        <v>0</v>
      </c>
      <c r="BW203" s="306">
        <f t="shared" si="314"/>
        <v>4.991087344028533</v>
      </c>
      <c r="BX203" s="404">
        <f t="shared" si="274"/>
        <v>15.705692683692879</v>
      </c>
      <c r="BY203" s="405">
        <f t="shared" si="303"/>
        <v>21.137875495467863</v>
      </c>
      <c r="BZ203" s="788" t="s">
        <v>2637</v>
      </c>
      <c r="CA203" s="486">
        <f t="shared" si="304"/>
        <v>5.5392628480600568</v>
      </c>
      <c r="CB203" s="348">
        <f t="shared" si="305"/>
        <v>14.887088935016578</v>
      </c>
      <c r="CC203" s="404">
        <f t="shared" si="306"/>
        <v>54.578860263340125</v>
      </c>
      <c r="CD203" s="570">
        <f t="shared" si="307"/>
        <v>0.77</v>
      </c>
      <c r="CE203" s="419">
        <f t="shared" si="41"/>
        <v>0.78078000000000003</v>
      </c>
      <c r="CF203" s="419">
        <f t="shared" si="289"/>
        <v>0.80420340000000001</v>
      </c>
      <c r="CG203" s="419">
        <f t="shared" si="289"/>
        <v>0.828329502</v>
      </c>
      <c r="CH203" s="496">
        <f t="shared" si="289"/>
        <v>0.85317938706000007</v>
      </c>
      <c r="CI203" s="416">
        <f t="shared" si="308"/>
        <v>4.0364922890599999</v>
      </c>
      <c r="CJ203" s="405">
        <f t="shared" si="309"/>
        <v>17.067620672558139</v>
      </c>
      <c r="CK203" s="457">
        <v>0.63</v>
      </c>
      <c r="CL203" s="458">
        <v>14.2</v>
      </c>
      <c r="CM203" s="458">
        <v>-18.809999999999999</v>
      </c>
      <c r="CN203" s="525">
        <v>0.77</v>
      </c>
      <c r="CO203" s="508">
        <v>-6.33</v>
      </c>
    </row>
    <row r="204" spans="1:93" ht="11.25" customHeight="1">
      <c r="A204" s="24" t="s">
        <v>3350</v>
      </c>
      <c r="B204" s="24" t="s">
        <v>3351</v>
      </c>
      <c r="C204" s="217" t="s">
        <v>497</v>
      </c>
      <c r="D204" s="117">
        <v>6</v>
      </c>
      <c r="E204" s="24">
        <v>448</v>
      </c>
      <c r="F204" s="38" t="s">
        <v>2049</v>
      </c>
      <c r="G204" s="39" t="s">
        <v>2049</v>
      </c>
      <c r="H204" s="184">
        <v>11.81</v>
      </c>
      <c r="I204" s="227">
        <f t="shared" si="313"/>
        <v>4.7417442845046569</v>
      </c>
      <c r="J204" s="126">
        <v>0.13</v>
      </c>
      <c r="K204" s="126">
        <v>0.14000000000000001</v>
      </c>
      <c r="L204" s="83">
        <f t="shared" si="297"/>
        <v>7.6923076923077094</v>
      </c>
      <c r="M204" s="140">
        <v>42038</v>
      </c>
      <c r="N204" s="27">
        <v>42040</v>
      </c>
      <c r="O204" s="28">
        <v>42048</v>
      </c>
      <c r="P204" s="26" t="s">
        <v>2158</v>
      </c>
      <c r="Q204" s="627"/>
      <c r="R204" s="224">
        <f t="shared" ref="R204:R209" si="315">K204*4</f>
        <v>0.56000000000000005</v>
      </c>
      <c r="S204" s="231">
        <f t="shared" si="298"/>
        <v>83.582089552238813</v>
      </c>
      <c r="T204" s="680">
        <f t="shared" si="299"/>
        <v>-10.608469242638662</v>
      </c>
      <c r="U204" s="227">
        <f t="shared" si="300"/>
        <v>17.626865671641792</v>
      </c>
      <c r="V204" s="263">
        <v>12</v>
      </c>
      <c r="W204" s="161">
        <v>0.67</v>
      </c>
      <c r="X204" s="149">
        <v>3.53</v>
      </c>
      <c r="Y204" s="155">
        <v>3.69</v>
      </c>
      <c r="Z204" s="149">
        <v>1.02</v>
      </c>
      <c r="AA204" s="156">
        <v>5.7</v>
      </c>
      <c r="AB204" s="432">
        <v>-8.1999999999999993</v>
      </c>
      <c r="AC204" s="440">
        <v>24.58</v>
      </c>
      <c r="AD204" s="443">
        <v>17.399999999999999</v>
      </c>
      <c r="AE204" s="443">
        <v>5</v>
      </c>
      <c r="AF204" s="723">
        <v>5</v>
      </c>
      <c r="AG204" s="456">
        <v>1119</v>
      </c>
      <c r="AH204" s="653">
        <v>0.4</v>
      </c>
      <c r="AI204" s="767">
        <v>0.1</v>
      </c>
      <c r="AJ204" s="796">
        <f t="shared" si="284"/>
        <v>0.33687650806722563</v>
      </c>
      <c r="AK204" s="688">
        <f t="shared" si="293"/>
        <v>0.57048113944692536</v>
      </c>
      <c r="AL204" s="634">
        <f t="shared" si="310"/>
        <v>4.0000000000000036</v>
      </c>
      <c r="AM204" s="631">
        <f t="shared" si="311"/>
        <v>6.5397392040924318</v>
      </c>
      <c r="AN204" s="631">
        <f t="shared" si="312"/>
        <v>5.8616512403697252</v>
      </c>
      <c r="AO204" s="235">
        <f t="shared" ref="AO204:AO235" si="316">IF(BB204=0,"n/a",((AP204/BB204)^(1/10)-1)*100)</f>
        <v>10.274925558542613</v>
      </c>
      <c r="AP204" s="813">
        <v>0.52</v>
      </c>
      <c r="AQ204" s="808">
        <v>0.5</v>
      </c>
      <c r="AR204" s="809"/>
      <c r="AS204" s="808">
        <v>0.48</v>
      </c>
      <c r="AT204" s="796">
        <v>0.43</v>
      </c>
      <c r="AU204" s="809"/>
      <c r="AV204" s="821">
        <v>0.4</v>
      </c>
      <c r="AW204" s="827">
        <v>0.39112000000000002</v>
      </c>
      <c r="AX204" s="812">
        <v>0.39112000000000002</v>
      </c>
      <c r="AY204" s="811">
        <v>0.37334000000000001</v>
      </c>
      <c r="AZ204" s="811">
        <v>0.31111</v>
      </c>
      <c r="BA204" s="811">
        <v>0.23999000000000001</v>
      </c>
      <c r="BB204" s="811">
        <v>0.19553999999999999</v>
      </c>
      <c r="BC204" s="811">
        <v>0.16</v>
      </c>
      <c r="BD204" s="811">
        <v>0.12446</v>
      </c>
      <c r="BE204" s="811">
        <v>8.8900000000000007E-2</v>
      </c>
      <c r="BF204" s="812">
        <v>7.1120000000000003E-2</v>
      </c>
      <c r="BG204" s="812">
        <v>7.1120000000000003E-2</v>
      </c>
      <c r="BH204" s="810">
        <f t="shared" ref="BH204:BH235" si="317">SUM(AP204:BG204)</f>
        <v>4.747819999999999</v>
      </c>
      <c r="BI204" s="405">
        <f t="shared" si="301"/>
        <v>4.0000000000000036</v>
      </c>
      <c r="BJ204" s="405">
        <f t="shared" si="295"/>
        <v>4.1666666666666741</v>
      </c>
      <c r="BK204" s="405">
        <f t="shared" si="302"/>
        <v>11.627906976744185</v>
      </c>
      <c r="BL204" s="306">
        <f t="shared" si="296"/>
        <v>7.4999999999999956</v>
      </c>
      <c r="BM204" s="404">
        <f t="shared" si="314"/>
        <v>2.2704029453876062</v>
      </c>
      <c r="BN204" s="306">
        <f t="shared" si="314"/>
        <v>0</v>
      </c>
      <c r="BO204" s="306">
        <f t="shared" si="314"/>
        <v>4.7624149568757712</v>
      </c>
      <c r="BP204" s="306">
        <f t="shared" si="314"/>
        <v>20.002571437755144</v>
      </c>
      <c r="BQ204" s="306">
        <f t="shared" si="314"/>
        <v>29.634568107004444</v>
      </c>
      <c r="BR204" s="306">
        <f t="shared" si="314"/>
        <v>22.731921857420478</v>
      </c>
      <c r="BS204" s="306">
        <f t="shared" si="314"/>
        <v>22.212499999999991</v>
      </c>
      <c r="BT204" s="306">
        <f t="shared" si="314"/>
        <v>28.555359151534621</v>
      </c>
      <c r="BU204" s="306">
        <f t="shared" si="314"/>
        <v>39.999999999999993</v>
      </c>
      <c r="BV204" s="306">
        <f t="shared" si="314"/>
        <v>25</v>
      </c>
      <c r="BW204" s="306">
        <f t="shared" si="314"/>
        <v>0</v>
      </c>
      <c r="BX204" s="404">
        <f t="shared" ref="BX204:BX235" si="318">AVERAGE(BI204:BW204)</f>
        <v>14.83095413995926</v>
      </c>
      <c r="BY204" s="405">
        <f t="shared" si="303"/>
        <v>12.334642548176769</v>
      </c>
      <c r="BZ204" s="788" t="s">
        <v>2637</v>
      </c>
      <c r="CA204" s="486">
        <f t="shared" si="304"/>
        <v>-7.0234701467674086</v>
      </c>
      <c r="CB204" s="348">
        <f t="shared" si="305"/>
        <v>10.603395524874383</v>
      </c>
      <c r="CC204" s="404">
        <f t="shared" si="306"/>
        <v>52.805953545996871</v>
      </c>
      <c r="CD204" s="570">
        <f t="shared" si="307"/>
        <v>0.5252</v>
      </c>
      <c r="CE204" s="419">
        <f t="shared" si="41"/>
        <v>0.57772000000000001</v>
      </c>
      <c r="CF204" s="419">
        <f t="shared" si="289"/>
        <v>0.60660600000000009</v>
      </c>
      <c r="CG204" s="419">
        <f t="shared" si="289"/>
        <v>0.63693630000000012</v>
      </c>
      <c r="CH204" s="496">
        <f t="shared" si="289"/>
        <v>0.66878311500000021</v>
      </c>
      <c r="CI204" s="416">
        <f t="shared" si="308"/>
        <v>3.0152454150000008</v>
      </c>
      <c r="CJ204" s="405">
        <f t="shared" si="309"/>
        <v>25.53129055884844</v>
      </c>
      <c r="CK204" s="457">
        <v>0.69</v>
      </c>
      <c r="CL204" s="458">
        <v>2.56</v>
      </c>
      <c r="CM204" s="458">
        <v>-12.3</v>
      </c>
      <c r="CN204" s="525">
        <v>-1.1299999999999999</v>
      </c>
      <c r="CO204" s="508">
        <v>-4.34</v>
      </c>
    </row>
    <row r="205" spans="1:93" ht="11.25" customHeight="1">
      <c r="A205" s="24" t="s">
        <v>1193</v>
      </c>
      <c r="B205" s="24" t="s">
        <v>1194</v>
      </c>
      <c r="C205" s="29" t="s">
        <v>2063</v>
      </c>
      <c r="D205" s="117">
        <v>8</v>
      </c>
      <c r="E205" s="24">
        <v>387</v>
      </c>
      <c r="F205" s="38" t="s">
        <v>2049</v>
      </c>
      <c r="G205" s="39" t="s">
        <v>2049</v>
      </c>
      <c r="H205" s="184">
        <v>32.51</v>
      </c>
      <c r="I205" s="227">
        <f t="shared" si="313"/>
        <v>3.0759766225776688</v>
      </c>
      <c r="J205" s="126">
        <v>0.22500000000000001</v>
      </c>
      <c r="K205" s="126">
        <v>0.25</v>
      </c>
      <c r="L205" s="83">
        <f t="shared" si="297"/>
        <v>11.111111111111116</v>
      </c>
      <c r="M205" s="140">
        <v>41920</v>
      </c>
      <c r="N205" s="27">
        <v>41922</v>
      </c>
      <c r="O205" s="28">
        <v>41942</v>
      </c>
      <c r="P205" s="93" t="s">
        <v>1198</v>
      </c>
      <c r="Q205" s="91"/>
      <c r="R205" s="224">
        <f t="shared" si="315"/>
        <v>1</v>
      </c>
      <c r="S205" s="231">
        <f t="shared" si="298"/>
        <v>50.505050505050505</v>
      </c>
      <c r="T205" s="680">
        <f t="shared" si="299"/>
        <v>20.809094283104066</v>
      </c>
      <c r="U205" s="227">
        <f t="shared" si="300"/>
        <v>16.419191919191917</v>
      </c>
      <c r="V205" s="263">
        <v>12</v>
      </c>
      <c r="W205" s="161">
        <v>1.98</v>
      </c>
      <c r="X205" s="149">
        <v>3.22</v>
      </c>
      <c r="Y205" s="155">
        <v>2.66</v>
      </c>
      <c r="Z205" s="149">
        <v>2</v>
      </c>
      <c r="AA205" s="156">
        <v>12.7</v>
      </c>
      <c r="AB205" s="432">
        <v>8.4</v>
      </c>
      <c r="AC205" s="440">
        <v>4.41</v>
      </c>
      <c r="AD205" s="443">
        <v>9.1999999999999993</v>
      </c>
      <c r="AE205" s="440">
        <v>5.0999999999999996</v>
      </c>
      <c r="AF205" s="723">
        <v>9</v>
      </c>
      <c r="AG205" s="736">
        <v>6480</v>
      </c>
      <c r="AH205" s="653">
        <v>0.1</v>
      </c>
      <c r="AI205" s="767">
        <v>0.9</v>
      </c>
      <c r="AJ205" s="796">
        <f t="shared" si="284"/>
        <v>0.59054645101910952</v>
      </c>
      <c r="AK205" s="688">
        <f t="shared" si="293"/>
        <v>1.6193227859001906</v>
      </c>
      <c r="AL205" s="634">
        <f t="shared" si="310"/>
        <v>10.778443113772473</v>
      </c>
      <c r="AM205" s="631">
        <f t="shared" si="311"/>
        <v>7.2408274971694553</v>
      </c>
      <c r="AN205" s="631">
        <f t="shared" si="312"/>
        <v>5.4330273493758074</v>
      </c>
      <c r="AO205" s="235">
        <f t="shared" si="316"/>
        <v>3.3551231395509307</v>
      </c>
      <c r="AP205" s="808">
        <v>0.92500000000000004</v>
      </c>
      <c r="AQ205" s="808">
        <v>0.83499999999999996</v>
      </c>
      <c r="AR205" s="809"/>
      <c r="AS205" s="808">
        <v>0.78500000000000003</v>
      </c>
      <c r="AT205" s="796">
        <v>0.75</v>
      </c>
      <c r="AU205" s="809"/>
      <c r="AV205" s="821">
        <v>0.72499999999999998</v>
      </c>
      <c r="AW205" s="821">
        <v>0.71</v>
      </c>
      <c r="AX205" s="811">
        <v>0.69499999999999995</v>
      </c>
      <c r="AY205" s="811">
        <v>0.68</v>
      </c>
      <c r="AZ205" s="812">
        <v>0.66500000000000004</v>
      </c>
      <c r="BA205" s="812">
        <v>0.66500000000000004</v>
      </c>
      <c r="BB205" s="812">
        <v>0.66500000000000004</v>
      </c>
      <c r="BC205" s="812">
        <v>0.66500000000000004</v>
      </c>
      <c r="BD205" s="812">
        <v>0.66500000000000004</v>
      </c>
      <c r="BE205" s="812">
        <v>0.66500000000000004</v>
      </c>
      <c r="BF205" s="812">
        <v>0.66500000000000004</v>
      </c>
      <c r="BG205" s="812">
        <v>0.66500000000000004</v>
      </c>
      <c r="BH205" s="810">
        <f t="shared" si="317"/>
        <v>11.424999999999997</v>
      </c>
      <c r="BI205" s="405">
        <f t="shared" si="301"/>
        <v>10.778443113772473</v>
      </c>
      <c r="BJ205" s="405">
        <f t="shared" si="295"/>
        <v>6.3694267515923553</v>
      </c>
      <c r="BK205" s="405">
        <f t="shared" si="302"/>
        <v>4.6666666666666634</v>
      </c>
      <c r="BL205" s="306">
        <f t="shared" si="296"/>
        <v>3.4482758620689724</v>
      </c>
      <c r="BM205" s="404">
        <f t="shared" si="314"/>
        <v>2.1126760563380254</v>
      </c>
      <c r="BN205" s="306">
        <f t="shared" si="314"/>
        <v>2.1582733812949728</v>
      </c>
      <c r="BO205" s="306">
        <f t="shared" si="314"/>
        <v>2.2058823529411686</v>
      </c>
      <c r="BP205" s="306">
        <f t="shared" si="314"/>
        <v>2.2556390977443552</v>
      </c>
      <c r="BQ205" s="306">
        <f t="shared" si="314"/>
        <v>0</v>
      </c>
      <c r="BR205" s="306">
        <f t="shared" si="314"/>
        <v>0</v>
      </c>
      <c r="BS205" s="306">
        <f t="shared" si="314"/>
        <v>0</v>
      </c>
      <c r="BT205" s="306">
        <f t="shared" si="314"/>
        <v>0</v>
      </c>
      <c r="BU205" s="306">
        <f t="shared" si="314"/>
        <v>0</v>
      </c>
      <c r="BV205" s="306">
        <f t="shared" si="314"/>
        <v>0</v>
      </c>
      <c r="BW205" s="306">
        <f t="shared" si="314"/>
        <v>0</v>
      </c>
      <c r="BX205" s="404">
        <f t="shared" si="318"/>
        <v>2.2663522188279326</v>
      </c>
      <c r="BY205" s="405">
        <f t="shared" si="303"/>
        <v>2.9714519504148256</v>
      </c>
      <c r="BZ205" s="788" t="s">
        <v>52</v>
      </c>
      <c r="CA205" s="486">
        <f t="shared" si="304"/>
        <v>-7.9101879472384411</v>
      </c>
      <c r="CB205" s="348">
        <f t="shared" si="305"/>
        <v>8.5090039719534758</v>
      </c>
      <c r="CC205" s="404">
        <f t="shared" si="306"/>
        <v>56.36024086003782</v>
      </c>
      <c r="CD205" s="570">
        <f t="shared" si="307"/>
        <v>1.0027000000000001</v>
      </c>
      <c r="CE205" s="419">
        <f t="shared" si="41"/>
        <v>1.0469190700000002</v>
      </c>
      <c r="CF205" s="419">
        <f t="shared" si="289"/>
        <v>1.1003119425700001</v>
      </c>
      <c r="CG205" s="419">
        <f t="shared" si="289"/>
        <v>1.15642785164107</v>
      </c>
      <c r="CH205" s="496">
        <f t="shared" si="289"/>
        <v>1.2154056720747646</v>
      </c>
      <c r="CI205" s="416">
        <f t="shared" si="308"/>
        <v>5.5217645362858345</v>
      </c>
      <c r="CJ205" s="405">
        <f t="shared" si="309"/>
        <v>16.984818628993647</v>
      </c>
      <c r="CK205" s="535">
        <v>0.63</v>
      </c>
      <c r="CL205" s="458">
        <v>-0.32</v>
      </c>
      <c r="CM205" s="458">
        <v>-15.57</v>
      </c>
      <c r="CN205" s="525">
        <v>-6.08</v>
      </c>
      <c r="CO205" s="508">
        <v>-9.09</v>
      </c>
    </row>
    <row r="206" spans="1:93" ht="11.25" customHeight="1">
      <c r="A206" s="24" t="s">
        <v>3548</v>
      </c>
      <c r="B206" s="24" t="s">
        <v>864</v>
      </c>
      <c r="C206" s="217" t="s">
        <v>2110</v>
      </c>
      <c r="D206" s="117">
        <v>5</v>
      </c>
      <c r="E206" s="24">
        <v>563</v>
      </c>
      <c r="F206" s="38" t="s">
        <v>2049</v>
      </c>
      <c r="G206" s="39" t="s">
        <v>1572</v>
      </c>
      <c r="H206" s="184">
        <v>76.739999999999995</v>
      </c>
      <c r="I206" s="227">
        <f t="shared" si="313"/>
        <v>1.1467292155329685</v>
      </c>
      <c r="J206" s="126">
        <v>0.2</v>
      </c>
      <c r="K206" s="126">
        <v>0.22</v>
      </c>
      <c r="L206" s="83">
        <f t="shared" si="297"/>
        <v>9.9999999999999858</v>
      </c>
      <c r="M206" s="140">
        <v>41985</v>
      </c>
      <c r="N206" s="27">
        <v>41989</v>
      </c>
      <c r="O206" s="28">
        <v>41999</v>
      </c>
      <c r="P206" s="93" t="s">
        <v>31</v>
      </c>
      <c r="Q206" s="24"/>
      <c r="R206" s="224">
        <f t="shared" si="315"/>
        <v>0.88</v>
      </c>
      <c r="S206" s="231">
        <f t="shared" si="298"/>
        <v>39.461883408071749</v>
      </c>
      <c r="T206" s="680">
        <f t="shared" si="299"/>
        <v>106.94084710442971</v>
      </c>
      <c r="U206" s="227">
        <f t="shared" si="300"/>
        <v>34.412556053811656</v>
      </c>
      <c r="V206" s="263">
        <v>12</v>
      </c>
      <c r="W206" s="161">
        <v>2.23</v>
      </c>
      <c r="X206" s="149">
        <v>2.62</v>
      </c>
      <c r="Y206" s="155">
        <v>1.23</v>
      </c>
      <c r="Z206" s="149">
        <v>2.8</v>
      </c>
      <c r="AA206" s="156">
        <v>2.5</v>
      </c>
      <c r="AB206" s="432">
        <v>-48.7</v>
      </c>
      <c r="AC206" s="440">
        <v>11.97</v>
      </c>
      <c r="AD206" s="443">
        <v>-8.6</v>
      </c>
      <c r="AE206" s="443">
        <v>13.15</v>
      </c>
      <c r="AF206" s="723">
        <v>9</v>
      </c>
      <c r="AG206" s="456">
        <v>7511</v>
      </c>
      <c r="AH206" s="653">
        <v>0.2</v>
      </c>
      <c r="AI206" s="767">
        <v>0.83</v>
      </c>
      <c r="AJ206" s="796" t="str">
        <f t="shared" si="284"/>
        <v>n/a</v>
      </c>
      <c r="AK206" s="688">
        <f t="shared" si="293"/>
        <v>2.2427504018033382</v>
      </c>
      <c r="AL206" s="635">
        <f t="shared" si="310"/>
        <v>32.258064516129025</v>
      </c>
      <c r="AM206" s="636">
        <f t="shared" si="311"/>
        <v>74.875474367579102</v>
      </c>
      <c r="AN206" s="636">
        <f t="shared" si="312"/>
        <v>54.442856118235802</v>
      </c>
      <c r="AO206" s="236">
        <f t="shared" si="316"/>
        <v>24.275040180333797</v>
      </c>
      <c r="AP206" s="814">
        <v>0.82</v>
      </c>
      <c r="AQ206" s="814">
        <v>0.62</v>
      </c>
      <c r="AR206" s="815"/>
      <c r="AS206" s="814">
        <v>0.42</v>
      </c>
      <c r="AT206" s="797">
        <v>0.15332999999999999</v>
      </c>
      <c r="AU206" s="815"/>
      <c r="AV206" s="828">
        <v>0.11332</v>
      </c>
      <c r="AW206" s="829">
        <v>9.332E-2</v>
      </c>
      <c r="AX206" s="820">
        <v>9.332E-2</v>
      </c>
      <c r="AY206" s="820">
        <v>9.332E-2</v>
      </c>
      <c r="AZ206" s="820">
        <v>9.332E-2</v>
      </c>
      <c r="BA206" s="820">
        <v>9.332E-2</v>
      </c>
      <c r="BB206" s="820">
        <v>9.332E-2</v>
      </c>
      <c r="BC206" s="820">
        <v>9.332E-2</v>
      </c>
      <c r="BD206" s="820">
        <v>9.332E-2</v>
      </c>
      <c r="BE206" s="820">
        <v>9.332E-2</v>
      </c>
      <c r="BF206" s="817">
        <v>9.332E-2</v>
      </c>
      <c r="BG206" s="817">
        <v>0.09</v>
      </c>
      <c r="BH206" s="816">
        <f t="shared" si="317"/>
        <v>3.149849999999998</v>
      </c>
      <c r="BI206" s="409">
        <f t="shared" si="301"/>
        <v>32.258064516129025</v>
      </c>
      <c r="BJ206" s="409">
        <f t="shared" ref="BJ206:BJ250" si="319">IF(AS206=0,0,IF(AS206&gt;AQ206,0,((AQ206/AS206)-1)*100))</f>
        <v>47.619047619047628</v>
      </c>
      <c r="BK206" s="409">
        <f t="shared" si="302"/>
        <v>173.91899823909216</v>
      </c>
      <c r="BL206" s="395">
        <f t="shared" si="296"/>
        <v>35.30709495234732</v>
      </c>
      <c r="BM206" s="408">
        <f t="shared" ref="BM206:BW222" si="320">IF(AW206=0,0,IF(AW206&gt;AV206,0,((AV206/AW206)-1)*100))</f>
        <v>21.431633090441494</v>
      </c>
      <c r="BN206" s="395">
        <f t="shared" si="320"/>
        <v>0</v>
      </c>
      <c r="BO206" s="395">
        <f t="shared" si="320"/>
        <v>0</v>
      </c>
      <c r="BP206" s="395">
        <f t="shared" si="320"/>
        <v>0</v>
      </c>
      <c r="BQ206" s="395">
        <f t="shared" si="320"/>
        <v>0</v>
      </c>
      <c r="BR206" s="395">
        <f t="shared" si="320"/>
        <v>0</v>
      </c>
      <c r="BS206" s="395">
        <f t="shared" si="320"/>
        <v>0</v>
      </c>
      <c r="BT206" s="395">
        <f t="shared" si="320"/>
        <v>0</v>
      </c>
      <c r="BU206" s="395">
        <f t="shared" si="320"/>
        <v>0</v>
      </c>
      <c r="BV206" s="395">
        <f t="shared" si="320"/>
        <v>0</v>
      </c>
      <c r="BW206" s="395">
        <f t="shared" si="320"/>
        <v>3.6888888888888971</v>
      </c>
      <c r="BX206" s="408">
        <f t="shared" si="318"/>
        <v>20.948248487063104</v>
      </c>
      <c r="BY206" s="409">
        <f t="shared" si="303"/>
        <v>43.736370374443148</v>
      </c>
      <c r="BZ206" s="654" t="s">
        <v>1863</v>
      </c>
      <c r="CA206" s="487">
        <f t="shared" si="304"/>
        <v>21.177029279957118</v>
      </c>
      <c r="CB206" s="349">
        <f t="shared" si="305"/>
        <v>55.589585333768774</v>
      </c>
      <c r="CC206" s="408">
        <f t="shared" si="306"/>
        <v>65.732556053811649</v>
      </c>
      <c r="CD206" s="574">
        <f t="shared" si="307"/>
        <v>0.82819999999999994</v>
      </c>
      <c r="CE206" s="419">
        <f t="shared" si="41"/>
        <v>0.91102000000000005</v>
      </c>
      <c r="CF206" s="419">
        <f t="shared" si="289"/>
        <v>1.0021220000000002</v>
      </c>
      <c r="CG206" s="419">
        <f t="shared" si="289"/>
        <v>1.1023342000000003</v>
      </c>
      <c r="CH206" s="496">
        <f t="shared" si="289"/>
        <v>1.2125676200000004</v>
      </c>
      <c r="CI206" s="416">
        <f t="shared" si="308"/>
        <v>5.0562438200000015</v>
      </c>
      <c r="CJ206" s="405">
        <f t="shared" si="309"/>
        <v>6.588798305968206</v>
      </c>
      <c r="CK206" s="457">
        <v>1.25</v>
      </c>
      <c r="CL206" s="458">
        <v>37.299999999999997</v>
      </c>
      <c r="CM206" s="458">
        <v>-3.71</v>
      </c>
      <c r="CN206" s="525">
        <v>2.41</v>
      </c>
      <c r="CO206" s="508">
        <v>14.3</v>
      </c>
    </row>
    <row r="207" spans="1:93" ht="11.25" customHeight="1">
      <c r="A207" s="16" t="s">
        <v>3149</v>
      </c>
      <c r="B207" s="16" t="s">
        <v>3150</v>
      </c>
      <c r="C207" s="373" t="s">
        <v>829</v>
      </c>
      <c r="D207" s="116">
        <v>5</v>
      </c>
      <c r="E207" s="24">
        <v>514</v>
      </c>
      <c r="F207" s="36" t="s">
        <v>2049</v>
      </c>
      <c r="G207" s="37" t="s">
        <v>2049</v>
      </c>
      <c r="H207" s="183">
        <v>79.540000000000006</v>
      </c>
      <c r="I207" s="226">
        <f t="shared" si="313"/>
        <v>2.5144581342720644</v>
      </c>
      <c r="J207" s="127">
        <v>0.4</v>
      </c>
      <c r="K207" s="127">
        <v>0.5</v>
      </c>
      <c r="L207" s="96">
        <f t="shared" si="297"/>
        <v>25</v>
      </c>
      <c r="M207" s="105">
        <v>41801</v>
      </c>
      <c r="N207" s="20">
        <v>41803</v>
      </c>
      <c r="O207" s="21">
        <v>41830</v>
      </c>
      <c r="P207" s="269" t="s">
        <v>919</v>
      </c>
      <c r="Q207" s="16"/>
      <c r="R207" s="225">
        <f t="shared" si="315"/>
        <v>2</v>
      </c>
      <c r="S207" s="675">
        <f t="shared" si="298"/>
        <v>45.766590389016017</v>
      </c>
      <c r="T207" s="684">
        <f t="shared" si="299"/>
        <v>137.11182765765568</v>
      </c>
      <c r="U207" s="226">
        <f t="shared" si="300"/>
        <v>18.201372997711672</v>
      </c>
      <c r="V207" s="267">
        <v>12</v>
      </c>
      <c r="W207" s="169">
        <v>4.37</v>
      </c>
      <c r="X207" s="171">
        <v>3.19</v>
      </c>
      <c r="Y207" s="170">
        <v>1.28</v>
      </c>
      <c r="Z207" s="171">
        <v>6.95</v>
      </c>
      <c r="AA207" s="172">
        <v>40</v>
      </c>
      <c r="AB207" s="433">
        <v>16.399999999999999</v>
      </c>
      <c r="AC207" s="441">
        <v>9.07</v>
      </c>
      <c r="AD207" s="442">
        <v>11.3</v>
      </c>
      <c r="AE207" s="442">
        <v>5.7</v>
      </c>
      <c r="AF207" s="724">
        <v>16</v>
      </c>
      <c r="AG207" s="461">
        <v>19624</v>
      </c>
      <c r="AH207" s="678">
        <v>0.3</v>
      </c>
      <c r="AI207" s="768">
        <v>1.6</v>
      </c>
      <c r="AJ207" s="795">
        <f t="shared" si="284"/>
        <v>2.1746100850930743</v>
      </c>
      <c r="AK207" s="794">
        <f t="shared" si="293"/>
        <v>1.6173010170479938</v>
      </c>
      <c r="AL207" s="634">
        <f t="shared" si="310"/>
        <v>19.999999999999996</v>
      </c>
      <c r="AM207" s="631">
        <f t="shared" si="311"/>
        <v>23.741763181570306</v>
      </c>
      <c r="AN207" s="631">
        <f t="shared" si="312"/>
        <v>24.573093961551741</v>
      </c>
      <c r="AO207" s="235">
        <f t="shared" si="316"/>
        <v>15.193890130857767</v>
      </c>
      <c r="AP207" s="808">
        <v>1.8</v>
      </c>
      <c r="AQ207" s="808">
        <v>1.5</v>
      </c>
      <c r="AR207" s="809"/>
      <c r="AS207" s="808">
        <v>1.1499999999999999</v>
      </c>
      <c r="AT207" s="796">
        <v>0.95</v>
      </c>
      <c r="AU207" s="809"/>
      <c r="AV207" s="821">
        <v>0.75</v>
      </c>
      <c r="AW207" s="827">
        <v>0.6</v>
      </c>
      <c r="AX207" s="812">
        <v>0.6</v>
      </c>
      <c r="AY207" s="811">
        <v>0.55000000000000004</v>
      </c>
      <c r="AZ207" s="811">
        <v>0.48749999999999999</v>
      </c>
      <c r="BA207" s="812">
        <v>0.45</v>
      </c>
      <c r="BB207" s="811">
        <v>0.4375</v>
      </c>
      <c r="BC207" s="812">
        <v>0.4</v>
      </c>
      <c r="BD207" s="812">
        <v>0.4</v>
      </c>
      <c r="BE207" s="811">
        <v>0.375</v>
      </c>
      <c r="BF207" s="811">
        <v>0.35</v>
      </c>
      <c r="BG207" s="811">
        <v>0.3</v>
      </c>
      <c r="BH207" s="810">
        <f t="shared" si="317"/>
        <v>11.1</v>
      </c>
      <c r="BI207" s="405">
        <f t="shared" si="301"/>
        <v>19.999999999999996</v>
      </c>
      <c r="BJ207" s="405">
        <f t="shared" si="319"/>
        <v>30.434782608695656</v>
      </c>
      <c r="BK207" s="405">
        <f t="shared" si="302"/>
        <v>21.052631578947366</v>
      </c>
      <c r="BL207" s="306">
        <f t="shared" ref="BL207:BL238" si="321">IF(AV207=0,0,IF(AV207&gt;AT207,0,((AT207/AV207)-1)*100))</f>
        <v>26.666666666666661</v>
      </c>
      <c r="BM207" s="404">
        <f t="shared" si="320"/>
        <v>25</v>
      </c>
      <c r="BN207" s="306">
        <f t="shared" si="320"/>
        <v>0</v>
      </c>
      <c r="BO207" s="306">
        <f t="shared" si="320"/>
        <v>9.0909090909090828</v>
      </c>
      <c r="BP207" s="306">
        <f t="shared" si="320"/>
        <v>12.820512820512842</v>
      </c>
      <c r="BQ207" s="306">
        <f t="shared" si="320"/>
        <v>8.333333333333325</v>
      </c>
      <c r="BR207" s="306">
        <f t="shared" si="320"/>
        <v>2.8571428571428692</v>
      </c>
      <c r="BS207" s="306">
        <f t="shared" si="320"/>
        <v>9.375</v>
      </c>
      <c r="BT207" s="306">
        <f t="shared" si="320"/>
        <v>0</v>
      </c>
      <c r="BU207" s="306">
        <f t="shared" si="320"/>
        <v>6.6666666666666652</v>
      </c>
      <c r="BV207" s="306">
        <f t="shared" si="320"/>
        <v>7.1428571428571397</v>
      </c>
      <c r="BW207" s="306">
        <f t="shared" si="320"/>
        <v>16.666666666666675</v>
      </c>
      <c r="BX207" s="404">
        <f t="shared" si="318"/>
        <v>13.073811295493218</v>
      </c>
      <c r="BY207" s="405">
        <f t="shared" si="303"/>
        <v>9.4073850965158829</v>
      </c>
      <c r="BZ207" s="788" t="s">
        <v>2441</v>
      </c>
      <c r="CA207" s="683">
        <f t="shared" si="304"/>
        <v>8.8861790981121338</v>
      </c>
      <c r="CB207" s="348">
        <f t="shared" si="305"/>
        <v>27.087552095823806</v>
      </c>
      <c r="CC207" s="404">
        <f t="shared" si="306"/>
        <v>69.478203661327228</v>
      </c>
      <c r="CD207" s="570">
        <f t="shared" si="307"/>
        <v>1.9800000000000002</v>
      </c>
      <c r="CE207" s="417">
        <f t="shared" si="41"/>
        <v>2.1595860000000004</v>
      </c>
      <c r="CF207" s="417">
        <f t="shared" si="289"/>
        <v>2.2826824020000003</v>
      </c>
      <c r="CG207" s="417">
        <f t="shared" si="289"/>
        <v>2.4127952989140002</v>
      </c>
      <c r="CH207" s="495">
        <f t="shared" si="289"/>
        <v>2.5503246309520979</v>
      </c>
      <c r="CI207" s="418">
        <f t="shared" si="308"/>
        <v>11.385388331866098</v>
      </c>
      <c r="CJ207" s="407">
        <f t="shared" si="309"/>
        <v>14.31404115145348</v>
      </c>
      <c r="CK207" s="462">
        <v>1.4</v>
      </c>
      <c r="CL207" s="463">
        <v>25.04</v>
      </c>
      <c r="CM207" s="463">
        <v>-1.23</v>
      </c>
      <c r="CN207" s="529">
        <v>5.07</v>
      </c>
      <c r="CO207" s="530">
        <v>10.77</v>
      </c>
    </row>
    <row r="208" spans="1:93" ht="11.25" customHeight="1">
      <c r="A208" s="24" t="s">
        <v>50</v>
      </c>
      <c r="B208" s="24" t="s">
        <v>51</v>
      </c>
      <c r="C208" s="217" t="s">
        <v>1881</v>
      </c>
      <c r="D208" s="199">
        <v>6</v>
      </c>
      <c r="E208" s="24">
        <v>421</v>
      </c>
      <c r="F208" s="57" t="s">
        <v>2659</v>
      </c>
      <c r="G208" s="49" t="s">
        <v>2659</v>
      </c>
      <c r="H208" s="184">
        <v>43.82</v>
      </c>
      <c r="I208" s="227">
        <f t="shared" si="313"/>
        <v>1.0953902327704244</v>
      </c>
      <c r="J208" s="126">
        <v>0.06</v>
      </c>
      <c r="K208" s="126">
        <v>0.12</v>
      </c>
      <c r="L208" s="83">
        <f t="shared" si="297"/>
        <v>100</v>
      </c>
      <c r="M208" s="214">
        <v>41465</v>
      </c>
      <c r="N208" s="62">
        <v>41467</v>
      </c>
      <c r="O208" s="63">
        <v>41488</v>
      </c>
      <c r="P208" s="93" t="s">
        <v>917</v>
      </c>
      <c r="Q208" s="198" t="s">
        <v>2866</v>
      </c>
      <c r="R208" s="224">
        <f t="shared" si="315"/>
        <v>0.48</v>
      </c>
      <c r="S208" s="231">
        <f t="shared" si="298"/>
        <v>20.083682008368196</v>
      </c>
      <c r="T208" s="647">
        <f t="shared" si="299"/>
        <v>82.113936371021822</v>
      </c>
      <c r="U208" s="227">
        <f t="shared" si="300"/>
        <v>18.334728033472803</v>
      </c>
      <c r="V208" s="492">
        <v>5</v>
      </c>
      <c r="W208" s="161">
        <v>2.39</v>
      </c>
      <c r="X208" s="149">
        <v>2.16</v>
      </c>
      <c r="Y208" s="155">
        <v>4.96</v>
      </c>
      <c r="Z208" s="149">
        <v>4.07</v>
      </c>
      <c r="AA208" s="156">
        <v>23.4</v>
      </c>
      <c r="AB208" s="432">
        <v>5.3</v>
      </c>
      <c r="AC208" s="440">
        <v>8.11</v>
      </c>
      <c r="AD208" s="443">
        <v>16.899999999999999</v>
      </c>
      <c r="AE208" s="440">
        <v>8.5</v>
      </c>
      <c r="AF208" s="723">
        <v>41</v>
      </c>
      <c r="AG208" s="456">
        <v>192430</v>
      </c>
      <c r="AH208" s="653">
        <v>25.05</v>
      </c>
      <c r="AI208" s="767">
        <v>0.68</v>
      </c>
      <c r="AJ208" s="796">
        <f t="shared" si="284"/>
        <v>1.5497910589371984</v>
      </c>
      <c r="AK208" s="688" t="str">
        <f t="shared" si="293"/>
        <v>n/a</v>
      </c>
      <c r="AL208" s="634">
        <f t="shared" si="310"/>
        <v>14.285714285714279</v>
      </c>
      <c r="AM208" s="631">
        <f t="shared" si="311"/>
        <v>27.792235410882938</v>
      </c>
      <c r="AN208" s="631">
        <f t="shared" si="312"/>
        <v>26.19146889603865</v>
      </c>
      <c r="AO208" s="235" t="str">
        <f t="shared" si="316"/>
        <v>n/a</v>
      </c>
      <c r="AP208" s="813">
        <v>0.48</v>
      </c>
      <c r="AQ208" s="808">
        <v>0.42</v>
      </c>
      <c r="AR208" s="809" t="s">
        <v>1127</v>
      </c>
      <c r="AS208" s="813">
        <v>0.24</v>
      </c>
      <c r="AT208" s="796">
        <v>0.23</v>
      </c>
      <c r="AU208" s="809"/>
      <c r="AV208" s="827">
        <v>0.2</v>
      </c>
      <c r="AW208" s="821">
        <v>0.15</v>
      </c>
      <c r="AX208" s="812">
        <v>0</v>
      </c>
      <c r="AY208" s="812">
        <v>0</v>
      </c>
      <c r="AZ208" s="812">
        <v>0</v>
      </c>
      <c r="BA208" s="812">
        <v>0</v>
      </c>
      <c r="BB208" s="812">
        <v>0</v>
      </c>
      <c r="BC208" s="812">
        <v>0</v>
      </c>
      <c r="BD208" s="812">
        <v>0</v>
      </c>
      <c r="BE208" s="812">
        <v>0</v>
      </c>
      <c r="BF208" s="812">
        <v>0</v>
      </c>
      <c r="BG208" s="812">
        <v>0</v>
      </c>
      <c r="BH208" s="810">
        <f t="shared" si="317"/>
        <v>1.7199999999999998</v>
      </c>
      <c r="BI208" s="405">
        <f t="shared" si="301"/>
        <v>14.285714285714279</v>
      </c>
      <c r="BJ208" s="405">
        <f t="shared" si="319"/>
        <v>75</v>
      </c>
      <c r="BK208" s="405">
        <f t="shared" si="302"/>
        <v>4.3478260869565188</v>
      </c>
      <c r="BL208" s="306">
        <f t="shared" si="321"/>
        <v>14.999999999999991</v>
      </c>
      <c r="BM208" s="404">
        <f t="shared" si="320"/>
        <v>33.33333333333335</v>
      </c>
      <c r="BN208" s="306">
        <f t="shared" si="320"/>
        <v>0</v>
      </c>
      <c r="BO208" s="306">
        <f t="shared" si="320"/>
        <v>0</v>
      </c>
      <c r="BP208" s="306">
        <f t="shared" si="320"/>
        <v>0</v>
      </c>
      <c r="BQ208" s="306">
        <f t="shared" si="320"/>
        <v>0</v>
      </c>
      <c r="BR208" s="306">
        <f t="shared" si="320"/>
        <v>0</v>
      </c>
      <c r="BS208" s="306">
        <f t="shared" si="320"/>
        <v>0</v>
      </c>
      <c r="BT208" s="306">
        <f t="shared" si="320"/>
        <v>0</v>
      </c>
      <c r="BU208" s="306">
        <f t="shared" si="320"/>
        <v>0</v>
      </c>
      <c r="BV208" s="306">
        <f t="shared" si="320"/>
        <v>0</v>
      </c>
      <c r="BW208" s="306">
        <f t="shared" si="320"/>
        <v>0</v>
      </c>
      <c r="BX208" s="404">
        <f t="shared" si="318"/>
        <v>9.4644582470669416</v>
      </c>
      <c r="BY208" s="405">
        <f t="shared" si="303"/>
        <v>19.732303103945224</v>
      </c>
      <c r="BZ208" s="788" t="s">
        <v>2442</v>
      </c>
      <c r="CA208" s="486">
        <f t="shared" si="304"/>
        <v>8.9521310953362701</v>
      </c>
      <c r="CB208" s="348">
        <f t="shared" si="305"/>
        <v>27.286859128809073</v>
      </c>
      <c r="CC208" s="404">
        <f t="shared" si="306"/>
        <v>64.145388119349363</v>
      </c>
      <c r="CD208" s="570">
        <f t="shared" si="307"/>
        <v>0.50544</v>
      </c>
      <c r="CE208" s="419">
        <f t="shared" si="41"/>
        <v>0.54643118400000001</v>
      </c>
      <c r="CF208" s="419">
        <f t="shared" si="289"/>
        <v>0.59287783463999999</v>
      </c>
      <c r="CG208" s="419">
        <f t="shared" si="289"/>
        <v>0.64327245058439997</v>
      </c>
      <c r="CH208" s="496">
        <f t="shared" si="289"/>
        <v>0.6979506088840739</v>
      </c>
      <c r="CI208" s="416">
        <f t="shared" si="308"/>
        <v>2.9859720781084738</v>
      </c>
      <c r="CJ208" s="405">
        <f t="shared" si="309"/>
        <v>6.8141763535108941</v>
      </c>
      <c r="CK208" s="457">
        <v>1.4</v>
      </c>
      <c r="CL208" s="458">
        <v>22.66</v>
      </c>
      <c r="CM208" s="458">
        <v>-5.92</v>
      </c>
      <c r="CN208" s="525">
        <v>0.35</v>
      </c>
      <c r="CO208" s="508">
        <v>6.46</v>
      </c>
    </row>
    <row r="209" spans="1:93" ht="11.25" customHeight="1">
      <c r="A209" s="24" t="s">
        <v>2934</v>
      </c>
      <c r="B209" s="24" t="s">
        <v>3174</v>
      </c>
      <c r="C209" s="217" t="s">
        <v>497</v>
      </c>
      <c r="D209" s="199">
        <v>7</v>
      </c>
      <c r="E209" s="24">
        <v>401</v>
      </c>
      <c r="F209" s="57" t="s">
        <v>2659</v>
      </c>
      <c r="G209" s="49" t="s">
        <v>2659</v>
      </c>
      <c r="H209" s="494">
        <v>42.6</v>
      </c>
      <c r="I209" s="227">
        <f t="shared" si="313"/>
        <v>3.849765258215962</v>
      </c>
      <c r="J209" s="126">
        <v>0.4</v>
      </c>
      <c r="K209" s="126">
        <v>0.41</v>
      </c>
      <c r="L209" s="83">
        <f t="shared" si="297"/>
        <v>2.4999999999999911</v>
      </c>
      <c r="M209" s="501">
        <v>41719</v>
      </c>
      <c r="N209" s="329">
        <v>41723</v>
      </c>
      <c r="O209" s="330">
        <v>41740</v>
      </c>
      <c r="P209" s="26" t="s">
        <v>3171</v>
      </c>
      <c r="Q209" s="646"/>
      <c r="R209" s="224">
        <f t="shared" si="315"/>
        <v>1.64</v>
      </c>
      <c r="S209" s="231" t="str">
        <f t="shared" si="298"/>
        <v>n/a</v>
      </c>
      <c r="T209" s="680" t="str">
        <f t="shared" si="299"/>
        <v>n/a</v>
      </c>
      <c r="U209" s="227" t="str">
        <f t="shared" si="300"/>
        <v>n/a</v>
      </c>
      <c r="V209" s="263">
        <v>12</v>
      </c>
      <c r="W209" s="478" t="s">
        <v>462</v>
      </c>
      <c r="X209" s="480" t="s">
        <v>462</v>
      </c>
      <c r="Y209" s="479" t="s">
        <v>462</v>
      </c>
      <c r="Z209" s="480" t="s">
        <v>462</v>
      </c>
      <c r="AA209" s="481" t="s">
        <v>462</v>
      </c>
      <c r="AB209" s="484" t="s">
        <v>462</v>
      </c>
      <c r="AC209" s="482" t="s">
        <v>462</v>
      </c>
      <c r="AD209" s="523" t="s">
        <v>462</v>
      </c>
      <c r="AE209" s="523" t="s">
        <v>462</v>
      </c>
      <c r="AF209" s="723">
        <v>0</v>
      </c>
      <c r="AG209" s="735">
        <v>85</v>
      </c>
      <c r="AH209" s="710" t="s">
        <v>462</v>
      </c>
      <c r="AI209" s="479" t="s">
        <v>462</v>
      </c>
      <c r="AJ209" s="796" t="str">
        <f t="shared" si="284"/>
        <v>n/a</v>
      </c>
      <c r="AK209" s="688" t="str">
        <f t="shared" si="293"/>
        <v>n/a</v>
      </c>
      <c r="AL209" s="634">
        <f t="shared" si="310"/>
        <v>5.8441558441558294</v>
      </c>
      <c r="AM209" s="631">
        <f t="shared" si="311"/>
        <v>4.2177527197478026</v>
      </c>
      <c r="AN209" s="631">
        <f t="shared" si="312"/>
        <v>3.9959822474698203</v>
      </c>
      <c r="AO209" s="235" t="str">
        <f t="shared" si="316"/>
        <v>n/a</v>
      </c>
      <c r="AP209" s="808">
        <v>1.63</v>
      </c>
      <c r="AQ209" s="808">
        <v>1.54</v>
      </c>
      <c r="AR209" s="809" t="s">
        <v>1127</v>
      </c>
      <c r="AS209" s="808">
        <v>1.52</v>
      </c>
      <c r="AT209" s="796">
        <v>1.44</v>
      </c>
      <c r="AU209" s="809"/>
      <c r="AV209" s="821">
        <v>1.36</v>
      </c>
      <c r="AW209" s="821">
        <v>1.34</v>
      </c>
      <c r="AX209" s="811">
        <v>1.32</v>
      </c>
      <c r="AY209" s="812">
        <v>0</v>
      </c>
      <c r="AZ209" s="812">
        <v>0</v>
      </c>
      <c r="BA209" s="812">
        <v>0</v>
      </c>
      <c r="BB209" s="812">
        <v>0</v>
      </c>
      <c r="BC209" s="812">
        <v>0</v>
      </c>
      <c r="BD209" s="812">
        <v>0</v>
      </c>
      <c r="BE209" s="812">
        <v>0</v>
      </c>
      <c r="BF209" s="812">
        <v>0</v>
      </c>
      <c r="BG209" s="812">
        <v>0</v>
      </c>
      <c r="BH209" s="810">
        <f t="shared" si="317"/>
        <v>10.15</v>
      </c>
      <c r="BI209" s="405">
        <f t="shared" si="301"/>
        <v>5.8441558441558294</v>
      </c>
      <c r="BJ209" s="405">
        <f t="shared" si="319"/>
        <v>1.3157894736842035</v>
      </c>
      <c r="BK209" s="405">
        <f t="shared" si="302"/>
        <v>5.555555555555558</v>
      </c>
      <c r="BL209" s="306">
        <f t="shared" si="321"/>
        <v>5.8823529411764497</v>
      </c>
      <c r="BM209" s="404">
        <f t="shared" si="320"/>
        <v>1.4925373134328401</v>
      </c>
      <c r="BN209" s="306">
        <f t="shared" si="320"/>
        <v>1.5151515151515138</v>
      </c>
      <c r="BO209" s="306">
        <f t="shared" si="320"/>
        <v>0</v>
      </c>
      <c r="BP209" s="306">
        <f t="shared" si="320"/>
        <v>0</v>
      </c>
      <c r="BQ209" s="306">
        <f t="shared" si="320"/>
        <v>0</v>
      </c>
      <c r="BR209" s="306">
        <f t="shared" si="320"/>
        <v>0</v>
      </c>
      <c r="BS209" s="306">
        <f t="shared" si="320"/>
        <v>0</v>
      </c>
      <c r="BT209" s="306">
        <f t="shared" si="320"/>
        <v>0</v>
      </c>
      <c r="BU209" s="306">
        <f t="shared" si="320"/>
        <v>0</v>
      </c>
      <c r="BV209" s="306">
        <f t="shared" si="320"/>
        <v>0</v>
      </c>
      <c r="BW209" s="306">
        <f t="shared" si="320"/>
        <v>0</v>
      </c>
      <c r="BX209" s="404">
        <f t="shared" si="318"/>
        <v>1.4403695095437599</v>
      </c>
      <c r="BY209" s="405">
        <f t="shared" si="303"/>
        <v>2.2324145375321858</v>
      </c>
      <c r="BZ209" s="788" t="s">
        <v>2637</v>
      </c>
      <c r="CA209" s="486" t="str">
        <f t="shared" si="304"/>
        <v>n/a</v>
      </c>
      <c r="CB209" s="348">
        <f t="shared" si="305"/>
        <v>7.8457475056857824</v>
      </c>
      <c r="CC209" s="404">
        <f t="shared" si="306"/>
        <v>10.689130160458602</v>
      </c>
      <c r="CD209" s="570">
        <f t="shared" si="307"/>
        <v>1.6788999999999998</v>
      </c>
      <c r="CE209" s="419">
        <f t="shared" si="41"/>
        <v>1.7292669999999999</v>
      </c>
      <c r="CF209" s="419">
        <f t="shared" si="289"/>
        <v>1.7811450099999999</v>
      </c>
      <c r="CG209" s="419">
        <f t="shared" si="289"/>
        <v>1.8345793603</v>
      </c>
      <c r="CH209" s="496">
        <f t="shared" si="289"/>
        <v>1.8896167411090001</v>
      </c>
      <c r="CI209" s="416">
        <f t="shared" si="308"/>
        <v>8.9135081114090013</v>
      </c>
      <c r="CJ209" s="405">
        <f t="shared" si="309"/>
        <v>20.923727961053991</v>
      </c>
      <c r="CK209" s="483" t="s">
        <v>462</v>
      </c>
      <c r="CL209" s="502" t="s">
        <v>462</v>
      </c>
      <c r="CM209" s="502" t="s">
        <v>462</v>
      </c>
      <c r="CN209" s="526">
        <v>7.51</v>
      </c>
      <c r="CO209" s="527">
        <v>7.58</v>
      </c>
    </row>
    <row r="210" spans="1:93" ht="11.25" customHeight="1">
      <c r="A210" s="24" t="s">
        <v>3475</v>
      </c>
      <c r="B210" s="24" t="s">
        <v>3476</v>
      </c>
      <c r="C210" s="29" t="s">
        <v>497</v>
      </c>
      <c r="D210" s="199">
        <v>6</v>
      </c>
      <c r="E210" s="24">
        <v>419</v>
      </c>
      <c r="F210" s="57" t="s">
        <v>2659</v>
      </c>
      <c r="G210" s="49" t="s">
        <v>2659</v>
      </c>
      <c r="H210" s="184">
        <v>14.31</v>
      </c>
      <c r="I210" s="227">
        <f t="shared" si="313"/>
        <v>4.8916841369671555</v>
      </c>
      <c r="J210" s="205">
        <v>0.15</v>
      </c>
      <c r="K210" s="126">
        <v>0.17499999999999999</v>
      </c>
      <c r="L210" s="83">
        <f t="shared" si="297"/>
        <v>16.666666666666675</v>
      </c>
      <c r="M210" s="214">
        <v>41395</v>
      </c>
      <c r="N210" s="62">
        <v>41397</v>
      </c>
      <c r="O210" s="63">
        <v>41411</v>
      </c>
      <c r="P210" s="93" t="s">
        <v>1523</v>
      </c>
      <c r="Q210" s="198" t="s">
        <v>2866</v>
      </c>
      <c r="R210" s="224">
        <f t="shared" ref="R210:R250" si="322">K210*4</f>
        <v>0.7</v>
      </c>
      <c r="S210" s="231">
        <f t="shared" si="298"/>
        <v>74.468085106382972</v>
      </c>
      <c r="T210" s="680">
        <f t="shared" si="299"/>
        <v>-10.647720861558085</v>
      </c>
      <c r="U210" s="227">
        <f t="shared" si="300"/>
        <v>15.223404255319151</v>
      </c>
      <c r="V210" s="263">
        <v>6</v>
      </c>
      <c r="W210" s="161">
        <v>0.94</v>
      </c>
      <c r="X210" s="149">
        <v>1.27</v>
      </c>
      <c r="Y210" s="155">
        <v>4.8600000000000003</v>
      </c>
      <c r="Z210" s="149">
        <v>1.18</v>
      </c>
      <c r="AA210" s="156">
        <v>7.9</v>
      </c>
      <c r="AB210" s="432">
        <v>2.2000000000000002</v>
      </c>
      <c r="AC210" s="440">
        <v>-4.33</v>
      </c>
      <c r="AD210" s="443">
        <v>56.5</v>
      </c>
      <c r="AE210" s="440">
        <v>12</v>
      </c>
      <c r="AF210" s="723">
        <v>3</v>
      </c>
      <c r="AG210" s="456">
        <v>632</v>
      </c>
      <c r="AH210" s="653">
        <v>3.4</v>
      </c>
      <c r="AI210" s="767">
        <v>0</v>
      </c>
      <c r="AJ210" s="796">
        <f t="shared" si="284"/>
        <v>0.5655007270316712</v>
      </c>
      <c r="AK210" s="688" t="str">
        <f t="shared" si="293"/>
        <v>n/a</v>
      </c>
      <c r="AL210" s="634">
        <f t="shared" si="310"/>
        <v>3.7037037037036979</v>
      </c>
      <c r="AM210" s="631">
        <f t="shared" si="311"/>
        <v>18.096321418390836</v>
      </c>
      <c r="AN210" s="631">
        <f t="shared" si="312"/>
        <v>31.95079107728942</v>
      </c>
      <c r="AO210" s="235" t="str">
        <f t="shared" si="316"/>
        <v>n/a</v>
      </c>
      <c r="AP210" s="813">
        <v>0.7</v>
      </c>
      <c r="AQ210" s="808">
        <v>0.67500000000000004</v>
      </c>
      <c r="AR210" s="809"/>
      <c r="AS210" s="808">
        <v>0.57499999999999996</v>
      </c>
      <c r="AT210" s="796">
        <v>0.42499999999999999</v>
      </c>
      <c r="AU210" s="809"/>
      <c r="AV210" s="821">
        <v>0.32500000000000001</v>
      </c>
      <c r="AW210" s="821">
        <v>0.17499999999999999</v>
      </c>
      <c r="AX210" s="812">
        <v>0</v>
      </c>
      <c r="AY210" s="812">
        <v>0</v>
      </c>
      <c r="AZ210" s="812">
        <v>0</v>
      </c>
      <c r="BA210" s="812">
        <v>0</v>
      </c>
      <c r="BB210" s="812">
        <v>0</v>
      </c>
      <c r="BC210" s="812">
        <v>0</v>
      </c>
      <c r="BD210" s="812">
        <v>0</v>
      </c>
      <c r="BE210" s="812">
        <v>0</v>
      </c>
      <c r="BF210" s="812">
        <v>0</v>
      </c>
      <c r="BG210" s="812">
        <v>0</v>
      </c>
      <c r="BH210" s="810">
        <f t="shared" si="317"/>
        <v>2.875</v>
      </c>
      <c r="BI210" s="405">
        <f t="shared" si="301"/>
        <v>3.7037037037036979</v>
      </c>
      <c r="BJ210" s="405">
        <f t="shared" si="319"/>
        <v>17.391304347826097</v>
      </c>
      <c r="BK210" s="405">
        <f t="shared" si="302"/>
        <v>35.294117647058812</v>
      </c>
      <c r="BL210" s="306">
        <f t="shared" si="321"/>
        <v>30.76923076923077</v>
      </c>
      <c r="BM210" s="404">
        <f t="shared" si="320"/>
        <v>85.714285714285737</v>
      </c>
      <c r="BN210" s="306">
        <f t="shared" si="320"/>
        <v>0</v>
      </c>
      <c r="BO210" s="306">
        <f t="shared" si="320"/>
        <v>0</v>
      </c>
      <c r="BP210" s="306">
        <f t="shared" si="320"/>
        <v>0</v>
      </c>
      <c r="BQ210" s="306">
        <f t="shared" si="320"/>
        <v>0</v>
      </c>
      <c r="BR210" s="306">
        <f t="shared" si="320"/>
        <v>0</v>
      </c>
      <c r="BS210" s="306">
        <f t="shared" si="320"/>
        <v>0</v>
      </c>
      <c r="BT210" s="306">
        <f t="shared" si="320"/>
        <v>0</v>
      </c>
      <c r="BU210" s="306">
        <f t="shared" si="320"/>
        <v>0</v>
      </c>
      <c r="BV210" s="306">
        <f t="shared" si="320"/>
        <v>0</v>
      </c>
      <c r="BW210" s="306">
        <f t="shared" si="320"/>
        <v>0</v>
      </c>
      <c r="BX210" s="404">
        <f t="shared" si="318"/>
        <v>11.52484281214034</v>
      </c>
      <c r="BY210" s="405">
        <f t="shared" si="303"/>
        <v>22.895711299280794</v>
      </c>
      <c r="BZ210" s="788" t="s">
        <v>2637</v>
      </c>
      <c r="CA210" s="486">
        <f t="shared" si="304"/>
        <v>21.619070958937421</v>
      </c>
      <c r="CB210" s="348">
        <f t="shared" si="305"/>
        <v>36.842475214256574</v>
      </c>
      <c r="CC210" s="404">
        <f t="shared" si="306"/>
        <v>48.382702915681641</v>
      </c>
      <c r="CD210" s="570">
        <f t="shared" si="307"/>
        <v>0.71539999999999992</v>
      </c>
      <c r="CE210" s="419">
        <f t="shared" si="41"/>
        <v>0.72255399999999992</v>
      </c>
      <c r="CF210" s="419">
        <f t="shared" si="289"/>
        <v>0.7948094</v>
      </c>
      <c r="CG210" s="419">
        <f t="shared" si="289"/>
        <v>0.87429034000000005</v>
      </c>
      <c r="CH210" s="496">
        <f t="shared" si="289"/>
        <v>0.96171937400000018</v>
      </c>
      <c r="CI210" s="416">
        <f t="shared" si="308"/>
        <v>4.0687731139999999</v>
      </c>
      <c r="CJ210" s="405">
        <f t="shared" si="309"/>
        <v>28.433075569531795</v>
      </c>
      <c r="CK210" s="457">
        <v>0.56000000000000005</v>
      </c>
      <c r="CL210" s="458">
        <v>8.94</v>
      </c>
      <c r="CM210" s="458">
        <v>-9.33</v>
      </c>
      <c r="CN210" s="525">
        <v>-1.53</v>
      </c>
      <c r="CO210" s="508">
        <v>0.47</v>
      </c>
    </row>
    <row r="211" spans="1:93" ht="11.25" customHeight="1">
      <c r="A211" s="197" t="s">
        <v>2808</v>
      </c>
      <c r="B211" s="32" t="s">
        <v>2807</v>
      </c>
      <c r="C211" s="107" t="s">
        <v>1402</v>
      </c>
      <c r="D211" s="200">
        <v>5</v>
      </c>
      <c r="E211" s="24">
        <v>655</v>
      </c>
      <c r="F211" s="65" t="s">
        <v>2659</v>
      </c>
      <c r="G211" s="66" t="s">
        <v>2659</v>
      </c>
      <c r="H211" s="185">
        <v>82.86</v>
      </c>
      <c r="I211" s="229">
        <f t="shared" si="313"/>
        <v>2.6550808592807145</v>
      </c>
      <c r="J211" s="125">
        <v>0.4</v>
      </c>
      <c r="K211" s="125">
        <v>0.55000000000000004</v>
      </c>
      <c r="L211" s="84">
        <f t="shared" si="297"/>
        <v>37.5</v>
      </c>
      <c r="M211" s="215">
        <v>42074</v>
      </c>
      <c r="N211" s="44">
        <v>42076</v>
      </c>
      <c r="O211" s="34">
        <v>42109</v>
      </c>
      <c r="P211" s="43" t="s">
        <v>1514</v>
      </c>
      <c r="Q211" s="847"/>
      <c r="R211" s="192">
        <f t="shared" si="322"/>
        <v>2.2000000000000002</v>
      </c>
      <c r="S211" s="672">
        <f t="shared" si="298"/>
        <v>55.13784461152882</v>
      </c>
      <c r="T211" s="681">
        <f t="shared" si="299"/>
        <v>120.3371002828832</v>
      </c>
      <c r="U211" s="229">
        <f t="shared" si="300"/>
        <v>20.766917293233082</v>
      </c>
      <c r="V211" s="264">
        <v>12</v>
      </c>
      <c r="W211" s="162">
        <v>3.99</v>
      </c>
      <c r="X211" s="150">
        <v>2.38</v>
      </c>
      <c r="Y211" s="157">
        <v>1.39</v>
      </c>
      <c r="Z211" s="150">
        <v>5.26</v>
      </c>
      <c r="AA211" s="158">
        <v>46</v>
      </c>
      <c r="AB211" s="434">
        <v>-11.7</v>
      </c>
      <c r="AC211" s="444">
        <v>11.38</v>
      </c>
      <c r="AD211" s="445">
        <v>8.9</v>
      </c>
      <c r="AE211" s="445">
        <v>8.7200000000000006</v>
      </c>
      <c r="AF211" s="725">
        <v>16</v>
      </c>
      <c r="AG211" s="467">
        <v>8152</v>
      </c>
      <c r="AH211" s="679">
        <v>0.8</v>
      </c>
      <c r="AI211" s="769">
        <v>1.53</v>
      </c>
      <c r="AJ211" s="797">
        <f t="shared" si="284"/>
        <v>1.8384440259031032</v>
      </c>
      <c r="AK211" s="686">
        <f t="shared" si="293"/>
        <v>1.5877221411033722</v>
      </c>
      <c r="AL211" s="634">
        <f t="shared" si="310"/>
        <v>17.431192660550465</v>
      </c>
      <c r="AM211" s="631">
        <f t="shared" si="311"/>
        <v>28.731917947417294</v>
      </c>
      <c r="AN211" s="631">
        <f t="shared" si="312"/>
        <v>16.36215183053762</v>
      </c>
      <c r="AO211" s="235">
        <f t="shared" si="316"/>
        <v>10.30542524220699</v>
      </c>
      <c r="AP211" s="813">
        <v>1.6</v>
      </c>
      <c r="AQ211" s="808">
        <v>1.3625</v>
      </c>
      <c r="AR211" s="809"/>
      <c r="AS211" s="808">
        <v>0.95</v>
      </c>
      <c r="AT211" s="796">
        <v>0.75</v>
      </c>
      <c r="AU211" s="809"/>
      <c r="AV211" s="827">
        <v>0.6</v>
      </c>
      <c r="AW211" s="827">
        <v>0.75</v>
      </c>
      <c r="AX211" s="811">
        <v>1.2</v>
      </c>
      <c r="AY211" s="812">
        <v>1</v>
      </c>
      <c r="AZ211" s="811">
        <v>1</v>
      </c>
      <c r="BA211" s="811">
        <v>0.9</v>
      </c>
      <c r="BB211" s="811">
        <v>0.6</v>
      </c>
      <c r="BC211" s="812">
        <v>0</v>
      </c>
      <c r="BD211" s="812">
        <v>0</v>
      </c>
      <c r="BE211" s="812">
        <v>0</v>
      </c>
      <c r="BF211" s="812">
        <v>0</v>
      </c>
      <c r="BG211" s="812">
        <v>0</v>
      </c>
      <c r="BH211" s="810">
        <f t="shared" si="317"/>
        <v>10.7125</v>
      </c>
      <c r="BI211" s="405">
        <f t="shared" si="301"/>
        <v>17.431192660550465</v>
      </c>
      <c r="BJ211" s="405">
        <f t="shared" si="319"/>
        <v>43.421052631578959</v>
      </c>
      <c r="BK211" s="405">
        <f t="shared" si="302"/>
        <v>26.666666666666661</v>
      </c>
      <c r="BL211" s="306">
        <f t="shared" si="321"/>
        <v>25</v>
      </c>
      <c r="BM211" s="404">
        <f t="shared" si="320"/>
        <v>0</v>
      </c>
      <c r="BN211" s="306">
        <f t="shared" si="320"/>
        <v>0</v>
      </c>
      <c r="BO211" s="306">
        <f t="shared" si="320"/>
        <v>19.999999999999996</v>
      </c>
      <c r="BP211" s="306">
        <f t="shared" si="320"/>
        <v>0</v>
      </c>
      <c r="BQ211" s="306">
        <f t="shared" si="320"/>
        <v>11.111111111111116</v>
      </c>
      <c r="BR211" s="306">
        <f t="shared" si="320"/>
        <v>50</v>
      </c>
      <c r="BS211" s="306">
        <f t="shared" si="320"/>
        <v>0</v>
      </c>
      <c r="BT211" s="306">
        <f t="shared" si="320"/>
        <v>0</v>
      </c>
      <c r="BU211" s="306">
        <f t="shared" si="320"/>
        <v>0</v>
      </c>
      <c r="BV211" s="306">
        <f t="shared" si="320"/>
        <v>0</v>
      </c>
      <c r="BW211" s="306">
        <f t="shared" si="320"/>
        <v>0</v>
      </c>
      <c r="BX211" s="404">
        <f t="shared" si="318"/>
        <v>12.908668204660479</v>
      </c>
      <c r="BY211" s="405">
        <f t="shared" si="303"/>
        <v>16.430249477042761</v>
      </c>
      <c r="BZ211" s="788" t="s">
        <v>1464</v>
      </c>
      <c r="CA211" s="486">
        <f t="shared" si="304"/>
        <v>-1.749684603414746</v>
      </c>
      <c r="CB211" s="348">
        <f t="shared" si="305"/>
        <v>19.017232689818336</v>
      </c>
      <c r="CC211" s="404">
        <f t="shared" si="306"/>
        <v>59.549523809523812</v>
      </c>
      <c r="CD211" s="570">
        <f t="shared" si="307"/>
        <v>1.6160000000000001</v>
      </c>
      <c r="CE211" s="420">
        <f t="shared" si="41"/>
        <v>1.7776000000000003</v>
      </c>
      <c r="CF211" s="420">
        <f t="shared" ref="CF211:CH212" si="323">IF($AE211="n/a",1.03*CE211,IF($AE211&lt;0,1.01*CE211,IF($AE211&gt;10,1.1*CE211,(1+$AE211/100)*CE211)))</f>
        <v>1.9326067200000001</v>
      </c>
      <c r="CG211" s="420">
        <f t="shared" si="323"/>
        <v>2.1011300259840002</v>
      </c>
      <c r="CH211" s="497">
        <f t="shared" si="323"/>
        <v>2.2843485642498051</v>
      </c>
      <c r="CI211" s="421">
        <f t="shared" si="308"/>
        <v>9.7116853102338059</v>
      </c>
      <c r="CJ211" s="409">
        <f t="shared" si="309"/>
        <v>11.720595353890666</v>
      </c>
      <c r="CK211" s="468">
        <v>1.0900000000000001</v>
      </c>
      <c r="CL211" s="469">
        <v>45.97</v>
      </c>
      <c r="CM211" s="469">
        <v>-2.38</v>
      </c>
      <c r="CN211" s="528">
        <v>4.53</v>
      </c>
      <c r="CO211" s="476">
        <v>16.89</v>
      </c>
    </row>
    <row r="212" spans="1:93" ht="11.25" customHeight="1">
      <c r="A212" s="16" t="s">
        <v>3286</v>
      </c>
      <c r="B212" s="16" t="s">
        <v>3415</v>
      </c>
      <c r="C212" s="373" t="s">
        <v>3590</v>
      </c>
      <c r="D212" s="216">
        <v>5</v>
      </c>
      <c r="E212" s="24">
        <v>495</v>
      </c>
      <c r="F212" s="78" t="s">
        <v>2659</v>
      </c>
      <c r="G212" s="50" t="s">
        <v>2659</v>
      </c>
      <c r="H212" s="183">
        <v>50.08</v>
      </c>
      <c r="I212" s="226">
        <f t="shared" si="313"/>
        <v>1.5974440894568693</v>
      </c>
      <c r="J212" s="127">
        <v>0.16</v>
      </c>
      <c r="K212" s="127">
        <v>0.2</v>
      </c>
      <c r="L212" s="96">
        <f t="shared" si="297"/>
        <v>25</v>
      </c>
      <c r="M212" s="875">
        <v>41738</v>
      </c>
      <c r="N212" s="873">
        <v>41740</v>
      </c>
      <c r="O212" s="874">
        <v>41754</v>
      </c>
      <c r="P212" s="19" t="s">
        <v>912</v>
      </c>
      <c r="Q212" s="430"/>
      <c r="R212" s="225">
        <f t="shared" si="322"/>
        <v>0.8</v>
      </c>
      <c r="S212" s="675">
        <f t="shared" si="298"/>
        <v>37.209302325581397</v>
      </c>
      <c r="T212" s="684">
        <f t="shared" si="299"/>
        <v>87.059608568025013</v>
      </c>
      <c r="U212" s="226">
        <f t="shared" si="300"/>
        <v>23.293023255813953</v>
      </c>
      <c r="V212" s="267">
        <v>4</v>
      </c>
      <c r="W212" s="169">
        <v>2.15</v>
      </c>
      <c r="X212" s="171">
        <v>2.1800000000000002</v>
      </c>
      <c r="Y212" s="170">
        <v>1.19</v>
      </c>
      <c r="Z212" s="171">
        <v>3.38</v>
      </c>
      <c r="AA212" s="172">
        <v>14.6</v>
      </c>
      <c r="AB212" s="433">
        <v>-3</v>
      </c>
      <c r="AC212" s="441">
        <v>8.5500000000000007</v>
      </c>
      <c r="AD212" s="442">
        <v>3.1</v>
      </c>
      <c r="AE212" s="442">
        <v>10.67</v>
      </c>
      <c r="AF212" s="724">
        <v>17</v>
      </c>
      <c r="AG212" s="461">
        <v>5164</v>
      </c>
      <c r="AH212" s="678">
        <v>0.5</v>
      </c>
      <c r="AI212" s="768">
        <v>0.5</v>
      </c>
      <c r="AJ212" s="795" t="str">
        <f t="shared" si="284"/>
        <v>n/a</v>
      </c>
      <c r="AK212" s="794" t="str">
        <f t="shared" si="293"/>
        <v>n/a</v>
      </c>
      <c r="AL212" s="632">
        <f t="shared" si="310"/>
        <v>22.580645161290324</v>
      </c>
      <c r="AM212" s="633">
        <f t="shared" si="311"/>
        <v>18.218448001194499</v>
      </c>
      <c r="AN212" s="633" t="str">
        <f t="shared" si="312"/>
        <v>n/a</v>
      </c>
      <c r="AO212" s="234" t="str">
        <f t="shared" si="316"/>
        <v>n/a</v>
      </c>
      <c r="AP212" s="803">
        <v>0.76</v>
      </c>
      <c r="AQ212" s="803">
        <v>0.62</v>
      </c>
      <c r="AR212" s="802" t="s">
        <v>1127</v>
      </c>
      <c r="AS212" s="803">
        <v>0.54</v>
      </c>
      <c r="AT212" s="795">
        <v>0.46</v>
      </c>
      <c r="AU212" s="802"/>
      <c r="AV212" s="826">
        <v>0.3</v>
      </c>
      <c r="AW212" s="830">
        <v>0</v>
      </c>
      <c r="AX212" s="807">
        <v>0</v>
      </c>
      <c r="AY212" s="807">
        <v>0</v>
      </c>
      <c r="AZ212" s="807">
        <v>0</v>
      </c>
      <c r="BA212" s="807">
        <v>0</v>
      </c>
      <c r="BB212" s="807">
        <v>0</v>
      </c>
      <c r="BC212" s="807">
        <v>0</v>
      </c>
      <c r="BD212" s="807">
        <v>0</v>
      </c>
      <c r="BE212" s="807">
        <v>0</v>
      </c>
      <c r="BF212" s="807">
        <v>0</v>
      </c>
      <c r="BG212" s="807">
        <v>0</v>
      </c>
      <c r="BH212" s="805">
        <f t="shared" si="317"/>
        <v>2.6799999999999997</v>
      </c>
      <c r="BI212" s="407">
        <f t="shared" si="301"/>
        <v>22.580645161290324</v>
      </c>
      <c r="BJ212" s="407">
        <f t="shared" si="319"/>
        <v>14.814814814814813</v>
      </c>
      <c r="BK212" s="407">
        <f t="shared" si="302"/>
        <v>17.391304347826097</v>
      </c>
      <c r="BL212" s="394">
        <f t="shared" si="321"/>
        <v>53.333333333333343</v>
      </c>
      <c r="BM212" s="406">
        <f t="shared" si="320"/>
        <v>0</v>
      </c>
      <c r="BN212" s="394">
        <f t="shared" si="320"/>
        <v>0</v>
      </c>
      <c r="BO212" s="394">
        <f t="shared" si="320"/>
        <v>0</v>
      </c>
      <c r="BP212" s="394">
        <f t="shared" si="320"/>
        <v>0</v>
      </c>
      <c r="BQ212" s="394">
        <f t="shared" si="320"/>
        <v>0</v>
      </c>
      <c r="BR212" s="394">
        <f t="shared" si="320"/>
        <v>0</v>
      </c>
      <c r="BS212" s="394">
        <f t="shared" si="320"/>
        <v>0</v>
      </c>
      <c r="BT212" s="394">
        <f t="shared" si="320"/>
        <v>0</v>
      </c>
      <c r="BU212" s="394">
        <f t="shared" si="320"/>
        <v>0</v>
      </c>
      <c r="BV212" s="394">
        <f t="shared" si="320"/>
        <v>0</v>
      </c>
      <c r="BW212" s="394">
        <f t="shared" si="320"/>
        <v>0</v>
      </c>
      <c r="BX212" s="406">
        <f t="shared" si="318"/>
        <v>7.2080065104843056</v>
      </c>
      <c r="BY212" s="407">
        <f t="shared" si="303"/>
        <v>14.368799108793002</v>
      </c>
      <c r="BZ212" s="787" t="s">
        <v>1862</v>
      </c>
      <c r="CA212" s="682" t="str">
        <f t="shared" si="304"/>
        <v>n/a</v>
      </c>
      <c r="CB212" s="350" t="str">
        <f t="shared" si="305"/>
        <v>n/a</v>
      </c>
      <c r="CC212" s="406">
        <f t="shared" si="306"/>
        <v>53.32877069710262</v>
      </c>
      <c r="CD212" s="554">
        <f t="shared" si="307"/>
        <v>0.76760000000000006</v>
      </c>
      <c r="CE212" s="417">
        <f t="shared" si="41"/>
        <v>0.83322980000000002</v>
      </c>
      <c r="CF212" s="417">
        <f t="shared" si="323"/>
        <v>0.91655278000000007</v>
      </c>
      <c r="CG212" s="417">
        <f t="shared" si="323"/>
        <v>1.0082080580000001</v>
      </c>
      <c r="CH212" s="495">
        <f t="shared" si="323"/>
        <v>1.1090288638000003</v>
      </c>
      <c r="CI212" s="418">
        <f t="shared" si="308"/>
        <v>4.6346195018000005</v>
      </c>
      <c r="CJ212" s="407">
        <f t="shared" si="309"/>
        <v>9.2544319125399372</v>
      </c>
      <c r="CK212" s="462">
        <v>0.73</v>
      </c>
      <c r="CL212" s="463">
        <v>37.15</v>
      </c>
      <c r="CM212" s="463">
        <v>-2.75</v>
      </c>
      <c r="CN212" s="529">
        <v>0.91</v>
      </c>
      <c r="CO212" s="530">
        <v>15.99</v>
      </c>
    </row>
    <row r="213" spans="1:93" ht="11.25" customHeight="1">
      <c r="A213" s="24" t="s">
        <v>713</v>
      </c>
      <c r="B213" s="24" t="s">
        <v>714</v>
      </c>
      <c r="C213" s="217" t="s">
        <v>351</v>
      </c>
      <c r="D213" s="117">
        <v>5</v>
      </c>
      <c r="E213" s="24">
        <v>602</v>
      </c>
      <c r="F213" s="57" t="s">
        <v>2659</v>
      </c>
      <c r="G213" s="49" t="s">
        <v>2659</v>
      </c>
      <c r="H213" s="184">
        <v>8.1</v>
      </c>
      <c r="I213" s="227">
        <f t="shared" si="313"/>
        <v>2.4691358024691361</v>
      </c>
      <c r="J213" s="126">
        <v>0.04</v>
      </c>
      <c r="K213" s="126">
        <v>0.05</v>
      </c>
      <c r="L213" s="83">
        <f t="shared" si="297"/>
        <v>25</v>
      </c>
      <c r="M213" s="140">
        <v>42039</v>
      </c>
      <c r="N213" s="27">
        <v>42041</v>
      </c>
      <c r="O213" s="28">
        <v>42048</v>
      </c>
      <c r="P213" s="26" t="s">
        <v>2158</v>
      </c>
      <c r="Q213" s="627"/>
      <c r="R213" s="224">
        <f t="shared" si="322"/>
        <v>0.2</v>
      </c>
      <c r="S213" s="231">
        <f t="shared" si="298"/>
        <v>117.64705882352942</v>
      </c>
      <c r="T213" s="680">
        <f t="shared" si="299"/>
        <v>65.280510220726029</v>
      </c>
      <c r="U213" s="227">
        <f t="shared" si="300"/>
        <v>47.647058823529406</v>
      </c>
      <c r="V213" s="263">
        <v>12</v>
      </c>
      <c r="W213" s="161">
        <v>0.17</v>
      </c>
      <c r="X213" s="149">
        <v>4.76</v>
      </c>
      <c r="Y213" s="155">
        <v>1.45</v>
      </c>
      <c r="Z213" s="149">
        <v>1.29</v>
      </c>
      <c r="AA213" s="156">
        <v>2.8</v>
      </c>
      <c r="AB213" s="432">
        <v>147.4</v>
      </c>
      <c r="AC213" s="440">
        <v>23.71</v>
      </c>
      <c r="AD213" s="443">
        <v>24.6</v>
      </c>
      <c r="AE213" s="443">
        <v>10</v>
      </c>
      <c r="AF213" s="723">
        <v>2</v>
      </c>
      <c r="AG213" s="456">
        <v>150</v>
      </c>
      <c r="AH213" s="653">
        <v>3</v>
      </c>
      <c r="AI213" s="767">
        <v>0</v>
      </c>
      <c r="AJ213" s="796" t="str">
        <f t="shared" si="284"/>
        <v>n/a</v>
      </c>
      <c r="AK213" s="688" t="str">
        <f t="shared" si="293"/>
        <v>n/a</v>
      </c>
      <c r="AL213" s="634">
        <f t="shared" si="310"/>
        <v>14.285714285714279</v>
      </c>
      <c r="AM213" s="631">
        <f t="shared" si="311"/>
        <v>74.716092947259767</v>
      </c>
      <c r="AN213" s="631" t="str">
        <f t="shared" si="312"/>
        <v>n/a</v>
      </c>
      <c r="AO213" s="235" t="str">
        <f t="shared" si="316"/>
        <v>n/a</v>
      </c>
      <c r="AP213" s="808">
        <v>0.16</v>
      </c>
      <c r="AQ213" s="808">
        <v>0.14000000000000001</v>
      </c>
      <c r="AR213" s="809"/>
      <c r="AS213" s="813">
        <v>0.12</v>
      </c>
      <c r="AT213" s="796">
        <v>0.03</v>
      </c>
      <c r="AU213" s="809"/>
      <c r="AV213" s="827">
        <v>0</v>
      </c>
      <c r="AW213" s="827">
        <v>0</v>
      </c>
      <c r="AX213" s="812">
        <v>0</v>
      </c>
      <c r="AY213" s="812">
        <v>0</v>
      </c>
      <c r="AZ213" s="812">
        <v>0</v>
      </c>
      <c r="BA213" s="812">
        <v>0</v>
      </c>
      <c r="BB213" s="812">
        <v>0</v>
      </c>
      <c r="BC213" s="812">
        <v>0</v>
      </c>
      <c r="BD213" s="812">
        <v>0</v>
      </c>
      <c r="BE213" s="812">
        <v>0</v>
      </c>
      <c r="BF213" s="812">
        <v>0</v>
      </c>
      <c r="BG213" s="812">
        <v>0</v>
      </c>
      <c r="BH213" s="810">
        <f t="shared" si="317"/>
        <v>0.45000000000000007</v>
      </c>
      <c r="BI213" s="405">
        <f t="shared" si="301"/>
        <v>14.285714285714279</v>
      </c>
      <c r="BJ213" s="405">
        <f t="shared" si="319"/>
        <v>16.666666666666675</v>
      </c>
      <c r="BK213" s="405">
        <f t="shared" si="302"/>
        <v>300</v>
      </c>
      <c r="BL213" s="306">
        <f t="shared" si="321"/>
        <v>0</v>
      </c>
      <c r="BM213" s="404">
        <f t="shared" ref="BM213:BW213" si="324">IF(AW213=0,0,IF(AW213&gt;AV213,0,((AV213/AW213)-1)*100))</f>
        <v>0</v>
      </c>
      <c r="BN213" s="306">
        <f t="shared" si="324"/>
        <v>0</v>
      </c>
      <c r="BO213" s="306">
        <f t="shared" si="324"/>
        <v>0</v>
      </c>
      <c r="BP213" s="306">
        <f t="shared" si="324"/>
        <v>0</v>
      </c>
      <c r="BQ213" s="306">
        <f t="shared" si="324"/>
        <v>0</v>
      </c>
      <c r="BR213" s="306">
        <f t="shared" si="324"/>
        <v>0</v>
      </c>
      <c r="BS213" s="306">
        <f t="shared" si="324"/>
        <v>0</v>
      </c>
      <c r="BT213" s="306">
        <f t="shared" si="324"/>
        <v>0</v>
      </c>
      <c r="BU213" s="306">
        <f t="shared" si="324"/>
        <v>0</v>
      </c>
      <c r="BV213" s="306">
        <f t="shared" si="324"/>
        <v>0</v>
      </c>
      <c r="BW213" s="306">
        <f t="shared" si="324"/>
        <v>0</v>
      </c>
      <c r="BX213" s="404">
        <f t="shared" si="318"/>
        <v>22.063492063492063</v>
      </c>
      <c r="BY213" s="405">
        <f t="shared" si="303"/>
        <v>74.466947558360474</v>
      </c>
      <c r="BZ213" s="788" t="s">
        <v>2442</v>
      </c>
      <c r="CA213" s="486" t="str">
        <f t="shared" si="304"/>
        <v>n/a</v>
      </c>
      <c r="CB213" s="348" t="str">
        <f t="shared" si="305"/>
        <v>n/a</v>
      </c>
      <c r="CC213" s="404">
        <f t="shared" si="306"/>
        <v>47.415294117647065</v>
      </c>
      <c r="CD213" s="570">
        <f t="shared" si="307"/>
        <v>0.17600000000000002</v>
      </c>
      <c r="CE213" s="419">
        <f t="shared" si="41"/>
        <v>0.19360000000000002</v>
      </c>
      <c r="CF213" s="419">
        <f t="shared" ref="CF213:CH231" si="325">IF($AE213="n/a",1.03*CE213,IF($AE213&lt;0,1.01*CE213,IF($AE213&gt;10,1.1*CE213,(1+$AE213/100)*CE213)))</f>
        <v>0.21296000000000004</v>
      </c>
      <c r="CG213" s="419">
        <f t="shared" si="325"/>
        <v>0.23425600000000005</v>
      </c>
      <c r="CH213" s="496">
        <f t="shared" si="325"/>
        <v>0.25768160000000007</v>
      </c>
      <c r="CI213" s="416">
        <f t="shared" si="308"/>
        <v>1.0744976000000002</v>
      </c>
      <c r="CJ213" s="405">
        <f t="shared" si="309"/>
        <v>13.265402469135806</v>
      </c>
      <c r="CK213" s="457">
        <v>1.28</v>
      </c>
      <c r="CL213" s="458">
        <v>18.41</v>
      </c>
      <c r="CM213" s="458">
        <v>-11.04</v>
      </c>
      <c r="CN213" s="525">
        <v>-2.92</v>
      </c>
      <c r="CO213" s="508">
        <v>3.73</v>
      </c>
    </row>
    <row r="214" spans="1:93" ht="11.25" customHeight="1">
      <c r="A214" s="24" t="s">
        <v>1723</v>
      </c>
      <c r="B214" s="24" t="s">
        <v>1724</v>
      </c>
      <c r="C214" s="217" t="s">
        <v>1879</v>
      </c>
      <c r="D214" s="117">
        <v>5</v>
      </c>
      <c r="E214" s="24">
        <v>540</v>
      </c>
      <c r="F214" s="57" t="s">
        <v>2659</v>
      </c>
      <c r="G214" s="49" t="s">
        <v>2659</v>
      </c>
      <c r="H214" s="184">
        <v>21.44</v>
      </c>
      <c r="I214" s="227">
        <f t="shared" si="313"/>
        <v>11.380597014925373</v>
      </c>
      <c r="J214" s="126">
        <v>0.59</v>
      </c>
      <c r="K214" s="126">
        <v>0.61</v>
      </c>
      <c r="L214" s="83">
        <f t="shared" si="297"/>
        <v>3.3898305084745894</v>
      </c>
      <c r="M214" s="140">
        <v>41925</v>
      </c>
      <c r="N214" s="27">
        <v>41927</v>
      </c>
      <c r="O214" s="28">
        <v>41942</v>
      </c>
      <c r="P214" s="93" t="s">
        <v>1198</v>
      </c>
      <c r="Q214" s="91"/>
      <c r="R214" s="224">
        <f t="shared" si="322"/>
        <v>2.44</v>
      </c>
      <c r="S214" s="231">
        <f t="shared" si="298"/>
        <v>104.27350427350429</v>
      </c>
      <c r="T214" s="680">
        <f t="shared" si="299"/>
        <v>-35.868132054104173</v>
      </c>
      <c r="U214" s="227">
        <f t="shared" si="300"/>
        <v>9.1623931623931636</v>
      </c>
      <c r="V214" s="263">
        <v>12</v>
      </c>
      <c r="W214" s="161">
        <v>2.34</v>
      </c>
      <c r="X214" s="149">
        <v>1.83</v>
      </c>
      <c r="Y214" s="155">
        <v>3.59</v>
      </c>
      <c r="Z214" s="149">
        <v>1.01</v>
      </c>
      <c r="AA214" s="156">
        <v>14.7</v>
      </c>
      <c r="AB214" s="432">
        <v>-17.100000000000001</v>
      </c>
      <c r="AC214" s="440">
        <v>3.39</v>
      </c>
      <c r="AD214" s="443">
        <v>88.1</v>
      </c>
      <c r="AE214" s="443">
        <v>5</v>
      </c>
      <c r="AF214" s="723">
        <v>1</v>
      </c>
      <c r="AG214" s="456">
        <v>1590</v>
      </c>
      <c r="AH214" s="653">
        <v>1.59</v>
      </c>
      <c r="AI214" s="767">
        <v>0.26</v>
      </c>
      <c r="AJ214" s="796" t="str">
        <f t="shared" si="284"/>
        <v>n/a</v>
      </c>
      <c r="AK214" s="688" t="str">
        <f t="shared" si="293"/>
        <v>n/a</v>
      </c>
      <c r="AL214" s="634">
        <f t="shared" si="310"/>
        <v>4.3859649122807154</v>
      </c>
      <c r="AM214" s="631">
        <f t="shared" si="311"/>
        <v>8.9564750856347075</v>
      </c>
      <c r="AN214" s="631" t="str">
        <f t="shared" si="312"/>
        <v>n/a</v>
      </c>
      <c r="AO214" s="235" t="str">
        <f t="shared" si="316"/>
        <v>n/a</v>
      </c>
      <c r="AP214" s="808">
        <v>2.38</v>
      </c>
      <c r="AQ214" s="813">
        <v>2.2799999999999998</v>
      </c>
      <c r="AR214" s="809"/>
      <c r="AS214" s="808">
        <v>2.2200000000000002</v>
      </c>
      <c r="AT214" s="796">
        <v>1.84</v>
      </c>
      <c r="AU214" s="809"/>
      <c r="AV214" s="821">
        <v>0.77</v>
      </c>
      <c r="AW214" s="827">
        <v>0</v>
      </c>
      <c r="AX214" s="812">
        <v>0</v>
      </c>
      <c r="AY214" s="812">
        <v>0</v>
      </c>
      <c r="AZ214" s="812">
        <v>0</v>
      </c>
      <c r="BA214" s="812">
        <v>0</v>
      </c>
      <c r="BB214" s="812">
        <v>0</v>
      </c>
      <c r="BC214" s="812">
        <v>0</v>
      </c>
      <c r="BD214" s="812">
        <v>0</v>
      </c>
      <c r="BE214" s="812">
        <v>0</v>
      </c>
      <c r="BF214" s="812">
        <v>0</v>
      </c>
      <c r="BG214" s="812">
        <v>0</v>
      </c>
      <c r="BH214" s="810">
        <f t="shared" si="317"/>
        <v>9.49</v>
      </c>
      <c r="BI214" s="405">
        <f t="shared" si="301"/>
        <v>4.3859649122807154</v>
      </c>
      <c r="BJ214" s="405">
        <f t="shared" si="319"/>
        <v>2.7027027027026751</v>
      </c>
      <c r="BK214" s="405">
        <f t="shared" si="302"/>
        <v>20.65217391304348</v>
      </c>
      <c r="BL214" s="306">
        <f t="shared" si="321"/>
        <v>138.96103896103895</v>
      </c>
      <c r="BM214" s="404">
        <f t="shared" si="320"/>
        <v>0</v>
      </c>
      <c r="BN214" s="306">
        <f t="shared" si="320"/>
        <v>0</v>
      </c>
      <c r="BO214" s="306">
        <f t="shared" si="320"/>
        <v>0</v>
      </c>
      <c r="BP214" s="306">
        <f t="shared" si="320"/>
        <v>0</v>
      </c>
      <c r="BQ214" s="306">
        <f t="shared" si="320"/>
        <v>0</v>
      </c>
      <c r="BR214" s="306">
        <f t="shared" si="320"/>
        <v>0</v>
      </c>
      <c r="BS214" s="306">
        <f t="shared" si="320"/>
        <v>0</v>
      </c>
      <c r="BT214" s="306">
        <f t="shared" si="320"/>
        <v>0</v>
      </c>
      <c r="BU214" s="306">
        <f t="shared" si="320"/>
        <v>0</v>
      </c>
      <c r="BV214" s="306">
        <f t="shared" si="320"/>
        <v>0</v>
      </c>
      <c r="BW214" s="306">
        <f t="shared" si="320"/>
        <v>0</v>
      </c>
      <c r="BX214" s="404">
        <f t="shared" si="318"/>
        <v>11.113458699271055</v>
      </c>
      <c r="BY214" s="405">
        <f t="shared" si="303"/>
        <v>34.554873715749451</v>
      </c>
      <c r="BZ214" s="788" t="s">
        <v>2637</v>
      </c>
      <c r="CA214" s="486" t="str">
        <f t="shared" si="304"/>
        <v>n/a</v>
      </c>
      <c r="CB214" s="348" t="str">
        <f t="shared" si="305"/>
        <v>n/a</v>
      </c>
      <c r="CC214" s="404">
        <f t="shared" si="306"/>
        <v>36.414895936955688</v>
      </c>
      <c r="CD214" s="570">
        <f t="shared" si="307"/>
        <v>2.4037999999999999</v>
      </c>
      <c r="CE214" s="419">
        <f t="shared" si="41"/>
        <v>2.4852888200000001</v>
      </c>
      <c r="CF214" s="419">
        <f t="shared" si="325"/>
        <v>2.6095532610000003</v>
      </c>
      <c r="CG214" s="419">
        <f t="shared" si="325"/>
        <v>2.7400309240500005</v>
      </c>
      <c r="CH214" s="496">
        <f t="shared" si="325"/>
        <v>2.8770324702525008</v>
      </c>
      <c r="CI214" s="416">
        <f t="shared" si="308"/>
        <v>13.115705475302502</v>
      </c>
      <c r="CJ214" s="405">
        <f t="shared" si="309"/>
        <v>61.173999418388526</v>
      </c>
      <c r="CK214" s="457">
        <v>0.43</v>
      </c>
      <c r="CL214" s="458">
        <v>23.33</v>
      </c>
      <c r="CM214" s="458">
        <v>-7.11</v>
      </c>
      <c r="CN214" s="525">
        <v>-1.49</v>
      </c>
      <c r="CO214" s="508">
        <v>3.19</v>
      </c>
    </row>
    <row r="215" spans="1:93" ht="11.25" customHeight="1">
      <c r="A215" s="24" t="s">
        <v>1460</v>
      </c>
      <c r="B215" s="24" t="s">
        <v>1461</v>
      </c>
      <c r="C215" s="29" t="s">
        <v>2734</v>
      </c>
      <c r="D215" s="117">
        <v>5</v>
      </c>
      <c r="E215" s="24">
        <v>617</v>
      </c>
      <c r="F215" s="57" t="s">
        <v>2659</v>
      </c>
      <c r="G215" s="49" t="s">
        <v>2659</v>
      </c>
      <c r="H215" s="184">
        <v>49.33</v>
      </c>
      <c r="I215" s="227">
        <f t="shared" si="313"/>
        <v>1.783904317859315</v>
      </c>
      <c r="J215" s="126">
        <v>0.21</v>
      </c>
      <c r="K215" s="126">
        <v>0.22</v>
      </c>
      <c r="L215" s="83">
        <f t="shared" si="297"/>
        <v>4.7619047619047672</v>
      </c>
      <c r="M215" s="140">
        <v>42041</v>
      </c>
      <c r="N215" s="27">
        <v>42045</v>
      </c>
      <c r="O215" s="28">
        <v>42065</v>
      </c>
      <c r="P215" s="93" t="s">
        <v>2739</v>
      </c>
      <c r="Q215" s="627"/>
      <c r="R215" s="224">
        <f t="shared" si="322"/>
        <v>0.88</v>
      </c>
      <c r="S215" s="231">
        <f t="shared" si="298"/>
        <v>26.190476190476193</v>
      </c>
      <c r="T215" s="680">
        <f t="shared" si="299"/>
        <v>31.497530505711513</v>
      </c>
      <c r="U215" s="227">
        <f t="shared" si="300"/>
        <v>14.681547619047619</v>
      </c>
      <c r="V215" s="263">
        <v>12</v>
      </c>
      <c r="W215" s="161">
        <v>3.36</v>
      </c>
      <c r="X215" s="149">
        <v>1.25</v>
      </c>
      <c r="Y215" s="155">
        <v>0.26</v>
      </c>
      <c r="Z215" s="149">
        <v>2.65</v>
      </c>
      <c r="AA215" s="156">
        <v>17.600000000000001</v>
      </c>
      <c r="AB215" s="432">
        <v>22.5</v>
      </c>
      <c r="AC215" s="440">
        <v>10.119999999999999</v>
      </c>
      <c r="AD215" s="443">
        <v>31.2</v>
      </c>
      <c r="AE215" s="443">
        <v>11.7</v>
      </c>
      <c r="AF215" s="723">
        <v>12</v>
      </c>
      <c r="AG215" s="456">
        <v>4451</v>
      </c>
      <c r="AH215" s="653">
        <v>0.2</v>
      </c>
      <c r="AI215" s="767">
        <v>2.4300000000000002</v>
      </c>
      <c r="AJ215" s="796" t="str">
        <f t="shared" si="284"/>
        <v>n/a</v>
      </c>
      <c r="AK215" s="688" t="str">
        <f t="shared" si="293"/>
        <v>n/a</v>
      </c>
      <c r="AL215" s="634">
        <f t="shared" si="310"/>
        <v>25.806451612903224</v>
      </c>
      <c r="AM215" s="631">
        <f t="shared" si="311"/>
        <v>48.124803420368536</v>
      </c>
      <c r="AN215" s="631" t="str">
        <f t="shared" si="312"/>
        <v>n/a</v>
      </c>
      <c r="AO215" s="235">
        <f t="shared" si="316"/>
        <v>14.296800701118983</v>
      </c>
      <c r="AP215" s="808">
        <v>0.78</v>
      </c>
      <c r="AQ215" s="808">
        <v>0.62</v>
      </c>
      <c r="AR215" s="809"/>
      <c r="AS215" s="808">
        <v>0.46</v>
      </c>
      <c r="AT215" s="796">
        <v>0.24</v>
      </c>
      <c r="AU215" s="809"/>
      <c r="AV215" s="827">
        <v>0</v>
      </c>
      <c r="AW215" s="827">
        <v>0</v>
      </c>
      <c r="AX215" s="812">
        <v>0.36</v>
      </c>
      <c r="AY215" s="811">
        <v>0.3</v>
      </c>
      <c r="AZ215" s="811">
        <v>0.27</v>
      </c>
      <c r="BA215" s="811">
        <v>0.22500000000000001</v>
      </c>
      <c r="BB215" s="811">
        <v>0.20499999999999999</v>
      </c>
      <c r="BC215" s="811">
        <v>0.05</v>
      </c>
      <c r="BD215" s="812">
        <v>0</v>
      </c>
      <c r="BE215" s="812">
        <v>0</v>
      </c>
      <c r="BF215" s="812">
        <v>0</v>
      </c>
      <c r="BG215" s="812">
        <v>0</v>
      </c>
      <c r="BH215" s="810">
        <f t="shared" si="317"/>
        <v>3.5099999999999993</v>
      </c>
      <c r="BI215" s="405">
        <f t="shared" si="301"/>
        <v>25.806451612903224</v>
      </c>
      <c r="BJ215" s="405">
        <f t="shared" si="319"/>
        <v>34.782608695652172</v>
      </c>
      <c r="BK215" s="405">
        <f t="shared" si="302"/>
        <v>91.666666666666671</v>
      </c>
      <c r="BL215" s="306">
        <f t="shared" si="321"/>
        <v>0</v>
      </c>
      <c r="BM215" s="404">
        <f t="shared" ref="BM215:BW215" si="326">IF(AW215=0,0,IF(AW215&gt;AV215,0,((AV215/AW215)-1)*100))</f>
        <v>0</v>
      </c>
      <c r="BN215" s="306">
        <f t="shared" si="326"/>
        <v>0</v>
      </c>
      <c r="BO215" s="306">
        <f t="shared" si="326"/>
        <v>19.999999999999996</v>
      </c>
      <c r="BP215" s="306">
        <f t="shared" si="326"/>
        <v>11.111111111111093</v>
      </c>
      <c r="BQ215" s="306">
        <f t="shared" si="326"/>
        <v>19.999999999999996</v>
      </c>
      <c r="BR215" s="306">
        <f t="shared" si="326"/>
        <v>9.7560975609756184</v>
      </c>
      <c r="BS215" s="306">
        <f t="shared" si="326"/>
        <v>309.99999999999994</v>
      </c>
      <c r="BT215" s="306">
        <f t="shared" si="326"/>
        <v>0</v>
      </c>
      <c r="BU215" s="306">
        <f t="shared" si="326"/>
        <v>0</v>
      </c>
      <c r="BV215" s="306">
        <f t="shared" si="326"/>
        <v>0</v>
      </c>
      <c r="BW215" s="306">
        <f t="shared" si="326"/>
        <v>0</v>
      </c>
      <c r="BX215" s="404">
        <f t="shared" si="318"/>
        <v>34.874862376487251</v>
      </c>
      <c r="BY215" s="405">
        <f t="shared" si="303"/>
        <v>77.094478156506369</v>
      </c>
      <c r="BZ215" s="788" t="s">
        <v>2441</v>
      </c>
      <c r="CA215" s="486" t="str">
        <f t="shared" si="304"/>
        <v>n/a</v>
      </c>
      <c r="CB215" s="348" t="str">
        <f t="shared" si="305"/>
        <v>n/a</v>
      </c>
      <c r="CC215" s="404">
        <f t="shared" si="306"/>
        <v>65.663750000000007</v>
      </c>
      <c r="CD215" s="570">
        <f t="shared" si="307"/>
        <v>0.8580000000000001</v>
      </c>
      <c r="CE215" s="419">
        <f t="shared" si="41"/>
        <v>0.94380000000000019</v>
      </c>
      <c r="CF215" s="419">
        <f t="shared" si="325"/>
        <v>1.0381800000000003</v>
      </c>
      <c r="CG215" s="419">
        <f t="shared" si="325"/>
        <v>1.1419980000000005</v>
      </c>
      <c r="CH215" s="496">
        <f t="shared" si="325"/>
        <v>1.2561978000000007</v>
      </c>
      <c r="CI215" s="416">
        <f t="shared" si="308"/>
        <v>5.2381758000000023</v>
      </c>
      <c r="CJ215" s="405">
        <f t="shared" si="309"/>
        <v>10.618641394688835</v>
      </c>
      <c r="CK215" s="457">
        <v>1.8</v>
      </c>
      <c r="CL215" s="458">
        <v>36.89</v>
      </c>
      <c r="CM215" s="458">
        <v>-6.39</v>
      </c>
      <c r="CN215" s="525">
        <v>1.18</v>
      </c>
      <c r="CO215" s="508">
        <v>6.09</v>
      </c>
    </row>
    <row r="216" spans="1:93" ht="11.25" customHeight="1">
      <c r="A216" s="32" t="s">
        <v>1703</v>
      </c>
      <c r="B216" s="32" t="s">
        <v>1678</v>
      </c>
      <c r="C216" s="107" t="s">
        <v>2865</v>
      </c>
      <c r="D216" s="118">
        <v>6</v>
      </c>
      <c r="E216" s="24">
        <v>422</v>
      </c>
      <c r="F216" s="65" t="s">
        <v>2659</v>
      </c>
      <c r="G216" s="66" t="s">
        <v>2659</v>
      </c>
      <c r="H216" s="185">
        <v>15.39</v>
      </c>
      <c r="I216" s="229">
        <f t="shared" si="313"/>
        <v>4.4184535412605594</v>
      </c>
      <c r="J216" s="125">
        <v>0.15</v>
      </c>
      <c r="K216" s="125">
        <v>0.17</v>
      </c>
      <c r="L216" s="84">
        <f t="shared" si="297"/>
        <v>13.333333333333353</v>
      </c>
      <c r="M216" s="1027">
        <v>41494</v>
      </c>
      <c r="N216" s="1028">
        <v>41498</v>
      </c>
      <c r="O216" s="1029">
        <v>41509</v>
      </c>
      <c r="P216" s="268" t="s">
        <v>1923</v>
      </c>
      <c r="Q216" s="532" t="s">
        <v>2866</v>
      </c>
      <c r="R216" s="192">
        <f t="shared" si="322"/>
        <v>0.68</v>
      </c>
      <c r="S216" s="672">
        <f t="shared" si="298"/>
        <v>80</v>
      </c>
      <c r="T216" s="681">
        <f t="shared" si="299"/>
        <v>83.622374645869996</v>
      </c>
      <c r="U216" s="229">
        <f t="shared" si="300"/>
        <v>18.105882352941176</v>
      </c>
      <c r="V216" s="264">
        <v>3</v>
      </c>
      <c r="W216" s="162">
        <v>0.85</v>
      </c>
      <c r="X216" s="150">
        <v>7.24</v>
      </c>
      <c r="Y216" s="157">
        <v>1.37</v>
      </c>
      <c r="Z216" s="150">
        <v>4.1900000000000004</v>
      </c>
      <c r="AA216" s="158">
        <v>23.6</v>
      </c>
      <c r="AB216" s="434">
        <v>4.7</v>
      </c>
      <c r="AC216" s="444">
        <v>3.83</v>
      </c>
      <c r="AD216" s="445">
        <v>-1.7</v>
      </c>
      <c r="AE216" s="444">
        <v>2.5</v>
      </c>
      <c r="AF216" s="725">
        <v>7</v>
      </c>
      <c r="AG216" s="467">
        <v>312</v>
      </c>
      <c r="AH216" s="679">
        <v>3</v>
      </c>
      <c r="AI216" s="769">
        <v>0</v>
      </c>
      <c r="AJ216" s="797" t="str">
        <f t="shared" si="284"/>
        <v>n/a</v>
      </c>
      <c r="AK216" s="686" t="str">
        <f t="shared" si="293"/>
        <v>n/a</v>
      </c>
      <c r="AL216" s="635">
        <f t="shared" si="310"/>
        <v>6.25</v>
      </c>
      <c r="AM216" s="636">
        <f t="shared" si="311"/>
        <v>10.793165135089279</v>
      </c>
      <c r="AN216" s="636">
        <f t="shared" si="312"/>
        <v>27.730844458753978</v>
      </c>
      <c r="AO216" s="236" t="str">
        <f t="shared" si="316"/>
        <v>n/a</v>
      </c>
      <c r="AP216" s="831">
        <v>0.68</v>
      </c>
      <c r="AQ216" s="814">
        <v>0.64</v>
      </c>
      <c r="AR216" s="815"/>
      <c r="AS216" s="814">
        <v>0.6</v>
      </c>
      <c r="AT216" s="999">
        <v>0.5</v>
      </c>
      <c r="AU216" s="815"/>
      <c r="AV216" s="828">
        <v>0.45</v>
      </c>
      <c r="AW216" s="828">
        <v>0.2</v>
      </c>
      <c r="AX216" s="820">
        <v>0</v>
      </c>
      <c r="AY216" s="820">
        <v>0</v>
      </c>
      <c r="AZ216" s="820">
        <v>0</v>
      </c>
      <c r="BA216" s="820">
        <v>0</v>
      </c>
      <c r="BB216" s="820">
        <v>0</v>
      </c>
      <c r="BC216" s="820">
        <v>0</v>
      </c>
      <c r="BD216" s="820">
        <v>0</v>
      </c>
      <c r="BE216" s="820">
        <v>0</v>
      </c>
      <c r="BF216" s="820">
        <v>0</v>
      </c>
      <c r="BG216" s="820">
        <v>0</v>
      </c>
      <c r="BH216" s="816">
        <f t="shared" si="317"/>
        <v>3.0700000000000003</v>
      </c>
      <c r="BI216" s="409">
        <f t="shared" si="301"/>
        <v>6.25</v>
      </c>
      <c r="BJ216" s="409">
        <f t="shared" si="319"/>
        <v>6.6666666666666652</v>
      </c>
      <c r="BK216" s="409">
        <f t="shared" si="302"/>
        <v>19.999999999999996</v>
      </c>
      <c r="BL216" s="395">
        <f t="shared" si="321"/>
        <v>11.111111111111116</v>
      </c>
      <c r="BM216" s="408">
        <f t="shared" si="320"/>
        <v>125</v>
      </c>
      <c r="BN216" s="395">
        <f t="shared" si="320"/>
        <v>0</v>
      </c>
      <c r="BO216" s="395">
        <f t="shared" si="320"/>
        <v>0</v>
      </c>
      <c r="BP216" s="395">
        <f t="shared" si="320"/>
        <v>0</v>
      </c>
      <c r="BQ216" s="395">
        <f t="shared" si="320"/>
        <v>0</v>
      </c>
      <c r="BR216" s="395">
        <f t="shared" si="320"/>
        <v>0</v>
      </c>
      <c r="BS216" s="395">
        <f t="shared" si="320"/>
        <v>0</v>
      </c>
      <c r="BT216" s="395">
        <f t="shared" si="320"/>
        <v>0</v>
      </c>
      <c r="BU216" s="395">
        <f t="shared" si="320"/>
        <v>0</v>
      </c>
      <c r="BV216" s="395">
        <f t="shared" si="320"/>
        <v>0</v>
      </c>
      <c r="BW216" s="395">
        <f t="shared" si="320"/>
        <v>0</v>
      </c>
      <c r="BX216" s="408">
        <f t="shared" si="318"/>
        <v>11.268518518518517</v>
      </c>
      <c r="BY216" s="409">
        <f t="shared" si="303"/>
        <v>30.905523875767997</v>
      </c>
      <c r="BZ216" s="654" t="s">
        <v>2441</v>
      </c>
      <c r="CA216" s="487">
        <f t="shared" si="304"/>
        <v>14.043415647073363</v>
      </c>
      <c r="CB216" s="349">
        <f t="shared" si="305"/>
        <v>32.149298000014539</v>
      </c>
      <c r="CC216" s="408">
        <f t="shared" si="306"/>
        <v>45.349411764705877</v>
      </c>
      <c r="CD216" s="574">
        <f t="shared" si="307"/>
        <v>0.71196000000000004</v>
      </c>
      <c r="CE216" s="420">
        <f t="shared" si="41"/>
        <v>0.73922806800000007</v>
      </c>
      <c r="CF216" s="420">
        <f t="shared" si="325"/>
        <v>0.75770876970000001</v>
      </c>
      <c r="CG216" s="420">
        <f t="shared" si="325"/>
        <v>0.77665148894249991</v>
      </c>
      <c r="CH216" s="497">
        <f t="shared" si="325"/>
        <v>0.79606777616606239</v>
      </c>
      <c r="CI216" s="421">
        <f t="shared" si="308"/>
        <v>3.7816161028085626</v>
      </c>
      <c r="CJ216" s="409">
        <f t="shared" si="309"/>
        <v>24.571904501680066</v>
      </c>
      <c r="CK216" s="468">
        <v>1.22</v>
      </c>
      <c r="CL216" s="469">
        <v>33.19</v>
      </c>
      <c r="CM216" s="469">
        <v>-5.45</v>
      </c>
      <c r="CN216" s="528">
        <v>2.95</v>
      </c>
      <c r="CO216" s="476">
        <v>12.57</v>
      </c>
    </row>
    <row r="217" spans="1:93" ht="11.25" customHeight="1">
      <c r="A217" s="16" t="s">
        <v>2161</v>
      </c>
      <c r="B217" s="16" t="s">
        <v>3731</v>
      </c>
      <c r="C217" s="373" t="s">
        <v>3314</v>
      </c>
      <c r="D217" s="216">
        <v>6</v>
      </c>
      <c r="E217" s="24">
        <v>423</v>
      </c>
      <c r="F217" s="78" t="s">
        <v>2659</v>
      </c>
      <c r="G217" s="50" t="s">
        <v>2659</v>
      </c>
      <c r="H217" s="183">
        <v>82.91</v>
      </c>
      <c r="I217" s="226">
        <f t="shared" si="313"/>
        <v>0.94077915812326629</v>
      </c>
      <c r="J217" s="127">
        <v>0.16500000000000001</v>
      </c>
      <c r="K217" s="127">
        <v>0.19500000000000001</v>
      </c>
      <c r="L217" s="96">
        <f t="shared" si="297"/>
        <v>18.181818181818187</v>
      </c>
      <c r="M217" s="888">
        <v>41577</v>
      </c>
      <c r="N217" s="870">
        <v>41579</v>
      </c>
      <c r="O217" s="877">
        <v>41593</v>
      </c>
      <c r="P217" s="269" t="s">
        <v>1518</v>
      </c>
      <c r="Q217" s="1035" t="s">
        <v>3275</v>
      </c>
      <c r="R217" s="225">
        <f t="shared" si="322"/>
        <v>0.78</v>
      </c>
      <c r="S217" s="675">
        <f t="shared" si="298"/>
        <v>18.483412322274884</v>
      </c>
      <c r="T217" s="676">
        <f t="shared" si="299"/>
        <v>140.97211845910911</v>
      </c>
      <c r="U217" s="226">
        <f t="shared" si="300"/>
        <v>19.64691943127962</v>
      </c>
      <c r="V217" s="677">
        <v>1</v>
      </c>
      <c r="W217" s="169">
        <v>4.22</v>
      </c>
      <c r="X217" s="171">
        <v>1.66</v>
      </c>
      <c r="Y217" s="170">
        <v>1.18</v>
      </c>
      <c r="Z217" s="171">
        <v>6.65</v>
      </c>
      <c r="AA217" s="172">
        <v>37.299999999999997</v>
      </c>
      <c r="AB217" s="433">
        <v>13.2</v>
      </c>
      <c r="AC217" s="441">
        <v>12.88</v>
      </c>
      <c r="AD217" s="442">
        <v>21.5</v>
      </c>
      <c r="AE217" s="441">
        <v>11.84</v>
      </c>
      <c r="AF217" s="724">
        <v>27</v>
      </c>
      <c r="AG217" s="461">
        <v>8245</v>
      </c>
      <c r="AH217" s="678">
        <v>0.2</v>
      </c>
      <c r="AI217" s="768">
        <v>0.42</v>
      </c>
      <c r="AJ217" s="795">
        <f t="shared" si="284"/>
        <v>1.1429346028628717</v>
      </c>
      <c r="AK217" s="794">
        <f t="shared" si="293"/>
        <v>1.1356318061448312</v>
      </c>
      <c r="AL217" s="634">
        <f t="shared" si="310"/>
        <v>13.043478260869579</v>
      </c>
      <c r="AM217" s="631">
        <f t="shared" si="311"/>
        <v>13.746902159841756</v>
      </c>
      <c r="AN217" s="631">
        <f t="shared" si="312"/>
        <v>24.573093961551741</v>
      </c>
      <c r="AO217" s="235">
        <f t="shared" si="316"/>
        <v>21.63825795349188</v>
      </c>
      <c r="AP217" s="813">
        <v>0.78</v>
      </c>
      <c r="AQ217" s="808">
        <v>0.69</v>
      </c>
      <c r="AR217" s="809" t="s">
        <v>1127</v>
      </c>
      <c r="AS217" s="808">
        <v>0.61</v>
      </c>
      <c r="AT217" s="796">
        <v>0.53</v>
      </c>
      <c r="AU217" s="809"/>
      <c r="AV217" s="821">
        <v>0.45</v>
      </c>
      <c r="AW217" s="821">
        <v>0.26</v>
      </c>
      <c r="AX217" s="812">
        <v>0.12</v>
      </c>
      <c r="AY217" s="812">
        <v>0.12</v>
      </c>
      <c r="AZ217" s="812">
        <v>0.12</v>
      </c>
      <c r="BA217" s="812">
        <v>0.12</v>
      </c>
      <c r="BB217" s="811">
        <v>0.11</v>
      </c>
      <c r="BC217" s="811">
        <v>0.02</v>
      </c>
      <c r="BD217" s="812">
        <v>0</v>
      </c>
      <c r="BE217" s="812">
        <v>0</v>
      </c>
      <c r="BF217" s="812">
        <v>0</v>
      </c>
      <c r="BG217" s="812">
        <v>0</v>
      </c>
      <c r="BH217" s="810">
        <f t="shared" si="317"/>
        <v>3.9300000000000006</v>
      </c>
      <c r="BI217" s="405">
        <f t="shared" si="301"/>
        <v>13.043478260869579</v>
      </c>
      <c r="BJ217" s="405">
        <f t="shared" si="319"/>
        <v>13.114754098360649</v>
      </c>
      <c r="BK217" s="405">
        <f t="shared" si="302"/>
        <v>15.094339622641506</v>
      </c>
      <c r="BL217" s="306">
        <f t="shared" si="321"/>
        <v>17.777777777777782</v>
      </c>
      <c r="BM217" s="404">
        <f t="shared" si="320"/>
        <v>73.07692307692308</v>
      </c>
      <c r="BN217" s="306">
        <f t="shared" si="320"/>
        <v>116.6666666666667</v>
      </c>
      <c r="BO217" s="306">
        <f t="shared" si="320"/>
        <v>0</v>
      </c>
      <c r="BP217" s="306">
        <f t="shared" si="320"/>
        <v>0</v>
      </c>
      <c r="BQ217" s="306">
        <f t="shared" si="320"/>
        <v>0</v>
      </c>
      <c r="BR217" s="306">
        <f t="shared" si="320"/>
        <v>9.0909090909090828</v>
      </c>
      <c r="BS217" s="306">
        <f t="shared" si="320"/>
        <v>450</v>
      </c>
      <c r="BT217" s="306">
        <f t="shared" si="320"/>
        <v>0</v>
      </c>
      <c r="BU217" s="306">
        <f t="shared" si="320"/>
        <v>0</v>
      </c>
      <c r="BV217" s="306">
        <f t="shared" si="320"/>
        <v>0</v>
      </c>
      <c r="BW217" s="306">
        <f t="shared" si="320"/>
        <v>0</v>
      </c>
      <c r="BX217" s="404">
        <f t="shared" si="318"/>
        <v>47.190989906276549</v>
      </c>
      <c r="BY217" s="405">
        <f t="shared" si="303"/>
        <v>112.25422548012712</v>
      </c>
      <c r="BZ217" s="788" t="s">
        <v>2441</v>
      </c>
      <c r="CA217" s="486">
        <f t="shared" si="304"/>
        <v>5.8669536883953874</v>
      </c>
      <c r="CB217" s="348">
        <f t="shared" si="305"/>
        <v>25.513873119675008</v>
      </c>
      <c r="CC217" s="404">
        <f t="shared" si="306"/>
        <v>73.416966824644547</v>
      </c>
      <c r="CD217" s="570">
        <f t="shared" si="307"/>
        <v>0.8580000000000001</v>
      </c>
      <c r="CE217" s="417">
        <f t="shared" si="41"/>
        <v>0.94380000000000019</v>
      </c>
      <c r="CF217" s="417">
        <f t="shared" si="325"/>
        <v>1.0381800000000003</v>
      </c>
      <c r="CG217" s="417">
        <f t="shared" si="325"/>
        <v>1.1419980000000005</v>
      </c>
      <c r="CH217" s="495">
        <f t="shared" si="325"/>
        <v>1.2561978000000007</v>
      </c>
      <c r="CI217" s="418">
        <f t="shared" si="308"/>
        <v>5.2381758000000023</v>
      </c>
      <c r="CJ217" s="407">
        <f t="shared" si="309"/>
        <v>6.3179059220841909</v>
      </c>
      <c r="CK217" s="462">
        <v>0.53</v>
      </c>
      <c r="CL217" s="463">
        <v>51.59</v>
      </c>
      <c r="CM217" s="463">
        <v>-0.69</v>
      </c>
      <c r="CN217" s="529">
        <v>1.36</v>
      </c>
      <c r="CO217" s="530">
        <v>16.03</v>
      </c>
    </row>
    <row r="218" spans="1:93" ht="11.25" customHeight="1">
      <c r="A218" s="24" t="s">
        <v>2115</v>
      </c>
      <c r="B218" s="24" t="s">
        <v>692</v>
      </c>
      <c r="C218" s="98" t="s">
        <v>886</v>
      </c>
      <c r="D218" s="199">
        <v>5</v>
      </c>
      <c r="E218" s="24">
        <v>618</v>
      </c>
      <c r="F218" s="38" t="s">
        <v>2049</v>
      </c>
      <c r="G218" s="39" t="s">
        <v>2049</v>
      </c>
      <c r="H218" s="184">
        <v>34.32</v>
      </c>
      <c r="I218" s="227">
        <f t="shared" si="313"/>
        <v>3.2634032634032639</v>
      </c>
      <c r="J218" s="126">
        <v>0.26</v>
      </c>
      <c r="K218" s="126">
        <v>0.28000000000000003</v>
      </c>
      <c r="L218" s="83">
        <f t="shared" si="297"/>
        <v>7.6923076923077094</v>
      </c>
      <c r="M218" s="140">
        <v>42039</v>
      </c>
      <c r="N218" s="27">
        <v>42041</v>
      </c>
      <c r="O218" s="28">
        <v>42066</v>
      </c>
      <c r="P218" s="93" t="s">
        <v>1884</v>
      </c>
      <c r="Q218" s="627"/>
      <c r="R218" s="224">
        <f t="shared" si="322"/>
        <v>1.1200000000000001</v>
      </c>
      <c r="S218" s="231">
        <f t="shared" si="298"/>
        <v>78.873239436619727</v>
      </c>
      <c r="T218" s="647">
        <f t="shared" si="299"/>
        <v>72.49562830413285</v>
      </c>
      <c r="U218" s="227">
        <f t="shared" si="300"/>
        <v>24.169014084507044</v>
      </c>
      <c r="V218" s="492">
        <v>12</v>
      </c>
      <c r="W218" s="161">
        <v>1.42</v>
      </c>
      <c r="X218" s="149">
        <v>11.15</v>
      </c>
      <c r="Y218" s="155">
        <v>4.3600000000000003</v>
      </c>
      <c r="Z218" s="149">
        <v>2.77</v>
      </c>
      <c r="AA218" s="156">
        <v>14.9</v>
      </c>
      <c r="AB218" s="432">
        <v>-14.5</v>
      </c>
      <c r="AC218" s="440">
        <v>6.41</v>
      </c>
      <c r="AD218" s="443">
        <v>3.1</v>
      </c>
      <c r="AE218" s="440">
        <v>2.17</v>
      </c>
      <c r="AF218" s="723">
        <v>22</v>
      </c>
      <c r="AG218" s="456">
        <v>216239</v>
      </c>
      <c r="AH218" s="653">
        <v>0.02</v>
      </c>
      <c r="AI218" s="767">
        <v>0.48</v>
      </c>
      <c r="AJ218" s="796">
        <f t="shared" si="284"/>
        <v>1.7378694213478538</v>
      </c>
      <c r="AK218" s="688">
        <f t="shared" si="293"/>
        <v>1.2412246570629748</v>
      </c>
      <c r="AL218" s="634">
        <f t="shared" si="310"/>
        <v>8.3333333333333481</v>
      </c>
      <c r="AM218" s="631">
        <f t="shared" si="311"/>
        <v>9.1392883061105934</v>
      </c>
      <c r="AN218" s="631">
        <f t="shared" si="312"/>
        <v>5.387395206178347</v>
      </c>
      <c r="AO218" s="235">
        <f t="shared" si="316"/>
        <v>4.3403868715645499</v>
      </c>
      <c r="AP218" s="808">
        <v>1.04</v>
      </c>
      <c r="AQ218" s="808">
        <v>0.96</v>
      </c>
      <c r="AR218" s="809"/>
      <c r="AS218" s="808">
        <v>0.88</v>
      </c>
      <c r="AT218" s="796">
        <v>0.8</v>
      </c>
      <c r="AU218" s="809"/>
      <c r="AV218" s="827">
        <v>0.72</v>
      </c>
      <c r="AW218" s="827">
        <v>0.8</v>
      </c>
      <c r="AX218" s="811">
        <v>1.28</v>
      </c>
      <c r="AY218" s="811">
        <v>1.1599999999999999</v>
      </c>
      <c r="AZ218" s="811">
        <v>0.96</v>
      </c>
      <c r="BA218" s="811">
        <v>0.76</v>
      </c>
      <c r="BB218" s="811">
        <v>0.68</v>
      </c>
      <c r="BC218" s="811">
        <v>0.6</v>
      </c>
      <c r="BD218" s="811">
        <v>0.52</v>
      </c>
      <c r="BE218" s="811">
        <v>0.44</v>
      </c>
      <c r="BF218" s="811">
        <v>0.36</v>
      </c>
      <c r="BG218" s="811">
        <v>0.30667</v>
      </c>
      <c r="BH218" s="810">
        <f t="shared" si="317"/>
        <v>12.266669999999998</v>
      </c>
      <c r="BI218" s="405">
        <f t="shared" si="301"/>
        <v>8.3333333333333481</v>
      </c>
      <c r="BJ218" s="405">
        <f t="shared" si="319"/>
        <v>9.0909090909090828</v>
      </c>
      <c r="BK218" s="405">
        <f t="shared" si="302"/>
        <v>9.9999999999999858</v>
      </c>
      <c r="BL218" s="306">
        <f t="shared" si="321"/>
        <v>11.111111111111116</v>
      </c>
      <c r="BM218" s="851">
        <f t="shared" si="320"/>
        <v>0</v>
      </c>
      <c r="BN218" s="306">
        <f t="shared" si="320"/>
        <v>0</v>
      </c>
      <c r="BO218" s="306">
        <f t="shared" si="320"/>
        <v>10.344827586206918</v>
      </c>
      <c r="BP218" s="306">
        <f t="shared" si="320"/>
        <v>20.833333333333325</v>
      </c>
      <c r="BQ218" s="306">
        <f t="shared" si="320"/>
        <v>26.315789473684205</v>
      </c>
      <c r="BR218" s="306">
        <f t="shared" si="320"/>
        <v>11.764705882352944</v>
      </c>
      <c r="BS218" s="306">
        <f t="shared" si="320"/>
        <v>13.333333333333353</v>
      </c>
      <c r="BT218" s="306">
        <f t="shared" si="320"/>
        <v>15.384615384615374</v>
      </c>
      <c r="BU218" s="306">
        <f t="shared" si="320"/>
        <v>18.181818181818187</v>
      </c>
      <c r="BV218" s="306">
        <f t="shared" si="320"/>
        <v>22.222222222222232</v>
      </c>
      <c r="BW218" s="306">
        <f t="shared" si="320"/>
        <v>17.39002836925685</v>
      </c>
      <c r="BX218" s="404">
        <f t="shared" si="318"/>
        <v>12.95373515347846</v>
      </c>
      <c r="BY218" s="405">
        <f t="shared" si="303"/>
        <v>7.1731550001478217</v>
      </c>
      <c r="BZ218" s="788" t="s">
        <v>1863</v>
      </c>
      <c r="CA218" s="486">
        <f t="shared" si="304"/>
        <v>-15.518215614925433</v>
      </c>
      <c r="CB218" s="348">
        <f t="shared" si="305"/>
        <v>8.6507984695816109</v>
      </c>
      <c r="CC218" s="404">
        <f t="shared" si="306"/>
        <v>47.822130352634609</v>
      </c>
      <c r="CD218" s="570">
        <f t="shared" si="307"/>
        <v>1.0504</v>
      </c>
      <c r="CE218" s="419">
        <f t="shared" si="41"/>
        <v>1.11773064</v>
      </c>
      <c r="CF218" s="419">
        <f t="shared" si="325"/>
        <v>1.1419853948880001</v>
      </c>
      <c r="CG218" s="419">
        <f t="shared" si="325"/>
        <v>1.1667664779570697</v>
      </c>
      <c r="CH218" s="496">
        <f t="shared" si="325"/>
        <v>1.1920853105287381</v>
      </c>
      <c r="CI218" s="416">
        <f t="shared" si="308"/>
        <v>5.6689678233738086</v>
      </c>
      <c r="CJ218" s="405">
        <f t="shared" si="309"/>
        <v>16.517971513326948</v>
      </c>
      <c r="CK218" s="457">
        <v>0.76</v>
      </c>
      <c r="CL218" s="458">
        <v>26.95</v>
      </c>
      <c r="CM218" s="458">
        <v>-1.86</v>
      </c>
      <c r="CN218" s="525">
        <v>5.81</v>
      </c>
      <c r="CO218" s="508">
        <v>14.56</v>
      </c>
    </row>
    <row r="219" spans="1:93" ht="11.25" customHeight="1">
      <c r="A219" s="24" t="s">
        <v>1139</v>
      </c>
      <c r="B219" s="24" t="s">
        <v>1140</v>
      </c>
      <c r="C219" s="217" t="s">
        <v>3418</v>
      </c>
      <c r="D219" s="199">
        <v>7</v>
      </c>
      <c r="E219" s="24">
        <v>406</v>
      </c>
      <c r="F219" s="38" t="s">
        <v>1572</v>
      </c>
      <c r="G219" s="39" t="s">
        <v>1572</v>
      </c>
      <c r="H219" s="184">
        <v>82.96</v>
      </c>
      <c r="I219" s="227">
        <f t="shared" si="313"/>
        <v>4.8216007714561231</v>
      </c>
      <c r="J219" s="126">
        <v>0.94</v>
      </c>
      <c r="K219" s="126">
        <v>1</v>
      </c>
      <c r="L219" s="83">
        <f t="shared" si="297"/>
        <v>6.3829787234042534</v>
      </c>
      <c r="M219" s="140">
        <v>41905</v>
      </c>
      <c r="N219" s="27">
        <v>41907</v>
      </c>
      <c r="O219" s="28">
        <v>41922</v>
      </c>
      <c r="P219" s="93" t="s">
        <v>2157</v>
      </c>
      <c r="Q219" s="24"/>
      <c r="R219" s="224">
        <f t="shared" si="322"/>
        <v>4</v>
      </c>
      <c r="S219" s="231">
        <f t="shared" si="298"/>
        <v>83.507306889352819</v>
      </c>
      <c r="T219" s="647" t="str">
        <f t="shared" si="299"/>
        <v>n/a</v>
      </c>
      <c r="U219" s="227">
        <f t="shared" si="300"/>
        <v>17.319415448851775</v>
      </c>
      <c r="V219" s="492">
        <v>12</v>
      </c>
      <c r="W219" s="161">
        <v>4.79</v>
      </c>
      <c r="X219" s="149">
        <v>4.38</v>
      </c>
      <c r="Y219" s="155">
        <v>4.33</v>
      </c>
      <c r="Z219" s="149" t="s">
        <v>462</v>
      </c>
      <c r="AA219" s="713">
        <v>-92.1</v>
      </c>
      <c r="AB219" s="432">
        <v>-9.1</v>
      </c>
      <c r="AC219" s="440">
        <v>8.09</v>
      </c>
      <c r="AD219" s="443">
        <v>8.1</v>
      </c>
      <c r="AE219" s="440">
        <v>3.95</v>
      </c>
      <c r="AF219" s="723">
        <v>18</v>
      </c>
      <c r="AG219" s="456">
        <v>128897</v>
      </c>
      <c r="AH219" s="653">
        <v>0.3</v>
      </c>
      <c r="AI219" s="767" t="s">
        <v>462</v>
      </c>
      <c r="AJ219" s="796">
        <f t="shared" ref="AJ219:AJ250" si="327">IF(OR(AD219&lt;0,AD219="n/a",AD219=0,AN219="n/a"),"n/a",AN219/AD219)</f>
        <v>1.4835124719707278</v>
      </c>
      <c r="AK219" s="688" t="str">
        <f t="shared" si="293"/>
        <v>n/a</v>
      </c>
      <c r="AL219" s="634">
        <f t="shared" si="310"/>
        <v>11.174785100286533</v>
      </c>
      <c r="AM219" s="631">
        <f t="shared" si="311"/>
        <v>12.986480805075807</v>
      </c>
      <c r="AN219" s="631">
        <f t="shared" si="312"/>
        <v>12.016451022962894</v>
      </c>
      <c r="AO219" s="235" t="str">
        <f t="shared" si="316"/>
        <v>n/a</v>
      </c>
      <c r="AP219" s="808">
        <v>3.88</v>
      </c>
      <c r="AQ219" s="808">
        <v>3.49</v>
      </c>
      <c r="AR219" s="809"/>
      <c r="AS219" s="808">
        <v>3.16</v>
      </c>
      <c r="AT219" s="796">
        <v>2.69</v>
      </c>
      <c r="AU219" s="809"/>
      <c r="AV219" s="821">
        <v>2.38</v>
      </c>
      <c r="AW219" s="821">
        <v>2.2000000000000002</v>
      </c>
      <c r="AX219" s="811">
        <v>1</v>
      </c>
      <c r="AY219" s="812">
        <v>0</v>
      </c>
      <c r="AZ219" s="812">
        <v>0</v>
      </c>
      <c r="BA219" s="812">
        <v>0</v>
      </c>
      <c r="BB219" s="812">
        <v>0</v>
      </c>
      <c r="BC219" s="812">
        <v>0</v>
      </c>
      <c r="BD219" s="812">
        <v>0</v>
      </c>
      <c r="BE219" s="812">
        <v>0</v>
      </c>
      <c r="BF219" s="812">
        <v>0</v>
      </c>
      <c r="BG219" s="812">
        <v>0</v>
      </c>
      <c r="BH219" s="810">
        <f t="shared" si="317"/>
        <v>18.8</v>
      </c>
      <c r="BI219" s="405">
        <f t="shared" si="301"/>
        <v>11.174785100286533</v>
      </c>
      <c r="BJ219" s="405">
        <f t="shared" si="319"/>
        <v>10.443037974683556</v>
      </c>
      <c r="BK219" s="405">
        <f t="shared" si="302"/>
        <v>17.472118959107807</v>
      </c>
      <c r="BL219" s="306">
        <f t="shared" si="321"/>
        <v>13.025210084033612</v>
      </c>
      <c r="BM219" s="404">
        <f t="shared" si="320"/>
        <v>8.1818181818181799</v>
      </c>
      <c r="BN219" s="306">
        <f t="shared" si="320"/>
        <v>120.00000000000001</v>
      </c>
      <c r="BO219" s="306">
        <f t="shared" si="320"/>
        <v>0</v>
      </c>
      <c r="BP219" s="306">
        <f t="shared" si="320"/>
        <v>0</v>
      </c>
      <c r="BQ219" s="306">
        <f t="shared" si="320"/>
        <v>0</v>
      </c>
      <c r="BR219" s="306">
        <f t="shared" si="320"/>
        <v>0</v>
      </c>
      <c r="BS219" s="306">
        <f t="shared" si="320"/>
        <v>0</v>
      </c>
      <c r="BT219" s="306">
        <f t="shared" si="320"/>
        <v>0</v>
      </c>
      <c r="BU219" s="306">
        <f t="shared" si="320"/>
        <v>0</v>
      </c>
      <c r="BV219" s="306">
        <f t="shared" si="320"/>
        <v>0</v>
      </c>
      <c r="BW219" s="306">
        <f t="shared" si="320"/>
        <v>0</v>
      </c>
      <c r="BX219" s="404">
        <f t="shared" si="318"/>
        <v>12.019798019995312</v>
      </c>
      <c r="BY219" s="405">
        <f t="shared" si="303"/>
        <v>29.449021358918746</v>
      </c>
      <c r="BZ219" s="788" t="s">
        <v>1862</v>
      </c>
      <c r="CA219" s="486">
        <f t="shared" si="304"/>
        <v>-0.48136365443275864</v>
      </c>
      <c r="CB219" s="348">
        <f t="shared" si="305"/>
        <v>16.838051794419016</v>
      </c>
      <c r="CC219" s="404">
        <f t="shared" si="306"/>
        <v>48.858817127881665</v>
      </c>
      <c r="CD219" s="570">
        <f t="shared" si="307"/>
        <v>3.9188000000000001</v>
      </c>
      <c r="CE219" s="419">
        <f t="shared" si="41"/>
        <v>4.2358309199999997</v>
      </c>
      <c r="CF219" s="419">
        <f t="shared" si="325"/>
        <v>4.40314624134</v>
      </c>
      <c r="CG219" s="419">
        <f t="shared" si="325"/>
        <v>4.5770705178729303</v>
      </c>
      <c r="CH219" s="496">
        <f t="shared" si="325"/>
        <v>4.7578648033289115</v>
      </c>
      <c r="CI219" s="416">
        <f t="shared" si="308"/>
        <v>21.892712482541839</v>
      </c>
      <c r="CJ219" s="405">
        <f t="shared" si="309"/>
        <v>26.389479848772712</v>
      </c>
      <c r="CK219" s="457">
        <v>0.9</v>
      </c>
      <c r="CL219" s="458">
        <v>10.25</v>
      </c>
      <c r="CM219" s="458">
        <v>-6.96</v>
      </c>
      <c r="CN219" s="525">
        <v>0.67</v>
      </c>
      <c r="CO219" s="508">
        <v>-0.92</v>
      </c>
    </row>
    <row r="220" spans="1:93" ht="11.25" customHeight="1">
      <c r="A220" s="24" t="s">
        <v>2600</v>
      </c>
      <c r="B220" s="24" t="s">
        <v>2601</v>
      </c>
      <c r="C220" s="29" t="s">
        <v>1312</v>
      </c>
      <c r="D220" s="117">
        <v>5</v>
      </c>
      <c r="E220" s="24">
        <v>572</v>
      </c>
      <c r="F220" s="57" t="s">
        <v>2659</v>
      </c>
      <c r="G220" s="49" t="s">
        <v>2659</v>
      </c>
      <c r="H220" s="184">
        <v>39.74</v>
      </c>
      <c r="I220" s="227">
        <f t="shared" si="313"/>
        <v>1.0065425264217414</v>
      </c>
      <c r="J220" s="126">
        <v>0.08</v>
      </c>
      <c r="K220" s="126">
        <v>0.1</v>
      </c>
      <c r="L220" s="83">
        <f t="shared" si="297"/>
        <v>25</v>
      </c>
      <c r="M220" s="140">
        <v>41984</v>
      </c>
      <c r="N220" s="27">
        <v>41988</v>
      </c>
      <c r="O220" s="28">
        <v>42011</v>
      </c>
      <c r="P220" s="93" t="s">
        <v>3716</v>
      </c>
      <c r="Q220" s="627"/>
      <c r="R220" s="224">
        <f t="shared" si="322"/>
        <v>0.4</v>
      </c>
      <c r="S220" s="231">
        <f t="shared" si="298"/>
        <v>48.780487804878057</v>
      </c>
      <c r="T220" s="680">
        <f t="shared" si="299"/>
        <v>215.11291906476578</v>
      </c>
      <c r="U220" s="227">
        <f t="shared" si="300"/>
        <v>48.463414634146346</v>
      </c>
      <c r="V220" s="263">
        <v>12</v>
      </c>
      <c r="W220" s="161">
        <v>0.82</v>
      </c>
      <c r="X220" s="149">
        <v>2.29</v>
      </c>
      <c r="Y220" s="155">
        <v>0.92</v>
      </c>
      <c r="Z220" s="149">
        <v>4.6100000000000003</v>
      </c>
      <c r="AA220" s="156">
        <v>9</v>
      </c>
      <c r="AB220" s="432">
        <v>-14.4</v>
      </c>
      <c r="AC220" s="440">
        <v>18.649999999999999</v>
      </c>
      <c r="AD220" s="443">
        <v>-6.1</v>
      </c>
      <c r="AE220" s="443">
        <v>21.2</v>
      </c>
      <c r="AF220" s="723">
        <v>10</v>
      </c>
      <c r="AG220" s="456">
        <v>3541</v>
      </c>
      <c r="AH220" s="653">
        <v>1.2</v>
      </c>
      <c r="AI220" s="767">
        <v>1.32</v>
      </c>
      <c r="AJ220" s="796" t="str">
        <f t="shared" si="327"/>
        <v>n/a</v>
      </c>
      <c r="AK220" s="688" t="str">
        <f t="shared" si="293"/>
        <v>n/a</v>
      </c>
      <c r="AL220" s="634">
        <f t="shared" si="310"/>
        <v>39.130434782608688</v>
      </c>
      <c r="AM220" s="631">
        <f t="shared" si="311"/>
        <v>38.672254870126935</v>
      </c>
      <c r="AN220" s="631" t="str">
        <f t="shared" si="312"/>
        <v>n/a</v>
      </c>
      <c r="AO220" s="235" t="str">
        <f t="shared" si="316"/>
        <v>n/a</v>
      </c>
      <c r="AP220" s="808">
        <v>0.32</v>
      </c>
      <c r="AQ220" s="808">
        <v>0.23</v>
      </c>
      <c r="AR220" s="809"/>
      <c r="AS220" s="808">
        <v>0.19</v>
      </c>
      <c r="AT220" s="796">
        <v>0.12</v>
      </c>
      <c r="AU220" s="809"/>
      <c r="AV220" s="827">
        <v>0</v>
      </c>
      <c r="AW220" s="827">
        <v>0</v>
      </c>
      <c r="AX220" s="812">
        <v>0</v>
      </c>
      <c r="AY220" s="812">
        <v>0</v>
      </c>
      <c r="AZ220" s="812">
        <v>0</v>
      </c>
      <c r="BA220" s="812">
        <v>0</v>
      </c>
      <c r="BB220" s="812">
        <v>0</v>
      </c>
      <c r="BC220" s="812">
        <v>0</v>
      </c>
      <c r="BD220" s="812">
        <v>0.25</v>
      </c>
      <c r="BE220" s="811">
        <v>0.25</v>
      </c>
      <c r="BF220" s="811">
        <v>6.25E-2</v>
      </c>
      <c r="BG220" s="812">
        <v>0</v>
      </c>
      <c r="BH220" s="810">
        <f t="shared" si="317"/>
        <v>1.4224999999999999</v>
      </c>
      <c r="BI220" s="405">
        <f t="shared" si="301"/>
        <v>39.130434782608688</v>
      </c>
      <c r="BJ220" s="405">
        <f t="shared" si="319"/>
        <v>21.052631578947366</v>
      </c>
      <c r="BK220" s="405">
        <f t="shared" si="302"/>
        <v>58.33333333333335</v>
      </c>
      <c r="BL220" s="306">
        <f t="shared" si="321"/>
        <v>0</v>
      </c>
      <c r="BM220" s="404">
        <f t="shared" si="320"/>
        <v>0</v>
      </c>
      <c r="BN220" s="306">
        <f t="shared" si="320"/>
        <v>0</v>
      </c>
      <c r="BO220" s="306">
        <f t="shared" si="320"/>
        <v>0</v>
      </c>
      <c r="BP220" s="306">
        <f t="shared" si="320"/>
        <v>0</v>
      </c>
      <c r="BQ220" s="306">
        <f t="shared" si="320"/>
        <v>0</v>
      </c>
      <c r="BR220" s="306">
        <f t="shared" si="320"/>
        <v>0</v>
      </c>
      <c r="BS220" s="306">
        <f t="shared" si="320"/>
        <v>0</v>
      </c>
      <c r="BT220" s="306">
        <f t="shared" si="320"/>
        <v>0</v>
      </c>
      <c r="BU220" s="306">
        <f t="shared" si="320"/>
        <v>0</v>
      </c>
      <c r="BV220" s="306">
        <f t="shared" si="320"/>
        <v>300</v>
      </c>
      <c r="BW220" s="306">
        <f t="shared" si="320"/>
        <v>0</v>
      </c>
      <c r="BX220" s="404">
        <f t="shared" si="318"/>
        <v>27.901093312992625</v>
      </c>
      <c r="BY220" s="405">
        <f t="shared" si="303"/>
        <v>74.699449743420843</v>
      </c>
      <c r="BZ220" s="788" t="s">
        <v>1464</v>
      </c>
      <c r="CA220" s="486" t="str">
        <f t="shared" si="304"/>
        <v>n/a</v>
      </c>
      <c r="CB220" s="348" t="str">
        <f t="shared" si="305"/>
        <v>n/a</v>
      </c>
      <c r="CC220" s="404">
        <f t="shared" si="306"/>
        <v>49.23560975609756</v>
      </c>
      <c r="CD220" s="570">
        <f t="shared" si="307"/>
        <v>0.32319999999999999</v>
      </c>
      <c r="CE220" s="419">
        <f t="shared" si="41"/>
        <v>0.35552</v>
      </c>
      <c r="CF220" s="419">
        <f t="shared" si="325"/>
        <v>0.39107200000000003</v>
      </c>
      <c r="CG220" s="419">
        <f t="shared" si="325"/>
        <v>0.43017920000000009</v>
      </c>
      <c r="CH220" s="496">
        <f t="shared" si="325"/>
        <v>0.47319712000000014</v>
      </c>
      <c r="CI220" s="416">
        <f t="shared" si="308"/>
        <v>1.9731683200000001</v>
      </c>
      <c r="CJ220" s="405">
        <f t="shared" si="309"/>
        <v>4.9651945646703579</v>
      </c>
      <c r="CK220" s="457">
        <v>1.74</v>
      </c>
      <c r="CL220" s="458">
        <v>24.49</v>
      </c>
      <c r="CM220" s="458">
        <v>-7.86</v>
      </c>
      <c r="CN220" s="525">
        <v>5.79</v>
      </c>
      <c r="CO220" s="508">
        <v>4.25</v>
      </c>
    </row>
    <row r="221" spans="1:93" ht="11.25" customHeight="1">
      <c r="A221" s="24" t="s">
        <v>3344</v>
      </c>
      <c r="B221" s="24" t="s">
        <v>3345</v>
      </c>
      <c r="C221" s="29" t="s">
        <v>2000</v>
      </c>
      <c r="D221" s="199">
        <v>9</v>
      </c>
      <c r="E221" s="24">
        <v>360</v>
      </c>
      <c r="F221" s="57" t="s">
        <v>2659</v>
      </c>
      <c r="G221" s="49" t="s">
        <v>2659</v>
      </c>
      <c r="H221" s="184">
        <v>37.29</v>
      </c>
      <c r="I221" s="227">
        <f t="shared" si="313"/>
        <v>3.0034861893268974</v>
      </c>
      <c r="J221" s="126">
        <v>0.27500000000000002</v>
      </c>
      <c r="K221" s="126">
        <v>0.28000000000000003</v>
      </c>
      <c r="L221" s="83">
        <f t="shared" si="297"/>
        <v>1.8181818181818299</v>
      </c>
      <c r="M221" s="140">
        <v>41813</v>
      </c>
      <c r="N221" s="27">
        <v>41815</v>
      </c>
      <c r="O221" s="28">
        <v>41835</v>
      </c>
      <c r="P221" s="93" t="s">
        <v>1514</v>
      </c>
      <c r="Q221" s="24"/>
      <c r="R221" s="224">
        <f t="shared" si="322"/>
        <v>1.1200000000000001</v>
      </c>
      <c r="S221" s="231">
        <f t="shared" si="298"/>
        <v>51.612903225806463</v>
      </c>
      <c r="T221" s="647">
        <f t="shared" si="299"/>
        <v>8.0987771536746642</v>
      </c>
      <c r="U221" s="227">
        <f t="shared" si="300"/>
        <v>17.184331797235025</v>
      </c>
      <c r="V221" s="492">
        <v>12</v>
      </c>
      <c r="W221" s="161">
        <v>2.17</v>
      </c>
      <c r="X221" s="149">
        <v>3.27</v>
      </c>
      <c r="Y221" s="155">
        <v>1.54</v>
      </c>
      <c r="Z221" s="149">
        <v>1.53</v>
      </c>
      <c r="AA221" s="156">
        <v>9.3000000000000007</v>
      </c>
      <c r="AB221" s="432">
        <v>59.6</v>
      </c>
      <c r="AC221" s="440">
        <v>4.6900000000000004</v>
      </c>
      <c r="AD221" s="443">
        <v>10.8</v>
      </c>
      <c r="AE221" s="440">
        <v>5.26</v>
      </c>
      <c r="AF221" s="723">
        <v>12</v>
      </c>
      <c r="AG221" s="456">
        <v>2917</v>
      </c>
      <c r="AH221" s="653">
        <v>0.37</v>
      </c>
      <c r="AI221" s="767">
        <v>1.31</v>
      </c>
      <c r="AJ221" s="796">
        <f t="shared" si="327"/>
        <v>0.19529024731392058</v>
      </c>
      <c r="AK221" s="688" t="str">
        <f t="shared" si="293"/>
        <v>n/a</v>
      </c>
      <c r="AL221" s="634">
        <f t="shared" si="310"/>
        <v>1.8348623853211121</v>
      </c>
      <c r="AM221" s="631">
        <f t="shared" si="311"/>
        <v>1.8695903921873702</v>
      </c>
      <c r="AN221" s="631">
        <f t="shared" si="312"/>
        <v>2.1091346709903425</v>
      </c>
      <c r="AO221" s="235" t="str">
        <f t="shared" si="316"/>
        <v>n/a</v>
      </c>
      <c r="AP221" s="808">
        <v>1.1100000000000001</v>
      </c>
      <c r="AQ221" s="808">
        <v>1.0900000000000001</v>
      </c>
      <c r="AR221" s="809"/>
      <c r="AS221" s="808">
        <v>1.07</v>
      </c>
      <c r="AT221" s="796">
        <v>1.05</v>
      </c>
      <c r="AU221" s="809"/>
      <c r="AV221" s="821">
        <v>1.03</v>
      </c>
      <c r="AW221" s="821">
        <v>1</v>
      </c>
      <c r="AX221" s="811">
        <v>0.96</v>
      </c>
      <c r="AY221" s="811">
        <v>0.92</v>
      </c>
      <c r="AZ221" s="811">
        <v>0.45</v>
      </c>
      <c r="BA221" s="812">
        <v>0</v>
      </c>
      <c r="BB221" s="812">
        <v>0</v>
      </c>
      <c r="BC221" s="812">
        <v>0</v>
      </c>
      <c r="BD221" s="812">
        <v>0</v>
      </c>
      <c r="BE221" s="812">
        <v>0</v>
      </c>
      <c r="BF221" s="812">
        <v>0</v>
      </c>
      <c r="BG221" s="812">
        <v>0</v>
      </c>
      <c r="BH221" s="810">
        <f t="shared" si="317"/>
        <v>8.68</v>
      </c>
      <c r="BI221" s="405">
        <f t="shared" si="301"/>
        <v>1.8348623853211121</v>
      </c>
      <c r="BJ221" s="405">
        <f t="shared" si="319"/>
        <v>1.8691588785046731</v>
      </c>
      <c r="BK221" s="405">
        <f t="shared" si="302"/>
        <v>1.904761904761898</v>
      </c>
      <c r="BL221" s="306">
        <f t="shared" si="321"/>
        <v>1.9417475728155331</v>
      </c>
      <c r="BM221" s="404">
        <f t="shared" si="320"/>
        <v>3.0000000000000027</v>
      </c>
      <c r="BN221" s="306">
        <f t="shared" si="320"/>
        <v>4.1666666666666741</v>
      </c>
      <c r="BO221" s="306">
        <f t="shared" si="320"/>
        <v>4.3478260869565188</v>
      </c>
      <c r="BP221" s="306">
        <f t="shared" si="320"/>
        <v>104.44444444444443</v>
      </c>
      <c r="BQ221" s="306">
        <f t="shared" si="320"/>
        <v>0</v>
      </c>
      <c r="BR221" s="306">
        <f t="shared" si="320"/>
        <v>0</v>
      </c>
      <c r="BS221" s="306">
        <f t="shared" si="320"/>
        <v>0</v>
      </c>
      <c r="BT221" s="306">
        <f t="shared" si="320"/>
        <v>0</v>
      </c>
      <c r="BU221" s="306">
        <f t="shared" si="320"/>
        <v>0</v>
      </c>
      <c r="BV221" s="306">
        <f t="shared" si="320"/>
        <v>0</v>
      </c>
      <c r="BW221" s="306">
        <f t="shared" si="320"/>
        <v>0</v>
      </c>
      <c r="BX221" s="404">
        <f t="shared" si="318"/>
        <v>8.2339645292980563</v>
      </c>
      <c r="BY221" s="405">
        <f t="shared" si="303"/>
        <v>25.756802436757848</v>
      </c>
      <c r="BZ221" s="788" t="s">
        <v>52</v>
      </c>
      <c r="CA221" s="486">
        <f t="shared" si="304"/>
        <v>-12.071710936917786</v>
      </c>
      <c r="CB221" s="348">
        <f t="shared" si="305"/>
        <v>5.1126208603172394</v>
      </c>
      <c r="CC221" s="404">
        <f t="shared" si="306"/>
        <v>44.188143395685216</v>
      </c>
      <c r="CD221" s="570">
        <f t="shared" si="307"/>
        <v>1.2210000000000003</v>
      </c>
      <c r="CE221" s="419">
        <f t="shared" si="41"/>
        <v>1.2782649000000001</v>
      </c>
      <c r="CF221" s="419">
        <f t="shared" si="325"/>
        <v>1.3455016337400001</v>
      </c>
      <c r="CG221" s="419">
        <f t="shared" si="325"/>
        <v>1.416275019674724</v>
      </c>
      <c r="CH221" s="496">
        <f t="shared" si="325"/>
        <v>1.4907710857096146</v>
      </c>
      <c r="CI221" s="416">
        <f t="shared" si="308"/>
        <v>6.7518126391243385</v>
      </c>
      <c r="CJ221" s="405">
        <f t="shared" si="309"/>
        <v>18.106228584404231</v>
      </c>
      <c r="CK221" s="457">
        <v>0.43</v>
      </c>
      <c r="CL221" s="458">
        <v>23.59</v>
      </c>
      <c r="CM221" s="458">
        <v>-9.14</v>
      </c>
      <c r="CN221" s="525">
        <v>-3.26</v>
      </c>
      <c r="CO221" s="508">
        <v>7.07</v>
      </c>
    </row>
    <row r="222" spans="1:93" ht="11.25" customHeight="1">
      <c r="A222" s="128" t="s">
        <v>1701</v>
      </c>
      <c r="B222" s="16" t="s">
        <v>2404</v>
      </c>
      <c r="C222" s="373" t="s">
        <v>1879</v>
      </c>
      <c r="D222" s="216">
        <v>5</v>
      </c>
      <c r="E222" s="24">
        <v>578</v>
      </c>
      <c r="F222" s="78" t="s">
        <v>2659</v>
      </c>
      <c r="G222" s="50" t="s">
        <v>2659</v>
      </c>
      <c r="H222" s="183">
        <v>10.23</v>
      </c>
      <c r="I222" s="226">
        <f t="shared" si="313"/>
        <v>6.8426197458455515</v>
      </c>
      <c r="J222" s="127">
        <v>0.16</v>
      </c>
      <c r="K222" s="127">
        <v>0.17499999999999999</v>
      </c>
      <c r="L222" s="96">
        <f t="shared" si="297"/>
        <v>9.375</v>
      </c>
      <c r="M222" s="105">
        <v>41984</v>
      </c>
      <c r="N222" s="20">
        <v>41988</v>
      </c>
      <c r="O222" s="21">
        <v>42019</v>
      </c>
      <c r="P222" s="269" t="s">
        <v>1514</v>
      </c>
      <c r="Q222" s="775"/>
      <c r="R222" s="225">
        <f t="shared" si="322"/>
        <v>0.7</v>
      </c>
      <c r="S222" s="675" t="str">
        <f t="shared" si="298"/>
        <v>n/a</v>
      </c>
      <c r="T222" s="676" t="str">
        <f t="shared" si="299"/>
        <v>n/a</v>
      </c>
      <c r="U222" s="226" t="str">
        <f t="shared" si="300"/>
        <v>n/a</v>
      </c>
      <c r="V222" s="677">
        <v>12</v>
      </c>
      <c r="W222" s="169">
        <v>-0.03</v>
      </c>
      <c r="X222" s="171" t="s">
        <v>462</v>
      </c>
      <c r="Y222" s="170">
        <v>4.7699999999999996</v>
      </c>
      <c r="Z222" s="171">
        <v>0.75</v>
      </c>
      <c r="AA222" s="172">
        <v>-1.3</v>
      </c>
      <c r="AB222" s="965">
        <v>-705.6</v>
      </c>
      <c r="AC222" s="441">
        <v>29.8</v>
      </c>
      <c r="AD222" s="442" t="s">
        <v>462</v>
      </c>
      <c r="AE222" s="441" t="s">
        <v>462</v>
      </c>
      <c r="AF222" s="724">
        <v>5</v>
      </c>
      <c r="AG222" s="461">
        <v>203</v>
      </c>
      <c r="AH222" s="678">
        <v>1.4</v>
      </c>
      <c r="AI222" s="768">
        <v>1.78</v>
      </c>
      <c r="AJ222" s="795" t="str">
        <f t="shared" si="327"/>
        <v>n/a</v>
      </c>
      <c r="AK222" s="794" t="str">
        <f t="shared" si="293"/>
        <v>n/a</v>
      </c>
      <c r="AL222" s="632">
        <f t="shared" si="310"/>
        <v>7.5630252100840512</v>
      </c>
      <c r="AM222" s="633">
        <f t="shared" si="311"/>
        <v>8.576704663796253</v>
      </c>
      <c r="AN222" s="633" t="str">
        <f t="shared" si="312"/>
        <v>n/a</v>
      </c>
      <c r="AO222" s="234" t="str">
        <f t="shared" si="316"/>
        <v>n/a</v>
      </c>
      <c r="AP222" s="803">
        <v>0.64</v>
      </c>
      <c r="AQ222" s="803">
        <v>0.59499999999999997</v>
      </c>
      <c r="AR222" s="802"/>
      <c r="AS222" s="803">
        <v>0.52500000000000002</v>
      </c>
      <c r="AT222" s="795">
        <v>0.5</v>
      </c>
      <c r="AU222" s="802"/>
      <c r="AV222" s="830">
        <v>0</v>
      </c>
      <c r="AW222" s="830">
        <v>0</v>
      </c>
      <c r="AX222" s="807">
        <v>0</v>
      </c>
      <c r="AY222" s="807">
        <v>0</v>
      </c>
      <c r="AZ222" s="807">
        <v>0</v>
      </c>
      <c r="BA222" s="807">
        <v>0</v>
      </c>
      <c r="BB222" s="807">
        <v>0</v>
      </c>
      <c r="BC222" s="807">
        <v>0</v>
      </c>
      <c r="BD222" s="807">
        <v>0</v>
      </c>
      <c r="BE222" s="807">
        <v>0</v>
      </c>
      <c r="BF222" s="807">
        <v>0</v>
      </c>
      <c r="BG222" s="807">
        <v>0</v>
      </c>
      <c r="BH222" s="805">
        <f t="shared" si="317"/>
        <v>2.2599999999999998</v>
      </c>
      <c r="BI222" s="407">
        <f t="shared" si="301"/>
        <v>7.5630252100840512</v>
      </c>
      <c r="BJ222" s="407">
        <f t="shared" si="319"/>
        <v>13.33333333333333</v>
      </c>
      <c r="BK222" s="407">
        <f t="shared" si="302"/>
        <v>5.0000000000000044</v>
      </c>
      <c r="BL222" s="394">
        <f t="shared" si="321"/>
        <v>0</v>
      </c>
      <c r="BM222" s="406">
        <f t="shared" si="320"/>
        <v>0</v>
      </c>
      <c r="BN222" s="394">
        <f t="shared" si="320"/>
        <v>0</v>
      </c>
      <c r="BO222" s="394">
        <f t="shared" si="320"/>
        <v>0</v>
      </c>
      <c r="BP222" s="394">
        <f t="shared" si="320"/>
        <v>0</v>
      </c>
      <c r="BQ222" s="394">
        <f t="shared" si="320"/>
        <v>0</v>
      </c>
      <c r="BR222" s="394">
        <f t="shared" si="320"/>
        <v>0</v>
      </c>
      <c r="BS222" s="394">
        <f t="shared" si="320"/>
        <v>0</v>
      </c>
      <c r="BT222" s="394">
        <f t="shared" si="320"/>
        <v>0</v>
      </c>
      <c r="BU222" s="394">
        <f t="shared" si="320"/>
        <v>0</v>
      </c>
      <c r="BV222" s="394">
        <f t="shared" si="320"/>
        <v>0</v>
      </c>
      <c r="BW222" s="394">
        <f t="shared" si="320"/>
        <v>0</v>
      </c>
      <c r="BX222" s="406">
        <f t="shared" si="318"/>
        <v>1.7264239028944923</v>
      </c>
      <c r="BY222" s="407">
        <f t="shared" si="303"/>
        <v>3.7883068840742298</v>
      </c>
      <c r="BZ222" s="787" t="s">
        <v>2637</v>
      </c>
      <c r="CA222" s="682" t="str">
        <f t="shared" si="304"/>
        <v>n/a</v>
      </c>
      <c r="CB222" s="350" t="str">
        <f t="shared" si="305"/>
        <v>n/a</v>
      </c>
      <c r="CC222" s="406">
        <f t="shared" si="306"/>
        <v>23.3205768883874</v>
      </c>
      <c r="CD222" s="554">
        <f t="shared" si="307"/>
        <v>0.64639999999999997</v>
      </c>
      <c r="CE222" s="417">
        <f t="shared" si="41"/>
        <v>0.71104000000000001</v>
      </c>
      <c r="CF222" s="417">
        <f t="shared" si="325"/>
        <v>0.7323712</v>
      </c>
      <c r="CG222" s="417">
        <f t="shared" si="325"/>
        <v>0.754342336</v>
      </c>
      <c r="CH222" s="495">
        <f t="shared" si="325"/>
        <v>0.77697260608000007</v>
      </c>
      <c r="CI222" s="418">
        <f t="shared" si="308"/>
        <v>3.6211261420800001</v>
      </c>
      <c r="CJ222" s="407">
        <f t="shared" si="309"/>
        <v>35.397127488563051</v>
      </c>
      <c r="CK222" s="462">
        <v>1.22</v>
      </c>
      <c r="CL222" s="463">
        <v>34.479999999999997</v>
      </c>
      <c r="CM222" s="463">
        <v>-4.84</v>
      </c>
      <c r="CN222" s="529">
        <v>5.91</v>
      </c>
      <c r="CO222" s="530">
        <v>15.55</v>
      </c>
    </row>
    <row r="223" spans="1:93" ht="11.25" customHeight="1">
      <c r="A223" s="24" t="s">
        <v>1059</v>
      </c>
      <c r="B223" s="24" t="s">
        <v>1507</v>
      </c>
      <c r="C223" s="29" t="s">
        <v>3417</v>
      </c>
      <c r="D223" s="199">
        <v>6</v>
      </c>
      <c r="E223" s="24">
        <v>461</v>
      </c>
      <c r="F223" s="57" t="s">
        <v>2659</v>
      </c>
      <c r="G223" s="49" t="s">
        <v>2659</v>
      </c>
      <c r="H223" s="184">
        <v>52.74</v>
      </c>
      <c r="I223" s="227">
        <f t="shared" si="313"/>
        <v>1.2135001896094046</v>
      </c>
      <c r="J223" s="126">
        <v>0.12</v>
      </c>
      <c r="K223" s="126">
        <v>0.16</v>
      </c>
      <c r="L223" s="83">
        <f t="shared" si="297"/>
        <v>33.33333333333335</v>
      </c>
      <c r="M223" s="140">
        <v>42053</v>
      </c>
      <c r="N223" s="27">
        <v>42055</v>
      </c>
      <c r="O223" s="28">
        <v>42079</v>
      </c>
      <c r="P223" s="93" t="s">
        <v>3618</v>
      </c>
      <c r="Q223" s="198"/>
      <c r="R223" s="224">
        <f t="shared" si="322"/>
        <v>0.64</v>
      </c>
      <c r="S223" s="231">
        <f t="shared" si="298"/>
        <v>19.161676646706589</v>
      </c>
      <c r="T223" s="647">
        <f t="shared" si="299"/>
        <v>25.938869307276271</v>
      </c>
      <c r="U223" s="227">
        <f t="shared" si="300"/>
        <v>15.790419161676647</v>
      </c>
      <c r="V223" s="492">
        <v>12</v>
      </c>
      <c r="W223" s="161">
        <v>3.34</v>
      </c>
      <c r="X223" s="149">
        <v>1.58</v>
      </c>
      <c r="Y223" s="155">
        <v>2.09</v>
      </c>
      <c r="Z223" s="149">
        <v>2.2599999999999998</v>
      </c>
      <c r="AA223" s="156">
        <v>25.1</v>
      </c>
      <c r="AB223" s="432">
        <v>17.5</v>
      </c>
      <c r="AC223" s="440">
        <v>12.53</v>
      </c>
      <c r="AD223" s="443">
        <v>-12.6</v>
      </c>
      <c r="AE223" s="440">
        <v>10</v>
      </c>
      <c r="AF223" s="723">
        <v>7</v>
      </c>
      <c r="AG223" s="456">
        <v>2803</v>
      </c>
      <c r="AH223" s="653">
        <v>0.9</v>
      </c>
      <c r="AI223" s="767">
        <v>0.48</v>
      </c>
      <c r="AJ223" s="796" t="str">
        <f t="shared" si="327"/>
        <v>n/a</v>
      </c>
      <c r="AK223" s="688" t="str">
        <f t="shared" si="293"/>
        <v>n/a</v>
      </c>
      <c r="AL223" s="634">
        <f t="shared" si="310"/>
        <v>9.0909090909090828</v>
      </c>
      <c r="AM223" s="631">
        <f t="shared" si="311"/>
        <v>68.686533060349845</v>
      </c>
      <c r="AN223" s="631" t="str">
        <f t="shared" si="312"/>
        <v>n/a</v>
      </c>
      <c r="AO223" s="235" t="str">
        <f t="shared" si="316"/>
        <v>n/a</v>
      </c>
      <c r="AP223" s="808">
        <v>0.48</v>
      </c>
      <c r="AQ223" s="808">
        <v>0.44</v>
      </c>
      <c r="AR223" s="809"/>
      <c r="AS223" s="808">
        <v>0.24</v>
      </c>
      <c r="AT223" s="796">
        <v>0.1</v>
      </c>
      <c r="AU223" s="809"/>
      <c r="AV223" s="821">
        <v>0.02</v>
      </c>
      <c r="AW223" s="827">
        <v>0</v>
      </c>
      <c r="AX223" s="812">
        <v>0</v>
      </c>
      <c r="AY223" s="812">
        <v>0</v>
      </c>
      <c r="AZ223" s="812">
        <v>0</v>
      </c>
      <c r="BA223" s="812">
        <v>0</v>
      </c>
      <c r="BB223" s="812">
        <v>0</v>
      </c>
      <c r="BC223" s="812">
        <v>0</v>
      </c>
      <c r="BD223" s="812">
        <v>0</v>
      </c>
      <c r="BE223" s="812">
        <v>0</v>
      </c>
      <c r="BF223" s="812">
        <v>0</v>
      </c>
      <c r="BG223" s="812">
        <v>0</v>
      </c>
      <c r="BH223" s="810">
        <f t="shared" si="317"/>
        <v>1.28</v>
      </c>
      <c r="BI223" s="405">
        <f t="shared" si="301"/>
        <v>9.0909090909090828</v>
      </c>
      <c r="BJ223" s="405">
        <f t="shared" si="319"/>
        <v>83.333333333333343</v>
      </c>
      <c r="BK223" s="405">
        <f t="shared" si="302"/>
        <v>140</v>
      </c>
      <c r="BL223" s="306">
        <f t="shared" si="321"/>
        <v>400</v>
      </c>
      <c r="BM223" s="404">
        <f t="shared" ref="BM223:BW225" si="328">IF(AW223=0,0,IF(AW223&gt;AV223,0,((AV223/AW223)-1)*100))</f>
        <v>0</v>
      </c>
      <c r="BN223" s="306">
        <f t="shared" si="328"/>
        <v>0</v>
      </c>
      <c r="BO223" s="306">
        <f t="shared" si="328"/>
        <v>0</v>
      </c>
      <c r="BP223" s="306">
        <f t="shared" si="328"/>
        <v>0</v>
      </c>
      <c r="BQ223" s="306">
        <f t="shared" si="328"/>
        <v>0</v>
      </c>
      <c r="BR223" s="306">
        <f t="shared" si="328"/>
        <v>0</v>
      </c>
      <c r="BS223" s="306">
        <f t="shared" si="328"/>
        <v>0</v>
      </c>
      <c r="BT223" s="306">
        <f t="shared" si="328"/>
        <v>0</v>
      </c>
      <c r="BU223" s="306">
        <f t="shared" si="328"/>
        <v>0</v>
      </c>
      <c r="BV223" s="306">
        <f t="shared" si="328"/>
        <v>0</v>
      </c>
      <c r="BW223" s="306">
        <f t="shared" si="328"/>
        <v>0</v>
      </c>
      <c r="BX223" s="404">
        <f t="shared" si="318"/>
        <v>42.161616161616166</v>
      </c>
      <c r="BY223" s="405">
        <f t="shared" si="303"/>
        <v>103.2676331713384</v>
      </c>
      <c r="BZ223" s="788" t="s">
        <v>2637</v>
      </c>
      <c r="CA223" s="486" t="str">
        <f t="shared" si="304"/>
        <v>n/a</v>
      </c>
      <c r="CB223" s="348" t="str">
        <f t="shared" si="305"/>
        <v>n/a</v>
      </c>
      <c r="CC223" s="404">
        <f t="shared" si="306"/>
        <v>62.810244964616217</v>
      </c>
      <c r="CD223" s="570">
        <f t="shared" si="307"/>
        <v>0.52800000000000002</v>
      </c>
      <c r="CE223" s="419">
        <f t="shared" si="41"/>
        <v>0.58080000000000009</v>
      </c>
      <c r="CF223" s="419">
        <f t="shared" si="325"/>
        <v>0.63888000000000011</v>
      </c>
      <c r="CG223" s="419">
        <f t="shared" si="325"/>
        <v>0.70276800000000017</v>
      </c>
      <c r="CH223" s="496">
        <f t="shared" si="325"/>
        <v>0.7730448000000002</v>
      </c>
      <c r="CI223" s="416">
        <f t="shared" si="308"/>
        <v>3.2234928000000003</v>
      </c>
      <c r="CJ223" s="405">
        <f t="shared" si="309"/>
        <v>6.1120455062571102</v>
      </c>
      <c r="CK223" s="457">
        <v>0.81</v>
      </c>
      <c r="CL223" s="458">
        <v>24.49</v>
      </c>
      <c r="CM223" s="458">
        <v>-5.15</v>
      </c>
      <c r="CN223" s="525">
        <v>0.46</v>
      </c>
      <c r="CO223" s="508">
        <v>7.04</v>
      </c>
    </row>
    <row r="224" spans="1:93" ht="11.25" customHeight="1">
      <c r="A224" s="91" t="s">
        <v>1988</v>
      </c>
      <c r="B224" s="24" t="s">
        <v>1989</v>
      </c>
      <c r="C224" s="217" t="s">
        <v>3266</v>
      </c>
      <c r="D224" s="199">
        <v>7</v>
      </c>
      <c r="E224" s="24">
        <v>416</v>
      </c>
      <c r="F224" s="57" t="s">
        <v>2659</v>
      </c>
      <c r="G224" s="49" t="s">
        <v>2659</v>
      </c>
      <c r="H224" s="184">
        <v>51.17</v>
      </c>
      <c r="I224" s="227">
        <f t="shared" si="313"/>
        <v>2.8141489153801054</v>
      </c>
      <c r="J224" s="126">
        <v>0.34</v>
      </c>
      <c r="K224" s="126">
        <v>0.36</v>
      </c>
      <c r="L224" s="83">
        <f t="shared" si="297"/>
        <v>5.8823529411764497</v>
      </c>
      <c r="M224" s="140">
        <v>42068</v>
      </c>
      <c r="N224" s="27">
        <v>42072</v>
      </c>
      <c r="O224" s="28">
        <v>42090</v>
      </c>
      <c r="P224" s="93" t="s">
        <v>464</v>
      </c>
      <c r="Q224" s="91"/>
      <c r="R224" s="224">
        <f t="shared" si="322"/>
        <v>1.44</v>
      </c>
      <c r="S224" s="231">
        <f t="shared" si="298"/>
        <v>38.70967741935484</v>
      </c>
      <c r="T224" s="680">
        <f t="shared" si="299"/>
        <v>-4.2385730262056605</v>
      </c>
      <c r="U224" s="227">
        <f t="shared" si="300"/>
        <v>13.755376344086022</v>
      </c>
      <c r="V224" s="263">
        <v>12</v>
      </c>
      <c r="W224" s="161">
        <v>3.72</v>
      </c>
      <c r="X224" s="149">
        <v>1.1399999999999999</v>
      </c>
      <c r="Y224" s="155">
        <v>1.43</v>
      </c>
      <c r="Z224" s="149">
        <v>1.5</v>
      </c>
      <c r="AA224" s="156">
        <v>10.9</v>
      </c>
      <c r="AB224" s="432">
        <v>26.1</v>
      </c>
      <c r="AC224" s="440">
        <v>8.92</v>
      </c>
      <c r="AD224" s="443">
        <v>13.6</v>
      </c>
      <c r="AE224" s="443">
        <v>12.03</v>
      </c>
      <c r="AF224" s="723">
        <v>22</v>
      </c>
      <c r="AG224" s="456">
        <v>15050</v>
      </c>
      <c r="AH224" s="653">
        <v>0.3</v>
      </c>
      <c r="AI224" s="767">
        <v>0.25</v>
      </c>
      <c r="AJ224" s="796">
        <f t="shared" si="327"/>
        <v>1.5756281895179314</v>
      </c>
      <c r="AK224" s="688">
        <f t="shared" si="293"/>
        <v>2.3420855906014126</v>
      </c>
      <c r="AL224" s="634">
        <f t="shared" si="310"/>
        <v>34.693877551020421</v>
      </c>
      <c r="AM224" s="631">
        <f t="shared" si="311"/>
        <v>23.545035086408795</v>
      </c>
      <c r="AN224" s="631">
        <f t="shared" si="312"/>
        <v>21.428543377443866</v>
      </c>
      <c r="AO224" s="235">
        <f t="shared" si="316"/>
        <v>9.1493425617896982</v>
      </c>
      <c r="AP224" s="808">
        <v>1.32</v>
      </c>
      <c r="AQ224" s="808">
        <v>0.98</v>
      </c>
      <c r="AR224" s="809"/>
      <c r="AS224" s="808">
        <v>0.76</v>
      </c>
      <c r="AT224" s="796">
        <v>0.7</v>
      </c>
      <c r="AU224" s="809"/>
      <c r="AV224" s="821">
        <v>0.55000000000000004</v>
      </c>
      <c r="AW224" s="821">
        <v>0.5</v>
      </c>
      <c r="AX224" s="812">
        <v>0.45</v>
      </c>
      <c r="AY224" s="811">
        <v>0.9</v>
      </c>
      <c r="AZ224" s="811">
        <v>0.8</v>
      </c>
      <c r="BA224" s="811">
        <v>0.65</v>
      </c>
      <c r="BB224" s="811">
        <v>0.55000000000000004</v>
      </c>
      <c r="BC224" s="811">
        <v>0.45</v>
      </c>
      <c r="BD224" s="811">
        <v>0.25</v>
      </c>
      <c r="BE224" s="812">
        <v>0</v>
      </c>
      <c r="BF224" s="812">
        <v>0</v>
      </c>
      <c r="BG224" s="812">
        <v>0</v>
      </c>
      <c r="BH224" s="810">
        <f t="shared" si="317"/>
        <v>8.86</v>
      </c>
      <c r="BI224" s="405">
        <f t="shared" si="301"/>
        <v>34.693877551020421</v>
      </c>
      <c r="BJ224" s="405">
        <f t="shared" si="319"/>
        <v>28.947368421052634</v>
      </c>
      <c r="BK224" s="405">
        <f t="shared" si="302"/>
        <v>8.5714285714285854</v>
      </c>
      <c r="BL224" s="306">
        <f t="shared" si="321"/>
        <v>27.272727272727249</v>
      </c>
      <c r="BM224" s="404">
        <f t="shared" si="328"/>
        <v>10.000000000000009</v>
      </c>
      <c r="BN224" s="306">
        <f t="shared" si="328"/>
        <v>11.111111111111116</v>
      </c>
      <c r="BO224" s="306">
        <f t="shared" si="328"/>
        <v>0</v>
      </c>
      <c r="BP224" s="306">
        <f t="shared" si="328"/>
        <v>12.5</v>
      </c>
      <c r="BQ224" s="306">
        <f t="shared" si="328"/>
        <v>23.076923076923084</v>
      </c>
      <c r="BR224" s="306">
        <f t="shared" si="328"/>
        <v>18.181818181818166</v>
      </c>
      <c r="BS224" s="306">
        <f t="shared" si="328"/>
        <v>22.222222222222232</v>
      </c>
      <c r="BT224" s="306">
        <f t="shared" si="328"/>
        <v>80</v>
      </c>
      <c r="BU224" s="306">
        <f t="shared" si="328"/>
        <v>0</v>
      </c>
      <c r="BV224" s="306">
        <f t="shared" si="328"/>
        <v>0</v>
      </c>
      <c r="BW224" s="306">
        <f t="shared" si="328"/>
        <v>0</v>
      </c>
      <c r="BX224" s="404">
        <f t="shared" si="318"/>
        <v>18.438498427220232</v>
      </c>
      <c r="BY224" s="405">
        <f t="shared" si="303"/>
        <v>19.825690062189803</v>
      </c>
      <c r="BZ224" s="788" t="s">
        <v>2637</v>
      </c>
      <c r="CA224" s="486">
        <f t="shared" si="304"/>
        <v>10.487315948737949</v>
      </c>
      <c r="CB224" s="348">
        <f t="shared" si="305"/>
        <v>24.242692292823971</v>
      </c>
      <c r="CC224" s="404">
        <f t="shared" si="306"/>
        <v>73.399342375139</v>
      </c>
      <c r="CD224" s="570">
        <f t="shared" si="307"/>
        <v>1.4520000000000002</v>
      </c>
      <c r="CE224" s="419">
        <f t="shared" si="41"/>
        <v>1.5815184000000002</v>
      </c>
      <c r="CF224" s="419">
        <f t="shared" si="325"/>
        <v>1.7396702400000004</v>
      </c>
      <c r="CG224" s="419">
        <f t="shared" si="325"/>
        <v>1.9136372640000006</v>
      </c>
      <c r="CH224" s="496">
        <f t="shared" si="325"/>
        <v>2.1050009904000007</v>
      </c>
      <c r="CI224" s="416">
        <f t="shared" si="308"/>
        <v>8.7918268944000015</v>
      </c>
      <c r="CJ224" s="405">
        <f t="shared" si="309"/>
        <v>17.181604249364867</v>
      </c>
      <c r="CK224" s="457">
        <v>1.81</v>
      </c>
      <c r="CL224" s="458">
        <v>21.59</v>
      </c>
      <c r="CM224" s="458">
        <v>-6.36</v>
      </c>
      <c r="CN224" s="525">
        <v>1.69</v>
      </c>
      <c r="CO224" s="508">
        <v>1.1399999999999999</v>
      </c>
    </row>
    <row r="225" spans="1:93" ht="11.25" customHeight="1">
      <c r="A225" s="24" t="s">
        <v>3045</v>
      </c>
      <c r="B225" s="24" t="s">
        <v>3046</v>
      </c>
      <c r="C225" s="217" t="s">
        <v>3417</v>
      </c>
      <c r="D225" s="199">
        <v>5</v>
      </c>
      <c r="E225" s="24">
        <v>574</v>
      </c>
      <c r="F225" s="57" t="s">
        <v>2659</v>
      </c>
      <c r="G225" s="49" t="s">
        <v>2659</v>
      </c>
      <c r="H225" s="184">
        <v>44.99</v>
      </c>
      <c r="I225" s="227">
        <f t="shared" si="313"/>
        <v>2.7561680373416313</v>
      </c>
      <c r="J225" s="126">
        <v>0.3</v>
      </c>
      <c r="K225" s="126">
        <v>0.31</v>
      </c>
      <c r="L225" s="83">
        <f t="shared" si="297"/>
        <v>3.3333333333333437</v>
      </c>
      <c r="M225" s="140">
        <v>41999</v>
      </c>
      <c r="N225" s="27">
        <v>42003</v>
      </c>
      <c r="O225" s="28">
        <v>42013</v>
      </c>
      <c r="P225" s="26" t="s">
        <v>757</v>
      </c>
      <c r="Q225" s="967"/>
      <c r="R225" s="224">
        <f t="shared" si="322"/>
        <v>1.24</v>
      </c>
      <c r="S225" s="231">
        <f t="shared" si="298"/>
        <v>37.237237237237238</v>
      </c>
      <c r="T225" s="680">
        <f t="shared" si="299"/>
        <v>-17.263518776024046</v>
      </c>
      <c r="U225" s="227">
        <f t="shared" si="300"/>
        <v>13.51051051051051</v>
      </c>
      <c r="V225" s="263">
        <v>12</v>
      </c>
      <c r="W225" s="161">
        <v>3.33</v>
      </c>
      <c r="X225" s="149">
        <v>2.7</v>
      </c>
      <c r="Y225" s="155">
        <v>3.14</v>
      </c>
      <c r="Z225" s="149">
        <v>1.1399999999999999</v>
      </c>
      <c r="AA225" s="156">
        <v>8.6</v>
      </c>
      <c r="AB225" s="432">
        <v>7.6</v>
      </c>
      <c r="AC225" s="440">
        <v>-2.2999999999999998</v>
      </c>
      <c r="AD225" s="443">
        <v>13</v>
      </c>
      <c r="AE225" s="443">
        <v>5</v>
      </c>
      <c r="AF225" s="723">
        <v>7</v>
      </c>
      <c r="AG225" s="456">
        <v>2573</v>
      </c>
      <c r="AH225" s="653">
        <v>1.6</v>
      </c>
      <c r="AI225" s="767">
        <v>0.11</v>
      </c>
      <c r="AJ225" s="796" t="str">
        <f t="shared" si="327"/>
        <v>n/a</v>
      </c>
      <c r="AK225" s="688" t="str">
        <f t="shared" si="293"/>
        <v>n/a</v>
      </c>
      <c r="AL225" s="634">
        <f t="shared" si="310"/>
        <v>19.999999999999996</v>
      </c>
      <c r="AM225" s="543">
        <f t="shared" si="311"/>
        <v>112.53171383652223</v>
      </c>
      <c r="AN225" s="631" t="str">
        <f t="shared" si="312"/>
        <v>n/a</v>
      </c>
      <c r="AO225" s="235" t="str">
        <f t="shared" si="316"/>
        <v>n/a</v>
      </c>
      <c r="AP225" s="808">
        <v>1.2</v>
      </c>
      <c r="AQ225" s="808">
        <v>1</v>
      </c>
      <c r="AR225" s="809"/>
      <c r="AS225" s="808">
        <v>0.5</v>
      </c>
      <c r="AT225" s="819">
        <v>0.125</v>
      </c>
      <c r="AU225" s="809"/>
      <c r="AV225" s="827">
        <v>0</v>
      </c>
      <c r="AW225" s="827">
        <v>0</v>
      </c>
      <c r="AX225" s="812">
        <v>0</v>
      </c>
      <c r="AY225" s="812">
        <v>0</v>
      </c>
      <c r="AZ225" s="812">
        <v>0</v>
      </c>
      <c r="BA225" s="812">
        <v>0</v>
      </c>
      <c r="BB225" s="812">
        <v>0</v>
      </c>
      <c r="BC225" s="812">
        <v>0</v>
      </c>
      <c r="BD225" s="812">
        <v>0</v>
      </c>
      <c r="BE225" s="812">
        <v>0</v>
      </c>
      <c r="BF225" s="812">
        <v>0</v>
      </c>
      <c r="BG225" s="812">
        <v>0</v>
      </c>
      <c r="BH225" s="810">
        <f t="shared" si="317"/>
        <v>2.8250000000000002</v>
      </c>
      <c r="BI225" s="405">
        <f t="shared" si="301"/>
        <v>19.999999999999996</v>
      </c>
      <c r="BJ225" s="405">
        <f t="shared" si="319"/>
        <v>100</v>
      </c>
      <c r="BK225" s="405">
        <f t="shared" si="302"/>
        <v>300</v>
      </c>
      <c r="BL225" s="306">
        <f t="shared" si="321"/>
        <v>0</v>
      </c>
      <c r="BM225" s="404">
        <f t="shared" si="328"/>
        <v>0</v>
      </c>
      <c r="BN225" s="306">
        <f t="shared" si="328"/>
        <v>0</v>
      </c>
      <c r="BO225" s="306">
        <f t="shared" si="328"/>
        <v>0</v>
      </c>
      <c r="BP225" s="306">
        <f t="shared" si="328"/>
        <v>0</v>
      </c>
      <c r="BQ225" s="306">
        <f t="shared" si="328"/>
        <v>0</v>
      </c>
      <c r="BR225" s="306">
        <f t="shared" si="328"/>
        <v>0</v>
      </c>
      <c r="BS225" s="306">
        <f t="shared" si="328"/>
        <v>0</v>
      </c>
      <c r="BT225" s="306">
        <f t="shared" si="328"/>
        <v>0</v>
      </c>
      <c r="BU225" s="306">
        <f t="shared" si="328"/>
        <v>0</v>
      </c>
      <c r="BV225" s="306">
        <f t="shared" si="328"/>
        <v>0</v>
      </c>
      <c r="BW225" s="306">
        <f t="shared" si="328"/>
        <v>0</v>
      </c>
      <c r="BX225" s="404">
        <f t="shared" si="318"/>
        <v>28</v>
      </c>
      <c r="BY225" s="405">
        <f t="shared" si="303"/>
        <v>76.872188295464397</v>
      </c>
      <c r="BZ225" s="788" t="s">
        <v>2637</v>
      </c>
      <c r="CA225" s="486" t="str">
        <f t="shared" si="304"/>
        <v>n/a</v>
      </c>
      <c r="CB225" s="348" t="str">
        <f t="shared" si="305"/>
        <v>n/a</v>
      </c>
      <c r="CC225" s="404">
        <f t="shared" si="306"/>
        <v>47.371891891891892</v>
      </c>
      <c r="CD225" s="570">
        <f t="shared" si="307"/>
        <v>1.2912000000000001</v>
      </c>
      <c r="CE225" s="419">
        <f t="shared" si="41"/>
        <v>1.3041120000000002</v>
      </c>
      <c r="CF225" s="419">
        <f t="shared" si="325"/>
        <v>1.3693176000000002</v>
      </c>
      <c r="CG225" s="419">
        <f t="shared" si="325"/>
        <v>1.4377834800000002</v>
      </c>
      <c r="CH225" s="496">
        <f t="shared" si="325"/>
        <v>1.5096726540000003</v>
      </c>
      <c r="CI225" s="416">
        <f t="shared" si="308"/>
        <v>6.9120857340000006</v>
      </c>
      <c r="CJ225" s="405">
        <f t="shared" si="309"/>
        <v>15.363604654367638</v>
      </c>
      <c r="CK225" s="457">
        <v>0.6</v>
      </c>
      <c r="CL225" s="458">
        <v>14.56</v>
      </c>
      <c r="CM225" s="458">
        <v>-5.0199999999999996</v>
      </c>
      <c r="CN225" s="525">
        <v>-0.37</v>
      </c>
      <c r="CO225" s="508">
        <v>4.93</v>
      </c>
    </row>
    <row r="226" spans="1:93" ht="11.25" customHeight="1">
      <c r="A226" s="32" t="s">
        <v>1719</v>
      </c>
      <c r="B226" s="32" t="s">
        <v>1720</v>
      </c>
      <c r="C226" s="524" t="s">
        <v>497</v>
      </c>
      <c r="D226" s="200">
        <v>5</v>
      </c>
      <c r="E226" s="24">
        <v>614</v>
      </c>
      <c r="F226" s="65" t="s">
        <v>2659</v>
      </c>
      <c r="G226" s="66" t="s">
        <v>2659</v>
      </c>
      <c r="H226" s="185">
        <v>18.2</v>
      </c>
      <c r="I226" s="229">
        <f t="shared" si="313"/>
        <v>3.5164835164835164</v>
      </c>
      <c r="J226" s="125">
        <v>0.15</v>
      </c>
      <c r="K226" s="125">
        <v>0.16</v>
      </c>
      <c r="L226" s="84">
        <f t="shared" si="297"/>
        <v>6.6666666666666652</v>
      </c>
      <c r="M226" s="215">
        <v>42046</v>
      </c>
      <c r="N226" s="44">
        <v>42048</v>
      </c>
      <c r="O226" s="34">
        <v>42062</v>
      </c>
      <c r="P226" s="43" t="s">
        <v>2382</v>
      </c>
      <c r="Q226" s="854"/>
      <c r="R226" s="192">
        <f t="shared" si="322"/>
        <v>0.64</v>
      </c>
      <c r="S226" s="672">
        <f t="shared" si="298"/>
        <v>52.892561983471076</v>
      </c>
      <c r="T226" s="681">
        <f t="shared" si="299"/>
        <v>-18.647791559283299</v>
      </c>
      <c r="U226" s="229">
        <f t="shared" si="300"/>
        <v>15.041322314049587</v>
      </c>
      <c r="V226" s="264">
        <v>12</v>
      </c>
      <c r="W226" s="162">
        <v>1.21</v>
      </c>
      <c r="X226" s="150">
        <v>3.01</v>
      </c>
      <c r="Y226" s="157">
        <v>4.2300000000000004</v>
      </c>
      <c r="Z226" s="150">
        <v>0.99</v>
      </c>
      <c r="AA226" s="158">
        <v>6.7</v>
      </c>
      <c r="AB226" s="434">
        <v>-0.8</v>
      </c>
      <c r="AC226" s="444">
        <v>7.61</v>
      </c>
      <c r="AD226" s="445">
        <v>20.7</v>
      </c>
      <c r="AE226" s="445">
        <v>5</v>
      </c>
      <c r="AF226" s="725">
        <v>7</v>
      </c>
      <c r="AG226" s="467">
        <v>1181</v>
      </c>
      <c r="AH226" s="679">
        <v>1</v>
      </c>
      <c r="AI226" s="769">
        <v>0</v>
      </c>
      <c r="AJ226" s="797">
        <f t="shared" si="327"/>
        <v>0.3091561005559596</v>
      </c>
      <c r="AK226" s="686">
        <f t="shared" si="293"/>
        <v>0.66690804140313276</v>
      </c>
      <c r="AL226" s="635">
        <f t="shared" si="310"/>
        <v>7.1428571428571397</v>
      </c>
      <c r="AM226" s="636">
        <f t="shared" si="311"/>
        <v>8.4803632603543733</v>
      </c>
      <c r="AN226" s="636">
        <f t="shared" si="312"/>
        <v>6.3995312815083638</v>
      </c>
      <c r="AO226" s="236">
        <f t="shared" si="316"/>
        <v>9.5958226385217227</v>
      </c>
      <c r="AP226" s="814">
        <v>0.6</v>
      </c>
      <c r="AQ226" s="814">
        <v>0.56000000000000005</v>
      </c>
      <c r="AR226" s="815"/>
      <c r="AS226" s="814">
        <v>0.51</v>
      </c>
      <c r="AT226" s="797">
        <v>0.47</v>
      </c>
      <c r="AU226" s="815"/>
      <c r="AV226" s="829">
        <v>0.44</v>
      </c>
      <c r="AW226" s="829">
        <v>0.44</v>
      </c>
      <c r="AX226" s="817">
        <v>0.44</v>
      </c>
      <c r="AY226" s="817">
        <v>0.42</v>
      </c>
      <c r="AZ226" s="817">
        <v>0.39</v>
      </c>
      <c r="BA226" s="817">
        <v>0.32</v>
      </c>
      <c r="BB226" s="817">
        <v>0.24</v>
      </c>
      <c r="BC226" s="817">
        <v>0.14000000000000001</v>
      </c>
      <c r="BD226" s="820">
        <v>0</v>
      </c>
      <c r="BE226" s="820">
        <v>0</v>
      </c>
      <c r="BF226" s="820">
        <v>0</v>
      </c>
      <c r="BG226" s="820">
        <v>0</v>
      </c>
      <c r="BH226" s="816">
        <f t="shared" si="317"/>
        <v>4.97</v>
      </c>
      <c r="BI226" s="409">
        <f t="shared" si="301"/>
        <v>7.1428571428571397</v>
      </c>
      <c r="BJ226" s="409">
        <f t="shared" si="319"/>
        <v>9.8039215686274606</v>
      </c>
      <c r="BK226" s="409">
        <f t="shared" si="302"/>
        <v>8.5106382978723527</v>
      </c>
      <c r="BL226" s="395">
        <f t="shared" si="321"/>
        <v>6.8181818181818121</v>
      </c>
      <c r="BM226" s="408">
        <f t="shared" ref="BM226:BW227" si="329">IF(AW226=0,0,IF(AW226&gt;AV226,0,((AV226/AW226)-1)*100))</f>
        <v>0</v>
      </c>
      <c r="BN226" s="395">
        <f t="shared" si="329"/>
        <v>0</v>
      </c>
      <c r="BO226" s="395">
        <f t="shared" si="329"/>
        <v>4.7619047619047672</v>
      </c>
      <c r="BP226" s="395">
        <f t="shared" si="329"/>
        <v>7.6923076923076872</v>
      </c>
      <c r="BQ226" s="395">
        <f t="shared" si="329"/>
        <v>21.875</v>
      </c>
      <c r="BR226" s="395">
        <f t="shared" si="329"/>
        <v>33.33333333333335</v>
      </c>
      <c r="BS226" s="395">
        <f t="shared" si="329"/>
        <v>71.428571428571402</v>
      </c>
      <c r="BT226" s="395">
        <f t="shared" si="329"/>
        <v>0</v>
      </c>
      <c r="BU226" s="395">
        <f t="shared" si="329"/>
        <v>0</v>
      </c>
      <c r="BV226" s="395">
        <f t="shared" si="329"/>
        <v>0</v>
      </c>
      <c r="BW226" s="395">
        <f t="shared" si="329"/>
        <v>0</v>
      </c>
      <c r="BX226" s="408">
        <f t="shared" si="318"/>
        <v>11.424447736243732</v>
      </c>
      <c r="BY226" s="409">
        <f t="shared" si="303"/>
        <v>18.40615956627893</v>
      </c>
      <c r="BZ226" s="654" t="s">
        <v>2637</v>
      </c>
      <c r="CA226" s="487">
        <f t="shared" si="304"/>
        <v>-5.1253075160577062</v>
      </c>
      <c r="CB226" s="349">
        <f t="shared" si="305"/>
        <v>9.9160147979918811</v>
      </c>
      <c r="CC226" s="408">
        <f t="shared" si="306"/>
        <v>51.484232065202065</v>
      </c>
      <c r="CD226" s="574">
        <f t="shared" si="307"/>
        <v>0.60599999999999998</v>
      </c>
      <c r="CE226" s="420">
        <f t="shared" si="41"/>
        <v>0.65211660000000005</v>
      </c>
      <c r="CF226" s="420">
        <f t="shared" si="325"/>
        <v>0.6847224300000001</v>
      </c>
      <c r="CG226" s="420">
        <f t="shared" si="325"/>
        <v>0.7189585515000001</v>
      </c>
      <c r="CH226" s="497">
        <f t="shared" si="325"/>
        <v>0.75490647907500008</v>
      </c>
      <c r="CI226" s="421">
        <f t="shared" si="308"/>
        <v>3.4167040605750003</v>
      </c>
      <c r="CJ226" s="409">
        <f t="shared" si="309"/>
        <v>18.773099233928576</v>
      </c>
      <c r="CK226" s="468">
        <v>1.34</v>
      </c>
      <c r="CL226" s="469">
        <v>16.28</v>
      </c>
      <c r="CM226" s="469">
        <v>-2.67</v>
      </c>
      <c r="CN226" s="528">
        <v>2.3199999999999998</v>
      </c>
      <c r="CO226" s="476">
        <v>6.74</v>
      </c>
    </row>
    <row r="227" spans="1:93" ht="11.25" customHeight="1">
      <c r="A227" s="16" t="s">
        <v>1758</v>
      </c>
      <c r="B227" s="16" t="s">
        <v>3457</v>
      </c>
      <c r="C227" s="373" t="s">
        <v>3417</v>
      </c>
      <c r="D227" s="216">
        <v>6</v>
      </c>
      <c r="E227" s="24">
        <v>434</v>
      </c>
      <c r="F227" s="78" t="s">
        <v>2659</v>
      </c>
      <c r="G227" s="50" t="s">
        <v>2659</v>
      </c>
      <c r="H227" s="183">
        <v>80.849999999999994</v>
      </c>
      <c r="I227" s="226">
        <f t="shared" si="313"/>
        <v>2.8695114409400122</v>
      </c>
      <c r="J227" s="127">
        <v>0.53</v>
      </c>
      <c r="K227" s="127">
        <v>0.57999999999999996</v>
      </c>
      <c r="L227" s="96">
        <f t="shared" si="297"/>
        <v>9.4339622641509422</v>
      </c>
      <c r="M227" s="105">
        <v>41964</v>
      </c>
      <c r="N227" s="20">
        <v>41968</v>
      </c>
      <c r="O227" s="21">
        <v>41991</v>
      </c>
      <c r="P227" s="269" t="s">
        <v>949</v>
      </c>
      <c r="Q227" s="893"/>
      <c r="R227" s="225">
        <f t="shared" si="322"/>
        <v>2.3199999999999998</v>
      </c>
      <c r="S227" s="675">
        <f t="shared" si="298"/>
        <v>81.978798586572438</v>
      </c>
      <c r="T227" s="684">
        <f t="shared" si="299"/>
        <v>5.7053263504053486</v>
      </c>
      <c r="U227" s="226">
        <f t="shared" si="300"/>
        <v>28.568904593639573</v>
      </c>
      <c r="V227" s="267">
        <v>12</v>
      </c>
      <c r="W227" s="169">
        <v>2.83</v>
      </c>
      <c r="X227" s="171">
        <v>2.6</v>
      </c>
      <c r="Y227" s="170">
        <v>0.68</v>
      </c>
      <c r="Z227" s="171">
        <v>0.88</v>
      </c>
      <c r="AA227" s="172">
        <v>3.5</v>
      </c>
      <c r="AB227" s="965">
        <v>300.7</v>
      </c>
      <c r="AC227" s="441">
        <v>6.27</v>
      </c>
      <c r="AD227" s="442">
        <v>-15.8</v>
      </c>
      <c r="AE227" s="442">
        <v>11</v>
      </c>
      <c r="AF227" s="724">
        <v>24</v>
      </c>
      <c r="AG227" s="461">
        <v>37029</v>
      </c>
      <c r="AH227" s="678">
        <v>0.2</v>
      </c>
      <c r="AI227" s="768">
        <v>0.78</v>
      </c>
      <c r="AJ227" s="795" t="str">
        <f t="shared" si="327"/>
        <v>n/a</v>
      </c>
      <c r="AK227" s="794">
        <f t="shared" ref="AK227:AK250" si="330">IF(OR(AN227&lt;0,AN227="n/a",AO227&lt;0,AO227="n/a"),"n/a",AN227/AO227)</f>
        <v>1.9156869970371682</v>
      </c>
      <c r="AL227" s="634">
        <f t="shared" si="310"/>
        <v>25.43352601156068</v>
      </c>
      <c r="AM227" s="631">
        <f t="shared" si="311"/>
        <v>14.383639386351321</v>
      </c>
      <c r="AN227" s="631">
        <f t="shared" si="312"/>
        <v>25.39272451403496</v>
      </c>
      <c r="AO227" s="235">
        <f t="shared" si="316"/>
        <v>13.255153140000298</v>
      </c>
      <c r="AP227" s="808">
        <v>2.17</v>
      </c>
      <c r="AQ227" s="808">
        <v>1.73</v>
      </c>
      <c r="AR227" s="809"/>
      <c r="AS227" s="808">
        <v>1.6</v>
      </c>
      <c r="AT227" s="796">
        <v>1.45</v>
      </c>
      <c r="AU227" s="809"/>
      <c r="AV227" s="821">
        <v>1.1499999999999999</v>
      </c>
      <c r="AW227" s="821">
        <v>0.7</v>
      </c>
      <c r="AX227" s="812">
        <v>0.57999999999999996</v>
      </c>
      <c r="AY227" s="811">
        <v>1.1499999999999999</v>
      </c>
      <c r="AZ227" s="811">
        <v>0.95</v>
      </c>
      <c r="BA227" s="811">
        <v>0.78</v>
      </c>
      <c r="BB227" s="811">
        <v>0.625</v>
      </c>
      <c r="BC227" s="811">
        <v>0.5</v>
      </c>
      <c r="BD227" s="811">
        <v>0.4</v>
      </c>
      <c r="BE227" s="812">
        <v>0</v>
      </c>
      <c r="BF227" s="812">
        <v>0</v>
      </c>
      <c r="BG227" s="812">
        <v>0</v>
      </c>
      <c r="BH227" s="810">
        <f t="shared" si="317"/>
        <v>13.784999999999998</v>
      </c>
      <c r="BI227" s="405">
        <f t="shared" si="301"/>
        <v>25.43352601156068</v>
      </c>
      <c r="BJ227" s="405">
        <f t="shared" si="319"/>
        <v>8.1249999999999822</v>
      </c>
      <c r="BK227" s="405">
        <f t="shared" si="302"/>
        <v>10.344827586206895</v>
      </c>
      <c r="BL227" s="306">
        <f t="shared" si="321"/>
        <v>26.086956521739136</v>
      </c>
      <c r="BM227" s="404">
        <f t="shared" si="329"/>
        <v>64.285714285714278</v>
      </c>
      <c r="BN227" s="306">
        <f t="shared" si="329"/>
        <v>20.68965517241379</v>
      </c>
      <c r="BO227" s="306">
        <f t="shared" si="329"/>
        <v>0</v>
      </c>
      <c r="BP227" s="306">
        <f t="shared" si="329"/>
        <v>21.052631578947366</v>
      </c>
      <c r="BQ227" s="306">
        <f t="shared" si="329"/>
        <v>21.794871794871785</v>
      </c>
      <c r="BR227" s="306">
        <f t="shared" si="329"/>
        <v>24.8</v>
      </c>
      <c r="BS227" s="306">
        <f t="shared" si="329"/>
        <v>25</v>
      </c>
      <c r="BT227" s="306">
        <f t="shared" si="329"/>
        <v>25</v>
      </c>
      <c r="BU227" s="306">
        <f t="shared" si="329"/>
        <v>0</v>
      </c>
      <c r="BV227" s="306">
        <f t="shared" si="329"/>
        <v>0</v>
      </c>
      <c r="BW227" s="306">
        <f t="shared" si="329"/>
        <v>0</v>
      </c>
      <c r="BX227" s="404">
        <f t="shared" si="318"/>
        <v>18.174212196763598</v>
      </c>
      <c r="BY227" s="405">
        <f t="shared" si="303"/>
        <v>16.103580180554047</v>
      </c>
      <c r="BZ227" s="788" t="s">
        <v>2637</v>
      </c>
      <c r="CA227" s="486">
        <f t="shared" si="304"/>
        <v>-0.30666863866460048</v>
      </c>
      <c r="CB227" s="348">
        <f t="shared" si="305"/>
        <v>28.262235954974972</v>
      </c>
      <c r="CC227" s="404">
        <f t="shared" si="306"/>
        <v>68.297210814054267</v>
      </c>
      <c r="CD227" s="570">
        <f t="shared" si="307"/>
        <v>2.387</v>
      </c>
      <c r="CE227" s="417">
        <f t="shared" si="41"/>
        <v>2.5366648999999999</v>
      </c>
      <c r="CF227" s="417">
        <f t="shared" si="325"/>
        <v>2.79033139</v>
      </c>
      <c r="CG227" s="417">
        <f t="shared" si="325"/>
        <v>3.069364529</v>
      </c>
      <c r="CH227" s="495">
        <f t="shared" si="325"/>
        <v>3.3763009819000005</v>
      </c>
      <c r="CI227" s="418">
        <f t="shared" si="308"/>
        <v>14.1596618009</v>
      </c>
      <c r="CJ227" s="407">
        <f t="shared" si="309"/>
        <v>17.513496352380955</v>
      </c>
      <c r="CK227" s="462">
        <v>1.64</v>
      </c>
      <c r="CL227" s="463">
        <v>9.2899999999999991</v>
      </c>
      <c r="CM227" s="463">
        <v>-13.04</v>
      </c>
      <c r="CN227" s="529">
        <v>-1.94</v>
      </c>
      <c r="CO227" s="530">
        <v>-4.7699999999999996</v>
      </c>
    </row>
    <row r="228" spans="1:93" ht="11.25" customHeight="1">
      <c r="A228" s="91" t="s">
        <v>3453</v>
      </c>
      <c r="B228" s="24" t="s">
        <v>2838</v>
      </c>
      <c r="C228" s="217" t="s">
        <v>1878</v>
      </c>
      <c r="D228" s="199">
        <v>5</v>
      </c>
      <c r="E228" s="24">
        <v>484</v>
      </c>
      <c r="F228" s="57" t="s">
        <v>2659</v>
      </c>
      <c r="G228" s="49" t="s">
        <v>2659</v>
      </c>
      <c r="H228" s="184">
        <v>197.22</v>
      </c>
      <c r="I228" s="227">
        <f t="shared" si="313"/>
        <v>2.8394686137308587</v>
      </c>
      <c r="J228" s="126">
        <v>1.25</v>
      </c>
      <c r="K228" s="126">
        <v>1.4</v>
      </c>
      <c r="L228" s="83">
        <f t="shared" si="297"/>
        <v>11.999999999999989</v>
      </c>
      <c r="M228" s="214">
        <v>41619</v>
      </c>
      <c r="N228" s="62">
        <v>41621</v>
      </c>
      <c r="O228" s="63">
        <v>41638</v>
      </c>
      <c r="P228" s="93" t="s">
        <v>954</v>
      </c>
      <c r="Q228" s="198" t="s">
        <v>820</v>
      </c>
      <c r="R228" s="224">
        <f t="shared" si="322"/>
        <v>5.6</v>
      </c>
      <c r="S228" s="231">
        <f t="shared" si="298"/>
        <v>111.55378486055778</v>
      </c>
      <c r="T228" s="680">
        <f t="shared" si="299"/>
        <v>239.98625079613399</v>
      </c>
      <c r="U228" s="227">
        <f t="shared" si="300"/>
        <v>39.286852589641434</v>
      </c>
      <c r="V228" s="263">
        <v>12</v>
      </c>
      <c r="W228" s="161">
        <v>5.0199999999999996</v>
      </c>
      <c r="X228" s="149">
        <v>7.08</v>
      </c>
      <c r="Y228" s="155">
        <v>15.9</v>
      </c>
      <c r="Z228" s="149">
        <v>6.62</v>
      </c>
      <c r="AA228" s="156">
        <v>16.8</v>
      </c>
      <c r="AB228" s="432">
        <v>27.7</v>
      </c>
      <c r="AC228" s="440">
        <v>7.35</v>
      </c>
      <c r="AD228" s="443">
        <v>2.9</v>
      </c>
      <c r="AE228" s="443">
        <v>5.55</v>
      </c>
      <c r="AF228" s="723">
        <v>18</v>
      </c>
      <c r="AG228" s="456">
        <v>34066</v>
      </c>
      <c r="AH228" s="653">
        <v>0.1</v>
      </c>
      <c r="AI228" s="767">
        <v>0.01</v>
      </c>
      <c r="AJ228" s="796">
        <f t="shared" si="327"/>
        <v>7.0848529690197211</v>
      </c>
      <c r="AK228" s="688">
        <f t="shared" si="330"/>
        <v>1.7094712523758968</v>
      </c>
      <c r="AL228" s="634">
        <f t="shared" si="310"/>
        <v>8.737864077669899</v>
      </c>
      <c r="AM228" s="631">
        <f t="shared" si="311"/>
        <v>15.336044811203742</v>
      </c>
      <c r="AN228" s="631">
        <f t="shared" si="312"/>
        <v>20.54607361015719</v>
      </c>
      <c r="AO228" s="235">
        <f t="shared" si="316"/>
        <v>12.01896409875356</v>
      </c>
      <c r="AP228" s="813">
        <v>5.6</v>
      </c>
      <c r="AQ228" s="808">
        <v>5.15</v>
      </c>
      <c r="AR228" s="809"/>
      <c r="AS228" s="808">
        <v>4.4000000000000004</v>
      </c>
      <c r="AT228" s="796">
        <v>3.65</v>
      </c>
      <c r="AU228" s="809"/>
      <c r="AV228" s="821">
        <v>3.05</v>
      </c>
      <c r="AW228" s="827">
        <v>2.2000000000000002</v>
      </c>
      <c r="AX228" s="811">
        <v>2.2000000000000002</v>
      </c>
      <c r="AY228" s="812">
        <v>2</v>
      </c>
      <c r="AZ228" s="811">
        <v>2</v>
      </c>
      <c r="BA228" s="811">
        <v>1.9</v>
      </c>
      <c r="BB228" s="812">
        <v>1.8</v>
      </c>
      <c r="BC228" s="812">
        <v>1.8</v>
      </c>
      <c r="BD228" s="811">
        <v>1.8</v>
      </c>
      <c r="BE228" s="811">
        <v>1.34</v>
      </c>
      <c r="BF228" s="812">
        <v>0.88</v>
      </c>
      <c r="BG228" s="812">
        <v>0.88</v>
      </c>
      <c r="BH228" s="810">
        <f t="shared" si="317"/>
        <v>40.65</v>
      </c>
      <c r="BI228" s="405">
        <f t="shared" si="301"/>
        <v>8.737864077669899</v>
      </c>
      <c r="BJ228" s="405">
        <f t="shared" si="319"/>
        <v>17.04545454545454</v>
      </c>
      <c r="BK228" s="405">
        <f t="shared" si="302"/>
        <v>20.547945205479468</v>
      </c>
      <c r="BL228" s="306">
        <f t="shared" si="321"/>
        <v>19.672131147540984</v>
      </c>
      <c r="BM228" s="404">
        <f t="shared" ref="BM228:BW228" si="331">IF(AW228=0,0,IF(AW228&gt;AV228,0,((AV228/AW228)-1)*100))</f>
        <v>38.636363636363626</v>
      </c>
      <c r="BN228" s="306">
        <f t="shared" si="331"/>
        <v>0</v>
      </c>
      <c r="BO228" s="306">
        <f t="shared" si="331"/>
        <v>10.000000000000009</v>
      </c>
      <c r="BP228" s="306">
        <f t="shared" si="331"/>
        <v>0</v>
      </c>
      <c r="BQ228" s="306">
        <f t="shared" si="331"/>
        <v>5.2631578947368363</v>
      </c>
      <c r="BR228" s="306">
        <f t="shared" si="331"/>
        <v>5.555555555555558</v>
      </c>
      <c r="BS228" s="306">
        <f t="shared" si="331"/>
        <v>0</v>
      </c>
      <c r="BT228" s="306">
        <f t="shared" si="331"/>
        <v>0</v>
      </c>
      <c r="BU228" s="306">
        <f t="shared" si="331"/>
        <v>34.328358208955208</v>
      </c>
      <c r="BV228" s="306">
        <f t="shared" si="331"/>
        <v>52.272727272727273</v>
      </c>
      <c r="BW228" s="306">
        <f t="shared" si="331"/>
        <v>0</v>
      </c>
      <c r="BX228" s="404">
        <f t="shared" si="318"/>
        <v>14.137303836298893</v>
      </c>
      <c r="BY228" s="405">
        <f t="shared" si="303"/>
        <v>15.791064997661058</v>
      </c>
      <c r="BZ228" s="788" t="s">
        <v>2637</v>
      </c>
      <c r="CA228" s="486">
        <f t="shared" si="304"/>
        <v>-15.901310365753385</v>
      </c>
      <c r="CB228" s="348">
        <f t="shared" si="305"/>
        <v>23.385542223888049</v>
      </c>
      <c r="CC228" s="404">
        <f t="shared" si="306"/>
        <v>51.350246779870801</v>
      </c>
      <c r="CD228" s="570">
        <f t="shared" si="307"/>
        <v>6.16</v>
      </c>
      <c r="CE228" s="419">
        <f t="shared" si="41"/>
        <v>6.6127599999999997</v>
      </c>
      <c r="CF228" s="419">
        <f t="shared" si="325"/>
        <v>6.9797681800000007</v>
      </c>
      <c r="CG228" s="419">
        <f t="shared" si="325"/>
        <v>7.3671453139900018</v>
      </c>
      <c r="CH228" s="496">
        <f t="shared" si="325"/>
        <v>7.7760218789164481</v>
      </c>
      <c r="CI228" s="416">
        <f t="shared" si="308"/>
        <v>34.895695372906445</v>
      </c>
      <c r="CJ228" s="405">
        <f t="shared" si="309"/>
        <v>17.693791386728751</v>
      </c>
      <c r="CK228" s="457">
        <v>0.68</v>
      </c>
      <c r="CL228" s="458">
        <v>22.86</v>
      </c>
      <c r="CM228" s="458">
        <v>-4.6900000000000004</v>
      </c>
      <c r="CN228" s="525">
        <v>0.16</v>
      </c>
      <c r="CO228" s="508">
        <v>10.54</v>
      </c>
    </row>
    <row r="229" spans="1:93" ht="11.25" customHeight="1">
      <c r="A229" s="24" t="s">
        <v>3170</v>
      </c>
      <c r="B229" s="24" t="s">
        <v>3737</v>
      </c>
      <c r="C229" s="217" t="s">
        <v>497</v>
      </c>
      <c r="D229" s="199">
        <v>5</v>
      </c>
      <c r="E229" s="24">
        <v>640</v>
      </c>
      <c r="F229" s="57" t="s">
        <v>2659</v>
      </c>
      <c r="G229" s="49" t="s">
        <v>2659</v>
      </c>
      <c r="H229" s="989">
        <v>28.5</v>
      </c>
      <c r="I229" s="227">
        <f t="shared" si="313"/>
        <v>4.0701754385964914</v>
      </c>
      <c r="J229" s="126">
        <v>0.28000000000000003</v>
      </c>
      <c r="K229" s="126">
        <v>0.28999999999999998</v>
      </c>
      <c r="L229" s="83">
        <f t="shared" si="297"/>
        <v>3.5714285714285587</v>
      </c>
      <c r="M229" s="140">
        <v>42074</v>
      </c>
      <c r="N229" s="27">
        <v>42076</v>
      </c>
      <c r="O229" s="28">
        <v>42090</v>
      </c>
      <c r="P229" s="26" t="s">
        <v>464</v>
      </c>
      <c r="Q229" s="889" t="s">
        <v>3145</v>
      </c>
      <c r="R229" s="224">
        <f t="shared" si="322"/>
        <v>1.1599999999999999</v>
      </c>
      <c r="S229" s="231">
        <f t="shared" si="298"/>
        <v>42.647058823529406</v>
      </c>
      <c r="T229" s="680" t="str">
        <f t="shared" si="299"/>
        <v>n/a</v>
      </c>
      <c r="U229" s="227">
        <f t="shared" si="300"/>
        <v>10.477941176470587</v>
      </c>
      <c r="V229" s="263">
        <v>12</v>
      </c>
      <c r="W229" s="1001">
        <v>2.72</v>
      </c>
      <c r="X229" s="1002" t="s">
        <v>462</v>
      </c>
      <c r="Y229" s="1003" t="s">
        <v>462</v>
      </c>
      <c r="Z229" s="1002" t="s">
        <v>462</v>
      </c>
      <c r="AA229" s="1095" t="s">
        <v>462</v>
      </c>
      <c r="AB229" s="1096" t="s">
        <v>462</v>
      </c>
      <c r="AC229" s="1093" t="s">
        <v>462</v>
      </c>
      <c r="AD229" s="1097" t="s">
        <v>462</v>
      </c>
      <c r="AE229" s="1097" t="s">
        <v>462</v>
      </c>
      <c r="AF229" s="723">
        <v>0</v>
      </c>
      <c r="AG229" s="1094">
        <v>94</v>
      </c>
      <c r="AH229" s="722" t="s">
        <v>462</v>
      </c>
      <c r="AI229" s="1003" t="s">
        <v>462</v>
      </c>
      <c r="AJ229" s="796" t="str">
        <f t="shared" si="327"/>
        <v>n/a</v>
      </c>
      <c r="AK229" s="688">
        <f t="shared" si="330"/>
        <v>0.69310624382106412</v>
      </c>
      <c r="AL229" s="634">
        <f t="shared" si="310"/>
        <v>3.7037037037036979</v>
      </c>
      <c r="AM229" s="631">
        <f t="shared" si="311"/>
        <v>3.8498820370220788</v>
      </c>
      <c r="AN229" s="631">
        <f t="shared" si="312"/>
        <v>3.1310306477545069</v>
      </c>
      <c r="AO229" s="235">
        <f t="shared" si="316"/>
        <v>4.5173891819142664</v>
      </c>
      <c r="AP229" s="808">
        <v>1.1200000000000001</v>
      </c>
      <c r="AQ229" s="808">
        <v>1.08</v>
      </c>
      <c r="AR229" s="809"/>
      <c r="AS229" s="808">
        <v>1.04</v>
      </c>
      <c r="AT229" s="796">
        <v>1</v>
      </c>
      <c r="AU229" s="809"/>
      <c r="AV229" s="827">
        <v>0.96</v>
      </c>
      <c r="AW229" s="821">
        <v>0.96</v>
      </c>
      <c r="AX229" s="811">
        <v>0.92</v>
      </c>
      <c r="AY229" s="811">
        <v>0.88</v>
      </c>
      <c r="AZ229" s="811">
        <v>0.84</v>
      </c>
      <c r="BA229" s="811">
        <v>0.78</v>
      </c>
      <c r="BB229" s="811">
        <v>0.72</v>
      </c>
      <c r="BC229" s="811">
        <v>0.66</v>
      </c>
      <c r="BD229" s="811">
        <v>0.6</v>
      </c>
      <c r="BE229" s="811">
        <v>0.5272</v>
      </c>
      <c r="BF229" s="811">
        <v>0.44640000000000002</v>
      </c>
      <c r="BG229" s="811">
        <v>0.38119999999999998</v>
      </c>
      <c r="BH229" s="810">
        <f t="shared" si="317"/>
        <v>12.914800000000001</v>
      </c>
      <c r="BI229" s="405">
        <f t="shared" si="301"/>
        <v>3.7037037037036979</v>
      </c>
      <c r="BJ229" s="405">
        <f t="shared" si="319"/>
        <v>3.8461538461538547</v>
      </c>
      <c r="BK229" s="405">
        <f t="shared" si="302"/>
        <v>4.0000000000000036</v>
      </c>
      <c r="BL229" s="306">
        <f t="shared" si="321"/>
        <v>4.1666666666666741</v>
      </c>
      <c r="BM229" s="404">
        <f t="shared" ref="BM229:BW229" si="332">IF(AW229=0,0,IF(AW229&gt;AV229,0,((AV229/AW229)-1)*100))</f>
        <v>0</v>
      </c>
      <c r="BN229" s="306">
        <f t="shared" si="332"/>
        <v>4.3478260869565188</v>
      </c>
      <c r="BO229" s="306">
        <f t="shared" si="332"/>
        <v>4.5454545454545414</v>
      </c>
      <c r="BP229" s="306">
        <f t="shared" si="332"/>
        <v>4.7619047619047672</v>
      </c>
      <c r="BQ229" s="306">
        <f t="shared" si="332"/>
        <v>7.6923076923076872</v>
      </c>
      <c r="BR229" s="306">
        <f t="shared" si="332"/>
        <v>8.3333333333333481</v>
      </c>
      <c r="BS229" s="306">
        <f t="shared" si="332"/>
        <v>9.0909090909090828</v>
      </c>
      <c r="BT229" s="306">
        <f t="shared" si="332"/>
        <v>10.000000000000009</v>
      </c>
      <c r="BU229" s="306">
        <f t="shared" si="332"/>
        <v>13.808801213960532</v>
      </c>
      <c r="BV229" s="306">
        <f t="shared" si="332"/>
        <v>18.100358422939067</v>
      </c>
      <c r="BW229" s="306">
        <f t="shared" si="332"/>
        <v>17.103882476390364</v>
      </c>
      <c r="BX229" s="404">
        <f t="shared" si="318"/>
        <v>7.566753456045344</v>
      </c>
      <c r="BY229" s="405">
        <f t="shared" si="303"/>
        <v>5.0818958489441881</v>
      </c>
      <c r="BZ229" s="788" t="s">
        <v>2637</v>
      </c>
      <c r="CA229" s="486">
        <f t="shared" si="304"/>
        <v>-3.2767350901195886</v>
      </c>
      <c r="CB229" s="348">
        <f t="shared" si="305"/>
        <v>7.2012060863509983</v>
      </c>
      <c r="CC229" s="404">
        <f t="shared" si="306"/>
        <v>26.957593798934226</v>
      </c>
      <c r="CD229" s="570">
        <f t="shared" si="307"/>
        <v>1.1536000000000002</v>
      </c>
      <c r="CE229" s="419">
        <f t="shared" si="41"/>
        <v>1.1882080000000002</v>
      </c>
      <c r="CF229" s="419">
        <f t="shared" si="325"/>
        <v>1.2238542400000001</v>
      </c>
      <c r="CG229" s="419">
        <f t="shared" si="325"/>
        <v>1.2605698672000001</v>
      </c>
      <c r="CH229" s="496">
        <f t="shared" si="325"/>
        <v>1.2983869632160001</v>
      </c>
      <c r="CI229" s="416">
        <f t="shared" si="308"/>
        <v>6.1246190704160011</v>
      </c>
      <c r="CJ229" s="405">
        <f t="shared" si="309"/>
        <v>21.489891475143864</v>
      </c>
      <c r="CK229" s="457" t="s">
        <v>462</v>
      </c>
      <c r="CL229" s="458">
        <v>12.65</v>
      </c>
      <c r="CM229" s="458">
        <v>-2.56</v>
      </c>
      <c r="CN229" s="525">
        <v>-0.43</v>
      </c>
      <c r="CO229" s="508">
        <v>2.74</v>
      </c>
    </row>
    <row r="230" spans="1:93" ht="11.25" customHeight="1">
      <c r="A230" s="24" t="s">
        <v>3648</v>
      </c>
      <c r="B230" s="24" t="s">
        <v>1624</v>
      </c>
      <c r="C230" s="217" t="s">
        <v>497</v>
      </c>
      <c r="D230" s="117">
        <v>7</v>
      </c>
      <c r="E230" s="24">
        <v>402</v>
      </c>
      <c r="F230" s="57" t="s">
        <v>2659</v>
      </c>
      <c r="G230" s="49" t="s">
        <v>2659</v>
      </c>
      <c r="H230" s="494">
        <v>20</v>
      </c>
      <c r="I230" s="227">
        <f t="shared" si="313"/>
        <v>1.2</v>
      </c>
      <c r="J230" s="126">
        <v>0.05</v>
      </c>
      <c r="K230" s="126">
        <v>0.06</v>
      </c>
      <c r="L230" s="83">
        <f t="shared" si="297"/>
        <v>19.999999999999996</v>
      </c>
      <c r="M230" s="501">
        <v>41744</v>
      </c>
      <c r="N230" s="329">
        <v>41750</v>
      </c>
      <c r="O230" s="330">
        <v>41764</v>
      </c>
      <c r="P230" s="26" t="s">
        <v>1249</v>
      </c>
      <c r="Q230" s="91"/>
      <c r="R230" s="224">
        <f t="shared" si="322"/>
        <v>0.24</v>
      </c>
      <c r="S230" s="231">
        <f t="shared" si="298"/>
        <v>17.518248175182478</v>
      </c>
      <c r="T230" s="680" t="str">
        <f t="shared" si="299"/>
        <v>n/a</v>
      </c>
      <c r="U230" s="227">
        <f t="shared" si="300"/>
        <v>14.5985401459854</v>
      </c>
      <c r="V230" s="263">
        <v>12</v>
      </c>
      <c r="W230" s="478">
        <v>1.37</v>
      </c>
      <c r="X230" s="480" t="s">
        <v>462</v>
      </c>
      <c r="Y230" s="479" t="s">
        <v>462</v>
      </c>
      <c r="Z230" s="480" t="s">
        <v>462</v>
      </c>
      <c r="AA230" s="481" t="s">
        <v>462</v>
      </c>
      <c r="AB230" s="484" t="s">
        <v>462</v>
      </c>
      <c r="AC230" s="482" t="s">
        <v>462</v>
      </c>
      <c r="AD230" s="523" t="s">
        <v>462</v>
      </c>
      <c r="AE230" s="482" t="s">
        <v>462</v>
      </c>
      <c r="AF230" s="723">
        <v>0</v>
      </c>
      <c r="AG230" s="735">
        <v>18</v>
      </c>
      <c r="AH230" s="710" t="s">
        <v>462</v>
      </c>
      <c r="AI230" s="479" t="s">
        <v>462</v>
      </c>
      <c r="AJ230" s="796" t="str">
        <f t="shared" si="327"/>
        <v>n/a</v>
      </c>
      <c r="AK230" s="688" t="str">
        <f t="shared" si="330"/>
        <v>n/a</v>
      </c>
      <c r="AL230" s="634">
        <f t="shared" si="310"/>
        <v>21.052631578947366</v>
      </c>
      <c r="AM230" s="631">
        <f t="shared" si="311"/>
        <v>19.434929033864879</v>
      </c>
      <c r="AN230" s="631">
        <f t="shared" si="312"/>
        <v>18.126018804310839</v>
      </c>
      <c r="AO230" s="235" t="str">
        <f t="shared" si="316"/>
        <v>n/a</v>
      </c>
      <c r="AP230" s="808">
        <v>0.23</v>
      </c>
      <c r="AQ230" s="808">
        <v>0.19</v>
      </c>
      <c r="AR230" s="809"/>
      <c r="AS230" s="808">
        <v>0.155</v>
      </c>
      <c r="AT230" s="796">
        <v>0.13500000000000001</v>
      </c>
      <c r="AU230" s="809"/>
      <c r="AV230" s="821">
        <v>0.115</v>
      </c>
      <c r="AW230" s="827">
        <v>0.1</v>
      </c>
      <c r="AX230" s="811">
        <v>7.4999999999999997E-2</v>
      </c>
      <c r="AY230" s="812">
        <v>0</v>
      </c>
      <c r="AZ230" s="812">
        <v>0</v>
      </c>
      <c r="BA230" s="812">
        <v>0</v>
      </c>
      <c r="BB230" s="812">
        <v>0</v>
      </c>
      <c r="BC230" s="812">
        <v>0</v>
      </c>
      <c r="BD230" s="812">
        <v>0</v>
      </c>
      <c r="BE230" s="812">
        <v>0</v>
      </c>
      <c r="BF230" s="812">
        <v>0</v>
      </c>
      <c r="BG230" s="812">
        <v>0</v>
      </c>
      <c r="BH230" s="810">
        <f t="shared" si="317"/>
        <v>1</v>
      </c>
      <c r="BI230" s="405">
        <f t="shared" si="301"/>
        <v>21.052631578947366</v>
      </c>
      <c r="BJ230" s="405">
        <f t="shared" si="319"/>
        <v>22.580645161290324</v>
      </c>
      <c r="BK230" s="405">
        <f t="shared" si="302"/>
        <v>14.814814814814813</v>
      </c>
      <c r="BL230" s="306">
        <f t="shared" si="321"/>
        <v>17.391304347826097</v>
      </c>
      <c r="BM230" s="404">
        <f t="shared" ref="BM230:BW234" si="333">IF(AW230=0,0,IF(AW230&gt;AV230,0,((AV230/AW230)-1)*100))</f>
        <v>14.999999999999991</v>
      </c>
      <c r="BN230" s="306">
        <f t="shared" si="333"/>
        <v>33.33333333333335</v>
      </c>
      <c r="BO230" s="306">
        <f t="shared" si="333"/>
        <v>0</v>
      </c>
      <c r="BP230" s="306">
        <f t="shared" si="333"/>
        <v>0</v>
      </c>
      <c r="BQ230" s="306">
        <f t="shared" si="333"/>
        <v>0</v>
      </c>
      <c r="BR230" s="306">
        <f t="shared" si="333"/>
        <v>0</v>
      </c>
      <c r="BS230" s="306">
        <f t="shared" si="333"/>
        <v>0</v>
      </c>
      <c r="BT230" s="306">
        <f t="shared" si="333"/>
        <v>0</v>
      </c>
      <c r="BU230" s="306">
        <f t="shared" si="333"/>
        <v>0</v>
      </c>
      <c r="BV230" s="306">
        <f t="shared" si="333"/>
        <v>0</v>
      </c>
      <c r="BW230" s="306">
        <f t="shared" si="333"/>
        <v>0</v>
      </c>
      <c r="BX230" s="404">
        <f t="shared" si="318"/>
        <v>8.2781819490807944</v>
      </c>
      <c r="BY230" s="405">
        <f t="shared" si="303"/>
        <v>10.903276885397871</v>
      </c>
      <c r="BZ230" s="788" t="s">
        <v>2637</v>
      </c>
      <c r="CA230" s="486">
        <f t="shared" si="304"/>
        <v>4.7274786583254382</v>
      </c>
      <c r="CB230" s="348">
        <f t="shared" si="305"/>
        <v>19.326018804310838</v>
      </c>
      <c r="CC230" s="404">
        <f t="shared" si="306"/>
        <v>42.607412142423605</v>
      </c>
      <c r="CD230" s="570">
        <f t="shared" si="307"/>
        <v>0.23690000000000003</v>
      </c>
      <c r="CE230" s="419">
        <f t="shared" si="41"/>
        <v>0.24400700000000003</v>
      </c>
      <c r="CF230" s="419">
        <f t="shared" si="325"/>
        <v>0.25132721000000002</v>
      </c>
      <c r="CG230" s="419">
        <f t="shared" si="325"/>
        <v>0.25886702630000002</v>
      </c>
      <c r="CH230" s="496">
        <f t="shared" si="325"/>
        <v>0.26663303708900005</v>
      </c>
      <c r="CI230" s="416">
        <f t="shared" si="308"/>
        <v>1.2577342733890002</v>
      </c>
      <c r="CJ230" s="405">
        <f t="shared" si="309"/>
        <v>6.2886713669450005</v>
      </c>
      <c r="CK230" s="483" t="s">
        <v>462</v>
      </c>
      <c r="CL230" s="502" t="s">
        <v>462</v>
      </c>
      <c r="CM230" s="502" t="s">
        <v>462</v>
      </c>
      <c r="CN230" s="526">
        <v>2.14</v>
      </c>
      <c r="CO230" s="527">
        <v>9.4700000000000006</v>
      </c>
    </row>
    <row r="231" spans="1:93" ht="11.25" customHeight="1">
      <c r="A231" s="32" t="s">
        <v>2510</v>
      </c>
      <c r="B231" s="32" t="s">
        <v>547</v>
      </c>
      <c r="C231" s="35" t="s">
        <v>1312</v>
      </c>
      <c r="D231" s="118">
        <v>7</v>
      </c>
      <c r="E231" s="24">
        <v>405</v>
      </c>
      <c r="F231" s="40" t="s">
        <v>2049</v>
      </c>
      <c r="G231" s="42" t="s">
        <v>2049</v>
      </c>
      <c r="H231" s="185">
        <v>81.180000000000007</v>
      </c>
      <c r="I231" s="229">
        <f t="shared" si="313"/>
        <v>1.4781966001478195</v>
      </c>
      <c r="J231" s="125">
        <v>0.25</v>
      </c>
      <c r="K231" s="125">
        <v>0.3</v>
      </c>
      <c r="L231" s="84">
        <f t="shared" si="297"/>
        <v>19.999999999999996</v>
      </c>
      <c r="M231" s="215">
        <v>41835</v>
      </c>
      <c r="N231" s="44">
        <v>41837</v>
      </c>
      <c r="O231" s="34">
        <v>41850</v>
      </c>
      <c r="P231" s="268" t="s">
        <v>1198</v>
      </c>
      <c r="Q231" s="32"/>
      <c r="R231" s="192">
        <f t="shared" si="322"/>
        <v>1.2</v>
      </c>
      <c r="S231" s="672">
        <f t="shared" si="298"/>
        <v>27.459954233409611</v>
      </c>
      <c r="T231" s="681">
        <f t="shared" si="299"/>
        <v>56.592432548160268</v>
      </c>
      <c r="U231" s="229">
        <f t="shared" si="300"/>
        <v>18.576659038901603</v>
      </c>
      <c r="V231" s="264">
        <v>12</v>
      </c>
      <c r="W231" s="162">
        <v>4.37</v>
      </c>
      <c r="X231" s="150">
        <v>1.86</v>
      </c>
      <c r="Y231" s="157">
        <v>1.42</v>
      </c>
      <c r="Z231" s="150">
        <v>2.97</v>
      </c>
      <c r="AA231" s="158">
        <v>16.399999999999999</v>
      </c>
      <c r="AB231" s="434">
        <v>17.600000000000001</v>
      </c>
      <c r="AC231" s="444">
        <v>5.98</v>
      </c>
      <c r="AD231" s="445">
        <v>32.4</v>
      </c>
      <c r="AE231" s="444">
        <v>10</v>
      </c>
      <c r="AF231" s="725">
        <v>4</v>
      </c>
      <c r="AG231" s="467">
        <v>1077</v>
      </c>
      <c r="AH231" s="679">
        <v>1.8</v>
      </c>
      <c r="AI231" s="769">
        <v>0.17</v>
      </c>
      <c r="AJ231" s="797">
        <f t="shared" si="327"/>
        <v>0.11229829938674966</v>
      </c>
      <c r="AK231" s="686">
        <f t="shared" si="330"/>
        <v>1.4259256991906664</v>
      </c>
      <c r="AL231" s="634">
        <f t="shared" si="310"/>
        <v>11.111111111111116</v>
      </c>
      <c r="AM231" s="631">
        <f t="shared" si="311"/>
        <v>5.0081546755695205</v>
      </c>
      <c r="AN231" s="631">
        <f t="shared" si="312"/>
        <v>3.638464900130689</v>
      </c>
      <c r="AO231" s="235">
        <f t="shared" si="316"/>
        <v>2.5516511149184185</v>
      </c>
      <c r="AP231" s="808">
        <v>1.1000000000000001</v>
      </c>
      <c r="AQ231" s="808">
        <v>0.99</v>
      </c>
      <c r="AR231" s="809"/>
      <c r="AS231" s="808">
        <v>0.97</v>
      </c>
      <c r="AT231" s="796">
        <v>0.95</v>
      </c>
      <c r="AU231" s="809"/>
      <c r="AV231" s="821">
        <v>0.93</v>
      </c>
      <c r="AW231" s="827">
        <v>0.92</v>
      </c>
      <c r="AX231" s="811">
        <v>0.90500000000000003</v>
      </c>
      <c r="AY231" s="812">
        <v>0.86</v>
      </c>
      <c r="AZ231" s="812">
        <v>0.86</v>
      </c>
      <c r="BA231" s="812">
        <v>0.86</v>
      </c>
      <c r="BB231" s="811">
        <v>0.85499999999999998</v>
      </c>
      <c r="BC231" s="812">
        <v>0.84</v>
      </c>
      <c r="BD231" s="811">
        <v>0.83499999999999996</v>
      </c>
      <c r="BE231" s="812">
        <v>0.82</v>
      </c>
      <c r="BF231" s="811">
        <v>0.79</v>
      </c>
      <c r="BG231" s="811">
        <v>0.76500000000000001</v>
      </c>
      <c r="BH231" s="810">
        <f t="shared" si="317"/>
        <v>14.25</v>
      </c>
      <c r="BI231" s="405">
        <f t="shared" ref="BI231:BI262" si="334">((AP231/AQ231)-1)*100</f>
        <v>11.111111111111116</v>
      </c>
      <c r="BJ231" s="405">
        <f t="shared" si="319"/>
        <v>2.0618556701030855</v>
      </c>
      <c r="BK231" s="405">
        <f t="shared" si="302"/>
        <v>2.1052631578947434</v>
      </c>
      <c r="BL231" s="306">
        <f t="shared" si="321"/>
        <v>2.1505376344086002</v>
      </c>
      <c r="BM231" s="404">
        <f t="shared" si="333"/>
        <v>1.0869565217391353</v>
      </c>
      <c r="BN231" s="306">
        <f t="shared" si="333"/>
        <v>1.6574585635359185</v>
      </c>
      <c r="BO231" s="306">
        <f t="shared" si="333"/>
        <v>5.232558139534893</v>
      </c>
      <c r="BP231" s="306">
        <f t="shared" si="333"/>
        <v>0</v>
      </c>
      <c r="BQ231" s="306">
        <f t="shared" si="333"/>
        <v>0</v>
      </c>
      <c r="BR231" s="306">
        <f t="shared" si="333"/>
        <v>0.58479532163742132</v>
      </c>
      <c r="BS231" s="306">
        <f t="shared" si="333"/>
        <v>1.7857142857142794</v>
      </c>
      <c r="BT231" s="306">
        <f t="shared" si="333"/>
        <v>0.59880239520957446</v>
      </c>
      <c r="BU231" s="306">
        <f t="shared" si="333"/>
        <v>1.8292682926829285</v>
      </c>
      <c r="BV231" s="306">
        <f t="shared" si="333"/>
        <v>3.7974683544303778</v>
      </c>
      <c r="BW231" s="306">
        <f t="shared" si="333"/>
        <v>3.2679738562091609</v>
      </c>
      <c r="BX231" s="404">
        <f t="shared" si="318"/>
        <v>2.4846508869474153</v>
      </c>
      <c r="BY231" s="405">
        <f t="shared" ref="BY231:BY262" si="335">SQRT(AVERAGE((BI231-$BX231)^2,(BJ231-$BX231)^2,(BK231-$BX231)^2,(BL231-$BX231)^2,(BM231-$BX231)^2,(BN231-$BX231)^2,(BO231-$BX231)^2,(BP231-$BX231)^2,(BQ231-$BX231)^2,(BR231-$BX231)^2,(BS231-$BX231)^2,(BT231-$BX231)^2,(BU231-$BX231)^2,(BV231-$BX231)^2,(BW231-$BX231)^2))</f>
        <v>2.6808818016163691</v>
      </c>
      <c r="BZ231" s="788" t="s">
        <v>1464</v>
      </c>
      <c r="CA231" s="683">
        <f t="shared" si="304"/>
        <v>-13.459997538623094</v>
      </c>
      <c r="CB231" s="348">
        <f t="shared" si="305"/>
        <v>5.116661500278509</v>
      </c>
      <c r="CC231" s="404">
        <f t="shared" si="306"/>
        <v>61.027799461551901</v>
      </c>
      <c r="CD231" s="570">
        <f t="shared" ref="CD231:CD262" si="336">IF(AB231="n/a",1.03*AP231,IF(AB231&lt;0,1.01*AP231,IF(AB231&gt;10,1.1*AP231,(1+AB231/100)*AP231)))</f>
        <v>1.2100000000000002</v>
      </c>
      <c r="CE231" s="420">
        <f t="shared" si="41"/>
        <v>1.2823580000000003</v>
      </c>
      <c r="CF231" s="420">
        <f t="shared" si="325"/>
        <v>1.4105938000000005</v>
      </c>
      <c r="CG231" s="420">
        <f t="shared" si="325"/>
        <v>1.5516531800000006</v>
      </c>
      <c r="CH231" s="497">
        <f t="shared" si="325"/>
        <v>1.7068184980000007</v>
      </c>
      <c r="CI231" s="421">
        <f t="shared" si="308"/>
        <v>7.1614234780000015</v>
      </c>
      <c r="CJ231" s="409">
        <f t="shared" si="309"/>
        <v>8.8216598644986455</v>
      </c>
      <c r="CK231" s="468">
        <v>2.1</v>
      </c>
      <c r="CL231" s="469">
        <v>21.08</v>
      </c>
      <c r="CM231" s="469">
        <v>-12.92</v>
      </c>
      <c r="CN231" s="528">
        <v>-4.83</v>
      </c>
      <c r="CO231" s="476">
        <v>4.2300000000000004</v>
      </c>
    </row>
    <row r="232" spans="1:93" ht="11.25" customHeight="1">
      <c r="A232" s="16" t="s">
        <v>1317</v>
      </c>
      <c r="B232" s="16" t="s">
        <v>1318</v>
      </c>
      <c r="C232" s="373" t="s">
        <v>168</v>
      </c>
      <c r="D232" s="116">
        <v>6</v>
      </c>
      <c r="E232" s="24">
        <v>473</v>
      </c>
      <c r="F232" s="78" t="s">
        <v>2659</v>
      </c>
      <c r="G232" s="50" t="s">
        <v>2659</v>
      </c>
      <c r="H232" s="184">
        <v>137.41</v>
      </c>
      <c r="I232" s="227">
        <f t="shared" ref="I232:I250" si="337">(R232/H232)*100</f>
        <v>1.455498144239866</v>
      </c>
      <c r="J232" s="126">
        <v>0.45</v>
      </c>
      <c r="K232" s="126">
        <v>0.5</v>
      </c>
      <c r="L232" s="83">
        <f t="shared" ref="L232:L250" si="338">((K232/J232)-1)*100</f>
        <v>11.111111111111116</v>
      </c>
      <c r="M232" s="140">
        <v>42088</v>
      </c>
      <c r="N232" s="27">
        <v>42090</v>
      </c>
      <c r="O232" s="28">
        <v>42104</v>
      </c>
      <c r="P232" s="93" t="s">
        <v>236</v>
      </c>
      <c r="Q232" s="198"/>
      <c r="R232" s="224">
        <f t="shared" si="322"/>
        <v>2</v>
      </c>
      <c r="S232" s="231">
        <f t="shared" ref="S232:S250" si="339">IF(OR(W232&lt;0.01,W232="n/a"),"n/a",R232/W232*100)</f>
        <v>24.570024570024568</v>
      </c>
      <c r="T232" s="680">
        <f t="shared" ref="T232:T250" si="340">IF(OR(W232&lt;0.01,Z232="n/a"),"n/a",(H232/SQRT(22.5*W232*(H232/Z232))-1)*100)</f>
        <v>49.27391836051838</v>
      </c>
      <c r="U232" s="227">
        <f t="shared" ref="U232:U250" si="341">IF(OR(W232&lt;0.01,W232="n/a"),"n/a",H232/W232)</f>
        <v>16.880835380835379</v>
      </c>
      <c r="V232" s="263">
        <v>3</v>
      </c>
      <c r="W232" s="161">
        <v>8.14</v>
      </c>
      <c r="X232" s="149">
        <v>2.4900000000000002</v>
      </c>
      <c r="Y232" s="155">
        <v>1.58</v>
      </c>
      <c r="Z232" s="149">
        <v>2.97</v>
      </c>
      <c r="AA232" s="156">
        <v>18.2</v>
      </c>
      <c r="AB232" s="432">
        <v>5.4</v>
      </c>
      <c r="AC232" s="440">
        <v>-6.97</v>
      </c>
      <c r="AD232" s="443">
        <v>16</v>
      </c>
      <c r="AE232" s="443">
        <v>6.78</v>
      </c>
      <c r="AF232" s="723">
        <v>18</v>
      </c>
      <c r="AG232" s="456">
        <v>11997</v>
      </c>
      <c r="AH232" s="653">
        <v>0.9</v>
      </c>
      <c r="AI232" s="767">
        <v>0.17</v>
      </c>
      <c r="AJ232" s="796">
        <f t="shared" si="327"/>
        <v>3.4490348369709989</v>
      </c>
      <c r="AK232" s="688">
        <f t="shared" si="330"/>
        <v>2.245730939615517</v>
      </c>
      <c r="AL232" s="632">
        <f t="shared" ref="AL232:AL263" si="342">((AP232/AQ232)^(1/1)-1)*100</f>
        <v>12.5</v>
      </c>
      <c r="AM232" s="633">
        <f t="shared" ref="AM232:AM278" si="343">IF(AT232=0,"n/a",((AP232/AT232)^(1/3)-1)*100)</f>
        <v>37.001342118888282</v>
      </c>
      <c r="AN232" s="633">
        <f t="shared" ref="AN232:AN263" si="344">IF(AW232=0,"n/a",((AP232/AW232)^(1/5)-1)*100)</f>
        <v>55.184557391535982</v>
      </c>
      <c r="AO232" s="234">
        <f t="shared" si="316"/>
        <v>24.573093961551741</v>
      </c>
      <c r="AP232" s="803">
        <v>1.8</v>
      </c>
      <c r="AQ232" s="801">
        <v>1.6</v>
      </c>
      <c r="AR232" s="802"/>
      <c r="AS232" s="803">
        <v>1.2</v>
      </c>
      <c r="AT232" s="795">
        <v>0.7</v>
      </c>
      <c r="AU232" s="802"/>
      <c r="AV232" s="826">
        <v>0.4</v>
      </c>
      <c r="AW232" s="830">
        <v>0.2</v>
      </c>
      <c r="AX232" s="807">
        <v>0.2</v>
      </c>
      <c r="AY232" s="807">
        <v>0.2</v>
      </c>
      <c r="AZ232" s="807">
        <v>0.2</v>
      </c>
      <c r="BA232" s="807">
        <v>0.2</v>
      </c>
      <c r="BB232" s="806">
        <v>0.2</v>
      </c>
      <c r="BC232" s="806">
        <v>0.1</v>
      </c>
      <c r="BD232" s="807">
        <v>0</v>
      </c>
      <c r="BE232" s="807">
        <v>0</v>
      </c>
      <c r="BF232" s="807">
        <v>0</v>
      </c>
      <c r="BG232" s="807">
        <v>0</v>
      </c>
      <c r="BH232" s="805">
        <f t="shared" si="317"/>
        <v>7.0000000000000018</v>
      </c>
      <c r="BI232" s="407">
        <f t="shared" si="334"/>
        <v>12.5</v>
      </c>
      <c r="BJ232" s="407">
        <f t="shared" si="319"/>
        <v>33.33333333333335</v>
      </c>
      <c r="BK232" s="407">
        <f t="shared" ref="BK232:BK250" si="345">IF(AT232=0,0,IF(AT232&gt;AS232,0,((AS232/AT232)-1)*100))</f>
        <v>71.428571428571445</v>
      </c>
      <c r="BL232" s="394">
        <f t="shared" si="321"/>
        <v>74.999999999999972</v>
      </c>
      <c r="BM232" s="406">
        <f t="shared" si="333"/>
        <v>100</v>
      </c>
      <c r="BN232" s="394">
        <f t="shared" si="333"/>
        <v>0</v>
      </c>
      <c r="BO232" s="394">
        <f t="shared" si="333"/>
        <v>0</v>
      </c>
      <c r="BP232" s="394">
        <f t="shared" si="333"/>
        <v>0</v>
      </c>
      <c r="BQ232" s="394">
        <f t="shared" si="333"/>
        <v>0</v>
      </c>
      <c r="BR232" s="394">
        <f t="shared" si="333"/>
        <v>0</v>
      </c>
      <c r="BS232" s="394">
        <f t="shared" si="333"/>
        <v>100</v>
      </c>
      <c r="BT232" s="394">
        <f t="shared" si="333"/>
        <v>0</v>
      </c>
      <c r="BU232" s="394">
        <f t="shared" si="333"/>
        <v>0</v>
      </c>
      <c r="BV232" s="394">
        <f t="shared" si="333"/>
        <v>0</v>
      </c>
      <c r="BW232" s="394">
        <f t="shared" si="333"/>
        <v>0</v>
      </c>
      <c r="BX232" s="406">
        <f t="shared" si="318"/>
        <v>26.150793650793652</v>
      </c>
      <c r="BY232" s="407">
        <f t="shared" si="335"/>
        <v>38.06699515235546</v>
      </c>
      <c r="BZ232" s="787" t="s">
        <v>2441</v>
      </c>
      <c r="CA232" s="682">
        <f t="shared" ref="CA232:CA250" si="346">IF(AN232="n/a","n/a",IF(U232&lt;0,"n/a",IF(U232="n/a","n/a",I232+AN232-U232)))</f>
        <v>39.759220154940472</v>
      </c>
      <c r="CB232" s="350">
        <f t="shared" ref="CB232:CB250" si="347">IF(AN232="n/a","n/a",I232+AN232)</f>
        <v>56.640055535775851</v>
      </c>
      <c r="CC232" s="406">
        <f t="shared" ref="CC232:CC250" si="348">D232/10+(500-E232)/100+IF(F232="N",2,IF(F232="Y",1,0))+IF(G232="N",2,IF(G232="Y",1,0))+IF(L232&gt;10,5,L232/2)+IF(S232&gt;100,0,IF(S232&lt;0,0,(100-S232)/10))+IF(U232&gt;100,0,IF(U232&lt;0,0,(100-U232)/10))+IF(X232="-",0,IF(X232="N/A",0,IF(X232&gt;5,0,5-X232)))+IF(Y232&gt;5,0,5-Y232)+IF(Z232="N/A",0,IF(Z232&gt;5,0,5-Z232))+IF(AB232&lt;0,0,IF(AB232="-",0,IF(AB232="N/A",0,IF(AB232&gt;10,5,AB232/2))))+IF(AC232="n/a",0,IF(AC232&lt;0,0,IF(AC232&gt;10,5,AC232/2)))+IF(AE232="n/a",0,IF(AE232&lt;0,0,IF(AE232&gt;10,5,AE232/2)))+AF232/10+IF(AG232&gt;100000,3,IF(AG232&gt;10000,2,IF(AG232&gt;1000,1,0)))+IF(AL232&gt;10,5,AL232/2)+IF(AM232="n/a",0,IF(AM232&gt;10,5,AM232/2))+IF(AN232="n/a",0,IF(AN232&gt;10,5,AN232/2))+IF(AO232="n/a",0,IF(AO232&lt;0,0,IF(AO232&gt;10,5,AO232/2)))+IF(BX232&gt;10,5,BX232/2)</f>
        <v>64.574914004914007</v>
      </c>
      <c r="CD232" s="554">
        <f t="shared" si="336"/>
        <v>1.8972000000000002</v>
      </c>
      <c r="CE232" s="419">
        <f t="shared" si="41"/>
        <v>1.9161720000000002</v>
      </c>
      <c r="CF232" s="419">
        <f t="shared" ref="CF232:CH233" si="349">IF($AE232="n/a",1.03*CE232,IF($AE232&lt;0,1.01*CE232,IF($AE232&gt;10,1.1*CE232,(1+$AE232/100)*CE232)))</f>
        <v>2.0460884616000006</v>
      </c>
      <c r="CG232" s="419">
        <f t="shared" si="349"/>
        <v>2.1848132592964808</v>
      </c>
      <c r="CH232" s="496">
        <f t="shared" si="349"/>
        <v>2.3329435982767825</v>
      </c>
      <c r="CI232" s="416">
        <f t="shared" ref="CI232:CI250" si="350">SUM(CD232:CH232)</f>
        <v>10.377217319173266</v>
      </c>
      <c r="CJ232" s="405">
        <f t="shared" ref="CJ232:CJ250" si="351">(CI232/H232)*100</f>
        <v>7.5520102752152427</v>
      </c>
      <c r="CK232" s="457">
        <v>1.24</v>
      </c>
      <c r="CL232" s="458">
        <v>2.93</v>
      </c>
      <c r="CM232" s="458">
        <v>-26.71</v>
      </c>
      <c r="CN232" s="525">
        <v>-15.88</v>
      </c>
      <c r="CO232" s="508">
        <v>-15.91</v>
      </c>
    </row>
    <row r="233" spans="1:93" ht="11.25" customHeight="1">
      <c r="A233" s="24" t="s">
        <v>2667</v>
      </c>
      <c r="B233" s="24" t="s">
        <v>2456</v>
      </c>
      <c r="C233" s="29" t="s">
        <v>3417</v>
      </c>
      <c r="D233" s="117">
        <v>6</v>
      </c>
      <c r="E233" s="24">
        <v>428</v>
      </c>
      <c r="F233" s="57" t="s">
        <v>2659</v>
      </c>
      <c r="G233" s="49" t="s">
        <v>2659</v>
      </c>
      <c r="H233" s="184">
        <v>89.31</v>
      </c>
      <c r="I233" s="227">
        <f t="shared" si="337"/>
        <v>1.4779979845482027</v>
      </c>
      <c r="J233" s="126">
        <v>0.3</v>
      </c>
      <c r="K233" s="126">
        <v>0.33</v>
      </c>
      <c r="L233" s="83">
        <f t="shared" si="338"/>
        <v>10.000000000000009</v>
      </c>
      <c r="M233" s="140">
        <v>41857</v>
      </c>
      <c r="N233" s="27">
        <v>41859</v>
      </c>
      <c r="O233" s="28">
        <v>41880</v>
      </c>
      <c r="P233" s="93" t="s">
        <v>883</v>
      </c>
      <c r="Q233" s="109"/>
      <c r="R233" s="224">
        <f t="shared" si="322"/>
        <v>1.32</v>
      </c>
      <c r="S233" s="231">
        <f t="shared" si="339"/>
        <v>13.483146067415733</v>
      </c>
      <c r="T233" s="680">
        <f t="shared" si="340"/>
        <v>-40.26776351996881</v>
      </c>
      <c r="U233" s="227">
        <f t="shared" si="341"/>
        <v>9.1225740551583261</v>
      </c>
      <c r="V233" s="263">
        <v>12</v>
      </c>
      <c r="W233" s="161">
        <v>9.7899999999999991</v>
      </c>
      <c r="X233" s="149">
        <v>0.4</v>
      </c>
      <c r="Y233" s="155">
        <v>0.56000000000000005</v>
      </c>
      <c r="Z233" s="149">
        <v>0.88</v>
      </c>
      <c r="AA233" s="156">
        <v>10.3</v>
      </c>
      <c r="AB233" s="432">
        <v>69.2</v>
      </c>
      <c r="AC233" s="440">
        <v>9.4499999999999993</v>
      </c>
      <c r="AD233" s="443">
        <v>12</v>
      </c>
      <c r="AE233" s="443">
        <v>22.8</v>
      </c>
      <c r="AF233" s="723">
        <v>12</v>
      </c>
      <c r="AG233" s="456">
        <v>6142</v>
      </c>
      <c r="AH233" s="653">
        <v>0.5</v>
      </c>
      <c r="AI233" s="767">
        <v>0.44</v>
      </c>
      <c r="AJ233" s="796">
        <f t="shared" si="327"/>
        <v>2.372792976028661</v>
      </c>
      <c r="AK233" s="688" t="str">
        <f t="shared" si="330"/>
        <v>n/a</v>
      </c>
      <c r="AL233" s="634">
        <f t="shared" si="342"/>
        <v>16.66666666666665</v>
      </c>
      <c r="AM233" s="631">
        <f t="shared" si="343"/>
        <v>28.057916498749425</v>
      </c>
      <c r="AN233" s="631">
        <f t="shared" si="344"/>
        <v>28.473515712343932</v>
      </c>
      <c r="AO233" s="235" t="str">
        <f t="shared" si="316"/>
        <v>n/a</v>
      </c>
      <c r="AP233" s="808">
        <v>1.26</v>
      </c>
      <c r="AQ233" s="808">
        <v>1.08</v>
      </c>
      <c r="AR233" s="809"/>
      <c r="AS233" s="808">
        <v>0.84</v>
      </c>
      <c r="AT233" s="796">
        <v>0.6</v>
      </c>
      <c r="AU233" s="809"/>
      <c r="AV233" s="827">
        <v>0.48</v>
      </c>
      <c r="AW233" s="821">
        <v>0.36</v>
      </c>
      <c r="AX233" s="811">
        <v>0.09</v>
      </c>
      <c r="AY233" s="812">
        <v>0</v>
      </c>
      <c r="AZ233" s="812">
        <v>0</v>
      </c>
      <c r="BA233" s="812">
        <v>0</v>
      </c>
      <c r="BB233" s="812">
        <v>0</v>
      </c>
      <c r="BC233" s="812">
        <v>0</v>
      </c>
      <c r="BD233" s="812">
        <v>0</v>
      </c>
      <c r="BE233" s="812">
        <v>0</v>
      </c>
      <c r="BF233" s="812">
        <v>0</v>
      </c>
      <c r="BG233" s="812">
        <v>0</v>
      </c>
      <c r="BH233" s="810">
        <f t="shared" si="317"/>
        <v>4.71</v>
      </c>
      <c r="BI233" s="405">
        <f t="shared" si="334"/>
        <v>16.66666666666665</v>
      </c>
      <c r="BJ233" s="405">
        <f t="shared" si="319"/>
        <v>28.57142857142858</v>
      </c>
      <c r="BK233" s="405">
        <f t="shared" si="345"/>
        <v>39.999999999999993</v>
      </c>
      <c r="BL233" s="306">
        <f t="shared" si="321"/>
        <v>25</v>
      </c>
      <c r="BM233" s="404">
        <f t="shared" si="333"/>
        <v>33.333333333333329</v>
      </c>
      <c r="BN233" s="306">
        <f t="shared" si="333"/>
        <v>300</v>
      </c>
      <c r="BO233" s="306">
        <f t="shared" si="333"/>
        <v>0</v>
      </c>
      <c r="BP233" s="306">
        <f t="shared" si="333"/>
        <v>0</v>
      </c>
      <c r="BQ233" s="306">
        <f t="shared" si="333"/>
        <v>0</v>
      </c>
      <c r="BR233" s="306">
        <f t="shared" si="333"/>
        <v>0</v>
      </c>
      <c r="BS233" s="306">
        <f t="shared" si="333"/>
        <v>0</v>
      </c>
      <c r="BT233" s="306">
        <f t="shared" si="333"/>
        <v>0</v>
      </c>
      <c r="BU233" s="306">
        <f t="shared" si="333"/>
        <v>0</v>
      </c>
      <c r="BV233" s="306">
        <f t="shared" si="333"/>
        <v>0</v>
      </c>
      <c r="BW233" s="306">
        <f t="shared" si="333"/>
        <v>0</v>
      </c>
      <c r="BX233" s="404">
        <f t="shared" si="318"/>
        <v>29.571428571428569</v>
      </c>
      <c r="BY233" s="405">
        <f t="shared" si="335"/>
        <v>73.626614120698974</v>
      </c>
      <c r="BZ233" s="788" t="s">
        <v>2637</v>
      </c>
      <c r="CA233" s="486">
        <f t="shared" si="346"/>
        <v>20.828939641733811</v>
      </c>
      <c r="CB233" s="348">
        <f t="shared" si="347"/>
        <v>29.951513696892135</v>
      </c>
      <c r="CC233" s="404">
        <f t="shared" si="348"/>
        <v>74.144427987742603</v>
      </c>
      <c r="CD233" s="570">
        <f t="shared" si="336"/>
        <v>1.3860000000000001</v>
      </c>
      <c r="CE233" s="419">
        <f t="shared" si="41"/>
        <v>1.5169770000000002</v>
      </c>
      <c r="CF233" s="419">
        <f t="shared" si="349"/>
        <v>1.6686747000000004</v>
      </c>
      <c r="CG233" s="419">
        <f t="shared" si="349"/>
        <v>1.8355421700000005</v>
      </c>
      <c r="CH233" s="496">
        <f t="shared" si="349"/>
        <v>2.0190963870000007</v>
      </c>
      <c r="CI233" s="416">
        <f t="shared" si="350"/>
        <v>8.4262902570000016</v>
      </c>
      <c r="CJ233" s="405">
        <f t="shared" si="351"/>
        <v>9.4348788008061817</v>
      </c>
      <c r="CK233" s="457">
        <v>1.3</v>
      </c>
      <c r="CL233" s="458">
        <v>24.41</v>
      </c>
      <c r="CM233" s="458">
        <v>-1.38</v>
      </c>
      <c r="CN233" s="525">
        <v>3.69</v>
      </c>
      <c r="CO233" s="508">
        <v>9.07</v>
      </c>
    </row>
    <row r="234" spans="1:93" ht="11.25" customHeight="1">
      <c r="A234" s="24" t="s">
        <v>3284</v>
      </c>
      <c r="B234" s="24" t="s">
        <v>2309</v>
      </c>
      <c r="C234" s="217" t="s">
        <v>3304</v>
      </c>
      <c r="D234" s="117">
        <v>5</v>
      </c>
      <c r="E234" s="24">
        <v>641</v>
      </c>
      <c r="F234" s="57" t="s">
        <v>2659</v>
      </c>
      <c r="G234" s="49" t="s">
        <v>2659</v>
      </c>
      <c r="H234" s="184">
        <v>57.01</v>
      </c>
      <c r="I234" s="227">
        <f t="shared" si="337"/>
        <v>2.8065251710226278</v>
      </c>
      <c r="J234" s="126">
        <v>0.35</v>
      </c>
      <c r="K234" s="126">
        <v>0.4</v>
      </c>
      <c r="L234" s="83">
        <f t="shared" si="338"/>
        <v>14.285714285714302</v>
      </c>
      <c r="M234" s="140">
        <v>42074</v>
      </c>
      <c r="N234" s="27">
        <v>42076</v>
      </c>
      <c r="O234" s="28">
        <v>42090</v>
      </c>
      <c r="P234" s="26" t="s">
        <v>464</v>
      </c>
      <c r="Q234" s="1022"/>
      <c r="R234" s="224">
        <f t="shared" si="322"/>
        <v>1.6</v>
      </c>
      <c r="S234" s="231">
        <f t="shared" si="339"/>
        <v>36.866359447004612</v>
      </c>
      <c r="T234" s="680">
        <f t="shared" si="340"/>
        <v>-20.594373900703989</v>
      </c>
      <c r="U234" s="227">
        <f t="shared" si="341"/>
        <v>13.135944700460829</v>
      </c>
      <c r="V234" s="263">
        <v>12</v>
      </c>
      <c r="W234" s="161">
        <v>4.34</v>
      </c>
      <c r="X234" s="149">
        <v>1.38</v>
      </c>
      <c r="Y234" s="155">
        <v>0.44</v>
      </c>
      <c r="Z234" s="149">
        <v>1.08</v>
      </c>
      <c r="AA234" s="156">
        <v>8.5</v>
      </c>
      <c r="AB234" s="432">
        <v>-22.3</v>
      </c>
      <c r="AC234" s="440">
        <v>15.85</v>
      </c>
      <c r="AD234" s="443">
        <v>-8.8000000000000007</v>
      </c>
      <c r="AE234" s="443">
        <v>9.5</v>
      </c>
      <c r="AF234" s="723">
        <v>13</v>
      </c>
      <c r="AG234" s="456">
        <v>4451</v>
      </c>
      <c r="AH234" s="653">
        <v>2.6</v>
      </c>
      <c r="AI234" s="767">
        <v>0.56999999999999995</v>
      </c>
      <c r="AJ234" s="796" t="str">
        <f t="shared" si="327"/>
        <v>n/a</v>
      </c>
      <c r="AK234" s="688">
        <f t="shared" si="330"/>
        <v>1.0612973524095599</v>
      </c>
      <c r="AL234" s="634">
        <f t="shared" si="342"/>
        <v>11.111111111111093</v>
      </c>
      <c r="AM234" s="631">
        <f t="shared" si="343"/>
        <v>42.876981371889933</v>
      </c>
      <c r="AN234" s="631">
        <f t="shared" si="344"/>
        <v>28.473515712343932</v>
      </c>
      <c r="AO234" s="235">
        <f t="shared" si="316"/>
        <v>26.828970832441932</v>
      </c>
      <c r="AP234" s="808">
        <v>1.4</v>
      </c>
      <c r="AQ234" s="808">
        <v>1.26</v>
      </c>
      <c r="AR234" s="809"/>
      <c r="AS234" s="808">
        <v>0.8</v>
      </c>
      <c r="AT234" s="796">
        <v>0.48</v>
      </c>
      <c r="AU234" s="809"/>
      <c r="AV234" s="827">
        <v>0.4</v>
      </c>
      <c r="AW234" s="827">
        <v>0.4</v>
      </c>
      <c r="AX234" s="811">
        <v>0.4</v>
      </c>
      <c r="AY234" s="811">
        <v>0.32</v>
      </c>
      <c r="AZ234" s="811">
        <v>0.22</v>
      </c>
      <c r="BA234" s="811">
        <v>0.19</v>
      </c>
      <c r="BB234" s="811">
        <v>0.13</v>
      </c>
      <c r="BC234" s="812">
        <v>0.12</v>
      </c>
      <c r="BD234" s="812">
        <v>0.12</v>
      </c>
      <c r="BE234" s="811">
        <v>0.12</v>
      </c>
      <c r="BF234" s="811">
        <v>0.11</v>
      </c>
      <c r="BG234" s="811">
        <v>0.09</v>
      </c>
      <c r="BH234" s="810">
        <f t="shared" si="317"/>
        <v>6.5600000000000014</v>
      </c>
      <c r="BI234" s="405">
        <f t="shared" si="334"/>
        <v>11.111111111111093</v>
      </c>
      <c r="BJ234" s="405">
        <f t="shared" si="319"/>
        <v>57.499999999999993</v>
      </c>
      <c r="BK234" s="405">
        <f t="shared" si="345"/>
        <v>66.666666666666671</v>
      </c>
      <c r="BL234" s="306">
        <f t="shared" si="321"/>
        <v>19.999999999999996</v>
      </c>
      <c r="BM234" s="404">
        <f t="shared" si="333"/>
        <v>0</v>
      </c>
      <c r="BN234" s="306">
        <f t="shared" si="333"/>
        <v>0</v>
      </c>
      <c r="BO234" s="306">
        <f t="shared" si="333"/>
        <v>25</v>
      </c>
      <c r="BP234" s="306">
        <f t="shared" si="333"/>
        <v>45.45454545454546</v>
      </c>
      <c r="BQ234" s="306">
        <f t="shared" si="333"/>
        <v>15.789473684210531</v>
      </c>
      <c r="BR234" s="306">
        <f t="shared" si="333"/>
        <v>46.153846153846146</v>
      </c>
      <c r="BS234" s="306">
        <f t="shared" si="333"/>
        <v>8.3333333333333481</v>
      </c>
      <c r="BT234" s="306">
        <f t="shared" si="333"/>
        <v>0</v>
      </c>
      <c r="BU234" s="306">
        <f t="shared" si="333"/>
        <v>0</v>
      </c>
      <c r="BV234" s="306">
        <f t="shared" si="333"/>
        <v>9.0909090909090828</v>
      </c>
      <c r="BW234" s="306">
        <f t="shared" si="333"/>
        <v>22.222222222222232</v>
      </c>
      <c r="BX234" s="404">
        <f t="shared" si="318"/>
        <v>21.82147384778964</v>
      </c>
      <c r="BY234" s="405">
        <f t="shared" si="335"/>
        <v>21.366667733887837</v>
      </c>
      <c r="BZ234" s="788" t="s">
        <v>1464</v>
      </c>
      <c r="CA234" s="486">
        <f t="shared" si="346"/>
        <v>18.144096182905731</v>
      </c>
      <c r="CB234" s="348">
        <f t="shared" si="347"/>
        <v>31.28004088336656</v>
      </c>
      <c r="CC234" s="404">
        <f t="shared" si="348"/>
        <v>68.239769585253455</v>
      </c>
      <c r="CD234" s="570">
        <f t="shared" si="336"/>
        <v>1.4139999999999999</v>
      </c>
      <c r="CE234" s="419">
        <f t="shared" si="41"/>
        <v>1.5554000000000001</v>
      </c>
      <c r="CF234" s="419">
        <f t="shared" ref="CF234:CH236" si="352">IF($AE234="n/a",1.03*CE234,IF($AE234&lt;0,1.01*CE234,IF($AE234&gt;10,1.1*CE234,(1+$AE234/100)*CE234)))</f>
        <v>1.703163</v>
      </c>
      <c r="CG234" s="419">
        <f t="shared" si="352"/>
        <v>1.8649634849999999</v>
      </c>
      <c r="CH234" s="496">
        <f t="shared" si="352"/>
        <v>2.0421350160749996</v>
      </c>
      <c r="CI234" s="416">
        <f t="shared" si="350"/>
        <v>8.5796615010749999</v>
      </c>
      <c r="CJ234" s="405">
        <f t="shared" si="351"/>
        <v>15.049397476012979</v>
      </c>
      <c r="CK234" s="457">
        <v>1.75</v>
      </c>
      <c r="CL234" s="458">
        <v>12.6</v>
      </c>
      <c r="CM234" s="458">
        <v>-23.57</v>
      </c>
      <c r="CN234" s="525">
        <v>1.51</v>
      </c>
      <c r="CO234" s="508">
        <v>-12.93</v>
      </c>
    </row>
    <row r="235" spans="1:93" ht="11.25" customHeight="1">
      <c r="A235" s="24" t="s">
        <v>169</v>
      </c>
      <c r="B235" s="24" t="s">
        <v>636</v>
      </c>
      <c r="C235" s="217" t="s">
        <v>3314</v>
      </c>
      <c r="D235" s="117">
        <v>6</v>
      </c>
      <c r="E235" s="24">
        <v>441</v>
      </c>
      <c r="F235" s="57" t="s">
        <v>2659</v>
      </c>
      <c r="G235" s="49" t="s">
        <v>2659</v>
      </c>
      <c r="H235" s="184">
        <v>27.6</v>
      </c>
      <c r="I235" s="227">
        <f t="shared" si="337"/>
        <v>3.4782608695652169</v>
      </c>
      <c r="J235" s="126">
        <v>0.23</v>
      </c>
      <c r="K235" s="126">
        <v>0.24</v>
      </c>
      <c r="L235" s="83">
        <f t="shared" si="338"/>
        <v>4.3478260869565188</v>
      </c>
      <c r="M235" s="140">
        <v>42003</v>
      </c>
      <c r="N235" s="27">
        <v>42006</v>
      </c>
      <c r="O235" s="28">
        <v>42026</v>
      </c>
      <c r="P235" s="93" t="s">
        <v>3543</v>
      </c>
      <c r="Q235" s="627"/>
      <c r="R235" s="224">
        <f t="shared" si="322"/>
        <v>0.96</v>
      </c>
      <c r="S235" s="231">
        <f t="shared" si="339"/>
        <v>60.759493670886066</v>
      </c>
      <c r="T235" s="680">
        <f t="shared" si="340"/>
        <v>-9.712134070091027</v>
      </c>
      <c r="U235" s="227">
        <f t="shared" si="341"/>
        <v>17.468354430379748</v>
      </c>
      <c r="V235" s="263">
        <v>12</v>
      </c>
      <c r="W235" s="161">
        <v>1.58</v>
      </c>
      <c r="X235" s="149">
        <v>5.82</v>
      </c>
      <c r="Y235" s="155">
        <v>0.46</v>
      </c>
      <c r="Z235" s="149">
        <v>1.05</v>
      </c>
      <c r="AA235" s="156">
        <v>6.1</v>
      </c>
      <c r="AB235" s="489">
        <v>-24.2</v>
      </c>
      <c r="AC235" s="440">
        <v>18.5</v>
      </c>
      <c r="AD235" s="443">
        <v>2.2000000000000002</v>
      </c>
      <c r="AE235" s="443">
        <v>3</v>
      </c>
      <c r="AF235" s="723">
        <v>9</v>
      </c>
      <c r="AG235" s="456">
        <v>1460</v>
      </c>
      <c r="AH235" s="653">
        <v>2.7</v>
      </c>
      <c r="AI235" s="767">
        <v>0.7</v>
      </c>
      <c r="AJ235" s="796" t="str">
        <f t="shared" si="327"/>
        <v>n/a</v>
      </c>
      <c r="AK235" s="688" t="str">
        <f t="shared" si="330"/>
        <v>n/a</v>
      </c>
      <c r="AL235" s="634">
        <f t="shared" si="342"/>
        <v>9.5238095238095344</v>
      </c>
      <c r="AM235" s="631">
        <f t="shared" si="343"/>
        <v>27.872861448303944</v>
      </c>
      <c r="AN235" s="631" t="str">
        <f t="shared" si="344"/>
        <v>n/a</v>
      </c>
      <c r="AO235" s="235" t="str">
        <f t="shared" si="316"/>
        <v>n/a</v>
      </c>
      <c r="AP235" s="808">
        <v>0.92</v>
      </c>
      <c r="AQ235" s="808">
        <v>0.84</v>
      </c>
      <c r="AR235" s="809"/>
      <c r="AS235" s="813">
        <v>0.64</v>
      </c>
      <c r="AT235" s="796">
        <v>0.44</v>
      </c>
      <c r="AU235" s="809"/>
      <c r="AV235" s="821">
        <v>0.12</v>
      </c>
      <c r="AW235" s="827">
        <v>0</v>
      </c>
      <c r="AX235" s="812">
        <v>0</v>
      </c>
      <c r="AY235" s="812">
        <v>0</v>
      </c>
      <c r="AZ235" s="812">
        <v>0</v>
      </c>
      <c r="BA235" s="812">
        <v>0</v>
      </c>
      <c r="BB235" s="812">
        <v>0</v>
      </c>
      <c r="BC235" s="812">
        <v>0</v>
      </c>
      <c r="BD235" s="812">
        <v>0</v>
      </c>
      <c r="BE235" s="812">
        <v>0</v>
      </c>
      <c r="BF235" s="812">
        <v>0</v>
      </c>
      <c r="BG235" s="812">
        <v>0</v>
      </c>
      <c r="BH235" s="810">
        <f t="shared" si="317"/>
        <v>2.96</v>
      </c>
      <c r="BI235" s="405">
        <f t="shared" si="334"/>
        <v>9.5238095238095344</v>
      </c>
      <c r="BJ235" s="405">
        <f t="shared" si="319"/>
        <v>31.25</v>
      </c>
      <c r="BK235" s="405">
        <f t="shared" si="345"/>
        <v>45.45454545454546</v>
      </c>
      <c r="BL235" s="306">
        <f t="shared" si="321"/>
        <v>266.66666666666669</v>
      </c>
      <c r="BM235" s="404">
        <f t="shared" ref="BM235:BW247" si="353">IF(AW235=0,0,IF(AW235&gt;AV235,0,((AV235/AW235)-1)*100))</f>
        <v>0</v>
      </c>
      <c r="BN235" s="306">
        <f t="shared" si="353"/>
        <v>0</v>
      </c>
      <c r="BO235" s="306">
        <f t="shared" si="353"/>
        <v>0</v>
      </c>
      <c r="BP235" s="306">
        <f t="shared" si="353"/>
        <v>0</v>
      </c>
      <c r="BQ235" s="306">
        <f t="shared" si="353"/>
        <v>0</v>
      </c>
      <c r="BR235" s="306">
        <f t="shared" si="353"/>
        <v>0</v>
      </c>
      <c r="BS235" s="306">
        <f t="shared" si="353"/>
        <v>0</v>
      </c>
      <c r="BT235" s="306">
        <f t="shared" si="353"/>
        <v>0</v>
      </c>
      <c r="BU235" s="306">
        <f t="shared" si="353"/>
        <v>0</v>
      </c>
      <c r="BV235" s="306">
        <f t="shared" si="353"/>
        <v>0</v>
      </c>
      <c r="BW235" s="306">
        <f t="shared" si="353"/>
        <v>0</v>
      </c>
      <c r="BX235" s="404">
        <f t="shared" si="318"/>
        <v>23.526334776334775</v>
      </c>
      <c r="BY235" s="405">
        <f t="shared" si="335"/>
        <v>66.303426679327117</v>
      </c>
      <c r="BZ235" s="788" t="s">
        <v>2441</v>
      </c>
      <c r="CA235" s="486" t="str">
        <f t="shared" si="346"/>
        <v>n/a</v>
      </c>
      <c r="CB235" s="348" t="str">
        <f t="shared" si="347"/>
        <v>n/a</v>
      </c>
      <c r="CC235" s="404">
        <f t="shared" si="348"/>
        <v>47.193032995256438</v>
      </c>
      <c r="CD235" s="570">
        <f t="shared" si="336"/>
        <v>0.92920000000000003</v>
      </c>
      <c r="CE235" s="419">
        <f t="shared" si="41"/>
        <v>1.0221200000000001</v>
      </c>
      <c r="CF235" s="419">
        <f t="shared" si="352"/>
        <v>1.0527836000000002</v>
      </c>
      <c r="CG235" s="419">
        <f t="shared" si="352"/>
        <v>1.0843671080000001</v>
      </c>
      <c r="CH235" s="496">
        <f t="shared" si="352"/>
        <v>1.1168981212400002</v>
      </c>
      <c r="CI235" s="416">
        <f t="shared" si="350"/>
        <v>5.2053688292400011</v>
      </c>
      <c r="CJ235" s="405">
        <f t="shared" si="351"/>
        <v>18.860031990000003</v>
      </c>
      <c r="CK235" s="457">
        <v>1.1100000000000001</v>
      </c>
      <c r="CL235" s="458">
        <v>19.5</v>
      </c>
      <c r="CM235" s="458">
        <v>-26.38</v>
      </c>
      <c r="CN235" s="525">
        <v>-16.21</v>
      </c>
      <c r="CO235" s="508">
        <v>-6.88</v>
      </c>
    </row>
    <row r="236" spans="1:93" ht="11.25" customHeight="1">
      <c r="A236" s="32" t="s">
        <v>3200</v>
      </c>
      <c r="B236" s="32" t="s">
        <v>3201</v>
      </c>
      <c r="C236" s="524" t="s">
        <v>3266</v>
      </c>
      <c r="D236" s="118">
        <v>5</v>
      </c>
      <c r="E236" s="24">
        <v>532</v>
      </c>
      <c r="F236" s="65" t="s">
        <v>2659</v>
      </c>
      <c r="G236" s="66" t="s">
        <v>2659</v>
      </c>
      <c r="H236" s="184">
        <v>17.72</v>
      </c>
      <c r="I236" s="227">
        <f t="shared" si="337"/>
        <v>1.8058690744920995</v>
      </c>
      <c r="J236" s="126">
        <v>7.0000000000000007E-2</v>
      </c>
      <c r="K236" s="126">
        <v>0.08</v>
      </c>
      <c r="L236" s="83">
        <f t="shared" si="338"/>
        <v>14.285714285714279</v>
      </c>
      <c r="M236" s="140">
        <v>41877</v>
      </c>
      <c r="N236" s="27">
        <v>41879</v>
      </c>
      <c r="O236" s="28">
        <v>41907</v>
      </c>
      <c r="P236" s="26" t="s">
        <v>2778</v>
      </c>
      <c r="Q236" s="198"/>
      <c r="R236" s="224">
        <f t="shared" si="322"/>
        <v>0.32</v>
      </c>
      <c r="S236" s="231">
        <f t="shared" si="339"/>
        <v>54.237288135593218</v>
      </c>
      <c r="T236" s="647">
        <f t="shared" si="340"/>
        <v>61.749381833565245</v>
      </c>
      <c r="U236" s="227">
        <f t="shared" si="341"/>
        <v>30.033898305084744</v>
      </c>
      <c r="V236" s="492">
        <v>5</v>
      </c>
      <c r="W236" s="161">
        <v>0.59</v>
      </c>
      <c r="X236" s="149">
        <v>3.75</v>
      </c>
      <c r="Y236" s="155">
        <v>1.1399999999999999</v>
      </c>
      <c r="Z236" s="149">
        <v>1.96</v>
      </c>
      <c r="AA236" s="156">
        <v>6.5</v>
      </c>
      <c r="AB236" s="432">
        <v>2</v>
      </c>
      <c r="AC236" s="440">
        <v>13.18</v>
      </c>
      <c r="AD236" s="443">
        <v>5.5</v>
      </c>
      <c r="AE236" s="440">
        <v>8</v>
      </c>
      <c r="AF236" s="723">
        <v>4</v>
      </c>
      <c r="AG236" s="456">
        <v>667</v>
      </c>
      <c r="AH236" s="653">
        <v>0.5</v>
      </c>
      <c r="AI236" s="767">
        <v>0</v>
      </c>
      <c r="AJ236" s="796" t="str">
        <f t="shared" si="327"/>
        <v>n/a</v>
      </c>
      <c r="AK236" s="688" t="str">
        <f t="shared" si="330"/>
        <v>n/a</v>
      </c>
      <c r="AL236" s="635">
        <f t="shared" si="342"/>
        <v>15.384615384615374</v>
      </c>
      <c r="AM236" s="636">
        <f t="shared" si="343"/>
        <v>18.563110149668759</v>
      </c>
      <c r="AN236" s="636" t="str">
        <f t="shared" si="344"/>
        <v>n/a</v>
      </c>
      <c r="AO236" s="236" t="str">
        <f t="shared" ref="AO236:AO267" si="354">IF(BB236=0,"n/a",((AP236/BB236)^(1/10)-1)*100)</f>
        <v>n/a</v>
      </c>
      <c r="AP236" s="814">
        <v>0.3</v>
      </c>
      <c r="AQ236" s="814">
        <v>0.26</v>
      </c>
      <c r="AR236" s="815"/>
      <c r="AS236" s="814">
        <v>0.22</v>
      </c>
      <c r="AT236" s="797">
        <v>0.18</v>
      </c>
      <c r="AU236" s="815"/>
      <c r="AV236" s="828">
        <v>0.08</v>
      </c>
      <c r="AW236" s="829">
        <v>0</v>
      </c>
      <c r="AX236" s="820">
        <v>0</v>
      </c>
      <c r="AY236" s="820">
        <v>0</v>
      </c>
      <c r="AZ236" s="820">
        <v>0</v>
      </c>
      <c r="BA236" s="820">
        <v>0</v>
      </c>
      <c r="BB236" s="820">
        <v>0</v>
      </c>
      <c r="BC236" s="820">
        <v>0</v>
      </c>
      <c r="BD236" s="820">
        <v>0</v>
      </c>
      <c r="BE236" s="820">
        <v>0</v>
      </c>
      <c r="BF236" s="820">
        <v>0</v>
      </c>
      <c r="BG236" s="820">
        <v>0</v>
      </c>
      <c r="BH236" s="816">
        <f t="shared" ref="BH236:BH267" si="355">SUM(AP236:BG236)</f>
        <v>1.04</v>
      </c>
      <c r="BI236" s="409">
        <f t="shared" si="334"/>
        <v>15.384615384615374</v>
      </c>
      <c r="BJ236" s="409">
        <f t="shared" si="319"/>
        <v>18.181818181818187</v>
      </c>
      <c r="BK236" s="409">
        <f t="shared" si="345"/>
        <v>22.222222222222232</v>
      </c>
      <c r="BL236" s="395">
        <f t="shared" si="321"/>
        <v>125</v>
      </c>
      <c r="BM236" s="408">
        <f t="shared" si="353"/>
        <v>0</v>
      </c>
      <c r="BN236" s="395">
        <f t="shared" si="353"/>
        <v>0</v>
      </c>
      <c r="BO236" s="395">
        <f t="shared" si="353"/>
        <v>0</v>
      </c>
      <c r="BP236" s="395">
        <f t="shared" si="353"/>
        <v>0</v>
      </c>
      <c r="BQ236" s="395">
        <f t="shared" si="353"/>
        <v>0</v>
      </c>
      <c r="BR236" s="395">
        <f t="shared" si="353"/>
        <v>0</v>
      </c>
      <c r="BS236" s="395">
        <f t="shared" si="353"/>
        <v>0</v>
      </c>
      <c r="BT236" s="395">
        <f t="shared" si="353"/>
        <v>0</v>
      </c>
      <c r="BU236" s="395">
        <f t="shared" si="353"/>
        <v>0</v>
      </c>
      <c r="BV236" s="395">
        <f t="shared" si="353"/>
        <v>0</v>
      </c>
      <c r="BW236" s="395">
        <f t="shared" si="353"/>
        <v>0</v>
      </c>
      <c r="BX236" s="408">
        <f t="shared" ref="BX236:BX267" si="356">AVERAGE(BI236:BW236)</f>
        <v>12.052577052577051</v>
      </c>
      <c r="BY236" s="409">
        <f t="shared" si="335"/>
        <v>31.098899079440599</v>
      </c>
      <c r="BZ236" s="654" t="s">
        <v>2637</v>
      </c>
      <c r="CA236" s="487" t="str">
        <f t="shared" si="346"/>
        <v>n/a</v>
      </c>
      <c r="CB236" s="349" t="str">
        <f t="shared" si="347"/>
        <v>n/a</v>
      </c>
      <c r="CC236" s="408">
        <f t="shared" si="348"/>
        <v>50.3028813559322</v>
      </c>
      <c r="CD236" s="574">
        <f t="shared" si="336"/>
        <v>0.30599999999999999</v>
      </c>
      <c r="CE236" s="419">
        <f t="shared" si="41"/>
        <v>0.33660000000000001</v>
      </c>
      <c r="CF236" s="419">
        <f t="shared" si="352"/>
        <v>0.36352800000000002</v>
      </c>
      <c r="CG236" s="419">
        <f t="shared" si="352"/>
        <v>0.39261024000000005</v>
      </c>
      <c r="CH236" s="496">
        <f t="shared" si="352"/>
        <v>0.4240190592000001</v>
      </c>
      <c r="CI236" s="416">
        <f t="shared" si="350"/>
        <v>1.8227572992000003</v>
      </c>
      <c r="CJ236" s="405">
        <f t="shared" si="351"/>
        <v>10.286440740406324</v>
      </c>
      <c r="CK236" s="457">
        <v>1.46</v>
      </c>
      <c r="CL236" s="458">
        <v>51.96</v>
      </c>
      <c r="CM236" s="458">
        <v>-4.42</v>
      </c>
      <c r="CN236" s="525">
        <v>5.43</v>
      </c>
      <c r="CO236" s="508">
        <v>19.829999999999998</v>
      </c>
    </row>
    <row r="237" spans="1:93" ht="11.25" customHeight="1">
      <c r="A237" s="16" t="s">
        <v>1291</v>
      </c>
      <c r="B237" s="16" t="s">
        <v>1292</v>
      </c>
      <c r="C237" s="22" t="s">
        <v>2678</v>
      </c>
      <c r="D237" s="216">
        <v>5</v>
      </c>
      <c r="E237" s="24">
        <v>489</v>
      </c>
      <c r="F237" s="78" t="s">
        <v>2659</v>
      </c>
      <c r="G237" s="50" t="s">
        <v>2659</v>
      </c>
      <c r="H237" s="183">
        <v>16.75</v>
      </c>
      <c r="I237" s="226">
        <f t="shared" si="337"/>
        <v>3.8208955223880596</v>
      </c>
      <c r="J237" s="127">
        <v>0.15</v>
      </c>
      <c r="K237" s="127">
        <v>0.16</v>
      </c>
      <c r="L237" s="96">
        <f t="shared" si="338"/>
        <v>6.6666666666666652</v>
      </c>
      <c r="M237" s="875">
        <v>41710</v>
      </c>
      <c r="N237" s="873">
        <v>41712</v>
      </c>
      <c r="O237" s="874">
        <v>41726</v>
      </c>
      <c r="P237" s="19" t="s">
        <v>1394</v>
      </c>
      <c r="Q237" s="775"/>
      <c r="R237" s="225">
        <f t="shared" si="322"/>
        <v>0.64</v>
      </c>
      <c r="S237" s="675">
        <f t="shared" si="339"/>
        <v>290.90909090909093</v>
      </c>
      <c r="T237" s="676">
        <f t="shared" si="340"/>
        <v>137.71853316496174</v>
      </c>
      <c r="U237" s="226">
        <f t="shared" si="341"/>
        <v>76.13636363636364</v>
      </c>
      <c r="V237" s="677">
        <v>12</v>
      </c>
      <c r="W237" s="169">
        <v>0.22</v>
      </c>
      <c r="X237" s="171">
        <v>12.69</v>
      </c>
      <c r="Y237" s="170">
        <v>10.54</v>
      </c>
      <c r="Z237" s="171">
        <v>1.67</v>
      </c>
      <c r="AA237" s="172">
        <v>2.8</v>
      </c>
      <c r="AB237" s="433">
        <v>226.7</v>
      </c>
      <c r="AC237" s="441">
        <v>5.58</v>
      </c>
      <c r="AD237" s="442">
        <v>57.9</v>
      </c>
      <c r="AE237" s="441">
        <v>6</v>
      </c>
      <c r="AF237" s="724">
        <v>2</v>
      </c>
      <c r="AG237" s="461">
        <v>1557</v>
      </c>
      <c r="AH237" s="678">
        <v>1.5</v>
      </c>
      <c r="AI237" s="768">
        <v>0.74</v>
      </c>
      <c r="AJ237" s="795" t="str">
        <f t="shared" si="327"/>
        <v>n/a</v>
      </c>
      <c r="AK237" s="794" t="str">
        <f t="shared" si="330"/>
        <v>n/a</v>
      </c>
      <c r="AL237" s="634">
        <f t="shared" si="342"/>
        <v>6.6666666666666652</v>
      </c>
      <c r="AM237" s="631">
        <f t="shared" si="343"/>
        <v>17.951949243386945</v>
      </c>
      <c r="AN237" s="631" t="str">
        <f t="shared" si="344"/>
        <v>n/a</v>
      </c>
      <c r="AO237" s="235" t="str">
        <f t="shared" si="354"/>
        <v>n/a</v>
      </c>
      <c r="AP237" s="808">
        <v>0.64</v>
      </c>
      <c r="AQ237" s="808">
        <v>0.6</v>
      </c>
      <c r="AR237" s="809"/>
      <c r="AS237" s="808">
        <v>0.53</v>
      </c>
      <c r="AT237" s="796">
        <v>0.39</v>
      </c>
      <c r="AU237" s="809"/>
      <c r="AV237" s="821">
        <v>0.18</v>
      </c>
      <c r="AW237" s="827">
        <v>0</v>
      </c>
      <c r="AX237" s="812">
        <v>0</v>
      </c>
      <c r="AY237" s="812">
        <v>0</v>
      </c>
      <c r="AZ237" s="812">
        <v>0</v>
      </c>
      <c r="BA237" s="812">
        <v>0</v>
      </c>
      <c r="BB237" s="812">
        <v>0</v>
      </c>
      <c r="BC237" s="812">
        <v>0</v>
      </c>
      <c r="BD237" s="812">
        <v>0</v>
      </c>
      <c r="BE237" s="812">
        <v>0</v>
      </c>
      <c r="BF237" s="812">
        <v>0</v>
      </c>
      <c r="BG237" s="812">
        <v>0</v>
      </c>
      <c r="BH237" s="810">
        <f t="shared" si="355"/>
        <v>2.3400000000000003</v>
      </c>
      <c r="BI237" s="405">
        <f t="shared" si="334"/>
        <v>6.6666666666666652</v>
      </c>
      <c r="BJ237" s="405">
        <f t="shared" si="319"/>
        <v>13.207547169811317</v>
      </c>
      <c r="BK237" s="405">
        <f t="shared" si="345"/>
        <v>35.897435897435905</v>
      </c>
      <c r="BL237" s="306">
        <f t="shared" si="321"/>
        <v>116.6666666666667</v>
      </c>
      <c r="BM237" s="404">
        <f t="shared" si="353"/>
        <v>0</v>
      </c>
      <c r="BN237" s="306">
        <f t="shared" si="353"/>
        <v>0</v>
      </c>
      <c r="BO237" s="306">
        <f t="shared" si="353"/>
        <v>0</v>
      </c>
      <c r="BP237" s="306">
        <f t="shared" si="353"/>
        <v>0</v>
      </c>
      <c r="BQ237" s="306">
        <f t="shared" si="353"/>
        <v>0</v>
      </c>
      <c r="BR237" s="306">
        <f t="shared" si="353"/>
        <v>0</v>
      </c>
      <c r="BS237" s="306">
        <f t="shared" si="353"/>
        <v>0</v>
      </c>
      <c r="BT237" s="306">
        <f t="shared" si="353"/>
        <v>0</v>
      </c>
      <c r="BU237" s="306">
        <f t="shared" si="353"/>
        <v>0</v>
      </c>
      <c r="BV237" s="306">
        <f t="shared" si="353"/>
        <v>0</v>
      </c>
      <c r="BW237" s="306">
        <f t="shared" si="353"/>
        <v>0</v>
      </c>
      <c r="BX237" s="404">
        <f t="shared" si="356"/>
        <v>11.495887760038705</v>
      </c>
      <c r="BY237" s="405">
        <f t="shared" si="335"/>
        <v>29.593117703206769</v>
      </c>
      <c r="BZ237" s="788" t="s">
        <v>2637</v>
      </c>
      <c r="CA237" s="486" t="str">
        <f t="shared" si="346"/>
        <v>n/a</v>
      </c>
      <c r="CB237" s="348" t="str">
        <f t="shared" si="347"/>
        <v>n/a</v>
      </c>
      <c r="CC237" s="404">
        <f t="shared" si="348"/>
        <v>34.983030303030304</v>
      </c>
      <c r="CD237" s="570">
        <f t="shared" si="336"/>
        <v>0.70400000000000007</v>
      </c>
      <c r="CE237" s="417">
        <f t="shared" si="41"/>
        <v>0.74328320000000014</v>
      </c>
      <c r="CF237" s="417">
        <f t="shared" ref="CF237:CH244" si="357">IF($AE237="n/a",1.03*CE237,IF($AE237&lt;0,1.01*CE237,IF($AE237&gt;10,1.1*CE237,(1+$AE237/100)*CE237)))</f>
        <v>0.78788019200000015</v>
      </c>
      <c r="CG237" s="417">
        <f t="shared" si="357"/>
        <v>0.83515300352000021</v>
      </c>
      <c r="CH237" s="495">
        <f t="shared" si="357"/>
        <v>0.88526218373120025</v>
      </c>
      <c r="CI237" s="418">
        <f t="shared" si="350"/>
        <v>3.9555785792512008</v>
      </c>
      <c r="CJ237" s="407">
        <f t="shared" si="351"/>
        <v>23.615394502992242</v>
      </c>
      <c r="CK237" s="462">
        <v>0.28999999999999998</v>
      </c>
      <c r="CL237" s="463">
        <v>21.9</v>
      </c>
      <c r="CM237" s="463">
        <v>-8.27</v>
      </c>
      <c r="CN237" s="529">
        <v>-3.18</v>
      </c>
      <c r="CO237" s="530">
        <v>5.05</v>
      </c>
    </row>
    <row r="238" spans="1:93" ht="11.25" customHeight="1">
      <c r="A238" s="24" t="s">
        <v>1268</v>
      </c>
      <c r="B238" s="24" t="s">
        <v>1248</v>
      </c>
      <c r="C238" s="217" t="s">
        <v>1958</v>
      </c>
      <c r="D238" s="199">
        <v>6</v>
      </c>
      <c r="E238" s="24">
        <v>432</v>
      </c>
      <c r="F238" s="57" t="s">
        <v>2659</v>
      </c>
      <c r="G238" s="49" t="s">
        <v>2659</v>
      </c>
      <c r="H238" s="184">
        <v>68.64</v>
      </c>
      <c r="I238" s="227">
        <f t="shared" si="337"/>
        <v>1.0926573426573427</v>
      </c>
      <c r="J238" s="126">
        <v>0.17499999999999999</v>
      </c>
      <c r="K238" s="126">
        <v>0.1875</v>
      </c>
      <c r="L238" s="83">
        <f t="shared" si="338"/>
        <v>7.1428571428571397</v>
      </c>
      <c r="M238" s="140">
        <v>41948</v>
      </c>
      <c r="N238" s="27">
        <v>41950</v>
      </c>
      <c r="O238" s="28">
        <v>41960</v>
      </c>
      <c r="P238" s="93" t="s">
        <v>1523</v>
      </c>
      <c r="Q238" s="1022" t="s">
        <v>390</v>
      </c>
      <c r="R238" s="224">
        <f t="shared" si="322"/>
        <v>0.75</v>
      </c>
      <c r="S238" s="231">
        <f t="shared" si="339"/>
        <v>21.92982456140351</v>
      </c>
      <c r="T238" s="647">
        <f t="shared" si="340"/>
        <v>40.086300329336311</v>
      </c>
      <c r="U238" s="227">
        <f t="shared" si="341"/>
        <v>20.070175438596493</v>
      </c>
      <c r="V238" s="492">
        <v>9</v>
      </c>
      <c r="W238" s="161">
        <v>3.42</v>
      </c>
      <c r="X238" s="149">
        <v>2.13</v>
      </c>
      <c r="Y238" s="155">
        <v>0.96</v>
      </c>
      <c r="Z238" s="149">
        <v>2.2000000000000002</v>
      </c>
      <c r="AA238" s="156">
        <v>13.7</v>
      </c>
      <c r="AB238" s="432">
        <v>-34</v>
      </c>
      <c r="AC238" s="440">
        <v>9.48</v>
      </c>
      <c r="AD238" s="443">
        <v>2.9</v>
      </c>
      <c r="AE238" s="440">
        <v>9.44</v>
      </c>
      <c r="AF238" s="723">
        <v>17</v>
      </c>
      <c r="AG238" s="456">
        <v>9604</v>
      </c>
      <c r="AH238" s="653">
        <v>1</v>
      </c>
      <c r="AI238" s="767">
        <v>0.64</v>
      </c>
      <c r="AJ238" s="796">
        <f t="shared" si="327"/>
        <v>8.9405061013116658</v>
      </c>
      <c r="AK238" s="688">
        <f t="shared" si="330"/>
        <v>1.7013862050705555</v>
      </c>
      <c r="AL238" s="634">
        <f t="shared" si="342"/>
        <v>21.276595744680861</v>
      </c>
      <c r="AM238" s="631">
        <f t="shared" si="343"/>
        <v>21.220189645996989</v>
      </c>
      <c r="AN238" s="631">
        <f t="shared" si="344"/>
        <v>25.92746769380383</v>
      </c>
      <c r="AO238" s="235">
        <f t="shared" si="354"/>
        <v>15.239025458495847</v>
      </c>
      <c r="AP238" s="808">
        <v>0.71250000000000002</v>
      </c>
      <c r="AQ238" s="808">
        <v>0.58750000000000002</v>
      </c>
      <c r="AR238" s="809"/>
      <c r="AS238" s="808">
        <v>0.41249999999999998</v>
      </c>
      <c r="AT238" s="819">
        <v>0.4</v>
      </c>
      <c r="AU238" s="809"/>
      <c r="AV238" s="821">
        <v>0.32500000000000001</v>
      </c>
      <c r="AW238" s="821">
        <v>0.22500000000000001</v>
      </c>
      <c r="AX238" s="812">
        <v>0.2</v>
      </c>
      <c r="AY238" s="811">
        <v>0.2</v>
      </c>
      <c r="AZ238" s="812">
        <v>0.18</v>
      </c>
      <c r="BA238" s="811">
        <v>0.18</v>
      </c>
      <c r="BB238" s="811">
        <v>0.17249999999999999</v>
      </c>
      <c r="BC238" s="811">
        <v>0.16250000000000001</v>
      </c>
      <c r="BD238" s="811">
        <v>0.1525</v>
      </c>
      <c r="BE238" s="812">
        <v>0.15</v>
      </c>
      <c r="BF238" s="812">
        <v>0.15</v>
      </c>
      <c r="BG238" s="812">
        <v>0.15</v>
      </c>
      <c r="BH238" s="810">
        <f t="shared" si="355"/>
        <v>4.3600000000000012</v>
      </c>
      <c r="BI238" s="405">
        <f t="shared" si="334"/>
        <v>21.276595744680861</v>
      </c>
      <c r="BJ238" s="405">
        <f t="shared" si="319"/>
        <v>42.424242424242429</v>
      </c>
      <c r="BK238" s="405">
        <f t="shared" si="345"/>
        <v>3.1249999999999778</v>
      </c>
      <c r="BL238" s="306">
        <f t="shared" si="321"/>
        <v>23.076923076923084</v>
      </c>
      <c r="BM238" s="404">
        <f t="shared" si="353"/>
        <v>44.444444444444443</v>
      </c>
      <c r="BN238" s="306">
        <f t="shared" si="353"/>
        <v>12.5</v>
      </c>
      <c r="BO238" s="306">
        <f t="shared" si="353"/>
        <v>0</v>
      </c>
      <c r="BP238" s="306">
        <f t="shared" si="353"/>
        <v>11.111111111111116</v>
      </c>
      <c r="BQ238" s="306">
        <f t="shared" si="353"/>
        <v>0</v>
      </c>
      <c r="BR238" s="306">
        <f t="shared" si="353"/>
        <v>4.3478260869565188</v>
      </c>
      <c r="BS238" s="306">
        <f t="shared" si="353"/>
        <v>6.153846153846132</v>
      </c>
      <c r="BT238" s="306">
        <f t="shared" si="353"/>
        <v>6.5573770491803351</v>
      </c>
      <c r="BU238" s="306">
        <f t="shared" si="353"/>
        <v>1.6666666666666607</v>
      </c>
      <c r="BV238" s="306">
        <f t="shared" si="353"/>
        <v>0</v>
      </c>
      <c r="BW238" s="306">
        <f t="shared" si="353"/>
        <v>0</v>
      </c>
      <c r="BX238" s="404">
        <f t="shared" si="356"/>
        <v>11.778935517203438</v>
      </c>
      <c r="BY238" s="405">
        <f t="shared" si="335"/>
        <v>14.309055092223772</v>
      </c>
      <c r="BZ238" s="788" t="s">
        <v>1464</v>
      </c>
      <c r="CA238" s="486">
        <f t="shared" si="346"/>
        <v>6.9499495978646806</v>
      </c>
      <c r="CB238" s="348">
        <f t="shared" si="347"/>
        <v>27.020125036461174</v>
      </c>
      <c r="CC238" s="404">
        <f t="shared" si="348"/>
        <v>67.521428571428572</v>
      </c>
      <c r="CD238" s="570">
        <f t="shared" si="336"/>
        <v>0.71962500000000007</v>
      </c>
      <c r="CE238" s="419">
        <f t="shared" si="41"/>
        <v>0.78784545000000006</v>
      </c>
      <c r="CF238" s="419">
        <f t="shared" si="357"/>
        <v>0.86221806048000005</v>
      </c>
      <c r="CG238" s="419">
        <f t="shared" si="357"/>
        <v>0.94361144538931208</v>
      </c>
      <c r="CH238" s="496">
        <f t="shared" si="357"/>
        <v>1.0326883658340631</v>
      </c>
      <c r="CI238" s="416">
        <f t="shared" si="350"/>
        <v>4.3459883217033752</v>
      </c>
      <c r="CJ238" s="405">
        <f t="shared" si="351"/>
        <v>6.3315680677496724</v>
      </c>
      <c r="CK238" s="457">
        <v>1.37</v>
      </c>
      <c r="CL238" s="458">
        <v>59.79</v>
      </c>
      <c r="CM238" s="458">
        <v>-3.96</v>
      </c>
      <c r="CN238" s="525">
        <v>6.99</v>
      </c>
      <c r="CO238" s="508">
        <v>27.29</v>
      </c>
    </row>
    <row r="239" spans="1:93" ht="11.25" customHeight="1">
      <c r="A239" s="23" t="s">
        <v>3568</v>
      </c>
      <c r="B239" s="24" t="s">
        <v>2192</v>
      </c>
      <c r="C239" s="109" t="s">
        <v>1345</v>
      </c>
      <c r="D239" s="117">
        <v>5</v>
      </c>
      <c r="E239" s="24">
        <v>557</v>
      </c>
      <c r="F239" s="38" t="s">
        <v>2049</v>
      </c>
      <c r="G239" s="39" t="s">
        <v>1572</v>
      </c>
      <c r="H239" s="181">
        <v>117.04</v>
      </c>
      <c r="I239" s="227">
        <f t="shared" si="337"/>
        <v>2.2214627477785371</v>
      </c>
      <c r="J239" s="106">
        <v>0.57999999999999996</v>
      </c>
      <c r="K239" s="106">
        <v>0.65</v>
      </c>
      <c r="L239" s="83">
        <f t="shared" si="338"/>
        <v>12.068965517241391</v>
      </c>
      <c r="M239" s="26">
        <v>41956</v>
      </c>
      <c r="N239" s="27">
        <v>41960</v>
      </c>
      <c r="O239" s="26">
        <v>41983</v>
      </c>
      <c r="P239" s="92" t="s">
        <v>2157</v>
      </c>
      <c r="Q239" s="626"/>
      <c r="R239" s="224">
        <f t="shared" si="322"/>
        <v>2.6</v>
      </c>
      <c r="S239" s="231">
        <f t="shared" si="339"/>
        <v>42.833607907743001</v>
      </c>
      <c r="T239" s="680">
        <f t="shared" si="340"/>
        <v>130.13135231657475</v>
      </c>
      <c r="U239" s="227">
        <f t="shared" si="341"/>
        <v>19.281713344316309</v>
      </c>
      <c r="V239" s="263">
        <v>9</v>
      </c>
      <c r="W239" s="161">
        <v>6.07</v>
      </c>
      <c r="X239" s="149">
        <v>2.11</v>
      </c>
      <c r="Y239" s="155">
        <v>2.4</v>
      </c>
      <c r="Z239" s="149">
        <v>6.18</v>
      </c>
      <c r="AA239" s="156">
        <v>31.5</v>
      </c>
      <c r="AB239" s="432">
        <v>10.3</v>
      </c>
      <c r="AC239" s="474">
        <v>8.17</v>
      </c>
      <c r="AD239" s="443">
        <v>31</v>
      </c>
      <c r="AE239" s="474">
        <v>9.1300000000000008</v>
      </c>
      <c r="AF239" s="723">
        <v>22</v>
      </c>
      <c r="AG239" s="456">
        <v>15852</v>
      </c>
      <c r="AH239" s="987">
        <v>0.7</v>
      </c>
      <c r="AI239" s="767">
        <v>0.55000000000000004</v>
      </c>
      <c r="AJ239" s="796">
        <f t="shared" si="327"/>
        <v>0.50176767423094304</v>
      </c>
      <c r="AK239" s="688">
        <f t="shared" si="330"/>
        <v>1.1326821315262148</v>
      </c>
      <c r="AL239" s="634">
        <f t="shared" si="342"/>
        <v>14.354066985645941</v>
      </c>
      <c r="AM239" s="631">
        <f t="shared" si="343"/>
        <v>15.528393508437111</v>
      </c>
      <c r="AN239" s="631">
        <f t="shared" si="344"/>
        <v>15.554797901159233</v>
      </c>
      <c r="AO239" s="235">
        <f t="shared" si="354"/>
        <v>13.732712354347964</v>
      </c>
      <c r="AP239" s="808">
        <v>2.39</v>
      </c>
      <c r="AQ239" s="808">
        <v>2.09</v>
      </c>
      <c r="AR239" s="809"/>
      <c r="AS239" s="808">
        <v>1.79</v>
      </c>
      <c r="AT239" s="796">
        <v>1.55</v>
      </c>
      <c r="AU239" s="809"/>
      <c r="AV239" s="810">
        <v>1.28</v>
      </c>
      <c r="AW239" s="812">
        <v>1.1599999999999999</v>
      </c>
      <c r="AX239" s="812">
        <v>1.1599999999999999</v>
      </c>
      <c r="AY239" s="811">
        <v>1.1599999999999999</v>
      </c>
      <c r="AZ239" s="811">
        <v>0.96499999999999997</v>
      </c>
      <c r="BA239" s="811">
        <v>0.84</v>
      </c>
      <c r="BB239" s="812">
        <v>0.66</v>
      </c>
      <c r="BC239" s="812">
        <v>0.66</v>
      </c>
      <c r="BD239" s="812">
        <v>0.66</v>
      </c>
      <c r="BE239" s="811">
        <v>0.84</v>
      </c>
      <c r="BF239" s="812">
        <v>1.02</v>
      </c>
      <c r="BG239" s="811">
        <v>1.0349999999999999</v>
      </c>
      <c r="BH239" s="810">
        <f t="shared" si="355"/>
        <v>19.259999999999998</v>
      </c>
      <c r="BI239" s="405">
        <f t="shared" si="334"/>
        <v>14.354066985645941</v>
      </c>
      <c r="BJ239" s="405">
        <f t="shared" si="319"/>
        <v>16.759776536312842</v>
      </c>
      <c r="BK239" s="405">
        <f t="shared" si="345"/>
        <v>15.483870967741931</v>
      </c>
      <c r="BL239" s="404">
        <f t="shared" ref="BL239:BL270" si="358">IF(AV239=0,0,IF(AV239&gt;AT239,0,((AT239/AV239)-1)*100))</f>
        <v>21.09375</v>
      </c>
      <c r="BM239" s="404">
        <f t="shared" si="353"/>
        <v>10.344827586206918</v>
      </c>
      <c r="BN239" s="306">
        <f t="shared" si="353"/>
        <v>0</v>
      </c>
      <c r="BO239" s="306">
        <f t="shared" si="353"/>
        <v>0</v>
      </c>
      <c r="BP239" s="306">
        <f t="shared" si="353"/>
        <v>20.207253886010367</v>
      </c>
      <c r="BQ239" s="306">
        <f t="shared" si="353"/>
        <v>14.880952380952372</v>
      </c>
      <c r="BR239" s="306">
        <f t="shared" si="353"/>
        <v>27.27272727272727</v>
      </c>
      <c r="BS239" s="306">
        <f t="shared" si="353"/>
        <v>0</v>
      </c>
      <c r="BT239" s="306">
        <f t="shared" si="353"/>
        <v>0</v>
      </c>
      <c r="BU239" s="306">
        <f t="shared" si="353"/>
        <v>0</v>
      </c>
      <c r="BV239" s="306">
        <f t="shared" si="353"/>
        <v>0</v>
      </c>
      <c r="BW239" s="306">
        <f t="shared" si="353"/>
        <v>0</v>
      </c>
      <c r="BX239" s="404">
        <f t="shared" si="356"/>
        <v>9.3598150410398429</v>
      </c>
      <c r="BY239" s="405">
        <f t="shared" si="335"/>
        <v>9.4450226673642312</v>
      </c>
      <c r="BZ239" s="788" t="s">
        <v>2558</v>
      </c>
      <c r="CA239" s="486">
        <f t="shared" si="346"/>
        <v>-1.505452695378537</v>
      </c>
      <c r="CB239" s="348">
        <f t="shared" si="347"/>
        <v>17.776260648937772</v>
      </c>
      <c r="CC239" s="404">
        <f t="shared" si="348"/>
        <v>69.738375395313994</v>
      </c>
      <c r="CD239" s="570">
        <f t="shared" si="336"/>
        <v>2.6290000000000004</v>
      </c>
      <c r="CE239" s="419">
        <f t="shared" si="41"/>
        <v>2.843789300000001</v>
      </c>
      <c r="CF239" s="419">
        <f t="shared" si="357"/>
        <v>3.1034272630900008</v>
      </c>
      <c r="CG239" s="419">
        <f t="shared" si="357"/>
        <v>3.3867701722101176</v>
      </c>
      <c r="CH239" s="496">
        <f t="shared" si="357"/>
        <v>3.695982288932901</v>
      </c>
      <c r="CI239" s="416">
        <f t="shared" si="350"/>
        <v>15.658969024233022</v>
      </c>
      <c r="CJ239" s="405">
        <f t="shared" si="351"/>
        <v>13.379160136904494</v>
      </c>
      <c r="CK239" s="457">
        <v>1.45</v>
      </c>
      <c r="CL239" s="458">
        <v>20.13</v>
      </c>
      <c r="CM239" s="458">
        <v>-7.44</v>
      </c>
      <c r="CN239" s="525">
        <v>5.78</v>
      </c>
      <c r="CO239" s="508">
        <v>3.02</v>
      </c>
    </row>
    <row r="240" spans="1:93" ht="11.25" customHeight="1">
      <c r="A240" s="23" t="s">
        <v>3092</v>
      </c>
      <c r="B240" s="24" t="s">
        <v>1414</v>
      </c>
      <c r="C240" s="217" t="s">
        <v>497</v>
      </c>
      <c r="D240" s="199">
        <v>5</v>
      </c>
      <c r="E240" s="24">
        <v>547</v>
      </c>
      <c r="F240" s="57" t="s">
        <v>2659</v>
      </c>
      <c r="G240" s="49" t="s">
        <v>2659</v>
      </c>
      <c r="H240" s="181">
        <v>62.62</v>
      </c>
      <c r="I240" s="227">
        <f t="shared" si="337"/>
        <v>4.1168955605237949</v>
      </c>
      <c r="J240" s="106">
        <v>0.62</v>
      </c>
      <c r="K240" s="106">
        <v>0.64450000000000007</v>
      </c>
      <c r="L240" s="83">
        <f t="shared" si="338"/>
        <v>3.9516129032258096</v>
      </c>
      <c r="M240" s="26">
        <v>41935</v>
      </c>
      <c r="N240" s="27">
        <v>41939</v>
      </c>
      <c r="O240" s="26">
        <v>41967</v>
      </c>
      <c r="P240" s="27" t="s">
        <v>649</v>
      </c>
      <c r="Q240" s="91" t="s">
        <v>1804</v>
      </c>
      <c r="R240" s="224">
        <f t="shared" si="322"/>
        <v>2.5780000000000003</v>
      </c>
      <c r="S240" s="231">
        <f t="shared" si="339"/>
        <v>53.820459290187891</v>
      </c>
      <c r="T240" s="680">
        <f t="shared" si="340"/>
        <v>16.102483145012659</v>
      </c>
      <c r="U240" s="227">
        <f t="shared" si="341"/>
        <v>13.073068893528182</v>
      </c>
      <c r="V240" s="263">
        <v>10</v>
      </c>
      <c r="W240" s="161">
        <v>4.79</v>
      </c>
      <c r="X240" s="149">
        <v>1.31</v>
      </c>
      <c r="Y240" s="155">
        <v>5.15</v>
      </c>
      <c r="Z240" s="149">
        <v>2.3199999999999998</v>
      </c>
      <c r="AA240" s="156">
        <v>18.600000000000001</v>
      </c>
      <c r="AB240" s="432">
        <v>9.6</v>
      </c>
      <c r="AC240" s="474">
        <v>6.67</v>
      </c>
      <c r="AD240" s="443">
        <v>9.3000000000000007</v>
      </c>
      <c r="AE240" s="474">
        <v>10</v>
      </c>
      <c r="AF240" s="723">
        <v>5</v>
      </c>
      <c r="AG240" s="456">
        <v>90461</v>
      </c>
      <c r="AH240" s="655">
        <v>0</v>
      </c>
      <c r="AI240" s="767">
        <v>0.16</v>
      </c>
      <c r="AJ240" s="796">
        <f t="shared" si="327"/>
        <v>0.89432684411223429</v>
      </c>
      <c r="AK240" s="688">
        <f t="shared" si="330"/>
        <v>0.84664860796620423</v>
      </c>
      <c r="AL240" s="634">
        <f t="shared" si="342"/>
        <v>3.9516129032258096</v>
      </c>
      <c r="AM240" s="631">
        <f t="shared" si="343"/>
        <v>6.7036259896063655</v>
      </c>
      <c r="AN240" s="631">
        <f t="shared" si="344"/>
        <v>8.3172396502437795</v>
      </c>
      <c r="AO240" s="235">
        <f t="shared" si="354"/>
        <v>9.8237209297765471</v>
      </c>
      <c r="AP240" s="808">
        <v>2.5780000000000003</v>
      </c>
      <c r="AQ240" s="808">
        <v>2.48</v>
      </c>
      <c r="AR240" s="809"/>
      <c r="AS240" s="808">
        <v>2.2749999999999999</v>
      </c>
      <c r="AT240" s="796">
        <v>2.1219999999999999</v>
      </c>
      <c r="AU240" s="809"/>
      <c r="AV240" s="810">
        <v>1.9319999999999999</v>
      </c>
      <c r="AW240" s="812">
        <v>1.7290000000000001</v>
      </c>
      <c r="AX240" s="811">
        <v>1.885</v>
      </c>
      <c r="AY240" s="811">
        <v>1.7030000000000001</v>
      </c>
      <c r="AZ240" s="811">
        <v>1.2725</v>
      </c>
      <c r="BA240" s="811">
        <v>1.125</v>
      </c>
      <c r="BB240" s="811">
        <v>1.01</v>
      </c>
      <c r="BC240" s="811">
        <v>0.86</v>
      </c>
      <c r="BD240" s="811">
        <v>0.76</v>
      </c>
      <c r="BE240" s="811">
        <v>0.69</v>
      </c>
      <c r="BF240" s="811">
        <v>0.56999999999999995</v>
      </c>
      <c r="BG240" s="811">
        <v>0.47</v>
      </c>
      <c r="BH240" s="810">
        <f t="shared" si="355"/>
        <v>23.461500000000004</v>
      </c>
      <c r="BI240" s="405">
        <f t="shared" si="334"/>
        <v>3.9516129032258096</v>
      </c>
      <c r="BJ240" s="405">
        <f t="shared" si="319"/>
        <v>9.0109890109890234</v>
      </c>
      <c r="BK240" s="405">
        <f t="shared" si="345"/>
        <v>7.2101790763430706</v>
      </c>
      <c r="BL240" s="404">
        <f t="shared" si="358"/>
        <v>9.8343685300207095</v>
      </c>
      <c r="BM240" s="404">
        <f t="shared" ref="BM240:BW241" si="359">IF(AW240=0,0,IF(AW240&gt;AV240,0,((AV240/AW240)-1)*100))</f>
        <v>11.740890688259098</v>
      </c>
      <c r="BN240" s="306">
        <f t="shared" si="359"/>
        <v>0</v>
      </c>
      <c r="BO240" s="306">
        <f t="shared" si="359"/>
        <v>10.687022900763354</v>
      </c>
      <c r="BP240" s="306">
        <f t="shared" si="359"/>
        <v>33.831041257367403</v>
      </c>
      <c r="BQ240" s="306">
        <f t="shared" si="359"/>
        <v>13.111111111111118</v>
      </c>
      <c r="BR240" s="306">
        <f t="shared" si="359"/>
        <v>11.386138613861396</v>
      </c>
      <c r="BS240" s="306">
        <f t="shared" si="359"/>
        <v>17.441860465116289</v>
      </c>
      <c r="BT240" s="306">
        <f t="shared" si="359"/>
        <v>13.157894736842103</v>
      </c>
      <c r="BU240" s="306">
        <f t="shared" si="359"/>
        <v>10.144927536231885</v>
      </c>
      <c r="BV240" s="306">
        <f t="shared" si="359"/>
        <v>21.052631578947366</v>
      </c>
      <c r="BW240" s="306">
        <f t="shared" si="359"/>
        <v>21.276595744680836</v>
      </c>
      <c r="BX240" s="404">
        <f t="shared" si="356"/>
        <v>12.922484276917297</v>
      </c>
      <c r="BY240" s="405">
        <f t="shared" si="335"/>
        <v>7.8101491072607816</v>
      </c>
      <c r="BZ240" s="788" t="s">
        <v>2637</v>
      </c>
      <c r="CA240" s="486">
        <f t="shared" si="346"/>
        <v>-0.63893368276060691</v>
      </c>
      <c r="CB240" s="348">
        <f t="shared" si="347"/>
        <v>12.434135210767575</v>
      </c>
      <c r="CC240" s="404">
        <f t="shared" si="348"/>
        <v>56.719553369667544</v>
      </c>
      <c r="CD240" s="570">
        <f t="shared" si="336"/>
        <v>2.8254880000000004</v>
      </c>
      <c r="CE240" s="419">
        <f t="shared" si="41"/>
        <v>3.0139480496000006</v>
      </c>
      <c r="CF240" s="419">
        <f t="shared" si="357"/>
        <v>3.3153428545600008</v>
      </c>
      <c r="CG240" s="419">
        <f t="shared" si="357"/>
        <v>3.6468771400160009</v>
      </c>
      <c r="CH240" s="496">
        <f t="shared" si="357"/>
        <v>4.0115648540176014</v>
      </c>
      <c r="CI240" s="416">
        <f t="shared" si="350"/>
        <v>16.813220898193606</v>
      </c>
      <c r="CJ240" s="405">
        <f t="shared" si="351"/>
        <v>26.849602200884071</v>
      </c>
      <c r="CK240" s="457">
        <v>1.24</v>
      </c>
      <c r="CL240" s="458">
        <v>11.03</v>
      </c>
      <c r="CM240" s="458">
        <v>-16.09</v>
      </c>
      <c r="CN240" s="525">
        <v>-1</v>
      </c>
      <c r="CO240" s="508">
        <v>-8.64</v>
      </c>
    </row>
    <row r="241" spans="1:93" ht="11.25" customHeight="1">
      <c r="A241" s="23" t="s">
        <v>3669</v>
      </c>
      <c r="B241" s="24" t="s">
        <v>3670</v>
      </c>
      <c r="C241" s="217" t="s">
        <v>3417</v>
      </c>
      <c r="D241" s="199">
        <v>5</v>
      </c>
      <c r="E241" s="24">
        <v>527</v>
      </c>
      <c r="F241" s="57" t="s">
        <v>2659</v>
      </c>
      <c r="G241" s="49" t="s">
        <v>2659</v>
      </c>
      <c r="H241" s="184">
        <v>58.5</v>
      </c>
      <c r="I241" s="227">
        <f t="shared" si="337"/>
        <v>4.7863247863247862</v>
      </c>
      <c r="J241" s="126">
        <v>0.6</v>
      </c>
      <c r="K241" s="126">
        <v>0.7</v>
      </c>
      <c r="L241" s="83">
        <f t="shared" si="338"/>
        <v>16.666666666666675</v>
      </c>
      <c r="M241" s="140">
        <v>41879</v>
      </c>
      <c r="N241" s="27">
        <v>41884</v>
      </c>
      <c r="O241" s="28">
        <v>41897</v>
      </c>
      <c r="P241" s="93" t="s">
        <v>1444</v>
      </c>
      <c r="Q241" s="626"/>
      <c r="R241" s="224">
        <f t="shared" si="322"/>
        <v>2.8</v>
      </c>
      <c r="S241" s="231">
        <f t="shared" si="339"/>
        <v>70.528967254408045</v>
      </c>
      <c r="T241" s="680">
        <f t="shared" si="340"/>
        <v>-9.8839259565333908</v>
      </c>
      <c r="U241" s="227">
        <f t="shared" si="341"/>
        <v>14.735516372795969</v>
      </c>
      <c r="V241" s="263">
        <v>12</v>
      </c>
      <c r="W241" s="161">
        <v>3.97</v>
      </c>
      <c r="X241" s="149">
        <v>0.98</v>
      </c>
      <c r="Y241" s="155">
        <v>1.1399999999999999</v>
      </c>
      <c r="Z241" s="149">
        <v>1.24</v>
      </c>
      <c r="AA241" s="156">
        <v>8.6</v>
      </c>
      <c r="AB241" s="432">
        <v>4.7</v>
      </c>
      <c r="AC241" s="440">
        <v>0.69</v>
      </c>
      <c r="AD241" s="443">
        <v>-1.6</v>
      </c>
      <c r="AE241" s="440">
        <v>15</v>
      </c>
      <c r="AF241" s="723">
        <v>1</v>
      </c>
      <c r="AG241" s="456">
        <v>878</v>
      </c>
      <c r="AH241" s="653">
        <v>0.6</v>
      </c>
      <c r="AI241" s="767">
        <v>0</v>
      </c>
      <c r="AJ241" s="796" t="str">
        <f t="shared" si="327"/>
        <v>n/a</v>
      </c>
      <c r="AK241" s="688">
        <f t="shared" si="330"/>
        <v>0.52453194221924526</v>
      </c>
      <c r="AL241" s="634">
        <f t="shared" si="342"/>
        <v>8.3333333333333481</v>
      </c>
      <c r="AM241" s="631">
        <f t="shared" si="343"/>
        <v>9.1392883061105934</v>
      </c>
      <c r="AN241" s="631">
        <f t="shared" si="344"/>
        <v>10.197228772148016</v>
      </c>
      <c r="AO241" s="235">
        <f t="shared" si="354"/>
        <v>19.440624967479579</v>
      </c>
      <c r="AP241" s="808">
        <v>2.6</v>
      </c>
      <c r="AQ241" s="813">
        <v>2.4</v>
      </c>
      <c r="AR241" s="809"/>
      <c r="AS241" s="808">
        <v>2.2000000000000002</v>
      </c>
      <c r="AT241" s="819">
        <v>2</v>
      </c>
      <c r="AU241" s="809"/>
      <c r="AV241" s="821">
        <v>1.8</v>
      </c>
      <c r="AW241" s="827">
        <v>1.6</v>
      </c>
      <c r="AX241" s="812">
        <v>1.6</v>
      </c>
      <c r="AY241" s="811">
        <v>1.3</v>
      </c>
      <c r="AZ241" s="811">
        <v>0.86</v>
      </c>
      <c r="BA241" s="811">
        <v>0.6</v>
      </c>
      <c r="BB241" s="811">
        <v>0.44</v>
      </c>
      <c r="BC241" s="811">
        <v>0.34</v>
      </c>
      <c r="BD241" s="812">
        <v>0</v>
      </c>
      <c r="BE241" s="812">
        <v>0</v>
      </c>
      <c r="BF241" s="812">
        <v>0</v>
      </c>
      <c r="BG241" s="812">
        <v>0</v>
      </c>
      <c r="BH241" s="810">
        <f t="shared" si="355"/>
        <v>17.740000000000002</v>
      </c>
      <c r="BI241" s="405">
        <f t="shared" si="334"/>
        <v>8.3333333333333481</v>
      </c>
      <c r="BJ241" s="405">
        <f t="shared" si="319"/>
        <v>9.0909090909090828</v>
      </c>
      <c r="BK241" s="405">
        <f t="shared" si="345"/>
        <v>10.000000000000009</v>
      </c>
      <c r="BL241" s="306">
        <f t="shared" si="358"/>
        <v>11.111111111111116</v>
      </c>
      <c r="BM241" s="404">
        <f t="shared" si="359"/>
        <v>12.5</v>
      </c>
      <c r="BN241" s="306">
        <f t="shared" si="359"/>
        <v>0</v>
      </c>
      <c r="BO241" s="306">
        <f t="shared" si="359"/>
        <v>23.076923076923084</v>
      </c>
      <c r="BP241" s="306">
        <f t="shared" si="359"/>
        <v>51.162790697674424</v>
      </c>
      <c r="BQ241" s="306">
        <f t="shared" si="359"/>
        <v>43.333333333333336</v>
      </c>
      <c r="BR241" s="306">
        <f t="shared" si="359"/>
        <v>36.363636363636353</v>
      </c>
      <c r="BS241" s="306">
        <f t="shared" si="359"/>
        <v>29.411764705882337</v>
      </c>
      <c r="BT241" s="306">
        <f t="shared" si="359"/>
        <v>0</v>
      </c>
      <c r="BU241" s="306">
        <f t="shared" si="359"/>
        <v>0</v>
      </c>
      <c r="BV241" s="306">
        <f t="shared" si="359"/>
        <v>0</v>
      </c>
      <c r="BW241" s="306">
        <f t="shared" si="359"/>
        <v>0</v>
      </c>
      <c r="BX241" s="404">
        <f t="shared" si="356"/>
        <v>15.62558678085354</v>
      </c>
      <c r="BY241" s="405">
        <f t="shared" si="335"/>
        <v>16.501981073249578</v>
      </c>
      <c r="BZ241" s="788" t="s">
        <v>2637</v>
      </c>
      <c r="CA241" s="486">
        <f t="shared" si="346"/>
        <v>0.24803718567683397</v>
      </c>
      <c r="CB241" s="348">
        <f t="shared" si="347"/>
        <v>14.983553558472803</v>
      </c>
      <c r="CC241" s="404">
        <f t="shared" si="348"/>
        <v>59.874862457001569</v>
      </c>
      <c r="CD241" s="570">
        <f t="shared" si="336"/>
        <v>2.7222</v>
      </c>
      <c r="CE241" s="419">
        <f t="shared" si="41"/>
        <v>2.7409831799999997</v>
      </c>
      <c r="CF241" s="419">
        <f t="shared" si="357"/>
        <v>3.0150814979999998</v>
      </c>
      <c r="CG241" s="419">
        <f t="shared" si="357"/>
        <v>3.3165896477999999</v>
      </c>
      <c r="CH241" s="496">
        <f t="shared" si="357"/>
        <v>3.6482486125800002</v>
      </c>
      <c r="CI241" s="416">
        <f t="shared" si="350"/>
        <v>15.443102938379999</v>
      </c>
      <c r="CJ241" s="405">
        <f t="shared" si="351"/>
        <v>26.398466561333333</v>
      </c>
      <c r="CK241" s="457">
        <v>0.68</v>
      </c>
      <c r="CL241" s="458">
        <v>25.21</v>
      </c>
      <c r="CM241" s="458">
        <v>-10.29</v>
      </c>
      <c r="CN241" s="525">
        <v>-5.72</v>
      </c>
      <c r="CO241" s="508">
        <v>5.4</v>
      </c>
    </row>
    <row r="242" spans="1:93" ht="11.25" customHeight="1">
      <c r="A242" s="128" t="s">
        <v>1604</v>
      </c>
      <c r="B242" s="16" t="s">
        <v>1605</v>
      </c>
      <c r="C242" s="373" t="s">
        <v>497</v>
      </c>
      <c r="D242" s="216">
        <v>5</v>
      </c>
      <c r="E242" s="24">
        <v>609</v>
      </c>
      <c r="F242" s="78" t="s">
        <v>2659</v>
      </c>
      <c r="G242" s="50" t="s">
        <v>2659</v>
      </c>
      <c r="H242" s="183">
        <v>25.78</v>
      </c>
      <c r="I242" s="226">
        <f t="shared" si="337"/>
        <v>3.4134988363072147</v>
      </c>
      <c r="J242" s="127">
        <v>0.2</v>
      </c>
      <c r="K242" s="127">
        <v>0.22</v>
      </c>
      <c r="L242" s="96">
        <f t="shared" si="338"/>
        <v>9.9999999999999858</v>
      </c>
      <c r="M242" s="105">
        <v>42044</v>
      </c>
      <c r="N242" s="20">
        <v>42046</v>
      </c>
      <c r="O242" s="21">
        <v>42053</v>
      </c>
      <c r="P242" s="269" t="s">
        <v>913</v>
      </c>
      <c r="Q242" s="1024"/>
      <c r="R242" s="225">
        <f t="shared" si="322"/>
        <v>0.88</v>
      </c>
      <c r="S242" s="675">
        <f t="shared" si="339"/>
        <v>57.894736842105267</v>
      </c>
      <c r="T242" s="684">
        <f t="shared" si="340"/>
        <v>-3.3194202389953742</v>
      </c>
      <c r="U242" s="226">
        <f t="shared" si="341"/>
        <v>16.960526315789473</v>
      </c>
      <c r="V242" s="267">
        <v>12</v>
      </c>
      <c r="W242" s="169">
        <v>1.52</v>
      </c>
      <c r="X242" s="171">
        <v>2.12</v>
      </c>
      <c r="Y242" s="170">
        <v>4.3499999999999996</v>
      </c>
      <c r="Z242" s="171">
        <v>1.24</v>
      </c>
      <c r="AA242" s="172">
        <v>7.4</v>
      </c>
      <c r="AB242" s="433">
        <v>-14.1</v>
      </c>
      <c r="AC242" s="441">
        <v>5.71</v>
      </c>
      <c r="AD242" s="442">
        <v>26.7</v>
      </c>
      <c r="AE242" s="441">
        <v>8</v>
      </c>
      <c r="AF242" s="724">
        <v>7</v>
      </c>
      <c r="AG242" s="461">
        <v>646</v>
      </c>
      <c r="AH242" s="678">
        <v>2.31</v>
      </c>
      <c r="AI242" s="768">
        <v>7.0000000000000007E-2</v>
      </c>
      <c r="AJ242" s="795">
        <f t="shared" si="327"/>
        <v>0.57993062687329944</v>
      </c>
      <c r="AK242" s="794" t="str">
        <f t="shared" si="330"/>
        <v>n/a</v>
      </c>
      <c r="AL242" s="632">
        <f t="shared" si="342"/>
        <v>18.75</v>
      </c>
      <c r="AM242" s="633">
        <f t="shared" si="343"/>
        <v>30.750961661041345</v>
      </c>
      <c r="AN242" s="633">
        <f t="shared" si="344"/>
        <v>15.484147737517095</v>
      </c>
      <c r="AO242" s="234">
        <f t="shared" si="354"/>
        <v>-0.25941779300162615</v>
      </c>
      <c r="AP242" s="803">
        <v>0.76</v>
      </c>
      <c r="AQ242" s="803">
        <v>0.64</v>
      </c>
      <c r="AR242" s="802"/>
      <c r="AS242" s="803">
        <v>0.48</v>
      </c>
      <c r="AT242" s="795">
        <v>0.34</v>
      </c>
      <c r="AU242" s="802"/>
      <c r="AV242" s="830">
        <v>0.04</v>
      </c>
      <c r="AW242" s="830">
        <v>0.37</v>
      </c>
      <c r="AX242" s="806">
        <v>0.96</v>
      </c>
      <c r="AY242" s="806">
        <v>0.92</v>
      </c>
      <c r="AZ242" s="806">
        <v>0.88</v>
      </c>
      <c r="BA242" s="806">
        <v>0.84</v>
      </c>
      <c r="BB242" s="806">
        <v>0.78</v>
      </c>
      <c r="BC242" s="806">
        <v>0.74</v>
      </c>
      <c r="BD242" s="806">
        <v>0.69</v>
      </c>
      <c r="BE242" s="806">
        <v>0.60667000000000004</v>
      </c>
      <c r="BF242" s="806">
        <v>0.54</v>
      </c>
      <c r="BG242" s="806">
        <v>0.5</v>
      </c>
      <c r="BH242" s="805">
        <f t="shared" si="355"/>
        <v>10.086669999999998</v>
      </c>
      <c r="BI242" s="407">
        <f t="shared" si="334"/>
        <v>18.75</v>
      </c>
      <c r="BJ242" s="407">
        <f t="shared" si="319"/>
        <v>33.33333333333335</v>
      </c>
      <c r="BK242" s="407">
        <f t="shared" si="345"/>
        <v>41.176470588235283</v>
      </c>
      <c r="BL242" s="394">
        <f t="shared" si="358"/>
        <v>750</v>
      </c>
      <c r="BM242" s="406">
        <f t="shared" si="353"/>
        <v>0</v>
      </c>
      <c r="BN242" s="394">
        <f t="shared" si="353"/>
        <v>0</v>
      </c>
      <c r="BO242" s="394">
        <f t="shared" si="353"/>
        <v>4.3478260869565188</v>
      </c>
      <c r="BP242" s="394">
        <f t="shared" si="353"/>
        <v>4.5454545454545414</v>
      </c>
      <c r="BQ242" s="394">
        <f t="shared" si="353"/>
        <v>4.7619047619047672</v>
      </c>
      <c r="BR242" s="394">
        <f t="shared" si="353"/>
        <v>7.6923076923076872</v>
      </c>
      <c r="BS242" s="394">
        <f t="shared" si="353"/>
        <v>5.4054054054054168</v>
      </c>
      <c r="BT242" s="394">
        <f t="shared" si="353"/>
        <v>7.2463768115942129</v>
      </c>
      <c r="BU242" s="394">
        <f t="shared" si="353"/>
        <v>13.735638815171324</v>
      </c>
      <c r="BV242" s="394">
        <f t="shared" si="353"/>
        <v>12.346296296296288</v>
      </c>
      <c r="BW242" s="394">
        <f t="shared" si="353"/>
        <v>8.0000000000000071</v>
      </c>
      <c r="BX242" s="406">
        <f t="shared" si="356"/>
        <v>60.756067622443965</v>
      </c>
      <c r="BY242" s="407">
        <f t="shared" si="335"/>
        <v>184.55295867234804</v>
      </c>
      <c r="BZ242" s="787" t="s">
        <v>2637</v>
      </c>
      <c r="CA242" s="682">
        <f t="shared" si="346"/>
        <v>1.9371202580348381</v>
      </c>
      <c r="CB242" s="350">
        <f t="shared" si="347"/>
        <v>18.897646573824311</v>
      </c>
      <c r="CC242" s="406">
        <f t="shared" si="348"/>
        <v>51.769473684210517</v>
      </c>
      <c r="CD242" s="554">
        <f t="shared" si="336"/>
        <v>0.76760000000000006</v>
      </c>
      <c r="CE242" s="417">
        <f t="shared" si="41"/>
        <v>0.81142996000000001</v>
      </c>
      <c r="CF242" s="417">
        <f t="shared" si="357"/>
        <v>0.87634435680000011</v>
      </c>
      <c r="CG242" s="417">
        <f t="shared" si="357"/>
        <v>0.94645190534400014</v>
      </c>
      <c r="CH242" s="495">
        <f t="shared" si="357"/>
        <v>1.0221680577715202</v>
      </c>
      <c r="CI242" s="418">
        <f t="shared" si="350"/>
        <v>4.4239942799155205</v>
      </c>
      <c r="CJ242" s="407">
        <f t="shared" si="351"/>
        <v>17.160567416274322</v>
      </c>
      <c r="CK242" s="462">
        <v>1.35</v>
      </c>
      <c r="CL242" s="463">
        <v>17.93</v>
      </c>
      <c r="CM242" s="463">
        <v>-1.83</v>
      </c>
      <c r="CN242" s="529">
        <v>2.31</v>
      </c>
      <c r="CO242" s="530">
        <v>7.48</v>
      </c>
    </row>
    <row r="243" spans="1:93" ht="11.25" customHeight="1">
      <c r="A243" s="24" t="s">
        <v>1415</v>
      </c>
      <c r="B243" s="24" t="s">
        <v>1416</v>
      </c>
      <c r="C243" s="98" t="s">
        <v>3391</v>
      </c>
      <c r="D243" s="117">
        <v>5</v>
      </c>
      <c r="E243" s="24">
        <v>653</v>
      </c>
      <c r="F243" s="57" t="s">
        <v>2659</v>
      </c>
      <c r="G243" s="49" t="s">
        <v>2659</v>
      </c>
      <c r="H243" s="184">
        <v>84.16</v>
      </c>
      <c r="I243" s="227">
        <f t="shared" si="337"/>
        <v>2.376425855513308</v>
      </c>
      <c r="J243" s="126">
        <v>0.4</v>
      </c>
      <c r="K243" s="126">
        <v>0.5</v>
      </c>
      <c r="L243" s="83">
        <f t="shared" si="338"/>
        <v>25</v>
      </c>
      <c r="M243" s="140">
        <v>42044</v>
      </c>
      <c r="N243" s="27">
        <v>42046</v>
      </c>
      <c r="O243" s="28">
        <v>42104</v>
      </c>
      <c r="P243" s="26" t="s">
        <v>919</v>
      </c>
      <c r="Q243" s="944"/>
      <c r="R243" s="224">
        <f t="shared" si="322"/>
        <v>2</v>
      </c>
      <c r="S243" s="231">
        <f t="shared" si="339"/>
        <v>46.511627906976742</v>
      </c>
      <c r="T243" s="680">
        <f t="shared" si="340"/>
        <v>57.45258914815394</v>
      </c>
      <c r="U243" s="227">
        <f t="shared" si="341"/>
        <v>19.572093023255814</v>
      </c>
      <c r="V243" s="263">
        <v>12</v>
      </c>
      <c r="W243" s="161">
        <v>4.3</v>
      </c>
      <c r="X243" s="149">
        <v>1.86</v>
      </c>
      <c r="Y243" s="155">
        <v>2.21</v>
      </c>
      <c r="Z243" s="149">
        <v>2.85</v>
      </c>
      <c r="AA243" s="156">
        <v>13.7</v>
      </c>
      <c r="AB243" s="432">
        <v>-15.5</v>
      </c>
      <c r="AC243" s="440">
        <v>8.9499999999999993</v>
      </c>
      <c r="AD243" s="443">
        <v>10.6</v>
      </c>
      <c r="AE243" s="443">
        <v>10.52</v>
      </c>
      <c r="AF243" s="723">
        <v>39</v>
      </c>
      <c r="AG243" s="456">
        <v>107549</v>
      </c>
      <c r="AH243" s="653">
        <v>0.1</v>
      </c>
      <c r="AI243" s="767">
        <v>0.35</v>
      </c>
      <c r="AJ243" s="796">
        <f t="shared" si="327"/>
        <v>1.1775518044793762</v>
      </c>
      <c r="AK243" s="688">
        <f t="shared" si="330"/>
        <v>0.83578112847873975</v>
      </c>
      <c r="AL243" s="634">
        <f t="shared" si="342"/>
        <v>24.742268041237114</v>
      </c>
      <c r="AM243" s="631">
        <f t="shared" si="343"/>
        <v>16.361162152326926</v>
      </c>
      <c r="AN243" s="631">
        <f t="shared" si="344"/>
        <v>12.482049127481387</v>
      </c>
      <c r="AO243" s="235">
        <f t="shared" si="354"/>
        <v>14.934590770433864</v>
      </c>
      <c r="AP243" s="808">
        <v>1.5125</v>
      </c>
      <c r="AQ243" s="808">
        <v>1.2124999999999999</v>
      </c>
      <c r="AR243" s="832"/>
      <c r="AS243" s="808">
        <v>1.075</v>
      </c>
      <c r="AT243" s="796">
        <v>0.96</v>
      </c>
      <c r="AU243" s="832"/>
      <c r="AV243" s="827">
        <v>0.84</v>
      </c>
      <c r="AW243" s="821">
        <v>0.84</v>
      </c>
      <c r="AX243" s="811">
        <v>0.80500000000000005</v>
      </c>
      <c r="AY243" s="811">
        <v>0.65</v>
      </c>
      <c r="AZ243" s="811">
        <v>0.48</v>
      </c>
      <c r="BA243" s="811">
        <v>0.40900000000000003</v>
      </c>
      <c r="BB243" s="812">
        <v>0.376</v>
      </c>
      <c r="BC243" s="812">
        <v>0.376</v>
      </c>
      <c r="BD243" s="812">
        <v>0.376</v>
      </c>
      <c r="BE243" s="812">
        <v>0.376</v>
      </c>
      <c r="BF243" s="812">
        <v>0.376</v>
      </c>
      <c r="BG243" s="811">
        <v>0.376</v>
      </c>
      <c r="BH243" s="810">
        <f t="shared" si="355"/>
        <v>11.039999999999997</v>
      </c>
      <c r="BI243" s="405">
        <f t="shared" si="334"/>
        <v>24.742268041237114</v>
      </c>
      <c r="BJ243" s="405">
        <f t="shared" si="319"/>
        <v>12.790697674418606</v>
      </c>
      <c r="BK243" s="405">
        <f t="shared" si="345"/>
        <v>11.979166666666675</v>
      </c>
      <c r="BL243" s="306">
        <f t="shared" si="358"/>
        <v>14.285714285714279</v>
      </c>
      <c r="BM243" s="404">
        <f t="shared" si="353"/>
        <v>0</v>
      </c>
      <c r="BN243" s="306">
        <f t="shared" si="353"/>
        <v>4.3478260869565188</v>
      </c>
      <c r="BO243" s="306">
        <f t="shared" si="353"/>
        <v>23.84615384615385</v>
      </c>
      <c r="BP243" s="306">
        <f t="shared" si="353"/>
        <v>35.416666666666671</v>
      </c>
      <c r="BQ243" s="306">
        <f t="shared" si="353"/>
        <v>17.359413202933972</v>
      </c>
      <c r="BR243" s="306">
        <f t="shared" si="353"/>
        <v>8.7765957446808596</v>
      </c>
      <c r="BS243" s="306">
        <f t="shared" si="353"/>
        <v>0</v>
      </c>
      <c r="BT243" s="306">
        <f t="shared" si="353"/>
        <v>0</v>
      </c>
      <c r="BU243" s="306">
        <f t="shared" si="353"/>
        <v>0</v>
      </c>
      <c r="BV243" s="306">
        <f t="shared" si="353"/>
        <v>0</v>
      </c>
      <c r="BW243" s="306">
        <f t="shared" si="353"/>
        <v>0</v>
      </c>
      <c r="BX243" s="404">
        <f t="shared" si="356"/>
        <v>10.236300147695236</v>
      </c>
      <c r="BY243" s="405">
        <f t="shared" si="335"/>
        <v>10.868600072773685</v>
      </c>
      <c r="BZ243" s="788" t="s">
        <v>1464</v>
      </c>
      <c r="CA243" s="486">
        <f t="shared" si="346"/>
        <v>-4.7136180402611192</v>
      </c>
      <c r="CB243" s="348">
        <f t="shared" si="347"/>
        <v>14.858474982994695</v>
      </c>
      <c r="CC243" s="404">
        <f t="shared" si="348"/>
        <v>66.816627906976748</v>
      </c>
      <c r="CD243" s="570">
        <f t="shared" si="336"/>
        <v>1.527625</v>
      </c>
      <c r="CE243" s="419">
        <f t="shared" si="41"/>
        <v>1.6643474374999998</v>
      </c>
      <c r="CF243" s="419">
        <f t="shared" si="357"/>
        <v>1.83078218125</v>
      </c>
      <c r="CG243" s="419">
        <f t="shared" si="357"/>
        <v>2.0138603993750004</v>
      </c>
      <c r="CH243" s="496">
        <f t="shared" si="357"/>
        <v>2.2152464393125006</v>
      </c>
      <c r="CI243" s="416">
        <f t="shared" si="350"/>
        <v>9.2518614574374993</v>
      </c>
      <c r="CJ243" s="405">
        <f t="shared" si="351"/>
        <v>10.993181389540755</v>
      </c>
      <c r="CK243" s="457">
        <v>1.65</v>
      </c>
      <c r="CL243" s="458">
        <v>11.97</v>
      </c>
      <c r="CM243" s="458">
        <v>-28.13</v>
      </c>
      <c r="CN243" s="525">
        <v>0.65</v>
      </c>
      <c r="CO243" s="508">
        <v>-13.34</v>
      </c>
    </row>
    <row r="244" spans="1:93" ht="11.25" customHeight="1">
      <c r="A244" s="91" t="s">
        <v>2573</v>
      </c>
      <c r="B244" s="24" t="s">
        <v>884</v>
      </c>
      <c r="C244" s="217" t="s">
        <v>1312</v>
      </c>
      <c r="D244" s="117">
        <v>5</v>
      </c>
      <c r="E244" s="24">
        <v>524</v>
      </c>
      <c r="F244" s="57" t="s">
        <v>2659</v>
      </c>
      <c r="G244" s="49" t="s">
        <v>2659</v>
      </c>
      <c r="H244" s="184">
        <v>65.510000000000005</v>
      </c>
      <c r="I244" s="227">
        <f t="shared" si="337"/>
        <v>2.7476721111280722</v>
      </c>
      <c r="J244" s="126">
        <v>0.4375</v>
      </c>
      <c r="K244" s="126">
        <v>0.45</v>
      </c>
      <c r="L244" s="83">
        <f t="shared" si="338"/>
        <v>2.8571428571428692</v>
      </c>
      <c r="M244" s="140">
        <v>41876</v>
      </c>
      <c r="N244" s="27">
        <v>41878</v>
      </c>
      <c r="O244" s="28">
        <v>41892</v>
      </c>
      <c r="P244" s="93" t="s">
        <v>2157</v>
      </c>
      <c r="Q244" s="198"/>
      <c r="R244" s="224">
        <f t="shared" si="322"/>
        <v>1.8</v>
      </c>
      <c r="S244" s="231">
        <f t="shared" si="339"/>
        <v>73.170731707317074</v>
      </c>
      <c r="T244" s="680">
        <f t="shared" si="340"/>
        <v>224.73854398765093</v>
      </c>
      <c r="U244" s="227">
        <f t="shared" si="341"/>
        <v>26.630081300813011</v>
      </c>
      <c r="V244" s="263">
        <v>9</v>
      </c>
      <c r="W244" s="161">
        <v>2.46</v>
      </c>
      <c r="X244" s="149">
        <v>2.52</v>
      </c>
      <c r="Y244" s="155">
        <v>1.39</v>
      </c>
      <c r="Z244" s="149">
        <v>8.91</v>
      </c>
      <c r="AA244" s="156">
        <v>25.9</v>
      </c>
      <c r="AB244" s="432">
        <v>3.5</v>
      </c>
      <c r="AC244" s="440">
        <v>9.7200000000000006</v>
      </c>
      <c r="AD244" s="443">
        <v>5.6</v>
      </c>
      <c r="AE244" s="443">
        <v>10.55</v>
      </c>
      <c r="AF244" s="723">
        <v>12</v>
      </c>
      <c r="AG244" s="456">
        <v>3986</v>
      </c>
      <c r="AH244" s="863">
        <v>26.5</v>
      </c>
      <c r="AI244" s="767">
        <v>2.62</v>
      </c>
      <c r="AJ244" s="796">
        <f t="shared" si="327"/>
        <v>5.1497327096873784</v>
      </c>
      <c r="AK244" s="688" t="str">
        <f t="shared" si="330"/>
        <v>n/a</v>
      </c>
      <c r="AL244" s="634">
        <f t="shared" si="342"/>
        <v>16.393442622950815</v>
      </c>
      <c r="AM244" s="631">
        <f t="shared" si="343"/>
        <v>17.292044753436684</v>
      </c>
      <c r="AN244" s="631">
        <f t="shared" si="344"/>
        <v>28.838503174249318</v>
      </c>
      <c r="AO244" s="235" t="str">
        <f t="shared" si="354"/>
        <v>n/a</v>
      </c>
      <c r="AP244" s="808">
        <v>1.7749999999999999</v>
      </c>
      <c r="AQ244" s="808">
        <v>1.5249999999999999</v>
      </c>
      <c r="AR244" s="809"/>
      <c r="AS244" s="808">
        <v>1.25</v>
      </c>
      <c r="AT244" s="796">
        <v>1.1000000000000001</v>
      </c>
      <c r="AU244" s="809"/>
      <c r="AV244" s="821">
        <v>0.75</v>
      </c>
      <c r="AW244" s="827">
        <v>0.5</v>
      </c>
      <c r="AX244" s="812">
        <v>0.5</v>
      </c>
      <c r="AY244" s="812">
        <v>0.5</v>
      </c>
      <c r="AZ244" s="811">
        <v>0.5</v>
      </c>
      <c r="BA244" s="811">
        <v>0.25</v>
      </c>
      <c r="BB244" s="812">
        <v>0</v>
      </c>
      <c r="BC244" s="812">
        <v>0</v>
      </c>
      <c r="BD244" s="812">
        <v>0</v>
      </c>
      <c r="BE244" s="812">
        <v>0</v>
      </c>
      <c r="BF244" s="812">
        <v>0</v>
      </c>
      <c r="BG244" s="812">
        <v>0</v>
      </c>
      <c r="BH244" s="810">
        <f t="shared" si="355"/>
        <v>8.65</v>
      </c>
      <c r="BI244" s="405">
        <f t="shared" si="334"/>
        <v>16.393442622950815</v>
      </c>
      <c r="BJ244" s="405">
        <f t="shared" si="319"/>
        <v>21.999999999999996</v>
      </c>
      <c r="BK244" s="405">
        <f t="shared" si="345"/>
        <v>13.636363636363624</v>
      </c>
      <c r="BL244" s="306">
        <f t="shared" si="358"/>
        <v>46.666666666666679</v>
      </c>
      <c r="BM244" s="404">
        <f t="shared" si="353"/>
        <v>50</v>
      </c>
      <c r="BN244" s="306">
        <f t="shared" si="353"/>
        <v>0</v>
      </c>
      <c r="BO244" s="306">
        <f t="shared" si="353"/>
        <v>0</v>
      </c>
      <c r="BP244" s="306">
        <f t="shared" si="353"/>
        <v>0</v>
      </c>
      <c r="BQ244" s="306">
        <f t="shared" si="353"/>
        <v>100</v>
      </c>
      <c r="BR244" s="306">
        <f t="shared" si="353"/>
        <v>0</v>
      </c>
      <c r="BS244" s="306">
        <f t="shared" si="353"/>
        <v>0</v>
      </c>
      <c r="BT244" s="306">
        <f t="shared" si="353"/>
        <v>0</v>
      </c>
      <c r="BU244" s="306">
        <f t="shared" si="353"/>
        <v>0</v>
      </c>
      <c r="BV244" s="306">
        <f t="shared" si="353"/>
        <v>0</v>
      </c>
      <c r="BW244" s="306">
        <f t="shared" si="353"/>
        <v>0</v>
      </c>
      <c r="BX244" s="404">
        <f t="shared" si="356"/>
        <v>16.579764861732073</v>
      </c>
      <c r="BY244" s="405">
        <f t="shared" si="335"/>
        <v>27.680491456352449</v>
      </c>
      <c r="BZ244" s="788" t="s">
        <v>1464</v>
      </c>
      <c r="CA244" s="486">
        <f t="shared" si="346"/>
        <v>4.9560939845643794</v>
      </c>
      <c r="CB244" s="348">
        <f t="shared" si="347"/>
        <v>31.58617528537739</v>
      </c>
      <c r="CC244" s="404">
        <f t="shared" si="348"/>
        <v>51.608490127758429</v>
      </c>
      <c r="CD244" s="570">
        <f t="shared" si="336"/>
        <v>1.8371249999999997</v>
      </c>
      <c r="CE244" s="419">
        <f t="shared" si="41"/>
        <v>2.0156935499999995</v>
      </c>
      <c r="CF244" s="419">
        <f t="shared" si="357"/>
        <v>2.2172629049999997</v>
      </c>
      <c r="CG244" s="419">
        <f t="shared" si="357"/>
        <v>2.4389891955</v>
      </c>
      <c r="CH244" s="496">
        <f t="shared" si="357"/>
        <v>2.6828881150500004</v>
      </c>
      <c r="CI244" s="416">
        <f t="shared" si="350"/>
        <v>11.191958765549998</v>
      </c>
      <c r="CJ244" s="405">
        <f t="shared" si="351"/>
        <v>17.084351649442826</v>
      </c>
      <c r="CK244" s="457">
        <v>0.99</v>
      </c>
      <c r="CL244" s="458">
        <v>32.159999999999997</v>
      </c>
      <c r="CM244" s="458">
        <v>-2.7</v>
      </c>
      <c r="CN244" s="525">
        <v>3.56</v>
      </c>
      <c r="CO244" s="508">
        <v>13.54</v>
      </c>
    </row>
    <row r="245" spans="1:93" ht="11.25" customHeight="1">
      <c r="A245" s="109" t="s">
        <v>1422</v>
      </c>
      <c r="B245" s="24" t="s">
        <v>1423</v>
      </c>
      <c r="C245" s="29" t="s">
        <v>2495</v>
      </c>
      <c r="D245" s="117">
        <v>5</v>
      </c>
      <c r="E245" s="24">
        <v>628</v>
      </c>
      <c r="F245" s="38" t="s">
        <v>1572</v>
      </c>
      <c r="G245" s="39" t="s">
        <v>1572</v>
      </c>
      <c r="H245" s="184">
        <v>72.3</v>
      </c>
      <c r="I245" s="227">
        <f t="shared" si="337"/>
        <v>1.2724757952973722</v>
      </c>
      <c r="J245" s="126">
        <v>0.2</v>
      </c>
      <c r="K245" s="126">
        <v>0.23</v>
      </c>
      <c r="L245" s="83">
        <f t="shared" si="338"/>
        <v>14.999999999999991</v>
      </c>
      <c r="M245" s="140">
        <v>42061</v>
      </c>
      <c r="N245" s="27">
        <v>42065</v>
      </c>
      <c r="O245" s="28">
        <v>42073</v>
      </c>
      <c r="P245" s="26" t="s">
        <v>2157</v>
      </c>
      <c r="Q245" s="91"/>
      <c r="R245" s="224">
        <f t="shared" si="322"/>
        <v>0.92</v>
      </c>
      <c r="S245" s="231">
        <f t="shared" si="339"/>
        <v>24.020887728459531</v>
      </c>
      <c r="T245" s="680">
        <f t="shared" si="340"/>
        <v>145.09531724285901</v>
      </c>
      <c r="U245" s="227">
        <f t="shared" si="341"/>
        <v>18.87728459530026</v>
      </c>
      <c r="V245" s="263">
        <v>12</v>
      </c>
      <c r="W245" s="161">
        <v>3.83</v>
      </c>
      <c r="X245" s="149">
        <v>2.0299999999999998</v>
      </c>
      <c r="Y245" s="155">
        <v>3.58</v>
      </c>
      <c r="Z245" s="149">
        <v>7.16</v>
      </c>
      <c r="AA245" s="156">
        <v>31.7</v>
      </c>
      <c r="AB245" s="432">
        <v>12.6</v>
      </c>
      <c r="AC245" s="440">
        <v>11.24</v>
      </c>
      <c r="AD245" s="443">
        <v>18.2</v>
      </c>
      <c r="AE245" s="440">
        <v>9.3000000000000007</v>
      </c>
      <c r="AF245" s="723">
        <v>23</v>
      </c>
      <c r="AG245" s="456">
        <v>9552</v>
      </c>
      <c r="AH245" s="863">
        <v>10.5</v>
      </c>
      <c r="AI245" s="767">
        <v>1.72</v>
      </c>
      <c r="AJ245" s="796">
        <f t="shared" si="327"/>
        <v>1.190816943881382</v>
      </c>
      <c r="AK245" s="688" t="str">
        <f t="shared" si="330"/>
        <v>n/a</v>
      </c>
      <c r="AL245" s="634">
        <f t="shared" si="342"/>
        <v>33.33333333333335</v>
      </c>
      <c r="AM245" s="631">
        <f t="shared" si="343"/>
        <v>28.731917947417294</v>
      </c>
      <c r="AN245" s="631">
        <f t="shared" si="344"/>
        <v>21.672868378641152</v>
      </c>
      <c r="AO245" s="235" t="str">
        <f t="shared" si="354"/>
        <v>n/a</v>
      </c>
      <c r="AP245" s="808">
        <v>0.8</v>
      </c>
      <c r="AQ245" s="808">
        <v>0.6</v>
      </c>
      <c r="AR245" s="809"/>
      <c r="AS245" s="808">
        <v>0.48</v>
      </c>
      <c r="AT245" s="796">
        <v>0.375</v>
      </c>
      <c r="AU245" s="809"/>
      <c r="AV245" s="827">
        <v>0.3</v>
      </c>
      <c r="AW245" s="821">
        <v>0.3</v>
      </c>
      <c r="AX245" s="811">
        <v>0.15</v>
      </c>
      <c r="AY245" s="812">
        <v>0</v>
      </c>
      <c r="AZ245" s="812">
        <v>0</v>
      </c>
      <c r="BA245" s="812">
        <v>0</v>
      </c>
      <c r="BB245" s="812">
        <v>0</v>
      </c>
      <c r="BC245" s="812">
        <v>0</v>
      </c>
      <c r="BD245" s="812">
        <v>0</v>
      </c>
      <c r="BE245" s="812">
        <v>0</v>
      </c>
      <c r="BF245" s="812">
        <v>0</v>
      </c>
      <c r="BG245" s="812">
        <v>0</v>
      </c>
      <c r="BH245" s="810">
        <f t="shared" si="355"/>
        <v>3.0049999999999994</v>
      </c>
      <c r="BI245" s="405">
        <f t="shared" si="334"/>
        <v>33.33333333333335</v>
      </c>
      <c r="BJ245" s="405">
        <f t="shared" si="319"/>
        <v>25</v>
      </c>
      <c r="BK245" s="405">
        <f t="shared" si="345"/>
        <v>28.000000000000004</v>
      </c>
      <c r="BL245" s="306">
        <f t="shared" si="358"/>
        <v>25</v>
      </c>
      <c r="BM245" s="404">
        <f t="shared" si="353"/>
        <v>0</v>
      </c>
      <c r="BN245" s="306">
        <f t="shared" si="353"/>
        <v>100</v>
      </c>
      <c r="BO245" s="306">
        <f t="shared" si="353"/>
        <v>0</v>
      </c>
      <c r="BP245" s="306">
        <f t="shared" si="353"/>
        <v>0</v>
      </c>
      <c r="BQ245" s="306">
        <f t="shared" si="353"/>
        <v>0</v>
      </c>
      <c r="BR245" s="306">
        <f t="shared" si="353"/>
        <v>0</v>
      </c>
      <c r="BS245" s="306">
        <f t="shared" si="353"/>
        <v>0</v>
      </c>
      <c r="BT245" s="306">
        <f t="shared" si="353"/>
        <v>0</v>
      </c>
      <c r="BU245" s="306">
        <f t="shared" si="353"/>
        <v>0</v>
      </c>
      <c r="BV245" s="306">
        <f t="shared" si="353"/>
        <v>0</v>
      </c>
      <c r="BW245" s="306">
        <f t="shared" si="353"/>
        <v>0</v>
      </c>
      <c r="BX245" s="404">
        <f t="shared" si="356"/>
        <v>14.088888888888892</v>
      </c>
      <c r="BY245" s="405">
        <f t="shared" si="335"/>
        <v>26.035436439923274</v>
      </c>
      <c r="BZ245" s="788" t="s">
        <v>2441</v>
      </c>
      <c r="CA245" s="486">
        <f t="shared" si="346"/>
        <v>4.0680595786382625</v>
      </c>
      <c r="CB245" s="348">
        <f t="shared" si="347"/>
        <v>22.945344173938523</v>
      </c>
      <c r="CC245" s="404">
        <f t="shared" si="348"/>
        <v>64.270182767624021</v>
      </c>
      <c r="CD245" s="570">
        <f t="shared" si="336"/>
        <v>0.88000000000000012</v>
      </c>
      <c r="CE245" s="419">
        <f t="shared" si="41"/>
        <v>0.96800000000000019</v>
      </c>
      <c r="CF245" s="419">
        <f t="shared" ref="CF245:CH263" si="360">IF($AE245="n/a",1.03*CE245,IF($AE245&lt;0,1.01*CE245,IF($AE245&gt;10,1.1*CE245,(1+$AE245/100)*CE245)))</f>
        <v>1.0580240000000001</v>
      </c>
      <c r="CG245" s="419">
        <f t="shared" si="360"/>
        <v>1.1564202320000001</v>
      </c>
      <c r="CH245" s="496">
        <f t="shared" si="360"/>
        <v>1.2639673135760001</v>
      </c>
      <c r="CI245" s="416">
        <f t="shared" si="350"/>
        <v>5.3264115455760006</v>
      </c>
      <c r="CJ245" s="405">
        <f t="shared" si="351"/>
        <v>7.3670975734107902</v>
      </c>
      <c r="CK245" s="457">
        <v>1.1200000000000001</v>
      </c>
      <c r="CL245" s="458">
        <v>3.03</v>
      </c>
      <c r="CM245" s="458">
        <v>-15.72</v>
      </c>
      <c r="CN245" s="525">
        <v>-2.34</v>
      </c>
      <c r="CO245" s="508">
        <v>-5.97</v>
      </c>
    </row>
    <row r="246" spans="1:93" ht="11.25" customHeight="1">
      <c r="A246" s="186" t="s">
        <v>740</v>
      </c>
      <c r="B246" s="32" t="s">
        <v>741</v>
      </c>
      <c r="C246" s="524" t="s">
        <v>2258</v>
      </c>
      <c r="D246" s="118">
        <v>5</v>
      </c>
      <c r="E246" s="24">
        <v>660</v>
      </c>
      <c r="F246" s="65" t="s">
        <v>2659</v>
      </c>
      <c r="G246" s="66" t="s">
        <v>2659</v>
      </c>
      <c r="H246" s="185">
        <v>18.72</v>
      </c>
      <c r="I246" s="229">
        <f t="shared" si="337"/>
        <v>8.0128205128205128</v>
      </c>
      <c r="J246" s="125">
        <v>0.34499999999999997</v>
      </c>
      <c r="K246" s="125">
        <v>0.375</v>
      </c>
      <c r="L246" s="84">
        <f t="shared" si="338"/>
        <v>8.6956521739130608</v>
      </c>
      <c r="M246" s="215">
        <v>42110</v>
      </c>
      <c r="N246" s="44">
        <v>42114</v>
      </c>
      <c r="O246" s="34">
        <v>42124</v>
      </c>
      <c r="P246" s="43" t="s">
        <v>1198</v>
      </c>
      <c r="Q246" s="1150" t="s">
        <v>2259</v>
      </c>
      <c r="R246" s="192">
        <f t="shared" si="322"/>
        <v>1.5</v>
      </c>
      <c r="S246" s="672">
        <f t="shared" si="339"/>
        <v>80.645161290322577</v>
      </c>
      <c r="T246" s="673">
        <f t="shared" si="340"/>
        <v>-32.1228180611703</v>
      </c>
      <c r="U246" s="229">
        <f t="shared" si="341"/>
        <v>10.064516129032256</v>
      </c>
      <c r="V246" s="493">
        <v>12</v>
      </c>
      <c r="W246" s="162">
        <v>1.86</v>
      </c>
      <c r="X246" s="150">
        <v>0.55000000000000004</v>
      </c>
      <c r="Y246" s="157">
        <v>2.58</v>
      </c>
      <c r="Z246" s="150">
        <v>1.03</v>
      </c>
      <c r="AA246" s="158">
        <v>6.4</v>
      </c>
      <c r="AB246" s="434">
        <v>261.7</v>
      </c>
      <c r="AC246" s="444">
        <v>37.93</v>
      </c>
      <c r="AD246" s="445">
        <v>24.1</v>
      </c>
      <c r="AE246" s="444">
        <v>18.47</v>
      </c>
      <c r="AF246" s="725">
        <v>9</v>
      </c>
      <c r="AG246" s="467">
        <v>1808</v>
      </c>
      <c r="AH246" s="679">
        <v>44.5</v>
      </c>
      <c r="AI246" s="769">
        <v>1.87</v>
      </c>
      <c r="AJ246" s="797">
        <f t="shared" si="327"/>
        <v>0.48539437562334081</v>
      </c>
      <c r="AK246" s="686" t="str">
        <f t="shared" si="330"/>
        <v>n/a</v>
      </c>
      <c r="AL246" s="635">
        <f t="shared" si="342"/>
        <v>13.473684210526304</v>
      </c>
      <c r="AM246" s="636">
        <f t="shared" si="343"/>
        <v>25.146494913519458</v>
      </c>
      <c r="AN246" s="636">
        <f t="shared" si="344"/>
        <v>11.698004452522515</v>
      </c>
      <c r="AO246" s="236" t="str">
        <f t="shared" si="354"/>
        <v>n/a</v>
      </c>
      <c r="AP246" s="814">
        <v>1.3474999999999999</v>
      </c>
      <c r="AQ246" s="814">
        <v>1.1875</v>
      </c>
      <c r="AR246" s="815"/>
      <c r="AS246" s="814">
        <v>0.9375</v>
      </c>
      <c r="AT246" s="797">
        <v>0.6875</v>
      </c>
      <c r="AU246" s="815"/>
      <c r="AV246" s="829">
        <v>0.45</v>
      </c>
      <c r="AW246" s="829">
        <v>0.77500000000000002</v>
      </c>
      <c r="AX246" s="817">
        <v>1.9</v>
      </c>
      <c r="AY246" s="817">
        <v>1.784</v>
      </c>
      <c r="AZ246" s="817">
        <v>1.7</v>
      </c>
      <c r="BA246" s="817">
        <v>0.23</v>
      </c>
      <c r="BB246" s="820">
        <v>0</v>
      </c>
      <c r="BC246" s="820">
        <v>0</v>
      </c>
      <c r="BD246" s="820">
        <v>0</v>
      </c>
      <c r="BE246" s="820">
        <v>0</v>
      </c>
      <c r="BF246" s="820">
        <v>0</v>
      </c>
      <c r="BG246" s="820">
        <v>0</v>
      </c>
      <c r="BH246" s="816">
        <f t="shared" si="355"/>
        <v>10.999000000000001</v>
      </c>
      <c r="BI246" s="409">
        <f t="shared" si="334"/>
        <v>13.473684210526304</v>
      </c>
      <c r="BJ246" s="409">
        <f t="shared" si="319"/>
        <v>26.666666666666661</v>
      </c>
      <c r="BK246" s="409">
        <f t="shared" si="345"/>
        <v>36.363636363636353</v>
      </c>
      <c r="BL246" s="395">
        <f t="shared" si="358"/>
        <v>52.777777777777771</v>
      </c>
      <c r="BM246" s="408">
        <f t="shared" si="353"/>
        <v>0</v>
      </c>
      <c r="BN246" s="395">
        <f t="shared" si="353"/>
        <v>0</v>
      </c>
      <c r="BO246" s="395">
        <f t="shared" si="353"/>
        <v>6.5022421524663532</v>
      </c>
      <c r="BP246" s="395">
        <f t="shared" si="353"/>
        <v>4.9411764705882488</v>
      </c>
      <c r="BQ246" s="395">
        <f t="shared" si="353"/>
        <v>639.13043478260863</v>
      </c>
      <c r="BR246" s="395">
        <f t="shared" si="353"/>
        <v>0</v>
      </c>
      <c r="BS246" s="395">
        <f t="shared" si="353"/>
        <v>0</v>
      </c>
      <c r="BT246" s="395">
        <f t="shared" si="353"/>
        <v>0</v>
      </c>
      <c r="BU246" s="395">
        <f t="shared" si="353"/>
        <v>0</v>
      </c>
      <c r="BV246" s="395">
        <f t="shared" si="353"/>
        <v>0</v>
      </c>
      <c r="BW246" s="395">
        <f t="shared" si="353"/>
        <v>0</v>
      </c>
      <c r="BX246" s="408">
        <f t="shared" si="356"/>
        <v>51.990374561618026</v>
      </c>
      <c r="BY246" s="409">
        <f t="shared" si="335"/>
        <v>157.6937708538361</v>
      </c>
      <c r="BZ246" s="654" t="s">
        <v>2558</v>
      </c>
      <c r="CA246" s="487">
        <f t="shared" si="346"/>
        <v>9.646308836310773</v>
      </c>
      <c r="CB246" s="349">
        <f t="shared" si="347"/>
        <v>19.710824965343029</v>
      </c>
      <c r="CC246" s="408">
        <f t="shared" si="348"/>
        <v>61.916858345021048</v>
      </c>
      <c r="CD246" s="574">
        <f t="shared" si="336"/>
        <v>1.4822500000000001</v>
      </c>
      <c r="CE246" s="420">
        <f t="shared" si="41"/>
        <v>1.6304750000000001</v>
      </c>
      <c r="CF246" s="420">
        <f t="shared" si="360"/>
        <v>1.7935225000000004</v>
      </c>
      <c r="CG246" s="420">
        <f t="shared" si="360"/>
        <v>1.9728747500000006</v>
      </c>
      <c r="CH246" s="497">
        <f t="shared" si="360"/>
        <v>2.1701622250000008</v>
      </c>
      <c r="CI246" s="421">
        <f t="shared" si="350"/>
        <v>9.0492844750000021</v>
      </c>
      <c r="CJ246" s="409">
        <f t="shared" si="351"/>
        <v>48.340194845085485</v>
      </c>
      <c r="CK246" s="468">
        <v>1.31</v>
      </c>
      <c r="CL246" s="469">
        <v>15.72</v>
      </c>
      <c r="CM246" s="469">
        <v>-20.13</v>
      </c>
      <c r="CN246" s="528">
        <v>3.54</v>
      </c>
      <c r="CO246" s="476">
        <v>-7.78</v>
      </c>
    </row>
    <row r="247" spans="1:93" ht="11.25" customHeight="1">
      <c r="A247" s="16" t="s">
        <v>1799</v>
      </c>
      <c r="B247" s="16" t="s">
        <v>1800</v>
      </c>
      <c r="C247" s="22" t="s">
        <v>1737</v>
      </c>
      <c r="D247" s="116">
        <v>9</v>
      </c>
      <c r="E247" s="24">
        <v>358</v>
      </c>
      <c r="F247" s="36" t="s">
        <v>2049</v>
      </c>
      <c r="G247" s="37" t="s">
        <v>2049</v>
      </c>
      <c r="H247" s="183">
        <v>63.61</v>
      </c>
      <c r="I247" s="226">
        <f t="shared" si="337"/>
        <v>1.5720798616569724</v>
      </c>
      <c r="J247" s="127">
        <v>0.23</v>
      </c>
      <c r="K247" s="127">
        <v>0.25</v>
      </c>
      <c r="L247" s="96">
        <f t="shared" si="338"/>
        <v>8.6956521739130377</v>
      </c>
      <c r="M247" s="105">
        <v>41766</v>
      </c>
      <c r="N247" s="20">
        <v>41768</v>
      </c>
      <c r="O247" s="21">
        <v>41792</v>
      </c>
      <c r="P247" s="269" t="s">
        <v>2739</v>
      </c>
      <c r="Q247" s="16"/>
      <c r="R247" s="938">
        <f t="shared" si="322"/>
        <v>1</v>
      </c>
      <c r="S247" s="675">
        <f t="shared" si="339"/>
        <v>58.82352941176471</v>
      </c>
      <c r="T247" s="676">
        <f t="shared" si="340"/>
        <v>114.62823916193238</v>
      </c>
      <c r="U247" s="226">
        <f t="shared" si="341"/>
        <v>37.417647058823533</v>
      </c>
      <c r="V247" s="677">
        <v>12</v>
      </c>
      <c r="W247" s="169">
        <v>1.7</v>
      </c>
      <c r="X247" s="171">
        <v>4.1100000000000003</v>
      </c>
      <c r="Y247" s="170">
        <v>2.1</v>
      </c>
      <c r="Z247" s="171">
        <v>2.77</v>
      </c>
      <c r="AA247" s="172">
        <v>6.3</v>
      </c>
      <c r="AB247" s="433">
        <v>-8.8000000000000007</v>
      </c>
      <c r="AC247" s="441">
        <v>17.57</v>
      </c>
      <c r="AD247" s="442">
        <v>3.7</v>
      </c>
      <c r="AE247" s="441">
        <v>9.1</v>
      </c>
      <c r="AF247" s="724">
        <v>4</v>
      </c>
      <c r="AG247" s="461">
        <v>3063</v>
      </c>
      <c r="AH247" s="678">
        <v>1.1000000000000001</v>
      </c>
      <c r="AI247" s="768">
        <v>0.42</v>
      </c>
      <c r="AJ247" s="795">
        <f t="shared" si="327"/>
        <v>1.4097761860804716</v>
      </c>
      <c r="AK247" s="794">
        <f t="shared" si="330"/>
        <v>1.0373057040267555</v>
      </c>
      <c r="AL247" s="634">
        <f t="shared" si="342"/>
        <v>7.6923076923076872</v>
      </c>
      <c r="AM247" s="631">
        <f t="shared" si="343"/>
        <v>5.2726599609396629</v>
      </c>
      <c r="AN247" s="631">
        <f t="shared" si="344"/>
        <v>5.2161718884977448</v>
      </c>
      <c r="AO247" s="235">
        <f t="shared" si="354"/>
        <v>5.0285772730728207</v>
      </c>
      <c r="AP247" s="808">
        <v>0.98</v>
      </c>
      <c r="AQ247" s="808">
        <v>0.91</v>
      </c>
      <c r="AR247" s="809"/>
      <c r="AS247" s="808">
        <v>0.87</v>
      </c>
      <c r="AT247" s="796">
        <v>0.84</v>
      </c>
      <c r="AU247" s="809"/>
      <c r="AV247" s="821">
        <v>0.79</v>
      </c>
      <c r="AW247" s="827">
        <v>0.76</v>
      </c>
      <c r="AX247" s="811">
        <v>0.74</v>
      </c>
      <c r="AY247" s="811">
        <v>0.68</v>
      </c>
      <c r="AZ247" s="811">
        <v>0.61</v>
      </c>
      <c r="BA247" s="812">
        <v>0.6</v>
      </c>
      <c r="BB247" s="811">
        <v>0.6</v>
      </c>
      <c r="BC247" s="811">
        <v>0.59</v>
      </c>
      <c r="BD247" s="811">
        <v>0.54</v>
      </c>
      <c r="BE247" s="812">
        <v>0.53200000000000003</v>
      </c>
      <c r="BF247" s="811">
        <v>0.53200000000000003</v>
      </c>
      <c r="BG247" s="811">
        <v>0.53</v>
      </c>
      <c r="BH247" s="810">
        <f t="shared" si="355"/>
        <v>11.104000000000001</v>
      </c>
      <c r="BI247" s="405">
        <f t="shared" si="334"/>
        <v>7.6923076923076872</v>
      </c>
      <c r="BJ247" s="405">
        <f t="shared" si="319"/>
        <v>4.5977011494252817</v>
      </c>
      <c r="BK247" s="405">
        <f t="shared" si="345"/>
        <v>3.5714285714285809</v>
      </c>
      <c r="BL247" s="306">
        <f t="shared" si="358"/>
        <v>6.3291139240506222</v>
      </c>
      <c r="BM247" s="404">
        <f t="shared" si="353"/>
        <v>3.9473684210526327</v>
      </c>
      <c r="BN247" s="306">
        <f t="shared" si="353"/>
        <v>2.7027027027026973</v>
      </c>
      <c r="BO247" s="306">
        <f t="shared" si="353"/>
        <v>8.8235294117646959</v>
      </c>
      <c r="BP247" s="306">
        <f t="shared" si="353"/>
        <v>11.475409836065587</v>
      </c>
      <c r="BQ247" s="306">
        <f t="shared" si="353"/>
        <v>1.6666666666666607</v>
      </c>
      <c r="BR247" s="306">
        <f t="shared" si="353"/>
        <v>0</v>
      </c>
      <c r="BS247" s="306">
        <f t="shared" si="353"/>
        <v>1.6949152542372836</v>
      </c>
      <c r="BT247" s="306">
        <f t="shared" si="353"/>
        <v>9.259259259259256</v>
      </c>
      <c r="BU247" s="306">
        <f t="shared" si="353"/>
        <v>1.5037593984962516</v>
      </c>
      <c r="BV247" s="306">
        <f t="shared" si="353"/>
        <v>0</v>
      </c>
      <c r="BW247" s="306">
        <f t="shared" si="353"/>
        <v>0.37735849056603765</v>
      </c>
      <c r="BX247" s="404">
        <f t="shared" si="356"/>
        <v>4.242768051868218</v>
      </c>
      <c r="BY247" s="405">
        <f t="shared" si="335"/>
        <v>3.5526622720651222</v>
      </c>
      <c r="BZ247" s="788" t="s">
        <v>1464</v>
      </c>
      <c r="CA247" s="486">
        <f t="shared" si="346"/>
        <v>-30.629395308668816</v>
      </c>
      <c r="CB247" s="348">
        <f t="shared" si="347"/>
        <v>6.7882517501547177</v>
      </c>
      <c r="CC247" s="404">
        <f t="shared" si="348"/>
        <v>51.739950873240758</v>
      </c>
      <c r="CD247" s="570">
        <f t="shared" si="336"/>
        <v>0.98980000000000001</v>
      </c>
      <c r="CE247" s="417">
        <f t="shared" si="41"/>
        <v>1.0887800000000001</v>
      </c>
      <c r="CF247" s="417">
        <f t="shared" si="360"/>
        <v>1.1878589800000001</v>
      </c>
      <c r="CG247" s="417">
        <f t="shared" si="360"/>
        <v>1.29595414718</v>
      </c>
      <c r="CH247" s="495">
        <f t="shared" si="360"/>
        <v>1.4138859745733801</v>
      </c>
      <c r="CI247" s="418">
        <f t="shared" si="350"/>
        <v>5.9762791017533798</v>
      </c>
      <c r="CJ247" s="407">
        <f t="shared" si="351"/>
        <v>9.3951880235079077</v>
      </c>
      <c r="CK247" s="462">
        <v>1.1200000000000001</v>
      </c>
      <c r="CL247" s="463">
        <v>28.99</v>
      </c>
      <c r="CM247" s="463">
        <v>-0.84</v>
      </c>
      <c r="CN247" s="529">
        <v>4.9400000000000004</v>
      </c>
      <c r="CO247" s="530">
        <v>13.39</v>
      </c>
    </row>
    <row r="248" spans="1:93" ht="11.25" customHeight="1">
      <c r="A248" s="91" t="s">
        <v>1691</v>
      </c>
      <c r="B248" s="24" t="s">
        <v>1692</v>
      </c>
      <c r="C248" s="217" t="s">
        <v>1627</v>
      </c>
      <c r="D248" s="117">
        <v>5</v>
      </c>
      <c r="E248" s="24">
        <v>645</v>
      </c>
      <c r="F248" s="57" t="s">
        <v>2659</v>
      </c>
      <c r="G248" s="49" t="s">
        <v>2659</v>
      </c>
      <c r="H248" s="184">
        <v>24.85</v>
      </c>
      <c r="I248" s="227">
        <f t="shared" si="337"/>
        <v>1.6096579476861168</v>
      </c>
      <c r="J248" s="126">
        <v>0.09</v>
      </c>
      <c r="K248" s="126">
        <v>0.1</v>
      </c>
      <c r="L248" s="83">
        <f t="shared" si="338"/>
        <v>11.111111111111116</v>
      </c>
      <c r="M248" s="140">
        <v>42075</v>
      </c>
      <c r="N248" s="27">
        <v>42079</v>
      </c>
      <c r="O248" s="28">
        <v>42094</v>
      </c>
      <c r="P248" s="26" t="s">
        <v>1445</v>
      </c>
      <c r="Q248" s="24"/>
      <c r="R248" s="224">
        <f t="shared" si="322"/>
        <v>0.4</v>
      </c>
      <c r="S248" s="231">
        <f t="shared" si="339"/>
        <v>50</v>
      </c>
      <c r="T248" s="680">
        <f t="shared" si="340"/>
        <v>127.83522310847566</v>
      </c>
      <c r="U248" s="227">
        <f t="shared" si="341"/>
        <v>31.0625</v>
      </c>
      <c r="V248" s="263">
        <v>12</v>
      </c>
      <c r="W248" s="161">
        <v>0.8</v>
      </c>
      <c r="X248" s="149">
        <v>3.11</v>
      </c>
      <c r="Y248" s="155">
        <v>1.68</v>
      </c>
      <c r="Z248" s="149">
        <v>3.76</v>
      </c>
      <c r="AA248" s="156">
        <v>12.4</v>
      </c>
      <c r="AB248" s="432">
        <v>17.899999999999999</v>
      </c>
      <c r="AC248" s="440">
        <v>10.039999999999999</v>
      </c>
      <c r="AD248" s="443">
        <v>10</v>
      </c>
      <c r="AE248" s="443">
        <v>10</v>
      </c>
      <c r="AF248" s="723">
        <v>4</v>
      </c>
      <c r="AG248" s="456">
        <v>5042</v>
      </c>
      <c r="AH248" s="653">
        <v>2.2999999999999998</v>
      </c>
      <c r="AI248" s="767">
        <v>2.23</v>
      </c>
      <c r="AJ248" s="796">
        <f t="shared" si="327"/>
        <v>1.6271101521949816</v>
      </c>
      <c r="AK248" s="688" t="str">
        <f t="shared" si="330"/>
        <v>n/a</v>
      </c>
      <c r="AL248" s="634">
        <f t="shared" si="342"/>
        <v>25.925925925925931</v>
      </c>
      <c r="AM248" s="631">
        <f t="shared" si="343"/>
        <v>21.406453291209914</v>
      </c>
      <c r="AN248" s="631">
        <f t="shared" si="344"/>
        <v>16.271101521949817</v>
      </c>
      <c r="AO248" s="235" t="str">
        <f t="shared" si="354"/>
        <v>n/a</v>
      </c>
      <c r="AP248" s="808">
        <v>0.34</v>
      </c>
      <c r="AQ248" s="808">
        <v>0.27</v>
      </c>
      <c r="AR248" s="809"/>
      <c r="AS248" s="808">
        <v>0.22</v>
      </c>
      <c r="AT248" s="796">
        <v>0.19</v>
      </c>
      <c r="AU248" s="809"/>
      <c r="AV248" s="827">
        <v>0.16</v>
      </c>
      <c r="AW248" s="827">
        <v>0.16</v>
      </c>
      <c r="AX248" s="811">
        <v>0.16</v>
      </c>
      <c r="AY248" s="811">
        <v>0.12</v>
      </c>
      <c r="AZ248" s="811">
        <v>0.1</v>
      </c>
      <c r="BA248" s="811">
        <v>7.4999999999999997E-2</v>
      </c>
      <c r="BB248" s="812">
        <v>0</v>
      </c>
      <c r="BC248" s="812">
        <v>0</v>
      </c>
      <c r="BD248" s="812">
        <v>0</v>
      </c>
      <c r="BE248" s="812">
        <v>0</v>
      </c>
      <c r="BF248" s="812">
        <v>0</v>
      </c>
      <c r="BG248" s="811">
        <v>0.36</v>
      </c>
      <c r="BH248" s="810">
        <f t="shared" si="355"/>
        <v>2.1549999999999998</v>
      </c>
      <c r="BI248" s="405">
        <f t="shared" si="334"/>
        <v>25.925925925925931</v>
      </c>
      <c r="BJ248" s="405">
        <f t="shared" si="319"/>
        <v>22.72727272727273</v>
      </c>
      <c r="BK248" s="405">
        <f t="shared" si="345"/>
        <v>15.789473684210531</v>
      </c>
      <c r="BL248" s="306">
        <f t="shared" si="358"/>
        <v>18.75</v>
      </c>
      <c r="BM248" s="404">
        <f t="shared" ref="BM248:BW251" si="361">IF(AW248=0,0,IF(AW248&gt;AV248,0,((AV248/AW248)-1)*100))</f>
        <v>0</v>
      </c>
      <c r="BN248" s="306">
        <f t="shared" si="361"/>
        <v>0</v>
      </c>
      <c r="BO248" s="306">
        <f t="shared" si="361"/>
        <v>33.33333333333335</v>
      </c>
      <c r="BP248" s="306">
        <f t="shared" si="361"/>
        <v>19.999999999999996</v>
      </c>
      <c r="BQ248" s="306">
        <f t="shared" si="361"/>
        <v>33.33333333333335</v>
      </c>
      <c r="BR248" s="306">
        <f t="shared" si="361"/>
        <v>0</v>
      </c>
      <c r="BS248" s="306">
        <f t="shared" si="361"/>
        <v>0</v>
      </c>
      <c r="BT248" s="306">
        <f t="shared" si="361"/>
        <v>0</v>
      </c>
      <c r="BU248" s="306">
        <f t="shared" si="361"/>
        <v>0</v>
      </c>
      <c r="BV248" s="306">
        <f t="shared" si="361"/>
        <v>0</v>
      </c>
      <c r="BW248" s="306">
        <f t="shared" si="361"/>
        <v>0</v>
      </c>
      <c r="BX248" s="404">
        <f t="shared" si="356"/>
        <v>11.323955933605058</v>
      </c>
      <c r="BY248" s="405">
        <f t="shared" si="335"/>
        <v>12.87968708830458</v>
      </c>
      <c r="BZ248" s="788" t="s">
        <v>2558</v>
      </c>
      <c r="CA248" s="486">
        <f t="shared" si="346"/>
        <v>-13.181740530364067</v>
      </c>
      <c r="CB248" s="348">
        <f t="shared" si="347"/>
        <v>17.880759469635933</v>
      </c>
      <c r="CC248" s="404">
        <f t="shared" si="348"/>
        <v>58.793750000000003</v>
      </c>
      <c r="CD248" s="570">
        <f t="shared" si="336"/>
        <v>0.37400000000000005</v>
      </c>
      <c r="CE248" s="419">
        <f t="shared" si="41"/>
        <v>0.4114000000000001</v>
      </c>
      <c r="CF248" s="419">
        <f t="shared" si="360"/>
        <v>0.45254000000000016</v>
      </c>
      <c r="CG248" s="419">
        <f t="shared" si="360"/>
        <v>0.49779400000000024</v>
      </c>
      <c r="CH248" s="496">
        <f t="shared" si="360"/>
        <v>0.54757340000000032</v>
      </c>
      <c r="CI248" s="416">
        <f t="shared" si="350"/>
        <v>2.2833074000000009</v>
      </c>
      <c r="CJ248" s="405">
        <f t="shared" si="351"/>
        <v>9.1883597585513108</v>
      </c>
      <c r="CK248" s="457">
        <v>1.1499999999999999</v>
      </c>
      <c r="CL248" s="458">
        <v>40.93</v>
      </c>
      <c r="CM248" s="458">
        <v>-0.88</v>
      </c>
      <c r="CN248" s="525">
        <v>7.21</v>
      </c>
      <c r="CO248" s="508">
        <v>15.25</v>
      </c>
    </row>
    <row r="249" spans="1:93" ht="11.25" customHeight="1">
      <c r="A249" s="24" t="s">
        <v>1891</v>
      </c>
      <c r="B249" s="24" t="s">
        <v>1892</v>
      </c>
      <c r="C249" s="29" t="s">
        <v>2678</v>
      </c>
      <c r="D249" s="117">
        <v>6</v>
      </c>
      <c r="E249" s="24">
        <v>453</v>
      </c>
      <c r="F249" s="38" t="s">
        <v>2049</v>
      </c>
      <c r="G249" s="39" t="s">
        <v>1572</v>
      </c>
      <c r="H249" s="184">
        <v>190.36</v>
      </c>
      <c r="I249" s="227">
        <f t="shared" si="337"/>
        <v>2.9417944946417309</v>
      </c>
      <c r="J249" s="126">
        <v>1.3</v>
      </c>
      <c r="K249" s="126">
        <v>1.4</v>
      </c>
      <c r="L249" s="83">
        <f t="shared" si="338"/>
        <v>7.6923076923076872</v>
      </c>
      <c r="M249" s="140">
        <v>42046</v>
      </c>
      <c r="N249" s="27">
        <v>42048</v>
      </c>
      <c r="O249" s="28">
        <v>42062</v>
      </c>
      <c r="P249" s="93" t="s">
        <v>2382</v>
      </c>
      <c r="Q249" s="761"/>
      <c r="R249" s="224">
        <f t="shared" si="322"/>
        <v>5.6</v>
      </c>
      <c r="S249" s="231">
        <f t="shared" si="339"/>
        <v>128.73563218390805</v>
      </c>
      <c r="T249" s="680">
        <f t="shared" si="340"/>
        <v>380.68456930966062</v>
      </c>
      <c r="U249" s="227">
        <f t="shared" si="341"/>
        <v>43.760919540229892</v>
      </c>
      <c r="V249" s="263">
        <v>12</v>
      </c>
      <c r="W249" s="161">
        <v>4.3499999999999996</v>
      </c>
      <c r="X249" s="149">
        <v>5.01</v>
      </c>
      <c r="Y249" s="155">
        <v>11.99</v>
      </c>
      <c r="Z249" s="149">
        <v>11.88</v>
      </c>
      <c r="AA249" s="156">
        <v>25.4</v>
      </c>
      <c r="AB249" s="432">
        <v>-10.199999999999999</v>
      </c>
      <c r="AC249" s="440">
        <v>18.82</v>
      </c>
      <c r="AD249" s="443">
        <v>17.8</v>
      </c>
      <c r="AE249" s="443">
        <v>8.74</v>
      </c>
      <c r="AF249" s="723">
        <v>23</v>
      </c>
      <c r="AG249" s="456">
        <v>59823</v>
      </c>
      <c r="AH249" s="653">
        <v>0.2</v>
      </c>
      <c r="AI249" s="767">
        <v>4.26</v>
      </c>
      <c r="AJ249" s="796">
        <f t="shared" si="327"/>
        <v>1.2271410247372143</v>
      </c>
      <c r="AK249" s="688">
        <f t="shared" si="330"/>
        <v>2.9453347881856353</v>
      </c>
      <c r="AL249" s="634">
        <f t="shared" si="342"/>
        <v>14.344984518764136</v>
      </c>
      <c r="AM249" s="631">
        <f t="shared" si="343"/>
        <v>17.233584579692153</v>
      </c>
      <c r="AN249" s="631">
        <f t="shared" si="344"/>
        <v>21.843110240322417</v>
      </c>
      <c r="AO249" s="235">
        <f t="shared" si="354"/>
        <v>7.4161722897986948</v>
      </c>
      <c r="AP249" s="808">
        <v>4.9988700000000001</v>
      </c>
      <c r="AQ249" s="808">
        <v>4.3717440000000005</v>
      </c>
      <c r="AR249" s="809"/>
      <c r="AS249" s="808">
        <v>3.8546559999999999</v>
      </c>
      <c r="AT249" s="796">
        <v>3.102528</v>
      </c>
      <c r="AU249" s="809"/>
      <c r="AV249" s="821">
        <v>2.4444159999999999</v>
      </c>
      <c r="AW249" s="827">
        <v>1.8615168</v>
      </c>
      <c r="AX249" s="811">
        <v>3.384576</v>
      </c>
      <c r="AY249" s="811">
        <v>3.1589375999999998</v>
      </c>
      <c r="AZ249" s="811">
        <v>2.8580863999999999</v>
      </c>
      <c r="BA249" s="811">
        <v>2.6324479999999997</v>
      </c>
      <c r="BB249" s="811">
        <v>2.4444159999999999</v>
      </c>
      <c r="BC249" s="811">
        <v>2.2563839999999997</v>
      </c>
      <c r="BD249" s="811">
        <v>2.044848</v>
      </c>
      <c r="BE249" s="811">
        <v>1.9555328000000001</v>
      </c>
      <c r="BF249" s="812">
        <v>1.8991232</v>
      </c>
      <c r="BG249" s="812">
        <v>1.8991232</v>
      </c>
      <c r="BH249" s="810">
        <f t="shared" si="355"/>
        <v>45.167205999999993</v>
      </c>
      <c r="BI249" s="405">
        <f t="shared" si="334"/>
        <v>14.344984518764136</v>
      </c>
      <c r="BJ249" s="405">
        <f t="shared" si="319"/>
        <v>13.414634146341475</v>
      </c>
      <c r="BK249" s="405">
        <f t="shared" si="345"/>
        <v>24.242424242424242</v>
      </c>
      <c r="BL249" s="306">
        <f t="shared" si="358"/>
        <v>26.923076923076916</v>
      </c>
      <c r="BM249" s="404">
        <f t="shared" si="361"/>
        <v>31.313131313131315</v>
      </c>
      <c r="BN249" s="306">
        <f t="shared" si="361"/>
        <v>0</v>
      </c>
      <c r="BO249" s="306">
        <f t="shared" si="361"/>
        <v>7.1428571428571619</v>
      </c>
      <c r="BP249" s="306">
        <f t="shared" si="361"/>
        <v>10.526315789473673</v>
      </c>
      <c r="BQ249" s="306">
        <f t="shared" si="361"/>
        <v>8.5714285714285854</v>
      </c>
      <c r="BR249" s="306">
        <f t="shared" si="361"/>
        <v>7.6923076923076872</v>
      </c>
      <c r="BS249" s="306">
        <f t="shared" si="361"/>
        <v>8.3333333333333481</v>
      </c>
      <c r="BT249" s="306">
        <f t="shared" si="361"/>
        <v>10.344827586206872</v>
      </c>
      <c r="BU249" s="306">
        <f t="shared" si="361"/>
        <v>4.5673076923076872</v>
      </c>
      <c r="BV249" s="306">
        <f t="shared" si="361"/>
        <v>2.9702970297029729</v>
      </c>
      <c r="BW249" s="306">
        <f t="shared" si="361"/>
        <v>0</v>
      </c>
      <c r="BX249" s="404">
        <f t="shared" si="356"/>
        <v>11.35912839875707</v>
      </c>
      <c r="BY249" s="405">
        <f t="shared" si="335"/>
        <v>9.1065946840954251</v>
      </c>
      <c r="BZ249" s="788" t="s">
        <v>2637</v>
      </c>
      <c r="CA249" s="486">
        <f t="shared" si="346"/>
        <v>-18.976014805265745</v>
      </c>
      <c r="CB249" s="348">
        <f t="shared" si="347"/>
        <v>24.784904734964147</v>
      </c>
      <c r="CC249" s="404">
        <f t="shared" si="348"/>
        <v>50.9181480370302</v>
      </c>
      <c r="CD249" s="570">
        <f t="shared" si="336"/>
        <v>5.0488587000000003</v>
      </c>
      <c r="CE249" s="419">
        <f t="shared" si="41"/>
        <v>5.553744570000001</v>
      </c>
      <c r="CF249" s="419">
        <f t="shared" si="360"/>
        <v>6.0391418454180004</v>
      </c>
      <c r="CG249" s="419">
        <f t="shared" si="360"/>
        <v>6.5669628427075333</v>
      </c>
      <c r="CH249" s="496">
        <f t="shared" si="360"/>
        <v>7.1409153951601709</v>
      </c>
      <c r="CI249" s="416">
        <f t="shared" si="350"/>
        <v>30.349623353285704</v>
      </c>
      <c r="CJ249" s="405">
        <f t="shared" si="351"/>
        <v>15.943277659847501</v>
      </c>
      <c r="CK249" s="457">
        <v>0.66</v>
      </c>
      <c r="CL249" s="458">
        <v>32.71</v>
      </c>
      <c r="CM249" s="458">
        <v>-7.06</v>
      </c>
      <c r="CN249" s="525">
        <v>-1.05</v>
      </c>
      <c r="CO249" s="508">
        <v>9.5500000000000007</v>
      </c>
    </row>
    <row r="250" spans="1:93" ht="11.25" customHeight="1">
      <c r="A250" s="24" t="s">
        <v>1078</v>
      </c>
      <c r="B250" s="24" t="s">
        <v>1079</v>
      </c>
      <c r="C250" s="217" t="s">
        <v>908</v>
      </c>
      <c r="D250" s="117">
        <v>5</v>
      </c>
      <c r="E250" s="24">
        <v>555</v>
      </c>
      <c r="F250" s="57" t="s">
        <v>2659</v>
      </c>
      <c r="G250" s="49" t="s">
        <v>2659</v>
      </c>
      <c r="H250" s="184">
        <v>45.29</v>
      </c>
      <c r="I250" s="227">
        <f t="shared" si="337"/>
        <v>4.5926253035990285</v>
      </c>
      <c r="J250" s="126">
        <v>0.47</v>
      </c>
      <c r="K250" s="126">
        <v>0.52</v>
      </c>
      <c r="L250" s="83">
        <f t="shared" si="338"/>
        <v>10.638297872340431</v>
      </c>
      <c r="M250" s="140">
        <v>41964</v>
      </c>
      <c r="N250" s="27">
        <v>41968</v>
      </c>
      <c r="O250" s="28">
        <v>41981</v>
      </c>
      <c r="P250" s="93" t="s">
        <v>1519</v>
      </c>
      <c r="Q250" s="24"/>
      <c r="R250" s="224">
        <f t="shared" si="322"/>
        <v>2.08</v>
      </c>
      <c r="S250" s="231">
        <f t="shared" si="339"/>
        <v>169.10569105691059</v>
      </c>
      <c r="T250" s="647">
        <f t="shared" si="340"/>
        <v>348.10483190811919</v>
      </c>
      <c r="U250" s="227">
        <f t="shared" si="341"/>
        <v>36.821138211382113</v>
      </c>
      <c r="V250" s="492">
        <v>12</v>
      </c>
      <c r="W250" s="161">
        <v>1.23</v>
      </c>
      <c r="X250" s="149">
        <v>5.26</v>
      </c>
      <c r="Y250" s="155">
        <v>3.68</v>
      </c>
      <c r="Z250" s="149">
        <v>12.27</v>
      </c>
      <c r="AA250" s="156">
        <v>38</v>
      </c>
      <c r="AB250" s="432">
        <v>-62.3</v>
      </c>
      <c r="AC250" s="440">
        <v>12.31</v>
      </c>
      <c r="AD250" s="443">
        <v>42.2</v>
      </c>
      <c r="AE250" s="440">
        <v>7</v>
      </c>
      <c r="AF250" s="723">
        <v>7</v>
      </c>
      <c r="AG250" s="456">
        <v>4215</v>
      </c>
      <c r="AH250" s="653">
        <v>5</v>
      </c>
      <c r="AI250" s="767">
        <v>4</v>
      </c>
      <c r="AJ250" s="796" t="str">
        <f t="shared" si="327"/>
        <v>n/a</v>
      </c>
      <c r="AK250" s="688" t="str">
        <f t="shared" si="330"/>
        <v>n/a</v>
      </c>
      <c r="AL250" s="634">
        <f t="shared" si="342"/>
        <v>6.0439560439560447</v>
      </c>
      <c r="AM250" s="543">
        <f t="shared" si="343"/>
        <v>177.82517709662153</v>
      </c>
      <c r="AN250" s="631" t="str">
        <f t="shared" si="344"/>
        <v>n/a</v>
      </c>
      <c r="AO250" s="235" t="str">
        <f t="shared" si="354"/>
        <v>n/a</v>
      </c>
      <c r="AP250" s="808">
        <v>1.93</v>
      </c>
      <c r="AQ250" s="808">
        <v>1.82</v>
      </c>
      <c r="AR250" s="809"/>
      <c r="AS250" s="808">
        <v>1.35</v>
      </c>
      <c r="AT250" s="796">
        <v>0.09</v>
      </c>
      <c r="AU250" s="809"/>
      <c r="AV250" s="821">
        <v>1.4999999999999999E-2</v>
      </c>
      <c r="AW250" s="827">
        <v>0</v>
      </c>
      <c r="AX250" s="812">
        <v>0</v>
      </c>
      <c r="AY250" s="812">
        <v>0</v>
      </c>
      <c r="AZ250" s="812">
        <v>0</v>
      </c>
      <c r="BA250" s="812">
        <v>0</v>
      </c>
      <c r="BB250" s="812">
        <v>0</v>
      </c>
      <c r="BC250" s="812">
        <v>0</v>
      </c>
      <c r="BD250" s="812">
        <v>0</v>
      </c>
      <c r="BE250" s="812">
        <v>0</v>
      </c>
      <c r="BF250" s="812">
        <v>0</v>
      </c>
      <c r="BG250" s="812">
        <v>0</v>
      </c>
      <c r="BH250" s="810">
        <f t="shared" si="355"/>
        <v>5.2049999999999992</v>
      </c>
      <c r="BI250" s="405">
        <f t="shared" si="334"/>
        <v>6.0439560439560447</v>
      </c>
      <c r="BJ250" s="405">
        <f t="shared" si="319"/>
        <v>34.81481481481481</v>
      </c>
      <c r="BK250" s="852">
        <f t="shared" si="345"/>
        <v>1400.0000000000002</v>
      </c>
      <c r="BL250" s="306">
        <f t="shared" si="358"/>
        <v>500</v>
      </c>
      <c r="BM250" s="404">
        <f t="shared" si="361"/>
        <v>0</v>
      </c>
      <c r="BN250" s="306">
        <f t="shared" si="361"/>
        <v>0</v>
      </c>
      <c r="BO250" s="306">
        <f t="shared" si="361"/>
        <v>0</v>
      </c>
      <c r="BP250" s="306">
        <f t="shared" si="361"/>
        <v>0</v>
      </c>
      <c r="BQ250" s="306">
        <f t="shared" si="361"/>
        <v>0</v>
      </c>
      <c r="BR250" s="306">
        <f t="shared" si="361"/>
        <v>0</v>
      </c>
      <c r="BS250" s="306">
        <f t="shared" si="361"/>
        <v>0</v>
      </c>
      <c r="BT250" s="306">
        <f t="shared" si="361"/>
        <v>0</v>
      </c>
      <c r="BU250" s="306">
        <f t="shared" si="361"/>
        <v>0</v>
      </c>
      <c r="BV250" s="306">
        <f t="shared" si="361"/>
        <v>0</v>
      </c>
      <c r="BW250" s="306">
        <f t="shared" si="361"/>
        <v>0</v>
      </c>
      <c r="BX250" s="404">
        <f t="shared" si="356"/>
        <v>129.39058472391807</v>
      </c>
      <c r="BY250" s="405">
        <f t="shared" si="335"/>
        <v>361.48948804516124</v>
      </c>
      <c r="BZ250" s="788" t="s">
        <v>2441</v>
      </c>
      <c r="CA250" s="486" t="str">
        <f t="shared" si="346"/>
        <v>n/a</v>
      </c>
      <c r="CB250" s="348" t="str">
        <f t="shared" si="347"/>
        <v>n/a</v>
      </c>
      <c r="CC250" s="404">
        <f t="shared" si="348"/>
        <v>35.809864200839812</v>
      </c>
      <c r="CD250" s="570">
        <f t="shared" si="336"/>
        <v>1.9493</v>
      </c>
      <c r="CE250" s="419">
        <f t="shared" si="41"/>
        <v>2.1442300000000003</v>
      </c>
      <c r="CF250" s="419">
        <f t="shared" si="360"/>
        <v>2.2943261000000006</v>
      </c>
      <c r="CG250" s="419">
        <f t="shared" si="360"/>
        <v>2.454928927000001</v>
      </c>
      <c r="CH250" s="496">
        <f t="shared" si="360"/>
        <v>2.6267739518900011</v>
      </c>
      <c r="CI250" s="416">
        <f t="shared" si="350"/>
        <v>11.469558978890003</v>
      </c>
      <c r="CJ250" s="405">
        <f t="shared" si="351"/>
        <v>25.32470518633253</v>
      </c>
      <c r="CK250" s="457">
        <v>1.25</v>
      </c>
      <c r="CL250" s="458">
        <v>46.17</v>
      </c>
      <c r="CM250" s="458">
        <v>-7.57</v>
      </c>
      <c r="CN250" s="525">
        <v>3.93</v>
      </c>
      <c r="CO250" s="508">
        <v>15.84</v>
      </c>
    </row>
    <row r="251" spans="1:93" ht="11.25" customHeight="1">
      <c r="A251" s="32" t="s">
        <v>2580</v>
      </c>
      <c r="B251" s="32" t="s">
        <v>2581</v>
      </c>
      <c r="C251" s="35" t="s">
        <v>3590</v>
      </c>
      <c r="D251" s="118">
        <v>9</v>
      </c>
      <c r="E251" s="24">
        <v>365</v>
      </c>
      <c r="F251" s="65" t="s">
        <v>2659</v>
      </c>
      <c r="G251" s="66" t="s">
        <v>2659</v>
      </c>
      <c r="H251" s="185">
        <v>36.85</v>
      </c>
      <c r="I251" s="229">
        <f t="shared" ref="I251:I256" si="362">(R251/H251)*100</f>
        <v>1.5196743554952512</v>
      </c>
      <c r="J251" s="125">
        <v>0.26600000000000001</v>
      </c>
      <c r="K251" s="125">
        <v>0.28000000000000003</v>
      </c>
      <c r="L251" s="84">
        <f t="shared" ref="L251:L256" si="363">((K251/J251)-1)*100</f>
        <v>5.2631578947368363</v>
      </c>
      <c r="M251" s="215">
        <v>41934</v>
      </c>
      <c r="N251" s="44">
        <v>41936</v>
      </c>
      <c r="O251" s="34">
        <v>41955</v>
      </c>
      <c r="P251" s="43" t="s">
        <v>1401</v>
      </c>
      <c r="Q251" s="197" t="s">
        <v>2545</v>
      </c>
      <c r="R251" s="192">
        <f>K251*2</f>
        <v>0.56000000000000005</v>
      </c>
      <c r="S251" s="672">
        <f t="shared" ref="S251:S256" si="364">IF(OR(W251&lt;0.01,W251="n/a"),"n/a",R251/W251*100)</f>
        <v>50</v>
      </c>
      <c r="T251" s="681">
        <f t="shared" ref="T251:T256" si="365">IF(OR(W251&lt;0.01,Z251="n/a"),"n/a",(H251/SQRT(22.5*W251*(H251/Z251))-1)*100)</f>
        <v>143.95834604123428</v>
      </c>
      <c r="U251" s="229">
        <f t="shared" ref="U251:U256" si="366">IF(OR(W251&lt;0.01,W251="n/a"),"n/a",H251/W251)</f>
        <v>32.901785714285715</v>
      </c>
      <c r="V251" s="264">
        <v>12</v>
      </c>
      <c r="W251" s="162">
        <v>1.1200000000000001</v>
      </c>
      <c r="X251" s="150">
        <v>4.84</v>
      </c>
      <c r="Y251" s="157">
        <v>3.56</v>
      </c>
      <c r="Z251" s="150">
        <v>4.07</v>
      </c>
      <c r="AA251" s="158">
        <v>12.2</v>
      </c>
      <c r="AB251" s="434">
        <v>-9.8000000000000007</v>
      </c>
      <c r="AC251" s="444">
        <v>12.69</v>
      </c>
      <c r="AD251" s="445">
        <v>1.1000000000000001</v>
      </c>
      <c r="AE251" s="445">
        <v>6.8</v>
      </c>
      <c r="AF251" s="725">
        <v>5</v>
      </c>
      <c r="AG251" s="467">
        <v>16454</v>
      </c>
      <c r="AH251" s="679">
        <v>0</v>
      </c>
      <c r="AI251" s="769">
        <v>0.42</v>
      </c>
      <c r="AJ251" s="797">
        <f t="shared" ref="AJ251:AJ282" si="367">IF(OR(AD251&lt;0,AD251="n/a",AD251=0,AN251="n/a"),"n/a",AN251/AD251)</f>
        <v>14.156127368618032</v>
      </c>
      <c r="AK251" s="686">
        <f t="shared" ref="AK251:AK256" si="368">IF(OR(AN251&lt;0,AN251="n/a",AO251&lt;0,AO251="n/a"),"n/a",AN251/AO251)</f>
        <v>1.3253943987214734</v>
      </c>
      <c r="AL251" s="634">
        <f t="shared" si="342"/>
        <v>5.2631578947368363</v>
      </c>
      <c r="AM251" s="631">
        <f t="shared" si="343"/>
        <v>19.470759936264635</v>
      </c>
      <c r="AN251" s="631">
        <f t="shared" si="344"/>
        <v>15.571740105479837</v>
      </c>
      <c r="AO251" s="235">
        <f t="shared" si="354"/>
        <v>11.748759554515198</v>
      </c>
      <c r="AP251" s="808">
        <v>0.56000000000000005</v>
      </c>
      <c r="AQ251" s="808">
        <v>0.53200000000000003</v>
      </c>
      <c r="AR251" s="809"/>
      <c r="AS251" s="808">
        <v>0.41399999999999998</v>
      </c>
      <c r="AT251" s="796">
        <v>0.32840000000000003</v>
      </c>
      <c r="AU251" s="809"/>
      <c r="AV251" s="821">
        <v>0.29880000000000001</v>
      </c>
      <c r="AW251" s="821">
        <v>0.27160000000000001</v>
      </c>
      <c r="AX251" s="811">
        <v>0.24680000000000002</v>
      </c>
      <c r="AY251" s="811">
        <v>0.22320000000000004</v>
      </c>
      <c r="AZ251" s="811">
        <v>0.20400000000000001</v>
      </c>
      <c r="BA251" s="812">
        <v>0.18320000000000003</v>
      </c>
      <c r="BB251" s="811">
        <v>0.18440000000000001</v>
      </c>
      <c r="BC251" s="811">
        <v>0.16820000000000002</v>
      </c>
      <c r="BD251" s="811">
        <v>0.1542</v>
      </c>
      <c r="BE251" s="812">
        <v>0.14580000000000001</v>
      </c>
      <c r="BF251" s="811">
        <v>0.19400000000000001</v>
      </c>
      <c r="BG251" s="812">
        <v>0</v>
      </c>
      <c r="BH251" s="810">
        <f t="shared" si="355"/>
        <v>4.1086</v>
      </c>
      <c r="BI251" s="405">
        <f t="shared" si="334"/>
        <v>5.2631578947368363</v>
      </c>
      <c r="BJ251" s="405">
        <f t="shared" ref="BJ251:BJ256" si="369">IF(AS251=0,0,IF(AS251&gt;AQ251,0,((AQ251/AS251)-1)*100))</f>
        <v>28.502415458937215</v>
      </c>
      <c r="BK251" s="405">
        <f t="shared" ref="BK251:BK256" si="370">IF(AT251=0,0,IF(AT251&gt;AS251,0,((AS251/AT251)-1)*100))</f>
        <v>26.065773447015815</v>
      </c>
      <c r="BL251" s="306">
        <f t="shared" si="358"/>
        <v>9.9062918340026904</v>
      </c>
      <c r="BM251" s="404">
        <f t="shared" si="361"/>
        <v>10.014727540500745</v>
      </c>
      <c r="BN251" s="306">
        <f t="shared" si="361"/>
        <v>10.048622366288495</v>
      </c>
      <c r="BO251" s="306">
        <f t="shared" si="361"/>
        <v>10.573476702508945</v>
      </c>
      <c r="BP251" s="306">
        <f t="shared" si="361"/>
        <v>9.4117647058823639</v>
      </c>
      <c r="BQ251" s="306">
        <f t="shared" si="361"/>
        <v>11.353711790392996</v>
      </c>
      <c r="BR251" s="306">
        <f t="shared" si="361"/>
        <v>0</v>
      </c>
      <c r="BS251" s="306">
        <f t="shared" si="361"/>
        <v>9.6313912009512457</v>
      </c>
      <c r="BT251" s="306">
        <f t="shared" si="361"/>
        <v>9.0791180285343831</v>
      </c>
      <c r="BU251" s="306">
        <f t="shared" si="361"/>
        <v>5.7613168724279795</v>
      </c>
      <c r="BV251" s="306">
        <f t="shared" si="361"/>
        <v>0</v>
      </c>
      <c r="BW251" s="306">
        <f t="shared" si="361"/>
        <v>0</v>
      </c>
      <c r="BX251" s="404">
        <f t="shared" si="356"/>
        <v>9.7074511894786486</v>
      </c>
      <c r="BY251" s="405">
        <f t="shared" si="335"/>
        <v>7.9291507748833654</v>
      </c>
      <c r="BZ251" s="788" t="s">
        <v>1863</v>
      </c>
      <c r="CA251" s="486">
        <f t="shared" ref="CA251:CA256" si="371">IF(AN251="n/a","n/a",IF(U251&lt;0,"n/a",IF(U251="n/a","n/a",I251+AN251-U251)))</f>
        <v>-15.810371253310628</v>
      </c>
      <c r="CB251" s="348">
        <f t="shared" ref="CB251:CB256" si="372">IF(AN251="n/a","n/a",I251+AN251)</f>
        <v>17.091414460975088</v>
      </c>
      <c r="CC251" s="404">
        <f t="shared" ref="CC251:CC256" si="373">D251/10+(500-E251)/100+IF(F251="N",2,IF(F251="Y",1,0))+IF(G251="N",2,IF(G251="Y",1,0))+IF(L251&gt;10,5,L251/2)+IF(S251&gt;100,0,IF(S251&lt;0,0,(100-S251)/10))+IF(U251&gt;100,0,IF(U251&lt;0,0,(100-U251)/10))+IF(X251="-",0,IF(X251="N/A",0,IF(X251&gt;5,0,5-X251)))+IF(Y251&gt;5,0,5-Y251)+IF(Z251="N/A",0,IF(Z251&gt;5,0,5-Z251))+IF(AB251&lt;0,0,IF(AB251="-",0,IF(AB251="N/A",0,IF(AB251&gt;10,5,AB251/2))))+IF(AC251="n/a",0,IF(AC251&lt;0,0,IF(AC251&gt;10,5,AC251/2)))+IF(AE251="n/a",0,IF(AE251&lt;0,0,IF(AE251&gt;10,5,AE251/2)))+AF251/10+IF(AG251&gt;100000,3,IF(AG251&gt;10000,2,IF(AG251&gt;1000,1,0)))+IF(AL251&gt;10,5,AL251/2)+IF(AM251="n/a",0,IF(AM251&gt;10,5,AM251/2))+IF(AN251="n/a",0,IF(AN251&gt;10,5,AN251/2))+IF(AO251="n/a",0,IF(AO251&lt;0,0,IF(AO251&gt;10,5,AO251/2)))+IF(BX251&gt;10,5,BX251/2)</f>
        <v>52.506704918047589</v>
      </c>
      <c r="CD251" s="570">
        <f t="shared" si="336"/>
        <v>0.5656000000000001</v>
      </c>
      <c r="CE251" s="420">
        <f t="shared" si="41"/>
        <v>0.62216000000000016</v>
      </c>
      <c r="CF251" s="420">
        <f t="shared" si="360"/>
        <v>0.6644668800000002</v>
      </c>
      <c r="CG251" s="420">
        <f t="shared" si="360"/>
        <v>0.70965062784000021</v>
      </c>
      <c r="CH251" s="497">
        <f t="shared" si="360"/>
        <v>0.75790687053312022</v>
      </c>
      <c r="CI251" s="421">
        <f t="shared" ref="CI251:CI256" si="374">SUM(CD251:CH251)</f>
        <v>3.3197843783731207</v>
      </c>
      <c r="CJ251" s="409">
        <f t="shared" ref="CJ251:CJ256" si="375">(CI251/H251)*100</f>
        <v>9.0089128314060254</v>
      </c>
      <c r="CK251" s="468">
        <v>0.81</v>
      </c>
      <c r="CL251" s="469">
        <v>29.19</v>
      </c>
      <c r="CM251" s="469">
        <v>-8.09</v>
      </c>
      <c r="CN251" s="528">
        <v>2.57</v>
      </c>
      <c r="CO251" s="476">
        <v>6.67</v>
      </c>
    </row>
    <row r="252" spans="1:93" ht="11.25" customHeight="1">
      <c r="A252" s="16" t="s">
        <v>1297</v>
      </c>
      <c r="B252" s="16" t="s">
        <v>2942</v>
      </c>
      <c r="C252" s="373" t="s">
        <v>3547</v>
      </c>
      <c r="D252" s="116">
        <v>5</v>
      </c>
      <c r="E252" s="24">
        <v>558</v>
      </c>
      <c r="F252" s="36" t="s">
        <v>2049</v>
      </c>
      <c r="G252" s="37" t="s">
        <v>2049</v>
      </c>
      <c r="H252" s="183">
        <v>147.22999999999999</v>
      </c>
      <c r="I252" s="226">
        <f t="shared" si="362"/>
        <v>1.4399239285471714</v>
      </c>
      <c r="J252" s="127">
        <v>0.44</v>
      </c>
      <c r="K252" s="127">
        <v>0.53</v>
      </c>
      <c r="L252" s="96">
        <f t="shared" si="363"/>
        <v>20.45454545454546</v>
      </c>
      <c r="M252" s="105">
        <v>41963</v>
      </c>
      <c r="N252" s="20">
        <v>41967</v>
      </c>
      <c r="O252" s="21">
        <v>41983</v>
      </c>
      <c r="P252" s="269" t="s">
        <v>2157</v>
      </c>
      <c r="Q252" s="16"/>
      <c r="R252" s="225">
        <f t="shared" ref="R252:R257" si="376">K252*4</f>
        <v>2.12</v>
      </c>
      <c r="S252" s="675">
        <f t="shared" si="364"/>
        <v>29.691876750700285</v>
      </c>
      <c r="T252" s="676">
        <f t="shared" si="365"/>
        <v>88.327297193867622</v>
      </c>
      <c r="U252" s="226">
        <f t="shared" si="366"/>
        <v>20.620448179271708</v>
      </c>
      <c r="V252" s="677">
        <v>12</v>
      </c>
      <c r="W252" s="169">
        <v>7.14</v>
      </c>
      <c r="X252" s="171">
        <v>2.06</v>
      </c>
      <c r="Y252" s="170">
        <v>2.61</v>
      </c>
      <c r="Z252" s="171">
        <v>3.87</v>
      </c>
      <c r="AA252" s="172">
        <v>18.899999999999999</v>
      </c>
      <c r="AB252" s="433">
        <v>20.399999999999999</v>
      </c>
      <c r="AC252" s="441">
        <v>11.86</v>
      </c>
      <c r="AD252" s="442">
        <v>25.2</v>
      </c>
      <c r="AE252" s="441">
        <v>10</v>
      </c>
      <c r="AF252" s="724">
        <v>5</v>
      </c>
      <c r="AG252" s="461">
        <v>8557</v>
      </c>
      <c r="AH252" s="678">
        <v>0.8</v>
      </c>
      <c r="AI252" s="768">
        <v>0.42</v>
      </c>
      <c r="AJ252" s="795">
        <f t="shared" si="367"/>
        <v>0.3588522465652465</v>
      </c>
      <c r="AK252" s="794">
        <f t="shared" si="368"/>
        <v>1.4252234315700001</v>
      </c>
      <c r="AL252" s="632">
        <f t="shared" si="342"/>
        <v>17.088607594936711</v>
      </c>
      <c r="AM252" s="633">
        <f t="shared" si="343"/>
        <v>12.480211777541573</v>
      </c>
      <c r="AN252" s="633">
        <f t="shared" si="344"/>
        <v>9.043076613444212</v>
      </c>
      <c r="AO252" s="234">
        <f t="shared" si="354"/>
        <v>6.3450238139030057</v>
      </c>
      <c r="AP252" s="803">
        <v>1.85</v>
      </c>
      <c r="AQ252" s="803">
        <v>1.58</v>
      </c>
      <c r="AR252" s="802"/>
      <c r="AS252" s="803">
        <v>1.4</v>
      </c>
      <c r="AT252" s="795">
        <v>1.3</v>
      </c>
      <c r="AU252" s="802"/>
      <c r="AV252" s="826">
        <v>1.22</v>
      </c>
      <c r="AW252" s="830">
        <v>1.2</v>
      </c>
      <c r="AX252" s="807">
        <v>1.2</v>
      </c>
      <c r="AY252" s="806">
        <v>1.1100000000000001</v>
      </c>
      <c r="AZ252" s="806">
        <v>1.08</v>
      </c>
      <c r="BA252" s="807">
        <v>1</v>
      </c>
      <c r="BB252" s="807">
        <v>1</v>
      </c>
      <c r="BC252" s="806">
        <v>1</v>
      </c>
      <c r="BD252" s="806">
        <v>0.97</v>
      </c>
      <c r="BE252" s="806">
        <v>0.96</v>
      </c>
      <c r="BF252" s="806">
        <v>0.94</v>
      </c>
      <c r="BG252" s="806">
        <v>0.9</v>
      </c>
      <c r="BH252" s="805">
        <f t="shared" si="355"/>
        <v>18.709999999999997</v>
      </c>
      <c r="BI252" s="407">
        <f t="shared" si="334"/>
        <v>17.088607594936711</v>
      </c>
      <c r="BJ252" s="407">
        <f t="shared" si="369"/>
        <v>12.857142857142879</v>
      </c>
      <c r="BK252" s="407">
        <f t="shared" si="370"/>
        <v>7.6923076923076872</v>
      </c>
      <c r="BL252" s="394">
        <f t="shared" si="358"/>
        <v>6.5573770491803351</v>
      </c>
      <c r="BM252" s="406">
        <f t="shared" ref="BM252:BW254" si="377">IF(AW252=0,0,IF(AW252&gt;AV252,0,((AV252/AW252)-1)*100))</f>
        <v>1.6666666666666607</v>
      </c>
      <c r="BN252" s="394">
        <f t="shared" si="377"/>
        <v>0</v>
      </c>
      <c r="BO252" s="394">
        <f t="shared" si="377"/>
        <v>8.108108108108091</v>
      </c>
      <c r="BP252" s="394">
        <f t="shared" si="377"/>
        <v>2.7777777777777901</v>
      </c>
      <c r="BQ252" s="394">
        <f t="shared" si="377"/>
        <v>8.0000000000000071</v>
      </c>
      <c r="BR252" s="394">
        <f t="shared" si="377"/>
        <v>0</v>
      </c>
      <c r="BS252" s="394">
        <f t="shared" si="377"/>
        <v>0</v>
      </c>
      <c r="BT252" s="394">
        <f t="shared" si="377"/>
        <v>3.0927835051546504</v>
      </c>
      <c r="BU252" s="394">
        <f t="shared" si="377"/>
        <v>1.0416666666666741</v>
      </c>
      <c r="BV252" s="394">
        <f t="shared" si="377"/>
        <v>2.1276595744680771</v>
      </c>
      <c r="BW252" s="394">
        <f t="shared" si="377"/>
        <v>4.4444444444444287</v>
      </c>
      <c r="BX252" s="406">
        <f t="shared" si="356"/>
        <v>5.0303027957902673</v>
      </c>
      <c r="BY252" s="407">
        <f t="shared" si="335"/>
        <v>4.8655515296348009</v>
      </c>
      <c r="BZ252" s="787" t="s">
        <v>2558</v>
      </c>
      <c r="CA252" s="682">
        <f t="shared" si="371"/>
        <v>-10.137447637280324</v>
      </c>
      <c r="CB252" s="350">
        <f t="shared" si="372"/>
        <v>10.483000541991384</v>
      </c>
      <c r="CC252" s="406">
        <f t="shared" si="373"/>
        <v>67.057969118571549</v>
      </c>
      <c r="CD252" s="554">
        <f t="shared" si="336"/>
        <v>2.0350000000000001</v>
      </c>
      <c r="CE252" s="417">
        <f t="shared" si="41"/>
        <v>2.2385000000000002</v>
      </c>
      <c r="CF252" s="417">
        <f t="shared" si="360"/>
        <v>2.4623500000000003</v>
      </c>
      <c r="CG252" s="417">
        <f t="shared" si="360"/>
        <v>2.7085850000000007</v>
      </c>
      <c r="CH252" s="495">
        <f t="shared" si="360"/>
        <v>2.9794435000000008</v>
      </c>
      <c r="CI252" s="418">
        <f t="shared" si="374"/>
        <v>12.423878500000002</v>
      </c>
      <c r="CJ252" s="407">
        <f t="shared" si="375"/>
        <v>8.4384150648645004</v>
      </c>
      <c r="CK252" s="462">
        <v>1.34</v>
      </c>
      <c r="CL252" s="463">
        <v>37.33</v>
      </c>
      <c r="CM252" s="463">
        <v>-0.8</v>
      </c>
      <c r="CN252" s="529">
        <v>7.21</v>
      </c>
      <c r="CO252" s="530">
        <v>16.420000000000002</v>
      </c>
    </row>
    <row r="253" spans="1:93" ht="11.25" customHeight="1">
      <c r="A253" s="24" t="s">
        <v>1471</v>
      </c>
      <c r="B253" s="24" t="s">
        <v>1472</v>
      </c>
      <c r="C253" s="29" t="s">
        <v>1881</v>
      </c>
      <c r="D253" s="117">
        <v>6</v>
      </c>
      <c r="E253" s="24">
        <v>430</v>
      </c>
      <c r="F253" s="57" t="s">
        <v>2659</v>
      </c>
      <c r="G253" s="49" t="s">
        <v>2659</v>
      </c>
      <c r="H253" s="184">
        <v>55.74</v>
      </c>
      <c r="I253" s="227">
        <f t="shared" si="362"/>
        <v>1.3993541442411195</v>
      </c>
      <c r="J253" s="126">
        <v>0.17</v>
      </c>
      <c r="K253" s="126">
        <v>0.19500000000000001</v>
      </c>
      <c r="L253" s="83">
        <f t="shared" si="363"/>
        <v>14.705882352941169</v>
      </c>
      <c r="M253" s="140">
        <v>41887</v>
      </c>
      <c r="N253" s="27">
        <v>41891</v>
      </c>
      <c r="O253" s="28">
        <v>41905</v>
      </c>
      <c r="P253" s="93" t="s">
        <v>2788</v>
      </c>
      <c r="Q253" s="201"/>
      <c r="R253" s="224">
        <f t="shared" si="376"/>
        <v>0.78</v>
      </c>
      <c r="S253" s="321">
        <f t="shared" si="364"/>
        <v>120</v>
      </c>
      <c r="T253" s="718">
        <f t="shared" si="365"/>
        <v>447.67499252375717</v>
      </c>
      <c r="U253" s="228">
        <f t="shared" si="366"/>
        <v>85.753846153846155</v>
      </c>
      <c r="V253" s="263">
        <v>6</v>
      </c>
      <c r="W253" s="161">
        <v>0.65</v>
      </c>
      <c r="X253" s="641">
        <v>8.68</v>
      </c>
      <c r="Y253" s="155">
        <v>3.43</v>
      </c>
      <c r="Z253" s="149">
        <v>7.87</v>
      </c>
      <c r="AA253" s="156">
        <v>7.4</v>
      </c>
      <c r="AB253" s="489">
        <v>-109.6</v>
      </c>
      <c r="AC253" s="440">
        <v>9.6199999999999992</v>
      </c>
      <c r="AD253" s="443">
        <v>-16.600000000000001</v>
      </c>
      <c r="AE253" s="443">
        <v>9.8800000000000008</v>
      </c>
      <c r="AF253" s="723">
        <v>9</v>
      </c>
      <c r="AG253" s="456">
        <v>3745</v>
      </c>
      <c r="AH253" s="653">
        <v>0.4</v>
      </c>
      <c r="AI253" s="767">
        <v>4.74</v>
      </c>
      <c r="AJ253" s="796" t="str">
        <f t="shared" si="367"/>
        <v>n/a</v>
      </c>
      <c r="AK253" s="688" t="str">
        <f t="shared" si="368"/>
        <v>n/a</v>
      </c>
      <c r="AL253" s="634">
        <f t="shared" si="342"/>
        <v>23.728813559322038</v>
      </c>
      <c r="AM253" s="631">
        <f t="shared" si="343"/>
        <v>27.766874776081107</v>
      </c>
      <c r="AN253" s="631">
        <f t="shared" si="344"/>
        <v>42.325451244828159</v>
      </c>
      <c r="AO253" s="235" t="str">
        <f t="shared" si="354"/>
        <v>n/a</v>
      </c>
      <c r="AP253" s="808">
        <v>0.73</v>
      </c>
      <c r="AQ253" s="808">
        <v>0.59</v>
      </c>
      <c r="AR253" s="809"/>
      <c r="AS253" s="808">
        <v>0.45</v>
      </c>
      <c r="AT253" s="796">
        <v>0.35</v>
      </c>
      <c r="AU253" s="809"/>
      <c r="AV253" s="821">
        <v>0.27500000000000002</v>
      </c>
      <c r="AW253" s="821">
        <v>0.125</v>
      </c>
      <c r="AX253" s="812">
        <v>0</v>
      </c>
      <c r="AY253" s="812">
        <v>0</v>
      </c>
      <c r="AZ253" s="812">
        <v>0</v>
      </c>
      <c r="BA253" s="812">
        <v>0</v>
      </c>
      <c r="BB253" s="812">
        <v>0</v>
      </c>
      <c r="BC253" s="812">
        <v>0</v>
      </c>
      <c r="BD253" s="812">
        <v>0</v>
      </c>
      <c r="BE253" s="812">
        <v>0</v>
      </c>
      <c r="BF253" s="812">
        <v>0</v>
      </c>
      <c r="BG253" s="812">
        <v>0</v>
      </c>
      <c r="BH253" s="810">
        <f t="shared" si="355"/>
        <v>2.5199999999999996</v>
      </c>
      <c r="BI253" s="405">
        <f t="shared" si="334"/>
        <v>23.728813559322038</v>
      </c>
      <c r="BJ253" s="405">
        <f t="shared" si="369"/>
        <v>31.111111111111111</v>
      </c>
      <c r="BK253" s="405">
        <f t="shared" si="370"/>
        <v>28.57142857142858</v>
      </c>
      <c r="BL253" s="306">
        <f t="shared" si="358"/>
        <v>27.272727272727249</v>
      </c>
      <c r="BM253" s="404">
        <f t="shared" si="377"/>
        <v>120.00000000000001</v>
      </c>
      <c r="BN253" s="306">
        <f t="shared" si="377"/>
        <v>0</v>
      </c>
      <c r="BO253" s="306">
        <f t="shared" si="377"/>
        <v>0</v>
      </c>
      <c r="BP253" s="306">
        <f t="shared" si="377"/>
        <v>0</v>
      </c>
      <c r="BQ253" s="306">
        <f t="shared" si="377"/>
        <v>0</v>
      </c>
      <c r="BR253" s="306">
        <f t="shared" si="377"/>
        <v>0</v>
      </c>
      <c r="BS253" s="306">
        <f t="shared" si="377"/>
        <v>0</v>
      </c>
      <c r="BT253" s="306">
        <f t="shared" si="377"/>
        <v>0</v>
      </c>
      <c r="BU253" s="306">
        <f t="shared" si="377"/>
        <v>0</v>
      </c>
      <c r="BV253" s="306">
        <f t="shared" si="377"/>
        <v>0</v>
      </c>
      <c r="BW253" s="306">
        <f t="shared" si="377"/>
        <v>0</v>
      </c>
      <c r="BX253" s="404">
        <f t="shared" si="356"/>
        <v>15.378938700972601</v>
      </c>
      <c r="BY253" s="405">
        <f t="shared" si="335"/>
        <v>30.488697006685054</v>
      </c>
      <c r="BZ253" s="788" t="s">
        <v>2442</v>
      </c>
      <c r="CA253" s="486">
        <f t="shared" si="371"/>
        <v>-42.029040764776873</v>
      </c>
      <c r="CB253" s="348">
        <f t="shared" si="372"/>
        <v>43.724805389069282</v>
      </c>
      <c r="CC253" s="404">
        <f t="shared" si="373"/>
        <v>40.944615384615389</v>
      </c>
      <c r="CD253" s="570">
        <f t="shared" si="336"/>
        <v>0.73729999999999996</v>
      </c>
      <c r="CE253" s="419">
        <f t="shared" si="41"/>
        <v>0.80822826000000003</v>
      </c>
      <c r="CF253" s="419">
        <f t="shared" si="360"/>
        <v>0.88808121208800006</v>
      </c>
      <c r="CG253" s="419">
        <f t="shared" si="360"/>
        <v>0.97582363584229448</v>
      </c>
      <c r="CH253" s="496">
        <f t="shared" si="360"/>
        <v>1.0722350110635133</v>
      </c>
      <c r="CI253" s="416">
        <f t="shared" si="374"/>
        <v>4.4816681189938077</v>
      </c>
      <c r="CJ253" s="405">
        <f t="shared" si="375"/>
        <v>8.0403087890093428</v>
      </c>
      <c r="CK253" s="457">
        <v>0.8</v>
      </c>
      <c r="CL253" s="458">
        <v>22.44</v>
      </c>
      <c r="CM253" s="458">
        <v>-19.3</v>
      </c>
      <c r="CN253" s="525">
        <v>7.14</v>
      </c>
      <c r="CO253" s="508">
        <v>-3.65</v>
      </c>
    </row>
    <row r="254" spans="1:93" ht="11.25" customHeight="1">
      <c r="A254" s="24" t="s">
        <v>3553</v>
      </c>
      <c r="B254" s="24" t="s">
        <v>3554</v>
      </c>
      <c r="C254" s="217" t="s">
        <v>1768</v>
      </c>
      <c r="D254" s="117">
        <v>5</v>
      </c>
      <c r="E254" s="24">
        <v>654</v>
      </c>
      <c r="F254" s="57" t="s">
        <v>2659</v>
      </c>
      <c r="G254" s="49" t="s">
        <v>2659</v>
      </c>
      <c r="H254" s="184">
        <v>7.6</v>
      </c>
      <c r="I254" s="227">
        <f t="shared" si="362"/>
        <v>3.6842105263157898</v>
      </c>
      <c r="J254" s="126">
        <v>6.5000000000000002E-2</v>
      </c>
      <c r="K254" s="126">
        <v>7.0000000000000007E-2</v>
      </c>
      <c r="L254" s="83">
        <f t="shared" si="363"/>
        <v>7.6923076923077094</v>
      </c>
      <c r="M254" s="140">
        <v>42074</v>
      </c>
      <c r="N254" s="27">
        <v>42076</v>
      </c>
      <c r="O254" s="28">
        <v>42104</v>
      </c>
      <c r="P254" s="93" t="s">
        <v>919</v>
      </c>
      <c r="Q254" s="627"/>
      <c r="R254" s="224">
        <f t="shared" si="376"/>
        <v>0.28000000000000003</v>
      </c>
      <c r="S254" s="231">
        <f t="shared" si="364"/>
        <v>133.33333333333334</v>
      </c>
      <c r="T254" s="680">
        <f t="shared" si="365"/>
        <v>115.97569920132833</v>
      </c>
      <c r="U254" s="227">
        <f t="shared" si="366"/>
        <v>36.19047619047619</v>
      </c>
      <c r="V254" s="263">
        <v>12</v>
      </c>
      <c r="W254" s="161">
        <v>0.21</v>
      </c>
      <c r="X254" s="149">
        <v>14.48</v>
      </c>
      <c r="Y254" s="155">
        <v>0.69</v>
      </c>
      <c r="Z254" s="149">
        <v>2.9</v>
      </c>
      <c r="AA254" s="156">
        <v>8.3000000000000007</v>
      </c>
      <c r="AB254" s="432">
        <v>17.100000000000001</v>
      </c>
      <c r="AC254" s="440">
        <v>64.290000000000006</v>
      </c>
      <c r="AD254" s="443">
        <v>-30.5</v>
      </c>
      <c r="AE254" s="440">
        <v>2.5</v>
      </c>
      <c r="AF254" s="723">
        <v>3</v>
      </c>
      <c r="AG254" s="456">
        <v>80</v>
      </c>
      <c r="AH254" s="653">
        <v>7.4</v>
      </c>
      <c r="AI254" s="767">
        <v>9.23</v>
      </c>
      <c r="AJ254" s="796" t="str">
        <f t="shared" si="367"/>
        <v>n/a</v>
      </c>
      <c r="AK254" s="688" t="str">
        <f t="shared" si="368"/>
        <v>n/a</v>
      </c>
      <c r="AL254" s="634">
        <f t="shared" si="342"/>
        <v>46.428571428571395</v>
      </c>
      <c r="AM254" s="543">
        <f t="shared" si="343"/>
        <v>117.2240742884306</v>
      </c>
      <c r="AN254" s="631">
        <f t="shared" si="344"/>
        <v>59.273958201945561</v>
      </c>
      <c r="AO254" s="235" t="str">
        <f t="shared" si="354"/>
        <v>n/a</v>
      </c>
      <c r="AP254" s="808">
        <v>0.20499999999999999</v>
      </c>
      <c r="AQ254" s="808">
        <v>0.14000000000000001</v>
      </c>
      <c r="AR254" s="809"/>
      <c r="AS254" s="808">
        <v>0.09</v>
      </c>
      <c r="AT254" s="796">
        <v>0.02</v>
      </c>
      <c r="AU254" s="809"/>
      <c r="AV254" s="827">
        <v>0</v>
      </c>
      <c r="AW254" s="827">
        <v>0.02</v>
      </c>
      <c r="AX254" s="812">
        <v>0.68</v>
      </c>
      <c r="AY254" s="812">
        <v>0.68</v>
      </c>
      <c r="AZ254" s="812">
        <v>0.68</v>
      </c>
      <c r="BA254" s="811">
        <v>0.51</v>
      </c>
      <c r="BB254" s="812">
        <v>0</v>
      </c>
      <c r="BC254" s="812">
        <v>0</v>
      </c>
      <c r="BD254" s="812">
        <v>0</v>
      </c>
      <c r="BE254" s="812">
        <v>0</v>
      </c>
      <c r="BF254" s="812">
        <v>0</v>
      </c>
      <c r="BG254" s="812">
        <v>0</v>
      </c>
      <c r="BH254" s="810">
        <f t="shared" si="355"/>
        <v>3.0250000000000004</v>
      </c>
      <c r="BI254" s="405">
        <f t="shared" si="334"/>
        <v>46.428571428571395</v>
      </c>
      <c r="BJ254" s="405">
        <f t="shared" si="369"/>
        <v>55.555555555555578</v>
      </c>
      <c r="BK254" s="405">
        <f t="shared" si="370"/>
        <v>350</v>
      </c>
      <c r="BL254" s="306">
        <f t="shared" si="358"/>
        <v>0</v>
      </c>
      <c r="BM254" s="404">
        <f t="shared" si="377"/>
        <v>0</v>
      </c>
      <c r="BN254" s="306">
        <f t="shared" si="377"/>
        <v>0</v>
      </c>
      <c r="BO254" s="306">
        <f t="shared" si="377"/>
        <v>0</v>
      </c>
      <c r="BP254" s="306">
        <f t="shared" si="377"/>
        <v>0</v>
      </c>
      <c r="BQ254" s="306">
        <f t="shared" si="377"/>
        <v>33.33333333333335</v>
      </c>
      <c r="BR254" s="306">
        <f t="shared" si="377"/>
        <v>0</v>
      </c>
      <c r="BS254" s="306">
        <f t="shared" si="377"/>
        <v>0</v>
      </c>
      <c r="BT254" s="306">
        <f t="shared" si="377"/>
        <v>0</v>
      </c>
      <c r="BU254" s="306">
        <f t="shared" si="377"/>
        <v>0</v>
      </c>
      <c r="BV254" s="306">
        <f t="shared" si="377"/>
        <v>0</v>
      </c>
      <c r="BW254" s="306">
        <f t="shared" si="377"/>
        <v>0</v>
      </c>
      <c r="BX254" s="404">
        <f t="shared" si="356"/>
        <v>32.354497354497354</v>
      </c>
      <c r="BY254" s="405">
        <f t="shared" si="335"/>
        <v>86.852726160692214</v>
      </c>
      <c r="BZ254" s="788" t="s">
        <v>2637</v>
      </c>
      <c r="CA254" s="486">
        <f t="shared" si="371"/>
        <v>26.767692537785159</v>
      </c>
      <c r="CB254" s="348">
        <f t="shared" si="372"/>
        <v>62.958168728261349</v>
      </c>
      <c r="CC254" s="404">
        <f t="shared" si="373"/>
        <v>47.147106227106235</v>
      </c>
      <c r="CD254" s="570">
        <f t="shared" si="336"/>
        <v>0.22550000000000001</v>
      </c>
      <c r="CE254" s="419">
        <f t="shared" si="41"/>
        <v>0.24805000000000002</v>
      </c>
      <c r="CF254" s="419">
        <f t="shared" si="360"/>
        <v>0.25425124999999998</v>
      </c>
      <c r="CG254" s="419">
        <f t="shared" si="360"/>
        <v>0.26060753124999997</v>
      </c>
      <c r="CH254" s="496">
        <f t="shared" si="360"/>
        <v>0.26712271953124994</v>
      </c>
      <c r="CI254" s="416">
        <f t="shared" si="374"/>
        <v>1.25553150078125</v>
      </c>
      <c r="CJ254" s="405">
        <f t="shared" si="375"/>
        <v>16.52015132606908</v>
      </c>
      <c r="CK254" s="457">
        <v>1.59</v>
      </c>
      <c r="CL254" s="458">
        <v>29.61</v>
      </c>
      <c r="CM254" s="458">
        <v>-9.2899999999999991</v>
      </c>
      <c r="CN254" s="525">
        <v>2.06</v>
      </c>
      <c r="CO254" s="508">
        <v>0.06</v>
      </c>
    </row>
    <row r="255" spans="1:93" ht="11.25" customHeight="1">
      <c r="A255" s="24" t="s">
        <v>127</v>
      </c>
      <c r="B255" s="24" t="s">
        <v>796</v>
      </c>
      <c r="C255" s="98" t="s">
        <v>3619</v>
      </c>
      <c r="D255" s="117">
        <v>9</v>
      </c>
      <c r="E255" s="24">
        <v>379</v>
      </c>
      <c r="F255" s="38" t="s">
        <v>2049</v>
      </c>
      <c r="G255" s="39" t="s">
        <v>2049</v>
      </c>
      <c r="H255" s="184">
        <v>57.26</v>
      </c>
      <c r="I255" s="227">
        <f t="shared" si="362"/>
        <v>2.8292001397135875</v>
      </c>
      <c r="J255" s="126">
        <v>0.36499999999999999</v>
      </c>
      <c r="K255" s="126">
        <v>0.40500000000000003</v>
      </c>
      <c r="L255" s="83">
        <f t="shared" si="363"/>
        <v>10.95890410958904</v>
      </c>
      <c r="M255" s="140">
        <v>42137</v>
      </c>
      <c r="N255" s="27">
        <v>42139</v>
      </c>
      <c r="O255" s="28">
        <v>42156</v>
      </c>
      <c r="P255" s="93" t="s">
        <v>1199</v>
      </c>
      <c r="Q255" s="198"/>
      <c r="R255" s="224">
        <f t="shared" si="376"/>
        <v>1.62</v>
      </c>
      <c r="S255" s="231">
        <f t="shared" si="364"/>
        <v>54.36241610738255</v>
      </c>
      <c r="T255" s="680">
        <f t="shared" si="365"/>
        <v>25.012035214797869</v>
      </c>
      <c r="U255" s="227">
        <f t="shared" si="366"/>
        <v>19.214765100671141</v>
      </c>
      <c r="V255" s="263">
        <v>12</v>
      </c>
      <c r="W255" s="161">
        <v>2.98</v>
      </c>
      <c r="X255" s="149">
        <v>4.8</v>
      </c>
      <c r="Y255" s="155">
        <v>1.31</v>
      </c>
      <c r="Z255" s="149">
        <v>1.83</v>
      </c>
      <c r="AA255" s="156">
        <v>9.6</v>
      </c>
      <c r="AB255" s="432">
        <v>8.6999999999999993</v>
      </c>
      <c r="AC255" s="440">
        <v>12.01</v>
      </c>
      <c r="AD255" s="443">
        <v>17.5</v>
      </c>
      <c r="AE255" s="443">
        <v>4</v>
      </c>
      <c r="AF255" s="723">
        <v>8</v>
      </c>
      <c r="AG255" s="456">
        <v>2664</v>
      </c>
      <c r="AH255" s="653">
        <v>1.4</v>
      </c>
      <c r="AI255" s="767">
        <v>1</v>
      </c>
      <c r="AJ255" s="796">
        <f t="shared" si="367"/>
        <v>0.49913368326328517</v>
      </c>
      <c r="AK255" s="688">
        <f t="shared" si="368"/>
        <v>1.5373432803793041</v>
      </c>
      <c r="AL255" s="634">
        <f t="shared" si="342"/>
        <v>10.894941634241251</v>
      </c>
      <c r="AM255" s="631">
        <f t="shared" si="343"/>
        <v>10.540341404846632</v>
      </c>
      <c r="AN255" s="631">
        <f t="shared" si="344"/>
        <v>8.7348394571074905</v>
      </c>
      <c r="AO255" s="235">
        <f t="shared" si="354"/>
        <v>5.6817755465470077</v>
      </c>
      <c r="AP255" s="808">
        <v>1.425</v>
      </c>
      <c r="AQ255" s="808">
        <v>1.2849999999999999</v>
      </c>
      <c r="AR255" s="809"/>
      <c r="AS255" s="808">
        <v>1.1499999999999999</v>
      </c>
      <c r="AT255" s="796">
        <v>1.0549999999999999</v>
      </c>
      <c r="AU255" s="809"/>
      <c r="AV255" s="821">
        <v>0.98750000000000004</v>
      </c>
      <c r="AW255" s="821">
        <v>0.9375</v>
      </c>
      <c r="AX255" s="811">
        <v>0.89</v>
      </c>
      <c r="AY255" s="811">
        <v>0.85</v>
      </c>
      <c r="AZ255" s="811">
        <v>0.82</v>
      </c>
      <c r="BA255" s="811">
        <v>0.82</v>
      </c>
      <c r="BB255" s="811">
        <v>0.82</v>
      </c>
      <c r="BC255" s="812">
        <v>0.83</v>
      </c>
      <c r="BD255" s="812">
        <v>0.82</v>
      </c>
      <c r="BE255" s="812">
        <v>0.82</v>
      </c>
      <c r="BF255" s="812">
        <v>0.82</v>
      </c>
      <c r="BG255" s="812">
        <v>0.82</v>
      </c>
      <c r="BH255" s="810">
        <f t="shared" si="355"/>
        <v>15.150000000000002</v>
      </c>
      <c r="BI255" s="405">
        <f t="shared" si="334"/>
        <v>10.894941634241251</v>
      </c>
      <c r="BJ255" s="405">
        <f t="shared" si="369"/>
        <v>11.739130434782608</v>
      </c>
      <c r="BK255" s="405">
        <f t="shared" si="370"/>
        <v>9.004739336492884</v>
      </c>
      <c r="BL255" s="306">
        <f t="shared" si="358"/>
        <v>6.8354430379746756</v>
      </c>
      <c r="BM255" s="404">
        <f t="shared" ref="BM255:BW255" si="378">IF(AW255=0,0,IF(AW255&gt;AV255,0,((AV255/AW255)-1)*100))</f>
        <v>5.3333333333333455</v>
      </c>
      <c r="BN255" s="306">
        <f t="shared" si="378"/>
        <v>5.3370786516854007</v>
      </c>
      <c r="BO255" s="306">
        <f t="shared" si="378"/>
        <v>4.705882352941182</v>
      </c>
      <c r="BP255" s="306">
        <f t="shared" si="378"/>
        <v>3.6585365853658569</v>
      </c>
      <c r="BQ255" s="306">
        <f t="shared" si="378"/>
        <v>0</v>
      </c>
      <c r="BR255" s="306">
        <f t="shared" si="378"/>
        <v>0</v>
      </c>
      <c r="BS255" s="306">
        <f t="shared" si="378"/>
        <v>0</v>
      </c>
      <c r="BT255" s="306">
        <f t="shared" si="378"/>
        <v>1.2195121951219523</v>
      </c>
      <c r="BU255" s="306">
        <f t="shared" si="378"/>
        <v>0</v>
      </c>
      <c r="BV255" s="306">
        <f t="shared" si="378"/>
        <v>0</v>
      </c>
      <c r="BW255" s="306">
        <f t="shared" si="378"/>
        <v>0</v>
      </c>
      <c r="BX255" s="404">
        <f t="shared" si="356"/>
        <v>3.9152398374626101</v>
      </c>
      <c r="BY255" s="405">
        <f t="shared" si="335"/>
        <v>4.068785940859863</v>
      </c>
      <c r="BZ255" s="788" t="s">
        <v>52</v>
      </c>
      <c r="CA255" s="486">
        <f t="shared" si="371"/>
        <v>-7.6507255038500617</v>
      </c>
      <c r="CB255" s="348">
        <f t="shared" si="372"/>
        <v>11.564039596821079</v>
      </c>
      <c r="CC255" s="404">
        <f t="shared" si="373"/>
        <v>63.128209299753181</v>
      </c>
      <c r="CD255" s="570">
        <f t="shared" si="336"/>
        <v>1.548975</v>
      </c>
      <c r="CE255" s="419">
        <f t="shared" si="41"/>
        <v>1.7038725000000001</v>
      </c>
      <c r="CF255" s="419">
        <f t="shared" si="360"/>
        <v>1.7720274000000003</v>
      </c>
      <c r="CG255" s="419">
        <f t="shared" si="360"/>
        <v>1.8429084960000004</v>
      </c>
      <c r="CH255" s="496">
        <f t="shared" si="360"/>
        <v>1.9166248358400004</v>
      </c>
      <c r="CI255" s="416">
        <f t="shared" si="374"/>
        <v>8.7844082318400005</v>
      </c>
      <c r="CJ255" s="405">
        <f t="shared" si="375"/>
        <v>15.341264812853654</v>
      </c>
      <c r="CK255" s="457">
        <v>0.67</v>
      </c>
      <c r="CL255" s="458">
        <v>23.7</v>
      </c>
      <c r="CM255" s="458">
        <v>-10.25</v>
      </c>
      <c r="CN255" s="525">
        <v>-4.8499999999999996</v>
      </c>
      <c r="CO255" s="508">
        <v>5.56</v>
      </c>
    </row>
    <row r="256" spans="1:93" ht="11.25" customHeight="1">
      <c r="A256" s="24" t="s">
        <v>2874</v>
      </c>
      <c r="B256" s="24" t="s">
        <v>2875</v>
      </c>
      <c r="C256" s="98" t="s">
        <v>3252</v>
      </c>
      <c r="D256" s="117">
        <v>9</v>
      </c>
      <c r="E256" s="24">
        <v>375</v>
      </c>
      <c r="F256" s="57" t="s">
        <v>2659</v>
      </c>
      <c r="G256" s="49" t="s">
        <v>2659</v>
      </c>
      <c r="H256" s="184">
        <v>53.34</v>
      </c>
      <c r="I256" s="227">
        <f t="shared" si="362"/>
        <v>4.4150731158605172</v>
      </c>
      <c r="J256" s="126">
        <v>0.57625000000000004</v>
      </c>
      <c r="K256" s="126">
        <v>0.58875</v>
      </c>
      <c r="L256" s="83">
        <f t="shared" si="363"/>
        <v>2.1691973969631073</v>
      </c>
      <c r="M256" s="140">
        <v>42046</v>
      </c>
      <c r="N256" s="27">
        <v>42048</v>
      </c>
      <c r="O256" s="28">
        <v>42062</v>
      </c>
      <c r="P256" s="93" t="s">
        <v>2382</v>
      </c>
      <c r="Q256" s="91"/>
      <c r="R256" s="224">
        <f t="shared" si="376"/>
        <v>2.355</v>
      </c>
      <c r="S256" s="231">
        <f t="shared" si="364"/>
        <v>78.239202657807311</v>
      </c>
      <c r="T256" s="680">
        <f t="shared" si="365"/>
        <v>5.7538461191471324</v>
      </c>
      <c r="U256" s="227">
        <f t="shared" si="366"/>
        <v>17.720930232558143</v>
      </c>
      <c r="V256" s="263">
        <v>12</v>
      </c>
      <c r="W256" s="161">
        <v>3.01</v>
      </c>
      <c r="X256" s="149" t="s">
        <v>462</v>
      </c>
      <c r="Y256" s="155">
        <v>6.95</v>
      </c>
      <c r="Z256" s="149">
        <v>1.42</v>
      </c>
      <c r="AA256" s="156">
        <v>8.3000000000000007</v>
      </c>
      <c r="AB256" s="432">
        <v>-57.8</v>
      </c>
      <c r="AC256" s="440">
        <v>-0.1</v>
      </c>
      <c r="AD256" s="443">
        <v>12.2</v>
      </c>
      <c r="AE256" s="440">
        <v>0</v>
      </c>
      <c r="AF256" s="723">
        <v>13</v>
      </c>
      <c r="AG256" s="456">
        <v>15760</v>
      </c>
      <c r="AH256" s="653">
        <v>83.31</v>
      </c>
      <c r="AI256" s="767">
        <v>0.47</v>
      </c>
      <c r="AJ256" s="796">
        <f t="shared" si="367"/>
        <v>0.67663761279669687</v>
      </c>
      <c r="AK256" s="688" t="str">
        <f t="shared" si="368"/>
        <v>n/a</v>
      </c>
      <c r="AL256" s="635">
        <f t="shared" si="342"/>
        <v>11.069882498453932</v>
      </c>
      <c r="AM256" s="636">
        <f t="shared" si="343"/>
        <v>6.7595312554852516</v>
      </c>
      <c r="AN256" s="636">
        <f t="shared" si="344"/>
        <v>8.2549788761197007</v>
      </c>
      <c r="AO256" s="236" t="str">
        <f t="shared" si="354"/>
        <v>n/a</v>
      </c>
      <c r="AP256" s="814">
        <v>2.2450000000000001</v>
      </c>
      <c r="AQ256" s="814">
        <v>2.0212500000000002</v>
      </c>
      <c r="AR256" s="815"/>
      <c r="AS256" s="814">
        <v>1.93</v>
      </c>
      <c r="AT256" s="797">
        <v>1.845</v>
      </c>
      <c r="AU256" s="815"/>
      <c r="AV256" s="828">
        <v>1.7</v>
      </c>
      <c r="AW256" s="828">
        <v>1.51</v>
      </c>
      <c r="AX256" s="817">
        <v>1.34</v>
      </c>
      <c r="AY256" s="817">
        <v>0.3</v>
      </c>
      <c r="AZ256" s="820">
        <v>0</v>
      </c>
      <c r="BA256" s="820">
        <v>0</v>
      </c>
      <c r="BB256" s="820">
        <v>0</v>
      </c>
      <c r="BC256" s="820">
        <v>0</v>
      </c>
      <c r="BD256" s="820">
        <v>0</v>
      </c>
      <c r="BE256" s="820">
        <v>0</v>
      </c>
      <c r="BF256" s="820">
        <v>0</v>
      </c>
      <c r="BG256" s="820">
        <v>0</v>
      </c>
      <c r="BH256" s="816">
        <f t="shared" si="355"/>
        <v>12.891249999999999</v>
      </c>
      <c r="BI256" s="409">
        <f t="shared" si="334"/>
        <v>11.069882498453932</v>
      </c>
      <c r="BJ256" s="409">
        <f t="shared" si="369"/>
        <v>4.7279792746114158</v>
      </c>
      <c r="BK256" s="409">
        <f t="shared" si="370"/>
        <v>4.6070460704606964</v>
      </c>
      <c r="BL256" s="395">
        <f t="shared" si="358"/>
        <v>8.5294117647058734</v>
      </c>
      <c r="BM256" s="408">
        <f t="shared" ref="BM256:BW256" si="379">IF(AW256=0,0,IF(AW256&gt;AV256,0,((AV256/AW256)-1)*100))</f>
        <v>12.58278145695364</v>
      </c>
      <c r="BN256" s="395">
        <f t="shared" si="379"/>
        <v>12.686567164179108</v>
      </c>
      <c r="BO256" s="395">
        <f t="shared" si="379"/>
        <v>346.66666666666669</v>
      </c>
      <c r="BP256" s="395">
        <f t="shared" si="379"/>
        <v>0</v>
      </c>
      <c r="BQ256" s="395">
        <f t="shared" si="379"/>
        <v>0</v>
      </c>
      <c r="BR256" s="395">
        <f t="shared" si="379"/>
        <v>0</v>
      </c>
      <c r="BS256" s="395">
        <f t="shared" si="379"/>
        <v>0</v>
      </c>
      <c r="BT256" s="395">
        <f t="shared" si="379"/>
        <v>0</v>
      </c>
      <c r="BU256" s="395">
        <f t="shared" si="379"/>
        <v>0</v>
      </c>
      <c r="BV256" s="395">
        <f t="shared" si="379"/>
        <v>0</v>
      </c>
      <c r="BW256" s="395">
        <f t="shared" si="379"/>
        <v>0</v>
      </c>
      <c r="BX256" s="408">
        <f t="shared" si="356"/>
        <v>26.724688993068757</v>
      </c>
      <c r="BY256" s="409">
        <f t="shared" si="335"/>
        <v>85.643754375061008</v>
      </c>
      <c r="BZ256" s="654" t="s">
        <v>1465</v>
      </c>
      <c r="CA256" s="487">
        <f t="shared" si="371"/>
        <v>-5.0508782405779247</v>
      </c>
      <c r="CB256" s="349">
        <f t="shared" si="372"/>
        <v>12.670051991980218</v>
      </c>
      <c r="CC256" s="408">
        <f t="shared" si="373"/>
        <v>38.025840475247477</v>
      </c>
      <c r="CD256" s="574">
        <f t="shared" si="336"/>
        <v>2.2674500000000002</v>
      </c>
      <c r="CE256" s="419">
        <f t="shared" si="41"/>
        <v>2.2901245000000001</v>
      </c>
      <c r="CF256" s="419">
        <f t="shared" si="360"/>
        <v>2.2901245000000001</v>
      </c>
      <c r="CG256" s="419">
        <f t="shared" si="360"/>
        <v>2.2901245000000001</v>
      </c>
      <c r="CH256" s="496">
        <f t="shared" si="360"/>
        <v>2.2901245000000001</v>
      </c>
      <c r="CI256" s="416">
        <f t="shared" si="374"/>
        <v>11.427948000000001</v>
      </c>
      <c r="CJ256" s="405">
        <f t="shared" si="375"/>
        <v>21.424724409448821</v>
      </c>
      <c r="CK256" s="457">
        <v>0.44</v>
      </c>
      <c r="CL256" s="458">
        <v>18.64</v>
      </c>
      <c r="CM256" s="458">
        <v>-10.24</v>
      </c>
      <c r="CN256" s="525">
        <v>-1.99</v>
      </c>
      <c r="CO256" s="508">
        <v>1.1599999999999999</v>
      </c>
    </row>
    <row r="257" spans="1:93" ht="11.25" customHeight="1">
      <c r="A257" s="853" t="s">
        <v>2988</v>
      </c>
      <c r="B257" s="16" t="s">
        <v>1236</v>
      </c>
      <c r="C257" s="373" t="s">
        <v>3590</v>
      </c>
      <c r="D257" s="116">
        <v>5</v>
      </c>
      <c r="E257" s="24">
        <v>659</v>
      </c>
      <c r="F257" s="36" t="s">
        <v>1572</v>
      </c>
      <c r="G257" s="37" t="s">
        <v>1572</v>
      </c>
      <c r="H257" s="183">
        <v>66.680000000000007</v>
      </c>
      <c r="I257" s="226">
        <f t="shared" ref="I257:I288" si="380">(R257/H257)*100</f>
        <v>1.7396520695860826</v>
      </c>
      <c r="J257" s="127">
        <v>0.27</v>
      </c>
      <c r="K257" s="127">
        <v>0.28999999999999998</v>
      </c>
      <c r="L257" s="96">
        <f t="shared" ref="L257:L288" si="381">((K257/J257)-1)*100</f>
        <v>7.4074074074073959</v>
      </c>
      <c r="M257" s="105">
        <v>42090</v>
      </c>
      <c r="N257" s="20">
        <v>42094</v>
      </c>
      <c r="O257" s="21">
        <v>42124</v>
      </c>
      <c r="P257" s="19" t="s">
        <v>1198</v>
      </c>
      <c r="Q257" s="16"/>
      <c r="R257" s="225">
        <f t="shared" si="376"/>
        <v>1.1599999999999999</v>
      </c>
      <c r="S257" s="675">
        <f t="shared" ref="S257:S288" si="382">IF(OR(W257&lt;0.01,W257="n/a"),"n/a",R257/W257*100)</f>
        <v>33.623188405797102</v>
      </c>
      <c r="T257" s="684">
        <f t="shared" ref="T257:T288" si="383">IF(OR(W257&lt;0.01,Z257="n/a"),"n/a",(H257/SQRT(22.5*W257*(H257/Z257))-1)*100)</f>
        <v>98.132212401169866</v>
      </c>
      <c r="U257" s="226">
        <f t="shared" ref="U257:U288" si="384">IF(OR(W257&lt;0.01,W257="n/a"),"n/a",H257/W257)</f>
        <v>19.327536231884061</v>
      </c>
      <c r="V257" s="267">
        <v>12</v>
      </c>
      <c r="W257" s="169">
        <v>3.45</v>
      </c>
      <c r="X257" s="171">
        <v>2.0299999999999998</v>
      </c>
      <c r="Y257" s="170">
        <v>3.4</v>
      </c>
      <c r="Z257" s="171">
        <v>4.57</v>
      </c>
      <c r="AA257" s="172">
        <v>37.1</v>
      </c>
      <c r="AB257" s="433">
        <v>39</v>
      </c>
      <c r="AC257" s="441">
        <v>9.51</v>
      </c>
      <c r="AD257" s="442">
        <v>8.9</v>
      </c>
      <c r="AE257" s="442">
        <v>9.5</v>
      </c>
      <c r="AF257" s="724">
        <v>25</v>
      </c>
      <c r="AG257" s="461">
        <v>19137</v>
      </c>
      <c r="AH257" s="678">
        <v>2.2999999999999998</v>
      </c>
      <c r="AI257" s="768">
        <v>0.91</v>
      </c>
      <c r="AJ257" s="795" t="str">
        <f t="shared" si="367"/>
        <v>n/a</v>
      </c>
      <c r="AK257" s="794" t="str">
        <f t="shared" ref="AK257:AK278" si="385">IF(OR(AN257&lt;0,AN257="n/a",AO257&lt;0,AO257="n/a"),"n/a",AN257/AO257)</f>
        <v>n/a</v>
      </c>
      <c r="AL257" s="632">
        <f t="shared" si="342"/>
        <v>8.163265306122458</v>
      </c>
      <c r="AM257" s="633">
        <f t="shared" si="343"/>
        <v>18.9383123663448</v>
      </c>
      <c r="AN257" s="1064" t="str">
        <f t="shared" si="344"/>
        <v>n/a</v>
      </c>
      <c r="AO257" s="234" t="str">
        <f t="shared" si="354"/>
        <v>n/a</v>
      </c>
      <c r="AP257" s="803">
        <v>1.06</v>
      </c>
      <c r="AQ257" s="803">
        <v>0.98</v>
      </c>
      <c r="AR257" s="802"/>
      <c r="AS257" s="803">
        <v>0.9</v>
      </c>
      <c r="AT257" s="795">
        <v>0.63</v>
      </c>
      <c r="AU257" s="802"/>
      <c r="AV257" s="830">
        <v>0</v>
      </c>
      <c r="AW257" s="830">
        <v>0</v>
      </c>
      <c r="AX257" s="807">
        <v>0</v>
      </c>
      <c r="AY257" s="807">
        <v>0</v>
      </c>
      <c r="AZ257" s="807">
        <v>0</v>
      </c>
      <c r="BA257" s="807">
        <v>0</v>
      </c>
      <c r="BB257" s="807">
        <v>0</v>
      </c>
      <c r="BC257" s="807">
        <v>0</v>
      </c>
      <c r="BD257" s="807">
        <v>0</v>
      </c>
      <c r="BE257" s="807">
        <v>0</v>
      </c>
      <c r="BF257" s="807">
        <v>0</v>
      </c>
      <c r="BG257" s="807">
        <v>0</v>
      </c>
      <c r="BH257" s="805">
        <f t="shared" si="355"/>
        <v>3.57</v>
      </c>
      <c r="BI257" s="407">
        <f t="shared" si="334"/>
        <v>8.163265306122458</v>
      </c>
      <c r="BJ257" s="407">
        <f t="shared" ref="BJ257:BJ278" si="386">IF(AS257=0,0,IF(AS257&gt;AQ257,0,((AQ257/AS257)-1)*100))</f>
        <v>8.8888888888888786</v>
      </c>
      <c r="BK257" s="407">
        <f t="shared" ref="BK257:BK288" si="387">IF(AT257=0,0,IF(AT257&gt;AS257,0,((AS257/AT257)-1)*100))</f>
        <v>42.857142857142861</v>
      </c>
      <c r="BL257" s="394">
        <f t="shared" si="358"/>
        <v>0</v>
      </c>
      <c r="BM257" s="1077">
        <f t="shared" ref="BM257:BW261" si="388">IF(AW257=0,0,IF(AW257&gt;AV257,0,((AV257/AW257)-1)*100))</f>
        <v>0</v>
      </c>
      <c r="BN257" s="394">
        <f t="shared" si="388"/>
        <v>0</v>
      </c>
      <c r="BO257" s="394">
        <f t="shared" si="388"/>
        <v>0</v>
      </c>
      <c r="BP257" s="394">
        <f t="shared" si="388"/>
        <v>0</v>
      </c>
      <c r="BQ257" s="394">
        <f t="shared" si="388"/>
        <v>0</v>
      </c>
      <c r="BR257" s="394">
        <f t="shared" si="388"/>
        <v>0</v>
      </c>
      <c r="BS257" s="394">
        <f t="shared" si="388"/>
        <v>0</v>
      </c>
      <c r="BT257" s="394">
        <f t="shared" si="388"/>
        <v>0</v>
      </c>
      <c r="BU257" s="394">
        <f t="shared" si="388"/>
        <v>0</v>
      </c>
      <c r="BV257" s="394">
        <f t="shared" si="388"/>
        <v>0</v>
      </c>
      <c r="BW257" s="394">
        <f t="shared" si="388"/>
        <v>0</v>
      </c>
      <c r="BX257" s="406">
        <f t="shared" si="356"/>
        <v>3.9939531368102803</v>
      </c>
      <c r="BY257" s="407">
        <f t="shared" si="335"/>
        <v>10.779953664492739</v>
      </c>
      <c r="BZ257" s="787" t="s">
        <v>1863</v>
      </c>
      <c r="CA257" s="682" t="str">
        <f t="shared" ref="CA257:CA288" si="389">IF(AN257="n/a","n/a",IF(U257&lt;0,"n/a",IF(U257="n/a","n/a",I257+AN257-U257)))</f>
        <v>n/a</v>
      </c>
      <c r="CB257" s="350" t="str">
        <f t="shared" ref="CB257:CB288" si="390">IF(AN257="n/a","n/a",I257+AN257)</f>
        <v>n/a</v>
      </c>
      <c r="CC257" s="406">
        <f t="shared" ref="CC257:CC288" si="391">D257/10+(500-E257)/100+IF(F257="N",2,IF(F257="Y",1,0))+IF(G257="N",2,IF(G257="Y",1,0))+IF(L257&gt;10,5,L257/2)+IF(S257&gt;100,0,IF(S257&lt;0,0,(100-S257)/10))+IF(U257&gt;100,0,IF(U257&lt;0,0,(100-U257)/10))+IF(X257="-",0,IF(X257="N/A",0,IF(X257&gt;5,0,5-X257)))+IF(Y257&gt;5,0,5-Y257)+IF(Z257="N/A",0,IF(Z257&gt;5,0,5-Z257))+IF(AB257&lt;0,0,IF(AB257="-",0,IF(AB257="N/A",0,IF(AB257&gt;10,5,AB257/2))))+IF(AC257="n/a",0,IF(AC257&lt;0,0,IF(AC257&gt;10,5,AC257/2)))+IF(AE257="n/a",0,IF(AE257&lt;0,0,IF(AE257&gt;10,5,AE257/2)))+AF257/10+IF(AG257&gt;100000,3,IF(AG257&gt;10000,2,IF(AG257&gt;1000,1,0)))+IF(AL257&gt;10,5,AL257/2)+IF(AM257="n/a",0,IF(AM257&gt;10,5,AM257/2))+IF(AN257="n/a",0,IF(AN257&gt;10,5,AN257/2))+IF(AO257="n/a",0,IF(AO257&lt;0,0,IF(AO257&gt;10,5,AO257/2)))+IF(BX257&gt;10,5,BX257/2)</f>
        <v>54.402240461401945</v>
      </c>
      <c r="CD257" s="554">
        <f t="shared" si="336"/>
        <v>1.1660000000000001</v>
      </c>
      <c r="CE257" s="417">
        <f t="shared" si="41"/>
        <v>1.2768866000000001</v>
      </c>
      <c r="CF257" s="417">
        <f t="shared" si="360"/>
        <v>1.3981908270000001</v>
      </c>
      <c r="CG257" s="417">
        <f t="shared" si="360"/>
        <v>1.531018955565</v>
      </c>
      <c r="CH257" s="495">
        <f t="shared" si="360"/>
        <v>1.6764657563436749</v>
      </c>
      <c r="CI257" s="418">
        <f t="shared" ref="CI257:CI288" si="392">SUM(CD257:CH257)</f>
        <v>7.0485621389086761</v>
      </c>
      <c r="CJ257" s="407">
        <f t="shared" ref="CJ257:CJ288" si="393">(CI257/H257)*100</f>
        <v>10.570729062550503</v>
      </c>
      <c r="CK257" s="462">
        <v>1.33</v>
      </c>
      <c r="CL257" s="463">
        <v>22.17</v>
      </c>
      <c r="CM257" s="463">
        <v>-6.48</v>
      </c>
      <c r="CN257" s="529">
        <v>0.55000000000000004</v>
      </c>
      <c r="CO257" s="530">
        <v>2.63</v>
      </c>
    </row>
    <row r="258" spans="1:93" ht="11.25" customHeight="1">
      <c r="A258" s="24" t="s">
        <v>2507</v>
      </c>
      <c r="B258" s="24" t="s">
        <v>2508</v>
      </c>
      <c r="C258" s="217" t="s">
        <v>1878</v>
      </c>
      <c r="D258" s="117">
        <v>5</v>
      </c>
      <c r="E258" s="24">
        <v>605</v>
      </c>
      <c r="F258" s="57" t="s">
        <v>2659</v>
      </c>
      <c r="G258" s="49" t="s">
        <v>2659</v>
      </c>
      <c r="H258" s="184">
        <v>24.95</v>
      </c>
      <c r="I258" s="227">
        <f t="shared" si="380"/>
        <v>5.4108216432865737</v>
      </c>
      <c r="J258" s="126">
        <v>0.11</v>
      </c>
      <c r="K258" s="126">
        <v>0.1125</v>
      </c>
      <c r="L258" s="83">
        <f t="shared" si="381"/>
        <v>2.2727272727272707</v>
      </c>
      <c r="M258" s="140">
        <v>42032</v>
      </c>
      <c r="N258" s="27">
        <v>42034</v>
      </c>
      <c r="O258" s="28">
        <v>42052</v>
      </c>
      <c r="P258" s="26" t="s">
        <v>1393</v>
      </c>
      <c r="Q258" s="91" t="s">
        <v>993</v>
      </c>
      <c r="R258" s="224">
        <f>K258*12</f>
        <v>1.35</v>
      </c>
      <c r="S258" s="231" t="str">
        <f t="shared" si="382"/>
        <v>n/a</v>
      </c>
      <c r="T258" s="647" t="str">
        <f t="shared" si="383"/>
        <v>n/a</v>
      </c>
      <c r="U258" s="227" t="str">
        <f t="shared" si="384"/>
        <v>n/a</v>
      </c>
      <c r="V258" s="492">
        <v>12</v>
      </c>
      <c r="W258" s="161">
        <v>-0.23</v>
      </c>
      <c r="X258" s="149" t="s">
        <v>462</v>
      </c>
      <c r="Y258" s="155">
        <v>10.02</v>
      </c>
      <c r="Z258" s="149">
        <v>2.27</v>
      </c>
      <c r="AA258" s="156">
        <v>-1.9</v>
      </c>
      <c r="AB258" s="432">
        <v>50</v>
      </c>
      <c r="AC258" s="440">
        <v>9.5</v>
      </c>
      <c r="AD258" s="443">
        <v>10.199999999999999</v>
      </c>
      <c r="AE258" s="440">
        <v>3.9</v>
      </c>
      <c r="AF258" s="723">
        <v>14</v>
      </c>
      <c r="AG258" s="456">
        <v>1608</v>
      </c>
      <c r="AH258" s="653">
        <v>0.3</v>
      </c>
      <c r="AI258" s="767">
        <v>1.1100000000000001</v>
      </c>
      <c r="AJ258" s="796" t="str">
        <f t="shared" si="367"/>
        <v>n/a</v>
      </c>
      <c r="AK258" s="688" t="str">
        <f t="shared" si="385"/>
        <v>n/a</v>
      </c>
      <c r="AL258" s="634">
        <f t="shared" si="342"/>
        <v>9.4017094017094127</v>
      </c>
      <c r="AM258" s="631">
        <f t="shared" si="343"/>
        <v>40.047281918887535</v>
      </c>
      <c r="AN258" s="631" t="str">
        <f t="shared" si="344"/>
        <v>n/a</v>
      </c>
      <c r="AO258" s="235" t="str">
        <f t="shared" si="354"/>
        <v>n/a</v>
      </c>
      <c r="AP258" s="808">
        <v>1.28</v>
      </c>
      <c r="AQ258" s="808">
        <v>1.17</v>
      </c>
      <c r="AR258" s="809"/>
      <c r="AS258" s="808">
        <v>1.06</v>
      </c>
      <c r="AT258" s="796">
        <v>0.46600000000000003</v>
      </c>
      <c r="AU258" s="809"/>
      <c r="AV258" s="827">
        <v>0</v>
      </c>
      <c r="AW258" s="827">
        <v>0</v>
      </c>
      <c r="AX258" s="812">
        <v>0</v>
      </c>
      <c r="AY258" s="812">
        <v>0</v>
      </c>
      <c r="AZ258" s="812">
        <v>0</v>
      </c>
      <c r="BA258" s="812">
        <v>0</v>
      </c>
      <c r="BB258" s="812">
        <v>0</v>
      </c>
      <c r="BC258" s="812">
        <v>0</v>
      </c>
      <c r="BD258" s="812">
        <v>0</v>
      </c>
      <c r="BE258" s="812">
        <v>0</v>
      </c>
      <c r="BF258" s="812">
        <v>0</v>
      </c>
      <c r="BG258" s="812">
        <v>0</v>
      </c>
      <c r="BH258" s="810">
        <f t="shared" si="355"/>
        <v>3.9760000000000004</v>
      </c>
      <c r="BI258" s="405">
        <f t="shared" si="334"/>
        <v>9.4017094017094127</v>
      </c>
      <c r="BJ258" s="405">
        <f t="shared" si="386"/>
        <v>10.377358490566024</v>
      </c>
      <c r="BK258" s="405">
        <f t="shared" si="387"/>
        <v>127.46781115879826</v>
      </c>
      <c r="BL258" s="306">
        <f t="shared" si="358"/>
        <v>0</v>
      </c>
      <c r="BM258" s="404">
        <f t="shared" si="388"/>
        <v>0</v>
      </c>
      <c r="BN258" s="306">
        <f t="shared" si="388"/>
        <v>0</v>
      </c>
      <c r="BO258" s="306">
        <f t="shared" si="388"/>
        <v>0</v>
      </c>
      <c r="BP258" s="306">
        <f t="shared" si="388"/>
        <v>0</v>
      </c>
      <c r="BQ258" s="306">
        <f t="shared" si="388"/>
        <v>0</v>
      </c>
      <c r="BR258" s="306">
        <f t="shared" si="388"/>
        <v>0</v>
      </c>
      <c r="BS258" s="306">
        <f t="shared" si="388"/>
        <v>0</v>
      </c>
      <c r="BT258" s="306">
        <f t="shared" si="388"/>
        <v>0</v>
      </c>
      <c r="BU258" s="306">
        <f t="shared" si="388"/>
        <v>0</v>
      </c>
      <c r="BV258" s="306">
        <f t="shared" si="388"/>
        <v>0</v>
      </c>
      <c r="BW258" s="306">
        <f t="shared" si="388"/>
        <v>0</v>
      </c>
      <c r="BX258" s="404">
        <f t="shared" si="356"/>
        <v>9.8164586034049126</v>
      </c>
      <c r="BY258" s="405">
        <f t="shared" si="335"/>
        <v>31.621386958666164</v>
      </c>
      <c r="BZ258" s="788" t="s">
        <v>2637</v>
      </c>
      <c r="CA258" s="486" t="str">
        <f t="shared" si="389"/>
        <v>n/a</v>
      </c>
      <c r="CB258" s="348" t="str">
        <f t="shared" si="390"/>
        <v>n/a</v>
      </c>
      <c r="CC258" s="404">
        <f t="shared" si="391"/>
        <v>32.025447638920795</v>
      </c>
      <c r="CD258" s="570">
        <f t="shared" si="336"/>
        <v>1.4080000000000001</v>
      </c>
      <c r="CE258" s="419">
        <f t="shared" si="41"/>
        <v>1.54176</v>
      </c>
      <c r="CF258" s="419">
        <f t="shared" si="360"/>
        <v>1.6018886399999999</v>
      </c>
      <c r="CG258" s="419">
        <f t="shared" si="360"/>
        <v>1.6643622969599998</v>
      </c>
      <c r="CH258" s="496">
        <f t="shared" si="360"/>
        <v>1.7292724265414396</v>
      </c>
      <c r="CI258" s="416">
        <f t="shared" si="392"/>
        <v>7.9452833635014395</v>
      </c>
      <c r="CJ258" s="405">
        <f t="shared" si="393"/>
        <v>31.84482310020617</v>
      </c>
      <c r="CK258" s="457">
        <v>0.78</v>
      </c>
      <c r="CL258" s="458">
        <v>24.72</v>
      </c>
      <c r="CM258" s="458">
        <v>-9.23</v>
      </c>
      <c r="CN258" s="525">
        <v>-2.0099999999999998</v>
      </c>
      <c r="CO258" s="508">
        <v>6.72</v>
      </c>
    </row>
    <row r="259" spans="1:93" ht="11.25" customHeight="1">
      <c r="A259" s="24" t="s">
        <v>1590</v>
      </c>
      <c r="B259" s="24" t="s">
        <v>304</v>
      </c>
      <c r="C259" s="98" t="s">
        <v>2727</v>
      </c>
      <c r="D259" s="117">
        <v>5</v>
      </c>
      <c r="E259" s="24">
        <v>528</v>
      </c>
      <c r="F259" s="57" t="s">
        <v>2659</v>
      </c>
      <c r="G259" s="49" t="s">
        <v>2659</v>
      </c>
      <c r="H259" s="184">
        <v>21.42</v>
      </c>
      <c r="I259" s="227">
        <f t="shared" si="380"/>
        <v>2.6143790849673203</v>
      </c>
      <c r="J259" s="126">
        <v>0.125</v>
      </c>
      <c r="K259" s="126">
        <v>0.14000000000000001</v>
      </c>
      <c r="L259" s="83">
        <f t="shared" si="381"/>
        <v>12.000000000000011</v>
      </c>
      <c r="M259" s="140">
        <v>41879</v>
      </c>
      <c r="N259" s="27">
        <v>41884</v>
      </c>
      <c r="O259" s="28">
        <v>41899</v>
      </c>
      <c r="P259" s="93" t="s">
        <v>3431</v>
      </c>
      <c r="Q259" s="201"/>
      <c r="R259" s="224">
        <f t="shared" ref="R259:R273" si="394">K259*4</f>
        <v>0.56000000000000005</v>
      </c>
      <c r="S259" s="231">
        <f t="shared" si="382"/>
        <v>98.24561403508774</v>
      </c>
      <c r="T259" s="680">
        <f t="shared" si="383"/>
        <v>60.896610586567725</v>
      </c>
      <c r="U259" s="227">
        <f t="shared" si="384"/>
        <v>37.578947368421062</v>
      </c>
      <c r="V259" s="263">
        <v>1</v>
      </c>
      <c r="W259" s="161">
        <v>0.56999999999999995</v>
      </c>
      <c r="X259" s="149">
        <v>2.35</v>
      </c>
      <c r="Y259" s="155">
        <v>0.42</v>
      </c>
      <c r="Z259" s="149">
        <v>1.55</v>
      </c>
      <c r="AA259" s="156">
        <v>1.7</v>
      </c>
      <c r="AB259" s="432">
        <v>-57.1</v>
      </c>
      <c r="AC259" s="440">
        <v>15.09</v>
      </c>
      <c r="AD259" s="443">
        <v>18.100000000000001</v>
      </c>
      <c r="AE259" s="443">
        <v>16</v>
      </c>
      <c r="AF259" s="723">
        <v>9</v>
      </c>
      <c r="AG259" s="456">
        <v>678</v>
      </c>
      <c r="AH259" s="653">
        <v>1.3</v>
      </c>
      <c r="AI259" s="767">
        <v>0.28999999999999998</v>
      </c>
      <c r="AJ259" s="796">
        <f t="shared" si="367"/>
        <v>1.1889721344382511</v>
      </c>
      <c r="AK259" s="688" t="str">
        <f t="shared" si="385"/>
        <v>n/a</v>
      </c>
      <c r="AL259" s="634">
        <f t="shared" si="342"/>
        <v>11.578947368421066</v>
      </c>
      <c r="AM259" s="631">
        <f t="shared" si="343"/>
        <v>17.108201121761944</v>
      </c>
      <c r="AN259" s="631">
        <f t="shared" si="344"/>
        <v>21.520395633332345</v>
      </c>
      <c r="AO259" s="235" t="str">
        <f t="shared" si="354"/>
        <v>n/a</v>
      </c>
      <c r="AP259" s="808">
        <v>0.53</v>
      </c>
      <c r="AQ259" s="808">
        <v>0.47499999999999998</v>
      </c>
      <c r="AR259" s="809"/>
      <c r="AS259" s="808">
        <v>0.38</v>
      </c>
      <c r="AT259" s="796">
        <v>0.33</v>
      </c>
      <c r="AU259" s="809"/>
      <c r="AV259" s="821">
        <v>0.25</v>
      </c>
      <c r="AW259" s="827">
        <v>0.2</v>
      </c>
      <c r="AX259" s="812">
        <v>0.2</v>
      </c>
      <c r="AY259" s="811">
        <v>0.2</v>
      </c>
      <c r="AZ259" s="812">
        <v>0.11666</v>
      </c>
      <c r="BA259" s="812">
        <v>3.3329999999999999E-2</v>
      </c>
      <c r="BB259" s="812">
        <v>0</v>
      </c>
      <c r="BC259" s="812">
        <v>0</v>
      </c>
      <c r="BD259" s="812">
        <v>0</v>
      </c>
      <c r="BE259" s="812">
        <v>0</v>
      </c>
      <c r="BF259" s="812">
        <v>0</v>
      </c>
      <c r="BG259" s="812">
        <v>0</v>
      </c>
      <c r="BH259" s="810">
        <f t="shared" si="355"/>
        <v>2.7149900000000002</v>
      </c>
      <c r="BI259" s="405">
        <f t="shared" si="334"/>
        <v>11.578947368421066</v>
      </c>
      <c r="BJ259" s="405">
        <f t="shared" si="386"/>
        <v>25</v>
      </c>
      <c r="BK259" s="405">
        <f t="shared" si="387"/>
        <v>15.151515151515138</v>
      </c>
      <c r="BL259" s="306">
        <f t="shared" si="358"/>
        <v>32.000000000000007</v>
      </c>
      <c r="BM259" s="404">
        <f t="shared" si="388"/>
        <v>25</v>
      </c>
      <c r="BN259" s="306">
        <f t="shared" si="388"/>
        <v>0</v>
      </c>
      <c r="BO259" s="306">
        <f t="shared" si="388"/>
        <v>0</v>
      </c>
      <c r="BP259" s="306">
        <f t="shared" si="388"/>
        <v>71.43836790673754</v>
      </c>
      <c r="BQ259" s="306">
        <f t="shared" si="388"/>
        <v>250.01500150015002</v>
      </c>
      <c r="BR259" s="306">
        <f t="shared" si="388"/>
        <v>0</v>
      </c>
      <c r="BS259" s="306">
        <f t="shared" si="388"/>
        <v>0</v>
      </c>
      <c r="BT259" s="306">
        <f t="shared" si="388"/>
        <v>0</v>
      </c>
      <c r="BU259" s="306">
        <f t="shared" si="388"/>
        <v>0</v>
      </c>
      <c r="BV259" s="306">
        <f t="shared" si="388"/>
        <v>0</v>
      </c>
      <c r="BW259" s="306">
        <f t="shared" si="388"/>
        <v>0</v>
      </c>
      <c r="BX259" s="404">
        <f t="shared" si="356"/>
        <v>28.678922128454921</v>
      </c>
      <c r="BY259" s="405">
        <f t="shared" si="335"/>
        <v>62.134999906706341</v>
      </c>
      <c r="BZ259" s="788" t="s">
        <v>2441</v>
      </c>
      <c r="CA259" s="486">
        <f t="shared" si="389"/>
        <v>-13.444172650121395</v>
      </c>
      <c r="CB259" s="348">
        <f t="shared" si="390"/>
        <v>24.134774718299667</v>
      </c>
      <c r="CC259" s="404">
        <f t="shared" si="391"/>
        <v>53.217543859649119</v>
      </c>
      <c r="CD259" s="570">
        <f t="shared" si="336"/>
        <v>0.5353</v>
      </c>
      <c r="CE259" s="419">
        <f t="shared" si="41"/>
        <v>0.58883000000000008</v>
      </c>
      <c r="CF259" s="419">
        <f t="shared" si="360"/>
        <v>0.64771300000000009</v>
      </c>
      <c r="CG259" s="419">
        <f t="shared" si="360"/>
        <v>0.71248430000000018</v>
      </c>
      <c r="CH259" s="496">
        <f t="shared" si="360"/>
        <v>0.78373273000000021</v>
      </c>
      <c r="CI259" s="416">
        <f t="shared" si="392"/>
        <v>3.2680600300000004</v>
      </c>
      <c r="CJ259" s="405">
        <f t="shared" si="393"/>
        <v>15.257049626517274</v>
      </c>
      <c r="CK259" s="457">
        <v>1.26</v>
      </c>
      <c r="CL259" s="458">
        <v>37.31</v>
      </c>
      <c r="CM259" s="458">
        <v>-13.79</v>
      </c>
      <c r="CN259" s="525">
        <v>2.4900000000000002</v>
      </c>
      <c r="CO259" s="508">
        <v>15.21</v>
      </c>
    </row>
    <row r="260" spans="1:93" ht="11.25" customHeight="1">
      <c r="A260" s="24" t="s">
        <v>2825</v>
      </c>
      <c r="B260" s="24" t="s">
        <v>2826</v>
      </c>
      <c r="C260" s="29" t="s">
        <v>2734</v>
      </c>
      <c r="D260" s="199">
        <v>6</v>
      </c>
      <c r="E260" s="24">
        <v>455</v>
      </c>
      <c r="F260" s="57" t="s">
        <v>2659</v>
      </c>
      <c r="G260" s="49" t="s">
        <v>2659</v>
      </c>
      <c r="H260" s="184">
        <v>41.92</v>
      </c>
      <c r="I260" s="227">
        <f t="shared" si="380"/>
        <v>1.4312977099236641</v>
      </c>
      <c r="J260" s="126">
        <v>0.13</v>
      </c>
      <c r="K260" s="126">
        <v>0.15</v>
      </c>
      <c r="L260" s="83">
        <f t="shared" si="381"/>
        <v>15.384615384615374</v>
      </c>
      <c r="M260" s="140">
        <v>42047</v>
      </c>
      <c r="N260" s="27">
        <v>42052</v>
      </c>
      <c r="O260" s="28">
        <v>42065</v>
      </c>
      <c r="P260" s="93" t="s">
        <v>2739</v>
      </c>
      <c r="Q260" s="627"/>
      <c r="R260" s="224">
        <f t="shared" si="394"/>
        <v>0.6</v>
      </c>
      <c r="S260" s="231">
        <f t="shared" si="382"/>
        <v>27.397260273972602</v>
      </c>
      <c r="T260" s="680">
        <f t="shared" si="383"/>
        <v>49.295929214293778</v>
      </c>
      <c r="U260" s="227">
        <f t="shared" si="384"/>
        <v>19.141552511415526</v>
      </c>
      <c r="V260" s="263">
        <v>12</v>
      </c>
      <c r="W260" s="161">
        <v>2.19</v>
      </c>
      <c r="X260" s="149">
        <v>2.31</v>
      </c>
      <c r="Y260" s="155">
        <v>0.98</v>
      </c>
      <c r="Z260" s="149">
        <v>2.62</v>
      </c>
      <c r="AA260" s="156">
        <v>11.4</v>
      </c>
      <c r="AB260" s="432">
        <v>22.6</v>
      </c>
      <c r="AC260" s="440">
        <v>13.04</v>
      </c>
      <c r="AD260" s="443">
        <v>32</v>
      </c>
      <c r="AE260" s="443">
        <v>8.3000000000000007</v>
      </c>
      <c r="AF260" s="723">
        <v>5</v>
      </c>
      <c r="AG260" s="456">
        <v>960</v>
      </c>
      <c r="AH260" s="653">
        <v>8.3000000000000007</v>
      </c>
      <c r="AI260" s="767">
        <v>0.16</v>
      </c>
      <c r="AJ260" s="796" t="str">
        <f t="shared" si="367"/>
        <v>n/a</v>
      </c>
      <c r="AK260" s="688" t="str">
        <f t="shared" si="385"/>
        <v>n/a</v>
      </c>
      <c r="AL260" s="634">
        <f t="shared" si="342"/>
        <v>18.181818181818187</v>
      </c>
      <c r="AM260" s="631">
        <f t="shared" si="343"/>
        <v>22.917892127880691</v>
      </c>
      <c r="AN260" s="631" t="str">
        <f t="shared" si="344"/>
        <v>n/a</v>
      </c>
      <c r="AO260" s="235">
        <f t="shared" si="354"/>
        <v>3.7456949716377919</v>
      </c>
      <c r="AP260" s="808">
        <v>0.52</v>
      </c>
      <c r="AQ260" s="808">
        <v>0.44</v>
      </c>
      <c r="AR260" s="809"/>
      <c r="AS260" s="808">
        <v>0.36</v>
      </c>
      <c r="AT260" s="796">
        <v>0.28000000000000003</v>
      </c>
      <c r="AU260" s="809"/>
      <c r="AV260" s="821">
        <v>0.2</v>
      </c>
      <c r="AW260" s="827">
        <v>0</v>
      </c>
      <c r="AX260" s="812">
        <v>0.36</v>
      </c>
      <c r="AY260" s="812">
        <v>0.36</v>
      </c>
      <c r="AZ260" s="812">
        <v>0.36</v>
      </c>
      <c r="BA260" s="812">
        <v>0.36</v>
      </c>
      <c r="BB260" s="812">
        <v>0.36</v>
      </c>
      <c r="BC260" s="812">
        <v>0.36</v>
      </c>
      <c r="BD260" s="812">
        <v>0.36</v>
      </c>
      <c r="BE260" s="812">
        <v>0.36</v>
      </c>
      <c r="BF260" s="811">
        <v>0.36</v>
      </c>
      <c r="BG260" s="812">
        <v>0.34</v>
      </c>
      <c r="BH260" s="810">
        <f t="shared" si="355"/>
        <v>5.38</v>
      </c>
      <c r="BI260" s="405">
        <f t="shared" si="334"/>
        <v>18.181818181818187</v>
      </c>
      <c r="BJ260" s="405">
        <f t="shared" si="386"/>
        <v>22.222222222222232</v>
      </c>
      <c r="BK260" s="405">
        <f t="shared" si="387"/>
        <v>28.571428571428559</v>
      </c>
      <c r="BL260" s="306">
        <f t="shared" si="358"/>
        <v>40.000000000000014</v>
      </c>
      <c r="BM260" s="404">
        <f t="shared" si="388"/>
        <v>0</v>
      </c>
      <c r="BN260" s="306">
        <f t="shared" si="388"/>
        <v>0</v>
      </c>
      <c r="BO260" s="306">
        <f t="shared" si="388"/>
        <v>0</v>
      </c>
      <c r="BP260" s="306">
        <f t="shared" si="388"/>
        <v>0</v>
      </c>
      <c r="BQ260" s="306">
        <f t="shared" si="388"/>
        <v>0</v>
      </c>
      <c r="BR260" s="306">
        <f t="shared" si="388"/>
        <v>0</v>
      </c>
      <c r="BS260" s="306">
        <f t="shared" si="388"/>
        <v>0</v>
      </c>
      <c r="BT260" s="306">
        <f t="shared" si="388"/>
        <v>0</v>
      </c>
      <c r="BU260" s="306">
        <f t="shared" si="388"/>
        <v>0</v>
      </c>
      <c r="BV260" s="306">
        <f t="shared" si="388"/>
        <v>0</v>
      </c>
      <c r="BW260" s="306">
        <f t="shared" si="388"/>
        <v>5.8823529411764497</v>
      </c>
      <c r="BX260" s="404">
        <f t="shared" si="356"/>
        <v>7.6571881277763625</v>
      </c>
      <c r="BY260" s="405">
        <f t="shared" si="335"/>
        <v>12.638160017093588</v>
      </c>
      <c r="BZ260" s="788" t="s">
        <v>2441</v>
      </c>
      <c r="CA260" s="486" t="str">
        <f t="shared" si="389"/>
        <v>n/a</v>
      </c>
      <c r="CB260" s="348" t="str">
        <f t="shared" si="390"/>
        <v>n/a</v>
      </c>
      <c r="CC260" s="404">
        <f t="shared" si="391"/>
        <v>60.837560271168257</v>
      </c>
      <c r="CD260" s="570">
        <f t="shared" si="336"/>
        <v>0.57200000000000006</v>
      </c>
      <c r="CE260" s="419">
        <f t="shared" si="41"/>
        <v>0.62920000000000009</v>
      </c>
      <c r="CF260" s="419">
        <f t="shared" si="360"/>
        <v>0.68142360000000013</v>
      </c>
      <c r="CG260" s="419">
        <f t="shared" si="360"/>
        <v>0.73798175880000016</v>
      </c>
      <c r="CH260" s="496">
        <f t="shared" si="360"/>
        <v>0.79923424478040017</v>
      </c>
      <c r="CI260" s="416">
        <f t="shared" si="392"/>
        <v>3.4198396035804004</v>
      </c>
      <c r="CJ260" s="405">
        <f t="shared" si="393"/>
        <v>8.1580143215181291</v>
      </c>
      <c r="CK260" s="457">
        <v>1.68</v>
      </c>
      <c r="CL260" s="458">
        <v>29.44</v>
      </c>
      <c r="CM260" s="458">
        <v>-7.49</v>
      </c>
      <c r="CN260" s="525">
        <v>11.72</v>
      </c>
      <c r="CO260" s="508">
        <v>8.8699999999999992</v>
      </c>
    </row>
    <row r="261" spans="1:93" ht="11.25" customHeight="1">
      <c r="A261" s="24" t="s">
        <v>3629</v>
      </c>
      <c r="B261" s="24" t="s">
        <v>3072</v>
      </c>
      <c r="C261" s="29" t="s">
        <v>728</v>
      </c>
      <c r="D261" s="199">
        <v>5</v>
      </c>
      <c r="E261" s="24">
        <v>551</v>
      </c>
      <c r="F261" s="38" t="s">
        <v>1572</v>
      </c>
      <c r="G261" s="39" t="s">
        <v>1572</v>
      </c>
      <c r="H261" s="184">
        <v>93.49</v>
      </c>
      <c r="I261" s="227">
        <f t="shared" si="380"/>
        <v>1.3691303882768211</v>
      </c>
      <c r="J261" s="126">
        <v>0.26</v>
      </c>
      <c r="K261" s="126">
        <v>0.32</v>
      </c>
      <c r="L261" s="83">
        <f t="shared" si="381"/>
        <v>23.076923076923084</v>
      </c>
      <c r="M261" s="140">
        <v>41954</v>
      </c>
      <c r="N261" s="27">
        <v>41956</v>
      </c>
      <c r="O261" s="28">
        <v>41971</v>
      </c>
      <c r="P261" s="26" t="s">
        <v>860</v>
      </c>
      <c r="Q261" s="198"/>
      <c r="R261" s="224">
        <f t="shared" si="394"/>
        <v>1.28</v>
      </c>
      <c r="S261" s="231">
        <f t="shared" si="382"/>
        <v>38.670694864048336</v>
      </c>
      <c r="T261" s="718">
        <f t="shared" si="383"/>
        <v>290.21838249316551</v>
      </c>
      <c r="U261" s="227">
        <f t="shared" si="384"/>
        <v>28.244712990936552</v>
      </c>
      <c r="V261" s="263">
        <v>9</v>
      </c>
      <c r="W261" s="161">
        <v>3.31</v>
      </c>
      <c r="X261" s="149">
        <v>1.53</v>
      </c>
      <c r="Y261" s="155">
        <v>4.12</v>
      </c>
      <c r="Z261" s="149">
        <v>12.13</v>
      </c>
      <c r="AA261" s="156">
        <v>57.9</v>
      </c>
      <c r="AB261" s="432">
        <v>16.8</v>
      </c>
      <c r="AC261" s="440">
        <v>17.739999999999998</v>
      </c>
      <c r="AD261" s="443">
        <v>39.1</v>
      </c>
      <c r="AE261" s="443">
        <v>18.48</v>
      </c>
      <c r="AF261" s="723">
        <v>27</v>
      </c>
      <c r="AG261" s="456">
        <v>70095</v>
      </c>
      <c r="AH261" s="653">
        <v>2.2999999999999998</v>
      </c>
      <c r="AI261" s="767">
        <v>0.35</v>
      </c>
      <c r="AJ261" s="796" t="str">
        <f t="shared" si="367"/>
        <v>n/a</v>
      </c>
      <c r="AK261" s="688" t="str">
        <f t="shared" si="385"/>
        <v>n/a</v>
      </c>
      <c r="AL261" s="634">
        <f t="shared" si="342"/>
        <v>23.59550561797754</v>
      </c>
      <c r="AM261" s="631">
        <f t="shared" si="343"/>
        <v>25.237643157623534</v>
      </c>
      <c r="AN261" s="631" t="str">
        <f t="shared" si="344"/>
        <v>n/a</v>
      </c>
      <c r="AO261" s="235" t="str">
        <f t="shared" si="354"/>
        <v>n/a</v>
      </c>
      <c r="AP261" s="808">
        <v>1.1000000000000001</v>
      </c>
      <c r="AQ261" s="808">
        <v>0.89</v>
      </c>
      <c r="AR261" s="809"/>
      <c r="AS261" s="808">
        <v>0.72</v>
      </c>
      <c r="AT261" s="796">
        <v>0.56000000000000005</v>
      </c>
      <c r="AU261" s="809"/>
      <c r="AV261" s="821">
        <v>0.36</v>
      </c>
      <c r="AW261" s="827">
        <v>0</v>
      </c>
      <c r="AX261" s="812">
        <v>0</v>
      </c>
      <c r="AY261" s="812">
        <v>0</v>
      </c>
      <c r="AZ261" s="812">
        <v>0</v>
      </c>
      <c r="BA261" s="812">
        <v>0</v>
      </c>
      <c r="BB261" s="812">
        <v>0</v>
      </c>
      <c r="BC261" s="812">
        <v>0</v>
      </c>
      <c r="BD261" s="812">
        <v>0</v>
      </c>
      <c r="BE261" s="812">
        <v>0</v>
      </c>
      <c r="BF261" s="812">
        <v>0</v>
      </c>
      <c r="BG261" s="812">
        <v>0</v>
      </c>
      <c r="BH261" s="810">
        <f t="shared" si="355"/>
        <v>3.63</v>
      </c>
      <c r="BI261" s="405">
        <f t="shared" si="334"/>
        <v>23.59550561797754</v>
      </c>
      <c r="BJ261" s="405">
        <f t="shared" si="386"/>
        <v>23.611111111111114</v>
      </c>
      <c r="BK261" s="405">
        <f t="shared" si="387"/>
        <v>28.571428571428559</v>
      </c>
      <c r="BL261" s="306">
        <f t="shared" si="358"/>
        <v>55.555555555555578</v>
      </c>
      <c r="BM261" s="404">
        <f t="shared" si="388"/>
        <v>0</v>
      </c>
      <c r="BN261" s="306">
        <f t="shared" si="388"/>
        <v>0</v>
      </c>
      <c r="BO261" s="306">
        <f t="shared" si="388"/>
        <v>0</v>
      </c>
      <c r="BP261" s="306">
        <f t="shared" si="388"/>
        <v>0</v>
      </c>
      <c r="BQ261" s="306">
        <f t="shared" si="388"/>
        <v>0</v>
      </c>
      <c r="BR261" s="306">
        <f t="shared" si="388"/>
        <v>0</v>
      </c>
      <c r="BS261" s="306">
        <f t="shared" si="388"/>
        <v>0</v>
      </c>
      <c r="BT261" s="306">
        <f t="shared" si="388"/>
        <v>0</v>
      </c>
      <c r="BU261" s="306">
        <f t="shared" si="388"/>
        <v>0</v>
      </c>
      <c r="BV261" s="306">
        <f t="shared" si="388"/>
        <v>0</v>
      </c>
      <c r="BW261" s="306">
        <f t="shared" si="388"/>
        <v>0</v>
      </c>
      <c r="BX261" s="404">
        <f t="shared" si="356"/>
        <v>8.7555733904048534</v>
      </c>
      <c r="BY261" s="405">
        <f t="shared" si="335"/>
        <v>16.056312893576429</v>
      </c>
      <c r="BZ261" s="788" t="s">
        <v>2441</v>
      </c>
      <c r="CA261" s="486" t="str">
        <f t="shared" si="389"/>
        <v>n/a</v>
      </c>
      <c r="CB261" s="348" t="str">
        <f t="shared" si="390"/>
        <v>n/a</v>
      </c>
      <c r="CC261" s="404">
        <f t="shared" si="391"/>
        <v>58.726245909703941</v>
      </c>
      <c r="CD261" s="570">
        <f t="shared" si="336"/>
        <v>1.2100000000000002</v>
      </c>
      <c r="CE261" s="419">
        <f t="shared" si="41"/>
        <v>1.3310000000000004</v>
      </c>
      <c r="CF261" s="419">
        <f t="shared" si="360"/>
        <v>1.4641000000000006</v>
      </c>
      <c r="CG261" s="419">
        <f t="shared" si="360"/>
        <v>1.6105100000000008</v>
      </c>
      <c r="CH261" s="496">
        <f t="shared" si="360"/>
        <v>1.7715610000000011</v>
      </c>
      <c r="CI261" s="416">
        <f t="shared" si="392"/>
        <v>7.3871710000000022</v>
      </c>
      <c r="CJ261" s="405">
        <f t="shared" si="393"/>
        <v>7.9015627339822467</v>
      </c>
      <c r="CK261" s="457">
        <v>0.77</v>
      </c>
      <c r="CL261" s="458">
        <v>39.67</v>
      </c>
      <c r="CM261" s="458">
        <v>-1.42</v>
      </c>
      <c r="CN261" s="525">
        <v>9.5500000000000007</v>
      </c>
      <c r="CO261" s="508">
        <v>19.309999999999999</v>
      </c>
    </row>
    <row r="262" spans="1:93" ht="11.25" customHeight="1">
      <c r="A262" s="128" t="s">
        <v>2353</v>
      </c>
      <c r="B262" s="16" t="s">
        <v>2354</v>
      </c>
      <c r="C262" s="22" t="s">
        <v>838</v>
      </c>
      <c r="D262" s="216">
        <v>7</v>
      </c>
      <c r="E262" s="24">
        <v>415</v>
      </c>
      <c r="F262" s="78" t="s">
        <v>2659</v>
      </c>
      <c r="G262" s="50" t="s">
        <v>2659</v>
      </c>
      <c r="H262" s="183">
        <v>80.33</v>
      </c>
      <c r="I262" s="226">
        <f t="shared" si="380"/>
        <v>1.867297398232292</v>
      </c>
      <c r="J262" s="127">
        <v>0.35</v>
      </c>
      <c r="K262" s="127">
        <v>0.375</v>
      </c>
      <c r="L262" s="96">
        <f t="shared" si="381"/>
        <v>7.1428571428571397</v>
      </c>
      <c r="M262" s="105">
        <v>42067</v>
      </c>
      <c r="N262" s="20">
        <v>42069</v>
      </c>
      <c r="O262" s="21">
        <v>42089</v>
      </c>
      <c r="P262" s="269" t="s">
        <v>31</v>
      </c>
      <c r="Q262" s="1024"/>
      <c r="R262" s="225">
        <f t="shared" si="394"/>
        <v>1.5</v>
      </c>
      <c r="S262" s="675">
        <f t="shared" si="382"/>
        <v>42.97994269340974</v>
      </c>
      <c r="T262" s="684">
        <f t="shared" si="383"/>
        <v>206.2806631758956</v>
      </c>
      <c r="U262" s="226">
        <f t="shared" si="384"/>
        <v>23.017191977077363</v>
      </c>
      <c r="V262" s="267">
        <v>12</v>
      </c>
      <c r="W262" s="169">
        <v>3.49</v>
      </c>
      <c r="X262" s="171">
        <v>2.75</v>
      </c>
      <c r="Y262" s="170">
        <v>2.3199999999999998</v>
      </c>
      <c r="Z262" s="171">
        <v>9.17</v>
      </c>
      <c r="AA262" s="172">
        <v>25</v>
      </c>
      <c r="AB262" s="433">
        <v>18.100000000000001</v>
      </c>
      <c r="AC262" s="441">
        <v>15.21</v>
      </c>
      <c r="AD262" s="442">
        <v>222.3</v>
      </c>
      <c r="AE262" s="442">
        <v>8.3800000000000008</v>
      </c>
      <c r="AF262" s="724">
        <v>33</v>
      </c>
      <c r="AG262" s="461">
        <v>13872</v>
      </c>
      <c r="AH262" s="678">
        <v>0.5</v>
      </c>
      <c r="AI262" s="768">
        <v>1.93</v>
      </c>
      <c r="AJ262" s="795">
        <f t="shared" si="367"/>
        <v>0.21402301466241652</v>
      </c>
      <c r="AK262" s="794">
        <f t="shared" si="385"/>
        <v>6.3700596382631636</v>
      </c>
      <c r="AL262" s="632">
        <f t="shared" si="342"/>
        <v>3.7037037037036979</v>
      </c>
      <c r="AM262" s="633">
        <f t="shared" si="343"/>
        <v>40.94597464129783</v>
      </c>
      <c r="AN262" s="633">
        <f t="shared" si="344"/>
        <v>47.577316159455194</v>
      </c>
      <c r="AO262" s="234">
        <f t="shared" si="354"/>
        <v>7.4688965035227595</v>
      </c>
      <c r="AP262" s="803">
        <v>1.4</v>
      </c>
      <c r="AQ262" s="803">
        <v>1.35</v>
      </c>
      <c r="AR262" s="802"/>
      <c r="AS262" s="803">
        <v>1.25</v>
      </c>
      <c r="AT262" s="795">
        <v>0.5</v>
      </c>
      <c r="AU262" s="802"/>
      <c r="AV262" s="826">
        <v>0.3</v>
      </c>
      <c r="AW262" s="826">
        <v>0.2</v>
      </c>
      <c r="AX262" s="807">
        <v>0.9</v>
      </c>
      <c r="AY262" s="806">
        <v>0.9</v>
      </c>
      <c r="AZ262" s="806">
        <v>0.84</v>
      </c>
      <c r="BA262" s="807">
        <v>0.68124000000000007</v>
      </c>
      <c r="BB262" s="807">
        <v>0.68124000000000007</v>
      </c>
      <c r="BC262" s="807">
        <v>0.68124000000000007</v>
      </c>
      <c r="BD262" s="806">
        <v>0.68124000000000007</v>
      </c>
      <c r="BE262" s="806">
        <v>0.64880000000000004</v>
      </c>
      <c r="BF262" s="806">
        <v>0.55148000000000008</v>
      </c>
      <c r="BG262" s="806">
        <v>0.48660000000000003</v>
      </c>
      <c r="BH262" s="805">
        <f t="shared" si="355"/>
        <v>12.051840000000002</v>
      </c>
      <c r="BI262" s="407">
        <f t="shared" si="334"/>
        <v>3.7037037037036979</v>
      </c>
      <c r="BJ262" s="407">
        <f t="shared" si="386"/>
        <v>8.0000000000000071</v>
      </c>
      <c r="BK262" s="407">
        <f t="shared" si="387"/>
        <v>150</v>
      </c>
      <c r="BL262" s="394">
        <f t="shared" si="358"/>
        <v>66.666666666666671</v>
      </c>
      <c r="BM262" s="406">
        <f t="shared" ref="BM262:BW282" si="395">IF(AW262=0,0,IF(AW262&gt;AV262,0,((AV262/AW262)-1)*100))</f>
        <v>49.999999999999979</v>
      </c>
      <c r="BN262" s="394">
        <f t="shared" si="395"/>
        <v>0</v>
      </c>
      <c r="BO262" s="394">
        <f t="shared" si="395"/>
        <v>0</v>
      </c>
      <c r="BP262" s="394">
        <f t="shared" si="395"/>
        <v>7.1428571428571397</v>
      </c>
      <c r="BQ262" s="394">
        <f t="shared" si="395"/>
        <v>23.304562268803931</v>
      </c>
      <c r="BR262" s="394">
        <f t="shared" si="395"/>
        <v>0</v>
      </c>
      <c r="BS262" s="394">
        <f t="shared" si="395"/>
        <v>0</v>
      </c>
      <c r="BT262" s="394">
        <f t="shared" si="395"/>
        <v>0</v>
      </c>
      <c r="BU262" s="394">
        <f t="shared" si="395"/>
        <v>5.0000000000000044</v>
      </c>
      <c r="BV262" s="394">
        <f t="shared" si="395"/>
        <v>17.647058823529392</v>
      </c>
      <c r="BW262" s="394">
        <f t="shared" si="395"/>
        <v>13.333333333333353</v>
      </c>
      <c r="BX262" s="406">
        <f t="shared" si="356"/>
        <v>22.98654546259295</v>
      </c>
      <c r="BY262" s="407">
        <f t="shared" si="335"/>
        <v>38.905665632496429</v>
      </c>
      <c r="BZ262" s="787" t="s">
        <v>2441</v>
      </c>
      <c r="CA262" s="682">
        <f t="shared" si="389"/>
        <v>26.427421580610119</v>
      </c>
      <c r="CB262" s="350">
        <f t="shared" si="390"/>
        <v>49.444613557687482</v>
      </c>
      <c r="CC262" s="406">
        <f t="shared" si="391"/>
        <v>63.528015207993079</v>
      </c>
      <c r="CD262" s="554">
        <f t="shared" si="336"/>
        <v>1.54</v>
      </c>
      <c r="CE262" s="417">
        <f t="shared" si="41"/>
        <v>1.6940000000000002</v>
      </c>
      <c r="CF262" s="417">
        <f t="shared" si="360"/>
        <v>1.8359572000000004</v>
      </c>
      <c r="CG262" s="417">
        <f t="shared" si="360"/>
        <v>1.9898104133600005</v>
      </c>
      <c r="CH262" s="495">
        <f t="shared" si="360"/>
        <v>2.1565565259995689</v>
      </c>
      <c r="CI262" s="418">
        <f t="shared" si="392"/>
        <v>9.2163241393595694</v>
      </c>
      <c r="CJ262" s="407">
        <f t="shared" si="393"/>
        <v>11.473078724461059</v>
      </c>
      <c r="CK262" s="462">
        <v>1.93</v>
      </c>
      <c r="CL262" s="463">
        <v>18.71</v>
      </c>
      <c r="CM262" s="463">
        <v>-5.53</v>
      </c>
      <c r="CN262" s="529">
        <v>4.7</v>
      </c>
      <c r="CO262" s="530">
        <v>2.83</v>
      </c>
    </row>
    <row r="263" spans="1:93" ht="11.25" customHeight="1">
      <c r="A263" s="24" t="s">
        <v>3081</v>
      </c>
      <c r="B263" s="24" t="s">
        <v>2381</v>
      </c>
      <c r="C263" s="217" t="s">
        <v>2665</v>
      </c>
      <c r="D263" s="199">
        <v>6</v>
      </c>
      <c r="E263" s="24">
        <v>425</v>
      </c>
      <c r="F263" s="57" t="s">
        <v>2659</v>
      </c>
      <c r="G263" s="49" t="s">
        <v>2659</v>
      </c>
      <c r="H263" s="184">
        <v>24.4</v>
      </c>
      <c r="I263" s="227">
        <f t="shared" si="380"/>
        <v>7.8688524590163942</v>
      </c>
      <c r="J263" s="126">
        <v>0.37091000000000002</v>
      </c>
      <c r="K263" s="126">
        <v>0.48</v>
      </c>
      <c r="L263" s="83">
        <f t="shared" si="381"/>
        <v>29.411447520961943</v>
      </c>
      <c r="M263" s="501">
        <v>41725</v>
      </c>
      <c r="N263" s="329">
        <v>41729</v>
      </c>
      <c r="O263" s="330">
        <v>41744</v>
      </c>
      <c r="P263" s="26" t="s">
        <v>1514</v>
      </c>
      <c r="Q263" s="198"/>
      <c r="R263" s="224">
        <f t="shared" si="394"/>
        <v>1.92</v>
      </c>
      <c r="S263" s="231">
        <f t="shared" si="382"/>
        <v>84.581497797356818</v>
      </c>
      <c r="T263" s="647">
        <f t="shared" si="383"/>
        <v>-17.927005019071597</v>
      </c>
      <c r="U263" s="227">
        <f t="shared" si="384"/>
        <v>10.748898678414097</v>
      </c>
      <c r="V263" s="492">
        <v>12</v>
      </c>
      <c r="W263" s="161">
        <v>2.27</v>
      </c>
      <c r="X263" s="149">
        <v>1.43</v>
      </c>
      <c r="Y263" s="155">
        <v>7.62</v>
      </c>
      <c r="Z263" s="149">
        <v>1.41</v>
      </c>
      <c r="AA263" s="156">
        <v>16.100000000000001</v>
      </c>
      <c r="AB263" s="432">
        <v>4</v>
      </c>
      <c r="AC263" s="440">
        <v>-0.28000000000000003</v>
      </c>
      <c r="AD263" s="443">
        <v>17.11</v>
      </c>
      <c r="AE263" s="440">
        <v>7.5</v>
      </c>
      <c r="AF263" s="723">
        <v>3</v>
      </c>
      <c r="AG263" s="456">
        <v>5427</v>
      </c>
      <c r="AH263" s="653">
        <v>1.4</v>
      </c>
      <c r="AI263" s="767">
        <v>1</v>
      </c>
      <c r="AJ263" s="796">
        <f t="shared" si="367"/>
        <v>11.416321675977402</v>
      </c>
      <c r="AK263" s="688" t="str">
        <f t="shared" si="385"/>
        <v>n/a</v>
      </c>
      <c r="AL263" s="634">
        <f t="shared" si="342"/>
        <v>23.400181259412211</v>
      </c>
      <c r="AM263" s="631">
        <f t="shared" si="343"/>
        <v>9.7268396393645382</v>
      </c>
      <c r="AN263" s="543">
        <f t="shared" si="344"/>
        <v>195.33326387597333</v>
      </c>
      <c r="AO263" s="235" t="str">
        <f t="shared" si="354"/>
        <v>n/a</v>
      </c>
      <c r="AP263" s="808">
        <v>1.81091</v>
      </c>
      <c r="AQ263" s="808">
        <v>1.4675099999999999</v>
      </c>
      <c r="AR263" s="809"/>
      <c r="AS263" s="813">
        <v>1.4191199999999999</v>
      </c>
      <c r="AT263" s="796">
        <v>1.3707499999999999</v>
      </c>
      <c r="AU263" s="809"/>
      <c r="AV263" s="821">
        <v>0.72568999999999995</v>
      </c>
      <c r="AW263" s="821">
        <v>8.0599999999999995E-3</v>
      </c>
      <c r="AX263" s="812">
        <v>0</v>
      </c>
      <c r="AY263" s="812">
        <v>0</v>
      </c>
      <c r="AZ263" s="812">
        <v>0</v>
      </c>
      <c r="BA263" s="812">
        <v>0</v>
      </c>
      <c r="BB263" s="812">
        <v>0</v>
      </c>
      <c r="BC263" s="812">
        <v>0</v>
      </c>
      <c r="BD263" s="812">
        <v>0</v>
      </c>
      <c r="BE263" s="812">
        <v>0</v>
      </c>
      <c r="BF263" s="812">
        <v>0</v>
      </c>
      <c r="BG263" s="812">
        <v>0</v>
      </c>
      <c r="BH263" s="810">
        <f t="shared" si="355"/>
        <v>6.8020400000000008</v>
      </c>
      <c r="BI263" s="405">
        <f t="shared" ref="BI263:BI273" si="396">((AP263/AQ263)-1)*100</f>
        <v>23.400181259412211</v>
      </c>
      <c r="BJ263" s="405">
        <f t="shared" si="386"/>
        <v>3.4098596313208107</v>
      </c>
      <c r="BK263" s="405">
        <f t="shared" si="387"/>
        <v>3.528725150465073</v>
      </c>
      <c r="BL263" s="306">
        <f t="shared" si="358"/>
        <v>88.889195110860015</v>
      </c>
      <c r="BM263" s="851">
        <f t="shared" si="395"/>
        <v>8903.5980148883373</v>
      </c>
      <c r="BN263" s="306">
        <f t="shared" si="395"/>
        <v>0</v>
      </c>
      <c r="BO263" s="306">
        <f t="shared" si="395"/>
        <v>0</v>
      </c>
      <c r="BP263" s="306">
        <f t="shared" si="395"/>
        <v>0</v>
      </c>
      <c r="BQ263" s="306">
        <f t="shared" si="395"/>
        <v>0</v>
      </c>
      <c r="BR263" s="306">
        <f t="shared" si="395"/>
        <v>0</v>
      </c>
      <c r="BS263" s="306">
        <f t="shared" si="395"/>
        <v>0</v>
      </c>
      <c r="BT263" s="306">
        <f t="shared" si="395"/>
        <v>0</v>
      </c>
      <c r="BU263" s="306">
        <f t="shared" si="395"/>
        <v>0</v>
      </c>
      <c r="BV263" s="306">
        <f t="shared" si="395"/>
        <v>0</v>
      </c>
      <c r="BW263" s="306">
        <f t="shared" si="395"/>
        <v>0</v>
      </c>
      <c r="BX263" s="404">
        <f t="shared" si="356"/>
        <v>601.52173173602637</v>
      </c>
      <c r="BY263" s="852">
        <f t="shared" ref="BY263:BY273" si="397">SQRT(AVERAGE((BI263-$BX263)^2,(BJ263-$BX263)^2,(BK263-$BX263)^2,(BL263-$BX263)^2,(BM263-$BX263)^2,(BN263-$BX263)^2,(BO263-$BX263)^2,(BP263-$BX263)^2,(BQ263-$BX263)^2,(BR263-$BX263)^2,(BS263-$BX263)^2,(BT263-$BX263)^2,(BU263-$BX263)^2,(BV263-$BX263)^2,(BW263-$BX263)^2))</f>
        <v>2218.9352497838131</v>
      </c>
      <c r="BZ263" s="788" t="s">
        <v>2637</v>
      </c>
      <c r="CA263" s="486">
        <f t="shared" si="389"/>
        <v>192.45321765657562</v>
      </c>
      <c r="CB263" s="348">
        <f t="shared" si="390"/>
        <v>203.20211633498971</v>
      </c>
      <c r="CC263" s="404">
        <f t="shared" si="391"/>
        <v>50.890380172105175</v>
      </c>
      <c r="CD263" s="570">
        <f t="shared" ref="CD263:CD273" si="398">IF(AB263="n/a",1.03*AP263,IF(AB263&lt;0,1.01*AP263,IF(AB263&gt;10,1.1*AP263,(1+AB263/100)*AP263)))</f>
        <v>1.8833464</v>
      </c>
      <c r="CE263" s="419">
        <f t="shared" si="41"/>
        <v>1.9021798640000001</v>
      </c>
      <c r="CF263" s="419">
        <f t="shared" si="360"/>
        <v>2.0448433538000002</v>
      </c>
      <c r="CG263" s="419">
        <f t="shared" si="360"/>
        <v>2.1982066053350002</v>
      </c>
      <c r="CH263" s="496">
        <f t="shared" si="360"/>
        <v>2.363072100735125</v>
      </c>
      <c r="CI263" s="416">
        <f t="shared" si="392"/>
        <v>10.391648323870125</v>
      </c>
      <c r="CJ263" s="405">
        <f t="shared" si="393"/>
        <v>42.588722638811994</v>
      </c>
      <c r="CK263" s="457">
        <v>0.7</v>
      </c>
      <c r="CL263" s="458">
        <v>17.07</v>
      </c>
      <c r="CM263" s="458">
        <v>-1.0900000000000001</v>
      </c>
      <c r="CN263" s="525">
        <v>2.68</v>
      </c>
      <c r="CO263" s="508">
        <v>6.84</v>
      </c>
    </row>
    <row r="264" spans="1:93" ht="11.25" customHeight="1">
      <c r="A264" s="24" t="s">
        <v>297</v>
      </c>
      <c r="B264" s="24" t="s">
        <v>2004</v>
      </c>
      <c r="C264" s="217" t="s">
        <v>497</v>
      </c>
      <c r="D264" s="117">
        <v>5</v>
      </c>
      <c r="E264" s="24">
        <v>564</v>
      </c>
      <c r="F264" s="38" t="s">
        <v>2049</v>
      </c>
      <c r="G264" s="39" t="s">
        <v>2049</v>
      </c>
      <c r="H264" s="184">
        <v>33.200000000000003</v>
      </c>
      <c r="I264" s="227">
        <f t="shared" si="380"/>
        <v>2.7710843373493974</v>
      </c>
      <c r="J264" s="126">
        <v>0.22</v>
      </c>
      <c r="K264" s="126">
        <v>0.23</v>
      </c>
      <c r="L264" s="83">
        <f t="shared" si="381"/>
        <v>4.5454545454545414</v>
      </c>
      <c r="M264" s="140">
        <v>41984</v>
      </c>
      <c r="N264" s="27">
        <v>41988</v>
      </c>
      <c r="O264" s="28">
        <v>42004</v>
      </c>
      <c r="P264" s="93" t="s">
        <v>1445</v>
      </c>
      <c r="Q264" s="889" t="s">
        <v>3145</v>
      </c>
      <c r="R264" s="224">
        <f t="shared" si="394"/>
        <v>0.92</v>
      </c>
      <c r="S264" s="231">
        <f t="shared" si="382"/>
        <v>38.983050847457626</v>
      </c>
      <c r="T264" s="680">
        <f t="shared" si="383"/>
        <v>8.4178288477164251</v>
      </c>
      <c r="U264" s="227">
        <f t="shared" si="384"/>
        <v>14.067796610169493</v>
      </c>
      <c r="V264" s="263">
        <v>12</v>
      </c>
      <c r="W264" s="161">
        <v>2.36</v>
      </c>
      <c r="X264" s="149">
        <v>1.41</v>
      </c>
      <c r="Y264" s="155">
        <v>5.49</v>
      </c>
      <c r="Z264" s="149">
        <v>1.88</v>
      </c>
      <c r="AA264" s="156">
        <v>19.600000000000001</v>
      </c>
      <c r="AB264" s="432">
        <v>24.9</v>
      </c>
      <c r="AC264" s="440">
        <v>6.71</v>
      </c>
      <c r="AD264" s="443">
        <v>14.7</v>
      </c>
      <c r="AE264" s="440">
        <v>10</v>
      </c>
      <c r="AF264" s="723">
        <v>5</v>
      </c>
      <c r="AG264" s="456">
        <v>489</v>
      </c>
      <c r="AH264" s="653">
        <v>3.1</v>
      </c>
      <c r="AI264" s="767" t="s">
        <v>462</v>
      </c>
      <c r="AJ264" s="796">
        <f t="shared" si="367"/>
        <v>0.35998972153136349</v>
      </c>
      <c r="AK264" s="688">
        <f t="shared" si="385"/>
        <v>0.58742505056258898</v>
      </c>
      <c r="AL264" s="634">
        <f t="shared" ref="AL264:AL273" si="399">((AP264/AQ264)^(1/1)-1)*100</f>
        <v>8.6419753086419693</v>
      </c>
      <c r="AM264" s="631">
        <f t="shared" si="343"/>
        <v>6.917810999860885</v>
      </c>
      <c r="AN264" s="631">
        <f t="shared" ref="AN264:AN295" si="400">IF(AW264=0,"n/a",((AP264/AW264)^(1/5)-1)*100)</f>
        <v>5.291848906511043</v>
      </c>
      <c r="AO264" s="235">
        <f t="shared" si="354"/>
        <v>9.0085516466193116</v>
      </c>
      <c r="AP264" s="808">
        <v>0.88</v>
      </c>
      <c r="AQ264" s="808">
        <v>0.81</v>
      </c>
      <c r="AR264" s="809"/>
      <c r="AS264" s="808">
        <v>0.77</v>
      </c>
      <c r="AT264" s="819">
        <v>0.72</v>
      </c>
      <c r="AU264" s="809"/>
      <c r="AV264" s="821">
        <v>0.69</v>
      </c>
      <c r="AW264" s="827">
        <v>0.68</v>
      </c>
      <c r="AX264" s="811">
        <v>0.68</v>
      </c>
      <c r="AY264" s="811">
        <v>0.63</v>
      </c>
      <c r="AZ264" s="811">
        <v>0.57333000000000001</v>
      </c>
      <c r="BA264" s="811">
        <v>0.44762000000000002</v>
      </c>
      <c r="BB264" s="811">
        <v>0.37142999999999998</v>
      </c>
      <c r="BC264" s="811">
        <v>0.29047999999999996</v>
      </c>
      <c r="BD264" s="811">
        <v>0.24760999999999997</v>
      </c>
      <c r="BE264" s="811">
        <v>0.21690000000000001</v>
      </c>
      <c r="BF264" s="811">
        <v>0.18572000000000002</v>
      </c>
      <c r="BG264" s="811">
        <v>0.15716000000000002</v>
      </c>
      <c r="BH264" s="810">
        <f t="shared" si="355"/>
        <v>8.3502499999999991</v>
      </c>
      <c r="BI264" s="405">
        <f t="shared" si="396"/>
        <v>8.6419753086419693</v>
      </c>
      <c r="BJ264" s="405">
        <f t="shared" si="386"/>
        <v>5.1948051948051965</v>
      </c>
      <c r="BK264" s="405">
        <f t="shared" si="387"/>
        <v>6.944444444444442</v>
      </c>
      <c r="BL264" s="306">
        <f t="shared" si="358"/>
        <v>4.3478260869565188</v>
      </c>
      <c r="BM264" s="404">
        <f t="shared" si="395"/>
        <v>1.4705882352941124</v>
      </c>
      <c r="BN264" s="306">
        <f t="shared" si="395"/>
        <v>0</v>
      </c>
      <c r="BO264" s="306">
        <f t="shared" si="395"/>
        <v>7.9365079365079527</v>
      </c>
      <c r="BP264" s="306">
        <f t="shared" si="395"/>
        <v>9.8843597927894997</v>
      </c>
      <c r="BQ264" s="306">
        <f t="shared" si="395"/>
        <v>28.084089182788972</v>
      </c>
      <c r="BR264" s="306">
        <f t="shared" si="395"/>
        <v>20.512613413025349</v>
      </c>
      <c r="BS264" s="306">
        <f t="shared" si="395"/>
        <v>27.867667309281209</v>
      </c>
      <c r="BT264" s="306">
        <f t="shared" si="395"/>
        <v>17.31351722466783</v>
      </c>
      <c r="BU264" s="306">
        <f t="shared" si="395"/>
        <v>14.158598432457325</v>
      </c>
      <c r="BV264" s="306">
        <f t="shared" si="395"/>
        <v>16.788714193409415</v>
      </c>
      <c r="BW264" s="306">
        <f t="shared" si="395"/>
        <v>18.172562993128018</v>
      </c>
      <c r="BX264" s="404">
        <f t="shared" si="356"/>
        <v>12.487884649879854</v>
      </c>
      <c r="BY264" s="405">
        <f t="shared" si="397"/>
        <v>8.527829201798955</v>
      </c>
      <c r="BZ264" s="788" t="s">
        <v>2637</v>
      </c>
      <c r="CA264" s="486">
        <f t="shared" si="389"/>
        <v>-6.0048633663090527</v>
      </c>
      <c r="CB264" s="348">
        <f t="shared" si="390"/>
        <v>8.0629332438604404</v>
      </c>
      <c r="CC264" s="404">
        <f t="shared" si="391"/>
        <v>61.32273595778117</v>
      </c>
      <c r="CD264" s="570">
        <f t="shared" si="398"/>
        <v>0.96800000000000008</v>
      </c>
      <c r="CE264" s="419">
        <f t="shared" si="41"/>
        <v>1.0329528000000001</v>
      </c>
      <c r="CF264" s="419">
        <f t="shared" ref="CF264:CH282" si="401">IF($AE264="n/a",1.03*CE264,IF($AE264&lt;0,1.01*CE264,IF($AE264&gt;10,1.1*CE264,(1+$AE264/100)*CE264)))</f>
        <v>1.1362480800000003</v>
      </c>
      <c r="CG264" s="419">
        <f t="shared" si="401"/>
        <v>1.2498728880000005</v>
      </c>
      <c r="CH264" s="496">
        <f t="shared" si="401"/>
        <v>1.3748601768000006</v>
      </c>
      <c r="CI264" s="416">
        <f t="shared" si="392"/>
        <v>5.7619339448000018</v>
      </c>
      <c r="CJ264" s="405">
        <f t="shared" si="393"/>
        <v>17.355222725301207</v>
      </c>
      <c r="CK264" s="457">
        <v>0.87</v>
      </c>
      <c r="CL264" s="458">
        <v>25.1</v>
      </c>
      <c r="CM264" s="458">
        <v>-4.13</v>
      </c>
      <c r="CN264" s="525">
        <v>3</v>
      </c>
      <c r="CO264" s="508">
        <v>8.84</v>
      </c>
    </row>
    <row r="265" spans="1:93" ht="11.25" customHeight="1">
      <c r="A265" s="24" t="s">
        <v>2710</v>
      </c>
      <c r="B265" s="24" t="s">
        <v>2711</v>
      </c>
      <c r="C265" s="29" t="s">
        <v>3133</v>
      </c>
      <c r="D265" s="117">
        <v>9</v>
      </c>
      <c r="E265" s="24">
        <v>369</v>
      </c>
      <c r="F265" s="57" t="s">
        <v>2659</v>
      </c>
      <c r="G265" s="49" t="s">
        <v>2659</v>
      </c>
      <c r="H265" s="184">
        <v>30.1</v>
      </c>
      <c r="I265" s="227">
        <f t="shared" si="380"/>
        <v>3.0631229235880393</v>
      </c>
      <c r="J265" s="126">
        <v>0.1765275</v>
      </c>
      <c r="K265" s="126">
        <v>0.23049999999999998</v>
      </c>
      <c r="L265" s="83">
        <f t="shared" si="381"/>
        <v>30.574556372236607</v>
      </c>
      <c r="M265" s="140">
        <v>41974</v>
      </c>
      <c r="N265" s="27">
        <v>41976</v>
      </c>
      <c r="O265" s="28">
        <v>41997</v>
      </c>
      <c r="P265" s="93" t="s">
        <v>916</v>
      </c>
      <c r="Q265" s="91" t="s">
        <v>1804</v>
      </c>
      <c r="R265" s="224">
        <f t="shared" si="394"/>
        <v>0.92199999999999993</v>
      </c>
      <c r="S265" s="231">
        <f t="shared" si="382"/>
        <v>55.542168674698786</v>
      </c>
      <c r="T265" s="680">
        <f t="shared" si="383"/>
        <v>2.3551315689676056</v>
      </c>
      <c r="U265" s="227">
        <f t="shared" si="384"/>
        <v>18.132530120481931</v>
      </c>
      <c r="V265" s="263">
        <v>12</v>
      </c>
      <c r="W265" s="161">
        <v>1.66</v>
      </c>
      <c r="X265" s="149">
        <v>2.59</v>
      </c>
      <c r="Y265" s="155">
        <v>1.31</v>
      </c>
      <c r="Z265" s="149">
        <v>1.3</v>
      </c>
      <c r="AA265" s="156">
        <v>7.3</v>
      </c>
      <c r="AB265" s="432">
        <v>47.2</v>
      </c>
      <c r="AC265" s="440">
        <v>331.6</v>
      </c>
      <c r="AD265" s="443">
        <v>3.4</v>
      </c>
      <c r="AE265" s="443">
        <v>7</v>
      </c>
      <c r="AF265" s="723">
        <v>13</v>
      </c>
      <c r="AG265" s="456">
        <v>43662</v>
      </c>
      <c r="AH265" s="653">
        <v>0</v>
      </c>
      <c r="AI265" s="767">
        <v>0.28000000000000003</v>
      </c>
      <c r="AJ265" s="796">
        <f t="shared" si="367"/>
        <v>8.1888127173059235</v>
      </c>
      <c r="AK265" s="688">
        <f t="shared" si="385"/>
        <v>1.1557292861721569</v>
      </c>
      <c r="AL265" s="634">
        <f t="shared" si="399"/>
        <v>30.574556372236607</v>
      </c>
      <c r="AM265" s="631">
        <f t="shared" si="343"/>
        <v>28.355596875988276</v>
      </c>
      <c r="AN265" s="631">
        <f t="shared" si="400"/>
        <v>27.84196323884014</v>
      </c>
      <c r="AO265" s="235">
        <f t="shared" si="354"/>
        <v>24.090384808932509</v>
      </c>
      <c r="AP265" s="808">
        <v>0.92199999999999993</v>
      </c>
      <c r="AQ265" s="808">
        <v>0.70611000000000002</v>
      </c>
      <c r="AR265" s="809"/>
      <c r="AS265" s="808">
        <v>0.5</v>
      </c>
      <c r="AT265" s="796">
        <v>0.436</v>
      </c>
      <c r="AU265" s="809"/>
      <c r="AV265" s="821">
        <v>0.38400000000000001</v>
      </c>
      <c r="AW265" s="821">
        <v>0.27</v>
      </c>
      <c r="AX265" s="811">
        <v>0.188</v>
      </c>
      <c r="AY265" s="811">
        <v>0.17900000000000002</v>
      </c>
      <c r="AZ265" s="811">
        <v>0.13299999999999998</v>
      </c>
      <c r="BA265" s="812">
        <v>0.10450000000000001</v>
      </c>
      <c r="BB265" s="811">
        <v>0.10649999999999998</v>
      </c>
      <c r="BC265" s="811">
        <v>9.6500000000000002E-2</v>
      </c>
      <c r="BD265" s="811">
        <v>8.5750000000000007E-2</v>
      </c>
      <c r="BE265" s="811">
        <v>8.5000000000000006E-2</v>
      </c>
      <c r="BF265" s="812">
        <v>8.5000000000000006E-2</v>
      </c>
      <c r="BG265" s="812">
        <v>8.5000000000000006E-2</v>
      </c>
      <c r="BH265" s="810">
        <f t="shared" si="355"/>
        <v>4.3663599999999994</v>
      </c>
      <c r="BI265" s="405">
        <f t="shared" si="396"/>
        <v>30.574556372236607</v>
      </c>
      <c r="BJ265" s="405">
        <f t="shared" si="386"/>
        <v>41.222000000000001</v>
      </c>
      <c r="BK265" s="405">
        <f t="shared" si="387"/>
        <v>14.678899082568808</v>
      </c>
      <c r="BL265" s="306">
        <f t="shared" si="358"/>
        <v>13.541666666666675</v>
      </c>
      <c r="BM265" s="404">
        <f t="shared" si="395"/>
        <v>42.222222222222207</v>
      </c>
      <c r="BN265" s="306">
        <f t="shared" si="395"/>
        <v>43.61702127659575</v>
      </c>
      <c r="BO265" s="306">
        <f t="shared" si="395"/>
        <v>5.0279329608938328</v>
      </c>
      <c r="BP265" s="306">
        <f t="shared" si="395"/>
        <v>34.586466165413569</v>
      </c>
      <c r="BQ265" s="306">
        <f t="shared" si="395"/>
        <v>27.272727272727249</v>
      </c>
      <c r="BR265" s="306">
        <f t="shared" si="395"/>
        <v>0</v>
      </c>
      <c r="BS265" s="306">
        <f t="shared" si="395"/>
        <v>10.362694300518104</v>
      </c>
      <c r="BT265" s="306">
        <f t="shared" si="395"/>
        <v>12.536443148688047</v>
      </c>
      <c r="BU265" s="306">
        <f t="shared" si="395"/>
        <v>0.88235294117646745</v>
      </c>
      <c r="BV265" s="306">
        <f t="shared" si="395"/>
        <v>0</v>
      </c>
      <c r="BW265" s="306">
        <f t="shared" si="395"/>
        <v>0</v>
      </c>
      <c r="BX265" s="404">
        <f t="shared" si="356"/>
        <v>18.434998827313816</v>
      </c>
      <c r="BY265" s="405">
        <f t="shared" si="397"/>
        <v>16.022813433743771</v>
      </c>
      <c r="BZ265" s="788" t="s">
        <v>1465</v>
      </c>
      <c r="CA265" s="486">
        <f t="shared" si="389"/>
        <v>12.772556041946249</v>
      </c>
      <c r="CB265" s="348">
        <f t="shared" si="390"/>
        <v>30.90508616242818</v>
      </c>
      <c r="CC265" s="404">
        <f t="shared" si="391"/>
        <v>71.442530120481933</v>
      </c>
      <c r="CD265" s="570">
        <f t="shared" si="398"/>
        <v>1.0142</v>
      </c>
      <c r="CE265" s="419">
        <f t="shared" si="41"/>
        <v>1.1156200000000001</v>
      </c>
      <c r="CF265" s="419">
        <f t="shared" si="401"/>
        <v>1.1937134</v>
      </c>
      <c r="CG265" s="419">
        <f t="shared" si="401"/>
        <v>1.2772733380000001</v>
      </c>
      <c r="CH265" s="496">
        <f t="shared" si="401"/>
        <v>1.3666824716600001</v>
      </c>
      <c r="CI265" s="416">
        <f t="shared" si="392"/>
        <v>5.9674892096600001</v>
      </c>
      <c r="CJ265" s="405">
        <f t="shared" si="393"/>
        <v>19.825545547043188</v>
      </c>
      <c r="CK265" s="457">
        <v>1.65</v>
      </c>
      <c r="CL265" s="458">
        <v>13.33</v>
      </c>
      <c r="CM265" s="458">
        <v>-29.81</v>
      </c>
      <c r="CN265" s="525">
        <v>-1.28</v>
      </c>
      <c r="CO265" s="508">
        <v>-15.76</v>
      </c>
    </row>
    <row r="266" spans="1:93" ht="11.25" customHeight="1">
      <c r="A266" s="32" t="s">
        <v>2252</v>
      </c>
      <c r="B266" s="32" t="s">
        <v>2253</v>
      </c>
      <c r="C266" s="524" t="s">
        <v>3417</v>
      </c>
      <c r="D266" s="118">
        <v>5</v>
      </c>
      <c r="E266" s="24">
        <v>490</v>
      </c>
      <c r="F266" s="65" t="s">
        <v>2659</v>
      </c>
      <c r="G266" s="66" t="s">
        <v>2659</v>
      </c>
      <c r="H266" s="185">
        <v>22.58</v>
      </c>
      <c r="I266" s="229">
        <f t="shared" si="380"/>
        <v>1.771479185119575</v>
      </c>
      <c r="J266" s="125">
        <v>0.09</v>
      </c>
      <c r="K266" s="125">
        <v>0.1</v>
      </c>
      <c r="L266" s="84">
        <f t="shared" si="381"/>
        <v>11.111111111111116</v>
      </c>
      <c r="M266" s="890">
        <v>41712</v>
      </c>
      <c r="N266" s="886">
        <v>41716</v>
      </c>
      <c r="O266" s="887">
        <v>41726</v>
      </c>
      <c r="P266" s="268" t="s">
        <v>1394</v>
      </c>
      <c r="Q266" s="1147"/>
      <c r="R266" s="192">
        <f t="shared" si="394"/>
        <v>0.4</v>
      </c>
      <c r="S266" s="672">
        <f t="shared" si="382"/>
        <v>18.264840182648403</v>
      </c>
      <c r="T266" s="681">
        <f t="shared" si="383"/>
        <v>-40.214487890935693</v>
      </c>
      <c r="U266" s="229">
        <f t="shared" si="384"/>
        <v>10.310502283105022</v>
      </c>
      <c r="V266" s="264">
        <v>12</v>
      </c>
      <c r="W266" s="162">
        <v>2.19</v>
      </c>
      <c r="X266" s="150">
        <v>1.41</v>
      </c>
      <c r="Y266" s="157">
        <v>1.2</v>
      </c>
      <c r="Z266" s="150">
        <v>0.78</v>
      </c>
      <c r="AA266" s="158">
        <v>7.6</v>
      </c>
      <c r="AB266" s="434">
        <v>25.9</v>
      </c>
      <c r="AC266" s="444">
        <v>9.5399999999999991</v>
      </c>
      <c r="AD266" s="445">
        <v>15</v>
      </c>
      <c r="AE266" s="445">
        <v>7.3</v>
      </c>
      <c r="AF266" s="725">
        <v>10</v>
      </c>
      <c r="AG266" s="467">
        <v>2615</v>
      </c>
      <c r="AH266" s="679">
        <v>0.7</v>
      </c>
      <c r="AI266" s="769">
        <v>0.21</v>
      </c>
      <c r="AJ266" s="797" t="str">
        <f t="shared" si="367"/>
        <v>n/a</v>
      </c>
      <c r="AK266" s="686" t="str">
        <f t="shared" si="385"/>
        <v>n/a</v>
      </c>
      <c r="AL266" s="635">
        <f t="shared" si="399"/>
        <v>17.647058823529417</v>
      </c>
      <c r="AM266" s="636">
        <f t="shared" si="343"/>
        <v>20.25709773288682</v>
      </c>
      <c r="AN266" s="636" t="str">
        <f t="shared" si="400"/>
        <v>n/a</v>
      </c>
      <c r="AO266" s="236" t="str">
        <f t="shared" si="354"/>
        <v>n/a</v>
      </c>
      <c r="AP266" s="814">
        <v>0.4</v>
      </c>
      <c r="AQ266" s="814">
        <v>0.34</v>
      </c>
      <c r="AR266" s="815"/>
      <c r="AS266" s="814">
        <v>0.28000000000000003</v>
      </c>
      <c r="AT266" s="797">
        <v>0.23</v>
      </c>
      <c r="AU266" s="815"/>
      <c r="AV266" s="828">
        <v>0.15</v>
      </c>
      <c r="AW266" s="829">
        <v>0</v>
      </c>
      <c r="AX266" s="820">
        <v>0</v>
      </c>
      <c r="AY266" s="820">
        <v>0</v>
      </c>
      <c r="AZ266" s="820">
        <v>0</v>
      </c>
      <c r="BA266" s="820">
        <v>0</v>
      </c>
      <c r="BB266" s="820">
        <v>0</v>
      </c>
      <c r="BC266" s="820">
        <v>0</v>
      </c>
      <c r="BD266" s="820">
        <v>0</v>
      </c>
      <c r="BE266" s="820">
        <v>0</v>
      </c>
      <c r="BF266" s="820">
        <v>0</v>
      </c>
      <c r="BG266" s="820">
        <v>0</v>
      </c>
      <c r="BH266" s="816">
        <f t="shared" si="355"/>
        <v>1.4</v>
      </c>
      <c r="BI266" s="409">
        <f t="shared" si="396"/>
        <v>17.647058823529417</v>
      </c>
      <c r="BJ266" s="409">
        <f t="shared" si="386"/>
        <v>21.42857142857142</v>
      </c>
      <c r="BK266" s="409">
        <f t="shared" si="387"/>
        <v>21.739130434782616</v>
      </c>
      <c r="BL266" s="395">
        <f t="shared" si="358"/>
        <v>53.333333333333343</v>
      </c>
      <c r="BM266" s="408">
        <f t="shared" ref="BM266:BW266" si="402">IF(AW266=0,0,IF(AW266&gt;AV266,0,((AV266/AW266)-1)*100))</f>
        <v>0</v>
      </c>
      <c r="BN266" s="395">
        <f t="shared" si="402"/>
        <v>0</v>
      </c>
      <c r="BO266" s="395">
        <f t="shared" si="402"/>
        <v>0</v>
      </c>
      <c r="BP266" s="395">
        <f t="shared" si="402"/>
        <v>0</v>
      </c>
      <c r="BQ266" s="395">
        <f t="shared" si="402"/>
        <v>0</v>
      </c>
      <c r="BR266" s="395">
        <f t="shared" si="402"/>
        <v>0</v>
      </c>
      <c r="BS266" s="395">
        <f t="shared" si="402"/>
        <v>0</v>
      </c>
      <c r="BT266" s="395">
        <f t="shared" si="402"/>
        <v>0</v>
      </c>
      <c r="BU266" s="395">
        <f t="shared" si="402"/>
        <v>0</v>
      </c>
      <c r="BV266" s="395">
        <f t="shared" si="402"/>
        <v>0</v>
      </c>
      <c r="BW266" s="395">
        <f t="shared" si="402"/>
        <v>0</v>
      </c>
      <c r="BX266" s="408">
        <f t="shared" si="356"/>
        <v>7.6098729346811202</v>
      </c>
      <c r="BY266" s="409">
        <f t="shared" si="397"/>
        <v>14.649195891164243</v>
      </c>
      <c r="BZ266" s="654" t="s">
        <v>2637</v>
      </c>
      <c r="CA266" s="487" t="str">
        <f t="shared" si="389"/>
        <v>n/a</v>
      </c>
      <c r="CB266" s="349" t="str">
        <f t="shared" si="390"/>
        <v>n/a</v>
      </c>
      <c r="CC266" s="408">
        <f t="shared" si="391"/>
        <v>63.577402220765222</v>
      </c>
      <c r="CD266" s="574">
        <f t="shared" si="398"/>
        <v>0.44000000000000006</v>
      </c>
      <c r="CE266" s="420">
        <f t="shared" si="41"/>
        <v>0.48197600000000002</v>
      </c>
      <c r="CF266" s="420">
        <f t="shared" si="401"/>
        <v>0.51716024800000004</v>
      </c>
      <c r="CG266" s="420">
        <f t="shared" si="401"/>
        <v>0.55491294610399999</v>
      </c>
      <c r="CH266" s="497">
        <f t="shared" si="401"/>
        <v>0.59542159116959192</v>
      </c>
      <c r="CI266" s="421">
        <f t="shared" si="392"/>
        <v>2.5894707852735919</v>
      </c>
      <c r="CJ266" s="409">
        <f t="shared" si="393"/>
        <v>11.46798399146852</v>
      </c>
      <c r="CK266" s="468">
        <v>1.22</v>
      </c>
      <c r="CL266" s="469">
        <v>26.59</v>
      </c>
      <c r="CM266" s="469">
        <v>-5.44</v>
      </c>
      <c r="CN266" s="528">
        <v>1.69</v>
      </c>
      <c r="CO266" s="476">
        <v>3.92</v>
      </c>
    </row>
    <row r="267" spans="1:93" ht="11.25" customHeight="1">
      <c r="A267" s="16" t="s">
        <v>1352</v>
      </c>
      <c r="B267" s="16" t="s">
        <v>1353</v>
      </c>
      <c r="C267" s="194" t="s">
        <v>1781</v>
      </c>
      <c r="D267" s="116">
        <v>5</v>
      </c>
      <c r="E267" s="24">
        <v>487</v>
      </c>
      <c r="F267" s="78" t="s">
        <v>2659</v>
      </c>
      <c r="G267" s="50" t="s">
        <v>2659</v>
      </c>
      <c r="H267" s="183">
        <v>41.73</v>
      </c>
      <c r="I267" s="226">
        <f t="shared" si="380"/>
        <v>6.9015097052480225</v>
      </c>
      <c r="J267" s="127">
        <v>0.7</v>
      </c>
      <c r="K267" s="127">
        <v>0.72</v>
      </c>
      <c r="L267" s="96">
        <f t="shared" si="381"/>
        <v>2.8571428571428692</v>
      </c>
      <c r="M267" s="888">
        <v>41697</v>
      </c>
      <c r="N267" s="870">
        <v>41701</v>
      </c>
      <c r="O267" s="877">
        <v>41722</v>
      </c>
      <c r="P267" s="19" t="s">
        <v>916</v>
      </c>
      <c r="Q267" s="775"/>
      <c r="R267" s="225">
        <f t="shared" si="394"/>
        <v>2.88</v>
      </c>
      <c r="S267" s="675">
        <f t="shared" si="382"/>
        <v>78.260869565217376</v>
      </c>
      <c r="T267" s="684">
        <f t="shared" si="383"/>
        <v>2.1396103380074472</v>
      </c>
      <c r="U267" s="226">
        <f t="shared" si="384"/>
        <v>11.339673913043477</v>
      </c>
      <c r="V267" s="267">
        <v>12</v>
      </c>
      <c r="W267" s="169">
        <v>3.68</v>
      </c>
      <c r="X267" s="171">
        <v>1.1299999999999999</v>
      </c>
      <c r="Y267" s="170">
        <v>2.13</v>
      </c>
      <c r="Z267" s="171">
        <v>2.0699999999999998</v>
      </c>
      <c r="AA267" s="172">
        <v>18</v>
      </c>
      <c r="AB267" s="433">
        <v>-13.4</v>
      </c>
      <c r="AC267" s="441">
        <v>3.88</v>
      </c>
      <c r="AD267" s="442">
        <v>9.9</v>
      </c>
      <c r="AE267" s="442">
        <v>10</v>
      </c>
      <c r="AF267" s="724">
        <v>13</v>
      </c>
      <c r="AG267" s="461">
        <v>1388</v>
      </c>
      <c r="AH267" s="678">
        <v>1.8</v>
      </c>
      <c r="AI267" s="768">
        <v>4.5599999999999996</v>
      </c>
      <c r="AJ267" s="795">
        <f t="shared" si="367"/>
        <v>13.658162071205526</v>
      </c>
      <c r="AK267" s="794" t="str">
        <f t="shared" si="385"/>
        <v>n/a</v>
      </c>
      <c r="AL267" s="632">
        <f t="shared" si="399"/>
        <v>7.4626865671641784</v>
      </c>
      <c r="AM267" s="633">
        <f t="shared" si="343"/>
        <v>13.113160478785012</v>
      </c>
      <c r="AN267" s="1064">
        <f t="shared" si="400"/>
        <v>135.21580450493471</v>
      </c>
      <c r="AO267" s="234" t="str">
        <f t="shared" si="354"/>
        <v>n/a</v>
      </c>
      <c r="AP267" s="803">
        <v>2.88</v>
      </c>
      <c r="AQ267" s="803">
        <v>2.68</v>
      </c>
      <c r="AR267" s="802"/>
      <c r="AS267" s="803">
        <v>2.35</v>
      </c>
      <c r="AT267" s="795">
        <v>1.99</v>
      </c>
      <c r="AU267" s="802"/>
      <c r="AV267" s="826">
        <v>1.3</v>
      </c>
      <c r="AW267" s="830">
        <v>0.04</v>
      </c>
      <c r="AX267" s="806">
        <v>1.6125</v>
      </c>
      <c r="AY267" s="806">
        <v>1.425</v>
      </c>
      <c r="AZ267" s="806">
        <v>0.45</v>
      </c>
      <c r="BA267" s="806">
        <v>0</v>
      </c>
      <c r="BB267" s="807">
        <v>0</v>
      </c>
      <c r="BC267" s="807">
        <v>0</v>
      </c>
      <c r="BD267" s="807">
        <v>0</v>
      </c>
      <c r="BE267" s="807">
        <v>0</v>
      </c>
      <c r="BF267" s="807">
        <v>0</v>
      </c>
      <c r="BG267" s="807">
        <v>0</v>
      </c>
      <c r="BH267" s="805">
        <f t="shared" si="355"/>
        <v>14.727500000000001</v>
      </c>
      <c r="BI267" s="407">
        <f t="shared" si="396"/>
        <v>7.4626865671641784</v>
      </c>
      <c r="BJ267" s="407">
        <f t="shared" si="386"/>
        <v>14.042553191489372</v>
      </c>
      <c r="BK267" s="407">
        <f t="shared" si="387"/>
        <v>18.090452261306545</v>
      </c>
      <c r="BL267" s="394">
        <f t="shared" si="358"/>
        <v>53.076923076923066</v>
      </c>
      <c r="BM267" s="1077">
        <f t="shared" si="395"/>
        <v>3150</v>
      </c>
      <c r="BN267" s="394">
        <f t="shared" si="395"/>
        <v>0</v>
      </c>
      <c r="BO267" s="394">
        <f t="shared" si="395"/>
        <v>13.157894736842103</v>
      </c>
      <c r="BP267" s="394">
        <f t="shared" si="395"/>
        <v>216.66666666666666</v>
      </c>
      <c r="BQ267" s="394">
        <f t="shared" si="395"/>
        <v>0</v>
      </c>
      <c r="BR267" s="394">
        <f t="shared" si="395"/>
        <v>0</v>
      </c>
      <c r="BS267" s="394">
        <f t="shared" si="395"/>
        <v>0</v>
      </c>
      <c r="BT267" s="394">
        <f t="shared" si="395"/>
        <v>0</v>
      </c>
      <c r="BU267" s="394">
        <f t="shared" si="395"/>
        <v>0</v>
      </c>
      <c r="BV267" s="394">
        <f t="shared" si="395"/>
        <v>0</v>
      </c>
      <c r="BW267" s="394">
        <f t="shared" si="395"/>
        <v>0</v>
      </c>
      <c r="BX267" s="406">
        <f t="shared" si="356"/>
        <v>231.49981176669277</v>
      </c>
      <c r="BY267" s="407">
        <f t="shared" si="397"/>
        <v>781.8410938775819</v>
      </c>
      <c r="BZ267" s="787" t="s">
        <v>2558</v>
      </c>
      <c r="CA267" s="682">
        <f t="shared" si="389"/>
        <v>130.77764029713927</v>
      </c>
      <c r="CB267" s="350">
        <f t="shared" si="390"/>
        <v>142.11731421018274</v>
      </c>
      <c r="CC267" s="406">
        <f t="shared" si="391"/>
        <v>50.739860364327441</v>
      </c>
      <c r="CD267" s="554">
        <f t="shared" si="398"/>
        <v>2.9087999999999998</v>
      </c>
      <c r="CE267" s="417">
        <f t="shared" si="41"/>
        <v>3.0216614399999995</v>
      </c>
      <c r="CF267" s="417">
        <f t="shared" si="401"/>
        <v>3.3238275839999996</v>
      </c>
      <c r="CG267" s="417">
        <f t="shared" si="401"/>
        <v>3.6562103423999996</v>
      </c>
      <c r="CH267" s="495">
        <f t="shared" si="401"/>
        <v>4.0218313766399998</v>
      </c>
      <c r="CI267" s="418">
        <f t="shared" si="392"/>
        <v>16.932330743039998</v>
      </c>
      <c r="CJ267" s="407">
        <f t="shared" si="393"/>
        <v>40.57591838734723</v>
      </c>
      <c r="CK267" s="462">
        <v>1.68</v>
      </c>
      <c r="CL267" s="463">
        <v>12.56</v>
      </c>
      <c r="CM267" s="463">
        <v>-9.49</v>
      </c>
      <c r="CN267" s="529">
        <v>-0.32</v>
      </c>
      <c r="CO267" s="530">
        <v>-1.29</v>
      </c>
    </row>
    <row r="268" spans="1:93" ht="11.25" customHeight="1">
      <c r="A268" s="24" t="s">
        <v>1166</v>
      </c>
      <c r="B268" s="24" t="s">
        <v>1167</v>
      </c>
      <c r="C268" s="98" t="s">
        <v>2883</v>
      </c>
      <c r="D268" s="117">
        <v>5</v>
      </c>
      <c r="E268" s="24">
        <v>608</v>
      </c>
      <c r="F268" s="57" t="s">
        <v>2659</v>
      </c>
      <c r="G268" s="49" t="s">
        <v>2659</v>
      </c>
      <c r="H268" s="184">
        <v>99.58</v>
      </c>
      <c r="I268" s="227">
        <f t="shared" si="380"/>
        <v>3.0327374974894559</v>
      </c>
      <c r="J268" s="126">
        <v>0.73250000000000004</v>
      </c>
      <c r="K268" s="126">
        <v>0.755</v>
      </c>
      <c r="L268" s="83">
        <f t="shared" si="381"/>
        <v>3.0716723549488067</v>
      </c>
      <c r="M268" s="140">
        <v>42033</v>
      </c>
      <c r="N268" s="27">
        <v>42037</v>
      </c>
      <c r="O268" s="28">
        <v>42052</v>
      </c>
      <c r="P268" s="93" t="s">
        <v>1523</v>
      </c>
      <c r="Q268" s="198"/>
      <c r="R268" s="224">
        <f t="shared" si="394"/>
        <v>3.02</v>
      </c>
      <c r="S268" s="231">
        <f t="shared" si="382"/>
        <v>124.27983539094649</v>
      </c>
      <c r="T268" s="680">
        <f t="shared" si="383"/>
        <v>590.91588154612327</v>
      </c>
      <c r="U268" s="227">
        <f t="shared" si="384"/>
        <v>40.97942386831275</v>
      </c>
      <c r="V268" s="263">
        <v>12</v>
      </c>
      <c r="W268" s="161">
        <v>2.4300000000000002</v>
      </c>
      <c r="X268" s="149">
        <v>0.86</v>
      </c>
      <c r="Y268" s="155">
        <v>0.49</v>
      </c>
      <c r="Z268" s="149">
        <v>26.21</v>
      </c>
      <c r="AA268" s="156">
        <v>77.400000000000006</v>
      </c>
      <c r="AB268" s="432">
        <v>70.3</v>
      </c>
      <c r="AC268" s="440">
        <v>-0.76</v>
      </c>
      <c r="AD268" s="443">
        <v>53.94</v>
      </c>
      <c r="AE268" s="443">
        <v>47.7</v>
      </c>
      <c r="AF268" s="723">
        <v>10</v>
      </c>
      <c r="AG268" s="456">
        <v>4196</v>
      </c>
      <c r="AH268" s="653">
        <v>2.4</v>
      </c>
      <c r="AI268" s="770">
        <v>19.670000000000002</v>
      </c>
      <c r="AJ268" s="796" t="str">
        <f t="shared" si="367"/>
        <v>n/a</v>
      </c>
      <c r="AK268" s="688" t="str">
        <f t="shared" si="385"/>
        <v>n/a</v>
      </c>
      <c r="AL268" s="634">
        <f t="shared" si="399"/>
        <v>30.355404089581327</v>
      </c>
      <c r="AM268" s="631">
        <f t="shared" si="343"/>
        <v>42.15796210652978</v>
      </c>
      <c r="AN268" s="631" t="str">
        <f t="shared" si="400"/>
        <v>n/a</v>
      </c>
      <c r="AO268" s="235" t="str">
        <f t="shared" ref="AO268:AO273" si="403">IF(BB268=0,"n/a",((AP268/BB268)^(1/10)-1)*100)</f>
        <v>n/a</v>
      </c>
      <c r="AP268" s="808">
        <v>2.6775000000000002</v>
      </c>
      <c r="AQ268" s="808">
        <v>2.0539999999999998</v>
      </c>
      <c r="AR268" s="809"/>
      <c r="AS268" s="808">
        <v>1.5165000000000002</v>
      </c>
      <c r="AT268" s="796">
        <v>0.93199999999999994</v>
      </c>
      <c r="AU268" s="809"/>
      <c r="AV268" s="827">
        <v>0</v>
      </c>
      <c r="AW268" s="827">
        <v>0</v>
      </c>
      <c r="AX268" s="812">
        <v>0</v>
      </c>
      <c r="AY268" s="812">
        <v>0</v>
      </c>
      <c r="AZ268" s="812">
        <v>0</v>
      </c>
      <c r="BA268" s="812">
        <v>0</v>
      </c>
      <c r="BB268" s="812">
        <v>0</v>
      </c>
      <c r="BC268" s="812">
        <v>0</v>
      </c>
      <c r="BD268" s="812">
        <v>0</v>
      </c>
      <c r="BE268" s="812">
        <v>0</v>
      </c>
      <c r="BF268" s="812">
        <v>0</v>
      </c>
      <c r="BG268" s="812">
        <v>0</v>
      </c>
      <c r="BH268" s="810">
        <f t="shared" ref="BH268:BH273" si="404">SUM(AP268:BG268)</f>
        <v>7.1800000000000015</v>
      </c>
      <c r="BI268" s="405">
        <f t="shared" si="396"/>
        <v>30.355404089581327</v>
      </c>
      <c r="BJ268" s="405">
        <f t="shared" si="386"/>
        <v>35.44345532476094</v>
      </c>
      <c r="BK268" s="405">
        <f t="shared" si="387"/>
        <v>62.714592274678147</v>
      </c>
      <c r="BL268" s="306">
        <f t="shared" si="358"/>
        <v>0</v>
      </c>
      <c r="BM268" s="404">
        <f t="shared" si="395"/>
        <v>0</v>
      </c>
      <c r="BN268" s="306">
        <f t="shared" si="395"/>
        <v>0</v>
      </c>
      <c r="BO268" s="306">
        <f t="shared" si="395"/>
        <v>0</v>
      </c>
      <c r="BP268" s="306">
        <f t="shared" si="395"/>
        <v>0</v>
      </c>
      <c r="BQ268" s="306">
        <f t="shared" si="395"/>
        <v>0</v>
      </c>
      <c r="BR268" s="306">
        <f t="shared" si="395"/>
        <v>0</v>
      </c>
      <c r="BS268" s="306">
        <f t="shared" si="395"/>
        <v>0</v>
      </c>
      <c r="BT268" s="306">
        <f t="shared" si="395"/>
        <v>0</v>
      </c>
      <c r="BU268" s="306">
        <f t="shared" si="395"/>
        <v>0</v>
      </c>
      <c r="BV268" s="306">
        <f t="shared" si="395"/>
        <v>0</v>
      </c>
      <c r="BW268" s="306">
        <f t="shared" si="395"/>
        <v>0</v>
      </c>
      <c r="BX268" s="404">
        <f t="shared" ref="BX268:BX273" si="405">AVERAGE(BI268:BW268)</f>
        <v>8.5675634459346952</v>
      </c>
      <c r="BY268" s="405">
        <f t="shared" si="397"/>
        <v>18.27523281379742</v>
      </c>
      <c r="BZ268" s="788" t="s">
        <v>1465</v>
      </c>
      <c r="CA268" s="486" t="str">
        <f t="shared" si="389"/>
        <v>n/a</v>
      </c>
      <c r="CB268" s="348" t="str">
        <f t="shared" si="390"/>
        <v>n/a</v>
      </c>
      <c r="CC268" s="404">
        <f t="shared" si="391"/>
        <v>41.791675513610478</v>
      </c>
      <c r="CD268" s="570">
        <f t="shared" si="398"/>
        <v>2.9452500000000006</v>
      </c>
      <c r="CE268" s="419">
        <f t="shared" si="41"/>
        <v>2.9747025000000007</v>
      </c>
      <c r="CF268" s="419">
        <f t="shared" si="401"/>
        <v>3.2721727500000011</v>
      </c>
      <c r="CG268" s="419">
        <f t="shared" si="401"/>
        <v>3.5993900250000013</v>
      </c>
      <c r="CH268" s="496">
        <f t="shared" si="401"/>
        <v>3.9593290275000017</v>
      </c>
      <c r="CI268" s="416">
        <f t="shared" si="392"/>
        <v>16.750844302500006</v>
      </c>
      <c r="CJ268" s="405">
        <f t="shared" si="393"/>
        <v>16.821494579734892</v>
      </c>
      <c r="CK268" s="457">
        <v>1.26</v>
      </c>
      <c r="CL268" s="458">
        <v>22.39</v>
      </c>
      <c r="CM268" s="458">
        <v>-36.909999999999997</v>
      </c>
      <c r="CN268" s="525">
        <v>4.97</v>
      </c>
      <c r="CO268" s="508">
        <v>-15.54</v>
      </c>
    </row>
    <row r="269" spans="1:93" ht="11.25" customHeight="1">
      <c r="A269" s="91" t="s">
        <v>1474</v>
      </c>
      <c r="B269" s="24" t="s">
        <v>87</v>
      </c>
      <c r="C269" s="98" t="s">
        <v>3252</v>
      </c>
      <c r="D269" s="117">
        <v>9</v>
      </c>
      <c r="E269" s="24">
        <v>371</v>
      </c>
      <c r="F269" s="57" t="s">
        <v>2659</v>
      </c>
      <c r="G269" s="49" t="s">
        <v>2659</v>
      </c>
      <c r="H269" s="184">
        <v>43.82</v>
      </c>
      <c r="I269" s="227">
        <f t="shared" si="380"/>
        <v>7.3938840712003655</v>
      </c>
      <c r="J269" s="126">
        <v>0.78</v>
      </c>
      <c r="K269" s="126">
        <v>0.81</v>
      </c>
      <c r="L269" s="83">
        <f t="shared" si="381"/>
        <v>3.8461538461538547</v>
      </c>
      <c r="M269" s="140">
        <v>42033</v>
      </c>
      <c r="N269" s="27">
        <v>42037</v>
      </c>
      <c r="O269" s="28">
        <v>42048</v>
      </c>
      <c r="P269" s="93" t="s">
        <v>2158</v>
      </c>
      <c r="Q269" s="91"/>
      <c r="R269" s="224">
        <f t="shared" si="394"/>
        <v>3.24</v>
      </c>
      <c r="S269" s="231">
        <f t="shared" si="382"/>
        <v>117.39130434782609</v>
      </c>
      <c r="T269" s="680">
        <f t="shared" si="383"/>
        <v>21.730676034936678</v>
      </c>
      <c r="U269" s="227">
        <f t="shared" si="384"/>
        <v>15.8768115942029</v>
      </c>
      <c r="V269" s="263">
        <v>12</v>
      </c>
      <c r="W269" s="161">
        <v>2.76</v>
      </c>
      <c r="X269" s="149">
        <v>0.35</v>
      </c>
      <c r="Y269" s="155">
        <v>0.62</v>
      </c>
      <c r="Z269" s="149">
        <v>2.1</v>
      </c>
      <c r="AA269" s="156">
        <v>18.2</v>
      </c>
      <c r="AB269" s="432">
        <v>132.80000000000001</v>
      </c>
      <c r="AC269" s="440">
        <v>65.55</v>
      </c>
      <c r="AD269" s="443">
        <v>26.4</v>
      </c>
      <c r="AE269" s="440">
        <v>45.5</v>
      </c>
      <c r="AF269" s="723">
        <v>12</v>
      </c>
      <c r="AG269" s="456">
        <v>5316</v>
      </c>
      <c r="AH269" s="653">
        <v>0.2</v>
      </c>
      <c r="AI269" s="767">
        <v>1.1399999999999999</v>
      </c>
      <c r="AJ269" s="796">
        <f t="shared" si="367"/>
        <v>0.31532793184816255</v>
      </c>
      <c r="AK269" s="688" t="str">
        <f t="shared" si="385"/>
        <v>n/a</v>
      </c>
      <c r="AL269" s="634">
        <f t="shared" si="399"/>
        <v>9.2920353982300696</v>
      </c>
      <c r="AM269" s="631">
        <f t="shared" si="343"/>
        <v>11.000875041326541</v>
      </c>
      <c r="AN269" s="631">
        <f t="shared" si="400"/>
        <v>8.3246574007914909</v>
      </c>
      <c r="AO269" s="235" t="str">
        <f t="shared" si="403"/>
        <v>n/a</v>
      </c>
      <c r="AP269" s="808">
        <v>3.0874999999999999</v>
      </c>
      <c r="AQ269" s="808">
        <v>2.8250000000000002</v>
      </c>
      <c r="AR269" s="809"/>
      <c r="AS269" s="808">
        <v>2.5299999999999998</v>
      </c>
      <c r="AT269" s="796">
        <v>2.2574999999999998</v>
      </c>
      <c r="AU269" s="809"/>
      <c r="AV269" s="821">
        <v>2.1</v>
      </c>
      <c r="AW269" s="821">
        <v>2.0699999999999998</v>
      </c>
      <c r="AX269" s="811">
        <v>1.845</v>
      </c>
      <c r="AY269" s="811">
        <v>0.84400000000000008</v>
      </c>
      <c r="AZ269" s="812">
        <v>0</v>
      </c>
      <c r="BA269" s="812">
        <v>0</v>
      </c>
      <c r="BB269" s="812">
        <v>0</v>
      </c>
      <c r="BC269" s="812">
        <v>0</v>
      </c>
      <c r="BD269" s="812">
        <v>0</v>
      </c>
      <c r="BE269" s="812">
        <v>0</v>
      </c>
      <c r="BF269" s="812">
        <v>0</v>
      </c>
      <c r="BG269" s="812">
        <v>0</v>
      </c>
      <c r="BH269" s="810">
        <f t="shared" si="404"/>
        <v>17.559000000000001</v>
      </c>
      <c r="BI269" s="405">
        <f t="shared" si="396"/>
        <v>9.2920353982300696</v>
      </c>
      <c r="BJ269" s="405">
        <f t="shared" si="386"/>
        <v>11.66007905138342</v>
      </c>
      <c r="BK269" s="405">
        <f t="shared" si="387"/>
        <v>12.070874861572545</v>
      </c>
      <c r="BL269" s="306">
        <f t="shared" si="358"/>
        <v>7.4999999999999956</v>
      </c>
      <c r="BM269" s="404">
        <f t="shared" si="395"/>
        <v>1.449275362318847</v>
      </c>
      <c r="BN269" s="306">
        <f t="shared" si="395"/>
        <v>12.195121951219502</v>
      </c>
      <c r="BO269" s="306">
        <f t="shared" si="395"/>
        <v>118.60189573459712</v>
      </c>
      <c r="BP269" s="306">
        <f t="shared" si="395"/>
        <v>0</v>
      </c>
      <c r="BQ269" s="306">
        <f t="shared" si="395"/>
        <v>0</v>
      </c>
      <c r="BR269" s="306">
        <f t="shared" si="395"/>
        <v>0</v>
      </c>
      <c r="BS269" s="306">
        <f t="shared" si="395"/>
        <v>0</v>
      </c>
      <c r="BT269" s="306">
        <f t="shared" si="395"/>
        <v>0</v>
      </c>
      <c r="BU269" s="306">
        <f t="shared" si="395"/>
        <v>0</v>
      </c>
      <c r="BV269" s="306">
        <f t="shared" si="395"/>
        <v>0</v>
      </c>
      <c r="BW269" s="306">
        <f t="shared" si="395"/>
        <v>0</v>
      </c>
      <c r="BX269" s="404">
        <f t="shared" si="405"/>
        <v>11.5179521572881</v>
      </c>
      <c r="BY269" s="405">
        <f t="shared" si="397"/>
        <v>29.041967480536087</v>
      </c>
      <c r="BZ269" s="788" t="s">
        <v>1465</v>
      </c>
      <c r="CA269" s="486">
        <f t="shared" si="389"/>
        <v>-0.15827012221104475</v>
      </c>
      <c r="CB269" s="348">
        <f t="shared" si="390"/>
        <v>15.718541471991855</v>
      </c>
      <c r="CC269" s="404">
        <f t="shared" si="391"/>
        <v>60.463742163167424</v>
      </c>
      <c r="CD269" s="570">
        <f t="shared" si="398"/>
        <v>3.3962500000000002</v>
      </c>
      <c r="CE269" s="419">
        <f t="shared" si="41"/>
        <v>3.7358750000000005</v>
      </c>
      <c r="CF269" s="419">
        <f t="shared" si="401"/>
        <v>4.1094625000000011</v>
      </c>
      <c r="CG269" s="419">
        <f t="shared" si="401"/>
        <v>4.5204087500000014</v>
      </c>
      <c r="CH269" s="496">
        <f t="shared" si="401"/>
        <v>4.9724496250000021</v>
      </c>
      <c r="CI269" s="416">
        <f t="shared" si="392"/>
        <v>20.734445875000006</v>
      </c>
      <c r="CJ269" s="405">
        <f t="shared" si="393"/>
        <v>47.317311444545886</v>
      </c>
      <c r="CK269" s="457">
        <v>0.83</v>
      </c>
      <c r="CL269" s="458">
        <v>14.13</v>
      </c>
      <c r="CM269" s="458">
        <v>-45.32</v>
      </c>
      <c r="CN269" s="525">
        <v>-3.57</v>
      </c>
      <c r="CO269" s="508">
        <v>-25.95</v>
      </c>
    </row>
    <row r="270" spans="1:93" ht="11.25" customHeight="1">
      <c r="A270" s="24" t="s">
        <v>3441</v>
      </c>
      <c r="B270" s="24" t="s">
        <v>2458</v>
      </c>
      <c r="C270" s="217" t="s">
        <v>3266</v>
      </c>
      <c r="D270" s="199">
        <v>5</v>
      </c>
      <c r="E270" s="24">
        <v>545</v>
      </c>
      <c r="F270" s="57" t="s">
        <v>2659</v>
      </c>
      <c r="G270" s="49" t="s">
        <v>2659</v>
      </c>
      <c r="H270" s="184">
        <v>36.270000000000003</v>
      </c>
      <c r="I270" s="227">
        <f t="shared" si="380"/>
        <v>1.6542597187758474</v>
      </c>
      <c r="J270" s="126">
        <v>0.12</v>
      </c>
      <c r="K270" s="126">
        <v>0.15</v>
      </c>
      <c r="L270" s="83">
        <f t="shared" si="381"/>
        <v>25</v>
      </c>
      <c r="M270" s="140">
        <v>41947</v>
      </c>
      <c r="N270" s="27">
        <v>41949</v>
      </c>
      <c r="O270" s="28">
        <v>41963</v>
      </c>
      <c r="P270" s="26" t="s">
        <v>651</v>
      </c>
      <c r="Q270" s="198"/>
      <c r="R270" s="224">
        <f t="shared" si="394"/>
        <v>0.6</v>
      </c>
      <c r="S270" s="231">
        <f t="shared" si="382"/>
        <v>41.095890410958901</v>
      </c>
      <c r="T270" s="647">
        <f t="shared" si="383"/>
        <v>114.05734732824632</v>
      </c>
      <c r="U270" s="227">
        <f t="shared" si="384"/>
        <v>24.842465753424662</v>
      </c>
      <c r="V270" s="492">
        <v>9</v>
      </c>
      <c r="W270" s="161">
        <v>1.46</v>
      </c>
      <c r="X270" s="149">
        <v>1.41</v>
      </c>
      <c r="Y270" s="155">
        <v>6.17</v>
      </c>
      <c r="Z270" s="149">
        <v>4.1500000000000004</v>
      </c>
      <c r="AA270" s="156">
        <v>17.100000000000001</v>
      </c>
      <c r="AB270" s="432">
        <v>16.399999999999999</v>
      </c>
      <c r="AC270" s="440">
        <v>26.18</v>
      </c>
      <c r="AD270" s="443">
        <v>5.2</v>
      </c>
      <c r="AE270" s="440">
        <v>17.68</v>
      </c>
      <c r="AF270" s="723">
        <v>21</v>
      </c>
      <c r="AG270" s="456">
        <v>19714</v>
      </c>
      <c r="AH270" s="653">
        <v>1.4</v>
      </c>
      <c r="AI270" s="767">
        <v>0.26</v>
      </c>
      <c r="AJ270" s="796" t="str">
        <f t="shared" si="367"/>
        <v>n/a</v>
      </c>
      <c r="AK270" s="688" t="str">
        <f t="shared" si="385"/>
        <v>n/a</v>
      </c>
      <c r="AL270" s="634">
        <f t="shared" si="399"/>
        <v>30.76923076923077</v>
      </c>
      <c r="AM270" s="631">
        <f t="shared" si="343"/>
        <v>34.415791525323279</v>
      </c>
      <c r="AN270" s="631" t="str">
        <f t="shared" si="400"/>
        <v>n/a</v>
      </c>
      <c r="AO270" s="235" t="str">
        <f t="shared" si="403"/>
        <v>n/a</v>
      </c>
      <c r="AP270" s="808">
        <v>0.51</v>
      </c>
      <c r="AQ270" s="808">
        <v>0.39</v>
      </c>
      <c r="AR270" s="809"/>
      <c r="AS270" s="808">
        <v>0.27</v>
      </c>
      <c r="AT270" s="796">
        <v>0.21</v>
      </c>
      <c r="AU270" s="809"/>
      <c r="AV270" s="821">
        <v>0.05</v>
      </c>
      <c r="AW270" s="827">
        <v>0</v>
      </c>
      <c r="AX270" s="812">
        <v>0</v>
      </c>
      <c r="AY270" s="812">
        <v>0</v>
      </c>
      <c r="AZ270" s="812">
        <v>0</v>
      </c>
      <c r="BA270" s="812">
        <v>0</v>
      </c>
      <c r="BB270" s="812">
        <v>0</v>
      </c>
      <c r="BC270" s="812">
        <v>0</v>
      </c>
      <c r="BD270" s="812">
        <v>0</v>
      </c>
      <c r="BE270" s="812">
        <v>0</v>
      </c>
      <c r="BF270" s="812">
        <v>0</v>
      </c>
      <c r="BG270" s="812">
        <v>0</v>
      </c>
      <c r="BH270" s="810">
        <f t="shared" si="404"/>
        <v>1.43</v>
      </c>
      <c r="BI270" s="405">
        <f t="shared" si="396"/>
        <v>30.76923076923077</v>
      </c>
      <c r="BJ270" s="405">
        <f t="shared" si="386"/>
        <v>44.444444444444443</v>
      </c>
      <c r="BK270" s="405">
        <f t="shared" si="387"/>
        <v>28.57142857142858</v>
      </c>
      <c r="BL270" s="306">
        <f t="shared" si="358"/>
        <v>319.99999999999994</v>
      </c>
      <c r="BM270" s="404">
        <f t="shared" si="395"/>
        <v>0</v>
      </c>
      <c r="BN270" s="306">
        <f t="shared" si="395"/>
        <v>0</v>
      </c>
      <c r="BO270" s="306">
        <f t="shared" si="395"/>
        <v>0</v>
      </c>
      <c r="BP270" s="306">
        <f t="shared" si="395"/>
        <v>0</v>
      </c>
      <c r="BQ270" s="306">
        <f t="shared" si="395"/>
        <v>0</v>
      </c>
      <c r="BR270" s="306">
        <f t="shared" si="395"/>
        <v>0</v>
      </c>
      <c r="BS270" s="306">
        <f t="shared" si="395"/>
        <v>0</v>
      </c>
      <c r="BT270" s="306">
        <f t="shared" si="395"/>
        <v>0</v>
      </c>
      <c r="BU270" s="306">
        <f t="shared" si="395"/>
        <v>0</v>
      </c>
      <c r="BV270" s="306">
        <f t="shared" si="395"/>
        <v>0</v>
      </c>
      <c r="BW270" s="306">
        <f t="shared" si="395"/>
        <v>0</v>
      </c>
      <c r="BX270" s="404">
        <f t="shared" si="405"/>
        <v>28.25234025234025</v>
      </c>
      <c r="BY270" s="405">
        <f t="shared" si="397"/>
        <v>79.231921087697827</v>
      </c>
      <c r="BZ270" s="788" t="s">
        <v>2637</v>
      </c>
      <c r="CA270" s="486" t="str">
        <f t="shared" si="389"/>
        <v>n/a</v>
      </c>
      <c r="CB270" s="348" t="str">
        <f t="shared" si="390"/>
        <v>n/a</v>
      </c>
      <c r="CC270" s="404">
        <f t="shared" si="391"/>
        <v>56.996164383561641</v>
      </c>
      <c r="CD270" s="570">
        <f t="shared" si="398"/>
        <v>0.56100000000000005</v>
      </c>
      <c r="CE270" s="419">
        <f t="shared" si="41"/>
        <v>0.61710000000000009</v>
      </c>
      <c r="CF270" s="419">
        <f t="shared" si="401"/>
        <v>0.67881000000000014</v>
      </c>
      <c r="CG270" s="419">
        <f t="shared" si="401"/>
        <v>0.74669100000000022</v>
      </c>
      <c r="CH270" s="496">
        <f t="shared" si="401"/>
        <v>0.82136010000000026</v>
      </c>
      <c r="CI270" s="416">
        <f t="shared" si="392"/>
        <v>3.4249611000000004</v>
      </c>
      <c r="CJ270" s="405">
        <f t="shared" si="393"/>
        <v>9.4429586435070316</v>
      </c>
      <c r="CK270" s="457">
        <v>1.48</v>
      </c>
      <c r="CL270" s="458">
        <v>29.17</v>
      </c>
      <c r="CM270" s="458">
        <v>-1.73</v>
      </c>
      <c r="CN270" s="525">
        <v>4.5199999999999996</v>
      </c>
      <c r="CO270" s="508">
        <v>10.85</v>
      </c>
    </row>
    <row r="271" spans="1:93" ht="11.25" customHeight="1">
      <c r="A271" s="32" t="s">
        <v>1607</v>
      </c>
      <c r="B271" s="32" t="s">
        <v>1608</v>
      </c>
      <c r="C271" s="524" t="s">
        <v>1880</v>
      </c>
      <c r="D271" s="118">
        <v>5</v>
      </c>
      <c r="E271" s="24">
        <v>663</v>
      </c>
      <c r="F271" s="65" t="s">
        <v>2659</v>
      </c>
      <c r="G271" s="66" t="s">
        <v>2659</v>
      </c>
      <c r="H271" s="185">
        <v>72.13</v>
      </c>
      <c r="I271" s="229">
        <f t="shared" si="380"/>
        <v>1.8300291140995426</v>
      </c>
      <c r="J271" s="125">
        <v>0.28999999999999998</v>
      </c>
      <c r="K271" s="125">
        <v>0.33</v>
      </c>
      <c r="L271" s="84">
        <f t="shared" si="381"/>
        <v>13.793103448275868</v>
      </c>
      <c r="M271" s="890">
        <v>42151</v>
      </c>
      <c r="N271" s="886">
        <v>42153</v>
      </c>
      <c r="O271" s="887">
        <v>42167</v>
      </c>
      <c r="P271" s="43" t="s">
        <v>2156</v>
      </c>
      <c r="Q271" s="1098" t="s">
        <v>2559</v>
      </c>
      <c r="R271" s="192">
        <f t="shared" si="394"/>
        <v>1.32</v>
      </c>
      <c r="S271" s="672">
        <f t="shared" si="382"/>
        <v>28.820960698689959</v>
      </c>
      <c r="T271" s="681">
        <f t="shared" si="383"/>
        <v>49.661108360363926</v>
      </c>
      <c r="U271" s="229">
        <f t="shared" si="384"/>
        <v>15.748908296943231</v>
      </c>
      <c r="V271" s="264">
        <v>9</v>
      </c>
      <c r="W271" s="162">
        <v>4.58</v>
      </c>
      <c r="X271" s="150">
        <v>1.05</v>
      </c>
      <c r="Y271" s="157">
        <v>2.09</v>
      </c>
      <c r="Z271" s="150">
        <v>3.2</v>
      </c>
      <c r="AA271" s="158">
        <v>21.4</v>
      </c>
      <c r="AB271" s="434">
        <v>42.1</v>
      </c>
      <c r="AC271" s="444">
        <v>9.1300000000000008</v>
      </c>
      <c r="AD271" s="445">
        <v>21.4</v>
      </c>
      <c r="AE271" s="445">
        <v>15</v>
      </c>
      <c r="AF271" s="725">
        <v>12</v>
      </c>
      <c r="AG271" s="467">
        <v>29301</v>
      </c>
      <c r="AH271" s="679">
        <v>0.2</v>
      </c>
      <c r="AI271" s="769">
        <v>0.46</v>
      </c>
      <c r="AJ271" s="797">
        <f t="shared" si="367"/>
        <v>0.55339679775768535</v>
      </c>
      <c r="AK271" s="686" t="str">
        <f t="shared" si="385"/>
        <v>n/a</v>
      </c>
      <c r="AL271" s="635">
        <f t="shared" si="399"/>
        <v>16.666666666666675</v>
      </c>
      <c r="AM271" s="636">
        <f t="shared" si="343"/>
        <v>16.960709528514649</v>
      </c>
      <c r="AN271" s="636">
        <f t="shared" si="400"/>
        <v>11.842691472014465</v>
      </c>
      <c r="AO271" s="236" t="str">
        <f t="shared" si="403"/>
        <v>n/a</v>
      </c>
      <c r="AP271" s="814">
        <v>1.1200000000000001</v>
      </c>
      <c r="AQ271" s="814">
        <v>0.96</v>
      </c>
      <c r="AR271" s="815"/>
      <c r="AS271" s="814">
        <v>0.81</v>
      </c>
      <c r="AT271" s="797">
        <v>0.7</v>
      </c>
      <c r="AU271" s="815"/>
      <c r="AV271" s="829">
        <v>0.64</v>
      </c>
      <c r="AW271" s="829">
        <v>0.64</v>
      </c>
      <c r="AX271" s="817">
        <v>0.57999999999999996</v>
      </c>
      <c r="AY271" s="820">
        <v>0</v>
      </c>
      <c r="AZ271" s="820">
        <v>0</v>
      </c>
      <c r="BA271" s="820">
        <v>0</v>
      </c>
      <c r="BB271" s="820">
        <v>0</v>
      </c>
      <c r="BC271" s="820">
        <v>0</v>
      </c>
      <c r="BD271" s="820">
        <v>0</v>
      </c>
      <c r="BE271" s="820">
        <v>0</v>
      </c>
      <c r="BF271" s="820">
        <v>0</v>
      </c>
      <c r="BG271" s="820">
        <v>0</v>
      </c>
      <c r="BH271" s="816">
        <f t="shared" si="404"/>
        <v>5.4499999999999993</v>
      </c>
      <c r="BI271" s="409">
        <f t="shared" si="396"/>
        <v>16.666666666666675</v>
      </c>
      <c r="BJ271" s="409">
        <f t="shared" si="386"/>
        <v>18.518518518518512</v>
      </c>
      <c r="BK271" s="409">
        <f t="shared" si="387"/>
        <v>15.714285714285726</v>
      </c>
      <c r="BL271" s="395">
        <f t="shared" ref="BL271:BL278" si="406">IF(AV271=0,0,IF(AV271&gt;AT271,0,((AT271/AV271)-1)*100))</f>
        <v>9.375</v>
      </c>
      <c r="BM271" s="408">
        <f t="shared" si="395"/>
        <v>0</v>
      </c>
      <c r="BN271" s="395">
        <f t="shared" si="395"/>
        <v>10.344827586206918</v>
      </c>
      <c r="BO271" s="395">
        <f t="shared" si="395"/>
        <v>0</v>
      </c>
      <c r="BP271" s="395">
        <f t="shared" si="395"/>
        <v>0</v>
      </c>
      <c r="BQ271" s="395">
        <f t="shared" si="395"/>
        <v>0</v>
      </c>
      <c r="BR271" s="395">
        <f t="shared" si="395"/>
        <v>0</v>
      </c>
      <c r="BS271" s="395">
        <f t="shared" si="395"/>
        <v>0</v>
      </c>
      <c r="BT271" s="395">
        <f t="shared" si="395"/>
        <v>0</v>
      </c>
      <c r="BU271" s="395">
        <f t="shared" si="395"/>
        <v>0</v>
      </c>
      <c r="BV271" s="395">
        <f t="shared" si="395"/>
        <v>0</v>
      </c>
      <c r="BW271" s="395">
        <f t="shared" si="395"/>
        <v>0</v>
      </c>
      <c r="BX271" s="408">
        <f t="shared" si="405"/>
        <v>4.7079532323785225</v>
      </c>
      <c r="BY271" s="409">
        <f t="shared" si="397"/>
        <v>6.9765598476760839</v>
      </c>
      <c r="BZ271" s="654" t="s">
        <v>2442</v>
      </c>
      <c r="CA271" s="487">
        <f t="shared" si="389"/>
        <v>-2.0761877108292239</v>
      </c>
      <c r="CB271" s="349">
        <f t="shared" si="390"/>
        <v>13.672720586114007</v>
      </c>
      <c r="CC271" s="408">
        <f t="shared" si="391"/>
        <v>63.191989716625947</v>
      </c>
      <c r="CD271" s="574">
        <f t="shared" si="398"/>
        <v>1.2320000000000002</v>
      </c>
      <c r="CE271" s="420">
        <f t="shared" si="41"/>
        <v>1.3444816000000002</v>
      </c>
      <c r="CF271" s="420">
        <f t="shared" si="401"/>
        <v>1.4789297600000002</v>
      </c>
      <c r="CG271" s="420">
        <f t="shared" si="401"/>
        <v>1.6268227360000003</v>
      </c>
      <c r="CH271" s="497">
        <f t="shared" si="401"/>
        <v>1.7895050096000005</v>
      </c>
      <c r="CI271" s="421">
        <f t="shared" si="392"/>
        <v>7.4717391056000011</v>
      </c>
      <c r="CJ271" s="409">
        <f t="shared" si="393"/>
        <v>10.358712194094</v>
      </c>
      <c r="CK271" s="468">
        <v>1.61</v>
      </c>
      <c r="CL271" s="469">
        <v>42</v>
      </c>
      <c r="CM271" s="469">
        <v>-0.82</v>
      </c>
      <c r="CN271" s="528">
        <v>9.42</v>
      </c>
      <c r="CO271" s="476">
        <v>16.82</v>
      </c>
    </row>
    <row r="272" spans="1:93" ht="11.25" customHeight="1">
      <c r="A272" s="16" t="s">
        <v>600</v>
      </c>
      <c r="B272" s="16" t="s">
        <v>601</v>
      </c>
      <c r="C272" s="22" t="s">
        <v>404</v>
      </c>
      <c r="D272" s="116">
        <v>7</v>
      </c>
      <c r="E272" s="24">
        <v>409</v>
      </c>
      <c r="F272" s="78" t="s">
        <v>2659</v>
      </c>
      <c r="G272" s="50" t="s">
        <v>2659</v>
      </c>
      <c r="H272" s="183">
        <v>97.53</v>
      </c>
      <c r="I272" s="226">
        <f t="shared" si="380"/>
        <v>1.3124166922998053</v>
      </c>
      <c r="J272" s="127">
        <v>0.31</v>
      </c>
      <c r="K272" s="127">
        <v>0.32</v>
      </c>
      <c r="L272" s="96">
        <f t="shared" si="381"/>
        <v>3.2258064516129004</v>
      </c>
      <c r="M272" s="105">
        <v>41949</v>
      </c>
      <c r="N272" s="20">
        <v>41953</v>
      </c>
      <c r="O272" s="21">
        <v>41967</v>
      </c>
      <c r="P272" s="269" t="s">
        <v>649</v>
      </c>
      <c r="Q272" s="16"/>
      <c r="R272" s="225">
        <f t="shared" si="394"/>
        <v>1.28</v>
      </c>
      <c r="S272" s="675">
        <f t="shared" si="382"/>
        <v>41.157556270096471</v>
      </c>
      <c r="T272" s="684">
        <f t="shared" si="383"/>
        <v>147.92307696144817</v>
      </c>
      <c r="U272" s="226">
        <f t="shared" si="384"/>
        <v>31.360128617363344</v>
      </c>
      <c r="V272" s="267">
        <v>6</v>
      </c>
      <c r="W272" s="169">
        <v>3.11</v>
      </c>
      <c r="X272" s="171">
        <v>2.5099999999999998</v>
      </c>
      <c r="Y272" s="170">
        <v>8.86</v>
      </c>
      <c r="Z272" s="171">
        <v>4.41</v>
      </c>
      <c r="AA272" s="172">
        <v>14.5</v>
      </c>
      <c r="AB272" s="433">
        <v>-1.6</v>
      </c>
      <c r="AC272" s="441">
        <v>7.91</v>
      </c>
      <c r="AD272" s="442">
        <v>1.5</v>
      </c>
      <c r="AE272" s="441">
        <v>12.5</v>
      </c>
      <c r="AF272" s="724">
        <v>5</v>
      </c>
      <c r="AG272" s="461">
        <v>3621</v>
      </c>
      <c r="AH272" s="678">
        <v>0.1</v>
      </c>
      <c r="AI272" s="768">
        <v>0.19</v>
      </c>
      <c r="AJ272" s="795">
        <f t="shared" si="367"/>
        <v>2.9040486582960621</v>
      </c>
      <c r="AK272" s="794" t="str">
        <f t="shared" si="385"/>
        <v>n/a</v>
      </c>
      <c r="AL272" s="632">
        <f t="shared" si="399"/>
        <v>3.3057851239669533</v>
      </c>
      <c r="AM272" s="633">
        <f t="shared" si="343"/>
        <v>4.6713530930846181</v>
      </c>
      <c r="AN272" s="633">
        <f t="shared" si="400"/>
        <v>4.3560729874440929</v>
      </c>
      <c r="AO272" s="234" t="str">
        <f t="shared" si="403"/>
        <v>n/a</v>
      </c>
      <c r="AP272" s="803">
        <v>1.25</v>
      </c>
      <c r="AQ272" s="803">
        <v>1.21</v>
      </c>
      <c r="AR272" s="802"/>
      <c r="AS272" s="803">
        <v>1.1399999999999999</v>
      </c>
      <c r="AT272" s="795">
        <v>1.0900000000000001</v>
      </c>
      <c r="AU272" s="802"/>
      <c r="AV272" s="826">
        <v>1.05</v>
      </c>
      <c r="AW272" s="826">
        <v>1.01</v>
      </c>
      <c r="AX272" s="806">
        <v>0.25</v>
      </c>
      <c r="AY272" s="807">
        <v>0</v>
      </c>
      <c r="AZ272" s="807">
        <v>0</v>
      </c>
      <c r="BA272" s="807">
        <v>0</v>
      </c>
      <c r="BB272" s="807">
        <v>0</v>
      </c>
      <c r="BC272" s="807">
        <v>0</v>
      </c>
      <c r="BD272" s="807">
        <v>0</v>
      </c>
      <c r="BE272" s="807">
        <v>0</v>
      </c>
      <c r="BF272" s="807">
        <v>0</v>
      </c>
      <c r="BG272" s="807">
        <v>0</v>
      </c>
      <c r="BH272" s="805">
        <f t="shared" si="404"/>
        <v>6.9999999999999991</v>
      </c>
      <c r="BI272" s="407">
        <f t="shared" si="396"/>
        <v>3.3057851239669533</v>
      </c>
      <c r="BJ272" s="407">
        <f t="shared" si="386"/>
        <v>6.1403508771929793</v>
      </c>
      <c r="BK272" s="407">
        <f t="shared" si="387"/>
        <v>4.5871559633027248</v>
      </c>
      <c r="BL272" s="394">
        <f t="shared" si="406"/>
        <v>3.8095238095238182</v>
      </c>
      <c r="BM272" s="406">
        <f t="shared" si="395"/>
        <v>3.9603960396039639</v>
      </c>
      <c r="BN272" s="394">
        <f t="shared" si="395"/>
        <v>304</v>
      </c>
      <c r="BO272" s="394">
        <f t="shared" si="395"/>
        <v>0</v>
      </c>
      <c r="BP272" s="394">
        <f t="shared" si="395"/>
        <v>0</v>
      </c>
      <c r="BQ272" s="394">
        <f t="shared" si="395"/>
        <v>0</v>
      </c>
      <c r="BR272" s="394">
        <f t="shared" si="395"/>
        <v>0</v>
      </c>
      <c r="BS272" s="394">
        <f t="shared" si="395"/>
        <v>0</v>
      </c>
      <c r="BT272" s="394">
        <f t="shared" si="395"/>
        <v>0</v>
      </c>
      <c r="BU272" s="394">
        <f t="shared" si="395"/>
        <v>0</v>
      </c>
      <c r="BV272" s="394">
        <f t="shared" si="395"/>
        <v>0</v>
      </c>
      <c r="BW272" s="394">
        <f t="shared" si="395"/>
        <v>0</v>
      </c>
      <c r="BX272" s="406">
        <f t="shared" si="405"/>
        <v>21.720214120906029</v>
      </c>
      <c r="BY272" s="407">
        <f t="shared" si="397"/>
        <v>75.471564539495432</v>
      </c>
      <c r="BZ272" s="787" t="s">
        <v>1863</v>
      </c>
      <c r="CA272" s="682">
        <f t="shared" si="389"/>
        <v>-25.691638937619445</v>
      </c>
      <c r="CB272" s="350">
        <f t="shared" si="390"/>
        <v>5.6684896797438977</v>
      </c>
      <c r="CC272" s="406">
        <f t="shared" si="391"/>
        <v>40.672740339308305</v>
      </c>
      <c r="CD272" s="554">
        <f t="shared" si="398"/>
        <v>1.2625</v>
      </c>
      <c r="CE272" s="417">
        <f t="shared" si="41"/>
        <v>1.3623637499999999</v>
      </c>
      <c r="CF272" s="417">
        <f t="shared" si="401"/>
        <v>1.4986001250000001</v>
      </c>
      <c r="CG272" s="417">
        <f t="shared" si="401"/>
        <v>1.6484601375000001</v>
      </c>
      <c r="CH272" s="495">
        <f t="shared" si="401"/>
        <v>1.8133061512500002</v>
      </c>
      <c r="CI272" s="418">
        <f t="shared" si="392"/>
        <v>7.5852301637499995</v>
      </c>
      <c r="CJ272" s="407">
        <f t="shared" si="393"/>
        <v>7.7773302201886594</v>
      </c>
      <c r="CK272" s="462">
        <v>0.61</v>
      </c>
      <c r="CL272" s="463">
        <v>19.66</v>
      </c>
      <c r="CM272" s="463">
        <v>-1.63</v>
      </c>
      <c r="CN272" s="529">
        <v>5.04</v>
      </c>
      <c r="CO272" s="530">
        <v>6.54</v>
      </c>
    </row>
    <row r="273" spans="1:93" ht="11.25" customHeight="1">
      <c r="A273" s="24" t="s">
        <v>935</v>
      </c>
      <c r="B273" s="24" t="s">
        <v>936</v>
      </c>
      <c r="C273" s="98" t="s">
        <v>3248</v>
      </c>
      <c r="D273" s="117">
        <v>8</v>
      </c>
      <c r="E273" s="24">
        <v>381</v>
      </c>
      <c r="F273" s="57" t="s">
        <v>2659</v>
      </c>
      <c r="G273" s="49" t="s">
        <v>2659</v>
      </c>
      <c r="H273" s="184">
        <v>21.94</v>
      </c>
      <c r="I273" s="227">
        <f t="shared" si="380"/>
        <v>9.8158614402917035</v>
      </c>
      <c r="J273" s="126">
        <v>0.52529999999999999</v>
      </c>
      <c r="K273" s="126">
        <v>0.53839999999999999</v>
      </c>
      <c r="L273" s="83">
        <f t="shared" si="381"/>
        <v>2.493813059204264</v>
      </c>
      <c r="M273" s="214">
        <v>41668</v>
      </c>
      <c r="N273" s="62">
        <v>41670</v>
      </c>
      <c r="O273" s="63">
        <v>41684</v>
      </c>
      <c r="P273" s="93" t="s">
        <v>1522</v>
      </c>
      <c r="Q273" s="91" t="s">
        <v>2331</v>
      </c>
      <c r="R273" s="224">
        <f t="shared" si="394"/>
        <v>2.1536</v>
      </c>
      <c r="S273" s="231">
        <f t="shared" si="382"/>
        <v>414.15384615384613</v>
      </c>
      <c r="T273" s="680">
        <f t="shared" si="383"/>
        <v>134.00051135892696</v>
      </c>
      <c r="U273" s="227">
        <f t="shared" si="384"/>
        <v>42.192307692307693</v>
      </c>
      <c r="V273" s="263">
        <v>12</v>
      </c>
      <c r="W273" s="161">
        <v>0.52</v>
      </c>
      <c r="X273" s="149">
        <v>7.03</v>
      </c>
      <c r="Y273" s="155">
        <v>1.84</v>
      </c>
      <c r="Z273" s="149">
        <v>2.92</v>
      </c>
      <c r="AA273" s="156">
        <v>6.4</v>
      </c>
      <c r="AB273" s="489">
        <v>-27.3</v>
      </c>
      <c r="AC273" s="440">
        <v>173.95</v>
      </c>
      <c r="AD273" s="443">
        <v>23.3</v>
      </c>
      <c r="AE273" s="443">
        <v>6</v>
      </c>
      <c r="AF273" s="723">
        <v>7</v>
      </c>
      <c r="AG273" s="456">
        <v>1880</v>
      </c>
      <c r="AH273" s="653">
        <v>4.9000000000000004</v>
      </c>
      <c r="AI273" s="767">
        <v>4.0199999999999996</v>
      </c>
      <c r="AJ273" s="796">
        <f t="shared" si="367"/>
        <v>0.15674660836552573</v>
      </c>
      <c r="AK273" s="688" t="str">
        <f t="shared" si="385"/>
        <v>n/a</v>
      </c>
      <c r="AL273" s="634">
        <f t="shared" si="399"/>
        <v>3.1220072782991659</v>
      </c>
      <c r="AM273" s="631">
        <f t="shared" si="343"/>
        <v>2.9277898923797618</v>
      </c>
      <c r="AN273" s="631">
        <f t="shared" si="400"/>
        <v>3.6521959749167499</v>
      </c>
      <c r="AO273" s="235" t="str">
        <f t="shared" si="403"/>
        <v>n/a</v>
      </c>
      <c r="AP273" s="808">
        <v>2.1536</v>
      </c>
      <c r="AQ273" s="808">
        <v>2.0884</v>
      </c>
      <c r="AR273" s="809"/>
      <c r="AS273" s="808">
        <v>2.0375000000000001</v>
      </c>
      <c r="AT273" s="796">
        <v>1.9750000000000001</v>
      </c>
      <c r="AU273" s="809"/>
      <c r="AV273" s="821">
        <v>1.875</v>
      </c>
      <c r="AW273" s="827">
        <v>1.8</v>
      </c>
      <c r="AX273" s="811">
        <v>1.65</v>
      </c>
      <c r="AY273" s="811">
        <v>1.135</v>
      </c>
      <c r="AZ273" s="812">
        <v>0</v>
      </c>
      <c r="BA273" s="812">
        <v>0</v>
      </c>
      <c r="BB273" s="812">
        <v>0</v>
      </c>
      <c r="BC273" s="812">
        <v>0</v>
      </c>
      <c r="BD273" s="812">
        <v>0</v>
      </c>
      <c r="BE273" s="812">
        <v>0</v>
      </c>
      <c r="BF273" s="812">
        <v>0</v>
      </c>
      <c r="BG273" s="812">
        <v>0</v>
      </c>
      <c r="BH273" s="810">
        <f t="shared" si="404"/>
        <v>14.714500000000001</v>
      </c>
      <c r="BI273" s="405">
        <f t="shared" si="396"/>
        <v>3.1220072782991659</v>
      </c>
      <c r="BJ273" s="405">
        <f t="shared" si="386"/>
        <v>2.4981595092024467</v>
      </c>
      <c r="BK273" s="405">
        <f t="shared" si="387"/>
        <v>3.1645569620253111</v>
      </c>
      <c r="BL273" s="306">
        <f t="shared" si="406"/>
        <v>5.3333333333333455</v>
      </c>
      <c r="BM273" s="404">
        <f t="shared" si="395"/>
        <v>4.1666666666666741</v>
      </c>
      <c r="BN273" s="306">
        <f t="shared" si="395"/>
        <v>9.0909090909091042</v>
      </c>
      <c r="BO273" s="306">
        <f t="shared" si="395"/>
        <v>45.374449339207047</v>
      </c>
      <c r="BP273" s="306">
        <f t="shared" si="395"/>
        <v>0</v>
      </c>
      <c r="BQ273" s="306">
        <f t="shared" si="395"/>
        <v>0</v>
      </c>
      <c r="BR273" s="306">
        <f t="shared" si="395"/>
        <v>0</v>
      </c>
      <c r="BS273" s="306">
        <f t="shared" si="395"/>
        <v>0</v>
      </c>
      <c r="BT273" s="306">
        <f t="shared" si="395"/>
        <v>0</v>
      </c>
      <c r="BU273" s="306">
        <f t="shared" si="395"/>
        <v>0</v>
      </c>
      <c r="BV273" s="306">
        <f t="shared" si="395"/>
        <v>0</v>
      </c>
      <c r="BW273" s="306">
        <f t="shared" si="395"/>
        <v>0</v>
      </c>
      <c r="BX273" s="404">
        <f t="shared" si="405"/>
        <v>4.8500054786428732</v>
      </c>
      <c r="BY273" s="405">
        <f t="shared" si="397"/>
        <v>11.136889722877697</v>
      </c>
      <c r="BZ273" s="788" t="s">
        <v>1465</v>
      </c>
      <c r="CA273" s="486">
        <f t="shared" si="389"/>
        <v>-28.724250277099241</v>
      </c>
      <c r="CB273" s="348">
        <f t="shared" si="390"/>
        <v>13.468057415208452</v>
      </c>
      <c r="CC273" s="404">
        <f t="shared" si="391"/>
        <v>31.233675072490637</v>
      </c>
      <c r="CD273" s="570">
        <f t="shared" si="398"/>
        <v>2.1751360000000002</v>
      </c>
      <c r="CE273" s="419">
        <f t="shared" si="41"/>
        <v>2.3926496000000004</v>
      </c>
      <c r="CF273" s="419">
        <f t="shared" si="401"/>
        <v>2.5362085760000004</v>
      </c>
      <c r="CG273" s="419">
        <f t="shared" si="401"/>
        <v>2.6883810905600005</v>
      </c>
      <c r="CH273" s="496">
        <f t="shared" si="401"/>
        <v>2.8496839559936009</v>
      </c>
      <c r="CI273" s="416">
        <f t="shared" si="392"/>
        <v>12.642059222553602</v>
      </c>
      <c r="CJ273" s="405">
        <f t="shared" si="393"/>
        <v>57.621053885841391</v>
      </c>
      <c r="CK273" s="457">
        <v>0.75</v>
      </c>
      <c r="CL273" s="458">
        <v>16.02</v>
      </c>
      <c r="CM273" s="458">
        <v>-37.86</v>
      </c>
      <c r="CN273" s="525">
        <v>-1.52</v>
      </c>
      <c r="CO273" s="508">
        <v>-24.35</v>
      </c>
    </row>
    <row r="274" spans="1:93" ht="11.25" customHeight="1">
      <c r="A274" s="24" t="s">
        <v>2003</v>
      </c>
      <c r="B274" s="24" t="s">
        <v>3153</v>
      </c>
      <c r="C274" s="217" t="s">
        <v>1230</v>
      </c>
      <c r="D274" s="199">
        <v>5</v>
      </c>
      <c r="E274" s="24">
        <v>506</v>
      </c>
      <c r="F274" s="57" t="s">
        <v>2659</v>
      </c>
      <c r="G274" s="49" t="s">
        <v>2659</v>
      </c>
      <c r="H274" s="494">
        <v>60.33</v>
      </c>
      <c r="I274" s="227">
        <f t="shared" si="380"/>
        <v>5.823553787502072</v>
      </c>
      <c r="J274" s="126">
        <v>3.0723009999999999</v>
      </c>
      <c r="K274" s="126">
        <v>3.51335</v>
      </c>
      <c r="L274" s="83">
        <f t="shared" si="381"/>
        <v>14.355657209368488</v>
      </c>
      <c r="M274" s="140">
        <v>41774</v>
      </c>
      <c r="N274" s="27">
        <v>41778</v>
      </c>
      <c r="O274" s="28">
        <v>41794</v>
      </c>
      <c r="P274" s="26" t="s">
        <v>918</v>
      </c>
      <c r="Q274" s="91" t="s">
        <v>1267</v>
      </c>
      <c r="R274" s="224">
        <f>K274</f>
        <v>3.51335</v>
      </c>
      <c r="S274" s="231">
        <f t="shared" si="382"/>
        <v>130.12407407407406</v>
      </c>
      <c r="T274" s="680" t="str">
        <f t="shared" si="383"/>
        <v>n/a</v>
      </c>
      <c r="U274" s="227">
        <f t="shared" si="384"/>
        <v>22.344444444444441</v>
      </c>
      <c r="V274" s="263">
        <v>12</v>
      </c>
      <c r="W274" s="478">
        <v>2.7</v>
      </c>
      <c r="X274" s="480" t="s">
        <v>462</v>
      </c>
      <c r="Y274" s="479" t="s">
        <v>462</v>
      </c>
      <c r="Z274" s="480" t="s">
        <v>462</v>
      </c>
      <c r="AA274" s="481" t="s">
        <v>462</v>
      </c>
      <c r="AB274" s="484" t="s">
        <v>462</v>
      </c>
      <c r="AC274" s="482" t="s">
        <v>462</v>
      </c>
      <c r="AD274" s="523" t="s">
        <v>462</v>
      </c>
      <c r="AE274" s="523" t="s">
        <v>462</v>
      </c>
      <c r="AF274" s="723">
        <v>0</v>
      </c>
      <c r="AG274" s="456">
        <v>30194</v>
      </c>
      <c r="AH274" s="710" t="s">
        <v>462</v>
      </c>
      <c r="AI274" s="479" t="s">
        <v>462</v>
      </c>
      <c r="AJ274" s="796" t="str">
        <f t="shared" si="367"/>
        <v>n/a</v>
      </c>
      <c r="AK274" s="688" t="str">
        <f t="shared" si="385"/>
        <v>n/a</v>
      </c>
      <c r="AL274" s="634">
        <f t="shared" ref="AL274:AL279" si="407">((AP274/AQ274)^(1/1)-1)*100</f>
        <v>14.355657209368488</v>
      </c>
      <c r="AM274" s="631">
        <f t="shared" si="343"/>
        <v>18.4728447621318</v>
      </c>
      <c r="AN274" s="631" t="str">
        <f t="shared" si="400"/>
        <v>n/a</v>
      </c>
      <c r="AO274" s="235" t="str">
        <f t="shared" ref="AO274:AO279" si="408">IF(BB274=0,"n/a",((AP274/BB274)^(1/10)-1)*100)</f>
        <v>n/a</v>
      </c>
      <c r="AP274" s="808">
        <v>3.51335</v>
      </c>
      <c r="AQ274" s="808">
        <v>3.0723009999999999</v>
      </c>
      <c r="AR274" s="809"/>
      <c r="AS274" s="808">
        <v>2.4553929999999999</v>
      </c>
      <c r="AT274" s="796">
        <v>2.112832</v>
      </c>
      <c r="AU274" s="809"/>
      <c r="AV274" s="821">
        <v>1.13533</v>
      </c>
      <c r="AW274" s="827">
        <v>0</v>
      </c>
      <c r="AX274" s="811">
        <v>2.0316700000000001</v>
      </c>
      <c r="AY274" s="811">
        <v>1.2341610000000001</v>
      </c>
      <c r="AZ274" s="811">
        <v>0.96735099999999996</v>
      </c>
      <c r="BA274" s="811">
        <v>0.69638</v>
      </c>
      <c r="BB274" s="812">
        <v>0</v>
      </c>
      <c r="BC274" s="812">
        <v>0</v>
      </c>
      <c r="BD274" s="812">
        <v>0</v>
      </c>
      <c r="BE274" s="812">
        <v>0</v>
      </c>
      <c r="BF274" s="812">
        <v>0</v>
      </c>
      <c r="BG274" s="812">
        <v>0</v>
      </c>
      <c r="BH274" s="810">
        <f t="shared" ref="BH274:BH279" si="409">SUM(AP274:BG274)</f>
        <v>17.218768000000001</v>
      </c>
      <c r="BI274" s="405">
        <f t="shared" ref="BI274:BI279" si="410">((AP274/AQ274)-1)*100</f>
        <v>14.355657209368488</v>
      </c>
      <c r="BJ274" s="405">
        <f t="shared" si="386"/>
        <v>25.124613452917721</v>
      </c>
      <c r="BK274" s="405">
        <f t="shared" si="387"/>
        <v>16.213357238057725</v>
      </c>
      <c r="BL274" s="306">
        <f t="shared" si="406"/>
        <v>86.09849118758423</v>
      </c>
      <c r="BM274" s="404">
        <f t="shared" si="395"/>
        <v>0</v>
      </c>
      <c r="BN274" s="306">
        <f t="shared" si="395"/>
        <v>0</v>
      </c>
      <c r="BO274" s="306">
        <f t="shared" si="395"/>
        <v>64.619526949887415</v>
      </c>
      <c r="BP274" s="306">
        <f t="shared" si="395"/>
        <v>27.581508676788481</v>
      </c>
      <c r="BQ274" s="306">
        <f t="shared" si="395"/>
        <v>38.911370228898015</v>
      </c>
      <c r="BR274" s="306">
        <f t="shared" si="395"/>
        <v>0</v>
      </c>
      <c r="BS274" s="306">
        <f t="shared" si="395"/>
        <v>0</v>
      </c>
      <c r="BT274" s="306">
        <f t="shared" si="395"/>
        <v>0</v>
      </c>
      <c r="BU274" s="306">
        <f t="shared" si="395"/>
        <v>0</v>
      </c>
      <c r="BV274" s="306">
        <f t="shared" si="395"/>
        <v>0</v>
      </c>
      <c r="BW274" s="306">
        <f t="shared" si="395"/>
        <v>0</v>
      </c>
      <c r="BX274" s="404">
        <f t="shared" ref="BX274:BX279" si="411">AVERAGE(BI274:BW274)</f>
        <v>18.19363499623347</v>
      </c>
      <c r="BY274" s="405">
        <f t="shared" ref="BY274:BY279" si="412">SQRT(AVERAGE((BI274-$BX274)^2,(BJ274-$BX274)^2,(BK274-$BX274)^2,(BL274-$BX274)^2,(BM274-$BX274)^2,(BN274-$BX274)^2,(BO274-$BX274)^2,(BP274-$BX274)^2,(BQ274-$BX274)^2,(BR274-$BX274)^2,(BS274-$BX274)^2,(BT274-$BX274)^2,(BU274-$BX274)^2,(BV274-$BX274)^2,(BW274-$BX274)^2))</f>
        <v>25.818012490432093</v>
      </c>
      <c r="BZ274" s="788" t="s">
        <v>1230</v>
      </c>
      <c r="CA274" s="486" t="str">
        <f t="shared" si="389"/>
        <v>n/a</v>
      </c>
      <c r="CB274" s="348" t="str">
        <f t="shared" si="390"/>
        <v>n/a</v>
      </c>
      <c r="CC274" s="404">
        <f t="shared" si="391"/>
        <v>30.205555555555556</v>
      </c>
      <c r="CD274" s="570">
        <f t="shared" ref="CD274:CD279" si="413">IF(AB274="n/a",1.03*AP274,IF(AB274&lt;0,1.01*AP274,IF(AB274&gt;10,1.1*AP274,(1+AB274/100)*AP274)))</f>
        <v>3.6187505</v>
      </c>
      <c r="CE274" s="419">
        <f t="shared" si="41"/>
        <v>3.727313015</v>
      </c>
      <c r="CF274" s="419">
        <f t="shared" si="401"/>
        <v>3.83913240545</v>
      </c>
      <c r="CG274" s="419">
        <f t="shared" si="401"/>
        <v>3.9543063776134999</v>
      </c>
      <c r="CH274" s="496">
        <f t="shared" si="401"/>
        <v>4.0729355689419053</v>
      </c>
      <c r="CI274" s="416">
        <f t="shared" si="392"/>
        <v>19.212437867005406</v>
      </c>
      <c r="CJ274" s="405">
        <f t="shared" si="393"/>
        <v>31.845579093329036</v>
      </c>
      <c r="CK274" s="483" t="s">
        <v>462</v>
      </c>
      <c r="CL274" s="502">
        <v>5.77</v>
      </c>
      <c r="CM274" s="502">
        <v>-20.010000000000002</v>
      </c>
      <c r="CN274" s="526">
        <v>-5.1100000000000003</v>
      </c>
      <c r="CO274" s="527">
        <v>-7.22</v>
      </c>
    </row>
    <row r="275" spans="1:93" ht="11.25" customHeight="1">
      <c r="A275" s="24" t="s">
        <v>2761</v>
      </c>
      <c r="B275" s="24" t="s">
        <v>2762</v>
      </c>
      <c r="C275" s="29" t="s">
        <v>1230</v>
      </c>
      <c r="D275" s="199">
        <v>5</v>
      </c>
      <c r="E275" s="24">
        <v>533</v>
      </c>
      <c r="F275" s="57" t="s">
        <v>2659</v>
      </c>
      <c r="G275" s="49" t="s">
        <v>2659</v>
      </c>
      <c r="H275" s="184">
        <v>35.56</v>
      </c>
      <c r="I275" s="227">
        <f t="shared" si="380"/>
        <v>3.8357705286839141</v>
      </c>
      <c r="J275" s="126">
        <v>0.32025000000000003</v>
      </c>
      <c r="K275" s="126">
        <v>0.34099999999999997</v>
      </c>
      <c r="L275" s="83">
        <f t="shared" si="381"/>
        <v>6.4793130366900709</v>
      </c>
      <c r="M275" s="140">
        <v>41890</v>
      </c>
      <c r="N275" s="27">
        <v>41892</v>
      </c>
      <c r="O275" s="28">
        <v>41913</v>
      </c>
      <c r="P275" s="93" t="s">
        <v>3171</v>
      </c>
      <c r="Q275" s="91" t="s">
        <v>1804</v>
      </c>
      <c r="R275" s="224">
        <f t="shared" ref="R275:R299" si="414">K275*4</f>
        <v>1.3639999999999999</v>
      </c>
      <c r="S275" s="231">
        <f t="shared" si="382"/>
        <v>75.777777777777771</v>
      </c>
      <c r="T275" s="680">
        <f t="shared" si="383"/>
        <v>71.504598073911211</v>
      </c>
      <c r="U275" s="227">
        <f t="shared" si="384"/>
        <v>19.755555555555556</v>
      </c>
      <c r="V275" s="263">
        <v>12</v>
      </c>
      <c r="W275" s="161">
        <v>1.8</v>
      </c>
      <c r="X275" s="149">
        <v>2.65</v>
      </c>
      <c r="Y275" s="155">
        <v>2.31</v>
      </c>
      <c r="Z275" s="149">
        <v>3.35</v>
      </c>
      <c r="AA275" s="156">
        <v>17.3</v>
      </c>
      <c r="AB275" s="432">
        <v>9.5</v>
      </c>
      <c r="AC275" s="440">
        <v>6.03</v>
      </c>
      <c r="AD275" s="443">
        <v>4.2</v>
      </c>
      <c r="AE275" s="440">
        <v>7.45</v>
      </c>
      <c r="AF275" s="723">
        <v>10</v>
      </c>
      <c r="AG275" s="456">
        <v>21710</v>
      </c>
      <c r="AH275" s="653">
        <v>4.55</v>
      </c>
      <c r="AI275" s="767">
        <v>1.1599999999999999</v>
      </c>
      <c r="AJ275" s="796">
        <f t="shared" si="367"/>
        <v>2.631914628440426</v>
      </c>
      <c r="AK275" s="688">
        <f t="shared" si="385"/>
        <v>0.67605577103017023</v>
      </c>
      <c r="AL275" s="634">
        <f t="shared" si="407"/>
        <v>6.4793130366900709</v>
      </c>
      <c r="AM275" s="631">
        <f t="shared" si="343"/>
        <v>7.7447786970747057</v>
      </c>
      <c r="AN275" s="631">
        <f t="shared" si="400"/>
        <v>11.05404143944979</v>
      </c>
      <c r="AO275" s="235">
        <f t="shared" si="408"/>
        <v>16.350783342335351</v>
      </c>
      <c r="AP275" s="808">
        <v>1.3639999999999999</v>
      </c>
      <c r="AQ275" s="808">
        <v>1.2810000000000001</v>
      </c>
      <c r="AR275" s="809"/>
      <c r="AS275" s="808">
        <v>1.1769999999999998</v>
      </c>
      <c r="AT275" s="796">
        <v>1.0905</v>
      </c>
      <c r="AU275" s="809"/>
      <c r="AV275" s="821">
        <v>0.9325</v>
      </c>
      <c r="AW275" s="827">
        <v>0.8075</v>
      </c>
      <c r="AX275" s="811">
        <v>0.86299999999999999</v>
      </c>
      <c r="AY275" s="811">
        <v>0.67749999999999999</v>
      </c>
      <c r="AZ275" s="811">
        <v>0.48649999999999999</v>
      </c>
      <c r="BA275" s="811">
        <v>0.375</v>
      </c>
      <c r="BB275" s="811">
        <v>0.3</v>
      </c>
      <c r="BC275" s="812">
        <v>0.27549999999999997</v>
      </c>
      <c r="BD275" s="812">
        <v>0.3</v>
      </c>
      <c r="BE275" s="811">
        <v>0.7</v>
      </c>
      <c r="BF275" s="812">
        <v>0</v>
      </c>
      <c r="BG275" s="812">
        <v>0</v>
      </c>
      <c r="BH275" s="810">
        <f t="shared" si="409"/>
        <v>10.629999999999999</v>
      </c>
      <c r="BI275" s="405">
        <f t="shared" si="410"/>
        <v>6.4793130366900709</v>
      </c>
      <c r="BJ275" s="405">
        <f t="shared" si="386"/>
        <v>8.8360237892948454</v>
      </c>
      <c r="BK275" s="405">
        <f t="shared" si="387"/>
        <v>7.9321412196240004</v>
      </c>
      <c r="BL275" s="306">
        <f t="shared" si="406"/>
        <v>16.943699731903482</v>
      </c>
      <c r="BM275" s="404">
        <f t="shared" si="395"/>
        <v>15.479876160990713</v>
      </c>
      <c r="BN275" s="306">
        <f t="shared" si="395"/>
        <v>0</v>
      </c>
      <c r="BO275" s="306">
        <f t="shared" si="395"/>
        <v>27.380073800738014</v>
      </c>
      <c r="BP275" s="306">
        <f t="shared" si="395"/>
        <v>39.260020554984585</v>
      </c>
      <c r="BQ275" s="306">
        <f t="shared" si="395"/>
        <v>29.733333333333324</v>
      </c>
      <c r="BR275" s="306">
        <f t="shared" si="395"/>
        <v>25</v>
      </c>
      <c r="BS275" s="306">
        <f t="shared" si="395"/>
        <v>8.8929219600726093</v>
      </c>
      <c r="BT275" s="306">
        <f t="shared" si="395"/>
        <v>0</v>
      </c>
      <c r="BU275" s="306">
        <f t="shared" si="395"/>
        <v>0</v>
      </c>
      <c r="BV275" s="306">
        <f t="shared" si="395"/>
        <v>0</v>
      </c>
      <c r="BW275" s="306">
        <f t="shared" si="395"/>
        <v>0</v>
      </c>
      <c r="BX275" s="404">
        <f t="shared" si="411"/>
        <v>12.39582690584211</v>
      </c>
      <c r="BY275" s="405">
        <f t="shared" si="412"/>
        <v>12.339681686714925</v>
      </c>
      <c r="BZ275" s="788" t="s">
        <v>1230</v>
      </c>
      <c r="CA275" s="486">
        <f t="shared" si="389"/>
        <v>-4.8657435874218518</v>
      </c>
      <c r="CB275" s="348">
        <f t="shared" si="390"/>
        <v>14.889811968133705</v>
      </c>
      <c r="CC275" s="404">
        <f t="shared" si="391"/>
        <v>57.148369051894093</v>
      </c>
      <c r="CD275" s="570">
        <f t="shared" si="413"/>
        <v>1.4935799999999999</v>
      </c>
      <c r="CE275" s="419">
        <f t="shared" si="41"/>
        <v>1.5836428739999999</v>
      </c>
      <c r="CF275" s="419">
        <f t="shared" si="401"/>
        <v>1.7016242681129998</v>
      </c>
      <c r="CG275" s="419">
        <f t="shared" si="401"/>
        <v>1.8283952760874183</v>
      </c>
      <c r="CH275" s="496">
        <f t="shared" si="401"/>
        <v>1.964610724155931</v>
      </c>
      <c r="CI275" s="416">
        <f t="shared" si="392"/>
        <v>8.571853142356348</v>
      </c>
      <c r="CJ275" s="405">
        <f t="shared" si="393"/>
        <v>24.105323797402551</v>
      </c>
      <c r="CK275" s="457">
        <v>0.48</v>
      </c>
      <c r="CL275" s="458">
        <v>9.6199999999999992</v>
      </c>
      <c r="CM275" s="458">
        <v>-7.78</v>
      </c>
      <c r="CN275" s="525">
        <v>0.63</v>
      </c>
      <c r="CO275" s="508">
        <v>-0.06</v>
      </c>
    </row>
    <row r="276" spans="1:93" ht="11.25" customHeight="1">
      <c r="A276" s="197" t="s">
        <v>2768</v>
      </c>
      <c r="B276" s="32" t="s">
        <v>1778</v>
      </c>
      <c r="C276" s="524" t="s">
        <v>1878</v>
      </c>
      <c r="D276" s="200">
        <v>5</v>
      </c>
      <c r="E276" s="24">
        <v>577</v>
      </c>
      <c r="F276" s="65" t="s">
        <v>2659</v>
      </c>
      <c r="G276" s="66" t="s">
        <v>2659</v>
      </c>
      <c r="H276" s="185">
        <v>22.04</v>
      </c>
      <c r="I276" s="229">
        <f t="shared" si="380"/>
        <v>2.9038112522686026</v>
      </c>
      <c r="J276" s="125">
        <v>0.14000000000000001</v>
      </c>
      <c r="K276" s="125">
        <v>0.16</v>
      </c>
      <c r="L276" s="84">
        <f t="shared" si="381"/>
        <v>14.285714285714279</v>
      </c>
      <c r="M276" s="215">
        <v>42002</v>
      </c>
      <c r="N276" s="44">
        <v>42004</v>
      </c>
      <c r="O276" s="34">
        <v>42018</v>
      </c>
      <c r="P276" s="43" t="s">
        <v>236</v>
      </c>
      <c r="Q276" s="847"/>
      <c r="R276" s="192">
        <f t="shared" si="414"/>
        <v>0.64</v>
      </c>
      <c r="S276" s="672">
        <f t="shared" si="382"/>
        <v>290.90909090909093</v>
      </c>
      <c r="T276" s="681">
        <f t="shared" si="383"/>
        <v>122.31291078799336</v>
      </c>
      <c r="U276" s="229">
        <f t="shared" si="384"/>
        <v>100.18181818181817</v>
      </c>
      <c r="V276" s="264">
        <v>12</v>
      </c>
      <c r="W276" s="162">
        <v>0.22</v>
      </c>
      <c r="X276" s="150" t="s">
        <v>462</v>
      </c>
      <c r="Y276" s="157">
        <v>13.71</v>
      </c>
      <c r="Z276" s="150">
        <v>1.1100000000000001</v>
      </c>
      <c r="AA276" s="158">
        <v>1.5</v>
      </c>
      <c r="AB276" s="434">
        <v>560</v>
      </c>
      <c r="AC276" s="444">
        <v>47.83</v>
      </c>
      <c r="AD276" s="445" t="s">
        <v>462</v>
      </c>
      <c r="AE276" s="445" t="s">
        <v>462</v>
      </c>
      <c r="AF276" s="725">
        <v>7</v>
      </c>
      <c r="AG276" s="467">
        <v>945</v>
      </c>
      <c r="AH276" s="679">
        <v>6.32</v>
      </c>
      <c r="AI276" s="769">
        <v>0.43</v>
      </c>
      <c r="AJ276" s="797" t="str">
        <f t="shared" si="367"/>
        <v>n/a</v>
      </c>
      <c r="AK276" s="686" t="str">
        <f t="shared" si="385"/>
        <v>n/a</v>
      </c>
      <c r="AL276" s="635">
        <f t="shared" si="407"/>
        <v>8.0000000000000071</v>
      </c>
      <c r="AM276" s="636">
        <f t="shared" si="343"/>
        <v>21.644039911468017</v>
      </c>
      <c r="AN276" s="636" t="str">
        <f t="shared" si="400"/>
        <v>n/a</v>
      </c>
      <c r="AO276" s="236" t="str">
        <f t="shared" si="408"/>
        <v>n/a</v>
      </c>
      <c r="AP276" s="814">
        <v>0.54</v>
      </c>
      <c r="AQ276" s="814">
        <v>0.5</v>
      </c>
      <c r="AR276" s="815"/>
      <c r="AS276" s="814">
        <v>0.44</v>
      </c>
      <c r="AT276" s="797">
        <v>0.3</v>
      </c>
      <c r="AU276" s="815"/>
      <c r="AV276" s="829">
        <v>0</v>
      </c>
      <c r="AW276" s="829">
        <v>0</v>
      </c>
      <c r="AX276" s="820">
        <v>0</v>
      </c>
      <c r="AY276" s="820">
        <v>0</v>
      </c>
      <c r="AZ276" s="820">
        <v>0</v>
      </c>
      <c r="BA276" s="820">
        <v>0</v>
      </c>
      <c r="BB276" s="820">
        <v>0</v>
      </c>
      <c r="BC276" s="820">
        <v>0</v>
      </c>
      <c r="BD276" s="820">
        <v>0</v>
      </c>
      <c r="BE276" s="820">
        <v>0</v>
      </c>
      <c r="BF276" s="820">
        <v>0</v>
      </c>
      <c r="BG276" s="820">
        <v>0</v>
      </c>
      <c r="BH276" s="816">
        <f t="shared" si="409"/>
        <v>1.78</v>
      </c>
      <c r="BI276" s="409">
        <f t="shared" si="410"/>
        <v>8.0000000000000071</v>
      </c>
      <c r="BJ276" s="409">
        <f t="shared" si="386"/>
        <v>13.636363636363647</v>
      </c>
      <c r="BK276" s="409">
        <f t="shared" si="387"/>
        <v>46.666666666666679</v>
      </c>
      <c r="BL276" s="395">
        <f t="shared" si="406"/>
        <v>0</v>
      </c>
      <c r="BM276" s="408">
        <f t="shared" si="395"/>
        <v>0</v>
      </c>
      <c r="BN276" s="395">
        <f t="shared" si="395"/>
        <v>0</v>
      </c>
      <c r="BO276" s="395">
        <f t="shared" si="395"/>
        <v>0</v>
      </c>
      <c r="BP276" s="395">
        <f t="shared" si="395"/>
        <v>0</v>
      </c>
      <c r="BQ276" s="395">
        <f t="shared" si="395"/>
        <v>0</v>
      </c>
      <c r="BR276" s="395">
        <f t="shared" si="395"/>
        <v>0</v>
      </c>
      <c r="BS276" s="395">
        <f t="shared" si="395"/>
        <v>0</v>
      </c>
      <c r="BT276" s="395">
        <f t="shared" si="395"/>
        <v>0</v>
      </c>
      <c r="BU276" s="395">
        <f t="shared" si="395"/>
        <v>0</v>
      </c>
      <c r="BV276" s="395">
        <f t="shared" si="395"/>
        <v>0</v>
      </c>
      <c r="BW276" s="395">
        <f t="shared" si="395"/>
        <v>0</v>
      </c>
      <c r="BX276" s="408">
        <f t="shared" si="411"/>
        <v>4.5535353535353558</v>
      </c>
      <c r="BY276" s="409">
        <f t="shared" si="412"/>
        <v>11.879135568332892</v>
      </c>
      <c r="BZ276" s="654" t="s">
        <v>2637</v>
      </c>
      <c r="CA276" s="487" t="str">
        <f t="shared" si="389"/>
        <v>n/a</v>
      </c>
      <c r="CB276" s="349" t="str">
        <f t="shared" si="390"/>
        <v>n/a</v>
      </c>
      <c r="CC276" s="408">
        <f t="shared" si="391"/>
        <v>30.596767676767683</v>
      </c>
      <c r="CD276" s="574">
        <f t="shared" si="413"/>
        <v>0.59400000000000008</v>
      </c>
      <c r="CE276" s="420">
        <f t="shared" si="41"/>
        <v>0.65340000000000009</v>
      </c>
      <c r="CF276" s="420">
        <f t="shared" si="401"/>
        <v>0.6730020000000001</v>
      </c>
      <c r="CG276" s="420">
        <f t="shared" si="401"/>
        <v>0.69319206000000011</v>
      </c>
      <c r="CH276" s="497">
        <f t="shared" si="401"/>
        <v>0.71398782180000009</v>
      </c>
      <c r="CI276" s="421">
        <f t="shared" si="392"/>
        <v>3.3275818818000005</v>
      </c>
      <c r="CJ276" s="409">
        <f t="shared" si="393"/>
        <v>15.097921423774958</v>
      </c>
      <c r="CK276" s="468">
        <v>0.55000000000000004</v>
      </c>
      <c r="CL276" s="469">
        <v>29.57</v>
      </c>
      <c r="CM276" s="469">
        <v>-8.2799999999999994</v>
      </c>
      <c r="CN276" s="528">
        <v>-0.26</v>
      </c>
      <c r="CO276" s="476">
        <v>9.67</v>
      </c>
    </row>
    <row r="277" spans="1:93" ht="11.25" customHeight="1">
      <c r="A277" s="853" t="s">
        <v>2840</v>
      </c>
      <c r="B277" s="16" t="s">
        <v>2841</v>
      </c>
      <c r="C277" s="29" t="s">
        <v>497</v>
      </c>
      <c r="D277" s="199">
        <v>5</v>
      </c>
      <c r="E277" s="24">
        <v>549</v>
      </c>
      <c r="F277" s="57" t="s">
        <v>2659</v>
      </c>
      <c r="G277" s="49" t="s">
        <v>2659</v>
      </c>
      <c r="H277" s="184">
        <v>21.52</v>
      </c>
      <c r="I277" s="227">
        <f t="shared" si="380"/>
        <v>2.9739776951672865</v>
      </c>
      <c r="J277" s="205">
        <v>0.15</v>
      </c>
      <c r="K277" s="126">
        <v>0.16</v>
      </c>
      <c r="L277" s="83">
        <f t="shared" si="381"/>
        <v>6.6666666666666652</v>
      </c>
      <c r="M277" s="140">
        <v>41954</v>
      </c>
      <c r="N277" s="27">
        <v>41956</v>
      </c>
      <c r="O277" s="28">
        <v>41969</v>
      </c>
      <c r="P277" s="93" t="s">
        <v>1200</v>
      </c>
      <c r="Q277" s="91"/>
      <c r="R277" s="58">
        <f t="shared" si="414"/>
        <v>0.64</v>
      </c>
      <c r="S277" s="231">
        <f t="shared" si="382"/>
        <v>42.666666666666671</v>
      </c>
      <c r="T277" s="680">
        <f t="shared" si="383"/>
        <v>-23.408926155898612</v>
      </c>
      <c r="U277" s="227">
        <f t="shared" si="384"/>
        <v>14.346666666666666</v>
      </c>
      <c r="V277" s="263">
        <v>12</v>
      </c>
      <c r="W277" s="161">
        <v>1.5</v>
      </c>
      <c r="X277" s="149">
        <v>3.59</v>
      </c>
      <c r="Y277" s="155">
        <v>3.58</v>
      </c>
      <c r="Z277" s="149">
        <v>0.92</v>
      </c>
      <c r="AA277" s="156">
        <v>6.6</v>
      </c>
      <c r="AB277" s="432">
        <v>1.3</v>
      </c>
      <c r="AC277" s="440">
        <v>4.9400000000000004</v>
      </c>
      <c r="AD277" s="443">
        <v>14.4</v>
      </c>
      <c r="AE277" s="443">
        <v>4</v>
      </c>
      <c r="AF277" s="723">
        <v>3</v>
      </c>
      <c r="AG277" s="456">
        <v>213</v>
      </c>
      <c r="AH277" s="653">
        <v>5.2</v>
      </c>
      <c r="AI277" s="767">
        <v>0</v>
      </c>
      <c r="AJ277" s="796" t="str">
        <f t="shared" si="367"/>
        <v>n/a</v>
      </c>
      <c r="AK277" s="688" t="str">
        <f t="shared" si="385"/>
        <v>n/a</v>
      </c>
      <c r="AL277" s="632">
        <f t="shared" si="407"/>
        <v>15.384615384615374</v>
      </c>
      <c r="AM277" s="633">
        <f t="shared" si="343"/>
        <v>20.843727005349997</v>
      </c>
      <c r="AN277" s="633" t="str">
        <f t="shared" si="400"/>
        <v>n/a</v>
      </c>
      <c r="AO277" s="234" t="str">
        <f t="shared" si="408"/>
        <v>n/a</v>
      </c>
      <c r="AP277" s="803">
        <v>0.6</v>
      </c>
      <c r="AQ277" s="803">
        <v>0.52</v>
      </c>
      <c r="AR277" s="802"/>
      <c r="AS277" s="803">
        <v>0.44</v>
      </c>
      <c r="AT277" s="795">
        <v>0.34</v>
      </c>
      <c r="AU277" s="802"/>
      <c r="AV277" s="826">
        <v>0.24</v>
      </c>
      <c r="AW277" s="830">
        <v>0</v>
      </c>
      <c r="AX277" s="807">
        <v>0</v>
      </c>
      <c r="AY277" s="807">
        <v>0</v>
      </c>
      <c r="AZ277" s="807">
        <v>0</v>
      </c>
      <c r="BA277" s="807">
        <v>0</v>
      </c>
      <c r="BB277" s="807">
        <v>0</v>
      </c>
      <c r="BC277" s="807">
        <v>0</v>
      </c>
      <c r="BD277" s="807">
        <v>0</v>
      </c>
      <c r="BE277" s="807">
        <v>0</v>
      </c>
      <c r="BF277" s="807">
        <v>0</v>
      </c>
      <c r="BG277" s="807">
        <v>0</v>
      </c>
      <c r="BH277" s="805">
        <f t="shared" si="409"/>
        <v>2.14</v>
      </c>
      <c r="BI277" s="407">
        <f t="shared" si="410"/>
        <v>15.384615384615374</v>
      </c>
      <c r="BJ277" s="407">
        <f t="shared" si="386"/>
        <v>18.181818181818187</v>
      </c>
      <c r="BK277" s="407">
        <f t="shared" si="387"/>
        <v>29.411764705882337</v>
      </c>
      <c r="BL277" s="394">
        <f t="shared" si="406"/>
        <v>41.666666666666671</v>
      </c>
      <c r="BM277" s="406">
        <f t="shared" si="395"/>
        <v>0</v>
      </c>
      <c r="BN277" s="394">
        <f t="shared" si="395"/>
        <v>0</v>
      </c>
      <c r="BO277" s="394">
        <f t="shared" si="395"/>
        <v>0</v>
      </c>
      <c r="BP277" s="394">
        <f t="shared" si="395"/>
        <v>0</v>
      </c>
      <c r="BQ277" s="394">
        <f t="shared" si="395"/>
        <v>0</v>
      </c>
      <c r="BR277" s="394">
        <f t="shared" si="395"/>
        <v>0</v>
      </c>
      <c r="BS277" s="394">
        <f t="shared" si="395"/>
        <v>0</v>
      </c>
      <c r="BT277" s="394">
        <f t="shared" si="395"/>
        <v>0</v>
      </c>
      <c r="BU277" s="394">
        <f t="shared" si="395"/>
        <v>0</v>
      </c>
      <c r="BV277" s="394">
        <f t="shared" si="395"/>
        <v>0</v>
      </c>
      <c r="BW277" s="394">
        <f t="shared" si="395"/>
        <v>0</v>
      </c>
      <c r="BX277" s="406">
        <f t="shared" si="411"/>
        <v>6.9763243292655046</v>
      </c>
      <c r="BY277" s="407">
        <f t="shared" si="412"/>
        <v>12.749879476418611</v>
      </c>
      <c r="BZ277" s="787" t="s">
        <v>2637</v>
      </c>
      <c r="CA277" s="682" t="str">
        <f t="shared" si="389"/>
        <v>n/a</v>
      </c>
      <c r="CB277" s="350" t="str">
        <f t="shared" si="390"/>
        <v>n/a</v>
      </c>
      <c r="CC277" s="406">
        <f t="shared" si="391"/>
        <v>43.460162164632749</v>
      </c>
      <c r="CD277" s="554">
        <f t="shared" si="413"/>
        <v>0.6077999999999999</v>
      </c>
      <c r="CE277" s="417">
        <f t="shared" si="41"/>
        <v>0.63782531999999992</v>
      </c>
      <c r="CF277" s="417">
        <f t="shared" si="401"/>
        <v>0.66333833279999999</v>
      </c>
      <c r="CG277" s="417">
        <f t="shared" si="401"/>
        <v>0.68987186611200002</v>
      </c>
      <c r="CH277" s="495">
        <f t="shared" si="401"/>
        <v>0.71746674075648009</v>
      </c>
      <c r="CI277" s="418">
        <f t="shared" si="392"/>
        <v>3.3163022596684799</v>
      </c>
      <c r="CJ277" s="407">
        <f t="shared" si="393"/>
        <v>15.410326485448328</v>
      </c>
      <c r="CK277" s="462">
        <v>0.24</v>
      </c>
      <c r="CL277" s="463">
        <v>13.01</v>
      </c>
      <c r="CM277" s="463">
        <v>-2.8</v>
      </c>
      <c r="CN277" s="529">
        <v>0.14000000000000001</v>
      </c>
      <c r="CO277" s="530">
        <v>4.59</v>
      </c>
    </row>
    <row r="278" spans="1:93" ht="11.25" customHeight="1">
      <c r="A278" s="24" t="s">
        <v>206</v>
      </c>
      <c r="B278" s="24" t="s">
        <v>861</v>
      </c>
      <c r="C278" s="217" t="s">
        <v>1880</v>
      </c>
      <c r="D278" s="199">
        <v>6</v>
      </c>
      <c r="E278" s="24">
        <v>424</v>
      </c>
      <c r="F278" s="57" t="s">
        <v>2659</v>
      </c>
      <c r="G278" s="49" t="s">
        <v>2659</v>
      </c>
      <c r="H278" s="184">
        <v>22.35</v>
      </c>
      <c r="I278" s="227">
        <f t="shared" si="380"/>
        <v>3.5794183445190155</v>
      </c>
      <c r="J278" s="126">
        <v>0.18</v>
      </c>
      <c r="K278" s="126">
        <v>0.2</v>
      </c>
      <c r="L278" s="83">
        <f t="shared" si="381"/>
        <v>11.111111111111116</v>
      </c>
      <c r="M278" s="214">
        <v>41668</v>
      </c>
      <c r="N278" s="62">
        <v>41672</v>
      </c>
      <c r="O278" s="63">
        <v>41689</v>
      </c>
      <c r="P278" s="93" t="s">
        <v>465</v>
      </c>
      <c r="Q278" s="198"/>
      <c r="R278" s="224">
        <f t="shared" si="414"/>
        <v>0.8</v>
      </c>
      <c r="S278" s="231">
        <f t="shared" si="382"/>
        <v>57.142857142857153</v>
      </c>
      <c r="T278" s="680">
        <f t="shared" si="383"/>
        <v>6.2140695549726788</v>
      </c>
      <c r="U278" s="227">
        <f t="shared" si="384"/>
        <v>15.964285714285717</v>
      </c>
      <c r="V278" s="263">
        <v>3</v>
      </c>
      <c r="W278" s="161">
        <v>1.4</v>
      </c>
      <c r="X278" s="149">
        <v>1.06</v>
      </c>
      <c r="Y278" s="155">
        <v>0.33</v>
      </c>
      <c r="Z278" s="149">
        <v>1.59</v>
      </c>
      <c r="AA278" s="156">
        <v>10.199999999999999</v>
      </c>
      <c r="AB278" s="432">
        <v>-9.8000000000000007</v>
      </c>
      <c r="AC278" s="440">
        <v>62.96</v>
      </c>
      <c r="AD278" s="443">
        <v>18.8</v>
      </c>
      <c r="AE278" s="443">
        <v>15</v>
      </c>
      <c r="AF278" s="723">
        <v>3</v>
      </c>
      <c r="AG278" s="456">
        <v>183</v>
      </c>
      <c r="AH278" s="653">
        <v>18</v>
      </c>
      <c r="AI278" s="767">
        <v>0.02</v>
      </c>
      <c r="AJ278" s="796">
        <f t="shared" si="367"/>
        <v>2.2916278037791655</v>
      </c>
      <c r="AK278" s="688" t="str">
        <f t="shared" si="385"/>
        <v>n/a</v>
      </c>
      <c r="AL278" s="634">
        <f t="shared" si="407"/>
        <v>11.111111111111116</v>
      </c>
      <c r="AM278" s="631">
        <f t="shared" si="343"/>
        <v>16.960709528514649</v>
      </c>
      <c r="AN278" s="631">
        <f t="shared" si="400"/>
        <v>43.08260271104831</v>
      </c>
      <c r="AO278" s="235" t="str">
        <f t="shared" si="408"/>
        <v>n/a</v>
      </c>
      <c r="AP278" s="808">
        <v>0.8</v>
      </c>
      <c r="AQ278" s="813">
        <v>0.72</v>
      </c>
      <c r="AR278" s="809"/>
      <c r="AS278" s="808">
        <v>0.69</v>
      </c>
      <c r="AT278" s="796">
        <v>0.5</v>
      </c>
      <c r="AU278" s="809"/>
      <c r="AV278" s="821">
        <v>0.36667</v>
      </c>
      <c r="AW278" s="821">
        <v>0.13339999999999999</v>
      </c>
      <c r="AX278" s="812">
        <v>0</v>
      </c>
      <c r="AY278" s="812">
        <v>0</v>
      </c>
      <c r="AZ278" s="812">
        <v>0</v>
      </c>
      <c r="BA278" s="812">
        <v>0</v>
      </c>
      <c r="BB278" s="812">
        <v>0</v>
      </c>
      <c r="BC278" s="812">
        <v>0</v>
      </c>
      <c r="BD278" s="812">
        <v>0</v>
      </c>
      <c r="BE278" s="812">
        <v>0</v>
      </c>
      <c r="BF278" s="812">
        <v>0</v>
      </c>
      <c r="BG278" s="812">
        <v>0</v>
      </c>
      <c r="BH278" s="810">
        <f t="shared" si="409"/>
        <v>3.21007</v>
      </c>
      <c r="BI278" s="405">
        <f t="shared" si="410"/>
        <v>11.111111111111116</v>
      </c>
      <c r="BJ278" s="405">
        <f t="shared" si="386"/>
        <v>4.3478260869565188</v>
      </c>
      <c r="BK278" s="405">
        <f t="shared" si="387"/>
        <v>37.999999999999986</v>
      </c>
      <c r="BL278" s="306">
        <f t="shared" si="406"/>
        <v>36.362396705484493</v>
      </c>
      <c r="BM278" s="404">
        <f t="shared" si="395"/>
        <v>174.86506746626688</v>
      </c>
      <c r="BN278" s="306">
        <f t="shared" si="395"/>
        <v>0</v>
      </c>
      <c r="BO278" s="306">
        <f t="shared" si="395"/>
        <v>0</v>
      </c>
      <c r="BP278" s="306">
        <f t="shared" si="395"/>
        <v>0</v>
      </c>
      <c r="BQ278" s="306">
        <f t="shared" si="395"/>
        <v>0</v>
      </c>
      <c r="BR278" s="306">
        <f t="shared" si="395"/>
        <v>0</v>
      </c>
      <c r="BS278" s="306">
        <f t="shared" si="395"/>
        <v>0</v>
      </c>
      <c r="BT278" s="306">
        <f t="shared" si="395"/>
        <v>0</v>
      </c>
      <c r="BU278" s="306">
        <f t="shared" si="395"/>
        <v>0</v>
      </c>
      <c r="BV278" s="306">
        <f t="shared" si="395"/>
        <v>0</v>
      </c>
      <c r="BW278" s="306">
        <f t="shared" si="395"/>
        <v>0</v>
      </c>
      <c r="BX278" s="404">
        <f t="shared" si="411"/>
        <v>17.645760091321268</v>
      </c>
      <c r="BY278" s="405">
        <f t="shared" si="412"/>
        <v>43.829809763027704</v>
      </c>
      <c r="BZ278" s="788" t="s">
        <v>2442</v>
      </c>
      <c r="CA278" s="486">
        <f t="shared" si="389"/>
        <v>30.697735341281607</v>
      </c>
      <c r="CB278" s="348">
        <f t="shared" si="390"/>
        <v>46.662021055567322</v>
      </c>
      <c r="CC278" s="404">
        <f t="shared" si="391"/>
        <v>61.369285714285709</v>
      </c>
      <c r="CD278" s="570">
        <f t="shared" si="413"/>
        <v>0.80800000000000005</v>
      </c>
      <c r="CE278" s="419">
        <f t="shared" si="41"/>
        <v>0.88880000000000015</v>
      </c>
      <c r="CF278" s="419">
        <f t="shared" si="401"/>
        <v>0.97768000000000022</v>
      </c>
      <c r="CG278" s="419">
        <f t="shared" si="401"/>
        <v>1.0754480000000004</v>
      </c>
      <c r="CH278" s="496">
        <f t="shared" si="401"/>
        <v>1.1829928000000005</v>
      </c>
      <c r="CI278" s="416">
        <f t="shared" si="392"/>
        <v>4.9329208000000015</v>
      </c>
      <c r="CJ278" s="405">
        <f t="shared" si="393"/>
        <v>22.071234004474277</v>
      </c>
      <c r="CK278" s="457">
        <v>1.46</v>
      </c>
      <c r="CL278" s="458">
        <v>3.23</v>
      </c>
      <c r="CM278" s="458">
        <v>-43.03</v>
      </c>
      <c r="CN278" s="525">
        <v>-13.05</v>
      </c>
      <c r="CO278" s="508">
        <v>-23.43</v>
      </c>
    </row>
    <row r="279" spans="1:93" ht="11.25" customHeight="1">
      <c r="A279" s="109" t="s">
        <v>851</v>
      </c>
      <c r="B279" s="24" t="s">
        <v>852</v>
      </c>
      <c r="C279" s="29" t="s">
        <v>728</v>
      </c>
      <c r="D279" s="199">
        <v>5</v>
      </c>
      <c r="E279" s="24">
        <v>649</v>
      </c>
      <c r="F279" s="57" t="s">
        <v>2659</v>
      </c>
      <c r="G279" s="49" t="s">
        <v>2659</v>
      </c>
      <c r="H279" s="184">
        <v>37.64</v>
      </c>
      <c r="I279" s="227">
        <f t="shared" si="380"/>
        <v>1.8065887353878853</v>
      </c>
      <c r="J279" s="126">
        <v>0.15</v>
      </c>
      <c r="K279" s="126">
        <v>0.17</v>
      </c>
      <c r="L279" s="83">
        <f t="shared" si="381"/>
        <v>13.333333333333353</v>
      </c>
      <c r="M279" s="140">
        <v>42079</v>
      </c>
      <c r="N279" s="27">
        <v>42081</v>
      </c>
      <c r="O279" s="28">
        <v>42097</v>
      </c>
      <c r="P279" s="26" t="s">
        <v>1554</v>
      </c>
      <c r="Q279" s="91"/>
      <c r="R279" s="224">
        <f t="shared" si="414"/>
        <v>0.68</v>
      </c>
      <c r="S279" s="231">
        <f t="shared" si="382"/>
        <v>56.198347107438018</v>
      </c>
      <c r="T279" s="680">
        <f t="shared" si="383"/>
        <v>146.3616608814159</v>
      </c>
      <c r="U279" s="227">
        <f t="shared" si="384"/>
        <v>31.107438016528928</v>
      </c>
      <c r="V279" s="263">
        <v>12</v>
      </c>
      <c r="W279" s="161">
        <v>1.21</v>
      </c>
      <c r="X279" s="149">
        <v>2.52</v>
      </c>
      <c r="Y279" s="155">
        <v>1.68</v>
      </c>
      <c r="Z279" s="149">
        <v>4.3899999999999997</v>
      </c>
      <c r="AA279" s="156">
        <v>14.5</v>
      </c>
      <c r="AB279" s="432">
        <v>13</v>
      </c>
      <c r="AC279" s="440">
        <v>14.83</v>
      </c>
      <c r="AD279" s="443">
        <v>16.8</v>
      </c>
      <c r="AE279" s="443">
        <v>12.33</v>
      </c>
      <c r="AF279" s="723">
        <v>20</v>
      </c>
      <c r="AG279" s="456">
        <v>2612</v>
      </c>
      <c r="AH279" s="653">
        <v>9.8000000000000007</v>
      </c>
      <c r="AI279" s="767">
        <v>0.09</v>
      </c>
      <c r="AJ279" s="796" t="str">
        <f t="shared" si="367"/>
        <v>n/a</v>
      </c>
      <c r="AK279" s="688" t="str">
        <f>IF(OR(AO279&lt;0,AO279="n/a"),"n/a",AN279/AO279)</f>
        <v>n/a</v>
      </c>
      <c r="AL279" s="634">
        <f t="shared" si="407"/>
        <v>26.666666666666661</v>
      </c>
      <c r="AM279" s="631">
        <f>((AP279/AT279)^(1/3)-1)*100</f>
        <v>33.420082436097246</v>
      </c>
      <c r="AN279" s="631" t="str">
        <f t="shared" si="400"/>
        <v>n/a</v>
      </c>
      <c r="AO279" s="235" t="str">
        <f t="shared" si="408"/>
        <v>n/a</v>
      </c>
      <c r="AP279" s="808">
        <v>0.56999999999999995</v>
      </c>
      <c r="AQ279" s="808">
        <v>0.45</v>
      </c>
      <c r="AR279" s="809"/>
      <c r="AS279" s="808">
        <v>0.35</v>
      </c>
      <c r="AT279" s="796">
        <v>0.24</v>
      </c>
      <c r="AU279" s="809"/>
      <c r="AV279" s="827">
        <v>0</v>
      </c>
      <c r="AW279" s="827">
        <v>0</v>
      </c>
      <c r="AX279" s="812">
        <v>0</v>
      </c>
      <c r="AY279" s="812">
        <v>0</v>
      </c>
      <c r="AZ279" s="812">
        <v>0</v>
      </c>
      <c r="BA279" s="812">
        <v>0</v>
      </c>
      <c r="BB279" s="812">
        <v>0</v>
      </c>
      <c r="BC279" s="812">
        <v>0</v>
      </c>
      <c r="BD279" s="812">
        <v>0</v>
      </c>
      <c r="BE279" s="812">
        <v>0</v>
      </c>
      <c r="BF279" s="812">
        <v>0</v>
      </c>
      <c r="BG279" s="812">
        <v>0</v>
      </c>
      <c r="BH279" s="810">
        <f t="shared" si="409"/>
        <v>1.61</v>
      </c>
      <c r="BI279" s="405">
        <f t="shared" si="410"/>
        <v>26.666666666666661</v>
      </c>
      <c r="BJ279" s="405">
        <f t="shared" ref="BJ279:BJ288" si="415">IF(AS279=0,0,IF(AS279&gt;AQ279,0,((AQ279/AS279)-1)*100))</f>
        <v>28.57142857142858</v>
      </c>
      <c r="BK279" s="405">
        <f t="shared" si="387"/>
        <v>45.833333333333329</v>
      </c>
      <c r="BL279" s="306">
        <f t="shared" ref="BL279:BL288" si="416">IF(AV279=0,0,IF(AV279&gt;AT279,0,((AT279/AV279)-1)*100))</f>
        <v>0</v>
      </c>
      <c r="BM279" s="404">
        <f t="shared" ref="BM279:BW279" si="417">IF(AW279=0,0,IF(AW279&gt;AV279,0,((AV279/AW279)-1)*100))</f>
        <v>0</v>
      </c>
      <c r="BN279" s="306">
        <f t="shared" si="417"/>
        <v>0</v>
      </c>
      <c r="BO279" s="306">
        <f t="shared" si="417"/>
        <v>0</v>
      </c>
      <c r="BP279" s="306">
        <f t="shared" si="417"/>
        <v>0</v>
      </c>
      <c r="BQ279" s="306">
        <f t="shared" si="417"/>
        <v>0</v>
      </c>
      <c r="BR279" s="306">
        <f t="shared" si="417"/>
        <v>0</v>
      </c>
      <c r="BS279" s="306">
        <f t="shared" si="417"/>
        <v>0</v>
      </c>
      <c r="BT279" s="306">
        <f t="shared" si="417"/>
        <v>0</v>
      </c>
      <c r="BU279" s="306">
        <f t="shared" si="417"/>
        <v>0</v>
      </c>
      <c r="BV279" s="306">
        <f t="shared" si="417"/>
        <v>0</v>
      </c>
      <c r="BW279" s="306">
        <f t="shared" si="417"/>
        <v>0</v>
      </c>
      <c r="BX279" s="404">
        <f t="shared" si="411"/>
        <v>6.7380952380952381</v>
      </c>
      <c r="BY279" s="405">
        <f t="shared" si="412"/>
        <v>14.016902117570242</v>
      </c>
      <c r="BZ279" s="788" t="s">
        <v>2441</v>
      </c>
      <c r="CA279" s="486" t="str">
        <f t="shared" si="389"/>
        <v>n/a</v>
      </c>
      <c r="CB279" s="348" t="str">
        <f t="shared" si="390"/>
        <v>n/a</v>
      </c>
      <c r="CC279" s="404">
        <f t="shared" si="391"/>
        <v>53.058469106650925</v>
      </c>
      <c r="CD279" s="570">
        <f t="shared" si="413"/>
        <v>0.627</v>
      </c>
      <c r="CE279" s="419">
        <f t="shared" si="41"/>
        <v>0.68970000000000009</v>
      </c>
      <c r="CF279" s="419">
        <f t="shared" si="401"/>
        <v>0.75867000000000018</v>
      </c>
      <c r="CG279" s="419">
        <f t="shared" si="401"/>
        <v>0.83453700000000031</v>
      </c>
      <c r="CH279" s="496">
        <f t="shared" si="401"/>
        <v>0.91799070000000038</v>
      </c>
      <c r="CI279" s="416">
        <f t="shared" si="392"/>
        <v>3.8278977000000007</v>
      </c>
      <c r="CJ279" s="405">
        <f t="shared" si="393"/>
        <v>10.169760095642935</v>
      </c>
      <c r="CK279" s="457">
        <v>0.79</v>
      </c>
      <c r="CL279" s="458">
        <v>61.18</v>
      </c>
      <c r="CM279" s="458">
        <v>-2.0299999999999998</v>
      </c>
      <c r="CN279" s="459">
        <v>9.52</v>
      </c>
      <c r="CO279" s="460">
        <v>30.14</v>
      </c>
    </row>
    <row r="280" spans="1:93" ht="11.25" customHeight="1">
      <c r="A280" s="24" t="s">
        <v>2356</v>
      </c>
      <c r="B280" s="24" t="s">
        <v>2357</v>
      </c>
      <c r="C280" s="29" t="s">
        <v>2733</v>
      </c>
      <c r="D280" s="199">
        <v>8</v>
      </c>
      <c r="E280" s="24">
        <v>380</v>
      </c>
      <c r="F280" s="57" t="s">
        <v>2659</v>
      </c>
      <c r="G280" s="49" t="s">
        <v>2659</v>
      </c>
      <c r="H280" s="184">
        <v>32.26</v>
      </c>
      <c r="I280" s="227">
        <f t="shared" si="380"/>
        <v>5.8276503409795417</v>
      </c>
      <c r="J280" s="126">
        <v>0.46</v>
      </c>
      <c r="K280" s="126">
        <v>0.47</v>
      </c>
      <c r="L280" s="83">
        <f t="shared" si="381"/>
        <v>2.1739130434782483</v>
      </c>
      <c r="M280" s="214">
        <v>41500</v>
      </c>
      <c r="N280" s="62">
        <v>41502</v>
      </c>
      <c r="O280" s="63">
        <v>41513</v>
      </c>
      <c r="P280" s="93" t="s">
        <v>2382</v>
      </c>
      <c r="Q280" s="763" t="s">
        <v>1666</v>
      </c>
      <c r="R280" s="224">
        <f t="shared" si="414"/>
        <v>1.88</v>
      </c>
      <c r="S280" s="231">
        <f t="shared" si="382"/>
        <v>55.786350148367944</v>
      </c>
      <c r="T280" s="680">
        <f t="shared" si="383"/>
        <v>-18.531771801904927</v>
      </c>
      <c r="U280" s="227">
        <f t="shared" si="384"/>
        <v>9.5727002967359045</v>
      </c>
      <c r="V280" s="263">
        <v>12</v>
      </c>
      <c r="W280" s="161">
        <v>3.37</v>
      </c>
      <c r="X280" s="149">
        <v>0.8</v>
      </c>
      <c r="Y280" s="155">
        <v>3.29</v>
      </c>
      <c r="Z280" s="149">
        <v>1.56</v>
      </c>
      <c r="AA280" s="156">
        <v>16.899999999999999</v>
      </c>
      <c r="AB280" s="432">
        <v>-18.899999999999999</v>
      </c>
      <c r="AC280" s="440">
        <v>2.5499999999999998</v>
      </c>
      <c r="AD280" s="443">
        <v>12.5</v>
      </c>
      <c r="AE280" s="440">
        <v>12</v>
      </c>
      <c r="AF280" s="723">
        <v>12</v>
      </c>
      <c r="AG280" s="456">
        <v>1834</v>
      </c>
      <c r="AH280" s="653">
        <v>4.88</v>
      </c>
      <c r="AI280" s="767">
        <v>2.36</v>
      </c>
      <c r="AJ280" s="796">
        <f t="shared" si="367"/>
        <v>1.2291985968584935</v>
      </c>
      <c r="AK280" s="688" t="str">
        <f t="shared" ref="AK280:AK315" si="418">IF(OR(AN280&lt;0,AN280="n/a",AO280&lt;0,AO280="n/a"),"n/a",AN280/AO280)</f>
        <v>n/a</v>
      </c>
      <c r="AL280" s="634">
        <f t="shared" ref="AL280:AL286" si="419">((AP280/AQ280)^(1/1)-1)*100</f>
        <v>2.7322404371584508</v>
      </c>
      <c r="AM280" s="631">
        <f t="shared" ref="AM280:AM286" si="420">IF(AT280=0,"n/a",((AP280/AT280)^(1/3)-1)*100)</f>
        <v>13.670898594408598</v>
      </c>
      <c r="AN280" s="631">
        <f t="shared" si="400"/>
        <v>15.36498246073117</v>
      </c>
      <c r="AO280" s="235" t="str">
        <f t="shared" ref="AO280:AO286" si="421">IF(BB280=0,"n/a",((AP280/BB280)^(1/10)-1)*100)</f>
        <v>n/a</v>
      </c>
      <c r="AP280" s="813">
        <v>1.88</v>
      </c>
      <c r="AQ280" s="808">
        <v>1.83</v>
      </c>
      <c r="AR280" s="809"/>
      <c r="AS280" s="808">
        <v>1.63</v>
      </c>
      <c r="AT280" s="796">
        <v>1.28</v>
      </c>
      <c r="AU280" s="809"/>
      <c r="AV280" s="821">
        <v>0.99</v>
      </c>
      <c r="AW280" s="827">
        <v>0.92</v>
      </c>
      <c r="AX280" s="811">
        <v>0.89</v>
      </c>
      <c r="AY280" s="811">
        <v>0.2</v>
      </c>
      <c r="AZ280" s="812">
        <v>0</v>
      </c>
      <c r="BA280" s="812">
        <v>0</v>
      </c>
      <c r="BB280" s="812">
        <v>0</v>
      </c>
      <c r="BC280" s="812">
        <v>0</v>
      </c>
      <c r="BD280" s="812">
        <v>0</v>
      </c>
      <c r="BE280" s="812">
        <v>0</v>
      </c>
      <c r="BF280" s="812">
        <v>0</v>
      </c>
      <c r="BG280" s="812">
        <v>0</v>
      </c>
      <c r="BH280" s="810">
        <f t="shared" ref="BH280:BH286" si="422">SUM(AP280:BG280)</f>
        <v>9.620000000000001</v>
      </c>
      <c r="BI280" s="405">
        <f t="shared" ref="BI280:BI286" si="423">((AP280/AQ280)-1)*100</f>
        <v>2.7322404371584508</v>
      </c>
      <c r="BJ280" s="405">
        <f t="shared" si="415"/>
        <v>12.269938650306766</v>
      </c>
      <c r="BK280" s="405">
        <f t="shared" si="387"/>
        <v>27.34375</v>
      </c>
      <c r="BL280" s="306">
        <f t="shared" si="416"/>
        <v>29.292929292929305</v>
      </c>
      <c r="BM280" s="404">
        <f t="shared" si="395"/>
        <v>7.6086956521739024</v>
      </c>
      <c r="BN280" s="306">
        <f t="shared" si="395"/>
        <v>3.3707865168539408</v>
      </c>
      <c r="BO280" s="306">
        <f t="shared" si="395"/>
        <v>345</v>
      </c>
      <c r="BP280" s="306">
        <f t="shared" si="395"/>
        <v>0</v>
      </c>
      <c r="BQ280" s="306">
        <f t="shared" si="395"/>
        <v>0</v>
      </c>
      <c r="BR280" s="306">
        <f t="shared" si="395"/>
        <v>0</v>
      </c>
      <c r="BS280" s="306">
        <f t="shared" si="395"/>
        <v>0</v>
      </c>
      <c r="BT280" s="306">
        <f t="shared" si="395"/>
        <v>0</v>
      </c>
      <c r="BU280" s="306">
        <f t="shared" si="395"/>
        <v>0</v>
      </c>
      <c r="BV280" s="306">
        <f t="shared" si="395"/>
        <v>0</v>
      </c>
      <c r="BW280" s="306">
        <f t="shared" si="395"/>
        <v>0</v>
      </c>
      <c r="BX280" s="404">
        <f t="shared" ref="BX280:BX286" si="424">AVERAGE(BI280:BW280)</f>
        <v>28.507889369961493</v>
      </c>
      <c r="BY280" s="405">
        <f t="shared" ref="BY280:BY286" si="425">SQRT(AVERAGE((BI280-$BX280)^2,(BJ280-$BX280)^2,(BK280-$BX280)^2,(BL280-$BX280)^2,(BM280-$BX280)^2,(BN280-$BX280)^2,(BO280-$BX280)^2,(BP280-$BX280)^2,(BQ280-$BX280)^2,(BR280-$BX280)^2,(BS280-$BX280)^2,(BT280-$BX280)^2,(BU280-$BX280)^2,(BV280-$BX280)^2,(BW280-$BX280)^2))</f>
        <v>85.114640734024903</v>
      </c>
      <c r="BZ280" s="788" t="s">
        <v>2558</v>
      </c>
      <c r="CA280" s="486">
        <f t="shared" si="389"/>
        <v>11.619932504974807</v>
      </c>
      <c r="CB280" s="348">
        <f t="shared" si="390"/>
        <v>21.192632801710712</v>
      </c>
      <c r="CC280" s="404">
        <f t="shared" si="391"/>
        <v>50.742171695807968</v>
      </c>
      <c r="CD280" s="570">
        <f t="shared" ref="CD280:CD286" si="426">IF(AB280="n/a",1.03*AP280,IF(AB280&lt;0,1.01*AP280,IF(AB280&gt;10,1.1*AP280,(1+AB280/100)*AP280)))</f>
        <v>1.8987999999999998</v>
      </c>
      <c r="CE280" s="419">
        <f t="shared" si="41"/>
        <v>1.9472194</v>
      </c>
      <c r="CF280" s="419">
        <f t="shared" si="401"/>
        <v>2.1419413400000002</v>
      </c>
      <c r="CG280" s="419">
        <f t="shared" si="401"/>
        <v>2.3561354740000007</v>
      </c>
      <c r="CH280" s="496">
        <f t="shared" si="401"/>
        <v>2.591749021400001</v>
      </c>
      <c r="CI280" s="416">
        <f t="shared" si="392"/>
        <v>10.935845235400002</v>
      </c>
      <c r="CJ280" s="405">
        <f t="shared" si="393"/>
        <v>33.899086284562934</v>
      </c>
      <c r="CK280" s="457">
        <v>1.17</v>
      </c>
      <c r="CL280" s="458">
        <v>14.29</v>
      </c>
      <c r="CM280" s="458">
        <v>-16.2</v>
      </c>
      <c r="CN280" s="525">
        <v>-1.81</v>
      </c>
      <c r="CO280" s="508">
        <v>-5.53</v>
      </c>
    </row>
    <row r="281" spans="1:93" ht="11.25" customHeight="1">
      <c r="A281" s="24" t="s">
        <v>3627</v>
      </c>
      <c r="B281" s="24" t="s">
        <v>3628</v>
      </c>
      <c r="C281" s="217" t="s">
        <v>36</v>
      </c>
      <c r="D281" s="117">
        <v>5</v>
      </c>
      <c r="E281" s="24">
        <v>541</v>
      </c>
      <c r="F281" s="57" t="s">
        <v>2659</v>
      </c>
      <c r="G281" s="49" t="s">
        <v>2659</v>
      </c>
      <c r="H281" s="184">
        <v>61.66</v>
      </c>
      <c r="I281" s="227">
        <f t="shared" si="380"/>
        <v>1.751540707103471</v>
      </c>
      <c r="J281" s="126">
        <v>0.23</v>
      </c>
      <c r="K281" s="126">
        <v>0.27</v>
      </c>
      <c r="L281" s="83">
        <f t="shared" si="381"/>
        <v>17.391304347826097</v>
      </c>
      <c r="M281" s="140">
        <v>41927</v>
      </c>
      <c r="N281" s="27">
        <v>41929</v>
      </c>
      <c r="O281" s="28">
        <v>41943</v>
      </c>
      <c r="P281" s="26" t="s">
        <v>237</v>
      </c>
      <c r="Q281" s="627"/>
      <c r="R281" s="224">
        <f t="shared" si="414"/>
        <v>1.08</v>
      </c>
      <c r="S281" s="231">
        <f t="shared" si="382"/>
        <v>32.335329341317369</v>
      </c>
      <c r="T281" s="680">
        <f t="shared" si="383"/>
        <v>64.049227475361192</v>
      </c>
      <c r="U281" s="227">
        <f t="shared" si="384"/>
        <v>18.461077844311376</v>
      </c>
      <c r="V281" s="263">
        <v>7</v>
      </c>
      <c r="W281" s="161">
        <v>3.34</v>
      </c>
      <c r="X281" s="149">
        <v>0.92</v>
      </c>
      <c r="Y281" s="155">
        <v>0.9</v>
      </c>
      <c r="Z281" s="149">
        <v>3.28</v>
      </c>
      <c r="AA281" s="156">
        <v>18.7</v>
      </c>
      <c r="AB281" s="432">
        <v>15</v>
      </c>
      <c r="AC281" s="440">
        <v>20.85</v>
      </c>
      <c r="AD281" s="443">
        <v>60.4</v>
      </c>
      <c r="AE281" s="440">
        <v>20</v>
      </c>
      <c r="AF281" s="723">
        <v>8</v>
      </c>
      <c r="AG281" s="456">
        <v>3292</v>
      </c>
      <c r="AH281" s="653">
        <v>3</v>
      </c>
      <c r="AI281" s="767">
        <v>0</v>
      </c>
      <c r="AJ281" s="796">
        <f t="shared" si="367"/>
        <v>0.46266225449842857</v>
      </c>
      <c r="AK281" s="688">
        <f t="shared" si="418"/>
        <v>1.1281971127273314</v>
      </c>
      <c r="AL281" s="634">
        <f t="shared" si="419"/>
        <v>24.675324675324674</v>
      </c>
      <c r="AM281" s="631">
        <f t="shared" si="420"/>
        <v>28.731917947417294</v>
      </c>
      <c r="AN281" s="631">
        <f t="shared" si="400"/>
        <v>27.944800171705086</v>
      </c>
      <c r="AO281" s="235">
        <f t="shared" si="421"/>
        <v>24.76943067523958</v>
      </c>
      <c r="AP281" s="808">
        <v>0.96</v>
      </c>
      <c r="AQ281" s="808">
        <v>0.77</v>
      </c>
      <c r="AR281" s="809"/>
      <c r="AS281" s="808">
        <v>0.63</v>
      </c>
      <c r="AT281" s="796">
        <v>0.45</v>
      </c>
      <c r="AU281" s="809"/>
      <c r="AV281" s="821">
        <v>0.31</v>
      </c>
      <c r="AW281" s="827">
        <v>0.28000000000000003</v>
      </c>
      <c r="AX281" s="812">
        <v>0.28000000000000003</v>
      </c>
      <c r="AY281" s="811">
        <v>0.28000000000000003</v>
      </c>
      <c r="AZ281" s="811">
        <v>0.26</v>
      </c>
      <c r="BA281" s="811">
        <v>0.14000000000000001</v>
      </c>
      <c r="BB281" s="811">
        <v>0.105</v>
      </c>
      <c r="BC281" s="811">
        <v>3.5000000000000003E-2</v>
      </c>
      <c r="BD281" s="812">
        <v>0.02</v>
      </c>
      <c r="BE281" s="812">
        <v>0.02</v>
      </c>
      <c r="BF281" s="812">
        <v>0.02</v>
      </c>
      <c r="BG281" s="812">
        <v>0.02</v>
      </c>
      <c r="BH281" s="810">
        <f t="shared" si="422"/>
        <v>4.5799999999999992</v>
      </c>
      <c r="BI281" s="405">
        <f t="shared" si="423"/>
        <v>24.675324675324674</v>
      </c>
      <c r="BJ281" s="405">
        <f t="shared" si="415"/>
        <v>22.222222222222232</v>
      </c>
      <c r="BK281" s="405">
        <f t="shared" si="387"/>
        <v>39.999999999999993</v>
      </c>
      <c r="BL281" s="306">
        <f t="shared" si="416"/>
        <v>45.161290322580648</v>
      </c>
      <c r="BM281" s="404">
        <f t="shared" si="395"/>
        <v>10.714285714285698</v>
      </c>
      <c r="BN281" s="306">
        <f t="shared" si="395"/>
        <v>0</v>
      </c>
      <c r="BO281" s="306">
        <f t="shared" si="395"/>
        <v>0</v>
      </c>
      <c r="BP281" s="306">
        <f t="shared" si="395"/>
        <v>7.6923076923077094</v>
      </c>
      <c r="BQ281" s="306">
        <f t="shared" si="395"/>
        <v>85.714285714285694</v>
      </c>
      <c r="BR281" s="306">
        <f t="shared" si="395"/>
        <v>33.33333333333335</v>
      </c>
      <c r="BS281" s="306">
        <f t="shared" si="395"/>
        <v>199.99999999999994</v>
      </c>
      <c r="BT281" s="306">
        <f t="shared" si="395"/>
        <v>75.000000000000028</v>
      </c>
      <c r="BU281" s="306">
        <f t="shared" si="395"/>
        <v>0</v>
      </c>
      <c r="BV281" s="306">
        <f t="shared" si="395"/>
        <v>0</v>
      </c>
      <c r="BW281" s="306">
        <f t="shared" si="395"/>
        <v>0</v>
      </c>
      <c r="BX281" s="404">
        <f t="shared" si="424"/>
        <v>36.300869978289334</v>
      </c>
      <c r="BY281" s="405">
        <f t="shared" si="425"/>
        <v>51.142259718578913</v>
      </c>
      <c r="BZ281" s="788" t="s">
        <v>2441</v>
      </c>
      <c r="CA281" s="486">
        <f t="shared" si="389"/>
        <v>11.23526303449718</v>
      </c>
      <c r="CB281" s="348">
        <f t="shared" si="390"/>
        <v>29.696340878808556</v>
      </c>
      <c r="CC281" s="404">
        <f t="shared" si="391"/>
        <v>71.710359281437121</v>
      </c>
      <c r="CD281" s="570">
        <f t="shared" si="426"/>
        <v>1.056</v>
      </c>
      <c r="CE281" s="419">
        <f t="shared" si="41"/>
        <v>1.1616000000000002</v>
      </c>
      <c r="CF281" s="419">
        <f t="shared" si="401"/>
        <v>1.2777600000000002</v>
      </c>
      <c r="CG281" s="419">
        <f t="shared" si="401"/>
        <v>1.4055360000000003</v>
      </c>
      <c r="CH281" s="496">
        <f t="shared" si="401"/>
        <v>1.5460896000000004</v>
      </c>
      <c r="CI281" s="416">
        <f t="shared" si="392"/>
        <v>6.4469856000000005</v>
      </c>
      <c r="CJ281" s="405">
        <f t="shared" si="393"/>
        <v>10.455701589361013</v>
      </c>
      <c r="CK281" s="457">
        <v>1.75</v>
      </c>
      <c r="CL281" s="458">
        <v>26.36</v>
      </c>
      <c r="CM281" s="458">
        <v>-3.37</v>
      </c>
      <c r="CN281" s="525">
        <v>7.91</v>
      </c>
      <c r="CO281" s="508">
        <v>12.24</v>
      </c>
    </row>
    <row r="282" spans="1:93" ht="11.25" customHeight="1">
      <c r="A282" s="16" t="s">
        <v>244</v>
      </c>
      <c r="B282" s="16" t="s">
        <v>563</v>
      </c>
      <c r="C282" s="22" t="s">
        <v>2495</v>
      </c>
      <c r="D282" s="216">
        <v>5</v>
      </c>
      <c r="E282" s="24">
        <v>486</v>
      </c>
      <c r="F282" s="78" t="s">
        <v>2659</v>
      </c>
      <c r="G282" s="50" t="s">
        <v>2659</v>
      </c>
      <c r="H282" s="183">
        <v>154.05000000000001</v>
      </c>
      <c r="I282" s="226">
        <f t="shared" si="380"/>
        <v>1.947419668938656</v>
      </c>
      <c r="J282" s="127">
        <v>0.65</v>
      </c>
      <c r="K282" s="127">
        <v>0.75</v>
      </c>
      <c r="L282" s="96">
        <f t="shared" si="381"/>
        <v>15.384615384615374</v>
      </c>
      <c r="M282" s="888">
        <v>41696</v>
      </c>
      <c r="N282" s="870">
        <v>41698</v>
      </c>
      <c r="O282" s="877">
        <v>41705</v>
      </c>
      <c r="P282" s="19" t="s">
        <v>3668</v>
      </c>
      <c r="Q282" s="430" t="s">
        <v>3140</v>
      </c>
      <c r="R282" s="225">
        <f t="shared" si="414"/>
        <v>3</v>
      </c>
      <c r="S282" s="675">
        <f t="shared" si="382"/>
        <v>42.253521126760567</v>
      </c>
      <c r="T282" s="684">
        <f t="shared" si="383"/>
        <v>128.1956166025538</v>
      </c>
      <c r="U282" s="226">
        <f t="shared" si="384"/>
        <v>21.697183098591552</v>
      </c>
      <c r="V282" s="267">
        <v>12</v>
      </c>
      <c r="W282" s="169">
        <v>7.1</v>
      </c>
      <c r="X282" s="171">
        <v>1.54</v>
      </c>
      <c r="Y282" s="170">
        <v>1.9</v>
      </c>
      <c r="Z282" s="171">
        <v>5.4</v>
      </c>
      <c r="AA282" s="172">
        <v>32.700000000000003</v>
      </c>
      <c r="AB282" s="433">
        <v>6.8</v>
      </c>
      <c r="AC282" s="441">
        <v>9.73</v>
      </c>
      <c r="AD282" s="442">
        <v>18.399999999999999</v>
      </c>
      <c r="AE282" s="442">
        <v>14.05</v>
      </c>
      <c r="AF282" s="724">
        <v>29</v>
      </c>
      <c r="AG282" s="461">
        <v>43273</v>
      </c>
      <c r="AH282" s="678">
        <v>0.1</v>
      </c>
      <c r="AI282" s="768">
        <v>2.96</v>
      </c>
      <c r="AJ282" s="795" t="str">
        <f t="shared" si="367"/>
        <v>n/a</v>
      </c>
      <c r="AK282" s="794" t="str">
        <f t="shared" si="418"/>
        <v>n/a</v>
      </c>
      <c r="AL282" s="632">
        <f t="shared" si="419"/>
        <v>15.384615384615374</v>
      </c>
      <c r="AM282" s="633">
        <f t="shared" si="420"/>
        <v>16.039720840319482</v>
      </c>
      <c r="AN282" s="633" t="str">
        <f t="shared" si="400"/>
        <v>n/a</v>
      </c>
      <c r="AO282" s="234" t="str">
        <f t="shared" si="421"/>
        <v>n/a</v>
      </c>
      <c r="AP282" s="803">
        <v>3</v>
      </c>
      <c r="AQ282" s="803">
        <v>2.6</v>
      </c>
      <c r="AR282" s="802"/>
      <c r="AS282" s="803">
        <v>2.2400000000000002</v>
      </c>
      <c r="AT282" s="795">
        <v>1.92</v>
      </c>
      <c r="AU282" s="802"/>
      <c r="AV282" s="826">
        <v>1.6</v>
      </c>
      <c r="AW282" s="830">
        <v>0</v>
      </c>
      <c r="AX282" s="807">
        <v>0</v>
      </c>
      <c r="AY282" s="807">
        <v>0</v>
      </c>
      <c r="AZ282" s="807">
        <v>0</v>
      </c>
      <c r="BA282" s="807">
        <v>0</v>
      </c>
      <c r="BB282" s="807">
        <v>0</v>
      </c>
      <c r="BC282" s="807">
        <v>0</v>
      </c>
      <c r="BD282" s="807">
        <v>0</v>
      </c>
      <c r="BE282" s="807">
        <v>0</v>
      </c>
      <c r="BF282" s="807">
        <v>0</v>
      </c>
      <c r="BG282" s="807">
        <v>0</v>
      </c>
      <c r="BH282" s="805">
        <f t="shared" si="422"/>
        <v>11.36</v>
      </c>
      <c r="BI282" s="407">
        <f t="shared" si="423"/>
        <v>15.384615384615374</v>
      </c>
      <c r="BJ282" s="407">
        <f t="shared" si="415"/>
        <v>16.071428571428559</v>
      </c>
      <c r="BK282" s="407">
        <f t="shared" si="387"/>
        <v>16.666666666666675</v>
      </c>
      <c r="BL282" s="394">
        <f t="shared" si="416"/>
        <v>19.999999999999996</v>
      </c>
      <c r="BM282" s="406">
        <f t="shared" si="395"/>
        <v>0</v>
      </c>
      <c r="BN282" s="394">
        <f t="shared" si="395"/>
        <v>0</v>
      </c>
      <c r="BO282" s="394">
        <f t="shared" si="395"/>
        <v>0</v>
      </c>
      <c r="BP282" s="394">
        <f t="shared" si="395"/>
        <v>0</v>
      </c>
      <c r="BQ282" s="394">
        <f t="shared" si="395"/>
        <v>0</v>
      </c>
      <c r="BR282" s="394">
        <f t="shared" si="395"/>
        <v>0</v>
      </c>
      <c r="BS282" s="394">
        <f t="shared" si="395"/>
        <v>0</v>
      </c>
      <c r="BT282" s="394">
        <f t="shared" si="395"/>
        <v>0</v>
      </c>
      <c r="BU282" s="394">
        <f t="shared" si="395"/>
        <v>0</v>
      </c>
      <c r="BV282" s="394">
        <f t="shared" si="395"/>
        <v>0</v>
      </c>
      <c r="BW282" s="394">
        <f t="shared" si="395"/>
        <v>0</v>
      </c>
      <c r="BX282" s="406">
        <f t="shared" si="424"/>
        <v>4.5415140415140405</v>
      </c>
      <c r="BY282" s="407">
        <f t="shared" si="425"/>
        <v>7.5867197030856239</v>
      </c>
      <c r="BZ282" s="787" t="s">
        <v>2441</v>
      </c>
      <c r="CA282" s="682" t="str">
        <f t="shared" si="389"/>
        <v>n/a</v>
      </c>
      <c r="CB282" s="350" t="str">
        <f t="shared" si="390"/>
        <v>n/a</v>
      </c>
      <c r="CC282" s="406">
        <f t="shared" si="391"/>
        <v>56.240686598221806</v>
      </c>
      <c r="CD282" s="554">
        <f t="shared" si="426"/>
        <v>3.2040000000000002</v>
      </c>
      <c r="CE282" s="417">
        <f t="shared" si="41"/>
        <v>3.5157492000000001</v>
      </c>
      <c r="CF282" s="417">
        <f t="shared" si="401"/>
        <v>3.8673241200000006</v>
      </c>
      <c r="CG282" s="417">
        <f t="shared" si="401"/>
        <v>4.2540565320000008</v>
      </c>
      <c r="CH282" s="495">
        <f t="shared" si="401"/>
        <v>4.6794621852000011</v>
      </c>
      <c r="CI282" s="418">
        <f t="shared" si="392"/>
        <v>19.520592037200004</v>
      </c>
      <c r="CJ282" s="407">
        <f t="shared" si="393"/>
        <v>12.671594960856867</v>
      </c>
      <c r="CK282" s="462">
        <v>0.98</v>
      </c>
      <c r="CL282" s="463">
        <v>20.84</v>
      </c>
      <c r="CM282" s="463">
        <v>-0.73</v>
      </c>
      <c r="CN282" s="529">
        <v>5.49</v>
      </c>
      <c r="CO282" s="530">
        <v>6.99</v>
      </c>
    </row>
    <row r="283" spans="1:93" ht="11.25" customHeight="1">
      <c r="A283" s="24" t="s">
        <v>2977</v>
      </c>
      <c r="B283" s="24" t="s">
        <v>2978</v>
      </c>
      <c r="C283" s="29" t="s">
        <v>2495</v>
      </c>
      <c r="D283" s="199">
        <v>6</v>
      </c>
      <c r="E283" s="24">
        <v>460</v>
      </c>
      <c r="F283" s="57" t="s">
        <v>2659</v>
      </c>
      <c r="G283" s="49" t="s">
        <v>2659</v>
      </c>
      <c r="H283" s="184">
        <v>81.86</v>
      </c>
      <c r="I283" s="227">
        <f t="shared" si="380"/>
        <v>1.7102369899828975</v>
      </c>
      <c r="J283" s="126">
        <v>0.3175</v>
      </c>
      <c r="K283" s="126">
        <v>0.35</v>
      </c>
      <c r="L283" s="83">
        <f t="shared" si="381"/>
        <v>10.236220472440927</v>
      </c>
      <c r="M283" s="140">
        <v>42060</v>
      </c>
      <c r="N283" s="27">
        <v>42063</v>
      </c>
      <c r="O283" s="28">
        <v>42078</v>
      </c>
      <c r="P283" s="26" t="s">
        <v>1444</v>
      </c>
      <c r="Q283" s="761"/>
      <c r="R283" s="224">
        <f t="shared" si="414"/>
        <v>1.4</v>
      </c>
      <c r="S283" s="231">
        <f t="shared" si="382"/>
        <v>31.818181818181813</v>
      </c>
      <c r="T283" s="647">
        <f t="shared" si="383"/>
        <v>52.158874970614931</v>
      </c>
      <c r="U283" s="227">
        <f t="shared" si="384"/>
        <v>18.604545454545452</v>
      </c>
      <c r="V283" s="492">
        <v>12</v>
      </c>
      <c r="W283" s="161">
        <v>4.4000000000000004</v>
      </c>
      <c r="X283" s="149">
        <v>1.27</v>
      </c>
      <c r="Y283" s="155">
        <v>2.4900000000000002</v>
      </c>
      <c r="Z283" s="149">
        <v>2.8</v>
      </c>
      <c r="AA283" s="156">
        <v>14.5</v>
      </c>
      <c r="AB283" s="432">
        <v>23.9</v>
      </c>
      <c r="AC283" s="440">
        <v>24.48</v>
      </c>
      <c r="AD283" s="443">
        <v>20.3</v>
      </c>
      <c r="AE283" s="440">
        <v>14.62</v>
      </c>
      <c r="AF283" s="723">
        <v>34</v>
      </c>
      <c r="AG283" s="456">
        <v>68108</v>
      </c>
      <c r="AH283" s="653">
        <v>0.1</v>
      </c>
      <c r="AI283" s="767">
        <v>0.92</v>
      </c>
      <c r="AJ283" s="796">
        <f t="shared" ref="AJ283:AJ316" si="427">IF(OR(AD283&lt;0,AD283="n/a",AD283=0,AN283="n/a"),"n/a",AN283/AD283)</f>
        <v>0.57014205068652368</v>
      </c>
      <c r="AK283" s="688" t="str">
        <f t="shared" si="418"/>
        <v>n/a</v>
      </c>
      <c r="AL283" s="634">
        <f t="shared" si="419"/>
        <v>12.765480209348201</v>
      </c>
      <c r="AM283" s="631">
        <f t="shared" si="420"/>
        <v>11.322269979386167</v>
      </c>
      <c r="AN283" s="631">
        <f t="shared" si="400"/>
        <v>11.573883628936432</v>
      </c>
      <c r="AO283" s="235" t="str">
        <f t="shared" si="421"/>
        <v>n/a</v>
      </c>
      <c r="AP283" s="808">
        <v>1.2442825000000002</v>
      </c>
      <c r="AQ283" s="808">
        <v>1.1034249999999999</v>
      </c>
      <c r="AR283" s="809"/>
      <c r="AS283" s="808">
        <v>0.9978800000000001</v>
      </c>
      <c r="AT283" s="796">
        <v>0.90193000000000001</v>
      </c>
      <c r="AU283" s="809"/>
      <c r="AV283" s="821">
        <v>0.81557500000000005</v>
      </c>
      <c r="AW283" s="827">
        <v>0.71962499999999996</v>
      </c>
      <c r="AX283" s="811">
        <v>0.71962499999999996</v>
      </c>
      <c r="AY283" s="811">
        <v>0.67644749999999998</v>
      </c>
      <c r="AZ283" s="811">
        <v>0.60448500000000005</v>
      </c>
      <c r="BA283" s="811">
        <v>0.28784999999999999</v>
      </c>
      <c r="BB283" s="812">
        <v>0</v>
      </c>
      <c r="BC283" s="812">
        <v>0</v>
      </c>
      <c r="BD283" s="812">
        <v>0</v>
      </c>
      <c r="BE283" s="812">
        <v>0</v>
      </c>
      <c r="BF283" s="812">
        <v>0.17271</v>
      </c>
      <c r="BG283" s="812">
        <v>0.17271</v>
      </c>
      <c r="BH283" s="810">
        <f t="shared" si="422"/>
        <v>8.4165450000000011</v>
      </c>
      <c r="BI283" s="405">
        <f t="shared" si="423"/>
        <v>12.765480209348201</v>
      </c>
      <c r="BJ283" s="405">
        <f t="shared" si="415"/>
        <v>10.576923076923062</v>
      </c>
      <c r="BK283" s="405">
        <f t="shared" si="387"/>
        <v>10.638297872340431</v>
      </c>
      <c r="BL283" s="306">
        <f t="shared" si="416"/>
        <v>10.588235294117631</v>
      </c>
      <c r="BM283" s="404">
        <f t="shared" ref="BM283:BM297" si="428">IF(AW283=0,0,IF(AW283&gt;AV283,0,((AV283/AW283)-1)*100))</f>
        <v>13.333333333333353</v>
      </c>
      <c r="BN283" s="306">
        <f t="shared" ref="BN283:BN297" si="429">IF(AX283=0,0,IF(AX283&gt;AW283,0,((AW283/AX283)-1)*100))</f>
        <v>0</v>
      </c>
      <c r="BO283" s="306">
        <f t="shared" ref="BO283:BO297" si="430">IF(AY283=0,0,IF(AY283&gt;AX283,0,((AX283/AY283)-1)*100))</f>
        <v>6.3829787234042534</v>
      </c>
      <c r="BP283" s="306">
        <f t="shared" ref="BP283:BP297" si="431">IF(AZ283=0,0,IF(AZ283&gt;AY283,0,((AY283/AZ283)-1)*100))</f>
        <v>11.904761904761884</v>
      </c>
      <c r="BQ283" s="306">
        <f t="shared" ref="BQ283:BQ297" si="432">IF(BA283=0,0,IF(BA283&gt;AZ283,0,((AZ283/BA283)-1)*100))</f>
        <v>110.00000000000001</v>
      </c>
      <c r="BR283" s="306">
        <f t="shared" ref="BR283:BR297" si="433">IF(BB283=0,0,IF(BB283&gt;BA283,0,((BA283/BB283)-1)*100))</f>
        <v>0</v>
      </c>
      <c r="BS283" s="306">
        <f t="shared" ref="BS283:BS297" si="434">IF(BC283=0,0,IF(BC283&gt;BB283,0,((BB283/BC283)-1)*100))</f>
        <v>0</v>
      </c>
      <c r="BT283" s="306">
        <f t="shared" ref="BT283:BT297" si="435">IF(BD283=0,0,IF(BD283&gt;BC283,0,((BC283/BD283)-1)*100))</f>
        <v>0</v>
      </c>
      <c r="BU283" s="306">
        <f t="shared" ref="BU283:BU297" si="436">IF(BE283=0,0,IF(BE283&gt;BD283,0,((BD283/BE283)-1)*100))</f>
        <v>0</v>
      </c>
      <c r="BV283" s="306">
        <f t="shared" ref="BV283:BV297" si="437">IF(BF283=0,0,IF(BF283&gt;BE283,0,((BE283/BF283)-1)*100))</f>
        <v>0</v>
      </c>
      <c r="BW283" s="306">
        <f t="shared" ref="BW283:BW297" si="438">IF(BG283=0,0,IF(BG283&gt;BF283,0,((BF283/BG283)-1)*100))</f>
        <v>0</v>
      </c>
      <c r="BX283" s="404">
        <f t="shared" si="424"/>
        <v>12.412667360948587</v>
      </c>
      <c r="BY283" s="405">
        <f t="shared" si="425"/>
        <v>26.644876656975487</v>
      </c>
      <c r="BZ283" s="788" t="s">
        <v>2441</v>
      </c>
      <c r="CA283" s="486">
        <f t="shared" si="389"/>
        <v>-5.3204248356261221</v>
      </c>
      <c r="CB283" s="348">
        <f t="shared" si="390"/>
        <v>13.28412061891933</v>
      </c>
      <c r="CC283" s="404">
        <f t="shared" si="391"/>
        <v>69.797727272727286</v>
      </c>
      <c r="CD283" s="570">
        <f t="shared" si="426"/>
        <v>1.3687107500000002</v>
      </c>
      <c r="CE283" s="419">
        <f t="shared" si="41"/>
        <v>1.5055818250000004</v>
      </c>
      <c r="CF283" s="419">
        <f t="shared" ref="CF283:CH315" si="439">IF($AE283="n/a",1.03*CE283,IF($AE283&lt;0,1.01*CE283,IF($AE283&gt;10,1.1*CE283,(1+$AE283/100)*CE283)))</f>
        <v>1.6561400075000006</v>
      </c>
      <c r="CG283" s="419">
        <f t="shared" si="439"/>
        <v>1.8217540082500008</v>
      </c>
      <c r="CH283" s="496">
        <f t="shared" si="439"/>
        <v>2.0039294090750008</v>
      </c>
      <c r="CI283" s="416">
        <f t="shared" si="392"/>
        <v>8.3561159998250041</v>
      </c>
      <c r="CJ283" s="405">
        <f t="shared" si="393"/>
        <v>10.207813339634747</v>
      </c>
      <c r="CK283" s="457">
        <v>1.21</v>
      </c>
      <c r="CL283" s="458">
        <v>39.06</v>
      </c>
      <c r="CM283" s="458">
        <v>-5.99</v>
      </c>
      <c r="CN283" s="525">
        <v>-0.59</v>
      </c>
      <c r="CO283" s="508">
        <v>6.57</v>
      </c>
    </row>
    <row r="284" spans="1:93" ht="11.25" customHeight="1">
      <c r="A284" s="24" t="s">
        <v>3620</v>
      </c>
      <c r="B284" s="24" t="s">
        <v>3621</v>
      </c>
      <c r="C284" s="29" t="s">
        <v>3417</v>
      </c>
      <c r="D284" s="199">
        <v>9</v>
      </c>
      <c r="E284" s="24">
        <v>356</v>
      </c>
      <c r="F284" s="38" t="s">
        <v>1572</v>
      </c>
      <c r="G284" s="39" t="s">
        <v>1572</v>
      </c>
      <c r="H284" s="184">
        <v>53.25</v>
      </c>
      <c r="I284" s="227">
        <f t="shared" si="380"/>
        <v>0.95148669796557128</v>
      </c>
      <c r="J284" s="126">
        <v>0.11333333333333334</v>
      </c>
      <c r="K284" s="126">
        <v>0.12666666666666668</v>
      </c>
      <c r="L284" s="83">
        <f t="shared" si="381"/>
        <v>11.764705882352944</v>
      </c>
      <c r="M284" s="501">
        <v>41730</v>
      </c>
      <c r="N284" s="329">
        <v>41732</v>
      </c>
      <c r="O284" s="330">
        <v>41760</v>
      </c>
      <c r="P284" s="26" t="s">
        <v>1515</v>
      </c>
      <c r="Q284" s="198"/>
      <c r="R284" s="224">
        <f t="shared" si="414"/>
        <v>0.50666666666666671</v>
      </c>
      <c r="S284" s="231">
        <f t="shared" si="382"/>
        <v>12.63507896924356</v>
      </c>
      <c r="T284" s="647">
        <f t="shared" si="383"/>
        <v>-4.9740814986120814</v>
      </c>
      <c r="U284" s="227">
        <f t="shared" si="384"/>
        <v>13.279301745635911</v>
      </c>
      <c r="V284" s="492">
        <v>12</v>
      </c>
      <c r="W284" s="161">
        <v>4.01</v>
      </c>
      <c r="X284" s="149">
        <v>1.62</v>
      </c>
      <c r="Y284" s="155">
        <v>1.76</v>
      </c>
      <c r="Z284" s="149">
        <v>1.53</v>
      </c>
      <c r="AA284" s="156">
        <v>12.7</v>
      </c>
      <c r="AB284" s="432">
        <v>5.3</v>
      </c>
      <c r="AC284" s="440">
        <v>9.35</v>
      </c>
      <c r="AD284" s="443">
        <v>11.9</v>
      </c>
      <c r="AE284" s="440">
        <v>8.1999999999999993</v>
      </c>
      <c r="AF284" s="723">
        <v>18</v>
      </c>
      <c r="AG284" s="456">
        <v>6850</v>
      </c>
      <c r="AH284" s="653">
        <v>1.2</v>
      </c>
      <c r="AI284" s="767">
        <v>0.28000000000000003</v>
      </c>
      <c r="AJ284" s="796">
        <f t="shared" si="427"/>
        <v>1.2322667441967501</v>
      </c>
      <c r="AK284" s="688">
        <f t="shared" si="418"/>
        <v>1.5125217852792634</v>
      </c>
      <c r="AL284" s="634">
        <f t="shared" si="419"/>
        <v>12.121212121212132</v>
      </c>
      <c r="AM284" s="631">
        <f t="shared" si="420"/>
        <v>18.621915922303089</v>
      </c>
      <c r="AN284" s="631">
        <f t="shared" si="400"/>
        <v>14.663974255941326</v>
      </c>
      <c r="AO284" s="235">
        <f t="shared" si="421"/>
        <v>9.6950499481459396</v>
      </c>
      <c r="AP284" s="808">
        <v>0.49333333333333335</v>
      </c>
      <c r="AQ284" s="808">
        <v>0.44</v>
      </c>
      <c r="AR284" s="809"/>
      <c r="AS284" s="808">
        <v>0.38</v>
      </c>
      <c r="AT284" s="796">
        <v>0.29555999999999999</v>
      </c>
      <c r="AU284" s="809"/>
      <c r="AV284" s="821">
        <v>0.27111111111111114</v>
      </c>
      <c r="AW284" s="827">
        <v>0.24888888888888891</v>
      </c>
      <c r="AX284" s="811">
        <v>0.24444444444444446</v>
      </c>
      <c r="AY284" s="811">
        <v>0.23111111111111113</v>
      </c>
      <c r="AZ284" s="811">
        <v>0.21333333333333335</v>
      </c>
      <c r="BA284" s="812">
        <v>0.19555555555555557</v>
      </c>
      <c r="BB284" s="812">
        <v>0.19555555555555557</v>
      </c>
      <c r="BC284" s="811">
        <v>0.16888888888888889</v>
      </c>
      <c r="BD284" s="812">
        <v>0.16</v>
      </c>
      <c r="BE284" s="812">
        <v>0.16</v>
      </c>
      <c r="BF284" s="812">
        <v>0.16</v>
      </c>
      <c r="BG284" s="812">
        <v>0.16</v>
      </c>
      <c r="BH284" s="810">
        <f t="shared" si="422"/>
        <v>4.0177822222222233</v>
      </c>
      <c r="BI284" s="405">
        <f t="shared" si="423"/>
        <v>12.121212121212132</v>
      </c>
      <c r="BJ284" s="405">
        <f t="shared" si="415"/>
        <v>15.789473684210531</v>
      </c>
      <c r="BK284" s="405">
        <f t="shared" si="387"/>
        <v>28.569495195560979</v>
      </c>
      <c r="BL284" s="306">
        <f t="shared" si="416"/>
        <v>9.0180327868852217</v>
      </c>
      <c r="BM284" s="404">
        <f t="shared" si="428"/>
        <v>8.9285714285714199</v>
      </c>
      <c r="BN284" s="306">
        <f t="shared" si="429"/>
        <v>1.8181818181818077</v>
      </c>
      <c r="BO284" s="306">
        <f t="shared" si="430"/>
        <v>5.7692307692307709</v>
      </c>
      <c r="BP284" s="306">
        <f t="shared" si="431"/>
        <v>8.333333333333325</v>
      </c>
      <c r="BQ284" s="306">
        <f t="shared" si="432"/>
        <v>9.0909090909090828</v>
      </c>
      <c r="BR284" s="306">
        <f t="shared" si="433"/>
        <v>0</v>
      </c>
      <c r="BS284" s="306">
        <f t="shared" si="434"/>
        <v>15.789473684210531</v>
      </c>
      <c r="BT284" s="306">
        <f t="shared" si="435"/>
        <v>5.555555555555558</v>
      </c>
      <c r="BU284" s="306">
        <f t="shared" si="436"/>
        <v>0</v>
      </c>
      <c r="BV284" s="306">
        <f t="shared" si="437"/>
        <v>0</v>
      </c>
      <c r="BW284" s="306">
        <f t="shared" si="438"/>
        <v>0</v>
      </c>
      <c r="BX284" s="404">
        <f t="shared" si="424"/>
        <v>8.0522312978574249</v>
      </c>
      <c r="BY284" s="405">
        <f t="shared" si="425"/>
        <v>7.6147477363335865</v>
      </c>
      <c r="BZ284" s="788" t="s">
        <v>2637</v>
      </c>
      <c r="CA284" s="486">
        <f t="shared" si="389"/>
        <v>2.3361592082709866</v>
      </c>
      <c r="CB284" s="348">
        <f t="shared" si="390"/>
        <v>15.615460953906897</v>
      </c>
      <c r="CC284" s="404">
        <f t="shared" si="391"/>
        <v>74.937202551513721</v>
      </c>
      <c r="CD284" s="570">
        <f t="shared" si="426"/>
        <v>0.51947999999999994</v>
      </c>
      <c r="CE284" s="419">
        <f t="shared" si="41"/>
        <v>0.56805137999999988</v>
      </c>
      <c r="CF284" s="419">
        <f t="shared" si="439"/>
        <v>0.61463159315999993</v>
      </c>
      <c r="CG284" s="419">
        <f t="shared" si="439"/>
        <v>0.66503138379911997</v>
      </c>
      <c r="CH284" s="496">
        <f t="shared" si="439"/>
        <v>0.71956395727064781</v>
      </c>
      <c r="CI284" s="416">
        <f t="shared" si="392"/>
        <v>3.0867583142297672</v>
      </c>
      <c r="CJ284" s="405">
        <f t="shared" si="393"/>
        <v>5.7967292286005012</v>
      </c>
      <c r="CK284" s="457">
        <v>1.1599999999999999</v>
      </c>
      <c r="CL284" s="458">
        <v>7.38</v>
      </c>
      <c r="CM284" s="458">
        <v>-5.29</v>
      </c>
      <c r="CN284" s="525">
        <v>0.71</v>
      </c>
      <c r="CO284" s="508">
        <v>-0.05</v>
      </c>
    </row>
    <row r="285" spans="1:93" ht="11.25" customHeight="1">
      <c r="A285" s="24" t="s">
        <v>3555</v>
      </c>
      <c r="B285" s="24" t="s">
        <v>2994</v>
      </c>
      <c r="C285" s="217" t="s">
        <v>3547</v>
      </c>
      <c r="D285" s="199">
        <v>6</v>
      </c>
      <c r="E285" s="24">
        <v>438</v>
      </c>
      <c r="F285" s="38" t="s">
        <v>2049</v>
      </c>
      <c r="G285" s="39" t="s">
        <v>2049</v>
      </c>
      <c r="H285" s="184">
        <v>67.650000000000006</v>
      </c>
      <c r="I285" s="227">
        <f t="shared" si="380"/>
        <v>1.4781966001478195</v>
      </c>
      <c r="J285" s="126">
        <v>0.2</v>
      </c>
      <c r="K285" s="126">
        <v>0.25</v>
      </c>
      <c r="L285" s="83">
        <f t="shared" si="381"/>
        <v>25</v>
      </c>
      <c r="M285" s="140">
        <v>41992</v>
      </c>
      <c r="N285" s="27">
        <v>41996</v>
      </c>
      <c r="O285" s="28">
        <v>42016</v>
      </c>
      <c r="P285" s="93" t="s">
        <v>1242</v>
      </c>
      <c r="Q285" s="627"/>
      <c r="R285" s="224">
        <f t="shared" si="414"/>
        <v>1</v>
      </c>
      <c r="S285" s="231">
        <f t="shared" si="382"/>
        <v>31.948881789137378</v>
      </c>
      <c r="T285" s="647">
        <f t="shared" si="383"/>
        <v>196.79401605477361</v>
      </c>
      <c r="U285" s="227">
        <f t="shared" si="384"/>
        <v>21.613418530351439</v>
      </c>
      <c r="V285" s="492">
        <v>10</v>
      </c>
      <c r="W285" s="161">
        <v>3.13</v>
      </c>
      <c r="X285" s="149">
        <v>1.44</v>
      </c>
      <c r="Y285" s="155">
        <v>1.72</v>
      </c>
      <c r="Z285" s="149">
        <v>9.17</v>
      </c>
      <c r="AA285" s="156">
        <v>44.2</v>
      </c>
      <c r="AB285" s="432">
        <v>15.3</v>
      </c>
      <c r="AC285" s="440">
        <v>14.01</v>
      </c>
      <c r="AD285" s="443">
        <v>28.3</v>
      </c>
      <c r="AE285" s="440">
        <v>15</v>
      </c>
      <c r="AF285" s="723">
        <v>5</v>
      </c>
      <c r="AG285" s="456">
        <v>3788</v>
      </c>
      <c r="AH285" s="653">
        <v>1.8</v>
      </c>
      <c r="AI285" s="767">
        <v>1.04</v>
      </c>
      <c r="AJ285" s="796">
        <f t="shared" si="427"/>
        <v>0.76582573776117147</v>
      </c>
      <c r="AK285" s="688">
        <f t="shared" si="418"/>
        <v>0.73301262162990211</v>
      </c>
      <c r="AL285" s="634">
        <f t="shared" si="419"/>
        <v>42.857142857142861</v>
      </c>
      <c r="AM285" s="631">
        <f t="shared" si="420"/>
        <v>25.99210498948732</v>
      </c>
      <c r="AN285" s="631">
        <f t="shared" si="400"/>
        <v>21.672868378641152</v>
      </c>
      <c r="AO285" s="235">
        <f t="shared" si="421"/>
        <v>29.566842014875672</v>
      </c>
      <c r="AP285" s="808">
        <v>0.8</v>
      </c>
      <c r="AQ285" s="808">
        <v>0.56000000000000005</v>
      </c>
      <c r="AR285" s="809"/>
      <c r="AS285" s="808">
        <v>0.44</v>
      </c>
      <c r="AT285" s="796">
        <v>0.4</v>
      </c>
      <c r="AU285" s="809"/>
      <c r="AV285" s="821">
        <v>0.36</v>
      </c>
      <c r="AW285" s="827">
        <v>0.3</v>
      </c>
      <c r="AX285" s="811">
        <v>0.3</v>
      </c>
      <c r="AY285" s="811">
        <v>0.24</v>
      </c>
      <c r="AZ285" s="811">
        <v>0.18</v>
      </c>
      <c r="BA285" s="811">
        <v>0.12</v>
      </c>
      <c r="BB285" s="812">
        <v>0.06</v>
      </c>
      <c r="BC285" s="812">
        <v>0.06</v>
      </c>
      <c r="BD285" s="812">
        <v>0.06</v>
      </c>
      <c r="BE285" s="812">
        <v>0.06</v>
      </c>
      <c r="BF285" s="812">
        <v>0.06</v>
      </c>
      <c r="BG285" s="812">
        <v>0.06</v>
      </c>
      <c r="BH285" s="810">
        <f t="shared" si="422"/>
        <v>4.0599999999999996</v>
      </c>
      <c r="BI285" s="405">
        <f t="shared" si="423"/>
        <v>42.857142857142861</v>
      </c>
      <c r="BJ285" s="405">
        <f t="shared" si="415"/>
        <v>27.272727272727295</v>
      </c>
      <c r="BK285" s="405">
        <f t="shared" si="387"/>
        <v>9.9999999999999858</v>
      </c>
      <c r="BL285" s="306">
        <f t="shared" si="416"/>
        <v>11.111111111111116</v>
      </c>
      <c r="BM285" s="404">
        <f t="shared" si="428"/>
        <v>19.999999999999996</v>
      </c>
      <c r="BN285" s="306">
        <f t="shared" si="429"/>
        <v>0</v>
      </c>
      <c r="BO285" s="306">
        <f t="shared" si="430"/>
        <v>25</v>
      </c>
      <c r="BP285" s="306">
        <f t="shared" si="431"/>
        <v>33.333333333333329</v>
      </c>
      <c r="BQ285" s="306">
        <f t="shared" si="432"/>
        <v>50</v>
      </c>
      <c r="BR285" s="306">
        <f t="shared" si="433"/>
        <v>100</v>
      </c>
      <c r="BS285" s="306">
        <f t="shared" si="434"/>
        <v>0</v>
      </c>
      <c r="BT285" s="306">
        <f t="shared" si="435"/>
        <v>0</v>
      </c>
      <c r="BU285" s="306">
        <f t="shared" si="436"/>
        <v>0</v>
      </c>
      <c r="BV285" s="306">
        <f t="shared" si="437"/>
        <v>0</v>
      </c>
      <c r="BW285" s="306">
        <f t="shared" si="438"/>
        <v>0</v>
      </c>
      <c r="BX285" s="404">
        <f t="shared" si="424"/>
        <v>21.304954304954308</v>
      </c>
      <c r="BY285" s="405">
        <f t="shared" si="425"/>
        <v>26.622782322617113</v>
      </c>
      <c r="BZ285" s="788" t="s">
        <v>2441</v>
      </c>
      <c r="CA285" s="486">
        <f t="shared" si="389"/>
        <v>1.5376464484375312</v>
      </c>
      <c r="CB285" s="348">
        <f t="shared" si="390"/>
        <v>23.15106497878897</v>
      </c>
      <c r="CC285" s="404">
        <f t="shared" si="391"/>
        <v>73.20376996805112</v>
      </c>
      <c r="CD285" s="570">
        <f t="shared" si="426"/>
        <v>0.88000000000000012</v>
      </c>
      <c r="CE285" s="419">
        <f t="shared" si="41"/>
        <v>0.96800000000000019</v>
      </c>
      <c r="CF285" s="419">
        <f t="shared" si="439"/>
        <v>1.0648000000000002</v>
      </c>
      <c r="CG285" s="419">
        <f t="shared" si="439"/>
        <v>1.1712800000000003</v>
      </c>
      <c r="CH285" s="496">
        <f t="shared" si="439"/>
        <v>1.2884080000000004</v>
      </c>
      <c r="CI285" s="416">
        <f t="shared" si="392"/>
        <v>5.3724880000000015</v>
      </c>
      <c r="CJ285" s="405">
        <f t="shared" si="393"/>
        <v>7.9415934959349608</v>
      </c>
      <c r="CK285" s="457">
        <v>0.87</v>
      </c>
      <c r="CL285" s="458">
        <v>21.79</v>
      </c>
      <c r="CM285" s="458">
        <v>-2.66</v>
      </c>
      <c r="CN285" s="525">
        <v>4.8099999999999996</v>
      </c>
      <c r="CO285" s="508">
        <v>8.81</v>
      </c>
    </row>
    <row r="286" spans="1:93" ht="11.25" customHeight="1">
      <c r="A286" s="32" t="s">
        <v>1274</v>
      </c>
      <c r="B286" s="32" t="s">
        <v>615</v>
      </c>
      <c r="C286" s="524" t="s">
        <v>3314</v>
      </c>
      <c r="D286" s="200">
        <v>5</v>
      </c>
      <c r="E286" s="24">
        <v>505</v>
      </c>
      <c r="F286" s="65" t="s">
        <v>2659</v>
      </c>
      <c r="G286" s="66" t="s">
        <v>2659</v>
      </c>
      <c r="H286" s="185">
        <v>88.12</v>
      </c>
      <c r="I286" s="229">
        <f t="shared" si="380"/>
        <v>0.72628234226055377</v>
      </c>
      <c r="J286" s="125">
        <v>0.13</v>
      </c>
      <c r="K286" s="125">
        <v>0.16</v>
      </c>
      <c r="L286" s="84">
        <f t="shared" si="381"/>
        <v>23.076923076923084</v>
      </c>
      <c r="M286" s="215">
        <v>41774</v>
      </c>
      <c r="N286" s="44">
        <v>41778</v>
      </c>
      <c r="O286" s="34">
        <v>41793</v>
      </c>
      <c r="P286" s="268" t="s">
        <v>1884</v>
      </c>
      <c r="Q286" s="32"/>
      <c r="R286" s="192">
        <f t="shared" si="414"/>
        <v>0.64</v>
      </c>
      <c r="S286" s="672">
        <f t="shared" si="382"/>
        <v>23.970037453183522</v>
      </c>
      <c r="T286" s="681">
        <f t="shared" si="383"/>
        <v>268.94730521327364</v>
      </c>
      <c r="U286" s="229">
        <f t="shared" si="384"/>
        <v>33.00374531835206</v>
      </c>
      <c r="V286" s="264">
        <v>12</v>
      </c>
      <c r="W286" s="162">
        <v>2.67</v>
      </c>
      <c r="X286" s="150">
        <v>1.99</v>
      </c>
      <c r="Y286" s="157">
        <v>2.1</v>
      </c>
      <c r="Z286" s="150">
        <v>9.2799999999999994</v>
      </c>
      <c r="AA286" s="158">
        <v>29.7</v>
      </c>
      <c r="AB286" s="434">
        <v>14.7</v>
      </c>
      <c r="AC286" s="444">
        <v>15.36</v>
      </c>
      <c r="AD286" s="445">
        <v>26.5</v>
      </c>
      <c r="AE286" s="445">
        <v>16.559999999999999</v>
      </c>
      <c r="AF286" s="725">
        <v>28</v>
      </c>
      <c r="AG286" s="467">
        <v>12001</v>
      </c>
      <c r="AH286" s="679">
        <v>0.2</v>
      </c>
      <c r="AI286" s="769">
        <v>0</v>
      </c>
      <c r="AJ286" s="797" t="str">
        <f t="shared" si="427"/>
        <v>n/a</v>
      </c>
      <c r="AK286" s="686" t="str">
        <f t="shared" si="418"/>
        <v>n/a</v>
      </c>
      <c r="AL286" s="635">
        <f t="shared" si="419"/>
        <v>24.489795918367353</v>
      </c>
      <c r="AM286" s="636">
        <f t="shared" si="420"/>
        <v>41.567574633378214</v>
      </c>
      <c r="AN286" s="636" t="str">
        <f t="shared" si="400"/>
        <v>n/a</v>
      </c>
      <c r="AO286" s="236" t="str">
        <f t="shared" si="421"/>
        <v>n/a</v>
      </c>
      <c r="AP286" s="814">
        <v>0.61</v>
      </c>
      <c r="AQ286" s="814">
        <v>0.49</v>
      </c>
      <c r="AR286" s="815"/>
      <c r="AS286" s="814">
        <v>0.36</v>
      </c>
      <c r="AT286" s="797">
        <v>0.215</v>
      </c>
      <c r="AU286" s="815"/>
      <c r="AV286" s="828">
        <v>0.14000000000000001</v>
      </c>
      <c r="AW286" s="829">
        <v>0</v>
      </c>
      <c r="AX286" s="820">
        <v>0</v>
      </c>
      <c r="AY286" s="820">
        <v>0</v>
      </c>
      <c r="AZ286" s="820">
        <v>0</v>
      </c>
      <c r="BA286" s="820">
        <v>0</v>
      </c>
      <c r="BB286" s="820">
        <v>0</v>
      </c>
      <c r="BC286" s="820">
        <v>0</v>
      </c>
      <c r="BD286" s="820">
        <v>0</v>
      </c>
      <c r="BE286" s="820">
        <v>0</v>
      </c>
      <c r="BF286" s="820">
        <v>0</v>
      </c>
      <c r="BG286" s="820">
        <v>0</v>
      </c>
      <c r="BH286" s="816">
        <f t="shared" si="422"/>
        <v>1.8149999999999999</v>
      </c>
      <c r="BI286" s="409">
        <f t="shared" si="423"/>
        <v>24.489795918367353</v>
      </c>
      <c r="BJ286" s="409">
        <f t="shared" si="415"/>
        <v>36.111111111111114</v>
      </c>
      <c r="BK286" s="409">
        <f t="shared" si="387"/>
        <v>67.441860465116264</v>
      </c>
      <c r="BL286" s="395">
        <f t="shared" si="416"/>
        <v>53.571428571428555</v>
      </c>
      <c r="BM286" s="408">
        <f t="shared" si="428"/>
        <v>0</v>
      </c>
      <c r="BN286" s="395">
        <f t="shared" si="429"/>
        <v>0</v>
      </c>
      <c r="BO286" s="395">
        <f t="shared" si="430"/>
        <v>0</v>
      </c>
      <c r="BP286" s="395">
        <f t="shared" si="431"/>
        <v>0</v>
      </c>
      <c r="BQ286" s="395">
        <f t="shared" si="432"/>
        <v>0</v>
      </c>
      <c r="BR286" s="395">
        <f t="shared" si="433"/>
        <v>0</v>
      </c>
      <c r="BS286" s="395">
        <f t="shared" si="434"/>
        <v>0</v>
      </c>
      <c r="BT286" s="395">
        <f t="shared" si="435"/>
        <v>0</v>
      </c>
      <c r="BU286" s="395">
        <f t="shared" si="436"/>
        <v>0</v>
      </c>
      <c r="BV286" s="395">
        <f t="shared" si="437"/>
        <v>0</v>
      </c>
      <c r="BW286" s="395">
        <f t="shared" si="438"/>
        <v>0</v>
      </c>
      <c r="BX286" s="408">
        <f t="shared" si="424"/>
        <v>12.107613071068219</v>
      </c>
      <c r="BY286" s="409">
        <f t="shared" si="425"/>
        <v>21.79166589593623</v>
      </c>
      <c r="BZ286" s="654" t="s">
        <v>2441</v>
      </c>
      <c r="CA286" s="487" t="str">
        <f t="shared" si="389"/>
        <v>n/a</v>
      </c>
      <c r="CB286" s="349" t="str">
        <f t="shared" si="390"/>
        <v>n/a</v>
      </c>
      <c r="CC286" s="408">
        <f t="shared" si="391"/>
        <v>60.462621722846436</v>
      </c>
      <c r="CD286" s="574">
        <f t="shared" si="426"/>
        <v>0.67100000000000004</v>
      </c>
      <c r="CE286" s="420">
        <f t="shared" si="41"/>
        <v>0.73810000000000009</v>
      </c>
      <c r="CF286" s="420">
        <f t="shared" si="439"/>
        <v>0.81191000000000013</v>
      </c>
      <c r="CG286" s="420">
        <f t="shared" si="439"/>
        <v>0.89310100000000026</v>
      </c>
      <c r="CH286" s="497">
        <f t="shared" si="439"/>
        <v>0.98241110000000031</v>
      </c>
      <c r="CI286" s="421">
        <f t="shared" si="392"/>
        <v>4.0965221000000005</v>
      </c>
      <c r="CJ286" s="409">
        <f t="shared" si="393"/>
        <v>4.6487994779845661</v>
      </c>
      <c r="CK286" s="468">
        <v>1.08</v>
      </c>
      <c r="CL286" s="469">
        <v>57.83</v>
      </c>
      <c r="CM286" s="469">
        <v>-2.62</v>
      </c>
      <c r="CN286" s="528">
        <v>9.1999999999999993</v>
      </c>
      <c r="CO286" s="476">
        <v>27.41</v>
      </c>
    </row>
    <row r="287" spans="1:93" ht="11.25" customHeight="1">
      <c r="A287" s="16" t="s">
        <v>1864</v>
      </c>
      <c r="B287" s="16" t="s">
        <v>1865</v>
      </c>
      <c r="C287" s="194" t="s">
        <v>3232</v>
      </c>
      <c r="D287" s="116">
        <v>8</v>
      </c>
      <c r="E287" s="24">
        <v>384</v>
      </c>
      <c r="F287" s="38" t="s">
        <v>2049</v>
      </c>
      <c r="G287" s="49" t="s">
        <v>2659</v>
      </c>
      <c r="H287" s="184">
        <v>23.67</v>
      </c>
      <c r="I287" s="227">
        <f t="shared" si="380"/>
        <v>9.9704267004647225</v>
      </c>
      <c r="J287" s="126">
        <v>0.54</v>
      </c>
      <c r="K287" s="126">
        <v>0.59</v>
      </c>
      <c r="L287" s="83">
        <f t="shared" si="381"/>
        <v>9.259259259259256</v>
      </c>
      <c r="M287" s="140">
        <v>41890</v>
      </c>
      <c r="N287" s="27">
        <v>41892</v>
      </c>
      <c r="O287" s="28">
        <v>41906</v>
      </c>
      <c r="P287" s="93" t="s">
        <v>916</v>
      </c>
      <c r="Q287" s="627"/>
      <c r="R287" s="224">
        <f t="shared" si="414"/>
        <v>2.36</v>
      </c>
      <c r="S287" s="231">
        <f t="shared" si="382"/>
        <v>141.31736526946108</v>
      </c>
      <c r="T287" s="680">
        <f t="shared" si="383"/>
        <v>-8.8122289951205968</v>
      </c>
      <c r="U287" s="227">
        <f t="shared" si="384"/>
        <v>14.17365269461078</v>
      </c>
      <c r="V287" s="263">
        <v>12</v>
      </c>
      <c r="W287" s="161">
        <v>1.67</v>
      </c>
      <c r="X287" s="149">
        <v>2.83</v>
      </c>
      <c r="Y287" s="155">
        <v>8.1300000000000008</v>
      </c>
      <c r="Z287" s="149">
        <v>1.32</v>
      </c>
      <c r="AA287" s="156">
        <v>9.6999999999999993</v>
      </c>
      <c r="AB287" s="432">
        <v>30.7</v>
      </c>
      <c r="AC287" s="474">
        <v>6.42</v>
      </c>
      <c r="AD287" s="443">
        <v>21.5</v>
      </c>
      <c r="AE287" s="440">
        <v>5</v>
      </c>
      <c r="AF287" s="723">
        <v>11</v>
      </c>
      <c r="AG287" s="456">
        <v>779</v>
      </c>
      <c r="AH287" s="655">
        <v>3.3</v>
      </c>
      <c r="AI287" s="767">
        <v>0.7</v>
      </c>
      <c r="AJ287" s="796">
        <f t="shared" si="427"/>
        <v>0.32025457483201264</v>
      </c>
      <c r="AK287" s="688" t="str">
        <f t="shared" si="418"/>
        <v>n/a</v>
      </c>
      <c r="AL287" s="634">
        <f t="shared" ref="AL287:AL294" si="440">((AP287/AQ287)^(1/1)-1)*100</f>
        <v>4.6296296296296058</v>
      </c>
      <c r="AM287" s="631">
        <f>IF(AT287=0,"n/a",((AP287/AT287)^(1/3)-1)*100)</f>
        <v>8.487172648562602</v>
      </c>
      <c r="AN287" s="631">
        <f t="shared" si="400"/>
        <v>6.8854733588882722</v>
      </c>
      <c r="AO287" s="235" t="str">
        <f t="shared" ref="AO287:AO294" si="441">IF(BB287=0,"n/a",((AP287/BB287)^(1/10)-1)*100)</f>
        <v>n/a</v>
      </c>
      <c r="AP287" s="808">
        <v>2.2599999999999998</v>
      </c>
      <c r="AQ287" s="808">
        <v>2.16</v>
      </c>
      <c r="AR287" s="809"/>
      <c r="AS287" s="808">
        <v>2.02</v>
      </c>
      <c r="AT287" s="796">
        <v>1.77</v>
      </c>
      <c r="AU287" s="809"/>
      <c r="AV287" s="810">
        <v>1.65</v>
      </c>
      <c r="AW287" s="811">
        <v>1.62</v>
      </c>
      <c r="AX287" s="811">
        <v>1.44</v>
      </c>
      <c r="AY287" s="811">
        <v>0.98</v>
      </c>
      <c r="AZ287" s="812">
        <v>0</v>
      </c>
      <c r="BA287" s="812">
        <v>0</v>
      </c>
      <c r="BB287" s="812">
        <v>0</v>
      </c>
      <c r="BC287" s="812">
        <v>0</v>
      </c>
      <c r="BD287" s="812">
        <v>0</v>
      </c>
      <c r="BE287" s="812">
        <v>0</v>
      </c>
      <c r="BF287" s="812">
        <v>0</v>
      </c>
      <c r="BG287" s="812">
        <v>0</v>
      </c>
      <c r="BH287" s="810">
        <f t="shared" ref="BH287:BH294" si="442">SUM(AP287:BG287)</f>
        <v>13.9</v>
      </c>
      <c r="BI287" s="405">
        <f t="shared" ref="BI287:BI294" si="443">((AP287/AQ287)-1)*100</f>
        <v>4.6296296296296058</v>
      </c>
      <c r="BJ287" s="405">
        <f t="shared" si="415"/>
        <v>6.9306930693069368</v>
      </c>
      <c r="BK287" s="405">
        <f t="shared" si="387"/>
        <v>14.124293785310726</v>
      </c>
      <c r="BL287" s="306">
        <f t="shared" si="416"/>
        <v>7.2727272727272751</v>
      </c>
      <c r="BM287" s="404">
        <f t="shared" si="428"/>
        <v>1.8518518518518379</v>
      </c>
      <c r="BN287" s="306">
        <f t="shared" si="429"/>
        <v>12.500000000000021</v>
      </c>
      <c r="BO287" s="306">
        <f t="shared" si="430"/>
        <v>46.938775510204088</v>
      </c>
      <c r="BP287" s="306">
        <f t="shared" si="431"/>
        <v>0</v>
      </c>
      <c r="BQ287" s="306">
        <f t="shared" si="432"/>
        <v>0</v>
      </c>
      <c r="BR287" s="306">
        <f t="shared" si="433"/>
        <v>0</v>
      </c>
      <c r="BS287" s="306">
        <f t="shared" si="434"/>
        <v>0</v>
      </c>
      <c r="BT287" s="306">
        <f t="shared" si="435"/>
        <v>0</v>
      </c>
      <c r="BU287" s="306">
        <f t="shared" si="436"/>
        <v>0</v>
      </c>
      <c r="BV287" s="306">
        <f t="shared" si="437"/>
        <v>0</v>
      </c>
      <c r="BW287" s="306">
        <f t="shared" si="438"/>
        <v>0</v>
      </c>
      <c r="BX287" s="404">
        <f t="shared" ref="BX287:BX294" si="444">AVERAGE(BI287:BW287)</f>
        <v>6.2831980746020326</v>
      </c>
      <c r="BY287" s="405">
        <f t="shared" ref="BY287:BY294" si="445">SQRT(AVERAGE((BI287-$BX287)^2,(BJ287-$BX287)^2,(BK287-$BX287)^2,(BL287-$BX287)^2,(BM287-$BX287)^2,(BN287-$BX287)^2,(BO287-$BX287)^2,(BP287-$BX287)^2,(BQ287-$BX287)^2,(BR287-$BX287)^2,(BS287-$BX287)^2,(BT287-$BX287)^2,(BU287-$BX287)^2,(BV287-$BX287)^2,(BW287-$BX287)^2))</f>
        <v>11.811309678592025</v>
      </c>
      <c r="BZ287" s="788" t="s">
        <v>2637</v>
      </c>
      <c r="CA287" s="486">
        <f t="shared" si="389"/>
        <v>2.6822473647422136</v>
      </c>
      <c r="CB287" s="348">
        <f t="shared" si="390"/>
        <v>16.855900059352994</v>
      </c>
      <c r="CC287" s="404">
        <f t="shared" si="391"/>
        <v>47.975001216009808</v>
      </c>
      <c r="CD287" s="570">
        <f t="shared" ref="CD287:CD294" si="446">IF(AB287="n/a",1.03*AP287,IF(AB287&lt;0,1.01*AP287,IF(AB287&gt;10,1.1*AP287,(1+AB287/100)*AP287)))</f>
        <v>2.4859999999999998</v>
      </c>
      <c r="CE287" s="419">
        <f t="shared" si="41"/>
        <v>2.6456011999999998</v>
      </c>
      <c r="CF287" s="419">
        <f t="shared" si="439"/>
        <v>2.77788126</v>
      </c>
      <c r="CG287" s="419">
        <f t="shared" si="439"/>
        <v>2.916775323</v>
      </c>
      <c r="CH287" s="496">
        <f t="shared" si="439"/>
        <v>3.0626140891500002</v>
      </c>
      <c r="CI287" s="416">
        <f t="shared" si="392"/>
        <v>13.888871872149998</v>
      </c>
      <c r="CJ287" s="405">
        <f t="shared" si="393"/>
        <v>58.67710972602449</v>
      </c>
      <c r="CK287" s="457">
        <v>0.6</v>
      </c>
      <c r="CL287" s="458">
        <v>30.2</v>
      </c>
      <c r="CM287" s="458">
        <v>-15.63</v>
      </c>
      <c r="CN287" s="525">
        <v>11.81</v>
      </c>
      <c r="CO287" s="508">
        <v>-2.2400000000000002</v>
      </c>
    </row>
    <row r="288" spans="1:93" ht="11.25" customHeight="1">
      <c r="A288" s="91" t="s">
        <v>943</v>
      </c>
      <c r="B288" s="24" t="s">
        <v>944</v>
      </c>
      <c r="C288" s="29" t="s">
        <v>76</v>
      </c>
      <c r="D288" s="199">
        <v>5</v>
      </c>
      <c r="E288" s="24">
        <v>494</v>
      </c>
      <c r="F288" s="57" t="s">
        <v>2659</v>
      </c>
      <c r="G288" s="49" t="s">
        <v>2659</v>
      </c>
      <c r="H288" s="184">
        <v>71.400000000000006</v>
      </c>
      <c r="I288" s="227">
        <f t="shared" si="380"/>
        <v>3.8095238095238093</v>
      </c>
      <c r="J288" s="126">
        <v>0.62</v>
      </c>
      <c r="K288" s="126">
        <v>0.68</v>
      </c>
      <c r="L288" s="83">
        <f t="shared" si="381"/>
        <v>9.6774193548387224</v>
      </c>
      <c r="M288" s="214">
        <v>41715</v>
      </c>
      <c r="N288" s="62">
        <v>41717</v>
      </c>
      <c r="O288" s="63">
        <v>41733</v>
      </c>
      <c r="P288" s="93" t="s">
        <v>1579</v>
      </c>
      <c r="Q288" s="627"/>
      <c r="R288" s="224">
        <f t="shared" si="414"/>
        <v>2.72</v>
      </c>
      <c r="S288" s="231">
        <f t="shared" si="382"/>
        <v>64.60807600950119</v>
      </c>
      <c r="T288" s="647">
        <f t="shared" si="383"/>
        <v>285.540720122435</v>
      </c>
      <c r="U288" s="227">
        <f t="shared" si="384"/>
        <v>16.959619952494062</v>
      </c>
      <c r="V288" s="492">
        <v>12</v>
      </c>
      <c r="W288" s="161">
        <v>4.21</v>
      </c>
      <c r="X288" s="149">
        <v>1.41</v>
      </c>
      <c r="Y288" s="155">
        <v>1.38</v>
      </c>
      <c r="Z288" s="149">
        <v>19.72</v>
      </c>
      <c r="AA288" s="713">
        <v>86.2</v>
      </c>
      <c r="AB288" s="432">
        <v>-18.600000000000001</v>
      </c>
      <c r="AC288" s="440">
        <v>9.66</v>
      </c>
      <c r="AD288" s="443">
        <v>8.8000000000000007</v>
      </c>
      <c r="AE288" s="440">
        <v>12</v>
      </c>
      <c r="AF288" s="723">
        <v>10</v>
      </c>
      <c r="AG288" s="456">
        <v>3596</v>
      </c>
      <c r="AH288" s="863">
        <v>0.9</v>
      </c>
      <c r="AI288" s="767">
        <v>4.5599999999999996</v>
      </c>
      <c r="AJ288" s="796">
        <f t="shared" si="427"/>
        <v>2.813780874861759</v>
      </c>
      <c r="AK288" s="688" t="str">
        <f t="shared" si="418"/>
        <v>n/a</v>
      </c>
      <c r="AL288" s="634">
        <f t="shared" si="440"/>
        <v>19.819819819819816</v>
      </c>
      <c r="AM288" s="631">
        <f t="shared" ref="AM288:AM294" si="447">IF(AT288=0,"n/a",((AP288/AT288)^(1/3)-1)*100)</f>
        <v>30.386750967586206</v>
      </c>
      <c r="AN288" s="631">
        <f t="shared" si="400"/>
        <v>24.761271698783482</v>
      </c>
      <c r="AO288" s="235" t="str">
        <f t="shared" si="441"/>
        <v>n/a</v>
      </c>
      <c r="AP288" s="808">
        <v>2.66</v>
      </c>
      <c r="AQ288" s="808">
        <v>2.2200000000000002</v>
      </c>
      <c r="AR288" s="809"/>
      <c r="AS288" s="808">
        <v>1.38</v>
      </c>
      <c r="AT288" s="796">
        <v>1.2</v>
      </c>
      <c r="AU288" s="809"/>
      <c r="AV288" s="821">
        <v>1</v>
      </c>
      <c r="AW288" s="827">
        <v>0.88</v>
      </c>
      <c r="AX288" s="811">
        <v>0.88</v>
      </c>
      <c r="AY288" s="812">
        <v>0</v>
      </c>
      <c r="AZ288" s="812">
        <v>0</v>
      </c>
      <c r="BA288" s="812">
        <v>0</v>
      </c>
      <c r="BB288" s="812">
        <v>0</v>
      </c>
      <c r="BC288" s="812">
        <v>0</v>
      </c>
      <c r="BD288" s="812">
        <v>0</v>
      </c>
      <c r="BE288" s="812">
        <v>0</v>
      </c>
      <c r="BF288" s="812">
        <v>0</v>
      </c>
      <c r="BG288" s="812">
        <v>0</v>
      </c>
      <c r="BH288" s="810">
        <f t="shared" si="442"/>
        <v>10.220000000000002</v>
      </c>
      <c r="BI288" s="405">
        <f t="shared" si="443"/>
        <v>19.819819819819816</v>
      </c>
      <c r="BJ288" s="405">
        <f t="shared" si="415"/>
        <v>60.869565217391333</v>
      </c>
      <c r="BK288" s="405">
        <f t="shared" si="387"/>
        <v>14.999999999999991</v>
      </c>
      <c r="BL288" s="306">
        <f t="shared" si="416"/>
        <v>19.999999999999996</v>
      </c>
      <c r="BM288" s="404">
        <f t="shared" si="428"/>
        <v>13.636363636363647</v>
      </c>
      <c r="BN288" s="306">
        <f t="shared" si="429"/>
        <v>0</v>
      </c>
      <c r="BO288" s="306">
        <f t="shared" si="430"/>
        <v>0</v>
      </c>
      <c r="BP288" s="306">
        <f t="shared" si="431"/>
        <v>0</v>
      </c>
      <c r="BQ288" s="306">
        <f t="shared" si="432"/>
        <v>0</v>
      </c>
      <c r="BR288" s="306">
        <f t="shared" si="433"/>
        <v>0</v>
      </c>
      <c r="BS288" s="306">
        <f t="shared" si="434"/>
        <v>0</v>
      </c>
      <c r="BT288" s="306">
        <f t="shared" si="435"/>
        <v>0</v>
      </c>
      <c r="BU288" s="306">
        <f t="shared" si="436"/>
        <v>0</v>
      </c>
      <c r="BV288" s="306">
        <f t="shared" si="437"/>
        <v>0</v>
      </c>
      <c r="BW288" s="306">
        <f t="shared" si="438"/>
        <v>0</v>
      </c>
      <c r="BX288" s="404">
        <f t="shared" si="444"/>
        <v>8.6217165782383187</v>
      </c>
      <c r="BY288" s="405">
        <f t="shared" si="445"/>
        <v>15.903604810095679</v>
      </c>
      <c r="BZ288" s="788" t="s">
        <v>2441</v>
      </c>
      <c r="CA288" s="486">
        <f t="shared" si="389"/>
        <v>11.611175555813229</v>
      </c>
      <c r="CB288" s="348">
        <f t="shared" si="390"/>
        <v>28.570795508307292</v>
      </c>
      <c r="CC288" s="404">
        <f t="shared" si="391"/>
        <v>55.592798370338997</v>
      </c>
      <c r="CD288" s="570">
        <f t="shared" si="446"/>
        <v>2.6866000000000003</v>
      </c>
      <c r="CE288" s="419">
        <f t="shared" si="41"/>
        <v>2.9461255600000005</v>
      </c>
      <c r="CF288" s="419">
        <f t="shared" si="439"/>
        <v>3.2407381160000006</v>
      </c>
      <c r="CG288" s="419">
        <f t="shared" si="439"/>
        <v>3.564811927600001</v>
      </c>
      <c r="CH288" s="496">
        <f t="shared" si="439"/>
        <v>3.9212931203600014</v>
      </c>
      <c r="CI288" s="416">
        <f t="shared" si="392"/>
        <v>16.359568723960003</v>
      </c>
      <c r="CJ288" s="405">
        <f t="shared" si="393"/>
        <v>22.912561238039217</v>
      </c>
      <c r="CK288" s="457">
        <v>1.1299999999999999</v>
      </c>
      <c r="CL288" s="458">
        <v>22.7</v>
      </c>
      <c r="CM288" s="458">
        <v>-17.989999999999998</v>
      </c>
      <c r="CN288" s="525">
        <v>8.6</v>
      </c>
      <c r="CO288" s="508">
        <v>0.36</v>
      </c>
    </row>
    <row r="289" spans="1:93" ht="11.25" customHeight="1">
      <c r="A289" s="24" t="s">
        <v>2419</v>
      </c>
      <c r="B289" s="24" t="s">
        <v>2420</v>
      </c>
      <c r="C289" s="29" t="s">
        <v>2421</v>
      </c>
      <c r="D289" s="199">
        <v>7</v>
      </c>
      <c r="E289" s="24">
        <v>403</v>
      </c>
      <c r="F289" s="38" t="s">
        <v>1572</v>
      </c>
      <c r="G289" s="39" t="s">
        <v>1572</v>
      </c>
      <c r="H289" s="184">
        <v>42.22</v>
      </c>
      <c r="I289" s="227">
        <f t="shared" ref="I289:I306" si="448">(R289/H289)*100</f>
        <v>1.7053529133112268</v>
      </c>
      <c r="J289" s="126">
        <v>0.16</v>
      </c>
      <c r="K289" s="126">
        <v>0.18</v>
      </c>
      <c r="L289" s="83">
        <f t="shared" ref="L289:L306" si="449">((K289/J289)-1)*100</f>
        <v>12.5</v>
      </c>
      <c r="M289" s="501">
        <v>41752</v>
      </c>
      <c r="N289" s="329">
        <v>41754</v>
      </c>
      <c r="O289" s="330">
        <v>41780</v>
      </c>
      <c r="P289" s="93" t="s">
        <v>238</v>
      </c>
      <c r="Q289" s="868" t="s">
        <v>3202</v>
      </c>
      <c r="R289" s="224">
        <f t="shared" si="414"/>
        <v>0.72</v>
      </c>
      <c r="S289" s="231">
        <f t="shared" ref="S289:S306" si="450">IF(OR(W289&lt;0.01,W289="n/a"),"n/a",R289/W289*100)</f>
        <v>46.451612903225801</v>
      </c>
      <c r="T289" s="647">
        <f t="shared" ref="T289:T306" si="451">IF(OR(W289&lt;0.01,Z289="n/a"),"n/a",(H289/SQRT(22.5*W289*(H289/Z289))-1)*100)</f>
        <v>125.2210702086948</v>
      </c>
      <c r="U289" s="227">
        <f t="shared" ref="U289:U306" si="452">IF(OR(W289&lt;0.01,W289="n/a"),"n/a",H289/W289)</f>
        <v>27.238709677419354</v>
      </c>
      <c r="V289" s="492">
        <v>12</v>
      </c>
      <c r="W289" s="161">
        <v>1.55</v>
      </c>
      <c r="X289" s="149">
        <v>2.12</v>
      </c>
      <c r="Y289" s="155">
        <v>1.72</v>
      </c>
      <c r="Z289" s="149">
        <v>4.1900000000000004</v>
      </c>
      <c r="AA289" s="156">
        <v>40.200000000000003</v>
      </c>
      <c r="AB289" s="489">
        <v>81.900000000000006</v>
      </c>
      <c r="AC289" s="440">
        <v>12.23</v>
      </c>
      <c r="AD289" s="443">
        <v>19.5</v>
      </c>
      <c r="AE289" s="440">
        <v>12.85</v>
      </c>
      <c r="AF289" s="723">
        <v>16</v>
      </c>
      <c r="AG289" s="456">
        <v>17735</v>
      </c>
      <c r="AH289" s="653">
        <v>0.5</v>
      </c>
      <c r="AI289" s="767">
        <v>0.35</v>
      </c>
      <c r="AJ289" s="796">
        <f t="shared" si="427"/>
        <v>0.61399396974234777</v>
      </c>
      <c r="AK289" s="688">
        <f t="shared" si="418"/>
        <v>0.56808370797061747</v>
      </c>
      <c r="AL289" s="634">
        <f t="shared" si="440"/>
        <v>11.111111111111093</v>
      </c>
      <c r="AM289" s="631">
        <f t="shared" si="447"/>
        <v>13.622899672308431</v>
      </c>
      <c r="AN289" s="631">
        <f t="shared" si="400"/>
        <v>11.972882409975782</v>
      </c>
      <c r="AO289" s="235">
        <f t="shared" si="441"/>
        <v>21.075912303042223</v>
      </c>
      <c r="AP289" s="808">
        <v>0.7</v>
      </c>
      <c r="AQ289" s="808">
        <v>0.63</v>
      </c>
      <c r="AR289" s="809"/>
      <c r="AS289" s="808">
        <v>0.52281</v>
      </c>
      <c r="AT289" s="796">
        <v>0.47720000000000001</v>
      </c>
      <c r="AU289" s="809"/>
      <c r="AV289" s="821">
        <v>0.41259000000000001</v>
      </c>
      <c r="AW289" s="827">
        <v>0.39767999999999998</v>
      </c>
      <c r="AX289" s="811">
        <v>0.3231</v>
      </c>
      <c r="AY289" s="812">
        <v>0.29824000000000001</v>
      </c>
      <c r="AZ289" s="812">
        <v>0.29824000000000001</v>
      </c>
      <c r="BA289" s="811">
        <v>0.29824000000000001</v>
      </c>
      <c r="BB289" s="812">
        <v>0.10340000000000001</v>
      </c>
      <c r="BC289" s="812">
        <v>0.10340000000000001</v>
      </c>
      <c r="BD289" s="812">
        <v>0.10340000000000001</v>
      </c>
      <c r="BE289" s="812">
        <v>0.10340000000000001</v>
      </c>
      <c r="BF289" s="811">
        <v>0.10340000000000001</v>
      </c>
      <c r="BG289" s="812">
        <v>9.9400000000000002E-2</v>
      </c>
      <c r="BH289" s="810">
        <f t="shared" si="442"/>
        <v>4.974499999999999</v>
      </c>
      <c r="BI289" s="405">
        <f t="shared" si="443"/>
        <v>11.111111111111093</v>
      </c>
      <c r="BJ289" s="405">
        <f t="shared" ref="BJ289:BJ316" si="453">IF(AS289=0,0,IF(AS289&gt;AQ289,0,((AQ289/AS289)-1)*100))</f>
        <v>20.502668273368908</v>
      </c>
      <c r="BK289" s="405">
        <f t="shared" ref="BK289:BK306" si="454">IF(AT289=0,0,IF(AT289&gt;AS289,0,((AS289/AT289)-1)*100))</f>
        <v>9.5578373847443387</v>
      </c>
      <c r="BL289" s="306">
        <f t="shared" ref="BL289:BL316" si="455">IF(AV289=0,0,IF(AV289&gt;AT289,0,((AT289/AV289)-1)*100))</f>
        <v>15.659613660049931</v>
      </c>
      <c r="BM289" s="404">
        <f t="shared" si="428"/>
        <v>3.7492456246228212</v>
      </c>
      <c r="BN289" s="306">
        <f t="shared" si="429"/>
        <v>23.082636954503233</v>
      </c>
      <c r="BO289" s="306">
        <f t="shared" si="430"/>
        <v>8.335568669527893</v>
      </c>
      <c r="BP289" s="306">
        <f t="shared" si="431"/>
        <v>0</v>
      </c>
      <c r="BQ289" s="306">
        <f t="shared" si="432"/>
        <v>0</v>
      </c>
      <c r="BR289" s="306">
        <f t="shared" si="433"/>
        <v>188.43326885880077</v>
      </c>
      <c r="BS289" s="306">
        <f t="shared" si="434"/>
        <v>0</v>
      </c>
      <c r="BT289" s="306">
        <f t="shared" si="435"/>
        <v>0</v>
      </c>
      <c r="BU289" s="306">
        <f t="shared" si="436"/>
        <v>0</v>
      </c>
      <c r="BV289" s="306">
        <f t="shared" si="437"/>
        <v>0</v>
      </c>
      <c r="BW289" s="306">
        <f t="shared" si="438"/>
        <v>4.0241448692152959</v>
      </c>
      <c r="BX289" s="404">
        <f t="shared" si="444"/>
        <v>18.963739693729622</v>
      </c>
      <c r="BY289" s="405">
        <f t="shared" si="445"/>
        <v>45.917083121387805</v>
      </c>
      <c r="BZ289" s="788" t="s">
        <v>2558</v>
      </c>
      <c r="CA289" s="486">
        <f t="shared" ref="CA289:CA306" si="456">IF(AN289="n/a","n/a",IF(U289&lt;0,"n/a",IF(U289="n/a","n/a",I289+AN289-U289)))</f>
        <v>-13.560474354132346</v>
      </c>
      <c r="CB289" s="348">
        <f t="shared" ref="CB289:CB306" si="457">IF(AN289="n/a","n/a",I289+AN289)</f>
        <v>13.678235323287009</v>
      </c>
      <c r="CC289" s="404">
        <f t="shared" ref="CC289:CC306" si="458">D289/10+(500-E289)/100+IF(F289="N",2,IF(F289="Y",1,0))+IF(G289="N",2,IF(G289="Y",1,0))+IF(L289&gt;10,5,L289/2)+IF(S289&gt;100,0,IF(S289&lt;0,0,(100-S289)/10))+IF(U289&gt;100,0,IF(U289&lt;0,0,(100-U289)/10))+IF(X289="-",0,IF(X289="N/A",0,IF(X289&gt;5,0,5-X289)))+IF(Y289&gt;5,0,5-Y289)+IF(Z289="N/A",0,IF(Z289&gt;5,0,5-Z289))+IF(AB289&lt;0,0,IF(AB289="-",0,IF(AB289="N/A",0,IF(AB289&gt;10,5,AB289/2))))+IF(AC289="n/a",0,IF(AC289&lt;0,0,IF(AC289&gt;10,5,AC289/2)))+IF(AE289="n/a",0,IF(AE289&lt;0,0,IF(AE289&gt;10,5,AE289/2)))+AF289/10+IF(AG289&gt;100000,3,IF(AG289&gt;10000,2,IF(AG289&gt;1000,1,0)))+IF(AL289&gt;10,5,AL289/2)+IF(AM289="n/a",0,IF(AM289&gt;10,5,AM289/2))+IF(AN289="n/a",0,IF(AN289&gt;10,5,AN289/2))+IF(AO289="n/a",0,IF(AO289&lt;0,0,IF(AO289&gt;10,5,AO289/2)))+IF(BX289&gt;10,5,BX289/2)</f>
        <v>71.870967741935488</v>
      </c>
      <c r="CD289" s="570">
        <f t="shared" si="446"/>
        <v>0.77</v>
      </c>
      <c r="CE289" s="419">
        <f t="shared" si="41"/>
        <v>0.84700000000000009</v>
      </c>
      <c r="CF289" s="419">
        <f t="shared" si="439"/>
        <v>0.93170000000000019</v>
      </c>
      <c r="CG289" s="419">
        <f t="shared" si="439"/>
        <v>1.0248700000000004</v>
      </c>
      <c r="CH289" s="496">
        <f t="shared" si="439"/>
        <v>1.1273570000000006</v>
      </c>
      <c r="CI289" s="416">
        <f t="shared" ref="CI289:CI306" si="459">SUM(CD289:CH289)</f>
        <v>4.700927000000001</v>
      </c>
      <c r="CJ289" s="405">
        <f t="shared" ref="CJ289:CJ306" si="460">(CI289/H289)*100</f>
        <v>11.13436049265751</v>
      </c>
      <c r="CK289" s="457">
        <v>0.88</v>
      </c>
      <c r="CL289" s="458">
        <v>11.64</v>
      </c>
      <c r="CM289" s="458">
        <v>-8.31</v>
      </c>
      <c r="CN289" s="525">
        <v>-0.89</v>
      </c>
      <c r="CO289" s="508">
        <v>-2.11</v>
      </c>
    </row>
    <row r="290" spans="1:93" ht="11.25" customHeight="1">
      <c r="A290" s="109" t="s">
        <v>1552</v>
      </c>
      <c r="B290" s="24" t="s">
        <v>1553</v>
      </c>
      <c r="C290" s="29" t="s">
        <v>352</v>
      </c>
      <c r="D290" s="199">
        <v>9</v>
      </c>
      <c r="E290" s="24">
        <v>377</v>
      </c>
      <c r="F290" s="38" t="s">
        <v>2049</v>
      </c>
      <c r="G290" s="39" t="s">
        <v>2049</v>
      </c>
      <c r="H290" s="184">
        <v>120.26</v>
      </c>
      <c r="I290" s="227">
        <f t="shared" si="448"/>
        <v>1.8293696989855315</v>
      </c>
      <c r="J290" s="126">
        <v>0.5</v>
      </c>
      <c r="K290" s="126">
        <v>0.55000000000000004</v>
      </c>
      <c r="L290" s="83">
        <f t="shared" si="449"/>
        <v>10.000000000000009</v>
      </c>
      <c r="M290" s="140">
        <v>42060</v>
      </c>
      <c r="N290" s="27">
        <v>42062</v>
      </c>
      <c r="O290" s="28">
        <v>42093</v>
      </c>
      <c r="P290" s="26" t="s">
        <v>954</v>
      </c>
      <c r="Q290" s="91"/>
      <c r="R290" s="224">
        <f t="shared" si="414"/>
        <v>2.2000000000000002</v>
      </c>
      <c r="S290" s="231">
        <f t="shared" si="450"/>
        <v>38.260869565217391</v>
      </c>
      <c r="T290" s="680">
        <f t="shared" si="451"/>
        <v>116.23172397709429</v>
      </c>
      <c r="U290" s="227">
        <f t="shared" si="452"/>
        <v>20.914782608695653</v>
      </c>
      <c r="V290" s="263">
        <v>12</v>
      </c>
      <c r="W290" s="161">
        <v>5.75</v>
      </c>
      <c r="X290" s="149">
        <v>1.52</v>
      </c>
      <c r="Y290" s="155">
        <v>4.42</v>
      </c>
      <c r="Z290" s="149">
        <v>5.03</v>
      </c>
      <c r="AA290" s="156">
        <v>24.2</v>
      </c>
      <c r="AB290" s="432">
        <v>22.1</v>
      </c>
      <c r="AC290" s="440">
        <v>13.5</v>
      </c>
      <c r="AD290" s="443">
        <v>25.2</v>
      </c>
      <c r="AE290" s="440">
        <v>13.76</v>
      </c>
      <c r="AF290" s="723">
        <v>30</v>
      </c>
      <c r="AG290" s="456">
        <v>105983</v>
      </c>
      <c r="AH290" s="653">
        <v>0.2</v>
      </c>
      <c r="AI290" s="767">
        <v>0.54</v>
      </c>
      <c r="AJ290" s="796">
        <f t="shared" si="427"/>
        <v>1.0831970770218067</v>
      </c>
      <c r="AK290" s="688">
        <f t="shared" si="418"/>
        <v>1.3886925071110121</v>
      </c>
      <c r="AL290" s="634">
        <f t="shared" si="440"/>
        <v>21.959459459459453</v>
      </c>
      <c r="AM290" s="631">
        <f t="shared" si="447"/>
        <v>23.211136719451453</v>
      </c>
      <c r="AN290" s="631">
        <f t="shared" si="400"/>
        <v>27.296566340949525</v>
      </c>
      <c r="AO290" s="235">
        <f t="shared" si="441"/>
        <v>19.656307066663992</v>
      </c>
      <c r="AP290" s="808">
        <v>1.8049999999999999</v>
      </c>
      <c r="AQ290" s="808">
        <v>1.48</v>
      </c>
      <c r="AR290" s="809"/>
      <c r="AS290" s="808">
        <v>1.2450000000000001</v>
      </c>
      <c r="AT290" s="796">
        <v>0.96499999999999997</v>
      </c>
      <c r="AU290" s="809"/>
      <c r="AV290" s="821">
        <v>0.6</v>
      </c>
      <c r="AW290" s="827">
        <v>0.54</v>
      </c>
      <c r="AX290" s="811">
        <v>0.46500000000000002</v>
      </c>
      <c r="AY290" s="811">
        <v>0.33750000000000002</v>
      </c>
      <c r="AZ290" s="812">
        <v>0.3</v>
      </c>
      <c r="BA290" s="812">
        <v>0.3</v>
      </c>
      <c r="BB290" s="811">
        <v>0.3</v>
      </c>
      <c r="BC290" s="811">
        <v>0.23</v>
      </c>
      <c r="BD290" s="812">
        <v>0.2</v>
      </c>
      <c r="BE290" s="812">
        <v>0.2</v>
      </c>
      <c r="BF290" s="812">
        <v>0.2</v>
      </c>
      <c r="BG290" s="812">
        <v>0.2</v>
      </c>
      <c r="BH290" s="810">
        <f t="shared" si="442"/>
        <v>9.3674999999999979</v>
      </c>
      <c r="BI290" s="405">
        <f t="shared" si="443"/>
        <v>21.959459459459453</v>
      </c>
      <c r="BJ290" s="405">
        <f t="shared" si="453"/>
        <v>18.875502008032118</v>
      </c>
      <c r="BK290" s="405">
        <f t="shared" si="454"/>
        <v>29.015544041450791</v>
      </c>
      <c r="BL290" s="306">
        <f t="shared" si="455"/>
        <v>60.833333333333343</v>
      </c>
      <c r="BM290" s="404">
        <f t="shared" si="428"/>
        <v>11.111111111111093</v>
      </c>
      <c r="BN290" s="306">
        <f t="shared" si="429"/>
        <v>16.129032258064523</v>
      </c>
      <c r="BO290" s="306">
        <f t="shared" si="430"/>
        <v>37.777777777777779</v>
      </c>
      <c r="BP290" s="306">
        <f t="shared" si="431"/>
        <v>12.500000000000021</v>
      </c>
      <c r="BQ290" s="306">
        <f t="shared" si="432"/>
        <v>0</v>
      </c>
      <c r="BR290" s="306">
        <f t="shared" si="433"/>
        <v>0</v>
      </c>
      <c r="BS290" s="306">
        <f t="shared" si="434"/>
        <v>30.434782608695631</v>
      </c>
      <c r="BT290" s="306">
        <f t="shared" si="435"/>
        <v>14.999999999999991</v>
      </c>
      <c r="BU290" s="306">
        <f t="shared" si="436"/>
        <v>0</v>
      </c>
      <c r="BV290" s="306">
        <f t="shared" si="437"/>
        <v>0</v>
      </c>
      <c r="BW290" s="306">
        <f t="shared" si="438"/>
        <v>0</v>
      </c>
      <c r="BX290" s="404">
        <f t="shared" si="444"/>
        <v>16.909102839861649</v>
      </c>
      <c r="BY290" s="405">
        <f t="shared" si="445"/>
        <v>16.754345210538251</v>
      </c>
      <c r="BZ290" s="788" t="s">
        <v>2558</v>
      </c>
      <c r="CA290" s="486">
        <f t="shared" si="456"/>
        <v>8.2111534312394028</v>
      </c>
      <c r="CB290" s="348">
        <f t="shared" si="457"/>
        <v>29.125936039935056</v>
      </c>
      <c r="CC290" s="404">
        <f t="shared" si="458"/>
        <v>75.272434782608698</v>
      </c>
      <c r="CD290" s="570">
        <f t="shared" si="446"/>
        <v>1.9855</v>
      </c>
      <c r="CE290" s="419">
        <f t="shared" si="41"/>
        <v>2.18405</v>
      </c>
      <c r="CF290" s="419">
        <f t="shared" si="439"/>
        <v>2.4024550000000002</v>
      </c>
      <c r="CG290" s="419">
        <f t="shared" si="439"/>
        <v>2.6427005000000006</v>
      </c>
      <c r="CH290" s="496">
        <f t="shared" si="439"/>
        <v>2.9069705500000009</v>
      </c>
      <c r="CI290" s="416">
        <f t="shared" si="459"/>
        <v>12.121676050000001</v>
      </c>
      <c r="CJ290" s="405">
        <f t="shared" si="460"/>
        <v>10.079557666722103</v>
      </c>
      <c r="CK290" s="457">
        <v>0.95</v>
      </c>
      <c r="CL290" s="458">
        <v>38.5</v>
      </c>
      <c r="CM290" s="458">
        <v>-2.99</v>
      </c>
      <c r="CN290" s="525">
        <v>1.81</v>
      </c>
      <c r="CO290" s="508">
        <v>11.03</v>
      </c>
    </row>
    <row r="291" spans="1:93" ht="11.25" customHeight="1">
      <c r="A291" s="32" t="s">
        <v>3235</v>
      </c>
      <c r="B291" s="32" t="s">
        <v>3236</v>
      </c>
      <c r="C291" s="35" t="s">
        <v>210</v>
      </c>
      <c r="D291" s="200">
        <v>6</v>
      </c>
      <c r="E291" s="24">
        <v>457</v>
      </c>
      <c r="F291" s="40" t="s">
        <v>1572</v>
      </c>
      <c r="G291" s="42" t="s">
        <v>1572</v>
      </c>
      <c r="H291" s="185">
        <v>101.73</v>
      </c>
      <c r="I291" s="229">
        <f t="shared" si="448"/>
        <v>2.8703430649759163</v>
      </c>
      <c r="J291" s="125">
        <v>0.67</v>
      </c>
      <c r="K291" s="125">
        <v>0.73</v>
      </c>
      <c r="L291" s="84">
        <f t="shared" si="449"/>
        <v>8.9552238805969964</v>
      </c>
      <c r="M291" s="215">
        <v>42054</v>
      </c>
      <c r="N291" s="44">
        <v>42058</v>
      </c>
      <c r="O291" s="34">
        <v>42073</v>
      </c>
      <c r="P291" s="268" t="s">
        <v>2157</v>
      </c>
      <c r="Q291" s="854"/>
      <c r="R291" s="192">
        <f t="shared" si="414"/>
        <v>2.92</v>
      </c>
      <c r="S291" s="672">
        <f t="shared" si="450"/>
        <v>89.024390243902445</v>
      </c>
      <c r="T291" s="681">
        <f t="shared" si="451"/>
        <v>375.60962163850513</v>
      </c>
      <c r="U291" s="229">
        <f t="shared" si="452"/>
        <v>31.015243902439028</v>
      </c>
      <c r="V291" s="264">
        <v>12</v>
      </c>
      <c r="W291" s="162">
        <v>3.28</v>
      </c>
      <c r="X291" s="150">
        <v>3.32</v>
      </c>
      <c r="Y291" s="157">
        <v>1.58</v>
      </c>
      <c r="Z291" s="150">
        <v>16.41</v>
      </c>
      <c r="AA291" s="158">
        <v>50.7</v>
      </c>
      <c r="AB291" s="434">
        <v>-28.9</v>
      </c>
      <c r="AC291" s="444">
        <v>11.91</v>
      </c>
      <c r="AD291" s="445">
        <v>10.8</v>
      </c>
      <c r="AE291" s="444">
        <v>9.34</v>
      </c>
      <c r="AF291" s="725">
        <v>29</v>
      </c>
      <c r="AG291" s="467">
        <v>92089</v>
      </c>
      <c r="AH291" s="1143">
        <v>0.03</v>
      </c>
      <c r="AI291" s="769">
        <v>2.1800000000000002</v>
      </c>
      <c r="AJ291" s="797">
        <f t="shared" si="427"/>
        <v>0.76722559920407629</v>
      </c>
      <c r="AK291" s="686">
        <f t="shared" si="418"/>
        <v>0.90887413369364456</v>
      </c>
      <c r="AL291" s="635">
        <f t="shared" si="440"/>
        <v>8.064516129032274</v>
      </c>
      <c r="AM291" s="636">
        <f t="shared" si="447"/>
        <v>8.8154309472715742</v>
      </c>
      <c r="AN291" s="636">
        <f t="shared" si="400"/>
        <v>8.2860364714040244</v>
      </c>
      <c r="AO291" s="236">
        <f t="shared" si="441"/>
        <v>9.1168140496305625</v>
      </c>
      <c r="AP291" s="814">
        <v>2.68</v>
      </c>
      <c r="AQ291" s="814">
        <v>2.48</v>
      </c>
      <c r="AR291" s="815"/>
      <c r="AS291" s="814">
        <v>2.2799999999999998</v>
      </c>
      <c r="AT291" s="797">
        <v>2.08</v>
      </c>
      <c r="AU291" s="815"/>
      <c r="AV291" s="828">
        <v>1.88</v>
      </c>
      <c r="AW291" s="829">
        <v>1.8</v>
      </c>
      <c r="AX291" s="817">
        <v>1.8</v>
      </c>
      <c r="AY291" s="817">
        <v>1.68</v>
      </c>
      <c r="AZ291" s="817">
        <v>1.52</v>
      </c>
      <c r="BA291" s="817">
        <v>1.32</v>
      </c>
      <c r="BB291" s="817">
        <v>1.1200000000000001</v>
      </c>
      <c r="BC291" s="817">
        <v>0.92</v>
      </c>
      <c r="BD291" s="820">
        <v>0.76</v>
      </c>
      <c r="BE291" s="817">
        <v>0.76</v>
      </c>
      <c r="BF291" s="817">
        <v>0.68</v>
      </c>
      <c r="BG291" s="817">
        <v>0.3</v>
      </c>
      <c r="BH291" s="816">
        <f t="shared" si="442"/>
        <v>24.060000000000006</v>
      </c>
      <c r="BI291" s="409">
        <f t="shared" si="443"/>
        <v>8.064516129032274</v>
      </c>
      <c r="BJ291" s="409">
        <f t="shared" si="453"/>
        <v>8.7719298245614077</v>
      </c>
      <c r="BK291" s="409">
        <f t="shared" si="454"/>
        <v>9.6153846153846025</v>
      </c>
      <c r="BL291" s="395">
        <f t="shared" si="455"/>
        <v>10.638297872340431</v>
      </c>
      <c r="BM291" s="408">
        <f t="shared" si="428"/>
        <v>4.4444444444444287</v>
      </c>
      <c r="BN291" s="395">
        <f t="shared" si="429"/>
        <v>0</v>
      </c>
      <c r="BO291" s="395">
        <f t="shared" si="430"/>
        <v>7.1428571428571397</v>
      </c>
      <c r="BP291" s="395">
        <f t="shared" si="431"/>
        <v>10.526315789473673</v>
      </c>
      <c r="BQ291" s="395">
        <f t="shared" si="432"/>
        <v>15.151515151515138</v>
      </c>
      <c r="BR291" s="395">
        <f t="shared" si="433"/>
        <v>17.857142857142861</v>
      </c>
      <c r="BS291" s="395">
        <f t="shared" si="434"/>
        <v>21.739130434782616</v>
      </c>
      <c r="BT291" s="395">
        <f t="shared" si="435"/>
        <v>21.052631578947366</v>
      </c>
      <c r="BU291" s="395">
        <f t="shared" si="436"/>
        <v>0</v>
      </c>
      <c r="BV291" s="395">
        <f t="shared" si="437"/>
        <v>11.764705882352944</v>
      </c>
      <c r="BW291" s="395">
        <f t="shared" si="438"/>
        <v>126.6666666666667</v>
      </c>
      <c r="BX291" s="408">
        <f t="shared" si="444"/>
        <v>18.229035892633437</v>
      </c>
      <c r="BY291" s="409">
        <f t="shared" si="445"/>
        <v>29.655606047910453</v>
      </c>
      <c r="BZ291" s="654" t="s">
        <v>2558</v>
      </c>
      <c r="CA291" s="487">
        <f t="shared" si="456"/>
        <v>-19.858864366059088</v>
      </c>
      <c r="CB291" s="349">
        <f t="shared" si="457"/>
        <v>11.156379536379941</v>
      </c>
      <c r="CC291" s="408">
        <f t="shared" si="458"/>
        <v>57.315047324333577</v>
      </c>
      <c r="CD291" s="574">
        <f t="shared" si="446"/>
        <v>2.7068000000000003</v>
      </c>
      <c r="CE291" s="420">
        <f t="shared" si="41"/>
        <v>2.9774800000000008</v>
      </c>
      <c r="CF291" s="420">
        <f t="shared" si="439"/>
        <v>3.2555766320000008</v>
      </c>
      <c r="CG291" s="420">
        <f t="shared" si="439"/>
        <v>3.5596474894288006</v>
      </c>
      <c r="CH291" s="497">
        <f t="shared" si="439"/>
        <v>3.8921185649414505</v>
      </c>
      <c r="CI291" s="421">
        <f t="shared" si="459"/>
        <v>16.391622686370255</v>
      </c>
      <c r="CJ291" s="409">
        <f t="shared" si="460"/>
        <v>16.112870034768754</v>
      </c>
      <c r="CK291" s="468">
        <v>0.98</v>
      </c>
      <c r="CL291" s="469">
        <v>10.220000000000001</v>
      </c>
      <c r="CM291" s="469">
        <v>-10.44</v>
      </c>
      <c r="CN291" s="528">
        <v>-3.54</v>
      </c>
      <c r="CO291" s="476">
        <v>0.24</v>
      </c>
    </row>
    <row r="292" spans="1:93" ht="11.25" customHeight="1">
      <c r="A292" s="16" t="s">
        <v>3502</v>
      </c>
      <c r="B292" s="16" t="s">
        <v>3503</v>
      </c>
      <c r="C292" s="373" t="s">
        <v>2110</v>
      </c>
      <c r="D292" s="216">
        <v>5</v>
      </c>
      <c r="E292" s="24">
        <v>509</v>
      </c>
      <c r="F292" s="78" t="s">
        <v>2659</v>
      </c>
      <c r="G292" s="50" t="s">
        <v>2659</v>
      </c>
      <c r="H292" s="183">
        <v>113.63</v>
      </c>
      <c r="I292" s="226">
        <f t="shared" si="448"/>
        <v>1.3200739241397519</v>
      </c>
      <c r="J292" s="127">
        <v>0.28000000000000003</v>
      </c>
      <c r="K292" s="127">
        <v>0.375</v>
      </c>
      <c r="L292" s="96">
        <f t="shared" si="449"/>
        <v>33.928571428571416</v>
      </c>
      <c r="M292" s="105">
        <v>41802</v>
      </c>
      <c r="N292" s="20">
        <v>41806</v>
      </c>
      <c r="O292" s="21">
        <v>41815</v>
      </c>
      <c r="P292" s="269" t="s">
        <v>2778</v>
      </c>
      <c r="Q292" s="16"/>
      <c r="R292" s="225">
        <f t="shared" si="414"/>
        <v>1.5</v>
      </c>
      <c r="S292" s="675">
        <f t="shared" si="450"/>
        <v>26.501766784452297</v>
      </c>
      <c r="T292" s="684">
        <f t="shared" si="451"/>
        <v>77.975903046380736</v>
      </c>
      <c r="U292" s="226">
        <f t="shared" si="452"/>
        <v>20.07597173144876</v>
      </c>
      <c r="V292" s="267">
        <v>12</v>
      </c>
      <c r="W292" s="169">
        <v>5.66</v>
      </c>
      <c r="X292" s="171">
        <v>2.08</v>
      </c>
      <c r="Y292" s="170">
        <v>0.83</v>
      </c>
      <c r="Z292" s="171">
        <v>3.55</v>
      </c>
      <c r="AA292" s="172">
        <v>17.2</v>
      </c>
      <c r="AB292" s="433">
        <v>3.6</v>
      </c>
      <c r="AC292" s="441">
        <v>12.7</v>
      </c>
      <c r="AD292" s="442">
        <v>12</v>
      </c>
      <c r="AE292" s="441">
        <v>9.67</v>
      </c>
      <c r="AF292" s="724">
        <v>24</v>
      </c>
      <c r="AG292" s="461">
        <v>108368</v>
      </c>
      <c r="AH292" s="678">
        <v>0.8</v>
      </c>
      <c r="AI292" s="768">
        <v>0.54</v>
      </c>
      <c r="AJ292" s="795">
        <f t="shared" si="427"/>
        <v>9.6524670003130399</v>
      </c>
      <c r="AK292" s="794">
        <f t="shared" si="418"/>
        <v>2.0159795572867965</v>
      </c>
      <c r="AL292" s="632">
        <f t="shared" si="440"/>
        <v>33.4916864608076</v>
      </c>
      <c r="AM292" s="633">
        <f t="shared" si="447"/>
        <v>31.88338244458393</v>
      </c>
      <c r="AN292" s="1064">
        <f t="shared" si="400"/>
        <v>115.82960400375649</v>
      </c>
      <c r="AO292" s="234">
        <f t="shared" si="441"/>
        <v>57.455743330872664</v>
      </c>
      <c r="AP292" s="803">
        <v>1.405</v>
      </c>
      <c r="AQ292" s="803">
        <v>1.0525</v>
      </c>
      <c r="AR292" s="802"/>
      <c r="AS292" s="803">
        <v>0.8</v>
      </c>
      <c r="AT292" s="795">
        <v>0.61250000000000004</v>
      </c>
      <c r="AU292" s="802"/>
      <c r="AV292" s="826">
        <v>0.40500000000000003</v>
      </c>
      <c r="AW292" s="830">
        <v>0.03</v>
      </c>
      <c r="AX292" s="807">
        <v>0.03</v>
      </c>
      <c r="AY292" s="807">
        <v>0.03</v>
      </c>
      <c r="AZ292" s="806">
        <v>0.03</v>
      </c>
      <c r="BA292" s="807">
        <v>1.4999999999999999E-2</v>
      </c>
      <c r="BB292" s="806">
        <v>1.4999999999999999E-2</v>
      </c>
      <c r="BC292" s="807">
        <v>7.4999999999999997E-3</v>
      </c>
      <c r="BD292" s="807">
        <v>7.4999999999999997E-3</v>
      </c>
      <c r="BE292" s="806">
        <v>7.4999999999999997E-3</v>
      </c>
      <c r="BF292" s="807">
        <v>3.7499999999999999E-3</v>
      </c>
      <c r="BG292" s="806">
        <v>0.01</v>
      </c>
      <c r="BH292" s="805">
        <f t="shared" si="442"/>
        <v>4.4612500000000015</v>
      </c>
      <c r="BI292" s="407">
        <f t="shared" si="443"/>
        <v>33.4916864608076</v>
      </c>
      <c r="BJ292" s="407">
        <f t="shared" si="453"/>
        <v>31.562499999999982</v>
      </c>
      <c r="BK292" s="407">
        <f t="shared" si="454"/>
        <v>30.612244897959172</v>
      </c>
      <c r="BL292" s="394">
        <f t="shared" si="455"/>
        <v>51.23456790123457</v>
      </c>
      <c r="BM292" s="1077">
        <f t="shared" si="428"/>
        <v>1250.0000000000002</v>
      </c>
      <c r="BN292" s="394">
        <f t="shared" si="429"/>
        <v>0</v>
      </c>
      <c r="BO292" s="394">
        <f t="shared" si="430"/>
        <v>0</v>
      </c>
      <c r="BP292" s="394">
        <f t="shared" si="431"/>
        <v>0</v>
      </c>
      <c r="BQ292" s="394">
        <f t="shared" si="432"/>
        <v>100</v>
      </c>
      <c r="BR292" s="394">
        <f t="shared" si="433"/>
        <v>0</v>
      </c>
      <c r="BS292" s="394">
        <f t="shared" si="434"/>
        <v>100</v>
      </c>
      <c r="BT292" s="394">
        <f t="shared" si="435"/>
        <v>0</v>
      </c>
      <c r="BU292" s="394">
        <f t="shared" si="436"/>
        <v>0</v>
      </c>
      <c r="BV292" s="394">
        <f t="shared" si="437"/>
        <v>100</v>
      </c>
      <c r="BW292" s="394">
        <f t="shared" si="438"/>
        <v>0</v>
      </c>
      <c r="BX292" s="406">
        <f t="shared" si="444"/>
        <v>113.1267332840001</v>
      </c>
      <c r="BY292" s="407">
        <f t="shared" si="445"/>
        <v>306.18241928642459</v>
      </c>
      <c r="BZ292" s="787" t="s">
        <v>1863</v>
      </c>
      <c r="CA292" s="682">
        <f t="shared" si="456"/>
        <v>97.073706196447475</v>
      </c>
      <c r="CB292" s="350">
        <f t="shared" si="457"/>
        <v>117.14967792789624</v>
      </c>
      <c r="CC292" s="406">
        <f t="shared" si="458"/>
        <v>71.327226148409892</v>
      </c>
      <c r="CD292" s="554">
        <f t="shared" si="446"/>
        <v>1.4555800000000001</v>
      </c>
      <c r="CE292" s="417">
        <f t="shared" ref="CE292:CE297" si="461">IF($AC292="n/a",1.03*CD292,IF($AC292&lt;0,1.01*CD292,IF($AC292&gt;10,1.1*CD292,(1+$AC292/100)*CD292)))</f>
        <v>1.6011380000000002</v>
      </c>
      <c r="CF292" s="417">
        <f t="shared" si="439"/>
        <v>1.7559680446000001</v>
      </c>
      <c r="CG292" s="417">
        <f t="shared" si="439"/>
        <v>1.9257701545128201</v>
      </c>
      <c r="CH292" s="495">
        <f t="shared" si="439"/>
        <v>2.1119921284542098</v>
      </c>
      <c r="CI292" s="418">
        <f t="shared" si="459"/>
        <v>8.8504483275670296</v>
      </c>
      <c r="CJ292" s="407">
        <f t="shared" si="460"/>
        <v>7.7888307027783421</v>
      </c>
      <c r="CK292" s="462">
        <v>0.56999999999999995</v>
      </c>
      <c r="CL292" s="463">
        <v>56.35</v>
      </c>
      <c r="CM292" s="463">
        <v>-2.5299999999999998</v>
      </c>
      <c r="CN292" s="529">
        <v>6.92</v>
      </c>
      <c r="CO292" s="530">
        <v>24.93</v>
      </c>
    </row>
    <row r="293" spans="1:93" ht="11.25" customHeight="1">
      <c r="A293" s="24" t="s">
        <v>890</v>
      </c>
      <c r="B293" s="24" t="s">
        <v>771</v>
      </c>
      <c r="C293" s="29" t="s">
        <v>3417</v>
      </c>
      <c r="D293" s="199">
        <v>6</v>
      </c>
      <c r="E293" s="24">
        <v>427</v>
      </c>
      <c r="F293" s="38" t="s">
        <v>1572</v>
      </c>
      <c r="G293" s="39" t="s">
        <v>1572</v>
      </c>
      <c r="H293" s="184">
        <v>33.56</v>
      </c>
      <c r="I293" s="227">
        <f t="shared" si="448"/>
        <v>1.9666269368295588</v>
      </c>
      <c r="J293" s="126">
        <v>0.14499999999999999</v>
      </c>
      <c r="K293" s="126">
        <v>0.16500000000000001</v>
      </c>
      <c r="L293" s="83">
        <f t="shared" si="449"/>
        <v>13.793103448275868</v>
      </c>
      <c r="M293" s="140">
        <v>41844</v>
      </c>
      <c r="N293" s="27">
        <v>41848</v>
      </c>
      <c r="O293" s="28">
        <v>41866</v>
      </c>
      <c r="P293" s="93" t="s">
        <v>1518</v>
      </c>
      <c r="Q293" s="626"/>
      <c r="R293" s="224">
        <f t="shared" si="414"/>
        <v>0.66</v>
      </c>
      <c r="S293" s="231">
        <f t="shared" si="450"/>
        <v>41.77215189873418</v>
      </c>
      <c r="T293" s="647">
        <f t="shared" si="451"/>
        <v>-3.3262042494962007</v>
      </c>
      <c r="U293" s="227">
        <f t="shared" si="452"/>
        <v>21.240506329113924</v>
      </c>
      <c r="V293" s="492">
        <v>12</v>
      </c>
      <c r="W293" s="161">
        <v>1.58</v>
      </c>
      <c r="X293" s="149">
        <v>3.54</v>
      </c>
      <c r="Y293" s="155">
        <v>0.81</v>
      </c>
      <c r="Z293" s="149">
        <v>0.99</v>
      </c>
      <c r="AA293" s="156">
        <v>4.5999999999999996</v>
      </c>
      <c r="AB293" s="432">
        <v>-50.2</v>
      </c>
      <c r="AC293" s="440">
        <v>8.07</v>
      </c>
      <c r="AD293" s="443">
        <v>-8.8000000000000007</v>
      </c>
      <c r="AE293" s="440">
        <v>6</v>
      </c>
      <c r="AF293" s="723">
        <v>16</v>
      </c>
      <c r="AG293" s="456">
        <v>8471</v>
      </c>
      <c r="AH293" s="653">
        <v>0.3</v>
      </c>
      <c r="AI293" s="767">
        <v>0.33</v>
      </c>
      <c r="AJ293" s="796" t="str">
        <f t="shared" si="427"/>
        <v>n/a</v>
      </c>
      <c r="AK293" s="688">
        <f t="shared" si="418"/>
        <v>1.9261716863620326</v>
      </c>
      <c r="AL293" s="634">
        <f t="shared" si="440"/>
        <v>12.72727272727272</v>
      </c>
      <c r="AM293" s="631">
        <f t="shared" si="447"/>
        <v>16.215716642127866</v>
      </c>
      <c r="AN293" s="631">
        <f t="shared" si="400"/>
        <v>14.502831715794207</v>
      </c>
      <c r="AO293" s="235">
        <f t="shared" si="441"/>
        <v>7.5293556739927769</v>
      </c>
      <c r="AP293" s="808">
        <v>0.62</v>
      </c>
      <c r="AQ293" s="808">
        <v>0.55000000000000004</v>
      </c>
      <c r="AR293" s="809"/>
      <c r="AS293" s="808">
        <v>0.47</v>
      </c>
      <c r="AT293" s="796">
        <v>0.39500000000000002</v>
      </c>
      <c r="AU293" s="809"/>
      <c r="AV293" s="821">
        <v>0.35</v>
      </c>
      <c r="AW293" s="821">
        <v>0.315</v>
      </c>
      <c r="AX293" s="812">
        <v>0.3</v>
      </c>
      <c r="AY293" s="812">
        <v>0.3</v>
      </c>
      <c r="AZ293" s="812">
        <v>0.3</v>
      </c>
      <c r="BA293" s="812">
        <v>0.3</v>
      </c>
      <c r="BB293" s="812">
        <v>0.3</v>
      </c>
      <c r="BC293" s="812">
        <v>0.3725</v>
      </c>
      <c r="BD293" s="812">
        <v>0.59</v>
      </c>
      <c r="BE293" s="812">
        <v>0.59</v>
      </c>
      <c r="BF293" s="812">
        <v>0.59</v>
      </c>
      <c r="BG293" s="812">
        <v>0.59</v>
      </c>
      <c r="BH293" s="810">
        <f t="shared" si="442"/>
        <v>6.9324999999999983</v>
      </c>
      <c r="BI293" s="405">
        <f t="shared" si="443"/>
        <v>12.72727272727272</v>
      </c>
      <c r="BJ293" s="405">
        <f t="shared" si="453"/>
        <v>17.021276595744705</v>
      </c>
      <c r="BK293" s="405">
        <f t="shared" si="454"/>
        <v>18.98734177215189</v>
      </c>
      <c r="BL293" s="306">
        <f t="shared" si="455"/>
        <v>12.857142857142879</v>
      </c>
      <c r="BM293" s="404">
        <f t="shared" si="428"/>
        <v>11.111111111111093</v>
      </c>
      <c r="BN293" s="306">
        <f t="shared" si="429"/>
        <v>5.0000000000000044</v>
      </c>
      <c r="BO293" s="306">
        <f t="shared" si="430"/>
        <v>0</v>
      </c>
      <c r="BP293" s="306">
        <f t="shared" si="431"/>
        <v>0</v>
      </c>
      <c r="BQ293" s="306">
        <f t="shared" si="432"/>
        <v>0</v>
      </c>
      <c r="BR293" s="306">
        <f t="shared" si="433"/>
        <v>0</v>
      </c>
      <c r="BS293" s="306">
        <f t="shared" si="434"/>
        <v>0</v>
      </c>
      <c r="BT293" s="306">
        <f t="shared" si="435"/>
        <v>0</v>
      </c>
      <c r="BU293" s="306">
        <f t="shared" si="436"/>
        <v>0</v>
      </c>
      <c r="BV293" s="306">
        <f t="shared" si="437"/>
        <v>0</v>
      </c>
      <c r="BW293" s="306">
        <f t="shared" si="438"/>
        <v>0</v>
      </c>
      <c r="BX293" s="404">
        <f t="shared" si="444"/>
        <v>5.1802763375615521</v>
      </c>
      <c r="BY293" s="405">
        <f t="shared" si="445"/>
        <v>6.944832343383891</v>
      </c>
      <c r="BZ293" s="788" t="s">
        <v>2637</v>
      </c>
      <c r="CA293" s="486">
        <f t="shared" si="456"/>
        <v>-4.7710476764901593</v>
      </c>
      <c r="CB293" s="348">
        <f t="shared" si="457"/>
        <v>16.469458652623764</v>
      </c>
      <c r="CC293" s="404">
        <f t="shared" si="458"/>
        <v>62.67855018299236</v>
      </c>
      <c r="CD293" s="570">
        <f t="shared" si="446"/>
        <v>0.62619999999999998</v>
      </c>
      <c r="CE293" s="419">
        <f t="shared" si="461"/>
        <v>0.67673433999999999</v>
      </c>
      <c r="CF293" s="419">
        <f t="shared" si="439"/>
        <v>0.71733840040000008</v>
      </c>
      <c r="CG293" s="419">
        <f t="shared" si="439"/>
        <v>0.76037870442400013</v>
      </c>
      <c r="CH293" s="496">
        <f t="shared" si="439"/>
        <v>0.80600142668944019</v>
      </c>
      <c r="CI293" s="416">
        <f t="shared" si="459"/>
        <v>3.5866528715134409</v>
      </c>
      <c r="CJ293" s="405">
        <f t="shared" si="460"/>
        <v>10.687285076023363</v>
      </c>
      <c r="CK293" s="457">
        <v>1.45</v>
      </c>
      <c r="CL293" s="458">
        <v>9.24</v>
      </c>
      <c r="CM293" s="458">
        <v>-8.77</v>
      </c>
      <c r="CN293" s="525">
        <v>0.99</v>
      </c>
      <c r="CO293" s="508">
        <v>-0.92</v>
      </c>
    </row>
    <row r="294" spans="1:93" ht="11.25" customHeight="1">
      <c r="A294" s="24" t="s">
        <v>1145</v>
      </c>
      <c r="B294" s="24" t="s">
        <v>1146</v>
      </c>
      <c r="C294" s="217" t="s">
        <v>3133</v>
      </c>
      <c r="D294" s="199">
        <v>5</v>
      </c>
      <c r="E294" s="24">
        <v>619</v>
      </c>
      <c r="F294" s="57" t="s">
        <v>2659</v>
      </c>
      <c r="G294" s="49" t="s">
        <v>2659</v>
      </c>
      <c r="H294" s="184">
        <v>61.69</v>
      </c>
      <c r="I294" s="227">
        <f t="shared" si="448"/>
        <v>2.5936132274274599</v>
      </c>
      <c r="J294" s="126">
        <v>0.27500000000000002</v>
      </c>
      <c r="K294" s="126">
        <v>0.4</v>
      </c>
      <c r="L294" s="83">
        <f t="shared" si="449"/>
        <v>45.45454545454546</v>
      </c>
      <c r="M294" s="140">
        <v>42044</v>
      </c>
      <c r="N294" s="27">
        <v>42046</v>
      </c>
      <c r="O294" s="28">
        <v>42066</v>
      </c>
      <c r="P294" s="93" t="s">
        <v>1884</v>
      </c>
      <c r="Q294" s="91"/>
      <c r="R294" s="224">
        <f t="shared" si="414"/>
        <v>1.6</v>
      </c>
      <c r="S294" s="231">
        <f t="shared" si="450"/>
        <v>23.088023088023093</v>
      </c>
      <c r="T294" s="680">
        <f t="shared" si="451"/>
        <v>-21.690336489868212</v>
      </c>
      <c r="U294" s="227">
        <f t="shared" si="452"/>
        <v>8.9018759018759024</v>
      </c>
      <c r="V294" s="263">
        <v>12</v>
      </c>
      <c r="W294" s="161">
        <v>6.93</v>
      </c>
      <c r="X294" s="149">
        <v>1.92</v>
      </c>
      <c r="Y294" s="155">
        <v>0.25</v>
      </c>
      <c r="Z294" s="149">
        <v>1.55</v>
      </c>
      <c r="AA294" s="156">
        <v>25.2</v>
      </c>
      <c r="AB294" s="432">
        <v>40.799999999999997</v>
      </c>
      <c r="AC294" s="440">
        <v>7.07</v>
      </c>
      <c r="AD294" s="443">
        <v>73.400000000000006</v>
      </c>
      <c r="AE294" s="440">
        <v>4.63</v>
      </c>
      <c r="AF294" s="723">
        <v>19</v>
      </c>
      <c r="AG294" s="456">
        <v>32156</v>
      </c>
      <c r="AH294" s="653">
        <v>0.4</v>
      </c>
      <c r="AI294" s="767">
        <v>0.31</v>
      </c>
      <c r="AJ294" s="796">
        <f t="shared" si="427"/>
        <v>0.18897427509540579</v>
      </c>
      <c r="AK294" s="688">
        <f t="shared" si="418"/>
        <v>0.60322950627030514</v>
      </c>
      <c r="AL294" s="634">
        <f t="shared" si="440"/>
        <v>26.077663840926025</v>
      </c>
      <c r="AM294" s="631">
        <f t="shared" si="447"/>
        <v>56.447515310964882</v>
      </c>
      <c r="AN294" s="631">
        <f t="shared" si="400"/>
        <v>13.870711792002787</v>
      </c>
      <c r="AO294" s="235">
        <f t="shared" si="441"/>
        <v>22.994087072702584</v>
      </c>
      <c r="AP294" s="808">
        <v>1.05</v>
      </c>
      <c r="AQ294" s="808">
        <v>0.83282</v>
      </c>
      <c r="AR294" s="809"/>
      <c r="AS294" s="808">
        <v>0.59414</v>
      </c>
      <c r="AT294" s="796">
        <v>0.27421000000000001</v>
      </c>
      <c r="AU294" s="809"/>
      <c r="AV294" s="827">
        <v>0.18279999999999999</v>
      </c>
      <c r="AW294" s="821">
        <v>0.54844000000000004</v>
      </c>
      <c r="AX294" s="811">
        <v>0.52102000000000004</v>
      </c>
      <c r="AY294" s="811">
        <v>0.43875999999999998</v>
      </c>
      <c r="AZ294" s="811">
        <v>0.27422999999999997</v>
      </c>
      <c r="BA294" s="811">
        <v>0.17366000000000001</v>
      </c>
      <c r="BB294" s="811">
        <v>0.13253999999999999</v>
      </c>
      <c r="BC294" s="811">
        <v>9.597E-2</v>
      </c>
      <c r="BD294" s="811">
        <v>9.1399999999999995E-2</v>
      </c>
      <c r="BE294" s="811">
        <v>7.7689999999999995E-2</v>
      </c>
      <c r="BF294" s="812">
        <v>7.3120000000000004E-2</v>
      </c>
      <c r="BG294" s="812">
        <v>7.3120000000000004E-2</v>
      </c>
      <c r="BH294" s="810">
        <f t="shared" si="442"/>
        <v>5.4339200000000005</v>
      </c>
      <c r="BI294" s="405">
        <f t="shared" si="443"/>
        <v>26.077663840926025</v>
      </c>
      <c r="BJ294" s="405">
        <f t="shared" si="453"/>
        <v>40.172349951189943</v>
      </c>
      <c r="BK294" s="405">
        <f t="shared" si="454"/>
        <v>116.67335254002404</v>
      </c>
      <c r="BL294" s="306">
        <f t="shared" si="455"/>
        <v>50.005470459518619</v>
      </c>
      <c r="BM294" s="404">
        <f t="shared" si="428"/>
        <v>0</v>
      </c>
      <c r="BN294" s="306">
        <f t="shared" si="429"/>
        <v>5.2627538290276776</v>
      </c>
      <c r="BO294" s="306">
        <f t="shared" si="430"/>
        <v>18.748290637250452</v>
      </c>
      <c r="BP294" s="306">
        <f t="shared" si="431"/>
        <v>59.997082740765052</v>
      </c>
      <c r="BQ294" s="306">
        <f t="shared" si="432"/>
        <v>57.912011977427127</v>
      </c>
      <c r="BR294" s="306">
        <f t="shared" si="433"/>
        <v>31.024596348272237</v>
      </c>
      <c r="BS294" s="306">
        <f t="shared" si="434"/>
        <v>38.105658018130661</v>
      </c>
      <c r="BT294" s="306">
        <f t="shared" si="435"/>
        <v>5.0000000000000044</v>
      </c>
      <c r="BU294" s="306">
        <f t="shared" si="436"/>
        <v>17.647058823529417</v>
      </c>
      <c r="BV294" s="306">
        <f t="shared" si="437"/>
        <v>6.2499999999999778</v>
      </c>
      <c r="BW294" s="306">
        <f t="shared" si="438"/>
        <v>0</v>
      </c>
      <c r="BX294" s="404">
        <f t="shared" si="444"/>
        <v>31.525085944404079</v>
      </c>
      <c r="BY294" s="405">
        <f t="shared" si="445"/>
        <v>30.135592299721456</v>
      </c>
      <c r="BZ294" s="788" t="s">
        <v>1465</v>
      </c>
      <c r="CA294" s="486">
        <f t="shared" si="456"/>
        <v>7.5624491175543458</v>
      </c>
      <c r="CB294" s="348">
        <f t="shared" si="457"/>
        <v>16.464325019430248</v>
      </c>
      <c r="CC294" s="404">
        <f t="shared" si="458"/>
        <v>72.141010101010096</v>
      </c>
      <c r="CD294" s="570">
        <f t="shared" si="446"/>
        <v>1.1550000000000002</v>
      </c>
      <c r="CE294" s="419">
        <f t="shared" si="461"/>
        <v>1.2366585000000003</v>
      </c>
      <c r="CF294" s="419">
        <f t="shared" si="439"/>
        <v>1.2939157885500003</v>
      </c>
      <c r="CG294" s="419">
        <f t="shared" si="439"/>
        <v>1.3538240895598654</v>
      </c>
      <c r="CH294" s="496">
        <f t="shared" si="439"/>
        <v>1.4165061449064873</v>
      </c>
      <c r="CI294" s="416">
        <f t="shared" si="459"/>
        <v>6.4559045230163541</v>
      </c>
      <c r="CJ294" s="405">
        <f t="shared" si="460"/>
        <v>10.465074603689988</v>
      </c>
      <c r="CK294" s="457">
        <v>1.9</v>
      </c>
      <c r="CL294" s="458">
        <v>46.93</v>
      </c>
      <c r="CM294" s="458">
        <v>-1.94</v>
      </c>
      <c r="CN294" s="525">
        <v>19.489999999999998</v>
      </c>
      <c r="CO294" s="508">
        <v>22.45</v>
      </c>
    </row>
    <row r="295" spans="1:93" ht="11.25" customHeight="1">
      <c r="A295" s="24" t="s">
        <v>16</v>
      </c>
      <c r="B295" s="24" t="s">
        <v>17</v>
      </c>
      <c r="C295" s="217" t="s">
        <v>2457</v>
      </c>
      <c r="D295" s="199">
        <v>5</v>
      </c>
      <c r="E295" s="24">
        <v>566</v>
      </c>
      <c r="F295" s="38" t="s">
        <v>2049</v>
      </c>
      <c r="G295" s="39" t="s">
        <v>2049</v>
      </c>
      <c r="H295" s="184">
        <v>74.47</v>
      </c>
      <c r="I295" s="227">
        <f t="shared" si="448"/>
        <v>4.2433194574996644</v>
      </c>
      <c r="J295" s="126">
        <v>0.72499999999999998</v>
      </c>
      <c r="K295" s="126">
        <v>0.79</v>
      </c>
      <c r="L295" s="83">
        <f t="shared" si="449"/>
        <v>8.9655172413793274</v>
      </c>
      <c r="M295" s="140">
        <v>41991</v>
      </c>
      <c r="N295" s="27">
        <v>41995</v>
      </c>
      <c r="O295" s="28">
        <v>42004</v>
      </c>
      <c r="P295" s="26" t="s">
        <v>1445</v>
      </c>
      <c r="Q295" s="198"/>
      <c r="R295" s="224">
        <f t="shared" si="414"/>
        <v>3.16</v>
      </c>
      <c r="S295" s="231">
        <f t="shared" si="450"/>
        <v>205.19480519480518</v>
      </c>
      <c r="T295" s="680">
        <f t="shared" si="451"/>
        <v>132.2608003195532</v>
      </c>
      <c r="U295" s="227">
        <f t="shared" si="452"/>
        <v>48.357142857142854</v>
      </c>
      <c r="V295" s="263">
        <v>12</v>
      </c>
      <c r="W295" s="161">
        <v>1.54</v>
      </c>
      <c r="X295" s="149">
        <v>5.62</v>
      </c>
      <c r="Y295" s="155">
        <v>8.01</v>
      </c>
      <c r="Z295" s="149">
        <v>2.5099999999999998</v>
      </c>
      <c r="AA295" s="156">
        <v>5.4</v>
      </c>
      <c r="AB295" s="432">
        <v>58.1</v>
      </c>
      <c r="AC295" s="440">
        <v>13.88</v>
      </c>
      <c r="AD295" s="443">
        <v>6</v>
      </c>
      <c r="AE295" s="443">
        <v>8.6</v>
      </c>
      <c r="AF295" s="723">
        <v>15</v>
      </c>
      <c r="AG295" s="456">
        <v>24635</v>
      </c>
      <c r="AH295" s="653">
        <v>0.5</v>
      </c>
      <c r="AI295" s="767">
        <v>1.2</v>
      </c>
      <c r="AJ295" s="796">
        <f t="shared" si="427"/>
        <v>1.2766580667009826</v>
      </c>
      <c r="AK295" s="688">
        <f t="shared" si="418"/>
        <v>0.89125377166056885</v>
      </c>
      <c r="AL295" s="634">
        <f t="shared" ref="AL295:AL316" si="462">((AP295/AQ295)^(1/1)-1)*100</f>
        <v>8.4095063985374807</v>
      </c>
      <c r="AM295" s="631">
        <f t="shared" ref="AM295:AM316" si="463">IF(AT295=0,"n/a",((AP295/AT295)^(1/3)-1)*100)</f>
        <v>8.8342579610902749</v>
      </c>
      <c r="AN295" s="631">
        <f t="shared" si="400"/>
        <v>7.659948400205896</v>
      </c>
      <c r="AO295" s="235">
        <f t="shared" ref="AO295:AO316" si="464">IF(BB295=0,"n/a",((AP295/BB295)^(1/10)-1)*100)</f>
        <v>8.5945761395590061</v>
      </c>
      <c r="AP295" s="808">
        <v>2.9649999999999999</v>
      </c>
      <c r="AQ295" s="808">
        <v>2.7349999999999999</v>
      </c>
      <c r="AR295" s="809"/>
      <c r="AS295" s="808">
        <v>2.48</v>
      </c>
      <c r="AT295" s="796">
        <v>2.2999999999999998</v>
      </c>
      <c r="AU295" s="809"/>
      <c r="AV295" s="821">
        <v>2.14</v>
      </c>
      <c r="AW295" s="827">
        <v>2.0499999999999998</v>
      </c>
      <c r="AX295" s="811">
        <v>2.0499999999999998</v>
      </c>
      <c r="AY295" s="811">
        <v>1.9</v>
      </c>
      <c r="AZ295" s="811">
        <v>1.58</v>
      </c>
      <c r="BA295" s="811">
        <v>1.44</v>
      </c>
      <c r="BB295" s="811">
        <v>1.3</v>
      </c>
      <c r="BC295" s="811">
        <v>1.07</v>
      </c>
      <c r="BD295" s="811">
        <v>0.95</v>
      </c>
      <c r="BE295" s="811">
        <v>0.92</v>
      </c>
      <c r="BF295" s="811">
        <v>0.91</v>
      </c>
      <c r="BG295" s="811">
        <v>0.39</v>
      </c>
      <c r="BH295" s="810">
        <f t="shared" ref="BH295:BH316" si="465">SUM(AP295:BG295)</f>
        <v>27.180000000000007</v>
      </c>
      <c r="BI295" s="405">
        <f t="shared" ref="BI295:BI316" si="466">((AP295/AQ295)-1)*100</f>
        <v>8.4095063985374807</v>
      </c>
      <c r="BJ295" s="405">
        <f t="shared" si="453"/>
        <v>10.282258064516125</v>
      </c>
      <c r="BK295" s="405">
        <f t="shared" si="454"/>
        <v>7.8260869565217384</v>
      </c>
      <c r="BL295" s="306">
        <f t="shared" si="455"/>
        <v>7.4766355140186702</v>
      </c>
      <c r="BM295" s="851">
        <f t="shared" si="428"/>
        <v>4.3902439024390505</v>
      </c>
      <c r="BN295" s="306">
        <f t="shared" si="429"/>
        <v>0</v>
      </c>
      <c r="BO295" s="306">
        <f t="shared" si="430"/>
        <v>7.8947368421052655</v>
      </c>
      <c r="BP295" s="306">
        <f t="shared" si="431"/>
        <v>20.253164556962023</v>
      </c>
      <c r="BQ295" s="306">
        <f t="shared" si="432"/>
        <v>9.7222222222222321</v>
      </c>
      <c r="BR295" s="306">
        <f t="shared" si="433"/>
        <v>10.769230769230752</v>
      </c>
      <c r="BS295" s="306">
        <f t="shared" si="434"/>
        <v>21.495327102803728</v>
      </c>
      <c r="BT295" s="306">
        <f t="shared" si="435"/>
        <v>12.631578947368439</v>
      </c>
      <c r="BU295" s="306">
        <f t="shared" si="436"/>
        <v>3.2608695652173836</v>
      </c>
      <c r="BV295" s="306">
        <f t="shared" si="437"/>
        <v>1.098901098901095</v>
      </c>
      <c r="BW295" s="306">
        <f t="shared" si="438"/>
        <v>133.33333333333334</v>
      </c>
      <c r="BX295" s="404">
        <f t="shared" ref="BX295:BX316" si="467">AVERAGE(BI295:BW295)</f>
        <v>17.256273018278488</v>
      </c>
      <c r="BY295" s="405">
        <f t="shared" ref="BY295:BY316" si="468">SQRT(AVERAGE((BI295-$BX295)^2,(BJ295-$BX295)^2,(BK295-$BX295)^2,(BL295-$BX295)^2,(BM295-$BX295)^2,(BN295-$BX295)^2,(BO295-$BX295)^2,(BP295-$BX295)^2,(BQ295-$BX295)^2,(BR295-$BX295)^2,(BS295-$BX295)^2,(BT295-$BX295)^2,(BU295-$BX295)^2,(BV295-$BX295)^2,(BW295-$BX295)^2))</f>
        <v>31.559913598420405</v>
      </c>
      <c r="BZ295" s="788" t="s">
        <v>2637</v>
      </c>
      <c r="CA295" s="486">
        <f t="shared" si="456"/>
        <v>-36.453874999437289</v>
      </c>
      <c r="CB295" s="348">
        <f t="shared" si="457"/>
        <v>11.903267857705561</v>
      </c>
      <c r="CC295" s="404">
        <f t="shared" si="458"/>
        <v>55.52618878467171</v>
      </c>
      <c r="CD295" s="570">
        <f t="shared" ref="CD295:CD316" si="469">IF(AB295="n/a",1.03*AP295,IF(AB295&lt;0,1.01*AP295,IF(AB295&gt;10,1.1*AP295,(1+AB295/100)*AP295)))</f>
        <v>3.2615000000000003</v>
      </c>
      <c r="CE295" s="419">
        <f t="shared" si="461"/>
        <v>3.5876500000000004</v>
      </c>
      <c r="CF295" s="419">
        <f t="shared" si="439"/>
        <v>3.8961879000000006</v>
      </c>
      <c r="CG295" s="419">
        <f t="shared" si="439"/>
        <v>4.2312600594000012</v>
      </c>
      <c r="CH295" s="496">
        <f t="shared" si="439"/>
        <v>4.5951484245084018</v>
      </c>
      <c r="CI295" s="416">
        <f t="shared" si="459"/>
        <v>19.571746383908405</v>
      </c>
      <c r="CJ295" s="405">
        <f t="shared" si="460"/>
        <v>26.281383622812417</v>
      </c>
      <c r="CK295" s="457">
        <v>0.38</v>
      </c>
      <c r="CL295" s="458">
        <v>32.19</v>
      </c>
      <c r="CM295" s="458">
        <v>-9.11</v>
      </c>
      <c r="CN295" s="525">
        <v>-2.16</v>
      </c>
      <c r="CO295" s="508">
        <v>10.61</v>
      </c>
    </row>
    <row r="296" spans="1:93" ht="11.25" customHeight="1">
      <c r="A296" s="197" t="s">
        <v>1334</v>
      </c>
      <c r="B296" s="197" t="s">
        <v>1335</v>
      </c>
      <c r="C296" s="35" t="s">
        <v>2495</v>
      </c>
      <c r="D296" s="200">
        <v>5</v>
      </c>
      <c r="E296" s="24">
        <v>513</v>
      </c>
      <c r="F296" s="40" t="s">
        <v>1572</v>
      </c>
      <c r="G296" s="42" t="s">
        <v>1572</v>
      </c>
      <c r="H296" s="185">
        <v>69.94</v>
      </c>
      <c r="I296" s="229">
        <f t="shared" si="448"/>
        <v>1.8873319988561625</v>
      </c>
      <c r="J296" s="125">
        <v>0.3</v>
      </c>
      <c r="K296" s="125">
        <v>0.33</v>
      </c>
      <c r="L296" s="84">
        <f t="shared" si="449"/>
        <v>10.000000000000009</v>
      </c>
      <c r="M296" s="215">
        <v>41801</v>
      </c>
      <c r="N296" s="44">
        <v>41803</v>
      </c>
      <c r="O296" s="34">
        <v>41821</v>
      </c>
      <c r="P296" s="43" t="s">
        <v>3171</v>
      </c>
      <c r="Q296" s="197" t="s">
        <v>2340</v>
      </c>
      <c r="R296" s="192">
        <f t="shared" si="414"/>
        <v>1.32</v>
      </c>
      <c r="S296" s="672">
        <f t="shared" si="450"/>
        <v>24.220183486238533</v>
      </c>
      <c r="T296" s="673">
        <f t="shared" si="451"/>
        <v>121.08725866253667</v>
      </c>
      <c r="U296" s="229">
        <f t="shared" si="452"/>
        <v>12.83302752293578</v>
      </c>
      <c r="V296" s="493">
        <v>9</v>
      </c>
      <c r="W296" s="162">
        <v>5.45</v>
      </c>
      <c r="X296" s="150">
        <v>1.26</v>
      </c>
      <c r="Y296" s="157">
        <v>2.04</v>
      </c>
      <c r="Z296" s="150">
        <v>8.57</v>
      </c>
      <c r="AA296" s="158">
        <v>59.9</v>
      </c>
      <c r="AB296" s="434">
        <v>11.7</v>
      </c>
      <c r="AC296" s="444">
        <v>11.85</v>
      </c>
      <c r="AD296" s="445">
        <v>14.5</v>
      </c>
      <c r="AE296" s="444">
        <v>10.17</v>
      </c>
      <c r="AF296" s="725">
        <v>27</v>
      </c>
      <c r="AG296" s="467">
        <v>28395</v>
      </c>
      <c r="AH296" s="1143">
        <v>0.6</v>
      </c>
      <c r="AI296" s="769">
        <v>4.1100000000000003</v>
      </c>
      <c r="AJ296" s="797" t="str">
        <f t="shared" si="427"/>
        <v>n/a</v>
      </c>
      <c r="AK296" s="686" t="str">
        <f t="shared" si="418"/>
        <v>n/a</v>
      </c>
      <c r="AL296" s="635">
        <f t="shared" si="462"/>
        <v>9.5652173913043583</v>
      </c>
      <c r="AM296" s="636">
        <f t="shared" si="463"/>
        <v>16.348338572528085</v>
      </c>
      <c r="AN296" s="636" t="str">
        <f t="shared" ref="AN296:AN316" si="470">IF(AW296=0,"n/a",((AP296/AW296)^(1/5)-1)*100)</f>
        <v>n/a</v>
      </c>
      <c r="AO296" s="236" t="str">
        <f t="shared" si="464"/>
        <v>n/a</v>
      </c>
      <c r="AP296" s="814">
        <v>1.26</v>
      </c>
      <c r="AQ296" s="814">
        <v>1.1499999999999999</v>
      </c>
      <c r="AR296" s="815"/>
      <c r="AS296" s="814">
        <v>1.05</v>
      </c>
      <c r="AT296" s="797">
        <v>0.8</v>
      </c>
      <c r="AU296" s="815"/>
      <c r="AV296" s="828">
        <v>0.3</v>
      </c>
      <c r="AW296" s="829">
        <v>0</v>
      </c>
      <c r="AX296" s="820">
        <v>0</v>
      </c>
      <c r="AY296" s="820">
        <v>0</v>
      </c>
      <c r="AZ296" s="820">
        <v>0</v>
      </c>
      <c r="BA296" s="820">
        <v>0</v>
      </c>
      <c r="BB296" s="820">
        <v>0</v>
      </c>
      <c r="BC296" s="820">
        <v>0</v>
      </c>
      <c r="BD296" s="820">
        <v>0</v>
      </c>
      <c r="BE296" s="820">
        <v>0</v>
      </c>
      <c r="BF296" s="820">
        <v>0</v>
      </c>
      <c r="BG296" s="820">
        <v>0</v>
      </c>
      <c r="BH296" s="816">
        <f t="shared" si="465"/>
        <v>4.5599999999999996</v>
      </c>
      <c r="BI296" s="409">
        <f t="shared" si="466"/>
        <v>9.5652173913043583</v>
      </c>
      <c r="BJ296" s="409">
        <f t="shared" si="453"/>
        <v>9.5238095238095113</v>
      </c>
      <c r="BK296" s="409">
        <f t="shared" si="454"/>
        <v>31.25</v>
      </c>
      <c r="BL296" s="395">
        <f t="shared" si="455"/>
        <v>166.66666666666669</v>
      </c>
      <c r="BM296" s="408">
        <f t="shared" si="428"/>
        <v>0</v>
      </c>
      <c r="BN296" s="395">
        <f t="shared" si="429"/>
        <v>0</v>
      </c>
      <c r="BO296" s="395">
        <f t="shared" si="430"/>
        <v>0</v>
      </c>
      <c r="BP296" s="395">
        <f t="shared" si="431"/>
        <v>0</v>
      </c>
      <c r="BQ296" s="395">
        <f t="shared" si="432"/>
        <v>0</v>
      </c>
      <c r="BR296" s="395">
        <f t="shared" si="433"/>
        <v>0</v>
      </c>
      <c r="BS296" s="395">
        <f t="shared" si="434"/>
        <v>0</v>
      </c>
      <c r="BT296" s="395">
        <f t="shared" si="435"/>
        <v>0</v>
      </c>
      <c r="BU296" s="395">
        <f t="shared" si="436"/>
        <v>0</v>
      </c>
      <c r="BV296" s="395">
        <f t="shared" si="437"/>
        <v>0</v>
      </c>
      <c r="BW296" s="395">
        <f t="shared" si="438"/>
        <v>0</v>
      </c>
      <c r="BX296" s="408">
        <f t="shared" si="467"/>
        <v>14.46704623878537</v>
      </c>
      <c r="BY296" s="409">
        <f t="shared" si="468"/>
        <v>41.470555985533622</v>
      </c>
      <c r="BZ296" s="654" t="s">
        <v>2441</v>
      </c>
      <c r="CA296" s="487" t="str">
        <f t="shared" si="456"/>
        <v>n/a</v>
      </c>
      <c r="CB296" s="349" t="str">
        <f t="shared" si="457"/>
        <v>n/a</v>
      </c>
      <c r="CC296" s="408">
        <f t="shared" si="458"/>
        <v>64.847287594734752</v>
      </c>
      <c r="CD296" s="574">
        <f t="shared" si="469"/>
        <v>1.3860000000000001</v>
      </c>
      <c r="CE296" s="420">
        <f t="shared" si="461"/>
        <v>1.5246000000000002</v>
      </c>
      <c r="CF296" s="420">
        <f t="shared" si="439"/>
        <v>1.6770600000000004</v>
      </c>
      <c r="CG296" s="420">
        <f t="shared" si="439"/>
        <v>1.8447660000000006</v>
      </c>
      <c r="CH296" s="497">
        <f t="shared" si="439"/>
        <v>2.0292426000000008</v>
      </c>
      <c r="CI296" s="421">
        <f t="shared" si="459"/>
        <v>8.461668600000003</v>
      </c>
      <c r="CJ296" s="409">
        <f t="shared" si="460"/>
        <v>12.0984681155276</v>
      </c>
      <c r="CK296" s="468">
        <v>1.1599999999999999</v>
      </c>
      <c r="CL296" s="469">
        <v>10.82</v>
      </c>
      <c r="CM296" s="469">
        <v>-21.41</v>
      </c>
      <c r="CN296" s="528">
        <v>-0.72</v>
      </c>
      <c r="CO296" s="476">
        <v>-9.07</v>
      </c>
    </row>
    <row r="297" spans="1:93" ht="11.25" customHeight="1">
      <c r="A297" s="16" t="s">
        <v>3409</v>
      </c>
      <c r="B297" s="16" t="s">
        <v>3410</v>
      </c>
      <c r="C297" s="22" t="s">
        <v>3266</v>
      </c>
      <c r="D297" s="116">
        <v>7</v>
      </c>
      <c r="E297" s="24">
        <v>410</v>
      </c>
      <c r="F297" s="78" t="s">
        <v>2659</v>
      </c>
      <c r="G297" s="50" t="s">
        <v>2659</v>
      </c>
      <c r="H297" s="183">
        <v>271.31</v>
      </c>
      <c r="I297" s="226">
        <f t="shared" si="448"/>
        <v>0.70767756440971574</v>
      </c>
      <c r="J297" s="127">
        <v>0.4</v>
      </c>
      <c r="K297" s="127">
        <v>0.48</v>
      </c>
      <c r="L297" s="96">
        <f t="shared" si="449"/>
        <v>19.999999999999996</v>
      </c>
      <c r="M297" s="105">
        <v>41955</v>
      </c>
      <c r="N297" s="20">
        <v>41957</v>
      </c>
      <c r="O297" s="21">
        <v>41975</v>
      </c>
      <c r="P297" s="269" t="s">
        <v>2739</v>
      </c>
      <c r="Q297" s="1035" t="s">
        <v>3403</v>
      </c>
      <c r="R297" s="225">
        <f t="shared" si="414"/>
        <v>1.92</v>
      </c>
      <c r="S297" s="675">
        <f t="shared" si="450"/>
        <v>21.380846325167035</v>
      </c>
      <c r="T297" s="684">
        <f t="shared" si="451"/>
        <v>184.08003270894432</v>
      </c>
      <c r="U297" s="226">
        <f t="shared" si="452"/>
        <v>30.212694877505566</v>
      </c>
      <c r="V297" s="267">
        <v>9</v>
      </c>
      <c r="W297" s="169">
        <v>8.98</v>
      </c>
      <c r="X297" s="171">
        <v>1.81</v>
      </c>
      <c r="Y297" s="170">
        <v>12.88</v>
      </c>
      <c r="Z297" s="171">
        <v>6.01</v>
      </c>
      <c r="AA297" s="172">
        <v>25.4</v>
      </c>
      <c r="AB297" s="433">
        <v>13.6</v>
      </c>
      <c r="AC297" s="441">
        <v>15.7</v>
      </c>
      <c r="AD297" s="442">
        <v>25.3</v>
      </c>
      <c r="AE297" s="442">
        <v>16.7</v>
      </c>
      <c r="AF297" s="724">
        <v>34</v>
      </c>
      <c r="AG297" s="461">
        <v>166557</v>
      </c>
      <c r="AH297" s="678">
        <v>0.1</v>
      </c>
      <c r="AI297" s="768">
        <v>0</v>
      </c>
      <c r="AJ297" s="795">
        <f t="shared" si="427"/>
        <v>1.2145776268353889</v>
      </c>
      <c r="AK297" s="794" t="str">
        <f t="shared" si="418"/>
        <v>n/a</v>
      </c>
      <c r="AL297" s="632">
        <f t="shared" si="462"/>
        <v>20.863309352517987</v>
      </c>
      <c r="AM297" s="633">
        <f t="shared" si="463"/>
        <v>35.855792330928168</v>
      </c>
      <c r="AN297" s="633">
        <f t="shared" si="470"/>
        <v>30.728813958935341</v>
      </c>
      <c r="AO297" s="234" t="str">
        <f t="shared" si="464"/>
        <v>n/a</v>
      </c>
      <c r="AP297" s="803">
        <v>1.68</v>
      </c>
      <c r="AQ297" s="803">
        <v>1.39</v>
      </c>
      <c r="AR297" s="802"/>
      <c r="AS297" s="803">
        <v>0.99</v>
      </c>
      <c r="AT297" s="795">
        <v>0.67</v>
      </c>
      <c r="AU297" s="802"/>
      <c r="AV297" s="826">
        <v>0.52500000000000002</v>
      </c>
      <c r="AW297" s="826">
        <v>0.44</v>
      </c>
      <c r="AX297" s="806">
        <v>0.21</v>
      </c>
      <c r="AY297" s="807">
        <v>0</v>
      </c>
      <c r="AZ297" s="807">
        <v>0</v>
      </c>
      <c r="BA297" s="807">
        <v>0</v>
      </c>
      <c r="BB297" s="807">
        <v>0</v>
      </c>
      <c r="BC297" s="807">
        <v>0</v>
      </c>
      <c r="BD297" s="807">
        <v>0</v>
      </c>
      <c r="BE297" s="807">
        <v>0</v>
      </c>
      <c r="BF297" s="807">
        <v>0</v>
      </c>
      <c r="BG297" s="807">
        <v>0</v>
      </c>
      <c r="BH297" s="805">
        <f t="shared" si="465"/>
        <v>5.9050000000000002</v>
      </c>
      <c r="BI297" s="407">
        <f t="shared" si="466"/>
        <v>20.863309352517987</v>
      </c>
      <c r="BJ297" s="407">
        <f t="shared" si="453"/>
        <v>40.404040404040401</v>
      </c>
      <c r="BK297" s="407">
        <f t="shared" si="454"/>
        <v>47.761194029850728</v>
      </c>
      <c r="BL297" s="394">
        <f t="shared" si="455"/>
        <v>27.619047619047631</v>
      </c>
      <c r="BM297" s="406">
        <f t="shared" si="428"/>
        <v>19.318181818181813</v>
      </c>
      <c r="BN297" s="394">
        <f t="shared" si="429"/>
        <v>109.52380952380953</v>
      </c>
      <c r="BO297" s="394">
        <f t="shared" si="430"/>
        <v>0</v>
      </c>
      <c r="BP297" s="394">
        <f t="shared" si="431"/>
        <v>0</v>
      </c>
      <c r="BQ297" s="394">
        <f t="shared" si="432"/>
        <v>0</v>
      </c>
      <c r="BR297" s="394">
        <f t="shared" si="433"/>
        <v>0</v>
      </c>
      <c r="BS297" s="394">
        <f t="shared" si="434"/>
        <v>0</v>
      </c>
      <c r="BT297" s="394">
        <f t="shared" si="435"/>
        <v>0</v>
      </c>
      <c r="BU297" s="394">
        <f t="shared" si="436"/>
        <v>0</v>
      </c>
      <c r="BV297" s="394">
        <f t="shared" si="437"/>
        <v>0</v>
      </c>
      <c r="BW297" s="394">
        <f t="shared" si="438"/>
        <v>0</v>
      </c>
      <c r="BX297" s="406">
        <f t="shared" si="467"/>
        <v>17.69930551649654</v>
      </c>
      <c r="BY297" s="407">
        <f t="shared" si="468"/>
        <v>29.190618777870217</v>
      </c>
      <c r="BZ297" s="787" t="s">
        <v>2442</v>
      </c>
      <c r="CA297" s="682">
        <f t="shared" si="456"/>
        <v>1.2237966458394887</v>
      </c>
      <c r="CB297" s="350">
        <f t="shared" si="457"/>
        <v>31.436491523345055</v>
      </c>
      <c r="CC297" s="406">
        <f t="shared" si="458"/>
        <v>66.030645879732731</v>
      </c>
      <c r="CD297" s="554">
        <f t="shared" si="469"/>
        <v>1.8480000000000001</v>
      </c>
      <c r="CE297" s="417">
        <f t="shared" si="461"/>
        <v>2.0328000000000004</v>
      </c>
      <c r="CF297" s="417">
        <f t="shared" si="439"/>
        <v>2.2360800000000007</v>
      </c>
      <c r="CG297" s="417">
        <f t="shared" si="439"/>
        <v>2.4596880000000012</v>
      </c>
      <c r="CH297" s="495">
        <f t="shared" si="439"/>
        <v>2.7056568000000016</v>
      </c>
      <c r="CI297" s="418">
        <f t="shared" si="459"/>
        <v>11.282224800000005</v>
      </c>
      <c r="CJ297" s="407">
        <f t="shared" si="460"/>
        <v>4.158425712284842</v>
      </c>
      <c r="CK297" s="462">
        <v>0.81</v>
      </c>
      <c r="CL297" s="463">
        <v>40.299999999999997</v>
      </c>
      <c r="CM297" s="463">
        <v>-1.1599999999999999</v>
      </c>
      <c r="CN297" s="529">
        <v>3.54</v>
      </c>
      <c r="CO297" s="530">
        <v>17.559999999999999</v>
      </c>
    </row>
    <row r="298" spans="1:93" ht="11.25" customHeight="1">
      <c r="A298" s="24" t="s">
        <v>1697</v>
      </c>
      <c r="B298" s="24" t="s">
        <v>1698</v>
      </c>
      <c r="C298" s="29" t="s">
        <v>3133</v>
      </c>
      <c r="D298" s="117">
        <v>5</v>
      </c>
      <c r="E298" s="24">
        <v>483</v>
      </c>
      <c r="F298" s="57" t="s">
        <v>2659</v>
      </c>
      <c r="G298" s="49" t="s">
        <v>2659</v>
      </c>
      <c r="H298" s="184">
        <v>5.97</v>
      </c>
      <c r="I298" s="227">
        <f t="shared" si="448"/>
        <v>6.7001675041876059</v>
      </c>
      <c r="J298" s="126">
        <v>0.09</v>
      </c>
      <c r="K298" s="126">
        <v>0.1</v>
      </c>
      <c r="L298" s="83">
        <f t="shared" si="449"/>
        <v>11.111111111111116</v>
      </c>
      <c r="M298" s="214">
        <v>41592</v>
      </c>
      <c r="N298" s="62">
        <v>41596</v>
      </c>
      <c r="O298" s="63">
        <v>41611</v>
      </c>
      <c r="P298" s="93" t="s">
        <v>1554</v>
      </c>
      <c r="Q298" s="198" t="s">
        <v>820</v>
      </c>
      <c r="R298" s="224">
        <f t="shared" si="414"/>
        <v>0.4</v>
      </c>
      <c r="S298" s="231">
        <f t="shared" si="450"/>
        <v>285.71428571428572</v>
      </c>
      <c r="T298" s="647">
        <f t="shared" si="451"/>
        <v>24.663356207637776</v>
      </c>
      <c r="U298" s="227">
        <f t="shared" si="452"/>
        <v>42.642857142857139</v>
      </c>
      <c r="V298" s="492">
        <v>12</v>
      </c>
      <c r="W298" s="161">
        <v>0.14000000000000001</v>
      </c>
      <c r="X298" s="149" t="s">
        <v>462</v>
      </c>
      <c r="Y298" s="155">
        <v>0.45</v>
      </c>
      <c r="Z298" s="149">
        <v>0.82</v>
      </c>
      <c r="AA298" s="156">
        <v>15.4</v>
      </c>
      <c r="AB298" s="432">
        <v>-28.4</v>
      </c>
      <c r="AC298" s="1023">
        <v>-4383.3</v>
      </c>
      <c r="AD298" s="443">
        <v>15.9</v>
      </c>
      <c r="AE298" s="440">
        <v>-3.6</v>
      </c>
      <c r="AF298" s="723">
        <v>9</v>
      </c>
      <c r="AG298" s="456">
        <v>452</v>
      </c>
      <c r="AH298" s="653">
        <v>53.8</v>
      </c>
      <c r="AI298" s="767">
        <v>2.29</v>
      </c>
      <c r="AJ298" s="796">
        <f t="shared" si="427"/>
        <v>1.7123247581093843</v>
      </c>
      <c r="AK298" s="688" t="str">
        <f t="shared" si="418"/>
        <v>n/a</v>
      </c>
      <c r="AL298" s="634">
        <f t="shared" si="462"/>
        <v>11.111111111111116</v>
      </c>
      <c r="AM298" s="631">
        <f t="shared" si="463"/>
        <v>35.72088082974534</v>
      </c>
      <c r="AN298" s="631">
        <f t="shared" si="470"/>
        <v>27.22596365393921</v>
      </c>
      <c r="AO298" s="235" t="str">
        <f t="shared" si="464"/>
        <v>n/a</v>
      </c>
      <c r="AP298" s="813">
        <v>0.4</v>
      </c>
      <c r="AQ298" s="808">
        <v>0.36</v>
      </c>
      <c r="AR298" s="809"/>
      <c r="AS298" s="808">
        <v>0.32</v>
      </c>
      <c r="AT298" s="819">
        <v>0.16</v>
      </c>
      <c r="AU298" s="809"/>
      <c r="AV298" s="821">
        <v>0.14000000000000001</v>
      </c>
      <c r="AW298" s="827">
        <v>0.12</v>
      </c>
      <c r="AX298" s="812">
        <v>0.12</v>
      </c>
      <c r="AY298" s="812">
        <v>0.12</v>
      </c>
      <c r="AZ298" s="811">
        <v>0.12</v>
      </c>
      <c r="BA298" s="811">
        <v>0.06</v>
      </c>
      <c r="BB298" s="812">
        <v>0</v>
      </c>
      <c r="BC298" s="812">
        <v>0</v>
      </c>
      <c r="BD298" s="812">
        <v>0</v>
      </c>
      <c r="BE298" s="812">
        <v>0</v>
      </c>
      <c r="BF298" s="812">
        <v>0</v>
      </c>
      <c r="BG298" s="812">
        <v>0</v>
      </c>
      <c r="BH298" s="810">
        <f t="shared" si="465"/>
        <v>1.9200000000000004</v>
      </c>
      <c r="BI298" s="405">
        <f t="shared" si="466"/>
        <v>11.111111111111116</v>
      </c>
      <c r="BJ298" s="405">
        <f t="shared" si="453"/>
        <v>12.5</v>
      </c>
      <c r="BK298" s="405">
        <f t="shared" si="454"/>
        <v>100</v>
      </c>
      <c r="BL298" s="306">
        <f t="shared" si="455"/>
        <v>14.285714285714279</v>
      </c>
      <c r="BM298" s="404">
        <f t="shared" ref="BM298:BW311" si="471">IF(AW298=0,0,IF(AW298&gt;AV298,0,((AV298/AW298)-1)*100))</f>
        <v>16.666666666666675</v>
      </c>
      <c r="BN298" s="306">
        <f t="shared" si="471"/>
        <v>0</v>
      </c>
      <c r="BO298" s="306">
        <f t="shared" si="471"/>
        <v>0</v>
      </c>
      <c r="BP298" s="306">
        <f t="shared" si="471"/>
        <v>0</v>
      </c>
      <c r="BQ298" s="306">
        <f t="shared" si="471"/>
        <v>100</v>
      </c>
      <c r="BR298" s="306">
        <f t="shared" si="471"/>
        <v>0</v>
      </c>
      <c r="BS298" s="306">
        <f t="shared" si="471"/>
        <v>0</v>
      </c>
      <c r="BT298" s="306">
        <f t="shared" si="471"/>
        <v>0</v>
      </c>
      <c r="BU298" s="306">
        <f t="shared" si="471"/>
        <v>0</v>
      </c>
      <c r="BV298" s="306">
        <f t="shared" si="471"/>
        <v>0</v>
      </c>
      <c r="BW298" s="306">
        <f t="shared" si="471"/>
        <v>0</v>
      </c>
      <c r="BX298" s="404">
        <f t="shared" si="467"/>
        <v>16.970899470899472</v>
      </c>
      <c r="BY298" s="405">
        <f t="shared" si="468"/>
        <v>33.107295034764022</v>
      </c>
      <c r="BZ298" s="788" t="s">
        <v>1465</v>
      </c>
      <c r="CA298" s="486">
        <f t="shared" si="456"/>
        <v>-8.7167259847303242</v>
      </c>
      <c r="CB298" s="348">
        <f t="shared" si="457"/>
        <v>33.926131158126815</v>
      </c>
      <c r="CC298" s="404">
        <f t="shared" si="458"/>
        <v>41.035714285714285</v>
      </c>
      <c r="CD298" s="570">
        <f t="shared" si="469"/>
        <v>0.40400000000000003</v>
      </c>
      <c r="CE298" s="419">
        <f t="shared" si="41"/>
        <v>0.40804000000000001</v>
      </c>
      <c r="CF298" s="419">
        <f t="shared" si="439"/>
        <v>0.4121204</v>
      </c>
      <c r="CG298" s="419">
        <f t="shared" si="439"/>
        <v>0.41624160399999999</v>
      </c>
      <c r="CH298" s="496">
        <f t="shared" si="439"/>
        <v>0.42040402003999999</v>
      </c>
      <c r="CI298" s="416">
        <f t="shared" si="459"/>
        <v>2.0608060240400001</v>
      </c>
      <c r="CJ298" s="405">
        <f t="shared" si="460"/>
        <v>34.519363886767174</v>
      </c>
      <c r="CK298" s="457">
        <v>2.14</v>
      </c>
      <c r="CL298" s="458">
        <v>24.37</v>
      </c>
      <c r="CM298" s="458">
        <v>-69.05</v>
      </c>
      <c r="CN298" s="525">
        <v>-4.75</v>
      </c>
      <c r="CO298" s="508">
        <v>-44.79</v>
      </c>
    </row>
    <row r="299" spans="1:93" ht="11.25" customHeight="1">
      <c r="A299" s="24" t="s">
        <v>3104</v>
      </c>
      <c r="B299" s="24" t="s">
        <v>3105</v>
      </c>
      <c r="C299" s="217" t="s">
        <v>3266</v>
      </c>
      <c r="D299" s="117">
        <v>5</v>
      </c>
      <c r="E299" s="24">
        <v>595</v>
      </c>
      <c r="F299" s="57" t="s">
        <v>2659</v>
      </c>
      <c r="G299" s="49" t="s">
        <v>2659</v>
      </c>
      <c r="H299" s="184">
        <v>49.46</v>
      </c>
      <c r="I299" s="227">
        <f t="shared" si="448"/>
        <v>3.4775576223210676</v>
      </c>
      <c r="J299" s="126">
        <v>0.34</v>
      </c>
      <c r="K299" s="126">
        <v>0.43</v>
      </c>
      <c r="L299" s="83">
        <f t="shared" si="449"/>
        <v>26.470588235294112</v>
      </c>
      <c r="M299" s="140">
        <v>42012</v>
      </c>
      <c r="N299" s="27">
        <v>42016</v>
      </c>
      <c r="O299" s="28">
        <v>42037</v>
      </c>
      <c r="P299" s="26" t="s">
        <v>917</v>
      </c>
      <c r="Q299" s="627"/>
      <c r="R299" s="224">
        <f t="shared" si="414"/>
        <v>1.72</v>
      </c>
      <c r="S299" s="231">
        <f t="shared" si="450"/>
        <v>46.36118598382749</v>
      </c>
      <c r="T299" s="680">
        <f t="shared" si="451"/>
        <v>75.866894043436091</v>
      </c>
      <c r="U299" s="227">
        <f t="shared" si="452"/>
        <v>13.331536388140162</v>
      </c>
      <c r="V299" s="263">
        <v>12</v>
      </c>
      <c r="W299" s="161">
        <v>3.71</v>
      </c>
      <c r="X299" s="149">
        <v>1.23</v>
      </c>
      <c r="Y299" s="155">
        <v>2.59</v>
      </c>
      <c r="Z299" s="149">
        <v>5.22</v>
      </c>
      <c r="AA299" s="156">
        <v>42.1</v>
      </c>
      <c r="AB299" s="432">
        <v>25.3</v>
      </c>
      <c r="AC299" s="440">
        <v>8.5299999999999994</v>
      </c>
      <c r="AD299" s="443">
        <v>24.7</v>
      </c>
      <c r="AE299" s="443">
        <v>10.83</v>
      </c>
      <c r="AF299" s="723">
        <v>15</v>
      </c>
      <c r="AG299" s="456">
        <v>4140</v>
      </c>
      <c r="AH299" s="653">
        <v>1.6</v>
      </c>
      <c r="AI299" s="767">
        <v>0.24</v>
      </c>
      <c r="AJ299" s="796">
        <f t="shared" si="427"/>
        <v>0.49970660969672953</v>
      </c>
      <c r="AK299" s="688">
        <f t="shared" si="418"/>
        <v>1.4474496548802589</v>
      </c>
      <c r="AL299" s="634">
        <f t="shared" si="462"/>
        <v>21.42857142857142</v>
      </c>
      <c r="AM299" s="631">
        <f t="shared" si="463"/>
        <v>19.348319192733697</v>
      </c>
      <c r="AN299" s="631">
        <f t="shared" si="470"/>
        <v>12.34275325950922</v>
      </c>
      <c r="AO299" s="235">
        <f t="shared" si="464"/>
        <v>8.5272418407742698</v>
      </c>
      <c r="AP299" s="808">
        <v>1.36</v>
      </c>
      <c r="AQ299" s="808">
        <v>1.1200000000000001</v>
      </c>
      <c r="AR299" s="809"/>
      <c r="AS299" s="808">
        <v>1</v>
      </c>
      <c r="AT299" s="796">
        <v>0.8</v>
      </c>
      <c r="AU299" s="809"/>
      <c r="AV299" s="827">
        <v>0.76</v>
      </c>
      <c r="AW299" s="827">
        <v>0.76</v>
      </c>
      <c r="AX299" s="811">
        <v>0.74</v>
      </c>
      <c r="AY299" s="811">
        <v>0.66</v>
      </c>
      <c r="AZ299" s="812">
        <v>0.6</v>
      </c>
      <c r="BA299" s="812">
        <v>0.6</v>
      </c>
      <c r="BB299" s="812">
        <v>0.6</v>
      </c>
      <c r="BC299" s="811">
        <v>0.55000000000000004</v>
      </c>
      <c r="BD299" s="811">
        <v>0.48749999999999999</v>
      </c>
      <c r="BE299" s="812">
        <v>0.35</v>
      </c>
      <c r="BF299" s="812">
        <v>0.35</v>
      </c>
      <c r="BG299" s="812">
        <v>0.35</v>
      </c>
      <c r="BH299" s="810">
        <f t="shared" si="465"/>
        <v>11.0875</v>
      </c>
      <c r="BI299" s="405">
        <f t="shared" si="466"/>
        <v>21.42857142857142</v>
      </c>
      <c r="BJ299" s="405">
        <f t="shared" si="453"/>
        <v>12.000000000000011</v>
      </c>
      <c r="BK299" s="405">
        <f t="shared" si="454"/>
        <v>25</v>
      </c>
      <c r="BL299" s="306">
        <f t="shared" si="455"/>
        <v>5.2631578947368363</v>
      </c>
      <c r="BM299" s="404">
        <f t="shared" si="471"/>
        <v>0</v>
      </c>
      <c r="BN299" s="306">
        <f t="shared" si="471"/>
        <v>2.7027027027026973</v>
      </c>
      <c r="BO299" s="306">
        <f t="shared" si="471"/>
        <v>12.12121212121211</v>
      </c>
      <c r="BP299" s="306">
        <f t="shared" si="471"/>
        <v>10.000000000000009</v>
      </c>
      <c r="BQ299" s="306">
        <f t="shared" si="471"/>
        <v>0</v>
      </c>
      <c r="BR299" s="306">
        <f t="shared" si="471"/>
        <v>0</v>
      </c>
      <c r="BS299" s="306">
        <f t="shared" si="471"/>
        <v>9.0909090909090828</v>
      </c>
      <c r="BT299" s="306">
        <f t="shared" si="471"/>
        <v>12.820512820512842</v>
      </c>
      <c r="BU299" s="306">
        <f t="shared" si="471"/>
        <v>39.285714285714299</v>
      </c>
      <c r="BV299" s="306">
        <f t="shared" si="471"/>
        <v>0</v>
      </c>
      <c r="BW299" s="306">
        <f t="shared" si="471"/>
        <v>0</v>
      </c>
      <c r="BX299" s="404">
        <f t="shared" si="467"/>
        <v>9.9808520229572881</v>
      </c>
      <c r="BY299" s="405">
        <f t="shared" si="468"/>
        <v>10.973389956730966</v>
      </c>
      <c r="BZ299" s="788" t="s">
        <v>2637</v>
      </c>
      <c r="CA299" s="486">
        <f t="shared" si="456"/>
        <v>2.4887744936901264</v>
      </c>
      <c r="CB299" s="348">
        <f t="shared" si="457"/>
        <v>15.820310881830288</v>
      </c>
      <c r="CC299" s="404">
        <f t="shared" si="458"/>
        <v>65.779774694669015</v>
      </c>
      <c r="CD299" s="570">
        <f t="shared" si="469"/>
        <v>1.4960000000000002</v>
      </c>
      <c r="CE299" s="419">
        <f t="shared" si="41"/>
        <v>1.6236088000000002</v>
      </c>
      <c r="CF299" s="419">
        <f t="shared" si="439"/>
        <v>1.7859696800000004</v>
      </c>
      <c r="CG299" s="419">
        <f t="shared" si="439"/>
        <v>1.9645666480000006</v>
      </c>
      <c r="CH299" s="496">
        <f t="shared" si="439"/>
        <v>2.1610233128000007</v>
      </c>
      <c r="CI299" s="416">
        <f t="shared" si="459"/>
        <v>9.0311684408000019</v>
      </c>
      <c r="CJ299" s="405">
        <f t="shared" si="460"/>
        <v>18.259539912656699</v>
      </c>
      <c r="CK299" s="457">
        <v>2.13</v>
      </c>
      <c r="CL299" s="458">
        <v>20.46</v>
      </c>
      <c r="CM299" s="458">
        <v>-33.58</v>
      </c>
      <c r="CN299" s="525">
        <v>5.27</v>
      </c>
      <c r="CO299" s="508">
        <v>-4.42</v>
      </c>
    </row>
    <row r="300" spans="1:93" ht="11.25" customHeight="1">
      <c r="A300" s="24" t="s">
        <v>2190</v>
      </c>
      <c r="B300" s="24" t="s">
        <v>2191</v>
      </c>
      <c r="C300" s="217" t="s">
        <v>548</v>
      </c>
      <c r="D300" s="199">
        <v>5</v>
      </c>
      <c r="E300" s="24">
        <v>573</v>
      </c>
      <c r="F300" s="57" t="s">
        <v>2659</v>
      </c>
      <c r="G300" s="49" t="s">
        <v>2659</v>
      </c>
      <c r="H300" s="184">
        <v>104.08</v>
      </c>
      <c r="I300" s="227">
        <f t="shared" si="448"/>
        <v>1.1049192928516525</v>
      </c>
      <c r="J300" s="126">
        <v>0.86</v>
      </c>
      <c r="K300" s="126">
        <v>1.1499999999999999</v>
      </c>
      <c r="L300" s="83">
        <f t="shared" si="449"/>
        <v>33.720930232558132</v>
      </c>
      <c r="M300" s="140">
        <v>41984</v>
      </c>
      <c r="N300" s="27">
        <v>41988</v>
      </c>
      <c r="O300" s="28">
        <v>42012</v>
      </c>
      <c r="P300" s="26" t="s">
        <v>1371</v>
      </c>
      <c r="Q300" s="91" t="s">
        <v>343</v>
      </c>
      <c r="R300" s="224">
        <f>K300</f>
        <v>1.1499999999999999</v>
      </c>
      <c r="S300" s="231">
        <f t="shared" si="450"/>
        <v>25.555555555555554</v>
      </c>
      <c r="T300" s="647">
        <f t="shared" si="451"/>
        <v>103.02911060507162</v>
      </c>
      <c r="U300" s="227">
        <f t="shared" si="452"/>
        <v>23.128888888888888</v>
      </c>
      <c r="V300" s="492">
        <v>9</v>
      </c>
      <c r="W300" s="161">
        <v>4.5</v>
      </c>
      <c r="X300" s="149">
        <v>1.45</v>
      </c>
      <c r="Y300" s="155">
        <v>3.55</v>
      </c>
      <c r="Z300" s="149">
        <v>4.01</v>
      </c>
      <c r="AA300" s="156">
        <v>17.5</v>
      </c>
      <c r="AB300" s="432">
        <v>26</v>
      </c>
      <c r="AC300" s="440">
        <v>12.77</v>
      </c>
      <c r="AD300" s="443">
        <v>19.3</v>
      </c>
      <c r="AE300" s="440">
        <v>15.9</v>
      </c>
      <c r="AF300" s="723">
        <v>28</v>
      </c>
      <c r="AG300" s="456">
        <v>176890</v>
      </c>
      <c r="AH300" s="653">
        <v>0.1</v>
      </c>
      <c r="AI300" s="767">
        <v>0.37</v>
      </c>
      <c r="AJ300" s="796">
        <f t="shared" si="427"/>
        <v>1.0206101575018167</v>
      </c>
      <c r="AK300" s="688">
        <f t="shared" si="418"/>
        <v>1.2873798710950326</v>
      </c>
      <c r="AL300" s="634">
        <f t="shared" si="462"/>
        <v>14.666666666666671</v>
      </c>
      <c r="AM300" s="631">
        <f t="shared" si="463"/>
        <v>29.066288067403278</v>
      </c>
      <c r="AN300" s="631">
        <f t="shared" si="470"/>
        <v>19.697776039785065</v>
      </c>
      <c r="AO300" s="235">
        <f t="shared" si="464"/>
        <v>15.300671139925726</v>
      </c>
      <c r="AP300" s="808">
        <v>0.86</v>
      </c>
      <c r="AQ300" s="808">
        <v>0.75</v>
      </c>
      <c r="AR300" s="809"/>
      <c r="AS300" s="808">
        <v>0.6</v>
      </c>
      <c r="AT300" s="796">
        <v>0.4</v>
      </c>
      <c r="AU300" s="809"/>
      <c r="AV300" s="827">
        <v>0.35</v>
      </c>
      <c r="AW300" s="827">
        <v>0.35</v>
      </c>
      <c r="AX300" s="811">
        <v>0.35</v>
      </c>
      <c r="AY300" s="811">
        <v>0.30571999999999999</v>
      </c>
      <c r="AZ300" s="811">
        <v>0.26627000000000001</v>
      </c>
      <c r="BA300" s="811">
        <v>0.23669000000000001</v>
      </c>
      <c r="BB300" s="812">
        <v>0.20710000000000001</v>
      </c>
      <c r="BC300" s="812">
        <v>0.20710000000000001</v>
      </c>
      <c r="BD300" s="812">
        <v>0.20710000000000001</v>
      </c>
      <c r="BE300" s="812">
        <v>0.20710000000000001</v>
      </c>
      <c r="BF300" s="811">
        <v>0.20710000000000001</v>
      </c>
      <c r="BG300" s="812">
        <v>5.2269999999999997E-2</v>
      </c>
      <c r="BH300" s="810">
        <f t="shared" si="465"/>
        <v>5.5564499999999981</v>
      </c>
      <c r="BI300" s="405">
        <f t="shared" si="466"/>
        <v>14.666666666666671</v>
      </c>
      <c r="BJ300" s="405">
        <f t="shared" si="453"/>
        <v>25</v>
      </c>
      <c r="BK300" s="405">
        <f t="shared" si="454"/>
        <v>49.999999999999979</v>
      </c>
      <c r="BL300" s="306">
        <f t="shared" si="455"/>
        <v>14.285714285714302</v>
      </c>
      <c r="BM300" s="404">
        <f t="shared" si="471"/>
        <v>0</v>
      </c>
      <c r="BN300" s="306">
        <f t="shared" si="471"/>
        <v>0</v>
      </c>
      <c r="BO300" s="306">
        <f t="shared" si="471"/>
        <v>14.48384142352479</v>
      </c>
      <c r="BP300" s="306">
        <f t="shared" si="471"/>
        <v>14.815788485371995</v>
      </c>
      <c r="BQ300" s="306">
        <f t="shared" si="471"/>
        <v>12.497359415268905</v>
      </c>
      <c r="BR300" s="306">
        <f t="shared" si="471"/>
        <v>14.287783679381949</v>
      </c>
      <c r="BS300" s="306">
        <f t="shared" si="471"/>
        <v>0</v>
      </c>
      <c r="BT300" s="306">
        <f t="shared" si="471"/>
        <v>0</v>
      </c>
      <c r="BU300" s="306">
        <f t="shared" si="471"/>
        <v>0</v>
      </c>
      <c r="BV300" s="306">
        <f t="shared" si="471"/>
        <v>0</v>
      </c>
      <c r="BW300" s="306">
        <f t="shared" si="471"/>
        <v>296.21197627702315</v>
      </c>
      <c r="BX300" s="404">
        <f t="shared" si="467"/>
        <v>30.416608682196784</v>
      </c>
      <c r="BY300" s="405">
        <f t="shared" si="468"/>
        <v>72.202396259156515</v>
      </c>
      <c r="BZ300" s="788" t="s">
        <v>2441</v>
      </c>
      <c r="CA300" s="486">
        <f t="shared" si="456"/>
        <v>-2.3261935562521714</v>
      </c>
      <c r="CB300" s="348">
        <f t="shared" si="457"/>
        <v>20.802695332636716</v>
      </c>
      <c r="CC300" s="404">
        <f t="shared" si="458"/>
        <v>71.691555555555553</v>
      </c>
      <c r="CD300" s="570">
        <f t="shared" si="469"/>
        <v>0.94600000000000006</v>
      </c>
      <c r="CE300" s="419">
        <f t="shared" si="41"/>
        <v>1.0406000000000002</v>
      </c>
      <c r="CF300" s="419">
        <f t="shared" si="439"/>
        <v>1.1446600000000002</v>
      </c>
      <c r="CG300" s="419">
        <f t="shared" si="439"/>
        <v>1.2591260000000004</v>
      </c>
      <c r="CH300" s="496">
        <f t="shared" si="439"/>
        <v>1.3850386000000006</v>
      </c>
      <c r="CI300" s="416">
        <f t="shared" si="459"/>
        <v>5.7754246000000009</v>
      </c>
      <c r="CJ300" s="405">
        <f t="shared" si="460"/>
        <v>5.5490244043043822</v>
      </c>
      <c r="CK300" s="457">
        <v>1.2</v>
      </c>
      <c r="CL300" s="458">
        <v>38.119999999999997</v>
      </c>
      <c r="CM300" s="458">
        <v>-1.79</v>
      </c>
      <c r="CN300" s="525">
        <v>7.54</v>
      </c>
      <c r="CO300" s="508">
        <v>16.920000000000002</v>
      </c>
    </row>
    <row r="301" spans="1:93" ht="11.25" customHeight="1">
      <c r="A301" s="32" t="s">
        <v>2819</v>
      </c>
      <c r="B301" s="32" t="s">
        <v>2818</v>
      </c>
      <c r="C301" s="524" t="s">
        <v>497</v>
      </c>
      <c r="D301" s="200">
        <v>5</v>
      </c>
      <c r="E301" s="24">
        <v>603</v>
      </c>
      <c r="F301" s="65" t="s">
        <v>2659</v>
      </c>
      <c r="G301" s="66" t="s">
        <v>2659</v>
      </c>
      <c r="H301" s="185">
        <v>21.12</v>
      </c>
      <c r="I301" s="229">
        <f t="shared" si="448"/>
        <v>2.4621212121212119</v>
      </c>
      <c r="J301" s="125">
        <v>0.11</v>
      </c>
      <c r="K301" s="125">
        <v>0.13</v>
      </c>
      <c r="L301" s="84">
        <f t="shared" si="449"/>
        <v>18.181818181818187</v>
      </c>
      <c r="M301" s="215">
        <v>42033</v>
      </c>
      <c r="N301" s="44">
        <v>42037</v>
      </c>
      <c r="O301" s="34">
        <v>42051</v>
      </c>
      <c r="P301" s="43" t="s">
        <v>238</v>
      </c>
      <c r="Q301" s="1045" t="s">
        <v>1984</v>
      </c>
      <c r="R301" s="192">
        <f t="shared" ref="R301:R312" si="472">K301*4</f>
        <v>0.52</v>
      </c>
      <c r="S301" s="672">
        <f t="shared" si="450"/>
        <v>33.121019108280251</v>
      </c>
      <c r="T301" s="681">
        <f t="shared" si="451"/>
        <v>-20.768017780889593</v>
      </c>
      <c r="U301" s="229">
        <f t="shared" si="452"/>
        <v>13.452229299363058</v>
      </c>
      <c r="V301" s="264">
        <v>9</v>
      </c>
      <c r="W301" s="162">
        <v>1.57</v>
      </c>
      <c r="X301" s="150">
        <v>1.35</v>
      </c>
      <c r="Y301" s="157">
        <v>3.8</v>
      </c>
      <c r="Z301" s="150">
        <v>1.05</v>
      </c>
      <c r="AA301" s="158">
        <v>11.8</v>
      </c>
      <c r="AB301" s="434">
        <v>6.9</v>
      </c>
      <c r="AC301" s="444">
        <v>4.4400000000000004</v>
      </c>
      <c r="AD301" s="445">
        <v>27.5</v>
      </c>
      <c r="AE301" s="445">
        <v>10</v>
      </c>
      <c r="AF301" s="725">
        <v>8</v>
      </c>
      <c r="AG301" s="467">
        <v>2036</v>
      </c>
      <c r="AH301" s="679">
        <v>1.3</v>
      </c>
      <c r="AI301" s="769">
        <v>0</v>
      </c>
      <c r="AJ301" s="797">
        <f t="shared" si="427"/>
        <v>0.58168094056000463</v>
      </c>
      <c r="AK301" s="686" t="str">
        <f t="shared" si="418"/>
        <v>n/a</v>
      </c>
      <c r="AL301" s="635">
        <f t="shared" si="462"/>
        <v>16.666666666666675</v>
      </c>
      <c r="AM301" s="636">
        <f t="shared" si="463"/>
        <v>20.507113208761506</v>
      </c>
      <c r="AN301" s="636">
        <f t="shared" si="470"/>
        <v>15.996225865400127</v>
      </c>
      <c r="AO301" s="236">
        <f t="shared" si="464"/>
        <v>-5.5759781654835532</v>
      </c>
      <c r="AP301" s="814">
        <v>0.42</v>
      </c>
      <c r="AQ301" s="814">
        <v>0.36</v>
      </c>
      <c r="AR301" s="815"/>
      <c r="AS301" s="814">
        <v>0.32</v>
      </c>
      <c r="AT301" s="797">
        <v>0.24</v>
      </c>
      <c r="AU301" s="815"/>
      <c r="AV301" s="829">
        <v>0.2</v>
      </c>
      <c r="AW301" s="829">
        <v>0.2</v>
      </c>
      <c r="AX301" s="817">
        <v>0.84</v>
      </c>
      <c r="AY301" s="817">
        <v>0.83</v>
      </c>
      <c r="AZ301" s="817">
        <v>0.81</v>
      </c>
      <c r="BA301" s="817">
        <v>0.77272999999999992</v>
      </c>
      <c r="BB301" s="817">
        <v>0.74546000000000001</v>
      </c>
      <c r="BC301" s="817">
        <v>0.70924000000000009</v>
      </c>
      <c r="BD301" s="817">
        <v>0.67344000000000004</v>
      </c>
      <c r="BE301" s="817">
        <v>0.64066000000000001</v>
      </c>
      <c r="BF301" s="817">
        <v>0.60850000000000004</v>
      </c>
      <c r="BG301" s="817">
        <v>0.55769000000000002</v>
      </c>
      <c r="BH301" s="816">
        <f t="shared" si="465"/>
        <v>8.9277200000000008</v>
      </c>
      <c r="BI301" s="409">
        <f t="shared" si="466"/>
        <v>16.666666666666675</v>
      </c>
      <c r="BJ301" s="409">
        <f t="shared" si="453"/>
        <v>12.5</v>
      </c>
      <c r="BK301" s="409">
        <f t="shared" si="454"/>
        <v>33.33333333333335</v>
      </c>
      <c r="BL301" s="395">
        <f t="shared" si="455"/>
        <v>19.999999999999996</v>
      </c>
      <c r="BM301" s="408">
        <f t="shared" si="471"/>
        <v>0</v>
      </c>
      <c r="BN301" s="395">
        <f t="shared" si="471"/>
        <v>0</v>
      </c>
      <c r="BO301" s="395">
        <f t="shared" si="471"/>
        <v>1.2048192771084265</v>
      </c>
      <c r="BP301" s="395">
        <f t="shared" si="471"/>
        <v>2.4691358024691246</v>
      </c>
      <c r="BQ301" s="395">
        <f t="shared" si="471"/>
        <v>4.8231594476725537</v>
      </c>
      <c r="BR301" s="395">
        <f t="shared" si="471"/>
        <v>3.6581439648002423</v>
      </c>
      <c r="BS301" s="395">
        <f t="shared" si="471"/>
        <v>5.1068749647509959</v>
      </c>
      <c r="BT301" s="395">
        <f t="shared" si="471"/>
        <v>5.3159895462105089</v>
      </c>
      <c r="BU301" s="395">
        <f t="shared" si="471"/>
        <v>5.1165985077888498</v>
      </c>
      <c r="BV301" s="395">
        <f t="shared" si="471"/>
        <v>5.2851273623664596</v>
      </c>
      <c r="BW301" s="395">
        <f t="shared" si="471"/>
        <v>9.1107963205365081</v>
      </c>
      <c r="BX301" s="408">
        <f t="shared" si="467"/>
        <v>8.3060430129135803</v>
      </c>
      <c r="BY301" s="409">
        <f t="shared" si="468"/>
        <v>8.7404630472738702</v>
      </c>
      <c r="BZ301" s="654" t="s">
        <v>2637</v>
      </c>
      <c r="CA301" s="487">
        <f t="shared" si="456"/>
        <v>5.0061177781582806</v>
      </c>
      <c r="CB301" s="349">
        <f t="shared" si="457"/>
        <v>18.458347077521339</v>
      </c>
      <c r="CC301" s="408">
        <f t="shared" si="458"/>
        <v>60.235696665692451</v>
      </c>
      <c r="CD301" s="574">
        <f t="shared" si="469"/>
        <v>0.44897999999999999</v>
      </c>
      <c r="CE301" s="420">
        <f t="shared" si="41"/>
        <v>0.46891471200000001</v>
      </c>
      <c r="CF301" s="420">
        <f t="shared" si="439"/>
        <v>0.51580618320000005</v>
      </c>
      <c r="CG301" s="420">
        <f t="shared" si="439"/>
        <v>0.56738680152000009</v>
      </c>
      <c r="CH301" s="497">
        <f t="shared" si="439"/>
        <v>0.6241254816720001</v>
      </c>
      <c r="CI301" s="421">
        <f t="shared" si="459"/>
        <v>2.6252131783920003</v>
      </c>
      <c r="CJ301" s="409">
        <f t="shared" si="460"/>
        <v>12.429986640113636</v>
      </c>
      <c r="CK301" s="468">
        <v>1.33</v>
      </c>
      <c r="CL301" s="469">
        <v>8.91</v>
      </c>
      <c r="CM301" s="469">
        <v>-11.92</v>
      </c>
      <c r="CN301" s="528">
        <v>0.38</v>
      </c>
      <c r="CO301" s="476">
        <v>-0.04</v>
      </c>
    </row>
    <row r="302" spans="1:93" ht="11.25" customHeight="1">
      <c r="A302" s="128" t="s">
        <v>2721</v>
      </c>
      <c r="B302" s="16" t="s">
        <v>1871</v>
      </c>
      <c r="C302" s="22" t="s">
        <v>1207</v>
      </c>
      <c r="D302" s="116">
        <v>5</v>
      </c>
      <c r="E302" s="24">
        <v>544</v>
      </c>
      <c r="F302" s="78" t="s">
        <v>2659</v>
      </c>
      <c r="G302" s="50" t="s">
        <v>2659</v>
      </c>
      <c r="H302" s="183">
        <v>46.97</v>
      </c>
      <c r="I302" s="226">
        <f t="shared" si="448"/>
        <v>1.1070896316797956</v>
      </c>
      <c r="J302" s="127">
        <v>0.115</v>
      </c>
      <c r="K302" s="127">
        <v>0.13</v>
      </c>
      <c r="L302" s="96">
        <f t="shared" si="449"/>
        <v>13.043478260869556</v>
      </c>
      <c r="M302" s="105">
        <v>41943</v>
      </c>
      <c r="N302" s="20">
        <v>41947</v>
      </c>
      <c r="O302" s="21">
        <v>41961</v>
      </c>
      <c r="P302" s="19" t="s">
        <v>913</v>
      </c>
      <c r="Q302" s="16"/>
      <c r="R302" s="225">
        <f t="shared" si="472"/>
        <v>0.52</v>
      </c>
      <c r="S302" s="675">
        <f t="shared" si="450"/>
        <v>27.956989247311824</v>
      </c>
      <c r="T302" s="684">
        <f t="shared" si="451"/>
        <v>71.479889343396238</v>
      </c>
      <c r="U302" s="226">
        <f t="shared" si="452"/>
        <v>25.252688172043008</v>
      </c>
      <c r="V302" s="267">
        <v>12</v>
      </c>
      <c r="W302" s="169">
        <v>1.86</v>
      </c>
      <c r="X302" s="171">
        <v>2.3199999999999998</v>
      </c>
      <c r="Y302" s="170">
        <v>2.8</v>
      </c>
      <c r="Z302" s="171">
        <v>2.62</v>
      </c>
      <c r="AA302" s="172">
        <v>10.8</v>
      </c>
      <c r="AB302" s="433">
        <v>17.7</v>
      </c>
      <c r="AC302" s="441">
        <v>10.39</v>
      </c>
      <c r="AD302" s="442">
        <v>15.4</v>
      </c>
      <c r="AE302" s="442">
        <v>10.9</v>
      </c>
      <c r="AF302" s="724">
        <v>11</v>
      </c>
      <c r="AG302" s="461">
        <v>5823</v>
      </c>
      <c r="AH302" s="678">
        <v>1</v>
      </c>
      <c r="AI302" s="768">
        <v>0.93</v>
      </c>
      <c r="AJ302" s="795" t="str">
        <f t="shared" si="427"/>
        <v>n/a</v>
      </c>
      <c r="AK302" s="794" t="str">
        <f t="shared" si="418"/>
        <v>n/a</v>
      </c>
      <c r="AL302" s="632">
        <f t="shared" si="462"/>
        <v>14.457831325301207</v>
      </c>
      <c r="AM302" s="633">
        <f t="shared" si="463"/>
        <v>14.672958869049202</v>
      </c>
      <c r="AN302" s="633" t="str">
        <f t="shared" si="470"/>
        <v>n/a</v>
      </c>
      <c r="AO302" s="234" t="str">
        <f t="shared" si="464"/>
        <v>n/a</v>
      </c>
      <c r="AP302" s="803">
        <v>0.47499999999999998</v>
      </c>
      <c r="AQ302" s="803">
        <v>0.41499999999999998</v>
      </c>
      <c r="AR302" s="802"/>
      <c r="AS302" s="803">
        <v>0.37</v>
      </c>
      <c r="AT302" s="795">
        <v>0.315</v>
      </c>
      <c r="AU302" s="802"/>
      <c r="AV302" s="826">
        <v>7.5329999999999994E-2</v>
      </c>
      <c r="AW302" s="830">
        <v>0</v>
      </c>
      <c r="AX302" s="807">
        <v>0</v>
      </c>
      <c r="AY302" s="807">
        <v>0</v>
      </c>
      <c r="AZ302" s="807">
        <v>0</v>
      </c>
      <c r="BA302" s="807">
        <v>0</v>
      </c>
      <c r="BB302" s="807">
        <v>0</v>
      </c>
      <c r="BC302" s="807">
        <v>0</v>
      </c>
      <c r="BD302" s="807">
        <v>0</v>
      </c>
      <c r="BE302" s="807">
        <v>0</v>
      </c>
      <c r="BF302" s="807">
        <v>0</v>
      </c>
      <c r="BG302" s="807">
        <v>0</v>
      </c>
      <c r="BH302" s="805">
        <f t="shared" si="465"/>
        <v>1.6503299999999996</v>
      </c>
      <c r="BI302" s="407">
        <f t="shared" si="466"/>
        <v>14.457831325301207</v>
      </c>
      <c r="BJ302" s="407">
        <f t="shared" si="453"/>
        <v>12.162162162162149</v>
      </c>
      <c r="BK302" s="407">
        <f t="shared" si="454"/>
        <v>17.460317460317466</v>
      </c>
      <c r="BL302" s="394">
        <f t="shared" si="455"/>
        <v>318.16009557945046</v>
      </c>
      <c r="BM302" s="406">
        <f t="shared" si="471"/>
        <v>0</v>
      </c>
      <c r="BN302" s="394">
        <f t="shared" si="471"/>
        <v>0</v>
      </c>
      <c r="BO302" s="394">
        <f t="shared" si="471"/>
        <v>0</v>
      </c>
      <c r="BP302" s="394">
        <f t="shared" si="471"/>
        <v>0</v>
      </c>
      <c r="BQ302" s="394">
        <f t="shared" si="471"/>
        <v>0</v>
      </c>
      <c r="BR302" s="394">
        <f t="shared" si="471"/>
        <v>0</v>
      </c>
      <c r="BS302" s="394">
        <f t="shared" si="471"/>
        <v>0</v>
      </c>
      <c r="BT302" s="394">
        <f t="shared" si="471"/>
        <v>0</v>
      </c>
      <c r="BU302" s="394">
        <f t="shared" si="471"/>
        <v>0</v>
      </c>
      <c r="BV302" s="394">
        <f t="shared" si="471"/>
        <v>0</v>
      </c>
      <c r="BW302" s="394">
        <f t="shared" si="471"/>
        <v>0</v>
      </c>
      <c r="BX302" s="406">
        <f t="shared" si="467"/>
        <v>24.149360435148751</v>
      </c>
      <c r="BY302" s="407">
        <f t="shared" si="468"/>
        <v>78.79923097705489</v>
      </c>
      <c r="BZ302" s="787" t="s">
        <v>2558</v>
      </c>
      <c r="CA302" s="682" t="str">
        <f t="shared" si="456"/>
        <v>n/a</v>
      </c>
      <c r="CB302" s="350" t="str">
        <f t="shared" si="457"/>
        <v>n/a</v>
      </c>
      <c r="CC302" s="406">
        <f t="shared" si="458"/>
        <v>59.099032258064518</v>
      </c>
      <c r="CD302" s="554">
        <f t="shared" si="469"/>
        <v>0.52249999999999996</v>
      </c>
      <c r="CE302" s="417">
        <f t="shared" si="41"/>
        <v>0.57474999999999998</v>
      </c>
      <c r="CF302" s="417">
        <f t="shared" si="439"/>
        <v>0.63222500000000004</v>
      </c>
      <c r="CG302" s="417">
        <f t="shared" si="439"/>
        <v>0.69544750000000011</v>
      </c>
      <c r="CH302" s="495">
        <f t="shared" si="439"/>
        <v>0.76499225000000015</v>
      </c>
      <c r="CI302" s="418">
        <f t="shared" si="459"/>
        <v>3.1899147500000002</v>
      </c>
      <c r="CJ302" s="407">
        <f t="shared" si="460"/>
        <v>6.7913875878220145</v>
      </c>
      <c r="CK302" s="462">
        <v>0.4</v>
      </c>
      <c r="CL302" s="463">
        <v>13.63</v>
      </c>
      <c r="CM302" s="463">
        <v>-7.28</v>
      </c>
      <c r="CN302" s="529">
        <v>5.81</v>
      </c>
      <c r="CO302" s="530">
        <v>0.45</v>
      </c>
    </row>
    <row r="303" spans="1:93" ht="11.25" customHeight="1">
      <c r="A303" s="24" t="s">
        <v>3012</v>
      </c>
      <c r="B303" s="24" t="s">
        <v>3013</v>
      </c>
      <c r="C303" s="29" t="s">
        <v>1312</v>
      </c>
      <c r="D303" s="117">
        <v>6</v>
      </c>
      <c r="E303" s="24">
        <v>443</v>
      </c>
      <c r="F303" s="57" t="s">
        <v>2659</v>
      </c>
      <c r="G303" s="49" t="s">
        <v>2659</v>
      </c>
      <c r="H303" s="184">
        <v>81.2</v>
      </c>
      <c r="I303" s="227">
        <f t="shared" si="448"/>
        <v>1.87192118226601</v>
      </c>
      <c r="J303" s="126">
        <v>0.34</v>
      </c>
      <c r="K303" s="126">
        <v>0.38</v>
      </c>
      <c r="L303" s="83">
        <f t="shared" si="449"/>
        <v>11.764705882352944</v>
      </c>
      <c r="M303" s="140">
        <v>42004</v>
      </c>
      <c r="N303" s="27">
        <v>42009</v>
      </c>
      <c r="O303" s="28">
        <v>42034</v>
      </c>
      <c r="P303" s="26" t="s">
        <v>237</v>
      </c>
      <c r="Q303" s="627"/>
      <c r="R303" s="224">
        <f t="shared" si="472"/>
        <v>1.52</v>
      </c>
      <c r="S303" s="231">
        <f t="shared" si="450"/>
        <v>53.146853146853147</v>
      </c>
      <c r="T303" s="680">
        <f t="shared" si="451"/>
        <v>206.40102004005323</v>
      </c>
      <c r="U303" s="227">
        <f t="shared" si="452"/>
        <v>28.391608391608393</v>
      </c>
      <c r="V303" s="263">
        <v>8</v>
      </c>
      <c r="W303" s="161">
        <v>2.86</v>
      </c>
      <c r="X303" s="149">
        <v>2.1800000000000002</v>
      </c>
      <c r="Y303" s="155">
        <v>3.1</v>
      </c>
      <c r="Z303" s="149">
        <v>7.44</v>
      </c>
      <c r="AA303" s="156">
        <v>24.9</v>
      </c>
      <c r="AB303" s="432">
        <v>13</v>
      </c>
      <c r="AC303" s="440">
        <v>10.99</v>
      </c>
      <c r="AD303" s="443">
        <v>12.7</v>
      </c>
      <c r="AE303" s="443">
        <v>13</v>
      </c>
      <c r="AF303" s="723">
        <v>4</v>
      </c>
      <c r="AG303" s="456">
        <v>1190</v>
      </c>
      <c r="AH303" s="653">
        <v>3.4</v>
      </c>
      <c r="AI303" s="767">
        <v>0.61</v>
      </c>
      <c r="AJ303" s="796">
        <f t="shared" si="427"/>
        <v>0.49942710537680246</v>
      </c>
      <c r="AK303" s="688">
        <f t="shared" si="418"/>
        <v>1.1638903452005172</v>
      </c>
      <c r="AL303" s="634">
        <f t="shared" si="462"/>
        <v>9.6774193548387224</v>
      </c>
      <c r="AM303" s="631">
        <f t="shared" si="463"/>
        <v>7.9870600425827831</v>
      </c>
      <c r="AN303" s="631">
        <f t="shared" si="470"/>
        <v>6.342724238285391</v>
      </c>
      <c r="AO303" s="235">
        <f t="shared" si="464"/>
        <v>5.4495891854766221</v>
      </c>
      <c r="AP303" s="808">
        <v>1.36</v>
      </c>
      <c r="AQ303" s="808">
        <v>1.24</v>
      </c>
      <c r="AR303" s="809"/>
      <c r="AS303" s="808">
        <v>1.1599999999999999</v>
      </c>
      <c r="AT303" s="819">
        <v>1.08</v>
      </c>
      <c r="AU303" s="809"/>
      <c r="AV303" s="821">
        <v>1.02</v>
      </c>
      <c r="AW303" s="827">
        <v>1</v>
      </c>
      <c r="AX303" s="812">
        <v>1</v>
      </c>
      <c r="AY303" s="811">
        <v>1</v>
      </c>
      <c r="AZ303" s="812">
        <v>0.88</v>
      </c>
      <c r="BA303" s="811">
        <v>0.86</v>
      </c>
      <c r="BB303" s="812">
        <v>0.8</v>
      </c>
      <c r="BC303" s="812">
        <v>0.8</v>
      </c>
      <c r="BD303" s="812">
        <v>0.94</v>
      </c>
      <c r="BE303" s="812">
        <v>1.1299999999999999</v>
      </c>
      <c r="BF303" s="812">
        <v>1.28</v>
      </c>
      <c r="BG303" s="812">
        <v>1.28</v>
      </c>
      <c r="BH303" s="810">
        <f t="shared" si="465"/>
        <v>16.829999999999998</v>
      </c>
      <c r="BI303" s="405">
        <f t="shared" si="466"/>
        <v>9.6774193548387224</v>
      </c>
      <c r="BJ303" s="405">
        <f t="shared" si="453"/>
        <v>6.8965517241379448</v>
      </c>
      <c r="BK303" s="405">
        <f t="shared" si="454"/>
        <v>7.4074074074073959</v>
      </c>
      <c r="BL303" s="306">
        <f t="shared" si="455"/>
        <v>5.8823529411764719</v>
      </c>
      <c r="BM303" s="404">
        <f t="shared" si="471"/>
        <v>2.0000000000000018</v>
      </c>
      <c r="BN303" s="306">
        <f t="shared" si="471"/>
        <v>0</v>
      </c>
      <c r="BO303" s="306">
        <f t="shared" si="471"/>
        <v>0</v>
      </c>
      <c r="BP303" s="306">
        <f t="shared" si="471"/>
        <v>13.636363636363647</v>
      </c>
      <c r="BQ303" s="306">
        <f t="shared" si="471"/>
        <v>2.3255813953488413</v>
      </c>
      <c r="BR303" s="306">
        <f t="shared" si="471"/>
        <v>7.4999999999999956</v>
      </c>
      <c r="BS303" s="306">
        <f t="shared" si="471"/>
        <v>0</v>
      </c>
      <c r="BT303" s="306">
        <f t="shared" si="471"/>
        <v>0</v>
      </c>
      <c r="BU303" s="306">
        <f t="shared" si="471"/>
        <v>0</v>
      </c>
      <c r="BV303" s="306">
        <f t="shared" si="471"/>
        <v>0</v>
      </c>
      <c r="BW303" s="306">
        <f t="shared" si="471"/>
        <v>0</v>
      </c>
      <c r="BX303" s="404">
        <f t="shared" si="467"/>
        <v>3.6883784306182013</v>
      </c>
      <c r="BY303" s="405">
        <f t="shared" si="468"/>
        <v>4.3068421688811105</v>
      </c>
      <c r="BZ303" s="788" t="s">
        <v>1464</v>
      </c>
      <c r="CA303" s="486">
        <f t="shared" si="456"/>
        <v>-20.176962971056994</v>
      </c>
      <c r="CB303" s="348">
        <f t="shared" si="457"/>
        <v>8.2146454205514008</v>
      </c>
      <c r="CC303" s="404">
        <f t="shared" si="458"/>
        <v>55.708739472054695</v>
      </c>
      <c r="CD303" s="570">
        <f t="shared" si="469"/>
        <v>1.4960000000000002</v>
      </c>
      <c r="CE303" s="419">
        <f t="shared" si="41"/>
        <v>1.6456000000000004</v>
      </c>
      <c r="CF303" s="419">
        <f t="shared" si="439"/>
        <v>1.8101600000000007</v>
      </c>
      <c r="CG303" s="419">
        <f t="shared" si="439"/>
        <v>1.9911760000000009</v>
      </c>
      <c r="CH303" s="496">
        <f t="shared" si="439"/>
        <v>2.1902936000000013</v>
      </c>
      <c r="CI303" s="416">
        <f t="shared" si="459"/>
        <v>9.1332296000000035</v>
      </c>
      <c r="CJ303" s="405">
        <f t="shared" si="460"/>
        <v>11.247819704433502</v>
      </c>
      <c r="CK303" s="457">
        <v>0.8</v>
      </c>
      <c r="CL303" s="458">
        <v>25.12</v>
      </c>
      <c r="CM303" s="458">
        <v>-6.73</v>
      </c>
      <c r="CN303" s="525">
        <v>-2.66</v>
      </c>
      <c r="CO303" s="508">
        <v>9.23</v>
      </c>
    </row>
    <row r="304" spans="1:93" ht="11.25" customHeight="1">
      <c r="A304" s="24" t="s">
        <v>2415</v>
      </c>
      <c r="B304" s="24" t="s">
        <v>2416</v>
      </c>
      <c r="C304" s="29" t="s">
        <v>2678</v>
      </c>
      <c r="D304" s="199">
        <v>5</v>
      </c>
      <c r="E304" s="24">
        <v>632</v>
      </c>
      <c r="F304" s="38" t="s">
        <v>2049</v>
      </c>
      <c r="G304" s="39" t="s">
        <v>1572</v>
      </c>
      <c r="H304" s="184">
        <v>36.22</v>
      </c>
      <c r="I304" s="227">
        <f t="shared" si="448"/>
        <v>3.7548315847598017</v>
      </c>
      <c r="J304" s="126">
        <v>0.32500000000000001</v>
      </c>
      <c r="K304" s="126">
        <v>0.34</v>
      </c>
      <c r="L304" s="83">
        <f t="shared" si="449"/>
        <v>4.6153846153846212</v>
      </c>
      <c r="M304" s="140">
        <v>42068</v>
      </c>
      <c r="N304" s="27">
        <v>42072</v>
      </c>
      <c r="O304" s="28">
        <v>42079</v>
      </c>
      <c r="P304" s="26" t="s">
        <v>3618</v>
      </c>
      <c r="Q304" s="761"/>
      <c r="R304" s="224">
        <f t="shared" si="472"/>
        <v>1.36</v>
      </c>
      <c r="S304" s="231">
        <f t="shared" si="450"/>
        <v>72.727272727272734</v>
      </c>
      <c r="T304" s="647">
        <f t="shared" si="451"/>
        <v>59.897025686938306</v>
      </c>
      <c r="U304" s="227">
        <f t="shared" si="452"/>
        <v>19.36898395721925</v>
      </c>
      <c r="V304" s="492">
        <v>12</v>
      </c>
      <c r="W304" s="161">
        <v>1.87</v>
      </c>
      <c r="X304" s="149">
        <v>3.18</v>
      </c>
      <c r="Y304" s="155">
        <v>8.6300000000000008</v>
      </c>
      <c r="Z304" s="149">
        <v>2.97</v>
      </c>
      <c r="AA304" s="156">
        <v>19.100000000000001</v>
      </c>
      <c r="AB304" s="432">
        <v>334.9</v>
      </c>
      <c r="AC304" s="440">
        <v>5.35</v>
      </c>
      <c r="AD304" s="443">
        <v>23.9</v>
      </c>
      <c r="AE304" s="440">
        <v>6.1</v>
      </c>
      <c r="AF304" s="723">
        <v>11</v>
      </c>
      <c r="AG304" s="456">
        <v>4437</v>
      </c>
      <c r="AH304" s="653">
        <v>3.7</v>
      </c>
      <c r="AI304" s="767">
        <v>1.31</v>
      </c>
      <c r="AJ304" s="796">
        <f t="shared" si="427"/>
        <v>1.6281038428888756E-2</v>
      </c>
      <c r="AK304" s="688" t="str">
        <f t="shared" si="418"/>
        <v>n/a</v>
      </c>
      <c r="AL304" s="634">
        <f t="shared" si="462"/>
        <v>6.5573770491803351</v>
      </c>
      <c r="AM304" s="631">
        <f t="shared" si="463"/>
        <v>5.7264270346431223</v>
      </c>
      <c r="AN304" s="631">
        <f t="shared" si="470"/>
        <v>0.38911681845044122</v>
      </c>
      <c r="AO304" s="235">
        <f t="shared" si="464"/>
        <v>-2.4148966462245736</v>
      </c>
      <c r="AP304" s="808">
        <v>1.3</v>
      </c>
      <c r="AQ304" s="808">
        <v>1.22</v>
      </c>
      <c r="AR304" s="809"/>
      <c r="AS304" s="808">
        <v>1.1599999999999999</v>
      </c>
      <c r="AT304" s="796">
        <v>1.1000000000000001</v>
      </c>
      <c r="AU304" s="809"/>
      <c r="AV304" s="827">
        <v>1.04</v>
      </c>
      <c r="AW304" s="827">
        <v>1.2749999999999999</v>
      </c>
      <c r="AX304" s="811">
        <v>2.1</v>
      </c>
      <c r="AY304" s="811">
        <v>1.98</v>
      </c>
      <c r="AZ304" s="811">
        <v>1.86</v>
      </c>
      <c r="BA304" s="811">
        <v>1.76</v>
      </c>
      <c r="BB304" s="811">
        <v>1.66</v>
      </c>
      <c r="BC304" s="811">
        <v>1.56</v>
      </c>
      <c r="BD304" s="811">
        <v>1.48</v>
      </c>
      <c r="BE304" s="811">
        <v>1.4044399999999999</v>
      </c>
      <c r="BF304" s="811">
        <v>1.3333200000000001</v>
      </c>
      <c r="BG304" s="811">
        <v>1.26224</v>
      </c>
      <c r="BH304" s="810">
        <f t="shared" si="465"/>
        <v>23.494999999999997</v>
      </c>
      <c r="BI304" s="405">
        <f t="shared" si="466"/>
        <v>6.5573770491803351</v>
      </c>
      <c r="BJ304" s="405">
        <f t="shared" si="453"/>
        <v>5.1724137931034475</v>
      </c>
      <c r="BK304" s="405">
        <f t="shared" si="454"/>
        <v>5.4545454545454453</v>
      </c>
      <c r="BL304" s="306">
        <f t="shared" si="455"/>
        <v>5.7692307692307709</v>
      </c>
      <c r="BM304" s="404">
        <f t="shared" si="471"/>
        <v>0</v>
      </c>
      <c r="BN304" s="306">
        <f t="shared" si="471"/>
        <v>0</v>
      </c>
      <c r="BO304" s="306">
        <f t="shared" si="471"/>
        <v>6.0606060606060552</v>
      </c>
      <c r="BP304" s="306">
        <f t="shared" si="471"/>
        <v>6.4516129032258007</v>
      </c>
      <c r="BQ304" s="306">
        <f t="shared" si="471"/>
        <v>5.6818181818181879</v>
      </c>
      <c r="BR304" s="306">
        <f t="shared" si="471"/>
        <v>6.024096385542177</v>
      </c>
      <c r="BS304" s="306">
        <f t="shared" si="471"/>
        <v>6.4102564102564097</v>
      </c>
      <c r="BT304" s="306">
        <f t="shared" si="471"/>
        <v>5.4054054054054168</v>
      </c>
      <c r="BU304" s="306">
        <f t="shared" si="471"/>
        <v>5.3800803167098676</v>
      </c>
      <c r="BV304" s="306">
        <f t="shared" si="471"/>
        <v>5.3340533405333845</v>
      </c>
      <c r="BW304" s="306">
        <f t="shared" si="471"/>
        <v>5.6312587146659876</v>
      </c>
      <c r="BX304" s="404">
        <f t="shared" si="467"/>
        <v>5.0221836523215533</v>
      </c>
      <c r="BY304" s="405">
        <f t="shared" si="468"/>
        <v>2.0132813551968587</v>
      </c>
      <c r="BZ304" s="788" t="s">
        <v>2637</v>
      </c>
      <c r="CA304" s="486">
        <f t="shared" si="456"/>
        <v>-15.225035554009008</v>
      </c>
      <c r="CB304" s="348">
        <f t="shared" si="457"/>
        <v>4.1439484032102429</v>
      </c>
      <c r="CC304" s="404">
        <f t="shared" si="458"/>
        <v>40.800618916540849</v>
      </c>
      <c r="CD304" s="570">
        <f t="shared" si="469"/>
        <v>1.4300000000000002</v>
      </c>
      <c r="CE304" s="419">
        <f t="shared" si="41"/>
        <v>1.5065050000000002</v>
      </c>
      <c r="CF304" s="419">
        <f t="shared" si="439"/>
        <v>1.5984018050000002</v>
      </c>
      <c r="CG304" s="419">
        <f t="shared" si="439"/>
        <v>1.6959043151050002</v>
      </c>
      <c r="CH304" s="496">
        <f t="shared" si="439"/>
        <v>1.799354478326405</v>
      </c>
      <c r="CI304" s="416">
        <f t="shared" si="459"/>
        <v>8.030165598431406</v>
      </c>
      <c r="CJ304" s="405">
        <f t="shared" si="460"/>
        <v>22.170528985177821</v>
      </c>
      <c r="CK304" s="457">
        <v>1.01</v>
      </c>
      <c r="CL304" s="458">
        <v>30.55</v>
      </c>
      <c r="CM304" s="458">
        <v>-5.87</v>
      </c>
      <c r="CN304" s="525">
        <v>-0.24</v>
      </c>
      <c r="CO304" s="508">
        <v>7.61</v>
      </c>
    </row>
    <row r="305" spans="1:93" ht="11.25" customHeight="1">
      <c r="A305" s="24" t="s">
        <v>368</v>
      </c>
      <c r="B305" s="24" t="s">
        <v>369</v>
      </c>
      <c r="C305" s="217" t="s">
        <v>728</v>
      </c>
      <c r="D305" s="199">
        <v>5</v>
      </c>
      <c r="E305" s="24">
        <v>562</v>
      </c>
      <c r="F305" s="57" t="s">
        <v>2659</v>
      </c>
      <c r="G305" s="49" t="s">
        <v>2659</v>
      </c>
      <c r="H305" s="184">
        <v>11.09</v>
      </c>
      <c r="I305" s="227">
        <f t="shared" si="448"/>
        <v>1.9837691614066726</v>
      </c>
      <c r="J305" s="126">
        <v>0.05</v>
      </c>
      <c r="K305" s="126">
        <v>5.5E-2</v>
      </c>
      <c r="L305" s="83">
        <f t="shared" si="449"/>
        <v>9.9999999999999858</v>
      </c>
      <c r="M305" s="140">
        <v>41969</v>
      </c>
      <c r="N305" s="27">
        <v>41974</v>
      </c>
      <c r="O305" s="28">
        <v>41988</v>
      </c>
      <c r="P305" s="26" t="s">
        <v>1444</v>
      </c>
      <c r="Q305" s="627"/>
      <c r="R305" s="224">
        <f t="shared" si="472"/>
        <v>0.22</v>
      </c>
      <c r="S305" s="231">
        <f t="shared" si="450"/>
        <v>68.75</v>
      </c>
      <c r="T305" s="680">
        <f t="shared" si="451"/>
        <v>89.848623908628838</v>
      </c>
      <c r="U305" s="227">
        <f t="shared" si="452"/>
        <v>34.65625</v>
      </c>
      <c r="V305" s="263">
        <v>12</v>
      </c>
      <c r="W305" s="161">
        <v>0.32</v>
      </c>
      <c r="X305" s="149">
        <v>3.22</v>
      </c>
      <c r="Y305" s="155">
        <v>1.97</v>
      </c>
      <c r="Z305" s="149">
        <v>2.34</v>
      </c>
      <c r="AA305" s="156">
        <v>6.8</v>
      </c>
      <c r="AB305" s="432">
        <v>190.9</v>
      </c>
      <c r="AC305" s="440">
        <v>13.75</v>
      </c>
      <c r="AD305" s="443">
        <v>100</v>
      </c>
      <c r="AE305" s="443">
        <v>10.78</v>
      </c>
      <c r="AF305" s="723">
        <v>17</v>
      </c>
      <c r="AG305" s="456">
        <v>4051</v>
      </c>
      <c r="AH305" s="653">
        <v>6.7</v>
      </c>
      <c r="AI305" s="767">
        <v>0.84</v>
      </c>
      <c r="AJ305" s="796">
        <f t="shared" si="427"/>
        <v>0.2785582595476348</v>
      </c>
      <c r="AK305" s="688" t="str">
        <f t="shared" si="418"/>
        <v>n/a</v>
      </c>
      <c r="AL305" s="634">
        <f t="shared" si="462"/>
        <v>13.888888888888884</v>
      </c>
      <c r="AM305" s="631">
        <f t="shared" si="463"/>
        <v>36.842591869960707</v>
      </c>
      <c r="AN305" s="631">
        <f t="shared" si="470"/>
        <v>27.855825954763482</v>
      </c>
      <c r="AO305" s="235">
        <f t="shared" si="464"/>
        <v>-2.3486950476841018</v>
      </c>
      <c r="AP305" s="808">
        <v>0.20499999999999999</v>
      </c>
      <c r="AQ305" s="808">
        <v>0.18</v>
      </c>
      <c r="AR305" s="809"/>
      <c r="AS305" s="808">
        <v>0.1</v>
      </c>
      <c r="AT305" s="819">
        <v>0.08</v>
      </c>
      <c r="AU305" s="809"/>
      <c r="AV305" s="821">
        <v>6.5000000000000002E-2</v>
      </c>
      <c r="AW305" s="827">
        <v>0.06</v>
      </c>
      <c r="AX305" s="812">
        <v>0.255</v>
      </c>
      <c r="AY305" s="812">
        <v>0.32</v>
      </c>
      <c r="AZ305" s="812">
        <v>0.32</v>
      </c>
      <c r="BA305" s="811">
        <v>0.28999999999999998</v>
      </c>
      <c r="BB305" s="812">
        <v>0.26</v>
      </c>
      <c r="BC305" s="811">
        <v>0.13</v>
      </c>
      <c r="BD305" s="812">
        <v>0</v>
      </c>
      <c r="BE305" s="812">
        <v>0</v>
      </c>
      <c r="BF305" s="812">
        <v>0</v>
      </c>
      <c r="BG305" s="812">
        <v>0</v>
      </c>
      <c r="BH305" s="810">
        <f t="shared" si="465"/>
        <v>2.2649999999999997</v>
      </c>
      <c r="BI305" s="405">
        <f t="shared" si="466"/>
        <v>13.888888888888884</v>
      </c>
      <c r="BJ305" s="405">
        <f t="shared" si="453"/>
        <v>79.999999999999986</v>
      </c>
      <c r="BK305" s="405">
        <f t="shared" si="454"/>
        <v>25</v>
      </c>
      <c r="BL305" s="306">
        <f t="shared" si="455"/>
        <v>23.076923076923084</v>
      </c>
      <c r="BM305" s="404">
        <f t="shared" si="471"/>
        <v>8.3333333333333481</v>
      </c>
      <c r="BN305" s="306">
        <f t="shared" si="471"/>
        <v>0</v>
      </c>
      <c r="BO305" s="306">
        <f t="shared" si="471"/>
        <v>0</v>
      </c>
      <c r="BP305" s="306">
        <f t="shared" si="471"/>
        <v>0</v>
      </c>
      <c r="BQ305" s="306">
        <f t="shared" si="471"/>
        <v>10.344827586206918</v>
      </c>
      <c r="BR305" s="306">
        <f t="shared" si="471"/>
        <v>11.538461538461519</v>
      </c>
      <c r="BS305" s="306">
        <f t="shared" si="471"/>
        <v>100</v>
      </c>
      <c r="BT305" s="306">
        <f t="shared" si="471"/>
        <v>0</v>
      </c>
      <c r="BU305" s="306">
        <f t="shared" si="471"/>
        <v>0</v>
      </c>
      <c r="BV305" s="306">
        <f t="shared" si="471"/>
        <v>0</v>
      </c>
      <c r="BW305" s="306">
        <f t="shared" si="471"/>
        <v>0</v>
      </c>
      <c r="BX305" s="404">
        <f t="shared" si="467"/>
        <v>18.145495628254249</v>
      </c>
      <c r="BY305" s="405">
        <f t="shared" si="468"/>
        <v>29.576067392683743</v>
      </c>
      <c r="BZ305" s="788" t="s">
        <v>2441</v>
      </c>
      <c r="CA305" s="486">
        <f t="shared" si="456"/>
        <v>-4.8166548838298446</v>
      </c>
      <c r="CB305" s="348">
        <f t="shared" si="457"/>
        <v>29.839595116170155</v>
      </c>
      <c r="CC305" s="404">
        <f t="shared" si="458"/>
        <v>59.709374999999994</v>
      </c>
      <c r="CD305" s="570">
        <f t="shared" si="469"/>
        <v>0.22550000000000001</v>
      </c>
      <c r="CE305" s="419">
        <f t="shared" si="41"/>
        <v>0.24805000000000002</v>
      </c>
      <c r="CF305" s="419">
        <f t="shared" si="439"/>
        <v>0.27285500000000007</v>
      </c>
      <c r="CG305" s="419">
        <f t="shared" si="439"/>
        <v>0.30014050000000009</v>
      </c>
      <c r="CH305" s="496">
        <f t="shared" si="439"/>
        <v>0.3301545500000001</v>
      </c>
      <c r="CI305" s="416">
        <f t="shared" si="459"/>
        <v>1.3767000500000002</v>
      </c>
      <c r="CJ305" s="405">
        <f t="shared" si="460"/>
        <v>12.413886834986476</v>
      </c>
      <c r="CK305" s="457">
        <v>0.9</v>
      </c>
      <c r="CL305" s="458">
        <v>47.28</v>
      </c>
      <c r="CM305" s="458">
        <v>-3.14</v>
      </c>
      <c r="CN305" s="525">
        <v>10.16</v>
      </c>
      <c r="CO305" s="508">
        <v>28.31</v>
      </c>
    </row>
    <row r="306" spans="1:93" ht="11.25" customHeight="1">
      <c r="A306" s="32" t="s">
        <v>531</v>
      </c>
      <c r="B306" s="32" t="s">
        <v>1392</v>
      </c>
      <c r="C306" s="524" t="s">
        <v>497</v>
      </c>
      <c r="D306" s="200">
        <v>5</v>
      </c>
      <c r="E306" s="24">
        <v>648</v>
      </c>
      <c r="F306" s="40" t="s">
        <v>2049</v>
      </c>
      <c r="G306" s="42" t="s">
        <v>2049</v>
      </c>
      <c r="H306" s="185">
        <v>32.74</v>
      </c>
      <c r="I306" s="229">
        <f t="shared" si="448"/>
        <v>2.8100183262064751</v>
      </c>
      <c r="J306" s="125">
        <v>0.22</v>
      </c>
      <c r="K306" s="125">
        <v>0.23</v>
      </c>
      <c r="L306" s="84">
        <f t="shared" si="449"/>
        <v>4.5454545454545414</v>
      </c>
      <c r="M306" s="215">
        <v>42074</v>
      </c>
      <c r="N306" s="44">
        <v>42076</v>
      </c>
      <c r="O306" s="34">
        <v>42095</v>
      </c>
      <c r="P306" s="43" t="s">
        <v>3171</v>
      </c>
      <c r="Q306" s="1045" t="s">
        <v>3145</v>
      </c>
      <c r="R306" s="192">
        <f t="shared" si="472"/>
        <v>0.92</v>
      </c>
      <c r="S306" s="672">
        <f t="shared" si="450"/>
        <v>38.493723849372387</v>
      </c>
      <c r="T306" s="681">
        <f t="shared" si="451"/>
        <v>-13.8155244212951</v>
      </c>
      <c r="U306" s="229">
        <f t="shared" si="452"/>
        <v>13.698744769874477</v>
      </c>
      <c r="V306" s="264">
        <v>12</v>
      </c>
      <c r="W306" s="162">
        <v>2.39</v>
      </c>
      <c r="X306" s="150">
        <v>2.74</v>
      </c>
      <c r="Y306" s="157">
        <v>4.4400000000000004</v>
      </c>
      <c r="Z306" s="150">
        <v>1.22</v>
      </c>
      <c r="AA306" s="158">
        <v>9</v>
      </c>
      <c r="AB306" s="434">
        <v>9.6</v>
      </c>
      <c r="AC306" s="444">
        <v>10.9</v>
      </c>
      <c r="AD306" s="445">
        <v>27.8</v>
      </c>
      <c r="AE306" s="445">
        <v>5</v>
      </c>
      <c r="AF306" s="725">
        <v>6</v>
      </c>
      <c r="AG306" s="467">
        <v>959</v>
      </c>
      <c r="AH306" s="679">
        <v>1.8</v>
      </c>
      <c r="AI306" s="769">
        <v>0.13</v>
      </c>
      <c r="AJ306" s="797">
        <f t="shared" si="427"/>
        <v>-9.2754517966347913E-2</v>
      </c>
      <c r="AK306" s="686" t="str">
        <f t="shared" si="418"/>
        <v>n/a</v>
      </c>
      <c r="AL306" s="635">
        <f t="shared" si="462"/>
        <v>13.157894736842103</v>
      </c>
      <c r="AM306" s="636">
        <f t="shared" si="463"/>
        <v>12.749787911711174</v>
      </c>
      <c r="AN306" s="636">
        <f t="shared" si="470"/>
        <v>-2.5785755994644721</v>
      </c>
      <c r="AO306" s="236">
        <f t="shared" si="464"/>
        <v>-1.3978634142998603</v>
      </c>
      <c r="AP306" s="814">
        <v>0.86</v>
      </c>
      <c r="AQ306" s="814">
        <v>0.76</v>
      </c>
      <c r="AR306" s="815"/>
      <c r="AS306" s="814">
        <v>0.68</v>
      </c>
      <c r="AT306" s="797">
        <v>0.6</v>
      </c>
      <c r="AU306" s="815"/>
      <c r="AV306" s="829">
        <v>0.56000000000000005</v>
      </c>
      <c r="AW306" s="829">
        <v>0.98</v>
      </c>
      <c r="AX306" s="817">
        <v>1.115</v>
      </c>
      <c r="AY306" s="817">
        <v>1.0900000000000001</v>
      </c>
      <c r="AZ306" s="817">
        <v>1.0549999999999999</v>
      </c>
      <c r="BA306" s="817">
        <v>1.03</v>
      </c>
      <c r="BB306" s="817">
        <v>0.99</v>
      </c>
      <c r="BC306" s="817">
        <v>0.95499999999999996</v>
      </c>
      <c r="BD306" s="817">
        <v>0.93</v>
      </c>
      <c r="BE306" s="817">
        <v>0.91500000000000004</v>
      </c>
      <c r="BF306" s="817">
        <v>0.89</v>
      </c>
      <c r="BG306" s="817">
        <v>0.87</v>
      </c>
      <c r="BH306" s="816">
        <f t="shared" si="465"/>
        <v>14.28</v>
      </c>
      <c r="BI306" s="409">
        <f t="shared" si="466"/>
        <v>13.157894736842103</v>
      </c>
      <c r="BJ306" s="409">
        <f t="shared" si="453"/>
        <v>11.764705882352944</v>
      </c>
      <c r="BK306" s="409">
        <f t="shared" si="454"/>
        <v>13.333333333333353</v>
      </c>
      <c r="BL306" s="395">
        <f t="shared" si="455"/>
        <v>7.1428571428571397</v>
      </c>
      <c r="BM306" s="408">
        <f t="shared" si="471"/>
        <v>0</v>
      </c>
      <c r="BN306" s="395">
        <f t="shared" si="471"/>
        <v>0</v>
      </c>
      <c r="BO306" s="395">
        <f t="shared" si="471"/>
        <v>2.2935779816513735</v>
      </c>
      <c r="BP306" s="395">
        <f t="shared" si="471"/>
        <v>3.3175355450237198</v>
      </c>
      <c r="BQ306" s="395">
        <f t="shared" si="471"/>
        <v>2.4271844660194164</v>
      </c>
      <c r="BR306" s="395">
        <f t="shared" si="471"/>
        <v>4.0404040404040442</v>
      </c>
      <c r="BS306" s="395">
        <f t="shared" si="471"/>
        <v>3.6649214659685958</v>
      </c>
      <c r="BT306" s="395">
        <f t="shared" si="471"/>
        <v>2.6881720430107503</v>
      </c>
      <c r="BU306" s="395">
        <f t="shared" si="471"/>
        <v>1.6393442622950838</v>
      </c>
      <c r="BV306" s="395">
        <f t="shared" si="471"/>
        <v>2.8089887640449396</v>
      </c>
      <c r="BW306" s="395">
        <f t="shared" si="471"/>
        <v>2.2988505747126409</v>
      </c>
      <c r="BX306" s="408">
        <f t="shared" si="467"/>
        <v>4.705184682567741</v>
      </c>
      <c r="BY306" s="409">
        <f t="shared" si="468"/>
        <v>4.3455599709553328</v>
      </c>
      <c r="BZ306" s="654" t="s">
        <v>2637</v>
      </c>
      <c r="CA306" s="487">
        <f t="shared" si="456"/>
        <v>-13.467302043132474</v>
      </c>
      <c r="CB306" s="349">
        <f t="shared" si="457"/>
        <v>0.23144272674200295</v>
      </c>
      <c r="CC306" s="408">
        <f t="shared" si="458"/>
        <v>50.636784952354226</v>
      </c>
      <c r="CD306" s="574">
        <f t="shared" si="469"/>
        <v>0.94256000000000006</v>
      </c>
      <c r="CE306" s="420">
        <f t="shared" si="41"/>
        <v>1.0368160000000002</v>
      </c>
      <c r="CF306" s="420">
        <f t="shared" si="439"/>
        <v>1.0886568000000003</v>
      </c>
      <c r="CG306" s="420">
        <f t="shared" si="439"/>
        <v>1.1430896400000004</v>
      </c>
      <c r="CH306" s="497">
        <f t="shared" si="439"/>
        <v>1.2002441220000004</v>
      </c>
      <c r="CI306" s="421">
        <f t="shared" si="459"/>
        <v>5.4113665620000013</v>
      </c>
      <c r="CJ306" s="409">
        <f t="shared" si="460"/>
        <v>16.528303488087971</v>
      </c>
      <c r="CK306" s="468">
        <v>1.04</v>
      </c>
      <c r="CL306" s="469">
        <v>19.72</v>
      </c>
      <c r="CM306" s="469">
        <v>-7.93</v>
      </c>
      <c r="CN306" s="528">
        <v>-0.44</v>
      </c>
      <c r="CO306" s="476">
        <v>4.0199999999999996</v>
      </c>
    </row>
    <row r="307" spans="1:93" ht="11.25" customHeight="1">
      <c r="A307" s="16" t="s">
        <v>71</v>
      </c>
      <c r="B307" s="16" t="s">
        <v>72</v>
      </c>
      <c r="C307" s="194" t="s">
        <v>3252</v>
      </c>
      <c r="D307" s="216">
        <v>8</v>
      </c>
      <c r="E307" s="24">
        <v>392</v>
      </c>
      <c r="F307" s="78" t="s">
        <v>2659</v>
      </c>
      <c r="G307" s="50" t="s">
        <v>2659</v>
      </c>
      <c r="H307" s="183">
        <v>69.58</v>
      </c>
      <c r="I307" s="226">
        <f t="shared" ref="I307:I315" si="473">(R307/H307)*100</f>
        <v>4.0241448692152915</v>
      </c>
      <c r="J307" s="127">
        <v>0.67500000000000004</v>
      </c>
      <c r="K307" s="127">
        <v>0.7</v>
      </c>
      <c r="L307" s="96">
        <f t="shared" ref="L307:L316" si="474">((K307/J307)-1)*100</f>
        <v>3.7037037037036979</v>
      </c>
      <c r="M307" s="105">
        <v>42033</v>
      </c>
      <c r="N307" s="20">
        <v>42037</v>
      </c>
      <c r="O307" s="21">
        <v>42047</v>
      </c>
      <c r="P307" s="269" t="s">
        <v>1517</v>
      </c>
      <c r="Q307" s="128"/>
      <c r="R307" s="225">
        <f t="shared" si="472"/>
        <v>2.8</v>
      </c>
      <c r="S307" s="675">
        <f t="shared" ref="S307:S316" si="475">IF(OR(W307&lt;0.01,W307="n/a"),"n/a",R307/W307*100)</f>
        <v>131.45539906103286</v>
      </c>
      <c r="T307" s="676">
        <f t="shared" ref="T307:T316" si="476">IF(OR(W307&lt;0.01,Z307="n/a"),"n/a",(H307/SQRT(22.5*W307*(H307/Z307))-1)*100)</f>
        <v>80.739222823012796</v>
      </c>
      <c r="U307" s="226">
        <f t="shared" ref="U307:U316" si="477">IF(OR(W307&lt;0.01,W307="n/a"),"n/a",H307/W307)</f>
        <v>32.666666666666664</v>
      </c>
      <c r="V307" s="677">
        <v>12</v>
      </c>
      <c r="W307" s="169">
        <v>2.13</v>
      </c>
      <c r="X307" s="171">
        <v>4.47</v>
      </c>
      <c r="Y307" s="170">
        <v>6.98</v>
      </c>
      <c r="Z307" s="171">
        <v>2.25</v>
      </c>
      <c r="AA307" s="172">
        <v>9</v>
      </c>
      <c r="AB307" s="433">
        <v>15.8</v>
      </c>
      <c r="AC307" s="441">
        <v>38.64</v>
      </c>
      <c r="AD307" s="442">
        <v>11.3</v>
      </c>
      <c r="AE307" s="441">
        <v>7.3</v>
      </c>
      <c r="AF307" s="724">
        <v>3</v>
      </c>
      <c r="AG307" s="461">
        <v>8885</v>
      </c>
      <c r="AH307" s="678">
        <v>0.5</v>
      </c>
      <c r="AI307" s="768">
        <v>0.63</v>
      </c>
      <c r="AJ307" s="795">
        <f t="shared" si="427"/>
        <v>1.3892309385771406</v>
      </c>
      <c r="AK307" s="794" t="str">
        <f t="shared" si="418"/>
        <v>n/a</v>
      </c>
      <c r="AL307" s="632">
        <f t="shared" si="462"/>
        <v>15.909090909090896</v>
      </c>
      <c r="AM307" s="633">
        <f t="shared" si="463"/>
        <v>16.930147543969799</v>
      </c>
      <c r="AN307" s="633">
        <f t="shared" si="470"/>
        <v>15.69830960592169</v>
      </c>
      <c r="AO307" s="234" t="str">
        <f t="shared" si="464"/>
        <v>n/a</v>
      </c>
      <c r="AP307" s="803">
        <v>2.5499999999999998</v>
      </c>
      <c r="AQ307" s="803">
        <v>2.2000000000000002</v>
      </c>
      <c r="AR307" s="802"/>
      <c r="AS307" s="803">
        <v>1.88</v>
      </c>
      <c r="AT307" s="795">
        <v>1.595</v>
      </c>
      <c r="AU307" s="802"/>
      <c r="AV307" s="826">
        <v>1.39</v>
      </c>
      <c r="AW307" s="826">
        <v>1.23</v>
      </c>
      <c r="AX307" s="806">
        <v>0.45799999999999996</v>
      </c>
      <c r="AY307" s="807">
        <v>0</v>
      </c>
      <c r="AZ307" s="807">
        <v>0</v>
      </c>
      <c r="BA307" s="807">
        <v>0</v>
      </c>
      <c r="BB307" s="807">
        <v>0</v>
      </c>
      <c r="BC307" s="807">
        <v>0</v>
      </c>
      <c r="BD307" s="807">
        <v>0</v>
      </c>
      <c r="BE307" s="807">
        <v>0</v>
      </c>
      <c r="BF307" s="807">
        <v>0</v>
      </c>
      <c r="BG307" s="807">
        <v>0</v>
      </c>
      <c r="BH307" s="805">
        <f t="shared" si="465"/>
        <v>11.303000000000001</v>
      </c>
      <c r="BI307" s="407">
        <f t="shared" si="466"/>
        <v>15.909090909090896</v>
      </c>
      <c r="BJ307" s="407">
        <f t="shared" si="453"/>
        <v>17.021276595744705</v>
      </c>
      <c r="BK307" s="407">
        <f t="shared" ref="BK307:BK316" si="478">IF(AT307=0,0,IF(AT307&gt;AS307,0,((AS307/AT307)-1)*100))</f>
        <v>17.868338557993724</v>
      </c>
      <c r="BL307" s="394">
        <f t="shared" si="455"/>
        <v>14.748201438848918</v>
      </c>
      <c r="BM307" s="406">
        <f t="shared" si="471"/>
        <v>13.008130081300816</v>
      </c>
      <c r="BN307" s="394">
        <f t="shared" si="471"/>
        <v>168.55895196506552</v>
      </c>
      <c r="BO307" s="394">
        <f t="shared" si="471"/>
        <v>0</v>
      </c>
      <c r="BP307" s="394">
        <f t="shared" si="471"/>
        <v>0</v>
      </c>
      <c r="BQ307" s="394">
        <f t="shared" si="471"/>
        <v>0</v>
      </c>
      <c r="BR307" s="394">
        <f t="shared" si="471"/>
        <v>0</v>
      </c>
      <c r="BS307" s="394">
        <f t="shared" si="471"/>
        <v>0</v>
      </c>
      <c r="BT307" s="394">
        <f t="shared" si="471"/>
        <v>0</v>
      </c>
      <c r="BU307" s="394">
        <f t="shared" si="471"/>
        <v>0</v>
      </c>
      <c r="BV307" s="394">
        <f t="shared" si="471"/>
        <v>0</v>
      </c>
      <c r="BW307" s="394">
        <f t="shared" si="471"/>
        <v>0</v>
      </c>
      <c r="BX307" s="406">
        <f t="shared" si="467"/>
        <v>16.474265969869638</v>
      </c>
      <c r="BY307" s="407">
        <f t="shared" si="468"/>
        <v>41.30368841164168</v>
      </c>
      <c r="BZ307" s="787" t="s">
        <v>1465</v>
      </c>
      <c r="CA307" s="682">
        <f t="shared" ref="CA307:CA316" si="479">IF(AN307="n/a","n/a",IF(U307&lt;0,"n/a",IF(U307="n/a","n/a",I307+AN307-U307)))</f>
        <v>-12.944212191529683</v>
      </c>
      <c r="CB307" s="350">
        <f t="shared" ref="CB307:CB316" si="480">IF(AN307="n/a","n/a",I307+AN307)</f>
        <v>19.722454475136981</v>
      </c>
      <c r="CC307" s="406">
        <f t="shared" ref="CC307:CC316" si="481">D307/10+(500-E307)/100+IF(F307="N",2,IF(F307="Y",1,0))+IF(G307="N",2,IF(G307="Y",1,0))+IF(L307&gt;10,5,L307/2)+IF(S307&gt;100,0,IF(S307&lt;0,0,(100-S307)/10))+IF(U307&gt;100,0,IF(U307&lt;0,0,(100-U307)/10))+IF(X307="-",0,IF(X307="N/A",0,IF(X307&gt;5,0,5-X307)))+IF(Y307&gt;5,0,5-Y307)+IF(Z307="N/A",0,IF(Z307&gt;5,0,5-Z307))+IF(AB307&lt;0,0,IF(AB307="-",0,IF(AB307="N/A",0,IF(AB307&gt;10,5,AB307/2))))+IF(AC307="n/a",0,IF(AC307&lt;0,0,IF(AC307&gt;10,5,AC307/2)))+IF(AE307="n/a",0,IF(AE307&lt;0,0,IF(AE307&gt;10,5,AE307/2)))+AF307/10+IF(AG307&gt;100000,3,IF(AG307&gt;10000,2,IF(AG307&gt;1000,1,0)))+IF(AL307&gt;10,5,AL307/2)+IF(AM307="n/a",0,IF(AM307&gt;10,5,AM307/2))+IF(AN307="n/a",0,IF(AN307&gt;10,5,AN307/2))+IF(AO307="n/a",0,IF(AO307&lt;0,0,IF(AO307&gt;10,5,AO307/2)))+IF(BX307&gt;10,5,BX307/2)</f>
        <v>48.695185185185181</v>
      </c>
      <c r="CD307" s="554">
        <f t="shared" si="469"/>
        <v>2.8050000000000002</v>
      </c>
      <c r="CE307" s="417">
        <f t="shared" si="41"/>
        <v>3.0855000000000006</v>
      </c>
      <c r="CF307" s="417">
        <f t="shared" si="439"/>
        <v>3.3107415000000007</v>
      </c>
      <c r="CG307" s="417">
        <f t="shared" si="439"/>
        <v>3.5524256295000005</v>
      </c>
      <c r="CH307" s="495">
        <f t="shared" si="439"/>
        <v>3.8117527004535003</v>
      </c>
      <c r="CI307" s="418">
        <f t="shared" ref="CI307:CI316" si="482">SUM(CD307:CH307)</f>
        <v>16.565419829953502</v>
      </c>
      <c r="CJ307" s="407">
        <f t="shared" ref="CJ307:CJ316" si="483">(CI307/H307)*100</f>
        <v>23.80773186253737</v>
      </c>
      <c r="CK307" s="462">
        <v>0.66</v>
      </c>
      <c r="CL307" s="463">
        <v>18.03</v>
      </c>
      <c r="CM307" s="463">
        <v>-10.38</v>
      </c>
      <c r="CN307" s="529">
        <v>-0.84</v>
      </c>
      <c r="CO307" s="530">
        <v>-2.5099999999999998</v>
      </c>
    </row>
    <row r="308" spans="1:93" ht="11.25" customHeight="1">
      <c r="A308" s="24" t="s">
        <v>891</v>
      </c>
      <c r="B308" s="24" t="s">
        <v>1900</v>
      </c>
      <c r="C308" s="98" t="s">
        <v>715</v>
      </c>
      <c r="D308" s="199">
        <v>5</v>
      </c>
      <c r="E308" s="24">
        <v>589</v>
      </c>
      <c r="F308" s="57" t="s">
        <v>2659</v>
      </c>
      <c r="G308" s="49" t="s">
        <v>2659</v>
      </c>
      <c r="H308" s="184">
        <v>56.49</v>
      </c>
      <c r="I308" s="227">
        <f t="shared" si="473"/>
        <v>0.92051690564701716</v>
      </c>
      <c r="J308" s="126">
        <v>0.12</v>
      </c>
      <c r="K308" s="126">
        <v>0.13</v>
      </c>
      <c r="L308" s="83">
        <f t="shared" si="474"/>
        <v>8.3333333333333481</v>
      </c>
      <c r="M308" s="140">
        <v>42018</v>
      </c>
      <c r="N308" s="27">
        <v>42020</v>
      </c>
      <c r="O308" s="28">
        <v>42031</v>
      </c>
      <c r="P308" s="26" t="s">
        <v>689</v>
      </c>
      <c r="Q308" s="627"/>
      <c r="R308" s="224">
        <f t="shared" si="472"/>
        <v>0.52</v>
      </c>
      <c r="S308" s="231">
        <f t="shared" si="475"/>
        <v>32.5</v>
      </c>
      <c r="T308" s="647">
        <f t="shared" si="476"/>
        <v>185.10144393414305</v>
      </c>
      <c r="U308" s="227">
        <f t="shared" si="477"/>
        <v>35.306249999999999</v>
      </c>
      <c r="V308" s="492">
        <v>9</v>
      </c>
      <c r="W308" s="161">
        <v>1.6</v>
      </c>
      <c r="X308" s="149">
        <v>2.66</v>
      </c>
      <c r="Y308" s="155">
        <v>1.39</v>
      </c>
      <c r="Z308" s="149">
        <v>5.18</v>
      </c>
      <c r="AA308" s="156">
        <v>15.1</v>
      </c>
      <c r="AB308" s="432">
        <v>6.1</v>
      </c>
      <c r="AC308" s="440">
        <v>11.74</v>
      </c>
      <c r="AD308" s="443">
        <v>30</v>
      </c>
      <c r="AE308" s="440">
        <v>13.25</v>
      </c>
      <c r="AF308" s="723">
        <v>33</v>
      </c>
      <c r="AG308" s="456">
        <v>20353</v>
      </c>
      <c r="AH308" s="653">
        <v>0.3</v>
      </c>
      <c r="AI308" s="767">
        <v>0.02</v>
      </c>
      <c r="AJ308" s="796" t="str">
        <f t="shared" si="427"/>
        <v>n/a</v>
      </c>
      <c r="AK308" s="688" t="str">
        <f t="shared" si="418"/>
        <v>n/a</v>
      </c>
      <c r="AL308" s="634">
        <f t="shared" si="462"/>
        <v>19.999999999999996</v>
      </c>
      <c r="AM308" s="631">
        <f t="shared" si="463"/>
        <v>33.886590016433907</v>
      </c>
      <c r="AN308" s="631" t="str">
        <f t="shared" si="470"/>
        <v>n/a</v>
      </c>
      <c r="AO308" s="235">
        <f t="shared" si="464"/>
        <v>12.334976252295826</v>
      </c>
      <c r="AP308" s="808">
        <v>0.48</v>
      </c>
      <c r="AQ308" s="808">
        <v>0.4</v>
      </c>
      <c r="AR308" s="809"/>
      <c r="AS308" s="808">
        <v>0.28000000000000003</v>
      </c>
      <c r="AT308" s="796">
        <v>0.2</v>
      </c>
      <c r="AU308" s="809"/>
      <c r="AV308" s="827">
        <v>0</v>
      </c>
      <c r="AW308" s="827">
        <v>0</v>
      </c>
      <c r="AX308" s="812">
        <v>0.3</v>
      </c>
      <c r="AY308" s="811">
        <v>0.36</v>
      </c>
      <c r="AZ308" s="811">
        <v>0.3</v>
      </c>
      <c r="BA308" s="811">
        <v>0.23499999999999999</v>
      </c>
      <c r="BB308" s="811">
        <v>0.15</v>
      </c>
      <c r="BC308" s="812">
        <v>0</v>
      </c>
      <c r="BD308" s="812">
        <v>0</v>
      </c>
      <c r="BE308" s="812">
        <v>0</v>
      </c>
      <c r="BF308" s="812">
        <v>0</v>
      </c>
      <c r="BG308" s="812">
        <v>0</v>
      </c>
      <c r="BH308" s="810">
        <f t="shared" si="465"/>
        <v>2.7049999999999996</v>
      </c>
      <c r="BI308" s="405">
        <f t="shared" si="466"/>
        <v>19.999999999999996</v>
      </c>
      <c r="BJ308" s="405">
        <f t="shared" si="453"/>
        <v>42.857142857142861</v>
      </c>
      <c r="BK308" s="405">
        <f t="shared" si="478"/>
        <v>40.000000000000014</v>
      </c>
      <c r="BL308" s="306">
        <f t="shared" si="455"/>
        <v>0</v>
      </c>
      <c r="BM308" s="404">
        <f t="shared" si="471"/>
        <v>0</v>
      </c>
      <c r="BN308" s="306">
        <f t="shared" si="471"/>
        <v>0</v>
      </c>
      <c r="BO308" s="306">
        <f t="shared" si="471"/>
        <v>0</v>
      </c>
      <c r="BP308" s="306">
        <f t="shared" si="471"/>
        <v>19.999999999999996</v>
      </c>
      <c r="BQ308" s="306">
        <f t="shared" si="471"/>
        <v>27.659574468085111</v>
      </c>
      <c r="BR308" s="306">
        <f t="shared" si="471"/>
        <v>56.666666666666664</v>
      </c>
      <c r="BS308" s="306">
        <f t="shared" si="471"/>
        <v>0</v>
      </c>
      <c r="BT308" s="306">
        <f t="shared" si="471"/>
        <v>0</v>
      </c>
      <c r="BU308" s="306">
        <f t="shared" si="471"/>
        <v>0</v>
      </c>
      <c r="BV308" s="306">
        <f t="shared" si="471"/>
        <v>0</v>
      </c>
      <c r="BW308" s="306">
        <f t="shared" si="471"/>
        <v>0</v>
      </c>
      <c r="BX308" s="404">
        <f t="shared" si="467"/>
        <v>13.812225599459644</v>
      </c>
      <c r="BY308" s="405">
        <f t="shared" si="468"/>
        <v>18.88779892697697</v>
      </c>
      <c r="BZ308" s="788" t="s">
        <v>2441</v>
      </c>
      <c r="CA308" s="486" t="str">
        <f t="shared" si="479"/>
        <v>n/a</v>
      </c>
      <c r="CB308" s="348" t="str">
        <f t="shared" si="480"/>
        <v>n/a</v>
      </c>
      <c r="CC308" s="404">
        <f t="shared" si="481"/>
        <v>61.296041666666667</v>
      </c>
      <c r="CD308" s="570">
        <f t="shared" si="469"/>
        <v>0.50927999999999995</v>
      </c>
      <c r="CE308" s="419">
        <f t="shared" si="41"/>
        <v>0.56020800000000004</v>
      </c>
      <c r="CF308" s="419">
        <f t="shared" si="439"/>
        <v>0.61622880000000013</v>
      </c>
      <c r="CG308" s="419">
        <f t="shared" si="439"/>
        <v>0.67785168000000018</v>
      </c>
      <c r="CH308" s="496">
        <f t="shared" si="439"/>
        <v>0.7456368480000003</v>
      </c>
      <c r="CI308" s="416">
        <f t="shared" si="482"/>
        <v>3.1092053280000007</v>
      </c>
      <c r="CJ308" s="405">
        <f t="shared" si="483"/>
        <v>5.5039924375995763</v>
      </c>
      <c r="CK308" s="457">
        <v>0.71</v>
      </c>
      <c r="CL308" s="458">
        <v>57.47</v>
      </c>
      <c r="CM308" s="458">
        <v>-1.88</v>
      </c>
      <c r="CN308" s="525">
        <v>8.1999999999999993</v>
      </c>
      <c r="CO308" s="508">
        <v>31.45</v>
      </c>
    </row>
    <row r="309" spans="1:93" ht="11.25" customHeight="1">
      <c r="A309" s="24" t="s">
        <v>3473</v>
      </c>
      <c r="B309" s="24" t="s">
        <v>867</v>
      </c>
      <c r="C309" s="109" t="s">
        <v>351</v>
      </c>
      <c r="D309" s="117">
        <v>5</v>
      </c>
      <c r="E309" s="24">
        <v>571</v>
      </c>
      <c r="F309" s="57" t="s">
        <v>2659</v>
      </c>
      <c r="G309" s="49" t="s">
        <v>2659</v>
      </c>
      <c r="H309" s="1146">
        <v>2.64</v>
      </c>
      <c r="I309" s="227">
        <f t="shared" si="473"/>
        <v>6.1387348484848481</v>
      </c>
      <c r="J309" s="106">
        <v>3.8946874999999999E-2</v>
      </c>
      <c r="K309" s="106">
        <v>4.051565E-2</v>
      </c>
      <c r="L309" s="83">
        <f t="shared" si="474"/>
        <v>4.0279868410495023</v>
      </c>
      <c r="M309" s="27">
        <v>41983</v>
      </c>
      <c r="N309" s="27">
        <v>41985</v>
      </c>
      <c r="O309" s="26">
        <v>42011</v>
      </c>
      <c r="P309" s="92" t="s">
        <v>3716</v>
      </c>
      <c r="Q309" s="91" t="s">
        <v>994</v>
      </c>
      <c r="R309" s="224">
        <f t="shared" si="472"/>
        <v>0.1620626</v>
      </c>
      <c r="S309" s="231">
        <f t="shared" si="475"/>
        <v>202.57825</v>
      </c>
      <c r="T309" s="680">
        <f t="shared" si="476"/>
        <v>38.612168777973245</v>
      </c>
      <c r="U309" s="227">
        <f t="shared" si="477"/>
        <v>33</v>
      </c>
      <c r="V309" s="263">
        <v>12</v>
      </c>
      <c r="W309" s="1001">
        <v>0.08</v>
      </c>
      <c r="X309" s="1002">
        <v>0.39</v>
      </c>
      <c r="Y309" s="1003">
        <v>3.27</v>
      </c>
      <c r="Z309" s="1002">
        <v>1.31</v>
      </c>
      <c r="AA309" s="481" t="s">
        <v>462</v>
      </c>
      <c r="AB309" s="484" t="s">
        <v>462</v>
      </c>
      <c r="AC309" s="734" t="s">
        <v>462</v>
      </c>
      <c r="AD309" s="523" t="s">
        <v>462</v>
      </c>
      <c r="AE309" s="1151" t="s">
        <v>462</v>
      </c>
      <c r="AF309" s="723">
        <v>3</v>
      </c>
      <c r="AG309" s="1094">
        <v>317</v>
      </c>
      <c r="AH309" s="739" t="s">
        <v>462</v>
      </c>
      <c r="AI309" s="479" t="s">
        <v>462</v>
      </c>
      <c r="AJ309" s="796" t="str">
        <f t="shared" si="427"/>
        <v>n/a</v>
      </c>
      <c r="AK309" s="688" t="str">
        <f t="shared" si="418"/>
        <v>n/a</v>
      </c>
      <c r="AL309" s="634">
        <f t="shared" si="462"/>
        <v>4.0279868410495023</v>
      </c>
      <c r="AM309" s="631">
        <f t="shared" si="463"/>
        <v>29.254012846706701</v>
      </c>
      <c r="AN309" s="631" t="str">
        <f t="shared" si="470"/>
        <v>n/a</v>
      </c>
      <c r="AO309" s="235" t="str">
        <f t="shared" si="464"/>
        <v>n/a</v>
      </c>
      <c r="AP309" s="808">
        <v>0.16206259999999997</v>
      </c>
      <c r="AQ309" s="808">
        <v>0.1557875</v>
      </c>
      <c r="AR309" s="809"/>
      <c r="AS309" s="808">
        <v>0.12943400000000002</v>
      </c>
      <c r="AT309" s="796">
        <v>7.5050000000000006E-2</v>
      </c>
      <c r="AU309" s="809"/>
      <c r="AV309" s="818">
        <v>0</v>
      </c>
      <c r="AW309" s="812">
        <v>0</v>
      </c>
      <c r="AX309" s="812">
        <v>0</v>
      </c>
      <c r="AY309" s="812">
        <v>0</v>
      </c>
      <c r="AZ309" s="812">
        <v>0</v>
      </c>
      <c r="BA309" s="812">
        <v>0</v>
      </c>
      <c r="BB309" s="812">
        <v>0</v>
      </c>
      <c r="BC309" s="812">
        <v>0</v>
      </c>
      <c r="BD309" s="812">
        <v>0</v>
      </c>
      <c r="BE309" s="812">
        <v>0</v>
      </c>
      <c r="BF309" s="812">
        <v>0</v>
      </c>
      <c r="BG309" s="812">
        <v>0</v>
      </c>
      <c r="BH309" s="810">
        <f t="shared" si="465"/>
        <v>0.52233409999999991</v>
      </c>
      <c r="BI309" s="405">
        <f t="shared" si="466"/>
        <v>4.0279868410495023</v>
      </c>
      <c r="BJ309" s="405">
        <f t="shared" si="453"/>
        <v>20.360569865723054</v>
      </c>
      <c r="BK309" s="405">
        <f t="shared" si="478"/>
        <v>72.463690872751513</v>
      </c>
      <c r="BL309" s="404">
        <f t="shared" si="455"/>
        <v>0</v>
      </c>
      <c r="BM309" s="404">
        <f t="shared" si="471"/>
        <v>0</v>
      </c>
      <c r="BN309" s="306">
        <f t="shared" si="471"/>
        <v>0</v>
      </c>
      <c r="BO309" s="306">
        <f t="shared" si="471"/>
        <v>0</v>
      </c>
      <c r="BP309" s="306">
        <f t="shared" si="471"/>
        <v>0</v>
      </c>
      <c r="BQ309" s="306">
        <f t="shared" si="471"/>
        <v>0</v>
      </c>
      <c r="BR309" s="306">
        <f t="shared" si="471"/>
        <v>0</v>
      </c>
      <c r="BS309" s="306">
        <f t="shared" si="471"/>
        <v>0</v>
      </c>
      <c r="BT309" s="306">
        <f t="shared" si="471"/>
        <v>0</v>
      </c>
      <c r="BU309" s="306">
        <f t="shared" si="471"/>
        <v>0</v>
      </c>
      <c r="BV309" s="306">
        <f t="shared" si="471"/>
        <v>0</v>
      </c>
      <c r="BW309" s="306">
        <f t="shared" si="471"/>
        <v>0</v>
      </c>
      <c r="BX309" s="404">
        <f t="shared" si="467"/>
        <v>6.456816505301604</v>
      </c>
      <c r="BY309" s="405">
        <f t="shared" si="468"/>
        <v>18.360113992753099</v>
      </c>
      <c r="BZ309" s="788" t="s">
        <v>2442</v>
      </c>
      <c r="CA309" s="486" t="str">
        <f t="shared" si="479"/>
        <v>n/a</v>
      </c>
      <c r="CB309" s="348" t="str">
        <f t="shared" si="480"/>
        <v>n/a</v>
      </c>
      <c r="CC309" s="404">
        <f t="shared" si="481"/>
        <v>29.076395093700306</v>
      </c>
      <c r="CD309" s="570">
        <f t="shared" si="469"/>
        <v>0.16692447799999999</v>
      </c>
      <c r="CE309" s="419">
        <f t="shared" si="41"/>
        <v>0.17193221234</v>
      </c>
      <c r="CF309" s="419">
        <f t="shared" si="439"/>
        <v>0.1770901787102</v>
      </c>
      <c r="CG309" s="419">
        <f t="shared" si="439"/>
        <v>0.18240288407150601</v>
      </c>
      <c r="CH309" s="496">
        <f t="shared" si="439"/>
        <v>0.18787497059365119</v>
      </c>
      <c r="CI309" s="416">
        <f t="shared" si="482"/>
        <v>0.88622472371535721</v>
      </c>
      <c r="CJ309" s="405">
        <f t="shared" si="483"/>
        <v>33.569118322551404</v>
      </c>
      <c r="CK309" s="483" t="s">
        <v>462</v>
      </c>
      <c r="CL309" s="502">
        <v>0.76</v>
      </c>
      <c r="CM309" s="502">
        <v>-34.159999999999997</v>
      </c>
      <c r="CN309" s="526">
        <v>-8.2799999999999994</v>
      </c>
      <c r="CO309" s="527">
        <v>-18.25</v>
      </c>
    </row>
    <row r="310" spans="1:93" ht="11.25" customHeight="1">
      <c r="A310" s="24" t="s">
        <v>665</v>
      </c>
      <c r="B310" s="24" t="s">
        <v>2763</v>
      </c>
      <c r="C310" s="98" t="s">
        <v>3252</v>
      </c>
      <c r="D310" s="117">
        <v>6</v>
      </c>
      <c r="E310" s="24">
        <v>449</v>
      </c>
      <c r="F310" s="57" t="s">
        <v>2659</v>
      </c>
      <c r="G310" s="49" t="s">
        <v>2659</v>
      </c>
      <c r="H310" s="184">
        <v>51.14</v>
      </c>
      <c r="I310" s="227">
        <f t="shared" si="473"/>
        <v>6.6484161126319901</v>
      </c>
      <c r="J310" s="374">
        <v>0.56051699449845505</v>
      </c>
      <c r="K310" s="126">
        <v>0.85</v>
      </c>
      <c r="L310" s="83">
        <f t="shared" si="474"/>
        <v>51.64571428571427</v>
      </c>
      <c r="M310" s="140">
        <v>42040</v>
      </c>
      <c r="N310" s="27">
        <v>42044</v>
      </c>
      <c r="O310" s="28">
        <v>42048</v>
      </c>
      <c r="P310" s="93" t="s">
        <v>2158</v>
      </c>
      <c r="Q310" s="428" t="s">
        <v>660</v>
      </c>
      <c r="R310" s="224">
        <f t="shared" si="472"/>
        <v>3.4</v>
      </c>
      <c r="S310" s="231">
        <f t="shared" si="475"/>
        <v>311.92660550458709</v>
      </c>
      <c r="T310" s="680">
        <f t="shared" si="476"/>
        <v>138.15533011884557</v>
      </c>
      <c r="U310" s="227">
        <f t="shared" si="477"/>
        <v>46.917431192660544</v>
      </c>
      <c r="V310" s="263">
        <v>12</v>
      </c>
      <c r="W310" s="161">
        <v>1.0900000000000001</v>
      </c>
      <c r="X310" s="149">
        <v>11.73</v>
      </c>
      <c r="Y310" s="155">
        <v>24.76</v>
      </c>
      <c r="Z310" s="149">
        <v>2.72</v>
      </c>
      <c r="AA310" s="156">
        <v>5.4</v>
      </c>
      <c r="AB310" s="432">
        <v>57</v>
      </c>
      <c r="AC310" s="440">
        <v>35.64</v>
      </c>
      <c r="AD310" s="443">
        <v>-5.7</v>
      </c>
      <c r="AE310" s="443">
        <v>4</v>
      </c>
      <c r="AF310" s="723">
        <v>12</v>
      </c>
      <c r="AG310" s="456">
        <v>30003</v>
      </c>
      <c r="AH310" s="653">
        <v>16.100000000000001</v>
      </c>
      <c r="AI310" s="767">
        <v>1.08</v>
      </c>
      <c r="AJ310" s="796" t="str">
        <f t="shared" si="427"/>
        <v>n/a</v>
      </c>
      <c r="AK310" s="688" t="str">
        <f t="shared" si="418"/>
        <v>n/a</v>
      </c>
      <c r="AL310" s="634">
        <f t="shared" si="462"/>
        <v>20.774193548387075</v>
      </c>
      <c r="AM310" s="631">
        <f t="shared" si="463"/>
        <v>17.977810228482973</v>
      </c>
      <c r="AN310" s="631" t="str">
        <f t="shared" si="470"/>
        <v>n/a</v>
      </c>
      <c r="AO310" s="235" t="str">
        <f t="shared" si="464"/>
        <v>n/a</v>
      </c>
      <c r="AP310" s="808">
        <v>2.2043861632376212</v>
      </c>
      <c r="AQ310" s="808">
        <v>1.8252129022533725</v>
      </c>
      <c r="AR310" s="809"/>
      <c r="AS310" s="808">
        <v>1.5543748586931945</v>
      </c>
      <c r="AT310" s="796">
        <v>1.3424146506895773</v>
      </c>
      <c r="AU310" s="809"/>
      <c r="AV310" s="821">
        <v>0.20442384505237771</v>
      </c>
      <c r="AW310" s="827">
        <v>0</v>
      </c>
      <c r="AX310" s="812">
        <v>0</v>
      </c>
      <c r="AY310" s="812">
        <v>0</v>
      </c>
      <c r="AZ310" s="812">
        <v>0</v>
      </c>
      <c r="BA310" s="812">
        <v>0</v>
      </c>
      <c r="BB310" s="812">
        <v>0</v>
      </c>
      <c r="BC310" s="812">
        <v>0</v>
      </c>
      <c r="BD310" s="812">
        <v>0</v>
      </c>
      <c r="BE310" s="812">
        <v>0</v>
      </c>
      <c r="BF310" s="812">
        <v>0</v>
      </c>
      <c r="BG310" s="812">
        <v>0</v>
      </c>
      <c r="BH310" s="810">
        <f t="shared" si="465"/>
        <v>7.1308124199261425</v>
      </c>
      <c r="BI310" s="405">
        <f t="shared" si="466"/>
        <v>20.774193548387075</v>
      </c>
      <c r="BJ310" s="405">
        <f t="shared" si="453"/>
        <v>17.424242424242429</v>
      </c>
      <c r="BK310" s="405">
        <f t="shared" si="478"/>
        <v>15.78947368421051</v>
      </c>
      <c r="BL310" s="306">
        <f t="shared" si="455"/>
        <v>556.68202764976968</v>
      </c>
      <c r="BM310" s="404">
        <f t="shared" si="471"/>
        <v>0</v>
      </c>
      <c r="BN310" s="306">
        <f t="shared" si="471"/>
        <v>0</v>
      </c>
      <c r="BO310" s="306">
        <f t="shared" si="471"/>
        <v>0</v>
      </c>
      <c r="BP310" s="306">
        <f t="shared" si="471"/>
        <v>0</v>
      </c>
      <c r="BQ310" s="306">
        <f t="shared" si="471"/>
        <v>0</v>
      </c>
      <c r="BR310" s="306">
        <f t="shared" si="471"/>
        <v>0</v>
      </c>
      <c r="BS310" s="306">
        <f t="shared" si="471"/>
        <v>0</v>
      </c>
      <c r="BT310" s="306">
        <f t="shared" si="471"/>
        <v>0</v>
      </c>
      <c r="BU310" s="306">
        <f t="shared" si="471"/>
        <v>0</v>
      </c>
      <c r="BV310" s="306">
        <f t="shared" si="471"/>
        <v>0</v>
      </c>
      <c r="BW310" s="306">
        <f t="shared" si="471"/>
        <v>0</v>
      </c>
      <c r="BX310" s="404">
        <f t="shared" si="467"/>
        <v>40.711329153773974</v>
      </c>
      <c r="BY310" s="405">
        <f t="shared" si="468"/>
        <v>138.08648833421378</v>
      </c>
      <c r="BZ310" s="788" t="s">
        <v>1465</v>
      </c>
      <c r="CA310" s="486" t="str">
        <f t="shared" si="479"/>
        <v>n/a</v>
      </c>
      <c r="CB310" s="348" t="str">
        <f t="shared" si="480"/>
        <v>n/a</v>
      </c>
      <c r="CC310" s="404">
        <f t="shared" si="481"/>
        <v>43.898256880733939</v>
      </c>
      <c r="CD310" s="570">
        <f t="shared" si="469"/>
        <v>2.4248247795613835</v>
      </c>
      <c r="CE310" s="419">
        <f t="shared" si="41"/>
        <v>2.6673072575175221</v>
      </c>
      <c r="CF310" s="419">
        <f t="shared" si="439"/>
        <v>2.7739995478182231</v>
      </c>
      <c r="CG310" s="419">
        <f t="shared" si="439"/>
        <v>2.8849595297309523</v>
      </c>
      <c r="CH310" s="496">
        <f t="shared" si="439"/>
        <v>3.0003579109201906</v>
      </c>
      <c r="CI310" s="416">
        <f t="shared" si="482"/>
        <v>13.751449025548272</v>
      </c>
      <c r="CJ310" s="405">
        <f t="shared" si="483"/>
        <v>26.889810374556649</v>
      </c>
      <c r="CK310" s="457" t="s">
        <v>462</v>
      </c>
      <c r="CL310" s="458">
        <v>16.02</v>
      </c>
      <c r="CM310" s="458">
        <v>-17.3</v>
      </c>
      <c r="CN310" s="525">
        <v>5.16</v>
      </c>
      <c r="CO310" s="508">
        <v>-6.63</v>
      </c>
    </row>
    <row r="311" spans="1:93" ht="11.25" customHeight="1">
      <c r="A311" s="32" t="s">
        <v>1639</v>
      </c>
      <c r="B311" s="32" t="s">
        <v>1640</v>
      </c>
      <c r="C311" s="107" t="s">
        <v>1006</v>
      </c>
      <c r="D311" s="118">
        <v>9</v>
      </c>
      <c r="E311" s="24">
        <v>357</v>
      </c>
      <c r="F311" s="65" t="s">
        <v>2659</v>
      </c>
      <c r="G311" s="66" t="s">
        <v>2659</v>
      </c>
      <c r="H311" s="185">
        <v>80.45</v>
      </c>
      <c r="I311" s="229">
        <f t="shared" si="473"/>
        <v>1.6407706650093228</v>
      </c>
      <c r="J311" s="125">
        <v>0.31</v>
      </c>
      <c r="K311" s="125">
        <v>0.33</v>
      </c>
      <c r="L311" s="84">
        <f t="shared" si="474"/>
        <v>6.4516129032258229</v>
      </c>
      <c r="M311" s="890">
        <v>41752</v>
      </c>
      <c r="N311" s="886">
        <v>41754</v>
      </c>
      <c r="O311" s="887">
        <v>41787</v>
      </c>
      <c r="P311" s="268" t="s">
        <v>860</v>
      </c>
      <c r="Q311" s="32"/>
      <c r="R311" s="192">
        <f t="shared" si="472"/>
        <v>1.32</v>
      </c>
      <c r="S311" s="672">
        <f t="shared" si="475"/>
        <v>43.137254901960787</v>
      </c>
      <c r="T311" s="681">
        <f t="shared" si="476"/>
        <v>177.49410351805898</v>
      </c>
      <c r="U311" s="229">
        <f t="shared" si="477"/>
        <v>26.290849673202615</v>
      </c>
      <c r="V311" s="264">
        <v>1</v>
      </c>
      <c r="W311" s="162">
        <v>3.06</v>
      </c>
      <c r="X311" s="150">
        <v>1.89</v>
      </c>
      <c r="Y311" s="157">
        <v>1.6</v>
      </c>
      <c r="Z311" s="150">
        <v>6.59</v>
      </c>
      <c r="AA311" s="158">
        <v>24.7</v>
      </c>
      <c r="AB311" s="434">
        <v>11</v>
      </c>
      <c r="AC311" s="444">
        <v>13.53</v>
      </c>
      <c r="AD311" s="445">
        <v>58.7</v>
      </c>
      <c r="AE311" s="444">
        <v>13.9</v>
      </c>
      <c r="AF311" s="725">
        <v>28</v>
      </c>
      <c r="AG311" s="467">
        <v>7409</v>
      </c>
      <c r="AH311" s="679">
        <v>0.4</v>
      </c>
      <c r="AI311" s="769">
        <v>0.08</v>
      </c>
      <c r="AJ311" s="797">
        <f t="shared" si="427"/>
        <v>-0.19757225808354875</v>
      </c>
      <c r="AK311" s="686" t="str">
        <f t="shared" si="418"/>
        <v>n/a</v>
      </c>
      <c r="AL311" s="635">
        <f t="shared" si="462"/>
        <v>13.043478260869579</v>
      </c>
      <c r="AM311" s="636">
        <f t="shared" si="463"/>
        <v>25.352540142393099</v>
      </c>
      <c r="AN311" s="636">
        <f t="shared" si="470"/>
        <v>-11.597491549504312</v>
      </c>
      <c r="AO311" s="236" t="str">
        <f t="shared" si="464"/>
        <v>n/a</v>
      </c>
      <c r="AP311" s="814">
        <v>1.3</v>
      </c>
      <c r="AQ311" s="814">
        <v>1.1499999999999999</v>
      </c>
      <c r="AR311" s="815"/>
      <c r="AS311" s="814">
        <v>0.88</v>
      </c>
      <c r="AT311" s="797">
        <v>0.66</v>
      </c>
      <c r="AU311" s="815"/>
      <c r="AV311" s="828">
        <v>0.55000000000000004</v>
      </c>
      <c r="AW311" s="828">
        <f>0.6074+0.6001+0.6003+0.6</f>
        <v>2.4077999999999999</v>
      </c>
      <c r="AX311" s="817">
        <v>0.47499999999999998</v>
      </c>
      <c r="AY311" s="817">
        <v>0.44500000000000001</v>
      </c>
      <c r="AZ311" s="817">
        <v>0.3</v>
      </c>
      <c r="BA311" s="820">
        <v>0</v>
      </c>
      <c r="BB311" s="820">
        <v>0</v>
      </c>
      <c r="BC311" s="820">
        <v>0</v>
      </c>
      <c r="BD311" s="820">
        <v>0</v>
      </c>
      <c r="BE311" s="820">
        <v>0</v>
      </c>
      <c r="BF311" s="820">
        <v>0</v>
      </c>
      <c r="BG311" s="820">
        <v>0</v>
      </c>
      <c r="BH311" s="816">
        <f t="shared" si="465"/>
        <v>8.1677999999999997</v>
      </c>
      <c r="BI311" s="409">
        <f t="shared" si="466"/>
        <v>13.043478260869579</v>
      </c>
      <c r="BJ311" s="409">
        <f t="shared" si="453"/>
        <v>30.681818181818166</v>
      </c>
      <c r="BK311" s="409">
        <f t="shared" si="478"/>
        <v>33.333333333333329</v>
      </c>
      <c r="BL311" s="395">
        <f t="shared" si="455"/>
        <v>19.999999999999996</v>
      </c>
      <c r="BM311" s="408">
        <f t="shared" si="471"/>
        <v>0</v>
      </c>
      <c r="BN311" s="395">
        <f t="shared" si="471"/>
        <v>406.90526315789475</v>
      </c>
      <c r="BO311" s="395">
        <f t="shared" si="471"/>
        <v>6.7415730337078594</v>
      </c>
      <c r="BP311" s="395">
        <f t="shared" si="471"/>
        <v>48.333333333333343</v>
      </c>
      <c r="BQ311" s="395">
        <f t="shared" si="471"/>
        <v>0</v>
      </c>
      <c r="BR311" s="395">
        <f t="shared" si="471"/>
        <v>0</v>
      </c>
      <c r="BS311" s="395">
        <f t="shared" si="471"/>
        <v>0</v>
      </c>
      <c r="BT311" s="395">
        <f t="shared" si="471"/>
        <v>0</v>
      </c>
      <c r="BU311" s="395">
        <f t="shared" si="471"/>
        <v>0</v>
      </c>
      <c r="BV311" s="395">
        <f t="shared" si="471"/>
        <v>0</v>
      </c>
      <c r="BW311" s="395">
        <f t="shared" si="471"/>
        <v>0</v>
      </c>
      <c r="BX311" s="408">
        <f t="shared" si="467"/>
        <v>37.269253286730468</v>
      </c>
      <c r="BY311" s="409">
        <f t="shared" si="468"/>
        <v>99.913666699010193</v>
      </c>
      <c r="BZ311" s="654" t="s">
        <v>2441</v>
      </c>
      <c r="CA311" s="487">
        <f t="shared" si="479"/>
        <v>-36.247570557697607</v>
      </c>
      <c r="CB311" s="349">
        <f t="shared" si="480"/>
        <v>-9.9567208844949899</v>
      </c>
      <c r="CC311" s="408">
        <f t="shared" si="481"/>
        <v>53.124250219344411</v>
      </c>
      <c r="CD311" s="574">
        <f t="shared" si="469"/>
        <v>1.4300000000000002</v>
      </c>
      <c r="CE311" s="420">
        <f t="shared" si="41"/>
        <v>1.5730000000000004</v>
      </c>
      <c r="CF311" s="420">
        <f t="shared" si="439"/>
        <v>1.7303000000000006</v>
      </c>
      <c r="CG311" s="420">
        <f t="shared" si="439"/>
        <v>1.9033300000000009</v>
      </c>
      <c r="CH311" s="497">
        <f t="shared" si="439"/>
        <v>2.0936630000000012</v>
      </c>
      <c r="CI311" s="421">
        <f t="shared" si="482"/>
        <v>8.7302930000000032</v>
      </c>
      <c r="CJ311" s="409">
        <f t="shared" si="483"/>
        <v>10.851824735860786</v>
      </c>
      <c r="CK311" s="468">
        <v>1.25</v>
      </c>
      <c r="CL311" s="469">
        <v>45.28</v>
      </c>
      <c r="CM311" s="469">
        <v>-2.0299999999999998</v>
      </c>
      <c r="CN311" s="528">
        <v>3.59</v>
      </c>
      <c r="CO311" s="476">
        <v>14.38</v>
      </c>
    </row>
    <row r="312" spans="1:93" ht="11.25" customHeight="1">
      <c r="A312" s="24" t="s">
        <v>1934</v>
      </c>
      <c r="B312" s="24" t="s">
        <v>1935</v>
      </c>
      <c r="C312" s="217" t="s">
        <v>3314</v>
      </c>
      <c r="D312" s="117">
        <v>5</v>
      </c>
      <c r="E312" s="24">
        <v>503</v>
      </c>
      <c r="F312" s="57" t="s">
        <v>2659</v>
      </c>
      <c r="G312" s="49" t="s">
        <v>2659</v>
      </c>
      <c r="H312" s="184">
        <v>82.1</v>
      </c>
      <c r="I312" s="227">
        <f>(R312/H312)*100</f>
        <v>0.29232643118148599</v>
      </c>
      <c r="J312" s="126">
        <v>0.05</v>
      </c>
      <c r="K312" s="126">
        <v>0.06</v>
      </c>
      <c r="L312" s="83">
        <f>((K312/J312)-1)*100</f>
        <v>19.999999999999996</v>
      </c>
      <c r="M312" s="140">
        <v>41771</v>
      </c>
      <c r="N312" s="27">
        <v>41773</v>
      </c>
      <c r="O312" s="28">
        <v>41792</v>
      </c>
      <c r="P312" s="26" t="s">
        <v>2739</v>
      </c>
      <c r="Q312" s="24"/>
      <c r="R312" s="224">
        <f t="shared" si="472"/>
        <v>0.24</v>
      </c>
      <c r="S312" s="231">
        <f>IF(OR(W312&lt;0.01,W312="n/a"),"n/a",R312/W312*100)</f>
        <v>6.6115702479338845</v>
      </c>
      <c r="T312" s="647">
        <f>IF(OR(W312&lt;0.01,Z312="n/a"),"n/a",(H312/SQRT(22.5*W312*(H312/Z312))-1)*100)</f>
        <v>410.24280457488754</v>
      </c>
      <c r="U312" s="227">
        <f>IF(OR(W312&lt;0.01,W312="n/a"),"n/a",H312/W312)</f>
        <v>22.617079889807162</v>
      </c>
      <c r="V312" s="492">
        <v>12</v>
      </c>
      <c r="W312" s="161">
        <v>3.63</v>
      </c>
      <c r="X312" s="149" t="s">
        <v>462</v>
      </c>
      <c r="Y312" s="155">
        <v>6.98</v>
      </c>
      <c r="Z312" s="149">
        <v>25.9</v>
      </c>
      <c r="AA312" s="156">
        <v>90.1</v>
      </c>
      <c r="AB312" s="432">
        <v>40.9</v>
      </c>
      <c r="AC312" s="440">
        <v>0</v>
      </c>
      <c r="AD312" s="443">
        <v>75.3</v>
      </c>
      <c r="AE312" s="440" t="s">
        <v>462</v>
      </c>
      <c r="AF312" s="723">
        <v>0</v>
      </c>
      <c r="AG312" s="456">
        <v>411</v>
      </c>
      <c r="AH312" s="653">
        <v>51.6</v>
      </c>
      <c r="AI312" s="767">
        <v>1.26</v>
      </c>
      <c r="AJ312" s="796" t="str">
        <f t="shared" si="427"/>
        <v>n/a</v>
      </c>
      <c r="AK312" s="688" t="str">
        <f t="shared" si="418"/>
        <v>n/a</v>
      </c>
      <c r="AL312" s="634">
        <f t="shared" si="462"/>
        <v>21.052631578947366</v>
      </c>
      <c r="AM312" s="631">
        <f t="shared" si="463"/>
        <v>27.872861448303944</v>
      </c>
      <c r="AN312" s="631" t="str">
        <f t="shared" si="470"/>
        <v>n/a</v>
      </c>
      <c r="AO312" s="235" t="str">
        <f t="shared" si="464"/>
        <v>n/a</v>
      </c>
      <c r="AP312" s="808">
        <v>0.23</v>
      </c>
      <c r="AQ312" s="808">
        <v>0.19</v>
      </c>
      <c r="AR312" s="809"/>
      <c r="AS312" s="808">
        <v>0.15</v>
      </c>
      <c r="AT312" s="796">
        <v>0.11</v>
      </c>
      <c r="AU312" s="809"/>
      <c r="AV312" s="821">
        <v>0.06</v>
      </c>
      <c r="AW312" s="827">
        <v>0</v>
      </c>
      <c r="AX312" s="812">
        <v>0</v>
      </c>
      <c r="AY312" s="812">
        <v>0</v>
      </c>
      <c r="AZ312" s="812">
        <v>0</v>
      </c>
      <c r="BA312" s="812">
        <v>0</v>
      </c>
      <c r="BB312" s="812">
        <v>0</v>
      </c>
      <c r="BC312" s="812">
        <v>0</v>
      </c>
      <c r="BD312" s="812">
        <v>0</v>
      </c>
      <c r="BE312" s="812">
        <v>0</v>
      </c>
      <c r="BF312" s="812">
        <v>0</v>
      </c>
      <c r="BG312" s="812">
        <v>0</v>
      </c>
      <c r="BH312" s="810">
        <f t="shared" si="465"/>
        <v>0.74</v>
      </c>
      <c r="BI312" s="405">
        <f t="shared" si="466"/>
        <v>21.052631578947366</v>
      </c>
      <c r="BJ312" s="405">
        <f t="shared" si="453"/>
        <v>26.666666666666682</v>
      </c>
      <c r="BK312" s="405">
        <f>IF(AT312=0,0,IF(AT312&gt;AS312,0,((AS312/AT312)-1)*100))</f>
        <v>36.363636363636353</v>
      </c>
      <c r="BL312" s="306">
        <f t="shared" si="455"/>
        <v>83.333333333333343</v>
      </c>
      <c r="BM312" s="404">
        <f t="shared" ref="BM312:BW312" si="484">IF(AW312=0,0,IF(AW312&gt;AV312,0,((AV312/AW312)-1)*100))</f>
        <v>0</v>
      </c>
      <c r="BN312" s="306">
        <f t="shared" si="484"/>
        <v>0</v>
      </c>
      <c r="BO312" s="306">
        <f t="shared" si="484"/>
        <v>0</v>
      </c>
      <c r="BP312" s="306">
        <f t="shared" si="484"/>
        <v>0</v>
      </c>
      <c r="BQ312" s="306">
        <f t="shared" si="484"/>
        <v>0</v>
      </c>
      <c r="BR312" s="306">
        <f t="shared" si="484"/>
        <v>0</v>
      </c>
      <c r="BS312" s="306">
        <f t="shared" si="484"/>
        <v>0</v>
      </c>
      <c r="BT312" s="306">
        <f t="shared" si="484"/>
        <v>0</v>
      </c>
      <c r="BU312" s="306">
        <f t="shared" si="484"/>
        <v>0</v>
      </c>
      <c r="BV312" s="306">
        <f t="shared" si="484"/>
        <v>0</v>
      </c>
      <c r="BW312" s="306">
        <f t="shared" si="484"/>
        <v>0</v>
      </c>
      <c r="BX312" s="404">
        <f t="shared" si="467"/>
        <v>11.161084529505583</v>
      </c>
      <c r="BY312" s="405">
        <f t="shared" si="468"/>
        <v>22.438858829301303</v>
      </c>
      <c r="BZ312" s="788" t="s">
        <v>2441</v>
      </c>
      <c r="CA312" s="486" t="str">
        <f>IF(AN312="n/a","n/a",IF(U312&lt;0,"n/a",IF(U312="n/a","n/a",I312+AN312-U312)))</f>
        <v>n/a</v>
      </c>
      <c r="CB312" s="348" t="str">
        <f>IF(AN312="n/a","n/a",I312+AN312)</f>
        <v>n/a</v>
      </c>
      <c r="CC312" s="404">
        <f>D312/10+(500-E312)/100+IF(F312="N",2,IF(F312="Y",1,0))+IF(G312="N",2,IF(G312="Y",1,0))+IF(L312&gt;10,5,L312/2)+IF(S312&gt;100,0,IF(S312&lt;0,0,(100-S312)/10))+IF(U312&gt;100,0,IF(U312&lt;0,0,(100-U312)/10))+IF(X312="-",0,IF(X312="N/A",0,IF(X312&gt;5,0,5-X312)))+IF(Y312&gt;5,0,5-Y312)+IF(Z312="N/A",0,IF(Z312&gt;5,0,5-Z312))+IF(AB312&lt;0,0,IF(AB312="-",0,IF(AB312="N/A",0,IF(AB312&gt;10,5,AB312/2))))+IF(AC312="n/a",0,IF(AC312&lt;0,0,IF(AC312&gt;10,5,AC312/2)))+IF(AE312="n/a",0,IF(AE312&lt;0,0,IF(AE312&gt;10,5,AE312/2)))+AF312/10+IF(AG312&gt;100000,3,IF(AG312&gt;10000,2,IF(AG312&gt;1000,1,0)))+IF(AL312&gt;10,5,AL312/2)+IF(AM312="n/a",0,IF(AM312&gt;10,5,AM312/2))+IF(AN312="n/a",0,IF(AN312&gt;10,5,AN312/2))+IF(AO312="n/a",0,IF(AO312&lt;0,0,IF(AO312&gt;10,5,AO312/2)))+IF(BX312&gt;10,5,BX312/2)</f>
        <v>42.547134986225899</v>
      </c>
      <c r="CD312" s="570">
        <f t="shared" si="469"/>
        <v>0.25300000000000006</v>
      </c>
      <c r="CE312" s="419">
        <f t="shared" si="41"/>
        <v>0.25300000000000006</v>
      </c>
      <c r="CF312" s="419">
        <f t="shared" si="439"/>
        <v>0.26059000000000004</v>
      </c>
      <c r="CG312" s="419">
        <f t="shared" si="439"/>
        <v>0.26840770000000003</v>
      </c>
      <c r="CH312" s="496">
        <f t="shared" si="439"/>
        <v>0.27645993100000005</v>
      </c>
      <c r="CI312" s="416">
        <f>SUM(CD312:CH312)</f>
        <v>1.3114576310000001</v>
      </c>
      <c r="CJ312" s="405">
        <f>(CI312/H312)*100</f>
        <v>1.5973905371498176</v>
      </c>
      <c r="CK312" s="457">
        <v>0.46</v>
      </c>
      <c r="CL312" s="458">
        <v>28.24</v>
      </c>
      <c r="CM312" s="458">
        <v>-7.84</v>
      </c>
      <c r="CN312" s="525">
        <v>0.15</v>
      </c>
      <c r="CO312" s="508">
        <v>9.4499999999999993</v>
      </c>
    </row>
    <row r="313" spans="1:93" ht="11.25" customHeight="1">
      <c r="A313" s="24" t="s">
        <v>147</v>
      </c>
      <c r="B313" s="24" t="s">
        <v>1208</v>
      </c>
      <c r="C313" s="217" t="s">
        <v>829</v>
      </c>
      <c r="D313" s="117">
        <v>5</v>
      </c>
      <c r="E313" s="24">
        <v>542</v>
      </c>
      <c r="F313" s="57" t="s">
        <v>2659</v>
      </c>
      <c r="G313" s="49" t="s">
        <v>2659</v>
      </c>
      <c r="H313" s="184">
        <v>118.15</v>
      </c>
      <c r="I313" s="227">
        <f t="shared" si="473"/>
        <v>2.4646356326703338</v>
      </c>
      <c r="J313" s="126">
        <v>1.151627</v>
      </c>
      <c r="K313" s="126">
        <v>1.4559834999999999</v>
      </c>
      <c r="L313" s="83">
        <f t="shared" si="474"/>
        <v>26.428392179064918</v>
      </c>
      <c r="M313" s="140">
        <v>41920</v>
      </c>
      <c r="N313" s="27">
        <v>41922</v>
      </c>
      <c r="O313" s="28">
        <v>41953</v>
      </c>
      <c r="P313" s="93" t="s">
        <v>3224</v>
      </c>
      <c r="Q313" s="24" t="s">
        <v>2046</v>
      </c>
      <c r="R313" s="224">
        <f>K313*2</f>
        <v>2.9119669999999998</v>
      </c>
      <c r="S313" s="231">
        <f t="shared" si="475"/>
        <v>50.380051903114179</v>
      </c>
      <c r="T313" s="680">
        <f t="shared" si="476"/>
        <v>60.061262781277769</v>
      </c>
      <c r="U313" s="227">
        <f t="shared" si="477"/>
        <v>20.441176470588236</v>
      </c>
      <c r="V313" s="263">
        <v>12</v>
      </c>
      <c r="W313" s="161">
        <v>5.78</v>
      </c>
      <c r="X313" s="149">
        <v>2.06</v>
      </c>
      <c r="Y313" s="155">
        <v>1.8</v>
      </c>
      <c r="Z313" s="149">
        <v>2.82</v>
      </c>
      <c r="AA313" s="156">
        <v>25.1</v>
      </c>
      <c r="AB313" s="432">
        <v>11.1</v>
      </c>
      <c r="AC313" s="440">
        <v>10.71</v>
      </c>
      <c r="AD313" s="443">
        <v>13.1</v>
      </c>
      <c r="AE313" s="443">
        <v>9.9</v>
      </c>
      <c r="AF313" s="723">
        <v>1</v>
      </c>
      <c r="AG313" s="456">
        <v>31013</v>
      </c>
      <c r="AH313" s="653">
        <v>0</v>
      </c>
      <c r="AI313" s="767">
        <v>0.56999999999999995</v>
      </c>
      <c r="AJ313" s="796">
        <f t="shared" si="427"/>
        <v>1.4023395514165597</v>
      </c>
      <c r="AK313" s="688">
        <f t="shared" si="418"/>
        <v>0.75630803850743378</v>
      </c>
      <c r="AL313" s="634">
        <f t="shared" si="462"/>
        <v>26.428392179064918</v>
      </c>
      <c r="AM313" s="631">
        <f t="shared" si="463"/>
        <v>23.708380000388416</v>
      </c>
      <c r="AN313" s="631">
        <f t="shared" si="470"/>
        <v>18.370648123556933</v>
      </c>
      <c r="AO313" s="235">
        <f t="shared" si="464"/>
        <v>24.289901982016772</v>
      </c>
      <c r="AP313" s="808">
        <v>2.9119669999999998</v>
      </c>
      <c r="AQ313" s="808">
        <v>2.3032539999999999</v>
      </c>
      <c r="AR313" s="809"/>
      <c r="AS313" s="808">
        <v>2.0238290000000001</v>
      </c>
      <c r="AT313" s="796">
        <v>1.538116</v>
      </c>
      <c r="AU313" s="809"/>
      <c r="AV313" s="821">
        <v>1.2616580000000002</v>
      </c>
      <c r="AW313" s="827">
        <v>1.253044</v>
      </c>
      <c r="AX313" s="811">
        <v>1.28474</v>
      </c>
      <c r="AY313" s="811">
        <v>1.2044950000000001</v>
      </c>
      <c r="AZ313" s="811">
        <v>0.89600000000000013</v>
      </c>
      <c r="BA313" s="811">
        <v>0.77300000000000002</v>
      </c>
      <c r="BB313" s="812">
        <v>0.33100000000000002</v>
      </c>
      <c r="BC313" s="811">
        <v>0.49</v>
      </c>
      <c r="BD313" s="811">
        <v>0.38900000000000001</v>
      </c>
      <c r="BE313" s="812">
        <v>0.20399999999999999</v>
      </c>
      <c r="BF313" s="811">
        <v>0.27700000000000002</v>
      </c>
      <c r="BG313" s="811">
        <v>0.14499999999999999</v>
      </c>
      <c r="BH313" s="810">
        <f t="shared" si="465"/>
        <v>17.286103000000001</v>
      </c>
      <c r="BI313" s="405">
        <f t="shared" si="466"/>
        <v>26.428392179064918</v>
      </c>
      <c r="BJ313" s="405">
        <f t="shared" si="453"/>
        <v>13.806749483281443</v>
      </c>
      <c r="BK313" s="405">
        <f t="shared" si="478"/>
        <v>31.578437517066327</v>
      </c>
      <c r="BL313" s="306">
        <f t="shared" si="455"/>
        <v>21.912277336647467</v>
      </c>
      <c r="BM313" s="404">
        <f t="shared" ref="BM313:BW313" si="485">IF(AW313=0,0,IF(AW313&gt;AV313,0,((AV313/AW313)-1)*100))</f>
        <v>0.68744593166720769</v>
      </c>
      <c r="BN313" s="306">
        <f t="shared" si="485"/>
        <v>0</v>
      </c>
      <c r="BO313" s="306">
        <f t="shared" si="485"/>
        <v>6.6621281117812847</v>
      </c>
      <c r="BP313" s="306">
        <f t="shared" si="485"/>
        <v>34.430245535714278</v>
      </c>
      <c r="BQ313" s="306">
        <f t="shared" si="485"/>
        <v>15.912031047865472</v>
      </c>
      <c r="BR313" s="306">
        <f t="shared" si="485"/>
        <v>133.53474320241691</v>
      </c>
      <c r="BS313" s="306">
        <f t="shared" si="485"/>
        <v>0</v>
      </c>
      <c r="BT313" s="306">
        <f t="shared" si="485"/>
        <v>25.96401028277635</v>
      </c>
      <c r="BU313" s="306">
        <f t="shared" si="485"/>
        <v>90.686274509803937</v>
      </c>
      <c r="BV313" s="306">
        <f t="shared" si="485"/>
        <v>0</v>
      </c>
      <c r="BW313" s="306">
        <f t="shared" si="485"/>
        <v>91.034482758620712</v>
      </c>
      <c r="BX313" s="404">
        <f t="shared" si="467"/>
        <v>32.842481193113755</v>
      </c>
      <c r="BY313" s="405">
        <f t="shared" si="468"/>
        <v>38.890812346930765</v>
      </c>
      <c r="BZ313" s="788" t="s">
        <v>2441</v>
      </c>
      <c r="CA313" s="486">
        <f t="shared" si="479"/>
        <v>0.39410728563903064</v>
      </c>
      <c r="CB313" s="348">
        <f t="shared" si="480"/>
        <v>20.835283756227266</v>
      </c>
      <c r="CC313" s="404">
        <f t="shared" si="481"/>
        <v>68.367877162629753</v>
      </c>
      <c r="CD313" s="570">
        <f t="shared" si="469"/>
        <v>3.2031637000000002</v>
      </c>
      <c r="CE313" s="419">
        <f t="shared" si="41"/>
        <v>3.5234800700000006</v>
      </c>
      <c r="CF313" s="419">
        <f t="shared" si="439"/>
        <v>3.8723045969300007</v>
      </c>
      <c r="CG313" s="419">
        <f t="shared" si="439"/>
        <v>4.2556627520260708</v>
      </c>
      <c r="CH313" s="496">
        <f t="shared" si="439"/>
        <v>4.6769733644766518</v>
      </c>
      <c r="CI313" s="416">
        <f t="shared" si="482"/>
        <v>19.531584483432724</v>
      </c>
      <c r="CJ313" s="405">
        <f t="shared" si="483"/>
        <v>16.531176033375136</v>
      </c>
      <c r="CK313" s="457">
        <v>1.43</v>
      </c>
      <c r="CL313" s="458">
        <v>34.03</v>
      </c>
      <c r="CM313" s="458">
        <v>-0.57999999999999996</v>
      </c>
      <c r="CN313" s="525">
        <v>9.02</v>
      </c>
      <c r="CO313" s="508">
        <v>14.2</v>
      </c>
    </row>
    <row r="314" spans="1:93" ht="11.25" customHeight="1">
      <c r="A314" s="24" t="s">
        <v>1130</v>
      </c>
      <c r="B314" s="24" t="s">
        <v>2979</v>
      </c>
      <c r="C314" s="29" t="s">
        <v>838</v>
      </c>
      <c r="D314" s="199">
        <v>6</v>
      </c>
      <c r="E314" s="24">
        <v>470</v>
      </c>
      <c r="F314" s="57" t="s">
        <v>2659</v>
      </c>
      <c r="G314" s="49" t="s">
        <v>2659</v>
      </c>
      <c r="H314" s="184">
        <v>91.48</v>
      </c>
      <c r="I314" s="227">
        <f t="shared" si="473"/>
        <v>1.8364669873196324</v>
      </c>
      <c r="J314" s="126">
        <v>0.35</v>
      </c>
      <c r="K314" s="126">
        <v>0.42</v>
      </c>
      <c r="L314" s="83">
        <f t="shared" si="474"/>
        <v>19.999999999999996</v>
      </c>
      <c r="M314" s="140">
        <v>42074</v>
      </c>
      <c r="N314" s="27">
        <v>42076</v>
      </c>
      <c r="O314" s="28">
        <v>42090</v>
      </c>
      <c r="P314" s="93" t="s">
        <v>464</v>
      </c>
      <c r="Q314" s="626"/>
      <c r="R314" s="224">
        <f>K314*4</f>
        <v>1.68</v>
      </c>
      <c r="S314" s="231">
        <f t="shared" si="475"/>
        <v>39.810426540284361</v>
      </c>
      <c r="T314" s="647">
        <f t="shared" si="476"/>
        <v>192.66209282934517</v>
      </c>
      <c r="U314" s="227">
        <f t="shared" si="477"/>
        <v>21.677725118483416</v>
      </c>
      <c r="V314" s="492">
        <v>12</v>
      </c>
      <c r="W314" s="161">
        <v>4.22</v>
      </c>
      <c r="X314" s="149">
        <v>1.68</v>
      </c>
      <c r="Y314" s="155">
        <v>2.09</v>
      </c>
      <c r="Z314" s="149">
        <v>8.89</v>
      </c>
      <c r="AA314" s="156">
        <v>60.8</v>
      </c>
      <c r="AB314" s="432">
        <v>30.3</v>
      </c>
      <c r="AC314" s="440">
        <v>11.19</v>
      </c>
      <c r="AD314" s="443">
        <v>21</v>
      </c>
      <c r="AE314" s="440">
        <v>12.94</v>
      </c>
      <c r="AF314" s="723">
        <v>12</v>
      </c>
      <c r="AG314" s="456">
        <v>11029</v>
      </c>
      <c r="AH314" s="653">
        <v>1.3</v>
      </c>
      <c r="AI314" s="767">
        <v>4.03</v>
      </c>
      <c r="AJ314" s="796">
        <f t="shared" si="427"/>
        <v>2.5863180400758869</v>
      </c>
      <c r="AK314" s="688" t="str">
        <f t="shared" si="418"/>
        <v>n/a</v>
      </c>
      <c r="AL314" s="634">
        <f t="shared" si="462"/>
        <v>20.68965517241379</v>
      </c>
      <c r="AM314" s="631">
        <f t="shared" si="463"/>
        <v>32.63524026321307</v>
      </c>
      <c r="AN314" s="631">
        <f t="shared" si="470"/>
        <v>54.31267884159363</v>
      </c>
      <c r="AO314" s="235" t="str">
        <f t="shared" si="464"/>
        <v>n/a</v>
      </c>
      <c r="AP314" s="808">
        <v>1.4</v>
      </c>
      <c r="AQ314" s="808">
        <v>1.1599999999999999</v>
      </c>
      <c r="AR314" s="809"/>
      <c r="AS314" s="808">
        <v>0.92</v>
      </c>
      <c r="AT314" s="796">
        <v>0.6</v>
      </c>
      <c r="AU314" s="809"/>
      <c r="AV314" s="821">
        <v>0.48</v>
      </c>
      <c r="AW314" s="827">
        <v>0.16</v>
      </c>
      <c r="AX314" s="811">
        <v>0.16</v>
      </c>
      <c r="AY314" s="812">
        <v>0.08</v>
      </c>
      <c r="AZ314" s="812">
        <v>0</v>
      </c>
      <c r="BA314" s="812">
        <v>0</v>
      </c>
      <c r="BB314" s="812">
        <v>0</v>
      </c>
      <c r="BC314" s="812">
        <v>0</v>
      </c>
      <c r="BD314" s="812">
        <v>0</v>
      </c>
      <c r="BE314" s="812">
        <v>0</v>
      </c>
      <c r="BF314" s="812">
        <v>0</v>
      </c>
      <c r="BG314" s="812">
        <v>0</v>
      </c>
      <c r="BH314" s="810">
        <f t="shared" si="465"/>
        <v>4.9599999999999991</v>
      </c>
      <c r="BI314" s="405">
        <f t="shared" si="466"/>
        <v>20.68965517241379</v>
      </c>
      <c r="BJ314" s="405">
        <f t="shared" si="453"/>
        <v>26.086956521739111</v>
      </c>
      <c r="BK314" s="405">
        <f t="shared" si="478"/>
        <v>53.333333333333343</v>
      </c>
      <c r="BL314" s="306">
        <f t="shared" si="455"/>
        <v>25</v>
      </c>
      <c r="BM314" s="404">
        <f>IF(AW314=0,0,IF(AW314&gt;AV314,0,((AV314/AW314)-1)*100))</f>
        <v>200</v>
      </c>
      <c r="BN314" s="306">
        <f t="shared" ref="BN314:BW314" si="486">IF(AX314=0,0,IF(AX314&gt;AW314,0,((AW314/AX314)-1)*100))</f>
        <v>0</v>
      </c>
      <c r="BO314" s="306">
        <f t="shared" si="486"/>
        <v>100</v>
      </c>
      <c r="BP314" s="306">
        <f t="shared" si="486"/>
        <v>0</v>
      </c>
      <c r="BQ314" s="306">
        <f t="shared" si="486"/>
        <v>0</v>
      </c>
      <c r="BR314" s="306">
        <f t="shared" si="486"/>
        <v>0</v>
      </c>
      <c r="BS314" s="306">
        <f t="shared" si="486"/>
        <v>0</v>
      </c>
      <c r="BT314" s="306">
        <f t="shared" si="486"/>
        <v>0</v>
      </c>
      <c r="BU314" s="306">
        <f t="shared" si="486"/>
        <v>0</v>
      </c>
      <c r="BV314" s="306">
        <f t="shared" si="486"/>
        <v>0</v>
      </c>
      <c r="BW314" s="306">
        <f t="shared" si="486"/>
        <v>0</v>
      </c>
      <c r="BX314" s="404">
        <f t="shared" si="467"/>
        <v>28.340663001832414</v>
      </c>
      <c r="BY314" s="405">
        <f t="shared" si="468"/>
        <v>53.247934473500742</v>
      </c>
      <c r="BZ314" s="788" t="s">
        <v>2441</v>
      </c>
      <c r="CA314" s="486">
        <f t="shared" si="479"/>
        <v>34.471420710429847</v>
      </c>
      <c r="CB314" s="348">
        <f t="shared" si="480"/>
        <v>56.149145828913262</v>
      </c>
      <c r="CC314" s="404">
        <f t="shared" si="481"/>
        <v>64.181184834123229</v>
      </c>
      <c r="CD314" s="570">
        <f t="shared" si="469"/>
        <v>1.54</v>
      </c>
      <c r="CE314" s="419">
        <f t="shared" si="41"/>
        <v>1.6940000000000002</v>
      </c>
      <c r="CF314" s="419">
        <f t="shared" si="439"/>
        <v>1.8634000000000004</v>
      </c>
      <c r="CG314" s="419">
        <f t="shared" si="439"/>
        <v>2.0497400000000008</v>
      </c>
      <c r="CH314" s="496">
        <f t="shared" si="439"/>
        <v>2.2547140000000012</v>
      </c>
      <c r="CI314" s="416">
        <f t="shared" si="482"/>
        <v>9.4018540000000019</v>
      </c>
      <c r="CJ314" s="405">
        <f t="shared" si="483"/>
        <v>10.277496720594668</v>
      </c>
      <c r="CK314" s="457">
        <v>1.54</v>
      </c>
      <c r="CL314" s="458">
        <v>33.58</v>
      </c>
      <c r="CM314" s="458">
        <v>-1.19</v>
      </c>
      <c r="CN314" s="525">
        <v>6.22</v>
      </c>
      <c r="CO314" s="508">
        <v>14.84</v>
      </c>
    </row>
    <row r="315" spans="1:93" ht="11.25" customHeight="1">
      <c r="A315" s="32" t="s">
        <v>2448</v>
      </c>
      <c r="B315" s="32" t="s">
        <v>2449</v>
      </c>
      <c r="C315" s="186" t="s">
        <v>1345</v>
      </c>
      <c r="D315" s="200">
        <v>5</v>
      </c>
      <c r="E315" s="24">
        <v>633</v>
      </c>
      <c r="F315" s="40" t="s">
        <v>2049</v>
      </c>
      <c r="G315" s="42" t="s">
        <v>2049</v>
      </c>
      <c r="H315" s="185">
        <v>35.700000000000003</v>
      </c>
      <c r="I315" s="229">
        <f t="shared" si="473"/>
        <v>1.5775910364145658</v>
      </c>
      <c r="J315" s="125">
        <v>0.128</v>
      </c>
      <c r="K315" s="125">
        <v>0.14080000000000001</v>
      </c>
      <c r="L315" s="84">
        <f t="shared" si="474"/>
        <v>10.000000000000009</v>
      </c>
      <c r="M315" s="215">
        <v>42048</v>
      </c>
      <c r="N315" s="44">
        <v>42053</v>
      </c>
      <c r="O315" s="34">
        <v>42081</v>
      </c>
      <c r="P315" s="43" t="s">
        <v>949</v>
      </c>
      <c r="Q315" s="1055"/>
      <c r="R315" s="192">
        <f>K315*4</f>
        <v>0.56320000000000003</v>
      </c>
      <c r="S315" s="672">
        <f t="shared" si="475"/>
        <v>30.60869565217391</v>
      </c>
      <c r="T315" s="673">
        <f t="shared" si="476"/>
        <v>62.440624604004569</v>
      </c>
      <c r="U315" s="229">
        <f t="shared" si="477"/>
        <v>19.40217391304348</v>
      </c>
      <c r="V315" s="493">
        <v>12</v>
      </c>
      <c r="W315" s="162">
        <v>1.84</v>
      </c>
      <c r="X315" s="150">
        <v>2.0099999999999998</v>
      </c>
      <c r="Y315" s="157">
        <v>1.66</v>
      </c>
      <c r="Z315" s="150">
        <v>3.06</v>
      </c>
      <c r="AA315" s="158">
        <v>15.3</v>
      </c>
      <c r="AB315" s="434">
        <v>48.8</v>
      </c>
      <c r="AC315" s="444">
        <v>13.11</v>
      </c>
      <c r="AD315" s="445">
        <v>5.2</v>
      </c>
      <c r="AE315" s="445">
        <v>9.6300000000000008</v>
      </c>
      <c r="AF315" s="725">
        <v>17</v>
      </c>
      <c r="AG315" s="467">
        <v>6493</v>
      </c>
      <c r="AH315" s="679">
        <v>0.2</v>
      </c>
      <c r="AI315" s="769">
        <v>0.61</v>
      </c>
      <c r="AJ315" s="796" t="str">
        <f t="shared" si="427"/>
        <v>n/a</v>
      </c>
      <c r="AK315" s="688" t="str">
        <f t="shared" si="418"/>
        <v>n/a</v>
      </c>
      <c r="AL315" s="634">
        <f t="shared" si="462"/>
        <v>10.344827586206895</v>
      </c>
      <c r="AM315" s="631">
        <f t="shared" si="463"/>
        <v>71.784059847725331</v>
      </c>
      <c r="AN315" s="631" t="str">
        <f t="shared" si="470"/>
        <v>n/a</v>
      </c>
      <c r="AO315" s="235" t="str">
        <f t="shared" si="464"/>
        <v>n/a</v>
      </c>
      <c r="AP315" s="808">
        <v>0.51200000000000001</v>
      </c>
      <c r="AQ315" s="808">
        <v>0.46400000000000002</v>
      </c>
      <c r="AR315" s="809"/>
      <c r="AS315" s="808">
        <v>0.40400000000000003</v>
      </c>
      <c r="AT315" s="796">
        <v>0.10100000000000001</v>
      </c>
      <c r="AU315" s="809"/>
      <c r="AV315" s="827">
        <v>0</v>
      </c>
      <c r="AW315" s="827">
        <v>0</v>
      </c>
      <c r="AX315" s="812">
        <v>0</v>
      </c>
      <c r="AY315" s="812">
        <v>0</v>
      </c>
      <c r="AZ315" s="812">
        <v>0</v>
      </c>
      <c r="BA315" s="812">
        <v>0</v>
      </c>
      <c r="BB315" s="812">
        <v>0</v>
      </c>
      <c r="BC315" s="812">
        <v>0</v>
      </c>
      <c r="BD315" s="812">
        <v>0</v>
      </c>
      <c r="BE315" s="812">
        <v>0</v>
      </c>
      <c r="BF315" s="812">
        <v>0</v>
      </c>
      <c r="BG315" s="812">
        <v>0</v>
      </c>
      <c r="BH315" s="810">
        <f t="shared" si="465"/>
        <v>1.4809999999999999</v>
      </c>
      <c r="BI315" s="405">
        <f t="shared" si="466"/>
        <v>10.344827586206895</v>
      </c>
      <c r="BJ315" s="405">
        <f t="shared" si="453"/>
        <v>14.851485148514843</v>
      </c>
      <c r="BK315" s="405">
        <f t="shared" si="478"/>
        <v>300</v>
      </c>
      <c r="BL315" s="306">
        <f t="shared" si="455"/>
        <v>0</v>
      </c>
      <c r="BM315" s="404">
        <f>IF(AW315=0,0,IF(AW315&gt;AV315,0,((AV315/AW315)-1)*100))</f>
        <v>0</v>
      </c>
      <c r="BN315" s="306">
        <f t="shared" ref="BN315:BW315" si="487">IF(AX315=0,0,IF(AX315&gt;AW315,0,((AW315/AX315)-1)*100))</f>
        <v>0</v>
      </c>
      <c r="BO315" s="306">
        <f t="shared" si="487"/>
        <v>0</v>
      </c>
      <c r="BP315" s="306">
        <f t="shared" si="487"/>
        <v>0</v>
      </c>
      <c r="BQ315" s="306">
        <f t="shared" si="487"/>
        <v>0</v>
      </c>
      <c r="BR315" s="306">
        <f t="shared" si="487"/>
        <v>0</v>
      </c>
      <c r="BS315" s="306">
        <f t="shared" si="487"/>
        <v>0</v>
      </c>
      <c r="BT315" s="306">
        <f t="shared" si="487"/>
        <v>0</v>
      </c>
      <c r="BU315" s="306">
        <f t="shared" si="487"/>
        <v>0</v>
      </c>
      <c r="BV315" s="306">
        <f t="shared" si="487"/>
        <v>0</v>
      </c>
      <c r="BW315" s="306">
        <f t="shared" si="487"/>
        <v>0</v>
      </c>
      <c r="BX315" s="404">
        <f t="shared" si="467"/>
        <v>21.679754182314785</v>
      </c>
      <c r="BY315" s="405">
        <f t="shared" si="468"/>
        <v>74.510583564941086</v>
      </c>
      <c r="BZ315" s="788" t="s">
        <v>2558</v>
      </c>
      <c r="CA315" s="486" t="str">
        <f t="shared" si="479"/>
        <v>n/a</v>
      </c>
      <c r="CB315" s="348" t="str">
        <f t="shared" si="480"/>
        <v>n/a</v>
      </c>
      <c r="CC315" s="404">
        <f t="shared" si="481"/>
        <v>63.953913043478266</v>
      </c>
      <c r="CD315" s="570">
        <f t="shared" si="469"/>
        <v>0.56320000000000003</v>
      </c>
      <c r="CE315" s="420">
        <f t="shared" si="41"/>
        <v>0.61952000000000007</v>
      </c>
      <c r="CF315" s="420">
        <f t="shared" si="439"/>
        <v>0.67917977600000012</v>
      </c>
      <c r="CG315" s="420">
        <f t="shared" si="439"/>
        <v>0.74458478842880016</v>
      </c>
      <c r="CH315" s="497">
        <f t="shared" si="439"/>
        <v>0.81628830355449367</v>
      </c>
      <c r="CI315" s="421">
        <f t="shared" si="482"/>
        <v>3.4227728679832943</v>
      </c>
      <c r="CJ315" s="409">
        <f t="shared" si="483"/>
        <v>9.5875990699812164</v>
      </c>
      <c r="CK315" s="468">
        <v>1.45</v>
      </c>
      <c r="CL315" s="469">
        <v>13.11</v>
      </c>
      <c r="CM315" s="469">
        <v>-9.76</v>
      </c>
      <c r="CN315" s="528">
        <v>-0.37</v>
      </c>
      <c r="CO315" s="476">
        <v>-2.2400000000000002</v>
      </c>
    </row>
    <row r="316" spans="1:93" ht="11.25" customHeight="1">
      <c r="A316" s="59" t="s">
        <v>2971</v>
      </c>
      <c r="B316" s="108">
        <f>COUNT(M7:M315)</f>
        <v>309</v>
      </c>
      <c r="C316" s="503" t="s">
        <v>1421</v>
      </c>
      <c r="D316" s="67">
        <f>AVERAGE(D7:D315)</f>
        <v>5.8317152103559868</v>
      </c>
      <c r="E316" s="221"/>
      <c r="F316" s="188"/>
      <c r="G316" s="188"/>
      <c r="H316" s="33">
        <f>AVERAGE(H7:H315)</f>
        <v>55.628737864077692</v>
      </c>
      <c r="I316" s="33">
        <f>AVERAGE(I7:I315)</f>
        <v>2.9151936862692911</v>
      </c>
      <c r="J316" s="125">
        <f>AVERAGE(J7:J315)</f>
        <v>0.32345882816450433</v>
      </c>
      <c r="K316" s="125">
        <f>AVERAGE(K7:K315)</f>
        <v>0.36279340231930979</v>
      </c>
      <c r="L316" s="649">
        <f t="shared" si="474"/>
        <v>12.160612334501097</v>
      </c>
      <c r="M316" s="103"/>
      <c r="N316" s="103"/>
      <c r="O316" s="103"/>
      <c r="P316" s="103"/>
      <c r="Q316" s="6"/>
      <c r="R316" s="192">
        <f>AVERAGE(R7:R315)</f>
        <v>1.3473031691477888</v>
      </c>
      <c r="S316" s="771">
        <f t="shared" si="475"/>
        <v>49.923530286873181</v>
      </c>
      <c r="T316" s="685">
        <f t="shared" si="476"/>
        <v>137.15048179513337</v>
      </c>
      <c r="U316" s="772">
        <f t="shared" si="477"/>
        <v>20.612903191896049</v>
      </c>
      <c r="V316" s="33"/>
      <c r="W316" s="33">
        <f t="shared" ref="W316:AI316" si="488">AVERAGE(W7:W315)</f>
        <v>2.6987337662337687</v>
      </c>
      <c r="X316" s="191">
        <f t="shared" si="488"/>
        <v>4.171734317343172</v>
      </c>
      <c r="Y316" s="33">
        <f t="shared" si="488"/>
        <v>3.3441999999999994</v>
      </c>
      <c r="Z316" s="33">
        <f t="shared" si="488"/>
        <v>6.1389115646258512</v>
      </c>
      <c r="AA316" s="33">
        <f t="shared" si="488"/>
        <v>15.465319865319859</v>
      </c>
      <c r="AB316" s="741">
        <f t="shared" si="488"/>
        <v>26.373400673400649</v>
      </c>
      <c r="AC316" s="741">
        <f t="shared" si="488"/>
        <v>3.9445117845117705</v>
      </c>
      <c r="AD316" s="741">
        <f t="shared" si="488"/>
        <v>19.60491525423727</v>
      </c>
      <c r="AE316" s="741">
        <f t="shared" si="488"/>
        <v>10.726338028169023</v>
      </c>
      <c r="AF316" s="750">
        <f t="shared" si="488"/>
        <v>12.427184466019417</v>
      </c>
      <c r="AG316" s="749">
        <f t="shared" si="488"/>
        <v>18411.616883116883</v>
      </c>
      <c r="AH316" s="67">
        <f t="shared" si="488"/>
        <v>4.0009121621621615</v>
      </c>
      <c r="AI316" s="192">
        <f t="shared" si="488"/>
        <v>1.4551903114186855</v>
      </c>
      <c r="AJ316" s="843">
        <f t="shared" si="427"/>
        <v>0.98134867915197843</v>
      </c>
      <c r="AK316" s="844">
        <f>AN316/AO316</f>
        <v>1.4068761435365837</v>
      </c>
      <c r="AL316" s="992">
        <f t="shared" si="462"/>
        <v>13.87253954491381</v>
      </c>
      <c r="AM316" s="993">
        <f t="shared" si="463"/>
        <v>16.749756554270512</v>
      </c>
      <c r="AN316" s="993">
        <f t="shared" si="470"/>
        <v>19.239257689632218</v>
      </c>
      <c r="AO316" s="996">
        <f t="shared" si="464"/>
        <v>13.675160942930532</v>
      </c>
      <c r="AP316" s="841">
        <f>AVERAGE(AP7:AP315)</f>
        <v>1.2366944135811355</v>
      </c>
      <c r="AQ316" s="841">
        <f>AVERAGE(AQ7:AQ315)</f>
        <v>1.0860339275153834</v>
      </c>
      <c r="AR316" s="839"/>
      <c r="AS316" s="840">
        <f>AVERAGE(AS7:AS315)</f>
        <v>0.93180431647904982</v>
      </c>
      <c r="AT316" s="840">
        <f>AVERAGE(AT7:AT315)</f>
        <v>0.77713138398281456</v>
      </c>
      <c r="AU316" s="846"/>
      <c r="AV316" s="840">
        <f t="shared" ref="AV316:BG316" si="489">AVERAGE(AV7:AV315)</f>
        <v>0.58594242013860887</v>
      </c>
      <c r="AW316" s="840">
        <f t="shared" si="489"/>
        <v>0.51305754699748285</v>
      </c>
      <c r="AX316" s="841">
        <f t="shared" si="489"/>
        <v>0.64641862064005784</v>
      </c>
      <c r="AY316" s="841">
        <f t="shared" si="489"/>
        <v>0.56717648612010108</v>
      </c>
      <c r="AZ316" s="841">
        <f t="shared" si="489"/>
        <v>0.47336315124056105</v>
      </c>
      <c r="BA316" s="841">
        <f t="shared" si="489"/>
        <v>0.4043060309241282</v>
      </c>
      <c r="BB316" s="841">
        <f t="shared" si="489"/>
        <v>0.34324689823804383</v>
      </c>
      <c r="BC316" s="841">
        <f t="shared" si="489"/>
        <v>0.30774563394462418</v>
      </c>
      <c r="BD316" s="841">
        <f t="shared" si="489"/>
        <v>0.27967830420711975</v>
      </c>
      <c r="BE316" s="841">
        <f t="shared" si="489"/>
        <v>0.27329624854368917</v>
      </c>
      <c r="BF316" s="841">
        <f t="shared" si="489"/>
        <v>0.26685075469255659</v>
      </c>
      <c r="BG316" s="841">
        <f t="shared" si="489"/>
        <v>0.25431519482200649</v>
      </c>
      <c r="BH316" s="837">
        <f t="shared" si="465"/>
        <v>8.9470613320673635</v>
      </c>
      <c r="BI316" s="411">
        <f t="shared" si="466"/>
        <v>13.87253954491381</v>
      </c>
      <c r="BJ316" s="411">
        <f t="shared" si="453"/>
        <v>16.551716740174726</v>
      </c>
      <c r="BK316" s="411">
        <f t="shared" si="478"/>
        <v>19.90306088315894</v>
      </c>
      <c r="BL316" s="396">
        <f t="shared" si="455"/>
        <v>32.629309173242405</v>
      </c>
      <c r="BM316" s="410">
        <f>IF(AW316=0,0,IF(AW316&gt;AV316,0,((AV316/AW316)-1)*100))</f>
        <v>14.205984020245509</v>
      </c>
      <c r="BN316" s="396">
        <f t="shared" ref="BN316:BW316" si="490">IF(AX316=0,0,IF(AX316&gt;AW316,0,((AW316/AX316)-1)*100))</f>
        <v>0</v>
      </c>
      <c r="BO316" s="396">
        <f t="shared" si="490"/>
        <v>13.971336340480288</v>
      </c>
      <c r="BP316" s="396">
        <f t="shared" si="490"/>
        <v>19.818470160526825</v>
      </c>
      <c r="BQ316" s="396">
        <f t="shared" si="490"/>
        <v>17.080408164723138</v>
      </c>
      <c r="BR316" s="396">
        <f t="shared" si="490"/>
        <v>17.788691754976771</v>
      </c>
      <c r="BS316" s="396">
        <f t="shared" si="490"/>
        <v>11.535911602829675</v>
      </c>
      <c r="BT316" s="396">
        <f t="shared" si="490"/>
        <v>10.035576344427044</v>
      </c>
      <c r="BU316" s="396">
        <f t="shared" si="490"/>
        <v>2.3352152462533082</v>
      </c>
      <c r="BV316" s="396">
        <f t="shared" si="490"/>
        <v>2.4153927758452598</v>
      </c>
      <c r="BW316" s="396">
        <f t="shared" si="490"/>
        <v>4.9291430971411865</v>
      </c>
      <c r="BX316" s="410">
        <f t="shared" si="467"/>
        <v>13.138183723262593</v>
      </c>
      <c r="BY316" s="411">
        <f t="shared" si="468"/>
        <v>8.1868349123340867</v>
      </c>
      <c r="BZ316" s="396"/>
      <c r="CA316" s="488">
        <f t="shared" si="479"/>
        <v>1.5415481840054603</v>
      </c>
      <c r="CB316" s="845">
        <f t="shared" si="480"/>
        <v>22.154451375901509</v>
      </c>
      <c r="CC316" s="410">
        <f t="shared" si="481"/>
        <v>66.228568194673329</v>
      </c>
      <c r="CD316" s="553">
        <f t="shared" si="469"/>
        <v>1.3603638549392492</v>
      </c>
      <c r="CE316" s="420">
        <f t="shared" si="41"/>
        <v>1.4140235675095663</v>
      </c>
      <c r="CF316" s="420">
        <f t="shared" ref="CF316:CH320" si="491">IF($AE316="n/a",1.03*CE316,IF($AE316&lt;0,1.01*CE316,IF($AE316&gt;10,1.1*CE316,(1+$AE316/100)*CE316)))</f>
        <v>1.5554259242605231</v>
      </c>
      <c r="CG316" s="420">
        <f t="shared" si="491"/>
        <v>1.7109685166865756</v>
      </c>
      <c r="CH316" s="497">
        <f t="shared" si="491"/>
        <v>1.8820653683552333</v>
      </c>
      <c r="CI316" s="421">
        <f t="shared" si="482"/>
        <v>7.9228472317511471</v>
      </c>
      <c r="CJ316" s="409">
        <f t="shared" si="483"/>
        <v>14.242363814023062</v>
      </c>
      <c r="CK316" s="751">
        <f>AVERAGE(CK7:CK315)</f>
        <v>1.0855593220338982</v>
      </c>
      <c r="CL316" s="752">
        <f>AVERAGE(CL7:CL315)</f>
        <v>29.330653594771242</v>
      </c>
      <c r="CM316" s="614">
        <f>AVERAGE(CM7:CM315)</f>
        <v>-9.2259609120521251</v>
      </c>
      <c r="CN316" s="613">
        <f>AVERAGE(CN7:CN315)</f>
        <v>2.5996440129449825</v>
      </c>
      <c r="CO316" s="614">
        <f>AVERAGE(CO7:CO315)</f>
        <v>6.2509061488673119</v>
      </c>
    </row>
    <row r="317" spans="1:93" ht="12.75" customHeight="1">
      <c r="A317" s="6"/>
      <c r="B317" s="6"/>
      <c r="C317" s="6"/>
      <c r="D317" s="6"/>
      <c r="E317" s="6"/>
      <c r="F317" s="6"/>
      <c r="G317" s="6"/>
      <c r="H317" s="6"/>
      <c r="I317" s="6"/>
      <c r="J317" s="648"/>
      <c r="K317" s="648"/>
      <c r="L317" s="6"/>
      <c r="M317" s="103"/>
      <c r="N317" s="103"/>
      <c r="O317" s="103"/>
      <c r="P317" s="103"/>
      <c r="Q317" s="6"/>
      <c r="R317" s="6"/>
      <c r="S317" s="46"/>
      <c r="T317" s="647"/>
      <c r="U317" s="46"/>
      <c r="V317" s="6"/>
      <c r="W317" s="6"/>
      <c r="X317" s="6"/>
      <c r="Y317" s="6"/>
      <c r="Z317" s="6"/>
      <c r="AA317" s="6"/>
      <c r="AB317" s="302"/>
      <c r="AC317" s="302"/>
      <c r="AD317" s="302"/>
      <c r="AE317" s="302"/>
      <c r="AF317" s="335"/>
      <c r="AG317" s="6"/>
      <c r="AH317" s="657"/>
      <c r="AI317" s="6"/>
      <c r="AJ317" s="6"/>
      <c r="AK317" s="6"/>
      <c r="AL317" s="631"/>
      <c r="AM317" s="631"/>
      <c r="AN317" s="631"/>
      <c r="AO317" s="233"/>
      <c r="AP317" s="834"/>
      <c r="AQ317" s="834"/>
      <c r="AR317" s="835"/>
      <c r="AS317" s="834"/>
      <c r="AT317" s="834"/>
      <c r="AU317" s="836"/>
      <c r="AV317" s="834"/>
      <c r="AW317" s="834"/>
      <c r="AX317" s="834"/>
      <c r="AY317" s="834"/>
      <c r="AZ317" s="834"/>
      <c r="BA317" s="834"/>
      <c r="BB317" s="834"/>
      <c r="BC317" s="834"/>
      <c r="BD317" s="834"/>
      <c r="BE317" s="834"/>
      <c r="BF317" s="834"/>
      <c r="BG317" s="834"/>
      <c r="BH317" s="6"/>
      <c r="BI317" s="6"/>
      <c r="BJ317" s="6"/>
      <c r="BK317" s="306"/>
      <c r="BL317" s="404"/>
      <c r="BM317" s="306"/>
      <c r="BN317" s="306"/>
      <c r="BO317" s="306"/>
      <c r="BP317" s="306"/>
      <c r="BQ317" s="306"/>
      <c r="BR317" s="306"/>
      <c r="BS317" s="306"/>
      <c r="BT317" s="306"/>
      <c r="BU317" s="306"/>
      <c r="BV317" s="306"/>
      <c r="BW317" s="306"/>
      <c r="BX317" s="306"/>
      <c r="BY317" s="398"/>
      <c r="BZ317" s="306"/>
      <c r="CA317" s="347"/>
      <c r="CB317" s="342"/>
      <c r="CC317" s="306"/>
      <c r="CD317" s="419"/>
      <c r="CE317" s="419"/>
      <c r="CF317" s="419"/>
      <c r="CG317" s="419"/>
      <c r="CH317" s="419"/>
      <c r="CI317" s="415"/>
      <c r="CJ317" s="375"/>
      <c r="CK317" s="615"/>
      <c r="CL317" s="616"/>
      <c r="CM317" s="616"/>
      <c r="CN317" s="616"/>
      <c r="CO317" s="616"/>
    </row>
    <row r="318" spans="1:93">
      <c r="A318" s="278" t="s">
        <v>3563</v>
      </c>
      <c r="B318" s="173">
        <f>COUNT(H7:H315)+COUNT(Contenders!H7:H255)</f>
        <v>558</v>
      </c>
      <c r="C318" s="281" t="s">
        <v>2320</v>
      </c>
      <c r="D318" s="79">
        <f>(SUM(D7:D315)+SUM(Contenders!D7:D255))/$B318</f>
        <v>9.7562724014336926</v>
      </c>
      <c r="E318" s="6"/>
      <c r="F318" s="6"/>
      <c r="G318" s="6"/>
      <c r="H318" s="80">
        <f>(SUM(H7:H315)+SUM(Contenders!H7:H255))/$B318</f>
        <v>62.222365591397853</v>
      </c>
      <c r="I318" s="80">
        <f>(SUM(I7:I315)+SUM(Contenders!I7:I255))/$B318</f>
        <v>2.8180041606134023</v>
      </c>
      <c r="J318" s="282">
        <f>(SUM(J7:J315)+SUM(Contenders!J7:J255))/$B318</f>
        <v>0.37614713056648286</v>
      </c>
      <c r="K318" s="282">
        <f>(SUM(K7:K315)+SUM(Contenders!K7:K255))/$B318</f>
        <v>0.4144329051373955</v>
      </c>
      <c r="L318" s="649">
        <f>((K318/J318)-1)*100</f>
        <v>10.178403996663143</v>
      </c>
      <c r="M318" s="6"/>
      <c r="N318" s="6"/>
      <c r="O318" s="6"/>
      <c r="P318" s="6"/>
      <c r="Q318" s="6"/>
      <c r="R318" s="80">
        <f>(SUM(R7:R315)+SUM(Contenders!R7:R255))/$B318</f>
        <v>1.4779719144563923</v>
      </c>
      <c r="S318" s="771">
        <f>IF(OR(W318&lt;0.01,W318="n/a"),"n/a",R318/W318*100)</f>
        <v>48.881163621132799</v>
      </c>
      <c r="T318" s="685">
        <f>IF(OR(W318&lt;0.01,Z318="n/a"),"n/a",(H318/SQRT(22.5*W318*(H318/Z318))-1)*100)</f>
        <v>140.31375103767201</v>
      </c>
      <c r="U318" s="772">
        <f>IF(OR(W318&lt;0.01,W318="n/a"),"n/a",H318/W318)</f>
        <v>20.578886537811822</v>
      </c>
      <c r="V318" s="51"/>
      <c r="W318" s="80">
        <f>(SUM(W7:W315)+SUM(Contenders!W7:W255))/$B318</f>
        <v>3.0236021505376369</v>
      </c>
      <c r="X318" s="80">
        <f>(SUM(X7:X315)+SUM(Contenders!X7:X255))/$B318</f>
        <v>3.492078853046594</v>
      </c>
      <c r="Y318" s="80">
        <f>(SUM(Y7:Y315)+SUM(Contenders!Y7:Y255))/$B318</f>
        <v>3.0697670250896052</v>
      </c>
      <c r="Z318" s="80">
        <f>(SUM(Z7:Z315)+SUM(Contenders!Z7:Z255))/$B318</f>
        <v>6.3141935483870943</v>
      </c>
      <c r="AA318" s="80">
        <f>(SUM(AA7:AA315)+SUM(Contenders!AA7:AA255))/$B318</f>
        <v>16.732078853046588</v>
      </c>
      <c r="AB318" s="304">
        <f>(SUM(AB7:AB315)+SUM(Contenders!AB7:AB255))/$B318</f>
        <v>17.908602150537622</v>
      </c>
      <c r="AC318" s="304">
        <f>(SUM(AC7:AC315)+SUM(Contenders!AC7:AC255))/$B318</f>
        <v>8.167777777777772</v>
      </c>
      <c r="AD318" s="304">
        <f>(SUM(AD7:AD315)+SUM(Contenders!AD7:AD255))/$B318</f>
        <v>14.628942652329739</v>
      </c>
      <c r="AE318" s="304">
        <f>(SUM(AE7:AE315)+SUM(Contenders!AE7:AE255))/$B318</f>
        <v>8.987724014336921</v>
      </c>
      <c r="AF318" s="336">
        <f>(SUM(AF7:AF315)+SUM(Contenders!AF7:AF255))/$B318</f>
        <v>12.082437275985663</v>
      </c>
      <c r="AG318" s="622">
        <f>(SUM(AG7:AG315)+SUM(Contenders!AG7:AG255))/$B318</f>
        <v>18782.152329749104</v>
      </c>
      <c r="AH318" s="79">
        <f>(SUM(AH7:AH315)+SUM(Contenders!AH7:AH255))/$B318</f>
        <v>3.4025268817204304</v>
      </c>
      <c r="AI318" s="80">
        <f>(SUM(AI7:AI315)+SUM(Contenders!AI7:AI255))/$B318</f>
        <v>1.5109677419354843</v>
      </c>
      <c r="AJ318" s="843">
        <f>IF(OR(AD318&lt;0,AD318="n/a",AD318=0,AN318="n/a"),"n/a",AN318/AD318)</f>
        <v>0.95913791772623036</v>
      </c>
      <c r="AK318" s="630">
        <f>AN318/AO318</f>
        <v>1.0936738485361579</v>
      </c>
      <c r="AL318" s="992">
        <f>((AP318/AQ318)^(1/1)-1)*100</f>
        <v>11.871589768212608</v>
      </c>
      <c r="AM318" s="993">
        <f>IF(AT318=0,"n/a",((AP318/AT318)^(1/3)-1)*100)</f>
        <v>13.292540270723308</v>
      </c>
      <c r="AN318" s="993">
        <f>IF(AW318=0,"n/a",((AP318/AW318)^(1/5)-1)*100)</f>
        <v>14.031173594091984</v>
      </c>
      <c r="AO318" s="996">
        <f>IF(BB318=0,"n/a",((AP318/BB318)^(1/10)-1)*100)</f>
        <v>12.829394808033667</v>
      </c>
      <c r="AP318" s="837">
        <f>(SUM(AP7:AP315)+SUM(Contenders!AP7:AP255))/$B318</f>
        <v>1.3745203809172792</v>
      </c>
      <c r="AQ318" s="837">
        <f>(SUM(AQ7:AQ315)+SUM(Contenders!AQ7:AQ255))/$B318</f>
        <v>1.2286590221567031</v>
      </c>
      <c r="AR318" s="838"/>
      <c r="AS318" s="837">
        <f>(SUM(AS7:AS315)+SUM(Contenders!AS7:AS255))/$B318</f>
        <v>1.0869109013255991</v>
      </c>
      <c r="AT318" s="837">
        <f>(SUM(AT7:AT315)+SUM(Contenders!AT7:AT255))/$B318</f>
        <v>0.94525120470611224</v>
      </c>
      <c r="AU318" s="839"/>
      <c r="AV318" s="837">
        <f>(SUM(AV7:AV315)+SUM(Contenders!AV7:AV255))/$B318</f>
        <v>0.78718156296803121</v>
      </c>
      <c r="AW318" s="841">
        <f>(SUM(AW7:AW315)+SUM(Contenders!AW7:AW255))/$B318</f>
        <v>0.71290754909843956</v>
      </c>
      <c r="AX318" s="841">
        <f>(SUM(AX7:AX315)+SUM(Contenders!AX7:AX255))/$B318</f>
        <v>0.75545455783379623</v>
      </c>
      <c r="AY318" s="841">
        <f>(SUM(AY7:AY315)+SUM(Contenders!AY7:AY255))/$B318</f>
        <v>0.66842591356443926</v>
      </c>
      <c r="AZ318" s="841">
        <f>(SUM(AZ7:AZ315)+SUM(Contenders!AZ7:AZ255))/$B318</f>
        <v>0.57311192660858623</v>
      </c>
      <c r="BA318" s="841">
        <f>(SUM(BA7:BA315)+SUM(Contenders!BA7:BA255))/$B318</f>
        <v>0.48960979928685983</v>
      </c>
      <c r="BB318" s="841">
        <f>(SUM(BB7:BB315)+SUM(Contenders!BB7:BB255))/$B318</f>
        <v>0.41108212884155582</v>
      </c>
      <c r="BC318" s="841">
        <f>(SUM(BC7:BC315)+SUM(Contenders!BC7:BC255))/$B318</f>
        <v>0.36347631147208304</v>
      </c>
      <c r="BD318" s="841">
        <f>(SUM(BD7:BD315)+SUM(Contenders!BD7:BD255))/$B318</f>
        <v>0.33648671825314524</v>
      </c>
      <c r="BE318" s="841">
        <f>(SUM(BE7:BE315)+SUM(Contenders!BE7:BE255))/$B318</f>
        <v>0.32200595034705631</v>
      </c>
      <c r="BF318" s="841">
        <f>(SUM(BF7:BF315)+SUM(Contenders!BF7:BF255))/$B318</f>
        <v>0.31994869790862102</v>
      </c>
      <c r="BG318" s="842">
        <f>(SUM(BG7:BG315)+SUM(Contenders!BG7:BG255))/$B318</f>
        <v>0.3079310828119754</v>
      </c>
      <c r="BH318" s="837">
        <f>SUM(AP318:BG318)</f>
        <v>10.682963708100285</v>
      </c>
      <c r="BI318" s="411">
        <f>((AP318/AQ318)-1)*100</f>
        <v>11.871589768212608</v>
      </c>
      <c r="BJ318" s="400">
        <f>IF(AS318=0,0,IF(AS318&gt;AQ318,0,((AQ318/AS318)-1)*100))</f>
        <v>13.041374473126321</v>
      </c>
      <c r="BK318" s="400">
        <f>IF(AT318=0,0,IF(AT318&gt;AS318,0,((AS318/AT318)-1)*100))</f>
        <v>14.986460309620053</v>
      </c>
      <c r="BL318" s="410">
        <f>IF(AV318=0,0,IF(AV318&gt;AT318,0,((AT318/AV318)-1)*100))</f>
        <v>20.080455281763321</v>
      </c>
      <c r="BM318" s="410">
        <f t="shared" ref="BM318:BW318" si="492">IF(AW318=0,0,IF(AW318&gt;AV318,0,((AV318/AW318)-1)*100))</f>
        <v>10.418463651215415</v>
      </c>
      <c r="BN318" s="396">
        <f t="shared" si="492"/>
        <v>0</v>
      </c>
      <c r="BO318" s="396">
        <f t="shared" si="492"/>
        <v>13.019938710225819</v>
      </c>
      <c r="BP318" s="396">
        <f t="shared" si="492"/>
        <v>16.630955059664785</v>
      </c>
      <c r="BQ318" s="396">
        <f t="shared" si="492"/>
        <v>17.054831713611797</v>
      </c>
      <c r="BR318" s="396">
        <f t="shared" si="492"/>
        <v>19.102671932394099</v>
      </c>
      <c r="BS318" s="396">
        <f t="shared" si="492"/>
        <v>13.097364495823328</v>
      </c>
      <c r="BT318" s="396">
        <f t="shared" si="492"/>
        <v>8.0209980824957903</v>
      </c>
      <c r="BU318" s="396">
        <f t="shared" si="492"/>
        <v>4.4970497875836291</v>
      </c>
      <c r="BV318" s="396">
        <f t="shared" si="492"/>
        <v>0.64299447126452414</v>
      </c>
      <c r="BW318" s="411">
        <f t="shared" si="492"/>
        <v>3.9026963393570924</v>
      </c>
      <c r="BX318" s="410">
        <f>AVERAGE(BI318:BW318)</f>
        <v>11.09118960509057</v>
      </c>
      <c r="BY318" s="411">
        <f>SQRT(AVERAGE((BI318-$BX318)^2,(BJ318-$BX318)^2,(BK318-$BX318)^2,(BL318-$BX318)^2,(BM318-$BX318)^2,(BN318-$BX318)^2,(BO318-$BX318)^2,(BP318-$BX318)^2,(BQ318-$BX318)^2,(BR318-$BX318)^2,(BS318-$BX318)^2,(BT318-$BX318)^2,(BU318-$BX318)^2,(BV318-$BX318)^2,(BW318-$BX318)^2))</f>
        <v>6.1956435503478584</v>
      </c>
      <c r="BZ318" s="410"/>
      <c r="CA318" s="488">
        <f>IF(AN318="n/a","n/a",IF(U318&lt;0,"n/a",IF(U318="n/a","n/a",I318+AN318-U318)))</f>
        <v>-3.7297087831064353</v>
      </c>
      <c r="CB318" s="640">
        <f>IF(AN318="n/a","n/a",I318+AN318)</f>
        <v>16.849177754705387</v>
      </c>
      <c r="CC318" s="400">
        <f>D318/10+(500-E318)/100+IF(F318="N",2,IF(F318="Y",1,0))+IF(G318="N",2,IF(G318="Y",1,0))+IF(L318&gt;10,5,L318/2)+IF(S318&gt;100,0,IF(S318&lt;0,0,(100-S318)/10))+IF(U318&gt;100,0,IF(U318&lt;0,0,(100-U318)/10))+IF(X318="-",0,IF(X318="N/A",0,IF(X318&gt;5,0,5-X318)))+IF(Y318&gt;5,0,5-Y318)+IF(Z318="N/A",0,IF(Z318&gt;5,0,5-Z318))+IF(AB318&lt;0,0,IF(AB318="-",0,IF(AB318="N/A",0,IF(AB318&gt;10,5,AB318/2))))+IF(AC318="n/a",0,IF(AC318&lt;0,0,IF(AC318&gt;10,5,AC318/2)))+IF(AE318="n/a",0,IF(AE318&lt;0,0,IF(AE318&gt;10,5,AE318/2)))+AF318/10+IF(AG318&gt;100000,3,IF(AG318&gt;10000,2,IF(AG318&gt;1000,1,0)))+IF(AL318&gt;10,5,AL318/2)+IF(AM318="n/a",0,IF(AM318&gt;10,5,AM318/2))+IF(AN318="n/a",0,IF(AN318&gt;10,5,AN318/2))+IF(AO318="n/a",0,IF(AO318&lt;0,0,IF(AO318&gt;10,5,AO318/2)))+IF(BX318&gt;10,5,BX318/2)</f>
        <v>69.253770969768624</v>
      </c>
      <c r="CD318" s="553">
        <f>IF(AB318="n/a",1.03*AP318,IF(AB318&lt;0,1.01*AP318,IF(AB318&gt;10,1.1*AP318,(1+AB318/100)*AP318)))</f>
        <v>1.5119724190090074</v>
      </c>
      <c r="CE318" s="422">
        <f>IF($AC318="n/a",1.03*CD318,IF($AC318&lt;0,1.01*CD318,IF($AC318&gt;10,1.1*CD318,(1+$AC318/100)*CD318)))</f>
        <v>1.6354669662549541</v>
      </c>
      <c r="CF318" s="422">
        <f t="shared" si="491"/>
        <v>1.7824582235275981</v>
      </c>
      <c r="CG318" s="422">
        <f t="shared" si="491"/>
        <v>1.9426606493291112</v>
      </c>
      <c r="CH318" s="589">
        <f t="shared" si="491"/>
        <v>2.117261627025937</v>
      </c>
      <c r="CI318" s="423">
        <f>SUM(CD318:CH318)</f>
        <v>8.9898198851466091</v>
      </c>
      <c r="CJ318" s="411">
        <f>(CI318/H318)*100</f>
        <v>14.447891525341552</v>
      </c>
      <c r="CK318" s="623">
        <f>(SUM(CK7:CK315)+SUM(Contenders!CK7:CK255))/$B318</f>
        <v>0.91700716845878139</v>
      </c>
      <c r="CL318" s="620">
        <f>(SUM(CL7:CL315)+SUM(Contenders!CL7:CL255))/$B318</f>
        <v>26.814050179211467</v>
      </c>
      <c r="CM318" s="619">
        <f>(SUM(CM7:CM315)+SUM(Contenders!CM7:CM255))/$B318</f>
        <v>-9.3623118279569937</v>
      </c>
      <c r="CN318" s="620">
        <f>(SUM(CN7:CN315)+SUM(Contenders!CN7:CN255))/$B318</f>
        <v>2.117939068100358</v>
      </c>
      <c r="CO318" s="621">
        <f>(SUM(CO7:CO315)+SUM(Contenders!CO7:CO255))/$B318</f>
        <v>5.4401971326164862</v>
      </c>
    </row>
    <row r="319" spans="1:93">
      <c r="A319" s="6"/>
      <c r="B319" s="6"/>
      <c r="C319" s="6"/>
      <c r="D319" s="6"/>
      <c r="E319" s="6"/>
      <c r="F319" s="6"/>
      <c r="G319" s="6"/>
      <c r="H319" s="6"/>
      <c r="I319" s="6"/>
      <c r="J319" s="648"/>
      <c r="K319" s="648"/>
      <c r="L319" s="6"/>
      <c r="M319" s="103"/>
      <c r="N319" s="103"/>
      <c r="O319" s="103"/>
      <c r="P319" s="103"/>
      <c r="Q319" s="6"/>
      <c r="R319" s="6"/>
      <c r="S319" s="46"/>
      <c r="T319" s="647"/>
      <c r="U319" s="46"/>
      <c r="V319" s="6"/>
      <c r="W319" s="6"/>
      <c r="X319" s="6"/>
      <c r="Y319" s="6"/>
      <c r="Z319" s="6"/>
      <c r="AA319" s="6"/>
      <c r="AB319" s="302"/>
      <c r="AC319" s="302"/>
      <c r="AD319" s="302"/>
      <c r="AE319" s="302"/>
      <c r="AF319" s="335"/>
      <c r="AG319" s="6"/>
      <c r="AH319" s="657"/>
      <c r="AI319" s="6"/>
      <c r="AJ319" s="6"/>
      <c r="AK319" s="6"/>
      <c r="AL319" s="631"/>
      <c r="AM319" s="631"/>
      <c r="AN319" s="631"/>
      <c r="AO319" s="233"/>
      <c r="AP319" s="834"/>
      <c r="AQ319" s="834"/>
      <c r="AR319" s="835"/>
      <c r="AS319" s="834"/>
      <c r="AT319" s="834"/>
      <c r="AU319" s="836"/>
      <c r="AV319" s="834"/>
      <c r="AW319" s="834"/>
      <c r="AX319" s="834"/>
      <c r="AY319" s="834"/>
      <c r="AZ319" s="834"/>
      <c r="BA319" s="834"/>
      <c r="BB319" s="834"/>
      <c r="BC319" s="834"/>
      <c r="BD319" s="834"/>
      <c r="BE319" s="834"/>
      <c r="BF319" s="834"/>
      <c r="BG319" s="834"/>
      <c r="BH319" s="6"/>
      <c r="BI319" s="6"/>
      <c r="BJ319" s="6"/>
      <c r="BK319" s="306"/>
      <c r="BL319" s="404"/>
      <c r="BM319" s="309"/>
      <c r="BN319" s="309"/>
      <c r="BO319" s="309"/>
      <c r="BP319" s="309"/>
      <c r="BQ319" s="309"/>
      <c r="BR319" s="309"/>
      <c r="BS319" s="309"/>
      <c r="BT319" s="309"/>
      <c r="BU319" s="309"/>
      <c r="BV319" s="309"/>
      <c r="BW319" s="309"/>
      <c r="BX319" s="306"/>
      <c r="BY319" s="398"/>
      <c r="BZ319" s="306"/>
      <c r="CA319" s="342"/>
      <c r="CB319" s="342"/>
      <c r="CC319" s="306"/>
      <c r="CD319" s="419"/>
      <c r="CE319" s="419"/>
      <c r="CF319" s="419"/>
      <c r="CG319" s="419"/>
      <c r="CH319" s="419"/>
      <c r="CI319" s="415"/>
      <c r="CJ319" s="375"/>
      <c r="CK319" s="615"/>
      <c r="CL319" s="616"/>
      <c r="CM319" s="616"/>
      <c r="CN319" s="616"/>
      <c r="CO319" s="616"/>
    </row>
    <row r="320" spans="1:93" ht="12.75" customHeight="1">
      <c r="A320" s="278" t="s">
        <v>3563</v>
      </c>
      <c r="B320" s="173">
        <f>COUNT(H7:H315)+COUNT(Contenders!H7:H255)+COUNT(USDIV.txt!H7:H111)</f>
        <v>663</v>
      </c>
      <c r="C320" s="128" t="s">
        <v>3042</v>
      </c>
      <c r="D320" s="187">
        <f>(SUM(D7:D315)+SUM(Contenders!D7:D255)+SUM(USDIV.txt!D7:D111))/$B320</f>
        <v>14.621417797888386</v>
      </c>
      <c r="E320" s="6"/>
      <c r="F320" s="6"/>
      <c r="G320" s="6"/>
      <c r="H320" s="80">
        <f>(SUM(H7:H315)+SUM(Contenders!H7:H255)+SUM(USDIV.txt!H7:H111))/$B320</f>
        <v>63.413122171945702</v>
      </c>
      <c r="I320" s="280">
        <f>(SUM(I7:I315)+SUM(Contenders!I7:I255)+SUM(USDIV.txt!I7:I111))/$B320</f>
        <v>2.7761360150461263</v>
      </c>
      <c r="J320" s="282">
        <f>(SUM(J7:J315)+SUM(Contenders!J7:J255)+SUM(USDIV.txt!J7:J111))/$B320</f>
        <v>0.37607585046168546</v>
      </c>
      <c r="K320" s="282">
        <f>(SUM(K7:K315)+SUM(Contenders!K7:K255)+SUM(USDIV.txt!K7:K111))/$B320</f>
        <v>0.41323352599296131</v>
      </c>
      <c r="L320" s="649">
        <f>((K320/J320)-1)*100</f>
        <v>9.8803673476134168</v>
      </c>
      <c r="M320" s="6"/>
      <c r="N320" s="6"/>
      <c r="O320" s="6"/>
      <c r="P320" s="6"/>
      <c r="Q320" s="6"/>
      <c r="R320" s="80">
        <f>(SUM(R7:R315)+SUM(Contenders!R7:R255)+SUM(USDIV.txt!R7:R111))/$B320</f>
        <v>1.4963188460532935</v>
      </c>
      <c r="S320" s="771">
        <f>IF(OR(W320&lt;0.01,W320="n/a"),"n/a",R320/W320*100)</f>
        <v>49.080993382048554</v>
      </c>
      <c r="T320" s="685">
        <f>IF(OR(W320&lt;0.01,Z320="n/a"),"n/a",(H320/SQRT(22.5*W320*(H320/Z320))-1)*100)</f>
        <v>139.95025008162733</v>
      </c>
      <c r="U320" s="772">
        <f>IF(OR(W320&lt;0.01,W320="n/a"),"n/a",H320/W320)</f>
        <v>20.800239453412939</v>
      </c>
      <c r="V320" s="51"/>
      <c r="W320" s="80">
        <f>(SUM(W7:W315)+SUM(Contenders!W7:W255)+SUM(USDIV.txt!W7:W111))/$B320</f>
        <v>3.0486726998491727</v>
      </c>
      <c r="X320" s="280">
        <f>(SUM(X7:X315)+SUM(Contenders!X7:X255)+SUM(USDIV.txt!X7:X111))/$B320</f>
        <v>3.4114177978883853</v>
      </c>
      <c r="Y320" s="280">
        <f>(SUM(Y7:Y315)+SUM(Contenders!Y7:Y255)+SUM(USDIV.txt!Y7:Y111))/$B320</f>
        <v>3.0019457013574655</v>
      </c>
      <c r="Z320" s="280">
        <f>(SUM(Z7:Z315)+SUM(Contenders!Z7:Z255)+SUM(USDIV.txt!Z7:Z111))/$B320</f>
        <v>6.2281146304675703</v>
      </c>
      <c r="AA320" s="280">
        <f>(SUM(AA7:AA315)+SUM(Contenders!AA7:AA255)+SUM(USDIV.txt!AA7:AA111))/$B320</f>
        <v>17.525641025641018</v>
      </c>
      <c r="AB320" s="305">
        <f>(SUM(AB7:AB315)+SUM(Contenders!AB7:AB255)+SUM(USDIV.txt!AB7:AB111))/$B320</f>
        <v>17.12895927601809</v>
      </c>
      <c r="AC320" s="305">
        <f>(SUM(AC7:AC315)+SUM(Contenders!AC7:AC255)+SUM(USDIV.txt!AC7:AC111))/$B320</f>
        <v>8.4235746606334807</v>
      </c>
      <c r="AD320" s="305">
        <f>(SUM(AD7:AD315)+SUM(Contenders!AD7:AD255)+SUM(USDIV.txt!AD7:AD111))/$B320</f>
        <v>13.803092006033173</v>
      </c>
      <c r="AE320" s="305">
        <f>(SUM(AE7:AE315)+SUM(Contenders!AE7:AE255)+SUM(USDIV.txt!AE7:AE111))/$B320</f>
        <v>8.8064102564102598</v>
      </c>
      <c r="AF320" s="337">
        <f>(SUM(AF7:AF315)+SUM(Contenders!AF7:AF255)+SUM(USDIV.txt!AF7:AF111))/$B320</f>
        <v>12.182503770739064</v>
      </c>
      <c r="AG320" s="624">
        <f>(SUM(AG7:AG315)+SUM(Contenders!AG7:AG255)+SUM(USDIV.txt!AG7:AG111))/$B320</f>
        <v>21063.32277526395</v>
      </c>
      <c r="AH320" s="79">
        <f>(SUM(AH7:AH315)+SUM(Contenders!AH7:AH255)+SUM(USDIV.txt!AH7:AH111))/$B320</f>
        <v>3.1835444947209655</v>
      </c>
      <c r="AI320" s="80">
        <f>(SUM(AI7:AI315)+SUM(Contenders!AI7:AI255)+SUM(USDIV.txt!AI7:AI111))/$B320</f>
        <v>1.4109803921568631</v>
      </c>
      <c r="AJ320" s="843">
        <f>IF(OR(AD320&lt;0,AD320="n/a",AD320=0,AN320="n/a"),"n/a",AN320/AD320)</f>
        <v>0.91945513961408276</v>
      </c>
      <c r="AK320" s="630">
        <f>AN320/AO320</f>
        <v>1.0727177819957656</v>
      </c>
      <c r="AL320" s="992">
        <f>((AP320/AQ320)^(1/1)-1)*100</f>
        <v>11.370233964132304</v>
      </c>
      <c r="AM320" s="993">
        <f>IF(AT320=0,"n/a",((AP320/AT320)^(1/3)-1)*100)</f>
        <v>12.338318347141675</v>
      </c>
      <c r="AN320" s="993">
        <f>IF(AW320=0,"n/a",((AP320/AW320)^(1/5)-1)*100)</f>
        <v>12.691323887513262</v>
      </c>
      <c r="AO320" s="996">
        <f>IF(BB320=0,"n/a",((AP320/BB320)^(1/10)-1)*100)</f>
        <v>11.830999821687826</v>
      </c>
      <c r="AP320" s="837">
        <f>(SUM(AP7:AP315)+SUM(Contenders!AP7:AP255)+SUM(USDIV.txt!AP7:AP111))/$B320</f>
        <v>1.3951861028929806</v>
      </c>
      <c r="AQ320" s="837">
        <f>(SUM(AQ7:AQ315)+SUM(Contenders!AQ7:AQ255)+SUM(USDIV.txt!AQ7:AQ111))/$B320</f>
        <v>1.2527459566461103</v>
      </c>
      <c r="AR320" s="838"/>
      <c r="AS320" s="837">
        <f>(SUM(AS7:AS315)+SUM(Contenders!AS7:AS255)+SUM(USDIV.txt!AS7:AS111))/$B320</f>
        <v>1.1165522590826764</v>
      </c>
      <c r="AT320" s="837">
        <f>(SUM(AT7:AT315)+SUM(Contenders!AT7:AT255)+SUM(USDIV.txt!AT7:AT111))/$B320</f>
        <v>0.98412074453212561</v>
      </c>
      <c r="AU320" s="839"/>
      <c r="AV320" s="837">
        <f>(SUM(AV7:AV315)+SUM(Contenders!AV7:AV255)+SUM(USDIV.txt!AV7:AV111))/$B320</f>
        <v>0.83869984714615431</v>
      </c>
      <c r="AW320" s="841">
        <f>(SUM(AW7:AW315)+SUM(Contenders!AW7:AW255)+SUM(USDIV.txt!AW7:AW111))/$B320</f>
        <v>0.76767913484267147</v>
      </c>
      <c r="AX320" s="841">
        <f>(SUM(AX7:AX315)+SUM(Contenders!AX7:AX255)+SUM(USDIV.txt!AX7:AX111))/$B320</f>
        <v>0.79473803508344742</v>
      </c>
      <c r="AY320" s="841">
        <f>(SUM(AY7:AY315)+SUM(Contenders!AY7:AY255)+SUM(USDIV.txt!AY7:AY111))/$B320</f>
        <v>0.7069441624065399</v>
      </c>
      <c r="AZ320" s="841">
        <f>(SUM(AZ7:AZ315)+SUM(Contenders!AZ7:AZ255)+SUM(USDIV.txt!AZ7:AZ111))/$B320</f>
        <v>0.61396372909803432</v>
      </c>
      <c r="BA320" s="841">
        <f>(SUM(BA7:BA315)+SUM(Contenders!BA7:BA255)+SUM(USDIV.txt!BA7:BA111))/$B320</f>
        <v>0.53276374061967324</v>
      </c>
      <c r="BB320" s="841">
        <f>(SUM(BB7:BB315)+SUM(Contenders!BB7:BB255)+SUM(USDIV.txt!BB7:BB111))/$B320</f>
        <v>0.45604748452834698</v>
      </c>
      <c r="BC320" s="841">
        <f>(SUM(BC7:BC315)+SUM(Contenders!BC7:BC255)+SUM(USDIV.txt!BC7:BC111))/$B320</f>
        <v>0.40732088591095167</v>
      </c>
      <c r="BD320" s="841">
        <f>(SUM(BD7:BD315)+SUM(Contenders!BD7:BD255)+SUM(USDIV.txt!BD7:BD111))/$B320</f>
        <v>0.37887187829869112</v>
      </c>
      <c r="BE320" s="841">
        <f>(SUM(BE7:BE315)+SUM(Contenders!BE7:BE255)+SUM(USDIV.txt!BE7:BE111))/$B320</f>
        <v>0.36254717812562826</v>
      </c>
      <c r="BF320" s="841">
        <f>(SUM(BF7:BF315)+SUM(Contenders!BF7:BF255)+SUM(USDIV.txt!BF7:BF111))/$B320</f>
        <v>0.35651195698740779</v>
      </c>
      <c r="BG320" s="842">
        <f>(SUM(BG7:BG315)+SUM(Contenders!BG7:BG255)+SUM(USDIV.txt!BG7:BG111))/$B320</f>
        <v>0.34120071479525327</v>
      </c>
      <c r="BH320" s="837">
        <f>SUM(AP320:BG320)</f>
        <v>11.305893810996691</v>
      </c>
      <c r="BI320" s="411">
        <f>((AP320/AQ320)-1)*100</f>
        <v>11.370233964132304</v>
      </c>
      <c r="BJ320" s="400">
        <f>IF(AS320=0,0,IF(AS320&gt;AQ320,0,((AQ320/AS320)-1)*100))</f>
        <v>12.197700237992116</v>
      </c>
      <c r="BK320" s="400">
        <f>IF(AT320=0,0,IF(AT320&gt;AS320,0,((AS320/AT320)-1)*100))</f>
        <v>13.45683599155425</v>
      </c>
      <c r="BL320" s="410">
        <f>IF(AV320=0,0,IF(AV320&gt;AT320,0,((AT320/AV320)-1)*100))</f>
        <v>17.338848681181386</v>
      </c>
      <c r="BM320" s="410">
        <f t="shared" ref="BM320:BW320" si="493">IF(AW320=0,0,IF(AW320&gt;AV320,0,((AV320/AW320)-1)*100))</f>
        <v>9.2513537336191618</v>
      </c>
      <c r="BN320" s="396">
        <f t="shared" si="493"/>
        <v>0</v>
      </c>
      <c r="BO320" s="396">
        <f t="shared" si="493"/>
        <v>12.41878458661354</v>
      </c>
      <c r="BP320" s="396">
        <f t="shared" si="493"/>
        <v>15.144287667465605</v>
      </c>
      <c r="BQ320" s="396">
        <f t="shared" si="493"/>
        <v>15.241275313502944</v>
      </c>
      <c r="BR320" s="396">
        <f t="shared" si="493"/>
        <v>16.821988651174703</v>
      </c>
      <c r="BS320" s="396">
        <f t="shared" si="493"/>
        <v>11.962705646291827</v>
      </c>
      <c r="BT320" s="396">
        <f t="shared" si="493"/>
        <v>7.5088728516905734</v>
      </c>
      <c r="BU320" s="396">
        <f t="shared" si="493"/>
        <v>4.502779543744273</v>
      </c>
      <c r="BV320" s="396">
        <f t="shared" si="493"/>
        <v>1.6928523770196158</v>
      </c>
      <c r="BW320" s="411">
        <f t="shared" si="493"/>
        <v>4.4874590023477712</v>
      </c>
      <c r="BX320" s="410">
        <f>AVERAGE(BI320:BW320)</f>
        <v>10.226398549888673</v>
      </c>
      <c r="BY320" s="411">
        <f>SQRT(AVERAGE((BI320-$BX320)^2,(BJ320-$BX320)^2,(BK320-$BX320)^2,(BL320-$BX320)^2,(BM320-$BX320)^2,(BN320-$BX320)^2,(BO320-$BX320)^2,(BP320-$BX320)^2,(BQ320-$BX320)^2,(BR320-$BX320)^2,(BS320-$BX320)^2,(BT320-$BX320)^2,(BU320-$BX320)^2,(BV320-$BX320)^2,(BW320-$BX320)^2))</f>
        <v>5.280822854258397</v>
      </c>
      <c r="BZ320" s="410"/>
      <c r="CA320" s="488">
        <f>IF(AN320="n/a","n/a",IF(U320&lt;0,"n/a",IF(U320="n/a","n/a",I320+AN320-U320)))</f>
        <v>-5.3327795508535516</v>
      </c>
      <c r="CB320" s="640">
        <f>IF(AN320="n/a","n/a",I320+AN320)</f>
        <v>15.467459902559387</v>
      </c>
      <c r="CC320" s="400">
        <f>D320/10+(500-E320)/100+IF(F320="N",2,IF(F320="Y",1,0))+IF(G320="N",2,IF(G320="Y",1,0))+IF(L320&gt;10,5,L320/2)+IF(S320&gt;100,0,IF(S320&lt;0,0,(100-S320)/10))+IF(U320&gt;100,0,IF(U320&lt;0,0,(100-U320)/10))+IF(X320="-",0,IF(X320="N/A",0,IF(X320&gt;5,0,5-X320)))+IF(Y320&gt;5,0,5-Y320)+IF(Z320="N/A",0,IF(Z320&gt;5,0,5-Z320))+IF(AB320&lt;0,0,IF(AB320="-",0,IF(AB320="N/A",0,IF(AB320&gt;10,5,AB320/2))))+IF(AC320="n/a",0,IF(AC320&lt;0,0,IF(AC320&gt;10,5,AC320/2)))+IF(AE320="n/a",0,IF(AE320&lt;0,0,IF(AE320&gt;10,5,AE320/2)))+AF320/10+IF(AG320&gt;100000,3,IF(AG320&gt;10000,2,IF(AG320&gt;1000,1,0)))+IF(AL320&gt;10,5,AL320/2)+IF(AM320="n/a",0,IF(AM320&gt;10,5,AM320/2))+IF(AN320="n/a",0,IF(AN320&gt;10,5,AN320/2))+IF(AO320="n/a",0,IF(AO320&lt;0,0,IF(AO320&gt;10,5,AO320/2)))+IF(BX320&gt;10,5,BX320/2)</f>
        <v>69.834081506399315</v>
      </c>
      <c r="CD320" s="553">
        <f>IF(AB320="n/a",1.03*AP320,IF(AB320&lt;0,1.01*AP320,IF(AB320&gt;10,1.1*AP320,(1+AB320/100)*AP320)))</f>
        <v>1.5347047131822789</v>
      </c>
      <c r="CE320" s="422">
        <f>IF($AC320="n/a",1.03*CD320,IF($AC320&lt;0,1.01*CD320,IF($AC320&gt;10,1.1*CD320,(1+$AC320/100)*CD320)))</f>
        <v>1.663981710517449</v>
      </c>
      <c r="CF320" s="422">
        <f t="shared" si="491"/>
        <v>1.8105187665372486</v>
      </c>
      <c r="CG320" s="422">
        <f t="shared" si="491"/>
        <v>1.9699604768878176</v>
      </c>
      <c r="CH320" s="589">
        <f t="shared" si="491"/>
        <v>2.143443278371695</v>
      </c>
      <c r="CI320" s="423">
        <f>SUM(CD320:CH320)</f>
        <v>9.1226089454964896</v>
      </c>
      <c r="CJ320" s="411">
        <f>(CI320/H320)*100</f>
        <v>14.385995568488788</v>
      </c>
      <c r="CK320" s="623">
        <f>(SUM(CK7:CK315)+SUM(Contenders!CK7:CK255)+SUM(USDIV.txt!CK7:CK111))/$B320</f>
        <v>0.91076923076923078</v>
      </c>
      <c r="CL320" s="620">
        <f>(SUM(CL7:CL315)+SUM(Contenders!CL7:CL255)+SUM(USDIV.txt!CL7:CL111))/$B320</f>
        <v>26.368235294117639</v>
      </c>
      <c r="CM320" s="619">
        <f>(SUM(CM7:CM315)+SUM(Contenders!CM7:CM255)+SUM(USDIV.txt!CM7:CM111))/$B320</f>
        <v>-9.1601206636500798</v>
      </c>
      <c r="CN320" s="620">
        <f>(SUM(CN7:CN315)+SUM(Contenders!CN7:CN255)+SUM(USDIV.txt!CN7:CN111))/$B320</f>
        <v>1.9407993966817494</v>
      </c>
      <c r="CO320" s="621">
        <f>(SUM(CO7:CO315)+SUM(Contenders!CO7:CO255)+SUM(USDIV.txt!CO7:CO111))/$B320</f>
        <v>5.4979185520361975</v>
      </c>
    </row>
    <row r="321" spans="3:81">
      <c r="C321" s="32" t="s">
        <v>3043</v>
      </c>
      <c r="S321" s="46"/>
      <c r="T321" s="647"/>
      <c r="U321" s="46"/>
      <c r="AA321" s="149"/>
      <c r="AH321" s="655"/>
      <c r="AI321" s="656"/>
      <c r="AJ321" s="656"/>
      <c r="BL321" s="309"/>
      <c r="BM321" s="309"/>
      <c r="BN321" s="309"/>
      <c r="BO321" s="309"/>
      <c r="BP321" s="309"/>
      <c r="BQ321" s="309"/>
      <c r="BR321" s="309"/>
      <c r="BS321" s="309"/>
      <c r="BT321" s="309"/>
      <c r="BU321" s="309"/>
      <c r="BV321" s="309"/>
      <c r="BW321" s="309"/>
      <c r="BX321" s="309"/>
      <c r="BY321" s="309"/>
      <c r="BZ321" s="309"/>
      <c r="CB321" s="342"/>
      <c r="CC321" s="306"/>
    </row>
  </sheetData>
  <conditionalFormatting sqref="CB7:CB321">
    <cfRule type="cellIs" dxfId="7" priority="1" stopIfTrue="1" operator="greaterThan">
      <formula>11.99</formula>
    </cfRule>
    <cfRule type="cellIs" dxfId="6" priority="2" stopIfTrue="1" operator="lessThan">
      <formula>8</formula>
    </cfRule>
  </conditionalFormatting>
  <conditionalFormatting sqref="AL7:AO320 L7:L320 I7:I320">
    <cfRule type="cellIs" dxfId="5" priority="3" stopIfTrue="1" operator="lessThan">
      <formula>2</formula>
    </cfRule>
  </conditionalFormatting>
  <conditionalFormatting sqref="T7:T320">
    <cfRule type="cellIs" dxfId="4" priority="4" stopIfTrue="1" operator="lessThan">
      <formula>0</formula>
    </cfRule>
  </conditionalFormatting>
  <hyperlinks>
    <hyperlink ref="D1" r:id="rId1"/>
  </hyperlinks>
  <pageMargins left="0.3" right="0.2" top="0.44" bottom="0.45" header="0.5" footer="0.5"/>
  <pageSetup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671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C7" sqref="C7"/>
    </sheetView>
  </sheetViews>
  <sheetFormatPr baseColWidth="10" defaultColWidth="8.83203125" defaultRowHeight="12" x14ac:dyDescent="0"/>
  <cols>
    <col min="1" max="1" width="19.6640625" customWidth="1"/>
    <col min="2" max="2" width="6.33203125" customWidth="1"/>
    <col min="3" max="3" width="19.33203125" customWidth="1"/>
    <col min="4" max="4" width="4.33203125" customWidth="1"/>
    <col min="5" max="7" width="3.6640625" customWidth="1"/>
    <col min="8" max="8" width="6.6640625" customWidth="1"/>
    <col min="9" max="9" width="5.33203125" customWidth="1"/>
    <col min="10" max="11" width="6.5" customWidth="1"/>
    <col min="12" max="12" width="5.6640625" customWidth="1"/>
    <col min="13" max="15" width="8" customWidth="1"/>
    <col min="16" max="16" width="4.6640625" customWidth="1"/>
    <col min="17" max="17" width="12.6640625" customWidth="1"/>
    <col min="18" max="19" width="6.6640625" customWidth="1"/>
    <col min="20" max="21" width="6.33203125" customWidth="1"/>
    <col min="22" max="22" width="4.6640625" customWidth="1"/>
    <col min="23" max="27" width="5.6640625" customWidth="1"/>
    <col min="28" max="31" width="6.33203125" customWidth="1"/>
    <col min="32" max="32" width="2.6640625" customWidth="1"/>
    <col min="33" max="33" width="7.33203125" customWidth="1"/>
    <col min="34" max="35" width="4.6640625" customWidth="1"/>
    <col min="36" max="37" width="6.33203125" customWidth="1"/>
    <col min="38" max="41" width="5" customWidth="1"/>
    <col min="42" max="42" width="5.6640625" customWidth="1"/>
    <col min="43" max="43" width="6.33203125" customWidth="1"/>
    <col min="44" max="44" width="1.6640625" customWidth="1"/>
    <col min="45" max="46" width="6.33203125" customWidth="1"/>
    <col min="47" max="47" width="1.6640625" customWidth="1"/>
    <col min="48" max="60" width="6.33203125" customWidth="1"/>
    <col min="61" max="77" width="4.6640625" customWidth="1"/>
    <col min="78" max="78" width="18.6640625" customWidth="1"/>
    <col min="79" max="81" width="5.6640625" customWidth="1"/>
    <col min="82" max="87" width="5" customWidth="1"/>
    <col min="88" max="88" width="4.6640625" customWidth="1"/>
    <col min="89" max="89" width="5.33203125" customWidth="1"/>
    <col min="90" max="93" width="5.6640625" customWidth="1"/>
  </cols>
  <sheetData>
    <row r="1" spans="1:93" ht="12.75" customHeight="1">
      <c r="A1" s="536" t="s">
        <v>1281</v>
      </c>
      <c r="B1" s="73"/>
      <c r="C1" s="249" t="s">
        <v>2067</v>
      </c>
      <c r="D1" s="74" t="s">
        <v>3095</v>
      </c>
      <c r="E1" s="74"/>
      <c r="F1" s="76"/>
      <c r="G1" s="74"/>
      <c r="H1" s="75"/>
      <c r="I1" s="75"/>
      <c r="J1" s="243"/>
      <c r="K1" s="212"/>
      <c r="L1" s="211"/>
      <c r="M1" s="212"/>
      <c r="N1" s="211"/>
      <c r="O1" s="213"/>
      <c r="P1" s="213"/>
      <c r="Q1" s="250"/>
      <c r="R1" s="72" t="s">
        <v>3724</v>
      </c>
      <c r="S1" s="72"/>
      <c r="T1" s="283"/>
      <c r="U1" s="89"/>
      <c r="V1" s="145"/>
      <c r="W1" s="431" t="s">
        <v>427</v>
      </c>
      <c r="X1" s="431"/>
      <c r="Y1" s="144"/>
      <c r="Z1" s="144"/>
      <c r="AA1" s="144"/>
      <c r="AB1" s="144"/>
      <c r="AC1" s="144"/>
      <c r="AD1" s="477" t="s">
        <v>2427</v>
      </c>
      <c r="AE1" s="477"/>
      <c r="AF1" s="144"/>
      <c r="AG1" s="144"/>
      <c r="AH1" s="144"/>
      <c r="AI1" s="144"/>
      <c r="AJ1" s="144"/>
      <c r="AK1" s="252" t="s">
        <v>2877</v>
      </c>
      <c r="AL1" s="253"/>
      <c r="AM1" s="253"/>
      <c r="AN1" s="145"/>
      <c r="AO1" s="145"/>
      <c r="AP1" s="145"/>
      <c r="AQ1" s="145"/>
      <c r="AR1" s="145"/>
      <c r="AS1" s="145"/>
      <c r="AT1" s="145"/>
      <c r="AU1" s="145"/>
      <c r="AV1" s="145"/>
      <c r="AW1" s="145"/>
      <c r="AX1" s="145"/>
      <c r="AY1" s="145"/>
      <c r="AZ1" s="145"/>
      <c r="BA1" s="145"/>
      <c r="BB1" s="145"/>
      <c r="BC1" s="145"/>
      <c r="BD1" s="145"/>
      <c r="BE1" s="145"/>
      <c r="BF1" s="145"/>
      <c r="BG1" s="145"/>
      <c r="BH1" s="146"/>
      <c r="BI1" s="145"/>
      <c r="BJ1" s="388" t="s">
        <v>712</v>
      </c>
      <c r="BK1" s="388"/>
      <c r="BL1" s="388"/>
      <c r="BM1" s="388"/>
      <c r="BN1" s="145"/>
      <c r="BO1" s="145"/>
      <c r="BP1" s="145"/>
      <c r="BQ1" s="145"/>
      <c r="BR1" s="145"/>
      <c r="BS1" s="145"/>
      <c r="BT1" s="145"/>
      <c r="BU1" s="145"/>
      <c r="BV1" s="145"/>
      <c r="BW1" s="145"/>
      <c r="BX1" s="145"/>
      <c r="BY1" s="146"/>
      <c r="BZ1" s="147"/>
      <c r="CA1" s="296" t="s">
        <v>2645</v>
      </c>
      <c r="CB1" s="660"/>
      <c r="CC1" s="146"/>
      <c r="CD1" s="296" t="s">
        <v>3208</v>
      </c>
      <c r="CE1" s="9"/>
      <c r="CF1" s="9"/>
      <c r="CG1" s="9"/>
      <c r="CH1" s="9"/>
      <c r="CI1" s="9"/>
      <c r="CJ1" s="22"/>
      <c r="CK1" s="339" t="s">
        <v>750</v>
      </c>
      <c r="CL1" s="145"/>
      <c r="CM1" s="145"/>
      <c r="CN1" s="145"/>
      <c r="CO1" s="146"/>
    </row>
    <row r="2" spans="1:93" ht="9.5" customHeight="1">
      <c r="A2" s="88" t="s">
        <v>1821</v>
      </c>
      <c r="B2" s="2"/>
      <c r="C2" s="88"/>
      <c r="D2" s="212"/>
      <c r="E2" s="212"/>
      <c r="F2" s="238"/>
      <c r="G2" s="238"/>
      <c r="H2" s="238"/>
      <c r="I2" s="243"/>
      <c r="J2" s="247" t="s">
        <v>1606</v>
      </c>
      <c r="K2" s="212"/>
      <c r="L2" s="211"/>
      <c r="M2" s="212"/>
      <c r="N2" s="211"/>
      <c r="O2" s="213"/>
      <c r="P2" s="11"/>
      <c r="Q2" s="251"/>
      <c r="R2" s="163"/>
      <c r="S2" s="100"/>
      <c r="T2" s="100"/>
      <c r="U2" s="167" t="s">
        <v>159</v>
      </c>
      <c r="V2" s="167"/>
      <c r="W2" s="166" t="s">
        <v>1654</v>
      </c>
      <c r="X2" s="115"/>
      <c r="Y2" s="115"/>
      <c r="Z2" s="115"/>
      <c r="AA2" s="115"/>
      <c r="AB2" s="115"/>
      <c r="AC2" s="115"/>
      <c r="AD2" s="115"/>
      <c r="AE2" s="115"/>
      <c r="AF2" s="115"/>
      <c r="AG2" s="115"/>
      <c r="AH2" s="115"/>
      <c r="AI2" s="115"/>
      <c r="AJ2" s="115"/>
      <c r="AK2" s="254" t="s">
        <v>2928</v>
      </c>
      <c r="AL2" s="255"/>
      <c r="AM2" s="255"/>
      <c r="AN2" s="147"/>
      <c r="AO2" s="147"/>
      <c r="AP2" s="147"/>
      <c r="AQ2" s="147"/>
      <c r="AR2" s="147"/>
      <c r="AS2" s="147"/>
      <c r="AT2" s="147"/>
      <c r="AU2" s="147"/>
      <c r="AV2" s="147"/>
      <c r="AW2" s="147"/>
      <c r="AX2" s="147"/>
      <c r="AY2" s="147"/>
      <c r="AZ2" s="147"/>
      <c r="BA2" s="147"/>
      <c r="BB2" s="147"/>
      <c r="BC2" s="147"/>
      <c r="BD2" s="147"/>
      <c r="BE2" s="147"/>
      <c r="BF2" s="147"/>
      <c r="BG2" s="147"/>
      <c r="BH2" s="148"/>
      <c r="BI2" s="147"/>
      <c r="BJ2" s="147"/>
      <c r="BK2" s="147"/>
      <c r="BL2" s="255"/>
      <c r="BM2" s="255"/>
      <c r="BN2" s="147"/>
      <c r="BO2" s="147"/>
      <c r="BP2" s="147"/>
      <c r="BQ2" s="147"/>
      <c r="BR2" s="147"/>
      <c r="BS2" s="147"/>
      <c r="BT2" s="147"/>
      <c r="BU2" s="147"/>
      <c r="BV2" s="147"/>
      <c r="BW2" s="147"/>
      <c r="BX2" s="147"/>
      <c r="BY2" s="148"/>
      <c r="BZ2" s="147"/>
      <c r="CA2" s="254" t="s">
        <v>1564</v>
      </c>
      <c r="CB2" s="541"/>
      <c r="CC2" s="148"/>
      <c r="CD2" s="254" t="s">
        <v>2714</v>
      </c>
      <c r="CE2" s="7"/>
      <c r="CF2" s="7"/>
      <c r="CG2" s="7"/>
      <c r="CH2" s="7"/>
      <c r="CI2" s="7"/>
      <c r="CJ2" s="29"/>
      <c r="CK2" s="163"/>
      <c r="CL2" s="147"/>
      <c r="CM2" s="147"/>
      <c r="CN2" s="147"/>
      <c r="CO2" s="148"/>
    </row>
    <row r="3" spans="1:93" ht="9.5" customHeight="1">
      <c r="A3" s="88" t="s">
        <v>1273</v>
      </c>
      <c r="B3" s="237"/>
      <c r="C3" s="88"/>
      <c r="D3" s="2"/>
      <c r="E3" s="2"/>
      <c r="F3" s="4"/>
      <c r="G3" s="4"/>
      <c r="H3" s="4"/>
      <c r="I3" s="245"/>
      <c r="J3" s="248" t="s">
        <v>1801</v>
      </c>
      <c r="K3" s="3"/>
      <c r="L3" s="3"/>
      <c r="M3" s="3"/>
      <c r="N3" s="3"/>
      <c r="O3" s="3"/>
      <c r="P3" s="1"/>
      <c r="Q3" s="251"/>
      <c r="R3" s="163"/>
      <c r="S3" s="100"/>
      <c r="T3" s="100"/>
      <c r="U3" s="167"/>
      <c r="V3" s="167"/>
      <c r="W3" s="166" t="s">
        <v>618</v>
      </c>
      <c r="X3" s="164"/>
      <c r="Y3" s="164"/>
      <c r="Z3" s="164"/>
      <c r="AA3" s="164"/>
      <c r="AB3" s="164"/>
      <c r="AC3" s="164"/>
      <c r="AD3" s="164"/>
      <c r="AE3" s="164"/>
      <c r="AF3" s="164"/>
      <c r="AG3" s="164"/>
      <c r="AH3" s="164"/>
      <c r="AI3" s="164"/>
      <c r="AJ3" s="164"/>
      <c r="AK3" s="143" t="s">
        <v>1964</v>
      </c>
      <c r="AL3" s="256"/>
      <c r="AM3" s="256"/>
      <c r="AN3" s="147"/>
      <c r="AO3" s="147"/>
      <c r="AP3" s="147"/>
      <c r="AQ3" s="147"/>
      <c r="AR3" s="147"/>
      <c r="AS3" s="147"/>
      <c r="AT3" s="147"/>
      <c r="AU3" s="147"/>
      <c r="AV3" s="147"/>
      <c r="AW3" s="257"/>
      <c r="AX3" s="147"/>
      <c r="AY3" s="147"/>
      <c r="AZ3" s="147"/>
      <c r="BA3" s="147"/>
      <c r="BB3" s="147"/>
      <c r="BC3" s="147"/>
      <c r="BD3" s="147"/>
      <c r="BE3" s="147"/>
      <c r="BF3" s="147"/>
      <c r="BG3" s="147"/>
      <c r="BH3" s="148"/>
      <c r="BI3" s="147"/>
      <c r="BJ3" s="261"/>
      <c r="BK3" s="261"/>
      <c r="BL3" s="261"/>
      <c r="BM3" s="261"/>
      <c r="BN3" s="261"/>
      <c r="BO3" s="261"/>
      <c r="BP3" s="261"/>
      <c r="BQ3" s="261"/>
      <c r="BR3" s="261"/>
      <c r="BS3" s="261"/>
      <c r="BT3" s="261"/>
      <c r="BU3" s="261"/>
      <c r="BV3" s="261"/>
      <c r="BW3" s="261"/>
      <c r="BX3" s="261"/>
      <c r="BY3" s="262"/>
      <c r="BZ3" s="147"/>
      <c r="CA3" s="310"/>
      <c r="CB3" s="541"/>
      <c r="CC3" s="148"/>
      <c r="CD3" s="426" t="s">
        <v>3470</v>
      </c>
      <c r="CE3" s="7"/>
      <c r="CF3" s="7"/>
      <c r="CG3" s="7"/>
      <c r="CH3" s="7"/>
      <c r="CI3" s="7"/>
      <c r="CJ3" s="29"/>
      <c r="CK3" s="650"/>
      <c r="CL3" s="1208" t="s">
        <v>2264</v>
      </c>
      <c r="CM3" s="1209"/>
      <c r="CN3" s="1209"/>
      <c r="CO3" s="1210"/>
    </row>
    <row r="4" spans="1:93" ht="12.75" customHeight="1">
      <c r="A4" s="391" t="s">
        <v>3427</v>
      </c>
      <c r="B4" s="3"/>
      <c r="C4" s="246"/>
      <c r="D4" s="122"/>
      <c r="E4" s="122"/>
      <c r="F4" s="3"/>
      <c r="G4" s="3"/>
      <c r="H4" s="3"/>
      <c r="I4" s="1"/>
      <c r="J4" s="101" t="s">
        <v>2943</v>
      </c>
      <c r="K4" s="51"/>
      <c r="L4" s="51"/>
      <c r="M4" s="51"/>
      <c r="N4" s="51"/>
      <c r="O4" s="52"/>
      <c r="P4" s="22"/>
      <c r="Q4" s="29"/>
      <c r="R4" s="744" t="s">
        <v>1993</v>
      </c>
      <c r="S4" s="222"/>
      <c r="T4" s="284"/>
      <c r="U4" s="31"/>
      <c r="V4" s="31"/>
      <c r="W4" s="223"/>
      <c r="X4" s="223"/>
      <c r="Y4" s="223"/>
      <c r="Z4" s="223"/>
      <c r="AA4" s="223"/>
      <c r="AB4" s="223"/>
      <c r="AC4" s="223"/>
      <c r="AD4" s="223"/>
      <c r="AE4" s="223"/>
      <c r="AF4" s="223"/>
      <c r="AG4" s="223"/>
      <c r="AH4" s="645"/>
      <c r="AI4" s="645"/>
      <c r="AJ4" s="645"/>
      <c r="AK4" s="143"/>
      <c r="AL4" s="256" t="s">
        <v>2902</v>
      </c>
      <c r="AM4" s="256"/>
      <c r="AN4" s="147"/>
      <c r="AO4" s="147"/>
      <c r="AP4" s="147"/>
      <c r="AQ4" s="147"/>
      <c r="AR4" s="258" t="s">
        <v>690</v>
      </c>
      <c r="AS4" s="147"/>
      <c r="AT4" s="147"/>
      <c r="AU4" s="258"/>
      <c r="AV4" s="147"/>
      <c r="AW4" s="258"/>
      <c r="AX4" s="147"/>
      <c r="AY4" s="147"/>
      <c r="AZ4" s="147"/>
      <c r="BA4" s="147"/>
      <c r="BB4" s="147"/>
      <c r="BC4" s="147"/>
      <c r="BD4" s="147"/>
      <c r="BE4" s="147"/>
      <c r="BF4" s="147"/>
      <c r="BG4" s="148"/>
      <c r="BH4" s="53" t="s">
        <v>1777</v>
      </c>
      <c r="BI4" s="382">
        <v>2014</v>
      </c>
      <c r="BJ4" s="689" t="s">
        <v>3592</v>
      </c>
      <c r="BK4" s="286">
        <v>2012</v>
      </c>
      <c r="BL4" s="286">
        <v>2011</v>
      </c>
      <c r="BM4" s="401">
        <v>2010</v>
      </c>
      <c r="BN4" s="402">
        <v>2009</v>
      </c>
      <c r="BO4" s="402">
        <v>2008</v>
      </c>
      <c r="BP4" s="402">
        <v>2007</v>
      </c>
      <c r="BQ4" s="402">
        <v>2006</v>
      </c>
      <c r="BR4" s="402">
        <v>2005</v>
      </c>
      <c r="BS4" s="402">
        <v>2004</v>
      </c>
      <c r="BT4" s="402">
        <v>2003</v>
      </c>
      <c r="BU4" s="402">
        <v>2002</v>
      </c>
      <c r="BV4" s="402">
        <v>2001</v>
      </c>
      <c r="BW4" s="241">
        <v>2000</v>
      </c>
      <c r="BX4" s="286" t="s">
        <v>1882</v>
      </c>
      <c r="BY4" s="382"/>
      <c r="BZ4" s="658"/>
      <c r="CA4" s="310"/>
      <c r="CB4" s="541"/>
      <c r="CC4" s="148"/>
      <c r="CD4" s="401"/>
      <c r="CE4" s="402"/>
      <c r="CF4" s="402"/>
      <c r="CG4" s="402"/>
      <c r="CH4" s="402"/>
      <c r="CI4" s="412" t="s">
        <v>2525</v>
      </c>
      <c r="CJ4" s="340"/>
      <c r="CK4" s="650"/>
      <c r="CL4" s="297" t="s">
        <v>3165</v>
      </c>
      <c r="CM4" s="51"/>
      <c r="CN4" s="51"/>
      <c r="CO4" s="52"/>
    </row>
    <row r="5" spans="1:93" ht="12.75" customHeight="1">
      <c r="A5" s="15" t="s">
        <v>3643</v>
      </c>
      <c r="B5" s="16" t="s">
        <v>2304</v>
      </c>
      <c r="C5" s="23"/>
      <c r="D5" s="239" t="s">
        <v>2658</v>
      </c>
      <c r="E5" s="239" t="s">
        <v>2305</v>
      </c>
      <c r="F5" s="240" t="s">
        <v>1356</v>
      </c>
      <c r="G5" s="241"/>
      <c r="H5" s="298">
        <f>USDIV.txt!H5</f>
        <v>42062</v>
      </c>
      <c r="I5" s="37" t="s">
        <v>2306</v>
      </c>
      <c r="J5" s="30" t="s">
        <v>459</v>
      </c>
      <c r="K5" s="35"/>
      <c r="L5" s="130" t="s">
        <v>3587</v>
      </c>
      <c r="M5" s="7"/>
      <c r="N5" s="17" t="s">
        <v>3394</v>
      </c>
      <c r="O5" s="29"/>
      <c r="P5" s="29" t="s">
        <v>952</v>
      </c>
      <c r="Q5" s="271" t="s">
        <v>1644</v>
      </c>
      <c r="R5" s="286" t="s">
        <v>343</v>
      </c>
      <c r="S5" s="36" t="s">
        <v>132</v>
      </c>
      <c r="T5" s="53" t="s">
        <v>975</v>
      </c>
      <c r="U5" s="131" t="s">
        <v>2632</v>
      </c>
      <c r="V5" s="130" t="s">
        <v>753</v>
      </c>
      <c r="W5" s="159" t="s">
        <v>2632</v>
      </c>
      <c r="X5" s="152" t="s">
        <v>524</v>
      </c>
      <c r="Y5" s="153" t="s">
        <v>2632</v>
      </c>
      <c r="Z5" s="168" t="s">
        <v>2532</v>
      </c>
      <c r="AA5" s="153" t="s">
        <v>2632</v>
      </c>
      <c r="AB5" s="152" t="s">
        <v>1232</v>
      </c>
      <c r="AC5" s="437" t="s">
        <v>2917</v>
      </c>
      <c r="AD5" s="438" t="s">
        <v>3028</v>
      </c>
      <c r="AE5" s="438" t="s">
        <v>2916</v>
      </c>
      <c r="AF5" s="130" t="s">
        <v>2049</v>
      </c>
      <c r="AG5" s="447" t="s">
        <v>2527</v>
      </c>
      <c r="AH5" s="447" t="s">
        <v>3454</v>
      </c>
      <c r="AI5" s="447" t="s">
        <v>113</v>
      </c>
      <c r="AJ5" s="130" t="s">
        <v>3028</v>
      </c>
      <c r="AK5" s="393" t="s">
        <v>1303</v>
      </c>
      <c r="AL5" s="47" t="s">
        <v>386</v>
      </c>
      <c r="AM5" s="71" t="s">
        <v>386</v>
      </c>
      <c r="AN5" s="71" t="s">
        <v>386</v>
      </c>
      <c r="AO5" s="48" t="s">
        <v>386</v>
      </c>
      <c r="AP5" s="41"/>
      <c r="AQ5" s="259"/>
      <c r="AR5" s="259"/>
      <c r="AS5" s="260" t="s">
        <v>1615</v>
      </c>
      <c r="AT5" s="259"/>
      <c r="AU5" s="259"/>
      <c r="AV5" s="260"/>
      <c r="AW5" s="260"/>
      <c r="AX5" s="261"/>
      <c r="AY5" s="261"/>
      <c r="AZ5" s="261"/>
      <c r="BA5" s="261"/>
      <c r="BB5" s="261"/>
      <c r="BC5" s="261"/>
      <c r="BD5" s="261"/>
      <c r="BE5" s="261"/>
      <c r="BF5" s="261"/>
      <c r="BG5" s="262"/>
      <c r="BH5" s="798" t="s">
        <v>1776</v>
      </c>
      <c r="BI5" s="308" t="s">
        <v>2328</v>
      </c>
      <c r="BJ5" s="241" t="s">
        <v>2328</v>
      </c>
      <c r="BK5" s="308" t="s">
        <v>2328</v>
      </c>
      <c r="BL5" s="308" t="s">
        <v>2328</v>
      </c>
      <c r="BM5" s="401" t="s">
        <v>2328</v>
      </c>
      <c r="BN5" s="402" t="s">
        <v>2328</v>
      </c>
      <c r="BO5" s="402" t="s">
        <v>2328</v>
      </c>
      <c r="BP5" s="402" t="s">
        <v>2328</v>
      </c>
      <c r="BQ5" s="402" t="s">
        <v>2328</v>
      </c>
      <c r="BR5" s="402" t="s">
        <v>2328</v>
      </c>
      <c r="BS5" s="402" t="s">
        <v>2328</v>
      </c>
      <c r="BT5" s="402" t="s">
        <v>2328</v>
      </c>
      <c r="BU5" s="402" t="s">
        <v>2328</v>
      </c>
      <c r="BV5" s="402" t="s">
        <v>2328</v>
      </c>
      <c r="BW5" s="241" t="s">
        <v>2328</v>
      </c>
      <c r="BX5" s="307" t="s">
        <v>1883</v>
      </c>
      <c r="BY5" s="308" t="s">
        <v>2790</v>
      </c>
      <c r="BZ5" s="308"/>
      <c r="CA5" s="671" t="s">
        <v>3434</v>
      </c>
      <c r="CB5" s="286" t="s">
        <v>2643</v>
      </c>
      <c r="CC5" s="689" t="s">
        <v>166</v>
      </c>
      <c r="CD5" s="427" t="s">
        <v>998</v>
      </c>
      <c r="CE5" s="413"/>
      <c r="CF5" s="414"/>
      <c r="CG5" s="414"/>
      <c r="CH5" s="414"/>
      <c r="CI5" s="143" t="s">
        <v>1386</v>
      </c>
      <c r="CJ5" s="241"/>
      <c r="CK5" s="652" t="s">
        <v>2703</v>
      </c>
      <c r="CL5" s="448" t="s">
        <v>2265</v>
      </c>
      <c r="CM5" s="448" t="s">
        <v>2265</v>
      </c>
      <c r="CN5" s="449" t="s">
        <v>185</v>
      </c>
      <c r="CO5" s="450" t="s">
        <v>186</v>
      </c>
    </row>
    <row r="6" spans="1:93" ht="12.75" customHeight="1">
      <c r="A6" s="30" t="s">
        <v>3747</v>
      </c>
      <c r="B6" s="54" t="s">
        <v>3644</v>
      </c>
      <c r="C6" s="40" t="s">
        <v>2565</v>
      </c>
      <c r="D6" s="114" t="s">
        <v>1886</v>
      </c>
      <c r="E6" s="14" t="s">
        <v>265</v>
      </c>
      <c r="F6" s="13" t="s">
        <v>2656</v>
      </c>
      <c r="G6" s="64" t="s">
        <v>2657</v>
      </c>
      <c r="H6" s="40" t="s">
        <v>1670</v>
      </c>
      <c r="I6" s="42" t="s">
        <v>1671</v>
      </c>
      <c r="J6" s="40" t="s">
        <v>1417</v>
      </c>
      <c r="K6" s="55" t="s">
        <v>1418</v>
      </c>
      <c r="L6" s="54" t="s">
        <v>3396</v>
      </c>
      <c r="M6" s="47" t="s">
        <v>718</v>
      </c>
      <c r="N6" s="55" t="s">
        <v>719</v>
      </c>
      <c r="O6" s="48" t="s">
        <v>3393</v>
      </c>
      <c r="P6" s="56" t="s">
        <v>953</v>
      </c>
      <c r="Q6" s="35" t="s">
        <v>461</v>
      </c>
      <c r="R6" s="287" t="s">
        <v>344</v>
      </c>
      <c r="S6" s="38" t="s">
        <v>2861</v>
      </c>
      <c r="T6" s="139" t="s">
        <v>974</v>
      </c>
      <c r="U6" s="17" t="s">
        <v>2631</v>
      </c>
      <c r="V6" s="54" t="s">
        <v>754</v>
      </c>
      <c r="W6" s="160" t="s">
        <v>2630</v>
      </c>
      <c r="X6" s="154" t="s">
        <v>2862</v>
      </c>
      <c r="Y6" s="176" t="s">
        <v>3222</v>
      </c>
      <c r="Z6" s="177" t="s">
        <v>2531</v>
      </c>
      <c r="AA6" s="151" t="s">
        <v>90</v>
      </c>
      <c r="AB6" s="154" t="s">
        <v>160</v>
      </c>
      <c r="AC6" s="439" t="s">
        <v>160</v>
      </c>
      <c r="AD6" s="439" t="s">
        <v>160</v>
      </c>
      <c r="AE6" s="439" t="s">
        <v>160</v>
      </c>
      <c r="AF6" s="54" t="s">
        <v>327</v>
      </c>
      <c r="AG6" s="451" t="s">
        <v>2528</v>
      </c>
      <c r="AH6" s="452" t="s">
        <v>3455</v>
      </c>
      <c r="AI6" s="452" t="s">
        <v>114</v>
      </c>
      <c r="AJ6" s="232" t="s">
        <v>2851</v>
      </c>
      <c r="AK6" s="232" t="s">
        <v>1561</v>
      </c>
      <c r="AL6" s="393" t="s">
        <v>1420</v>
      </c>
      <c r="AM6" s="393" t="s">
        <v>1302</v>
      </c>
      <c r="AN6" s="393" t="s">
        <v>2703</v>
      </c>
      <c r="AO6" s="393" t="s">
        <v>1231</v>
      </c>
      <c r="AP6" s="232">
        <v>2014</v>
      </c>
      <c r="AQ6" s="232">
        <v>2013</v>
      </c>
      <c r="AR6" s="392" t="s">
        <v>1127</v>
      </c>
      <c r="AS6" s="232">
        <v>2012</v>
      </c>
      <c r="AT6" s="393">
        <v>2011</v>
      </c>
      <c r="AU6" s="392" t="s">
        <v>1127</v>
      </c>
      <c r="AV6" s="232">
        <v>2010</v>
      </c>
      <c r="AW6" s="41">
        <v>2009</v>
      </c>
      <c r="AX6" s="41">
        <v>2008</v>
      </c>
      <c r="AY6" s="41">
        <v>2007</v>
      </c>
      <c r="AZ6" s="41">
        <v>2006</v>
      </c>
      <c r="BA6" s="41">
        <v>2005</v>
      </c>
      <c r="BB6" s="41">
        <v>2004</v>
      </c>
      <c r="BC6" s="41">
        <v>2003</v>
      </c>
      <c r="BD6" s="41">
        <v>2002</v>
      </c>
      <c r="BE6" s="41">
        <v>2001</v>
      </c>
      <c r="BF6" s="41">
        <v>2000</v>
      </c>
      <c r="BG6" s="42">
        <v>1999</v>
      </c>
      <c r="BH6" s="232" t="s">
        <v>3154</v>
      </c>
      <c r="BI6" s="865">
        <v>2013</v>
      </c>
      <c r="BJ6" s="403" t="s">
        <v>3593</v>
      </c>
      <c r="BK6" s="287">
        <v>2011</v>
      </c>
      <c r="BL6" s="287">
        <v>2010</v>
      </c>
      <c r="BM6" s="13">
        <v>2009</v>
      </c>
      <c r="BN6" s="341">
        <v>2008</v>
      </c>
      <c r="BO6" s="341">
        <v>2007</v>
      </c>
      <c r="BP6" s="341">
        <v>2006</v>
      </c>
      <c r="BQ6" s="341">
        <v>2005</v>
      </c>
      <c r="BR6" s="341">
        <v>2004</v>
      </c>
      <c r="BS6" s="341">
        <v>2003</v>
      </c>
      <c r="BT6" s="341">
        <v>2002</v>
      </c>
      <c r="BU6" s="341">
        <v>2001</v>
      </c>
      <c r="BV6" s="341">
        <v>2000</v>
      </c>
      <c r="BW6" s="64">
        <v>1999</v>
      </c>
      <c r="BX6" s="287" t="s">
        <v>1358</v>
      </c>
      <c r="BY6" s="287" t="s">
        <v>2033</v>
      </c>
      <c r="BZ6" s="54" t="s">
        <v>2360</v>
      </c>
      <c r="CA6" s="13" t="s">
        <v>3435</v>
      </c>
      <c r="CB6" s="287" t="s">
        <v>2644</v>
      </c>
      <c r="CC6" s="64" t="s">
        <v>3435</v>
      </c>
      <c r="CD6" s="671">
        <v>2015</v>
      </c>
      <c r="CE6" s="414">
        <v>2016</v>
      </c>
      <c r="CF6" s="414">
        <v>2017</v>
      </c>
      <c r="CG6" s="414">
        <v>2018</v>
      </c>
      <c r="CH6" s="314">
        <v>2019</v>
      </c>
      <c r="CI6" s="424" t="s">
        <v>1387</v>
      </c>
      <c r="CJ6" s="425" t="s">
        <v>3395</v>
      </c>
      <c r="CK6" s="452" t="s">
        <v>1828</v>
      </c>
      <c r="CL6" s="453" t="s">
        <v>3726</v>
      </c>
      <c r="CM6" s="453" t="s">
        <v>3725</v>
      </c>
      <c r="CN6" s="454" t="s">
        <v>187</v>
      </c>
      <c r="CO6" s="455" t="s">
        <v>187</v>
      </c>
    </row>
    <row r="7" spans="1:93" ht="11.25" customHeight="1">
      <c r="A7" s="129" t="s">
        <v>732</v>
      </c>
      <c r="B7" s="16" t="s">
        <v>676</v>
      </c>
      <c r="C7" s="194" t="s">
        <v>497</v>
      </c>
      <c r="D7" s="116">
        <v>27</v>
      </c>
      <c r="E7" s="120">
        <v>100</v>
      </c>
      <c r="F7" s="57" t="s">
        <v>2659</v>
      </c>
      <c r="G7" s="49" t="s">
        <v>2659</v>
      </c>
      <c r="H7" s="1110">
        <v>30.87</v>
      </c>
      <c r="I7" s="226">
        <v>2.3323615160349855</v>
      </c>
      <c r="J7" s="111">
        <v>0.17</v>
      </c>
      <c r="K7" s="111">
        <v>0.18</v>
      </c>
      <c r="L7" s="764">
        <v>5.8823529411764497</v>
      </c>
      <c r="M7" s="19">
        <v>41760</v>
      </c>
      <c r="N7" s="20">
        <v>41764</v>
      </c>
      <c r="O7" s="21">
        <v>41774</v>
      </c>
      <c r="P7" s="277" t="s">
        <v>1518</v>
      </c>
      <c r="Q7" s="430"/>
      <c r="R7" s="224">
        <v>0.72</v>
      </c>
      <c r="S7" s="675">
        <v>29.629629629629626</v>
      </c>
      <c r="T7" s="684">
        <v>-17.687736989101634</v>
      </c>
      <c r="U7" s="226">
        <v>12.703703703703704</v>
      </c>
      <c r="V7" s="492">
        <v>12</v>
      </c>
      <c r="W7" s="161">
        <v>2.4300000000000002</v>
      </c>
      <c r="X7" s="155">
        <v>2.54</v>
      </c>
      <c r="Y7" s="149">
        <v>4.12</v>
      </c>
      <c r="Z7" s="156">
        <v>1.2</v>
      </c>
      <c r="AA7" s="149">
        <v>11.9</v>
      </c>
      <c r="AB7" s="432">
        <v>8.5</v>
      </c>
      <c r="AC7" s="440">
        <v>6.38</v>
      </c>
      <c r="AD7" s="443">
        <v>25.1</v>
      </c>
      <c r="AE7" s="440">
        <v>5</v>
      </c>
      <c r="AF7" s="723">
        <v>0</v>
      </c>
      <c r="AG7" s="466">
        <v>737</v>
      </c>
      <c r="AH7" s="653">
        <v>4.3</v>
      </c>
      <c r="AI7" s="767">
        <v>0.19</v>
      </c>
      <c r="AJ7" s="795">
        <v>0.15028916985397417</v>
      </c>
      <c r="AK7" s="794">
        <v>0.58945280449744997</v>
      </c>
      <c r="AL7" s="632">
        <v>4.4117647058823373</v>
      </c>
      <c r="AM7" s="633">
        <v>3.5204437355713214</v>
      </c>
      <c r="AN7" s="633">
        <v>3.7722581633347518</v>
      </c>
      <c r="AO7" s="637">
        <v>6.3995932067044237</v>
      </c>
      <c r="AP7" s="803">
        <v>0.71</v>
      </c>
      <c r="AQ7" s="801">
        <v>0.68</v>
      </c>
      <c r="AR7" s="802"/>
      <c r="AS7" s="803">
        <v>0.66</v>
      </c>
      <c r="AT7" s="804">
        <v>0.64</v>
      </c>
      <c r="AU7" s="802"/>
      <c r="AV7" s="805">
        <v>0.61</v>
      </c>
      <c r="AW7" s="806">
        <v>0.59</v>
      </c>
      <c r="AX7" s="806">
        <v>0.57999999999999996</v>
      </c>
      <c r="AY7" s="807">
        <v>0.56000000000000005</v>
      </c>
      <c r="AZ7" s="806">
        <v>0.53454000000000002</v>
      </c>
      <c r="BA7" s="806">
        <v>0.44545000000000001</v>
      </c>
      <c r="BB7" s="806">
        <v>0.38181999999999999</v>
      </c>
      <c r="BC7" s="806">
        <v>0.33637</v>
      </c>
      <c r="BD7" s="807">
        <v>0.32728000000000002</v>
      </c>
      <c r="BE7" s="806">
        <v>0.32338</v>
      </c>
      <c r="BF7" s="806">
        <v>0.30425999999999997</v>
      </c>
      <c r="BG7" s="807">
        <v>0.26384000000000002</v>
      </c>
      <c r="BH7" s="805">
        <v>7.9469399999999997</v>
      </c>
      <c r="BI7" s="407">
        <v>4.4117647058823373</v>
      </c>
      <c r="BJ7" s="407">
        <v>3.0303030303030276</v>
      </c>
      <c r="BK7" s="407">
        <v>3.125</v>
      </c>
      <c r="BL7" s="407">
        <v>4.9180327868852514</v>
      </c>
      <c r="BM7" s="394">
        <v>3.3898305084745894</v>
      </c>
      <c r="BN7" s="394">
        <v>1.7241379310344751</v>
      </c>
      <c r="BO7" s="394">
        <v>3.5714285714285587</v>
      </c>
      <c r="BP7" s="394">
        <v>4.7629737718412057</v>
      </c>
      <c r="BQ7" s="394">
        <v>20</v>
      </c>
      <c r="BR7" s="394">
        <v>16.664920643235035</v>
      </c>
      <c r="BS7" s="394">
        <v>13.511906531498052</v>
      </c>
      <c r="BT7" s="394">
        <v>2.7774382791493579</v>
      </c>
      <c r="BU7" s="394">
        <v>1.206011503494353</v>
      </c>
      <c r="BV7" s="394">
        <v>6.2840991257477219</v>
      </c>
      <c r="BW7" s="394">
        <v>15.319890842935102</v>
      </c>
      <c r="BX7" s="406">
        <v>6.9798492154606038</v>
      </c>
      <c r="BY7" s="407">
        <v>5.9182095037118385</v>
      </c>
      <c r="BZ7" s="787" t="s">
        <v>2637</v>
      </c>
      <c r="CA7" s="350">
        <v>-6.5990840243339672</v>
      </c>
      <c r="CB7" s="350">
        <v>6.1046196793697369</v>
      </c>
      <c r="CC7" s="394">
        <v>55.029797650731609</v>
      </c>
      <c r="CD7" s="554">
        <v>0.77034999999999998</v>
      </c>
      <c r="CE7" s="417">
        <v>0.81949833000000005</v>
      </c>
      <c r="CF7" s="417">
        <v>0.86047324650000012</v>
      </c>
      <c r="CG7" s="417">
        <v>0.90349690882500011</v>
      </c>
      <c r="CH7" s="495">
        <v>0.94867175426625017</v>
      </c>
      <c r="CI7" s="417">
        <v>4.3024902395912505</v>
      </c>
      <c r="CJ7" s="407">
        <v>13.937448136026079</v>
      </c>
      <c r="CK7" s="457">
        <v>1.17</v>
      </c>
      <c r="CL7" s="458">
        <v>13.07</v>
      </c>
      <c r="CM7" s="458">
        <v>-11.84</v>
      </c>
      <c r="CN7" s="459">
        <v>-3.43</v>
      </c>
      <c r="CO7" s="460">
        <v>1.83</v>
      </c>
    </row>
    <row r="8" spans="1:93" ht="11.25" customHeight="1">
      <c r="A8" s="23" t="s">
        <v>3323</v>
      </c>
      <c r="B8" s="24" t="s">
        <v>3324</v>
      </c>
      <c r="C8" s="29" t="s">
        <v>2566</v>
      </c>
      <c r="D8" s="117">
        <v>57</v>
      </c>
      <c r="E8" s="121">
        <v>8</v>
      </c>
      <c r="F8" s="38" t="s">
        <v>2049</v>
      </c>
      <c r="G8" s="39" t="s">
        <v>2049</v>
      </c>
      <c r="H8" s="149">
        <v>168.65</v>
      </c>
      <c r="I8" s="227">
        <v>2.431070263860065</v>
      </c>
      <c r="J8" s="126">
        <v>0.85499999999999998</v>
      </c>
      <c r="K8" s="126">
        <v>1.0249999999999999</v>
      </c>
      <c r="L8" s="25">
        <v>19.883040935672504</v>
      </c>
      <c r="M8" s="26">
        <v>42046</v>
      </c>
      <c r="N8" s="27">
        <v>42048</v>
      </c>
      <c r="O8" s="28">
        <v>42075</v>
      </c>
      <c r="P8" s="28" t="s">
        <v>2156</v>
      </c>
      <c r="Q8" s="24"/>
      <c r="R8" s="224">
        <v>4.0999999999999996</v>
      </c>
      <c r="S8" s="231">
        <v>54.88621151271753</v>
      </c>
      <c r="T8" s="680">
        <v>187.02068154522752</v>
      </c>
      <c r="U8" s="227">
        <v>22.576974564926374</v>
      </c>
      <c r="V8" s="492">
        <v>12</v>
      </c>
      <c r="W8" s="161">
        <v>7.47</v>
      </c>
      <c r="X8" s="155">
        <v>2.35</v>
      </c>
      <c r="Y8" s="149">
        <v>3.36</v>
      </c>
      <c r="Z8" s="156">
        <v>8.2100000000000009</v>
      </c>
      <c r="AA8" s="149">
        <v>30.9</v>
      </c>
      <c r="AB8" s="432">
        <v>11.5</v>
      </c>
      <c r="AC8" s="440">
        <v>10.1</v>
      </c>
      <c r="AD8" s="443">
        <v>10.6</v>
      </c>
      <c r="AE8" s="440">
        <v>9.61</v>
      </c>
      <c r="AF8" s="723">
        <v>19</v>
      </c>
      <c r="AG8" s="456">
        <v>107051</v>
      </c>
      <c r="AH8" s="653">
        <v>0.1</v>
      </c>
      <c r="AI8" s="767">
        <v>0.52</v>
      </c>
      <c r="AJ8" s="796">
        <v>1.0270406351378272</v>
      </c>
      <c r="AK8" s="688">
        <v>1.2049252461296778</v>
      </c>
      <c r="AL8" s="634">
        <v>34.645669291338585</v>
      </c>
      <c r="AM8" s="631">
        <v>15.842469841791118</v>
      </c>
      <c r="AN8" s="631">
        <v>10.886630732460967</v>
      </c>
      <c r="AO8" s="638">
        <v>9.0351088313816561</v>
      </c>
      <c r="AP8" s="808">
        <v>3.42</v>
      </c>
      <c r="AQ8" s="808">
        <v>2.54</v>
      </c>
      <c r="AR8" s="809"/>
      <c r="AS8" s="808">
        <v>2.36</v>
      </c>
      <c r="AT8" s="796">
        <v>2.2000000000000002</v>
      </c>
      <c r="AU8" s="809"/>
      <c r="AV8" s="810">
        <v>2.1</v>
      </c>
      <c r="AW8" s="811">
        <v>2.04</v>
      </c>
      <c r="AX8" s="811">
        <v>2</v>
      </c>
      <c r="AY8" s="811">
        <v>1.92</v>
      </c>
      <c r="AZ8" s="811">
        <v>1.84</v>
      </c>
      <c r="BA8" s="811">
        <v>1.68</v>
      </c>
      <c r="BB8" s="811">
        <v>1.44</v>
      </c>
      <c r="BC8" s="811">
        <v>1.32</v>
      </c>
      <c r="BD8" s="811">
        <v>1.24</v>
      </c>
      <c r="BE8" s="811">
        <v>1.2</v>
      </c>
      <c r="BF8" s="811">
        <v>1.1599999999999999</v>
      </c>
      <c r="BG8" s="811">
        <v>1.1200000000000001</v>
      </c>
      <c r="BH8" s="810">
        <v>29.58</v>
      </c>
      <c r="BI8" s="405">
        <v>34.645669291338585</v>
      </c>
      <c r="BJ8" s="405">
        <v>7.6271186440677985</v>
      </c>
      <c r="BK8" s="405">
        <v>7.2727272727272529</v>
      </c>
      <c r="BL8" s="405">
        <v>4.7619047619047672</v>
      </c>
      <c r="BM8" s="306">
        <v>2.941176470588247</v>
      </c>
      <c r="BN8" s="306">
        <v>2</v>
      </c>
      <c r="BO8" s="306">
        <v>4.1666666666666741</v>
      </c>
      <c r="BP8" s="306">
        <v>4.3478260869565188</v>
      </c>
      <c r="BQ8" s="306">
        <v>9.5238095238095344</v>
      </c>
      <c r="BR8" s="306">
        <v>16.666666666666675</v>
      </c>
      <c r="BS8" s="306">
        <v>9.0909090909090828</v>
      </c>
      <c r="BT8" s="306">
        <v>6.4516129032258229</v>
      </c>
      <c r="BU8" s="306">
        <v>3.3333333333333437</v>
      </c>
      <c r="BV8" s="306">
        <v>3.4482758620689724</v>
      </c>
      <c r="BW8" s="306">
        <v>3.5714285714285587</v>
      </c>
      <c r="BX8" s="404">
        <v>7.9899416763794546</v>
      </c>
      <c r="BY8" s="405">
        <v>7.9745295480656582</v>
      </c>
      <c r="BZ8" s="788" t="s">
        <v>2558</v>
      </c>
      <c r="CA8" s="348">
        <v>-9.2592735686053427</v>
      </c>
      <c r="CB8" s="348">
        <v>13.317700996321031</v>
      </c>
      <c r="CC8" s="306">
        <v>79.381206646116155</v>
      </c>
      <c r="CD8" s="554">
        <v>3.762</v>
      </c>
      <c r="CE8" s="419">
        <v>4.1382000000000003</v>
      </c>
      <c r="CF8" s="419">
        <v>4.5358810200000006</v>
      </c>
      <c r="CG8" s="419">
        <v>4.9717791860220011</v>
      </c>
      <c r="CH8" s="496">
        <v>5.4495671657987161</v>
      </c>
      <c r="CI8" s="419">
        <v>22.857427371820716</v>
      </c>
      <c r="CJ8" s="405">
        <v>13.553173656579137</v>
      </c>
      <c r="CK8" s="457">
        <v>1.0900000000000001</v>
      </c>
      <c r="CL8" s="458">
        <v>33.14</v>
      </c>
      <c r="CM8" s="458">
        <v>-0.78</v>
      </c>
      <c r="CN8" s="459">
        <v>3.11</v>
      </c>
      <c r="CO8" s="460">
        <v>13.22</v>
      </c>
    </row>
    <row r="9" spans="1:93" ht="11.25" customHeight="1">
      <c r="A9" s="23" t="s">
        <v>3732</v>
      </c>
      <c r="B9" s="24" t="s">
        <v>3733</v>
      </c>
      <c r="C9" s="217" t="s">
        <v>1312</v>
      </c>
      <c r="D9" s="117">
        <v>7</v>
      </c>
      <c r="E9" s="24">
        <v>408</v>
      </c>
      <c r="F9" s="57" t="s">
        <v>2659</v>
      </c>
      <c r="G9" s="49" t="s">
        <v>2659</v>
      </c>
      <c r="H9" s="181">
        <v>42.58</v>
      </c>
      <c r="I9" s="227">
        <v>1.9257867543447629</v>
      </c>
      <c r="J9" s="126">
        <v>0.2</v>
      </c>
      <c r="K9" s="126">
        <v>0.20499999999999999</v>
      </c>
      <c r="L9" s="104">
        <v>2.4999999999999911</v>
      </c>
      <c r="M9" s="26">
        <v>41935</v>
      </c>
      <c r="N9" s="27">
        <v>41939</v>
      </c>
      <c r="O9" s="28">
        <v>41948</v>
      </c>
      <c r="P9" s="195" t="s">
        <v>1249</v>
      </c>
      <c r="Q9" s="646"/>
      <c r="R9" s="224">
        <v>0.82</v>
      </c>
      <c r="S9" s="231">
        <v>44.808743169398902</v>
      </c>
      <c r="T9" s="680">
        <v>58.847702509644726</v>
      </c>
      <c r="U9" s="227">
        <v>23.26775956284153</v>
      </c>
      <c r="V9" s="492">
        <v>8</v>
      </c>
      <c r="W9" s="161">
        <v>1.83</v>
      </c>
      <c r="X9" s="155">
        <v>1.76</v>
      </c>
      <c r="Y9" s="149">
        <v>0.5</v>
      </c>
      <c r="Z9" s="156">
        <v>2.44</v>
      </c>
      <c r="AA9" s="149">
        <v>10.199999999999999</v>
      </c>
      <c r="AB9" s="432">
        <v>60.7</v>
      </c>
      <c r="AC9" s="440">
        <v>14</v>
      </c>
      <c r="AD9" s="443">
        <v>33.200000000000003</v>
      </c>
      <c r="AE9" s="440">
        <v>13.2</v>
      </c>
      <c r="AF9" s="723">
        <v>5</v>
      </c>
      <c r="AG9" s="456">
        <v>1239</v>
      </c>
      <c r="AH9" s="653">
        <v>2.2999999999999998</v>
      </c>
      <c r="AI9" s="767">
        <v>0.76</v>
      </c>
      <c r="AJ9" s="796">
        <v>0.18236317209141606</v>
      </c>
      <c r="AK9" s="688">
        <v>1.4862989644614808</v>
      </c>
      <c r="AL9" s="634">
        <v>2.5477707006369421</v>
      </c>
      <c r="AM9" s="631">
        <v>8.2282704828692701</v>
      </c>
      <c r="AN9" s="631">
        <v>6.0544573134350133</v>
      </c>
      <c r="AO9" s="235">
        <v>4.073512434713078</v>
      </c>
      <c r="AP9" s="808">
        <v>0.80500000000000005</v>
      </c>
      <c r="AQ9" s="808">
        <v>0.78500000000000003</v>
      </c>
      <c r="AR9" s="809" t="s">
        <v>1127</v>
      </c>
      <c r="AS9" s="808">
        <v>0.745</v>
      </c>
      <c r="AT9" s="796">
        <v>0.63500000000000001</v>
      </c>
      <c r="AU9" s="809"/>
      <c r="AV9" s="810">
        <v>0.60499999999999998</v>
      </c>
      <c r="AW9" s="812">
        <v>0.6</v>
      </c>
      <c r="AX9" s="811">
        <v>0.59499999999999997</v>
      </c>
      <c r="AY9" s="812">
        <v>0.57999999999999996</v>
      </c>
      <c r="AZ9" s="812">
        <v>0.57999999999999996</v>
      </c>
      <c r="BA9" s="811">
        <v>0.57999999999999996</v>
      </c>
      <c r="BB9" s="812">
        <v>0.54</v>
      </c>
      <c r="BC9" s="812">
        <v>0.54</v>
      </c>
      <c r="BD9" s="812">
        <v>0.54</v>
      </c>
      <c r="BE9" s="812">
        <v>0.54</v>
      </c>
      <c r="BF9" s="811">
        <v>0.54</v>
      </c>
      <c r="BG9" s="812">
        <v>0.5</v>
      </c>
      <c r="BH9" s="810">
        <v>9.7100000000000009</v>
      </c>
      <c r="BI9" s="405">
        <v>2.5477707006369421</v>
      </c>
      <c r="BJ9" s="405">
        <v>5.3691275167785379</v>
      </c>
      <c r="BK9" s="405">
        <v>17.322834645669282</v>
      </c>
      <c r="BL9" s="405">
        <v>4.9586776859504189</v>
      </c>
      <c r="BM9" s="306">
        <v>0.83333333333333037</v>
      </c>
      <c r="BN9" s="306">
        <v>0.84033613445377853</v>
      </c>
      <c r="BO9" s="306">
        <v>2.5862068965517349</v>
      </c>
      <c r="BP9" s="306">
        <v>0</v>
      </c>
      <c r="BQ9" s="306">
        <v>0</v>
      </c>
      <c r="BR9" s="306">
        <v>7.4074074074073959</v>
      </c>
      <c r="BS9" s="306">
        <v>0</v>
      </c>
      <c r="BT9" s="306">
        <v>0</v>
      </c>
      <c r="BU9" s="306">
        <v>0</v>
      </c>
      <c r="BV9" s="306">
        <v>0</v>
      </c>
      <c r="BW9" s="306">
        <v>8.0000000000000071</v>
      </c>
      <c r="BX9" s="404">
        <v>3.3243796213854284</v>
      </c>
      <c r="BY9" s="405">
        <v>4.6272671002580141</v>
      </c>
      <c r="BZ9" s="788" t="s">
        <v>1464</v>
      </c>
      <c r="CA9" s="348">
        <v>-15.287515495061754</v>
      </c>
      <c r="CB9" s="348">
        <v>7.9802440677797764</v>
      </c>
      <c r="CC9" s="306">
        <v>54.976545003295811</v>
      </c>
      <c r="CD9" s="570">
        <v>0.88550000000000018</v>
      </c>
      <c r="CE9" s="419">
        <v>0.9740500000000003</v>
      </c>
      <c r="CF9" s="419">
        <v>1.0714550000000005</v>
      </c>
      <c r="CG9" s="419">
        <v>1.1786005000000006</v>
      </c>
      <c r="CH9" s="496">
        <v>1.2964605500000008</v>
      </c>
      <c r="CI9" s="419">
        <v>5.4060660500000024</v>
      </c>
      <c r="CJ9" s="405">
        <v>12.696256575857214</v>
      </c>
      <c r="CK9" s="457">
        <v>1.63</v>
      </c>
      <c r="CL9" s="458">
        <v>50.43</v>
      </c>
      <c r="CM9" s="458">
        <v>-1.37</v>
      </c>
      <c r="CN9" s="525">
        <v>13.76</v>
      </c>
      <c r="CO9" s="508">
        <v>15.2</v>
      </c>
    </row>
    <row r="10" spans="1:93" ht="11.25" customHeight="1">
      <c r="A10" s="23" t="s">
        <v>174</v>
      </c>
      <c r="B10" s="24" t="s">
        <v>175</v>
      </c>
      <c r="C10" s="29" t="s">
        <v>3267</v>
      </c>
      <c r="D10" s="117">
        <v>22</v>
      </c>
      <c r="E10" s="121">
        <v>127</v>
      </c>
      <c r="F10" s="38" t="s">
        <v>2049</v>
      </c>
      <c r="G10" s="39" t="s">
        <v>2049</v>
      </c>
      <c r="H10" s="149">
        <v>63.03</v>
      </c>
      <c r="I10" s="227">
        <v>1.2057750277645565</v>
      </c>
      <c r="J10" s="986">
        <v>0.15</v>
      </c>
      <c r="K10" s="986">
        <v>0.19</v>
      </c>
      <c r="L10" s="104">
        <v>26.666666666666682</v>
      </c>
      <c r="M10" s="26">
        <v>42039</v>
      </c>
      <c r="N10" s="27">
        <v>42041</v>
      </c>
      <c r="O10" s="28">
        <v>42052</v>
      </c>
      <c r="P10" s="195" t="s">
        <v>1523</v>
      </c>
      <c r="Q10" s="198"/>
      <c r="R10" s="224">
        <v>0.76</v>
      </c>
      <c r="S10" s="231">
        <v>33.187772925764193</v>
      </c>
      <c r="T10" s="680">
        <v>124.49840579989826</v>
      </c>
      <c r="U10" s="227">
        <v>27.524017467248907</v>
      </c>
      <c r="V10" s="492">
        <v>12</v>
      </c>
      <c r="W10" s="161">
        <v>2.29</v>
      </c>
      <c r="X10" s="155">
        <v>1.2</v>
      </c>
      <c r="Y10" s="149">
        <v>2.39</v>
      </c>
      <c r="Z10" s="156">
        <v>4.12</v>
      </c>
      <c r="AA10" s="149">
        <v>15.2</v>
      </c>
      <c r="AB10" s="432">
        <v>24.6</v>
      </c>
      <c r="AC10" s="440">
        <v>16.78</v>
      </c>
      <c r="AD10" s="443">
        <v>25.2</v>
      </c>
      <c r="AE10" s="440">
        <v>23</v>
      </c>
      <c r="AF10" s="723">
        <v>11</v>
      </c>
      <c r="AG10" s="456">
        <v>5632</v>
      </c>
      <c r="AH10" s="653">
        <v>0.8</v>
      </c>
      <c r="AI10" s="767">
        <v>0.16</v>
      </c>
      <c r="AJ10" s="796">
        <v>0.73453851322846742</v>
      </c>
      <c r="AK10" s="688">
        <v>1.6458136457675807</v>
      </c>
      <c r="AL10" s="634">
        <v>30.434782608695631</v>
      </c>
      <c r="AM10" s="631">
        <v>25.99210498948732</v>
      </c>
      <c r="AN10" s="631">
        <v>18.510370533357378</v>
      </c>
      <c r="AO10" s="235">
        <v>11.246941949326494</v>
      </c>
      <c r="AP10" s="808">
        <v>0.6</v>
      </c>
      <c r="AQ10" s="808">
        <v>0.46</v>
      </c>
      <c r="AR10" s="809"/>
      <c r="AS10" s="808">
        <v>0.36</v>
      </c>
      <c r="AT10" s="796">
        <v>0.3</v>
      </c>
      <c r="AU10" s="809"/>
      <c r="AV10" s="810">
        <v>0.27</v>
      </c>
      <c r="AW10" s="811">
        <v>0.25666666666666665</v>
      </c>
      <c r="AX10" s="811">
        <v>0.24666666666666667</v>
      </c>
      <c r="AY10" s="811">
        <v>0.23333333333333331</v>
      </c>
      <c r="AZ10" s="811">
        <v>0.22</v>
      </c>
      <c r="BA10" s="812">
        <v>0.21333333333333335</v>
      </c>
      <c r="BB10" s="811">
        <v>0.20666666666666667</v>
      </c>
      <c r="BC10" s="811">
        <v>0.19333333333333333</v>
      </c>
      <c r="BD10" s="811">
        <v>0.18</v>
      </c>
      <c r="BE10" s="812">
        <v>0.17333333333333334</v>
      </c>
      <c r="BF10" s="811">
        <v>0.16666666666666666</v>
      </c>
      <c r="BG10" s="812">
        <v>0.16</v>
      </c>
      <c r="BH10" s="810">
        <v>4.24</v>
      </c>
      <c r="BI10" s="405">
        <v>30.434782608695631</v>
      </c>
      <c r="BJ10" s="405">
        <v>27.777777777777789</v>
      </c>
      <c r="BK10" s="405">
        <v>20</v>
      </c>
      <c r="BL10" s="405">
        <v>11.111111111111093</v>
      </c>
      <c r="BM10" s="306">
        <v>5.1948051948051965</v>
      </c>
      <c r="BN10" s="306">
        <v>4.0540540540540571</v>
      </c>
      <c r="BO10" s="306">
        <v>5.7142857142857384</v>
      </c>
      <c r="BP10" s="306">
        <v>6.0606060606060552</v>
      </c>
      <c r="BQ10" s="306">
        <v>3.125</v>
      </c>
      <c r="BR10" s="306">
        <v>3.2258064516129004</v>
      </c>
      <c r="BS10" s="306">
        <v>6.8965517241379226</v>
      </c>
      <c r="BT10" s="306">
        <v>7.4074074074074181</v>
      </c>
      <c r="BU10" s="306">
        <v>3.8461538461538325</v>
      </c>
      <c r="BV10" s="306">
        <v>4</v>
      </c>
      <c r="BW10" s="306">
        <v>4.1666666666666519</v>
      </c>
      <c r="BX10" s="404">
        <v>9.5343339078209528</v>
      </c>
      <c r="BY10" s="405">
        <v>8.7229498456407413</v>
      </c>
      <c r="BZ10" s="788" t="s">
        <v>2558</v>
      </c>
      <c r="CA10" s="348">
        <v>-7.807871906126973</v>
      </c>
      <c r="CB10" s="348">
        <v>19.716145561121934</v>
      </c>
      <c r="CC10" s="306">
        <v>78.015987914609155</v>
      </c>
      <c r="CD10" s="570">
        <v>0.66</v>
      </c>
      <c r="CE10" s="419">
        <v>0.72600000000000009</v>
      </c>
      <c r="CF10" s="419">
        <v>0.7986000000000002</v>
      </c>
      <c r="CG10" s="419">
        <v>0.87846000000000024</v>
      </c>
      <c r="CH10" s="496">
        <v>0.96630600000000033</v>
      </c>
      <c r="CI10" s="419">
        <v>4.0293660000000013</v>
      </c>
      <c r="CJ10" s="405">
        <v>6.3927748691099486</v>
      </c>
      <c r="CK10" s="457">
        <v>1.23</v>
      </c>
      <c r="CL10" s="458">
        <v>44.57</v>
      </c>
      <c r="CM10" s="458">
        <v>-1.25</v>
      </c>
      <c r="CN10" s="459">
        <v>8.6300000000000008</v>
      </c>
      <c r="CO10" s="460">
        <v>22.2</v>
      </c>
    </row>
    <row r="11" spans="1:93" ht="11.25" customHeight="1">
      <c r="A11" s="193" t="s">
        <v>2679</v>
      </c>
      <c r="B11" s="1153" t="s">
        <v>202</v>
      </c>
      <c r="C11" s="1155" t="s">
        <v>1419</v>
      </c>
      <c r="D11" s="118">
        <v>12</v>
      </c>
      <c r="E11" s="121">
        <v>267</v>
      </c>
      <c r="F11" s="57" t="s">
        <v>2659</v>
      </c>
      <c r="G11" s="49" t="s">
        <v>2659</v>
      </c>
      <c r="H11" s="762">
        <v>29.81</v>
      </c>
      <c r="I11" s="229">
        <v>0.30862126803086209</v>
      </c>
      <c r="J11" s="125">
        <v>2.1000000000000001E-2</v>
      </c>
      <c r="K11" s="125">
        <v>2.3E-2</v>
      </c>
      <c r="L11" s="537">
        <v>9.5238095238095113</v>
      </c>
      <c r="M11" s="43">
        <v>41969</v>
      </c>
      <c r="N11" s="44">
        <v>41974</v>
      </c>
      <c r="O11" s="34">
        <v>42006</v>
      </c>
      <c r="P11" s="273" t="s">
        <v>2777</v>
      </c>
      <c r="Q11" s="32"/>
      <c r="R11" s="224">
        <v>9.1999999999999998E-2</v>
      </c>
      <c r="S11" s="231">
        <v>8.5981308411214936</v>
      </c>
      <c r="T11" s="680">
        <v>48.041839669854447</v>
      </c>
      <c r="U11" s="227">
        <v>27.859813084112147</v>
      </c>
      <c r="V11" s="492">
        <v>12</v>
      </c>
      <c r="W11" s="161">
        <v>1.07</v>
      </c>
      <c r="X11" s="155">
        <v>1.59</v>
      </c>
      <c r="Y11" s="149">
        <v>0.79</v>
      </c>
      <c r="Z11" s="156">
        <v>1.77</v>
      </c>
      <c r="AA11" s="149">
        <v>6.5</v>
      </c>
      <c r="AB11" s="432">
        <v>-31.6</v>
      </c>
      <c r="AC11" s="440">
        <v>20.73</v>
      </c>
      <c r="AD11" s="443">
        <v>-4.8</v>
      </c>
      <c r="AE11" s="440">
        <v>17.5</v>
      </c>
      <c r="AF11" s="723">
        <v>12</v>
      </c>
      <c r="AG11" s="456">
        <v>2160</v>
      </c>
      <c r="AH11" s="653">
        <v>0.6</v>
      </c>
      <c r="AI11" s="767">
        <v>0.5</v>
      </c>
      <c r="AJ11" s="797" t="s">
        <v>462</v>
      </c>
      <c r="AK11" s="686">
        <v>1.0917526080582833</v>
      </c>
      <c r="AL11" s="634">
        <v>26.470588235294091</v>
      </c>
      <c r="AM11" s="631">
        <v>18.258319318889129</v>
      </c>
      <c r="AN11" s="631">
        <v>13.66239376730527</v>
      </c>
      <c r="AO11" s="235">
        <v>12.514184684755891</v>
      </c>
      <c r="AP11" s="808">
        <v>8.5999999999999993E-2</v>
      </c>
      <c r="AQ11" s="808">
        <v>6.8000000000000005E-2</v>
      </c>
      <c r="AR11" s="809"/>
      <c r="AS11" s="808">
        <v>0.06</v>
      </c>
      <c r="AT11" s="796">
        <v>5.1999999999999998E-2</v>
      </c>
      <c r="AU11" s="809"/>
      <c r="AV11" s="810">
        <v>4.8000000000000001E-2</v>
      </c>
      <c r="AW11" s="811">
        <v>4.5332999999999998E-2</v>
      </c>
      <c r="AX11" s="811">
        <v>4.2666999999999997E-2</v>
      </c>
      <c r="AY11" s="811">
        <v>0.04</v>
      </c>
      <c r="AZ11" s="812">
        <v>3.7332999999999998E-2</v>
      </c>
      <c r="BA11" s="811">
        <v>3.5333000000000003E-2</v>
      </c>
      <c r="BB11" s="811">
        <v>2.6450000000000001E-2</v>
      </c>
      <c r="BC11" s="812">
        <v>1.1860000000000001E-2</v>
      </c>
      <c r="BD11" s="812">
        <v>1.1860000000000001E-2</v>
      </c>
      <c r="BE11" s="812">
        <v>1.1860000000000001E-2</v>
      </c>
      <c r="BF11" s="812">
        <v>1.1860000000000001E-2</v>
      </c>
      <c r="BG11" s="811">
        <v>1.1860000000000001E-2</v>
      </c>
      <c r="BH11" s="810">
        <v>0.60041599999999995</v>
      </c>
      <c r="BI11" s="405">
        <v>26.470588235294091</v>
      </c>
      <c r="BJ11" s="405">
        <v>13.333333333333353</v>
      </c>
      <c r="BK11" s="405">
        <v>15.384615384615397</v>
      </c>
      <c r="BL11" s="405">
        <v>8.333333333333325</v>
      </c>
      <c r="BM11" s="306">
        <v>5.8831314936139245</v>
      </c>
      <c r="BN11" s="306">
        <v>6.2483886844634018</v>
      </c>
      <c r="BO11" s="306">
        <v>6.6674999999999818</v>
      </c>
      <c r="BP11" s="306">
        <v>7.1438137840516447</v>
      </c>
      <c r="BQ11" s="306">
        <v>5.6604307587807323</v>
      </c>
      <c r="BR11" s="306">
        <v>33.584120982986775</v>
      </c>
      <c r="BS11" s="306">
        <v>123.01854974704889</v>
      </c>
      <c r="BT11" s="306">
        <v>0</v>
      </c>
      <c r="BU11" s="306">
        <v>0</v>
      </c>
      <c r="BV11" s="306">
        <v>0</v>
      </c>
      <c r="BW11" s="306">
        <v>0</v>
      </c>
      <c r="BX11" s="404">
        <v>16.781853715834767</v>
      </c>
      <c r="BY11" s="405">
        <v>29.914079083912505</v>
      </c>
      <c r="BZ11" s="788" t="s">
        <v>2441</v>
      </c>
      <c r="CA11" s="348">
        <v>-13.888798048776016</v>
      </c>
      <c r="CB11" s="348">
        <v>13.971015035336132</v>
      </c>
      <c r="CC11" s="306">
        <v>72.696110369381387</v>
      </c>
      <c r="CD11" s="570">
        <v>8.6859999999999993E-2</v>
      </c>
      <c r="CE11" s="419">
        <v>9.5546000000000006E-2</v>
      </c>
      <c r="CF11" s="419">
        <v>0.10510060000000002</v>
      </c>
      <c r="CG11" s="419">
        <v>0.11561066000000003</v>
      </c>
      <c r="CH11" s="496">
        <v>0.12717172600000004</v>
      </c>
      <c r="CI11" s="419">
        <v>0.53028898600000018</v>
      </c>
      <c r="CJ11" s="405">
        <v>1.7788962965447841</v>
      </c>
      <c r="CK11" s="457">
        <v>1.3</v>
      </c>
      <c r="CL11" s="458">
        <v>28.22</v>
      </c>
      <c r="CM11" s="458">
        <v>-18.79</v>
      </c>
      <c r="CN11" s="459">
        <v>-2.4900000000000002</v>
      </c>
      <c r="CO11" s="460">
        <v>2.91</v>
      </c>
    </row>
    <row r="12" spans="1:93" ht="11.25" customHeight="1">
      <c r="A12" s="15" t="s">
        <v>751</v>
      </c>
      <c r="B12" s="16" t="s">
        <v>2453</v>
      </c>
      <c r="C12" s="373" t="s">
        <v>1345</v>
      </c>
      <c r="D12" s="116">
        <v>5</v>
      </c>
      <c r="E12" s="24">
        <v>498</v>
      </c>
      <c r="F12" s="78" t="s">
        <v>2659</v>
      </c>
      <c r="G12" s="50" t="s">
        <v>2659</v>
      </c>
      <c r="H12" s="272">
        <v>21.39</v>
      </c>
      <c r="I12" s="226">
        <v>3.6870126227208977</v>
      </c>
      <c r="J12" s="127">
        <v>0.72409699999999999</v>
      </c>
      <c r="K12" s="127">
        <v>0.78865200000000002</v>
      </c>
      <c r="L12" s="764">
        <v>8.9152420186798143</v>
      </c>
      <c r="M12" s="19">
        <v>41764</v>
      </c>
      <c r="N12" s="20">
        <v>41766</v>
      </c>
      <c r="O12" s="21">
        <v>41774</v>
      </c>
      <c r="P12" s="28" t="s">
        <v>3155</v>
      </c>
      <c r="Q12" s="853" t="s">
        <v>1152</v>
      </c>
      <c r="R12" s="225">
        <v>0.78865200000000002</v>
      </c>
      <c r="S12" s="675">
        <v>70.415357142857133</v>
      </c>
      <c r="T12" s="684">
        <v>59.042522016987029</v>
      </c>
      <c r="U12" s="226">
        <v>19.098214285714285</v>
      </c>
      <c r="V12" s="677">
        <v>12</v>
      </c>
      <c r="W12" s="169">
        <v>1.1200000000000001</v>
      </c>
      <c r="X12" s="170">
        <v>2.5099999999999998</v>
      </c>
      <c r="Y12" s="171">
        <v>1.23</v>
      </c>
      <c r="Z12" s="172">
        <v>2.98</v>
      </c>
      <c r="AA12" s="171">
        <v>14.8</v>
      </c>
      <c r="AB12" s="433">
        <v>-8.9</v>
      </c>
      <c r="AC12" s="441">
        <v>9.18</v>
      </c>
      <c r="AD12" s="442">
        <v>-2.2999999999999998</v>
      </c>
      <c r="AE12" s="441">
        <v>7.6</v>
      </c>
      <c r="AF12" s="724">
        <v>12</v>
      </c>
      <c r="AG12" s="461">
        <v>48984</v>
      </c>
      <c r="AH12" s="678">
        <v>0</v>
      </c>
      <c r="AI12" s="768">
        <v>0.47</v>
      </c>
      <c r="AJ12" s="796" t="s">
        <v>462</v>
      </c>
      <c r="AK12" s="688" t="s">
        <v>462</v>
      </c>
      <c r="AL12" s="632">
        <v>8.9152420186798143</v>
      </c>
      <c r="AM12" s="633">
        <v>4.9279814543148337</v>
      </c>
      <c r="AN12" s="633">
        <v>12.126685242873192</v>
      </c>
      <c r="AO12" s="234" t="s">
        <v>462</v>
      </c>
      <c r="AP12" s="803">
        <v>0.78865200000000002</v>
      </c>
      <c r="AQ12" s="803">
        <v>0.72409699999999999</v>
      </c>
      <c r="AR12" s="802"/>
      <c r="AS12" s="803">
        <v>0.70285399999999998</v>
      </c>
      <c r="AT12" s="795">
        <v>0.68267100000000003</v>
      </c>
      <c r="AU12" s="802"/>
      <c r="AV12" s="805">
        <v>0.48391600000000001</v>
      </c>
      <c r="AW12" s="807">
        <v>0.44497999999999999</v>
      </c>
      <c r="AX12" s="806">
        <v>0.46251700000000001</v>
      </c>
      <c r="AY12" s="806">
        <v>0.19550200000000001</v>
      </c>
      <c r="AZ12" s="806">
        <v>9.7794000000000006E-2</v>
      </c>
      <c r="BA12" s="807">
        <v>0</v>
      </c>
      <c r="BB12" s="807">
        <v>0</v>
      </c>
      <c r="BC12" s="806">
        <v>1.23</v>
      </c>
      <c r="BD12" s="807">
        <v>0</v>
      </c>
      <c r="BE12" s="807">
        <v>0</v>
      </c>
      <c r="BF12" s="807">
        <v>0</v>
      </c>
      <c r="BG12" s="807">
        <v>0</v>
      </c>
      <c r="BH12" s="805">
        <v>5.8129830000000009</v>
      </c>
      <c r="BI12" s="407">
        <v>8.9152420186798143</v>
      </c>
      <c r="BJ12" s="407">
        <v>3.0223915635395171</v>
      </c>
      <c r="BK12" s="407">
        <v>2.9564753739355965</v>
      </c>
      <c r="BL12" s="407">
        <v>41.072210879574136</v>
      </c>
      <c r="BM12" s="394">
        <v>8.7500561823003373</v>
      </c>
      <c r="BN12" s="394">
        <v>0</v>
      </c>
      <c r="BO12" s="394">
        <v>136.57916543053267</v>
      </c>
      <c r="BP12" s="394">
        <v>99.912060044583512</v>
      </c>
      <c r="BQ12" s="394">
        <v>0</v>
      </c>
      <c r="BR12" s="394">
        <v>0</v>
      </c>
      <c r="BS12" s="394">
        <v>0</v>
      </c>
      <c r="BT12" s="394">
        <v>0</v>
      </c>
      <c r="BU12" s="394">
        <v>0</v>
      </c>
      <c r="BV12" s="394">
        <v>0</v>
      </c>
      <c r="BW12" s="394">
        <v>0</v>
      </c>
      <c r="BX12" s="406">
        <v>20.080506766209705</v>
      </c>
      <c r="BY12" s="407">
        <v>40.372213232715438</v>
      </c>
      <c r="BZ12" s="787" t="s">
        <v>2558</v>
      </c>
      <c r="CA12" s="350">
        <v>-3.2845164201201946</v>
      </c>
      <c r="CB12" s="350">
        <v>15.81369786559409</v>
      </c>
      <c r="CC12" s="394">
        <v>52.817875602980095</v>
      </c>
      <c r="CD12" s="554">
        <v>0.79653852000000003</v>
      </c>
      <c r="CE12" s="417">
        <v>0.86966075613600013</v>
      </c>
      <c r="CF12" s="417">
        <v>0.93575497360233617</v>
      </c>
      <c r="CG12" s="417">
        <v>1.0068723515961138</v>
      </c>
      <c r="CH12" s="495">
        <v>1.0833946503174186</v>
      </c>
      <c r="CI12" s="417">
        <v>4.6922212516518691</v>
      </c>
      <c r="CJ12" s="407">
        <v>21.936518240541698</v>
      </c>
      <c r="CK12" s="462">
        <v>1.46</v>
      </c>
      <c r="CL12" s="463">
        <v>11.76</v>
      </c>
      <c r="CM12" s="463">
        <v>-16.11</v>
      </c>
      <c r="CN12" s="529">
        <v>4</v>
      </c>
      <c r="CO12" s="530">
        <v>-3.26</v>
      </c>
    </row>
    <row r="13" spans="1:93" ht="11.25" customHeight="1">
      <c r="A13" s="23" t="s">
        <v>3320</v>
      </c>
      <c r="B13" s="24" t="s">
        <v>3321</v>
      </c>
      <c r="C13" s="29" t="s">
        <v>3416</v>
      </c>
      <c r="D13" s="117">
        <v>48</v>
      </c>
      <c r="E13" s="121">
        <v>19</v>
      </c>
      <c r="F13" s="38" t="s">
        <v>1572</v>
      </c>
      <c r="G13" s="39" t="s">
        <v>2049</v>
      </c>
      <c r="H13" s="149">
        <v>31.09</v>
      </c>
      <c r="I13" s="227">
        <v>2.0585397233837246</v>
      </c>
      <c r="J13" s="126">
        <v>0.155</v>
      </c>
      <c r="K13" s="126">
        <v>0.16</v>
      </c>
      <c r="L13" s="25">
        <v>3.2258064516129004</v>
      </c>
      <c r="M13" s="26">
        <v>42003</v>
      </c>
      <c r="N13" s="27">
        <v>42006</v>
      </c>
      <c r="O13" s="28">
        <v>42037</v>
      </c>
      <c r="P13" s="195" t="s">
        <v>917</v>
      </c>
      <c r="Q13" s="515"/>
      <c r="R13" s="224">
        <v>0.64</v>
      </c>
      <c r="S13" s="231">
        <v>48.484848484848484</v>
      </c>
      <c r="T13" s="680">
        <v>37.648481201589632</v>
      </c>
      <c r="U13" s="227">
        <v>23.553030303030301</v>
      </c>
      <c r="V13" s="492">
        <v>10</v>
      </c>
      <c r="W13" s="161">
        <v>1.32</v>
      </c>
      <c r="X13" s="155">
        <v>3.8</v>
      </c>
      <c r="Y13" s="149">
        <v>0.35</v>
      </c>
      <c r="Z13" s="156">
        <v>1.81</v>
      </c>
      <c r="AA13" s="149">
        <v>8</v>
      </c>
      <c r="AB13" s="432">
        <v>1.5</v>
      </c>
      <c r="AC13" s="440">
        <v>6.27</v>
      </c>
      <c r="AD13" s="443">
        <v>4.3</v>
      </c>
      <c r="AE13" s="440">
        <v>6.2</v>
      </c>
      <c r="AF13" s="723">
        <v>6</v>
      </c>
      <c r="AG13" s="456">
        <v>1738</v>
      </c>
      <c r="AH13" s="653">
        <v>2</v>
      </c>
      <c r="AI13" s="767">
        <v>0.33</v>
      </c>
      <c r="AJ13" s="796">
        <v>0.83265589721428346</v>
      </c>
      <c r="AK13" s="688">
        <v>0.79920072016341082</v>
      </c>
      <c r="AL13" s="634">
        <v>3.3333333333333437</v>
      </c>
      <c r="AM13" s="631">
        <v>3.4509669068251148</v>
      </c>
      <c r="AN13" s="631">
        <v>3.5804203580214189</v>
      </c>
      <c r="AO13" s="638">
        <v>4.4800014160264245</v>
      </c>
      <c r="AP13" s="808">
        <v>0.62</v>
      </c>
      <c r="AQ13" s="808">
        <v>0.6</v>
      </c>
      <c r="AR13" s="809" t="s">
        <v>1127</v>
      </c>
      <c r="AS13" s="808">
        <v>0.57999999999999996</v>
      </c>
      <c r="AT13" s="796">
        <v>0.56000000000000005</v>
      </c>
      <c r="AU13" s="809"/>
      <c r="AV13" s="810">
        <v>0.54</v>
      </c>
      <c r="AW13" s="811">
        <v>0.52</v>
      </c>
      <c r="AX13" s="811">
        <v>0.5</v>
      </c>
      <c r="AY13" s="811">
        <v>0.48</v>
      </c>
      <c r="AZ13" s="811">
        <v>0.44</v>
      </c>
      <c r="BA13" s="811">
        <v>0.42</v>
      </c>
      <c r="BB13" s="811">
        <v>0.4</v>
      </c>
      <c r="BC13" s="811">
        <v>0.38</v>
      </c>
      <c r="BD13" s="811">
        <v>0.36</v>
      </c>
      <c r="BE13" s="811">
        <v>0.33</v>
      </c>
      <c r="BF13" s="811">
        <v>0.31</v>
      </c>
      <c r="BG13" s="811">
        <v>0.28000000000000003</v>
      </c>
      <c r="BH13" s="810">
        <v>7.32</v>
      </c>
      <c r="BI13" s="405">
        <v>3.3333333333333437</v>
      </c>
      <c r="BJ13" s="405">
        <v>3.4482758620689724</v>
      </c>
      <c r="BK13" s="405">
        <v>3.5714285714285587</v>
      </c>
      <c r="BL13" s="405">
        <v>3.7037037037036979</v>
      </c>
      <c r="BM13" s="306">
        <v>3.8461538461538547</v>
      </c>
      <c r="BN13" s="306">
        <v>4</v>
      </c>
      <c r="BO13" s="306">
        <v>4.1666666666666741</v>
      </c>
      <c r="BP13" s="306">
        <v>9.0909090909090828</v>
      </c>
      <c r="BQ13" s="306">
        <v>4.7619047619047672</v>
      </c>
      <c r="BR13" s="306">
        <v>4.9999999999999822</v>
      </c>
      <c r="BS13" s="306">
        <v>5.2631578947368363</v>
      </c>
      <c r="BT13" s="306">
        <v>5.555555555555558</v>
      </c>
      <c r="BU13" s="306">
        <v>9.0909090909090828</v>
      </c>
      <c r="BV13" s="306">
        <v>6.4516129032258229</v>
      </c>
      <c r="BW13" s="306">
        <v>10.714285714285698</v>
      </c>
      <c r="BX13" s="404">
        <v>5.4665264663254618</v>
      </c>
      <c r="BY13" s="405">
        <v>2.2705920850083263</v>
      </c>
      <c r="BZ13" s="788" t="s">
        <v>2558</v>
      </c>
      <c r="CA13" s="348">
        <v>-17.91407022162516</v>
      </c>
      <c r="CB13" s="348">
        <v>5.638960081405143</v>
      </c>
      <c r="CC13" s="306">
        <v>54.799739587284449</v>
      </c>
      <c r="CD13" s="570">
        <v>0.62929999999999997</v>
      </c>
      <c r="CE13" s="419">
        <v>0.66875710999999993</v>
      </c>
      <c r="CF13" s="419">
        <v>0.71022005081999995</v>
      </c>
      <c r="CG13" s="419">
        <v>0.75425369397083997</v>
      </c>
      <c r="CH13" s="496">
        <v>0.80101742299703205</v>
      </c>
      <c r="CI13" s="419">
        <v>3.5635482777878718</v>
      </c>
      <c r="CJ13" s="405">
        <v>11.462040134409365</v>
      </c>
      <c r="CK13" s="457">
        <v>0.94</v>
      </c>
      <c r="CL13" s="458">
        <v>29.84</v>
      </c>
      <c r="CM13" s="458">
        <v>-1.02</v>
      </c>
      <c r="CN13" s="459">
        <v>5.83</v>
      </c>
      <c r="CO13" s="460">
        <v>15.01</v>
      </c>
    </row>
    <row r="14" spans="1:93" ht="11.25" customHeight="1">
      <c r="A14" s="86" t="s">
        <v>33</v>
      </c>
      <c r="B14" s="109" t="s">
        <v>3464</v>
      </c>
      <c r="C14" s="217" t="s">
        <v>3416</v>
      </c>
      <c r="D14" s="117">
        <v>10</v>
      </c>
      <c r="E14" s="121">
        <v>344</v>
      </c>
      <c r="F14" s="57" t="s">
        <v>2659</v>
      </c>
      <c r="G14" s="49" t="s">
        <v>2659</v>
      </c>
      <c r="H14" s="181">
        <v>90.03</v>
      </c>
      <c r="I14" s="227">
        <v>2.2659113628790402</v>
      </c>
      <c r="J14" s="126">
        <v>0.93</v>
      </c>
      <c r="K14" s="126">
        <v>1.02</v>
      </c>
      <c r="L14" s="104">
        <v>9.6774193548387011</v>
      </c>
      <c r="M14" s="26">
        <v>41927</v>
      </c>
      <c r="N14" s="27">
        <v>41929</v>
      </c>
      <c r="O14" s="28">
        <v>41960</v>
      </c>
      <c r="P14" s="28" t="s">
        <v>1426</v>
      </c>
      <c r="Q14" s="91" t="s">
        <v>2330</v>
      </c>
      <c r="R14" s="224">
        <v>2.04</v>
      </c>
      <c r="S14" s="231">
        <v>45.739910313901348</v>
      </c>
      <c r="T14" s="680">
        <v>204.2809652764964</v>
      </c>
      <c r="U14" s="227">
        <v>20.18609865470852</v>
      </c>
      <c r="V14" s="492">
        <v>8</v>
      </c>
      <c r="W14" s="161">
        <v>4.46</v>
      </c>
      <c r="X14" s="155">
        <v>2.0699999999999998</v>
      </c>
      <c r="Y14" s="149">
        <v>1.85</v>
      </c>
      <c r="Z14" s="156">
        <v>10.32</v>
      </c>
      <c r="AA14" s="149">
        <v>54.7</v>
      </c>
      <c r="AB14" s="432">
        <v>-8.3000000000000007</v>
      </c>
      <c r="AC14" s="440">
        <v>9.1199999999999992</v>
      </c>
      <c r="AD14" s="443">
        <v>13.1</v>
      </c>
      <c r="AE14" s="440">
        <v>9.77</v>
      </c>
      <c r="AF14" s="723">
        <v>28</v>
      </c>
      <c r="AG14" s="456">
        <v>59825</v>
      </c>
      <c r="AH14" s="653">
        <v>0.3</v>
      </c>
      <c r="AI14" s="767">
        <v>0</v>
      </c>
      <c r="AJ14" s="796">
        <v>1.6075059168518679</v>
      </c>
      <c r="AK14" s="688" t="s">
        <v>462</v>
      </c>
      <c r="AL14" s="634">
        <v>12.06896551724137</v>
      </c>
      <c r="AM14" s="631">
        <v>20.123329994304417</v>
      </c>
      <c r="AN14" s="631">
        <v>21.058327510759469</v>
      </c>
      <c r="AO14" s="235" t="s">
        <v>462</v>
      </c>
      <c r="AP14" s="808">
        <v>1.95</v>
      </c>
      <c r="AQ14" s="808">
        <v>1.74</v>
      </c>
      <c r="AR14" s="809"/>
      <c r="AS14" s="808">
        <v>1.4850000000000001</v>
      </c>
      <c r="AT14" s="796">
        <v>1.125</v>
      </c>
      <c r="AU14" s="809"/>
      <c r="AV14" s="810">
        <v>0.82499999999999996</v>
      </c>
      <c r="AW14" s="811">
        <v>0.75</v>
      </c>
      <c r="AX14" s="811">
        <v>0.5</v>
      </c>
      <c r="AY14" s="811">
        <v>0.42</v>
      </c>
      <c r="AZ14" s="811">
        <v>0.35</v>
      </c>
      <c r="BA14" s="811">
        <v>0.3</v>
      </c>
      <c r="BB14" s="812">
        <v>0</v>
      </c>
      <c r="BC14" s="812">
        <v>0</v>
      </c>
      <c r="BD14" s="812">
        <v>0</v>
      </c>
      <c r="BE14" s="812">
        <v>0</v>
      </c>
      <c r="BF14" s="812">
        <v>0</v>
      </c>
      <c r="BG14" s="812">
        <v>0</v>
      </c>
      <c r="BH14" s="810">
        <v>9.4450000000000003</v>
      </c>
      <c r="BI14" s="405">
        <v>12.06896551724137</v>
      </c>
      <c r="BJ14" s="405">
        <v>17.171717171717169</v>
      </c>
      <c r="BK14" s="405">
        <v>32</v>
      </c>
      <c r="BL14" s="405">
        <v>36.363636363636374</v>
      </c>
      <c r="BM14" s="306">
        <v>9.9999999999999858</v>
      </c>
      <c r="BN14" s="306">
        <v>50</v>
      </c>
      <c r="BO14" s="306">
        <v>19.047619047619047</v>
      </c>
      <c r="BP14" s="306">
        <v>20</v>
      </c>
      <c r="BQ14" s="306">
        <v>16.666666666666675</v>
      </c>
      <c r="BR14" s="306">
        <v>0</v>
      </c>
      <c r="BS14" s="306">
        <v>0</v>
      </c>
      <c r="BT14" s="306">
        <v>0</v>
      </c>
      <c r="BU14" s="306">
        <v>0</v>
      </c>
      <c r="BV14" s="306">
        <v>0</v>
      </c>
      <c r="BW14" s="306">
        <v>0</v>
      </c>
      <c r="BX14" s="404">
        <v>14.221240317792043</v>
      </c>
      <c r="BY14" s="405">
        <v>15.041667184599083</v>
      </c>
      <c r="BZ14" s="788" t="s">
        <v>2442</v>
      </c>
      <c r="CA14" s="348">
        <v>3.1381402189299905</v>
      </c>
      <c r="CB14" s="348">
        <v>23.32423887363851</v>
      </c>
      <c r="CC14" s="306">
        <v>61.131108780558357</v>
      </c>
      <c r="CD14" s="570">
        <v>1.9695</v>
      </c>
      <c r="CE14" s="419">
        <v>2.1491183999999999</v>
      </c>
      <c r="CF14" s="419">
        <v>2.3590872676799997</v>
      </c>
      <c r="CG14" s="419">
        <v>2.5895700937323354</v>
      </c>
      <c r="CH14" s="496">
        <v>2.8425710918899845</v>
      </c>
      <c r="CI14" s="419">
        <v>11.909846853302319</v>
      </c>
      <c r="CJ14" s="405">
        <v>13.228753585807308</v>
      </c>
      <c r="CK14" s="457">
        <v>1.21</v>
      </c>
      <c r="CL14" s="458">
        <v>21.7</v>
      </c>
      <c r="CM14" s="458">
        <v>-2.08</v>
      </c>
      <c r="CN14" s="459">
        <v>1.66</v>
      </c>
      <c r="CO14" s="460">
        <v>9.3800000000000008</v>
      </c>
    </row>
    <row r="15" spans="1:93" ht="11.25" customHeight="1">
      <c r="A15" s="23" t="s">
        <v>2171</v>
      </c>
      <c r="B15" s="24" t="s">
        <v>394</v>
      </c>
      <c r="C15" s="29" t="s">
        <v>3417</v>
      </c>
      <c r="D15" s="117">
        <v>22</v>
      </c>
      <c r="E15" s="121">
        <v>119</v>
      </c>
      <c r="F15" s="38" t="s">
        <v>2049</v>
      </c>
      <c r="G15" s="39" t="s">
        <v>2049</v>
      </c>
      <c r="H15" s="149">
        <v>114.01</v>
      </c>
      <c r="I15" s="227">
        <v>2.2805017103762828</v>
      </c>
      <c r="J15" s="113">
        <v>0.63</v>
      </c>
      <c r="K15" s="113">
        <v>0.65</v>
      </c>
      <c r="L15" s="104">
        <v>3.1746031746031855</v>
      </c>
      <c r="M15" s="26">
        <v>41841</v>
      </c>
      <c r="N15" s="27">
        <v>41843</v>
      </c>
      <c r="O15" s="28">
        <v>41864</v>
      </c>
      <c r="P15" s="28" t="s">
        <v>2158</v>
      </c>
      <c r="Q15" s="91" t="s">
        <v>1235</v>
      </c>
      <c r="R15" s="224">
        <v>2.6</v>
      </c>
      <c r="S15" s="231">
        <v>26.94300518134715</v>
      </c>
      <c r="T15" s="680">
        <v>-18.338299823216943</v>
      </c>
      <c r="U15" s="227">
        <v>11.814507772020725</v>
      </c>
      <c r="V15" s="492">
        <v>12</v>
      </c>
      <c r="W15" s="161">
        <v>9.65</v>
      </c>
      <c r="X15" s="155">
        <v>1.88</v>
      </c>
      <c r="Y15" s="149">
        <v>1.94</v>
      </c>
      <c r="Z15" s="156">
        <v>1.27</v>
      </c>
      <c r="AA15" s="149">
        <v>11.1</v>
      </c>
      <c r="AB15" s="432">
        <v>38.200000000000003</v>
      </c>
      <c r="AC15" s="440">
        <v>2.89</v>
      </c>
      <c r="AD15" s="443">
        <v>25.8</v>
      </c>
      <c r="AE15" s="440">
        <v>6.28</v>
      </c>
      <c r="AF15" s="723">
        <v>25</v>
      </c>
      <c r="AG15" s="456">
        <v>37822</v>
      </c>
      <c r="AH15" s="653">
        <v>0.5</v>
      </c>
      <c r="AI15" s="767">
        <v>0.21</v>
      </c>
      <c r="AJ15" s="796">
        <v>0.67274592492300544</v>
      </c>
      <c r="AK15" s="688">
        <v>1.4071243031200023</v>
      </c>
      <c r="AL15" s="634">
        <v>28</v>
      </c>
      <c r="AM15" s="631">
        <v>23.47158379972165</v>
      </c>
      <c r="AN15" s="631">
        <v>17.356844863013542</v>
      </c>
      <c r="AO15" s="235">
        <v>12.334976252295826</v>
      </c>
      <c r="AP15" s="808">
        <v>2.56</v>
      </c>
      <c r="AQ15" s="808">
        <v>2</v>
      </c>
      <c r="AR15" s="809"/>
      <c r="AS15" s="808">
        <v>1.92</v>
      </c>
      <c r="AT15" s="796">
        <v>1.36</v>
      </c>
      <c r="AU15" s="809"/>
      <c r="AV15" s="810">
        <v>1.28</v>
      </c>
      <c r="AW15" s="811">
        <v>1.1499999999999999</v>
      </c>
      <c r="AX15" s="811">
        <v>1.0900000000000001</v>
      </c>
      <c r="AY15" s="811">
        <v>1.04</v>
      </c>
      <c r="AZ15" s="811">
        <v>0.96</v>
      </c>
      <c r="BA15" s="811">
        <v>0.88</v>
      </c>
      <c r="BB15" s="811">
        <v>0.8</v>
      </c>
      <c r="BC15" s="811">
        <v>0.74</v>
      </c>
      <c r="BD15" s="811">
        <v>0.68</v>
      </c>
      <c r="BE15" s="811">
        <v>0.56000000000000005</v>
      </c>
      <c r="BF15" s="811">
        <v>0.48</v>
      </c>
      <c r="BG15" s="811">
        <v>0.4</v>
      </c>
      <c r="BH15" s="810">
        <v>17.899999999999999</v>
      </c>
      <c r="BI15" s="405">
        <v>28</v>
      </c>
      <c r="BJ15" s="405">
        <v>4.1666666666666741</v>
      </c>
      <c r="BK15" s="405">
        <v>41.176470588235283</v>
      </c>
      <c r="BL15" s="405">
        <v>6.25</v>
      </c>
      <c r="BM15" s="306">
        <v>11.304347826086957</v>
      </c>
      <c r="BN15" s="306">
        <v>5.504587155963292</v>
      </c>
      <c r="BO15" s="306">
        <v>4.8076923076923128</v>
      </c>
      <c r="BP15" s="306">
        <v>8.3333333333333481</v>
      </c>
      <c r="BQ15" s="306">
        <v>9.0909090909090828</v>
      </c>
      <c r="BR15" s="306">
        <v>9.9999999999999858</v>
      </c>
      <c r="BS15" s="306">
        <v>8.1081081081081141</v>
      </c>
      <c r="BT15" s="306">
        <v>8.8235294117646959</v>
      </c>
      <c r="BU15" s="306">
        <v>21.42857142857142</v>
      </c>
      <c r="BV15" s="306">
        <v>16.666666666666675</v>
      </c>
      <c r="BW15" s="306">
        <v>20</v>
      </c>
      <c r="BX15" s="404">
        <v>13.577392172266523</v>
      </c>
      <c r="BY15" s="405">
        <v>9.9485038916816659</v>
      </c>
      <c r="BZ15" s="788" t="s">
        <v>2637</v>
      </c>
      <c r="CA15" s="348">
        <v>7.8228388013690981</v>
      </c>
      <c r="CB15" s="348">
        <v>19.637346573389824</v>
      </c>
      <c r="CC15" s="306">
        <v>76.716550291964808</v>
      </c>
      <c r="CD15" s="570">
        <v>2.8160000000000003</v>
      </c>
      <c r="CE15" s="419">
        <v>2.8973824000000001</v>
      </c>
      <c r="CF15" s="419">
        <v>3.0793380147200002</v>
      </c>
      <c r="CG15" s="419">
        <v>3.2727204420444163</v>
      </c>
      <c r="CH15" s="496">
        <v>3.4782472858048057</v>
      </c>
      <c r="CI15" s="419">
        <v>15.543688142569223</v>
      </c>
      <c r="CJ15" s="405">
        <v>13.63361822872487</v>
      </c>
      <c r="CK15" s="457">
        <v>0.88</v>
      </c>
      <c r="CL15" s="458">
        <v>22.21</v>
      </c>
      <c r="CM15" s="458">
        <v>-2.95</v>
      </c>
      <c r="CN15" s="459">
        <v>1.01</v>
      </c>
      <c r="CO15" s="460">
        <v>6.68</v>
      </c>
    </row>
    <row r="16" spans="1:93" ht="11.25" customHeight="1">
      <c r="A16" s="193" t="s">
        <v>1924</v>
      </c>
      <c r="B16" s="186" t="s">
        <v>1925</v>
      </c>
      <c r="C16" s="524" t="s">
        <v>2770</v>
      </c>
      <c r="D16" s="118">
        <v>11</v>
      </c>
      <c r="E16" s="121">
        <v>300</v>
      </c>
      <c r="F16" s="65" t="s">
        <v>2659</v>
      </c>
      <c r="G16" s="66" t="s">
        <v>2659</v>
      </c>
      <c r="H16" s="762">
        <v>19.23</v>
      </c>
      <c r="I16" s="229">
        <v>1.8720748829953195</v>
      </c>
      <c r="J16" s="125">
        <v>0.08</v>
      </c>
      <c r="K16" s="125">
        <v>0.09</v>
      </c>
      <c r="L16" s="537">
        <v>12.5</v>
      </c>
      <c r="M16" s="43">
        <v>41911</v>
      </c>
      <c r="N16" s="44">
        <v>41913</v>
      </c>
      <c r="O16" s="34">
        <v>41928</v>
      </c>
      <c r="P16" s="273" t="s">
        <v>2853</v>
      </c>
      <c r="Q16" s="198"/>
      <c r="R16" s="192">
        <v>0.36</v>
      </c>
      <c r="S16" s="672">
        <v>27.27272727272727</v>
      </c>
      <c r="T16" s="681">
        <v>1.4635327832048572</v>
      </c>
      <c r="U16" s="229">
        <v>14.568181818181818</v>
      </c>
      <c r="V16" s="493">
        <v>12</v>
      </c>
      <c r="W16" s="162">
        <v>1.32</v>
      </c>
      <c r="X16" s="157" t="s">
        <v>462</v>
      </c>
      <c r="Y16" s="150">
        <v>0.61</v>
      </c>
      <c r="Z16" s="158">
        <v>1.59</v>
      </c>
      <c r="AA16" s="150">
        <v>13.6</v>
      </c>
      <c r="AB16" s="434">
        <v>8</v>
      </c>
      <c r="AC16" s="444">
        <v>15.44</v>
      </c>
      <c r="AD16" s="445">
        <v>-0.3</v>
      </c>
      <c r="AE16" s="444" t="s">
        <v>462</v>
      </c>
      <c r="AF16" s="725">
        <v>1</v>
      </c>
      <c r="AG16" s="625">
        <v>63</v>
      </c>
      <c r="AH16" s="679">
        <v>11</v>
      </c>
      <c r="AI16" s="769">
        <v>0.77</v>
      </c>
      <c r="AJ16" s="796" t="s">
        <v>462</v>
      </c>
      <c r="AK16" s="688">
        <v>0.44838208347199987</v>
      </c>
      <c r="AL16" s="635">
        <v>10</v>
      </c>
      <c r="AM16" s="636">
        <v>9.6961310486523686</v>
      </c>
      <c r="AN16" s="636">
        <v>10.534229649286942</v>
      </c>
      <c r="AO16" s="236">
        <v>23.493868371626792</v>
      </c>
      <c r="AP16" s="814">
        <v>0.33</v>
      </c>
      <c r="AQ16" s="814">
        <v>0.3</v>
      </c>
      <c r="AR16" s="815" t="s">
        <v>1127</v>
      </c>
      <c r="AS16" s="831">
        <v>0.28000000000000003</v>
      </c>
      <c r="AT16" s="797">
        <v>0.25</v>
      </c>
      <c r="AU16" s="815"/>
      <c r="AV16" s="816">
        <v>0.21</v>
      </c>
      <c r="AW16" s="820">
        <v>0.2</v>
      </c>
      <c r="AX16" s="817">
        <v>0.17</v>
      </c>
      <c r="AY16" s="817">
        <v>0.15</v>
      </c>
      <c r="AZ16" s="820">
        <v>0.12</v>
      </c>
      <c r="BA16" s="817">
        <v>0.1</v>
      </c>
      <c r="BB16" s="817">
        <v>0.04</v>
      </c>
      <c r="BC16" s="820">
        <v>0</v>
      </c>
      <c r="BD16" s="820">
        <v>0</v>
      </c>
      <c r="BE16" s="820">
        <v>0</v>
      </c>
      <c r="BF16" s="820">
        <v>0</v>
      </c>
      <c r="BG16" s="820">
        <v>0</v>
      </c>
      <c r="BH16" s="816">
        <v>2.15</v>
      </c>
      <c r="BI16" s="409">
        <v>10</v>
      </c>
      <c r="BJ16" s="409">
        <v>7.1428571428571397</v>
      </c>
      <c r="BK16" s="409">
        <v>12</v>
      </c>
      <c r="BL16" s="409">
        <v>19.047619047619047</v>
      </c>
      <c r="BM16" s="395">
        <v>4.9999999999999822</v>
      </c>
      <c r="BN16" s="395">
        <v>17.647058823529417</v>
      </c>
      <c r="BO16" s="395">
        <v>13.333333333333353</v>
      </c>
      <c r="BP16" s="395">
        <v>25</v>
      </c>
      <c r="BQ16" s="395">
        <v>20</v>
      </c>
      <c r="BR16" s="395">
        <v>150</v>
      </c>
      <c r="BS16" s="395">
        <v>0</v>
      </c>
      <c r="BT16" s="395">
        <v>0</v>
      </c>
      <c r="BU16" s="395">
        <v>0</v>
      </c>
      <c r="BV16" s="395">
        <v>0</v>
      </c>
      <c r="BW16" s="395">
        <v>0</v>
      </c>
      <c r="BX16" s="408">
        <v>18.61139122315593</v>
      </c>
      <c r="BY16" s="409">
        <v>36.056687233230299</v>
      </c>
      <c r="BZ16" s="654" t="s">
        <v>2558</v>
      </c>
      <c r="CA16" s="349">
        <v>-2.161877285899557</v>
      </c>
      <c r="CB16" s="349">
        <v>12.406304532282261</v>
      </c>
      <c r="CC16" s="395">
        <v>65.66397461523529</v>
      </c>
      <c r="CD16" s="574">
        <v>0.35640000000000005</v>
      </c>
      <c r="CE16" s="420">
        <v>0.39204000000000011</v>
      </c>
      <c r="CF16" s="420">
        <v>0.40380120000000014</v>
      </c>
      <c r="CG16" s="420">
        <v>0.41591523600000013</v>
      </c>
      <c r="CH16" s="497">
        <v>0.42839269308000016</v>
      </c>
      <c r="CI16" s="420">
        <v>1.9965491290800008</v>
      </c>
      <c r="CJ16" s="409">
        <v>10.382470770046806</v>
      </c>
      <c r="CK16" s="468">
        <v>0.28999999999999998</v>
      </c>
      <c r="CL16" s="469">
        <v>30.5</v>
      </c>
      <c r="CM16" s="469">
        <v>-5.77</v>
      </c>
      <c r="CN16" s="470">
        <v>1.91</v>
      </c>
      <c r="CO16" s="471">
        <v>10.83</v>
      </c>
    </row>
    <row r="17" spans="1:93" ht="11.25" customHeight="1">
      <c r="A17" s="15" t="s">
        <v>1593</v>
      </c>
      <c r="B17" s="16" t="s">
        <v>1594</v>
      </c>
      <c r="C17" s="194" t="s">
        <v>1881</v>
      </c>
      <c r="D17" s="116">
        <v>6</v>
      </c>
      <c r="E17" s="24">
        <v>476</v>
      </c>
      <c r="F17" s="57" t="s">
        <v>2659</v>
      </c>
      <c r="G17" s="49" t="s">
        <v>2659</v>
      </c>
      <c r="H17" s="272">
        <v>23.32</v>
      </c>
      <c r="I17" s="227">
        <v>0.98627787307032588</v>
      </c>
      <c r="J17" s="127">
        <v>0.2</v>
      </c>
      <c r="K17" s="127">
        <v>0.23</v>
      </c>
      <c r="L17" s="764">
        <v>15</v>
      </c>
      <c r="M17" s="19">
        <v>42089</v>
      </c>
      <c r="N17" s="20">
        <v>42093</v>
      </c>
      <c r="O17" s="21">
        <v>42137</v>
      </c>
      <c r="P17" s="21" t="s">
        <v>3155</v>
      </c>
      <c r="Q17" s="853" t="s">
        <v>454</v>
      </c>
      <c r="R17" s="224">
        <v>0.23</v>
      </c>
      <c r="S17" s="231">
        <v>20.17543859649123</v>
      </c>
      <c r="T17" s="680">
        <v>45.232756657159889</v>
      </c>
      <c r="U17" s="227">
        <v>20.456140350877195</v>
      </c>
      <c r="V17" s="492">
        <v>12</v>
      </c>
      <c r="W17" s="161">
        <v>1.1399999999999999</v>
      </c>
      <c r="X17" s="155">
        <v>2.69</v>
      </c>
      <c r="Y17" s="149">
        <v>3.8</v>
      </c>
      <c r="Z17" s="156">
        <v>2.3199999999999998</v>
      </c>
      <c r="AA17" s="149">
        <v>15.6</v>
      </c>
      <c r="AB17" s="432">
        <v>21.1</v>
      </c>
      <c r="AC17" s="440">
        <v>23.36</v>
      </c>
      <c r="AD17" s="443">
        <v>66.5</v>
      </c>
      <c r="AE17" s="440">
        <v>7.6</v>
      </c>
      <c r="AF17" s="723">
        <v>26</v>
      </c>
      <c r="AG17" s="456">
        <v>16768</v>
      </c>
      <c r="AH17" s="653">
        <v>1</v>
      </c>
      <c r="AI17" s="767">
        <v>0.6</v>
      </c>
      <c r="AJ17" s="795" t="s">
        <v>462</v>
      </c>
      <c r="AK17" s="794" t="s">
        <v>462</v>
      </c>
      <c r="AL17" s="634">
        <v>5.2631578947368363</v>
      </c>
      <c r="AM17" s="631">
        <v>6.6224564261434971</v>
      </c>
      <c r="AN17" s="631" t="s">
        <v>462</v>
      </c>
      <c r="AO17" s="235" t="s">
        <v>462</v>
      </c>
      <c r="AP17" s="808">
        <v>0.2</v>
      </c>
      <c r="AQ17" s="808">
        <v>0.19</v>
      </c>
      <c r="AR17" s="809"/>
      <c r="AS17" s="808">
        <v>0.18</v>
      </c>
      <c r="AT17" s="796">
        <v>0.16500000000000001</v>
      </c>
      <c r="AU17" s="809"/>
      <c r="AV17" s="810">
        <v>0.15</v>
      </c>
      <c r="AW17" s="812">
        <v>0</v>
      </c>
      <c r="AX17" s="812">
        <v>0</v>
      </c>
      <c r="AY17" s="812">
        <v>0</v>
      </c>
      <c r="AZ17" s="812">
        <v>0</v>
      </c>
      <c r="BA17" s="812">
        <v>0</v>
      </c>
      <c r="BB17" s="812">
        <v>0</v>
      </c>
      <c r="BC17" s="812">
        <v>0</v>
      </c>
      <c r="BD17" s="812">
        <v>0</v>
      </c>
      <c r="BE17" s="812">
        <v>0</v>
      </c>
      <c r="BF17" s="812">
        <v>0</v>
      </c>
      <c r="BG17" s="812">
        <v>0</v>
      </c>
      <c r="BH17" s="810">
        <v>0.88500000000000001</v>
      </c>
      <c r="BI17" s="405">
        <v>5.2631578947368363</v>
      </c>
      <c r="BJ17" s="405">
        <v>5.555555555555558</v>
      </c>
      <c r="BK17" s="405">
        <v>9.0909090909090828</v>
      </c>
      <c r="BL17" s="405">
        <v>10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  <c r="BV17" s="306">
        <v>0</v>
      </c>
      <c r="BW17" s="306">
        <v>0</v>
      </c>
      <c r="BX17" s="404">
        <v>1.9939748360800991</v>
      </c>
      <c r="BY17" s="405">
        <v>3.479182106483826</v>
      </c>
      <c r="BZ17" s="788" t="s">
        <v>2442</v>
      </c>
      <c r="CA17" s="348" t="s">
        <v>462</v>
      </c>
      <c r="CB17" s="348" t="s">
        <v>462</v>
      </c>
      <c r="CC17" s="306">
        <v>53.30663668374337</v>
      </c>
      <c r="CD17" s="570">
        <v>0.22</v>
      </c>
      <c r="CE17" s="419">
        <v>0.24200000000000005</v>
      </c>
      <c r="CF17" s="419">
        <v>0.26039200000000007</v>
      </c>
      <c r="CG17" s="419">
        <v>0.2801817920000001</v>
      </c>
      <c r="CH17" s="496">
        <v>0.30147560819200014</v>
      </c>
      <c r="CI17" s="419">
        <v>1.3040494001920004</v>
      </c>
      <c r="CJ17" s="405">
        <v>5.591978560000002</v>
      </c>
      <c r="CK17" s="457">
        <v>0.99</v>
      </c>
      <c r="CL17" s="458">
        <v>31.53</v>
      </c>
      <c r="CM17" s="458">
        <v>-3.56</v>
      </c>
      <c r="CN17" s="525">
        <v>11.37</v>
      </c>
      <c r="CO17" s="508">
        <v>9.1999999999999993</v>
      </c>
    </row>
    <row r="18" spans="1:93" ht="11.25" customHeight="1">
      <c r="A18" s="23" t="s">
        <v>2047</v>
      </c>
      <c r="B18" s="24" t="s">
        <v>2048</v>
      </c>
      <c r="C18" s="29" t="s">
        <v>3417</v>
      </c>
      <c r="D18" s="117">
        <v>6</v>
      </c>
      <c r="E18" s="24">
        <v>431</v>
      </c>
      <c r="F18" s="57" t="s">
        <v>2659</v>
      </c>
      <c r="G18" s="49" t="s">
        <v>2659</v>
      </c>
      <c r="H18" s="687">
        <v>22.82</v>
      </c>
      <c r="I18" s="227">
        <v>7.1970727432077126</v>
      </c>
      <c r="J18" s="126">
        <v>0.73303849999999993</v>
      </c>
      <c r="K18" s="126">
        <v>0.82118599999999997</v>
      </c>
      <c r="L18" s="104">
        <v>12.024948212133468</v>
      </c>
      <c r="M18" s="26">
        <v>41892</v>
      </c>
      <c r="N18" s="27">
        <v>41894</v>
      </c>
      <c r="O18" s="28">
        <v>41939</v>
      </c>
      <c r="P18" s="28" t="s">
        <v>788</v>
      </c>
      <c r="Q18" s="91" t="s">
        <v>2046</v>
      </c>
      <c r="R18" s="224">
        <v>1.6423719999999999</v>
      </c>
      <c r="S18" s="231">
        <v>98.938072289156636</v>
      </c>
      <c r="T18" s="680">
        <v>106.06532541897184</v>
      </c>
      <c r="U18" s="227">
        <v>13.746987951807229</v>
      </c>
      <c r="V18" s="492">
        <v>12</v>
      </c>
      <c r="W18" s="478">
        <v>1.66</v>
      </c>
      <c r="X18" s="479" t="s">
        <v>462</v>
      </c>
      <c r="Y18" s="480">
        <v>4.4000000000000004</v>
      </c>
      <c r="Z18" s="481">
        <v>6.95</v>
      </c>
      <c r="AA18" s="480" t="s">
        <v>462</v>
      </c>
      <c r="AB18" s="484" t="s">
        <v>462</v>
      </c>
      <c r="AC18" s="482" t="s">
        <v>462</v>
      </c>
      <c r="AD18" s="523" t="s">
        <v>462</v>
      </c>
      <c r="AE18" s="482" t="s">
        <v>462</v>
      </c>
      <c r="AF18" s="723">
        <v>0</v>
      </c>
      <c r="AG18" s="735">
        <v>6360</v>
      </c>
      <c r="AH18" s="710" t="s">
        <v>462</v>
      </c>
      <c r="AI18" s="479" t="s">
        <v>462</v>
      </c>
      <c r="AJ18" s="796" t="s">
        <v>462</v>
      </c>
      <c r="AK18" s="688" t="s">
        <v>462</v>
      </c>
      <c r="AL18" s="634">
        <v>12.024948212133468</v>
      </c>
      <c r="AM18" s="631">
        <v>11.202926130841217</v>
      </c>
      <c r="AN18" s="631">
        <v>29.350332269437239</v>
      </c>
      <c r="AO18" s="235" t="s">
        <v>462</v>
      </c>
      <c r="AP18" s="808">
        <v>1.6423719999999999</v>
      </c>
      <c r="AQ18" s="808">
        <v>1.4660769999999999</v>
      </c>
      <c r="AR18" s="832"/>
      <c r="AS18" s="808">
        <v>1.282235</v>
      </c>
      <c r="AT18" s="796">
        <v>1.194326</v>
      </c>
      <c r="AU18" s="832"/>
      <c r="AV18" s="810">
        <v>0.65815500000000005</v>
      </c>
      <c r="AW18" s="811">
        <v>0.45355899999999999</v>
      </c>
      <c r="AX18" s="812">
        <v>0</v>
      </c>
      <c r="AY18" s="812">
        <v>0</v>
      </c>
      <c r="AZ18" s="812">
        <v>0</v>
      </c>
      <c r="BA18" s="812">
        <v>0</v>
      </c>
      <c r="BB18" s="812">
        <v>0</v>
      </c>
      <c r="BC18" s="812">
        <v>0</v>
      </c>
      <c r="BD18" s="812">
        <v>0</v>
      </c>
      <c r="BE18" s="812">
        <v>0</v>
      </c>
      <c r="BF18" s="812">
        <v>0</v>
      </c>
      <c r="BG18" s="812">
        <v>0</v>
      </c>
      <c r="BH18" s="810">
        <v>6.6967240000000006</v>
      </c>
      <c r="BI18" s="405">
        <v>12.024948212133468</v>
      </c>
      <c r="BJ18" s="405">
        <v>14.337621418850667</v>
      </c>
      <c r="BK18" s="405">
        <v>7.36055314880526</v>
      </c>
      <c r="BL18" s="405">
        <v>81.465764143704746</v>
      </c>
      <c r="BM18" s="306">
        <v>45.109015585623922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  <c r="BV18" s="306">
        <v>0</v>
      </c>
      <c r="BW18" s="306">
        <v>0</v>
      </c>
      <c r="BX18" s="404">
        <v>10.686526833941203</v>
      </c>
      <c r="BY18" s="405">
        <v>22.155226152678246</v>
      </c>
      <c r="BZ18" s="788" t="s">
        <v>2637</v>
      </c>
      <c r="CA18" s="348">
        <v>22.800417060837724</v>
      </c>
      <c r="CB18" s="348">
        <v>36.547405012644951</v>
      </c>
      <c r="CC18" s="306">
        <v>36.621493975903611</v>
      </c>
      <c r="CD18" s="570">
        <v>1.6916431599999999</v>
      </c>
      <c r="CE18" s="419">
        <v>1.7423924548</v>
      </c>
      <c r="CF18" s="419">
        <v>1.7946642284440002</v>
      </c>
      <c r="CG18" s="419">
        <v>1.8485041552973203</v>
      </c>
      <c r="CH18" s="496">
        <v>1.9039592799562399</v>
      </c>
      <c r="CI18" s="419">
        <v>8.9811632784975597</v>
      </c>
      <c r="CJ18" s="405">
        <v>39.356543726983176</v>
      </c>
      <c r="CK18" s="483" t="s">
        <v>462</v>
      </c>
      <c r="CL18" s="502">
        <v>22.03</v>
      </c>
      <c r="CM18" s="502">
        <v>-16.23</v>
      </c>
      <c r="CN18" s="526">
        <v>3.21</v>
      </c>
      <c r="CO18" s="527">
        <v>8.9700000000000006</v>
      </c>
    </row>
    <row r="19" spans="1:93" ht="11.25" customHeight="1">
      <c r="A19" s="23" t="s">
        <v>1504</v>
      </c>
      <c r="B19" s="24" t="s">
        <v>1505</v>
      </c>
      <c r="C19" s="29" t="s">
        <v>3417</v>
      </c>
      <c r="D19" s="117">
        <v>5</v>
      </c>
      <c r="E19" s="24">
        <v>592</v>
      </c>
      <c r="F19" s="38" t="s">
        <v>1572</v>
      </c>
      <c r="G19" s="39" t="s">
        <v>1572</v>
      </c>
      <c r="H19" s="181">
        <v>99.55</v>
      </c>
      <c r="I19" s="227">
        <v>1.0045203415369162</v>
      </c>
      <c r="J19" s="126">
        <v>0.22500000000000001</v>
      </c>
      <c r="K19" s="126">
        <v>0.25</v>
      </c>
      <c r="L19" s="104">
        <v>11.111111111111116</v>
      </c>
      <c r="M19" s="26">
        <v>42017</v>
      </c>
      <c r="N19" s="27">
        <v>42019</v>
      </c>
      <c r="O19" s="28">
        <v>42034</v>
      </c>
      <c r="P19" s="28" t="s">
        <v>1198</v>
      </c>
      <c r="Q19" s="627"/>
      <c r="R19" s="224">
        <v>1</v>
      </c>
      <c r="S19" s="231">
        <v>17.636684303350968</v>
      </c>
      <c r="T19" s="680">
        <v>35.128131759990389</v>
      </c>
      <c r="U19" s="227">
        <v>17.557319223985889</v>
      </c>
      <c r="V19" s="492">
        <v>12</v>
      </c>
      <c r="W19" s="161">
        <v>5.67</v>
      </c>
      <c r="X19" s="155">
        <v>1.84</v>
      </c>
      <c r="Y19" s="149">
        <v>0.6</v>
      </c>
      <c r="Z19" s="156">
        <v>2.34</v>
      </c>
      <c r="AA19" s="149">
        <v>14.1</v>
      </c>
      <c r="AB19" s="432">
        <v>6.6</v>
      </c>
      <c r="AC19" s="440">
        <v>11.53</v>
      </c>
      <c r="AD19" s="443">
        <v>14.9</v>
      </c>
      <c r="AE19" s="440">
        <v>9.52</v>
      </c>
      <c r="AF19" s="723">
        <v>21</v>
      </c>
      <c r="AG19" s="456">
        <v>34823</v>
      </c>
      <c r="AH19" s="653">
        <v>0.5</v>
      </c>
      <c r="AI19" s="767">
        <v>0.53</v>
      </c>
      <c r="AJ19" s="796">
        <v>5.7983868227897695</v>
      </c>
      <c r="AK19" s="688">
        <v>1.5203000016923447</v>
      </c>
      <c r="AL19" s="634">
        <v>12.5</v>
      </c>
      <c r="AM19" s="631">
        <v>14.471424255333186</v>
      </c>
      <c r="AN19" s="631">
        <v>86.39596365956757</v>
      </c>
      <c r="AO19" s="235">
        <v>56.828233614020007</v>
      </c>
      <c r="AP19" s="808">
        <v>0.9</v>
      </c>
      <c r="AQ19" s="808">
        <v>0.8</v>
      </c>
      <c r="AR19" s="809"/>
      <c r="AS19" s="808">
        <v>0.7</v>
      </c>
      <c r="AT19" s="796">
        <v>0.6</v>
      </c>
      <c r="AU19" s="809"/>
      <c r="AV19" s="818">
        <v>0.04</v>
      </c>
      <c r="AW19" s="812">
        <v>0.04</v>
      </c>
      <c r="AX19" s="812">
        <v>0.04</v>
      </c>
      <c r="AY19" s="812">
        <v>0.04</v>
      </c>
      <c r="AZ19" s="811">
        <v>0.04</v>
      </c>
      <c r="BA19" s="811">
        <v>0.02</v>
      </c>
      <c r="BB19" s="812">
        <v>0.01</v>
      </c>
      <c r="BC19" s="812">
        <v>0.01</v>
      </c>
      <c r="BD19" s="812">
        <v>0.01</v>
      </c>
      <c r="BE19" s="812">
        <v>0.01</v>
      </c>
      <c r="BF19" s="812">
        <v>0.1</v>
      </c>
      <c r="BG19" s="812">
        <v>0.1</v>
      </c>
      <c r="BH19" s="810">
        <v>3.46</v>
      </c>
      <c r="BI19" s="405">
        <v>12.5</v>
      </c>
      <c r="BJ19" s="405">
        <v>14.285714285714302</v>
      </c>
      <c r="BK19" s="405">
        <v>16.666666666666675</v>
      </c>
      <c r="BL19" s="852">
        <v>1400</v>
      </c>
      <c r="BM19" s="306">
        <v>0</v>
      </c>
      <c r="BN19" s="306">
        <v>0</v>
      </c>
      <c r="BO19" s="306">
        <v>0</v>
      </c>
      <c r="BP19" s="306">
        <v>0</v>
      </c>
      <c r="BQ19" s="306">
        <v>100</v>
      </c>
      <c r="BR19" s="306">
        <v>100</v>
      </c>
      <c r="BS19" s="306">
        <v>0</v>
      </c>
      <c r="BT19" s="306">
        <v>0</v>
      </c>
      <c r="BU19" s="306">
        <v>0</v>
      </c>
      <c r="BV19" s="306">
        <v>0</v>
      </c>
      <c r="BW19" s="306">
        <v>0</v>
      </c>
      <c r="BX19" s="404">
        <v>109.56349206349206</v>
      </c>
      <c r="BY19" s="405">
        <v>346.46555649041829</v>
      </c>
      <c r="BZ19" s="788" t="s">
        <v>2637</v>
      </c>
      <c r="CA19" s="348">
        <v>69.843164777118602</v>
      </c>
      <c r="CB19" s="348">
        <v>87.400484001104488</v>
      </c>
      <c r="CC19" s="306">
        <v>75.440599647266311</v>
      </c>
      <c r="CD19" s="570">
        <v>0.95940000000000003</v>
      </c>
      <c r="CE19" s="419">
        <v>1.0553400000000002</v>
      </c>
      <c r="CF19" s="419">
        <v>1.1558083680000002</v>
      </c>
      <c r="CG19" s="419">
        <v>1.2658413246336002</v>
      </c>
      <c r="CH19" s="496">
        <v>1.3863494187387189</v>
      </c>
      <c r="CI19" s="419">
        <v>5.8227391113723197</v>
      </c>
      <c r="CJ19" s="405">
        <v>5.8490598808360819</v>
      </c>
      <c r="CK19" s="457">
        <v>0.96</v>
      </c>
      <c r="CL19" s="458">
        <v>50.18</v>
      </c>
      <c r="CM19" s="458">
        <v>-2.38</v>
      </c>
      <c r="CN19" s="525">
        <v>7.33</v>
      </c>
      <c r="CO19" s="508">
        <v>18.8</v>
      </c>
    </row>
    <row r="20" spans="1:93" ht="11.25" customHeight="1">
      <c r="A20" s="23" t="s">
        <v>1599</v>
      </c>
      <c r="B20" s="24" t="s">
        <v>1600</v>
      </c>
      <c r="C20" s="29" t="s">
        <v>3417</v>
      </c>
      <c r="D20" s="117">
        <v>32</v>
      </c>
      <c r="E20" s="121">
        <v>82</v>
      </c>
      <c r="F20" s="38" t="s">
        <v>2049</v>
      </c>
      <c r="G20" s="39" t="s">
        <v>2049</v>
      </c>
      <c r="H20" s="149">
        <v>62.25</v>
      </c>
      <c r="I20" s="227">
        <v>2.5060240963855422</v>
      </c>
      <c r="J20" s="126">
        <v>0.37</v>
      </c>
      <c r="K20" s="126">
        <v>0.39</v>
      </c>
      <c r="L20" s="25">
        <v>5.4054054054054168</v>
      </c>
      <c r="M20" s="26">
        <v>41960</v>
      </c>
      <c r="N20" s="27">
        <v>41962</v>
      </c>
      <c r="O20" s="28">
        <v>41974</v>
      </c>
      <c r="P20" s="195" t="s">
        <v>1199</v>
      </c>
      <c r="Q20" s="24"/>
      <c r="R20" s="224">
        <v>1.56</v>
      </c>
      <c r="S20" s="231">
        <v>24</v>
      </c>
      <c r="T20" s="680">
        <v>-20.630691199386277</v>
      </c>
      <c r="U20" s="227">
        <v>9.5769230769230766</v>
      </c>
      <c r="V20" s="492">
        <v>12</v>
      </c>
      <c r="W20" s="161">
        <v>6.5</v>
      </c>
      <c r="X20" s="155">
        <v>9.08</v>
      </c>
      <c r="Y20" s="149">
        <v>1.21</v>
      </c>
      <c r="Z20" s="156">
        <v>1.48</v>
      </c>
      <c r="AA20" s="149">
        <v>16.899999999999999</v>
      </c>
      <c r="AB20" s="432">
        <v>-3.8</v>
      </c>
      <c r="AC20" s="440">
        <v>7.16</v>
      </c>
      <c r="AD20" s="443">
        <v>15.3</v>
      </c>
      <c r="AE20" s="440">
        <v>1.06</v>
      </c>
      <c r="AF20" s="723">
        <v>22</v>
      </c>
      <c r="AG20" s="456">
        <v>27542</v>
      </c>
      <c r="AH20" s="653">
        <v>0.2</v>
      </c>
      <c r="AI20" s="767">
        <v>0.28000000000000003</v>
      </c>
      <c r="AJ20" s="796">
        <v>0.37467698191768994</v>
      </c>
      <c r="AK20" s="688">
        <v>0.39361403900567193</v>
      </c>
      <c r="AL20" s="634">
        <v>4.2253521126760507</v>
      </c>
      <c r="AM20" s="631">
        <v>6.3617647834222524</v>
      </c>
      <c r="AN20" s="631">
        <v>5.732557823340656</v>
      </c>
      <c r="AO20" s="638">
        <v>14.563905895790597</v>
      </c>
      <c r="AP20" s="808">
        <v>1.48</v>
      </c>
      <c r="AQ20" s="808">
        <v>1.42</v>
      </c>
      <c r="AR20" s="809"/>
      <c r="AS20" s="808">
        <v>1.34</v>
      </c>
      <c r="AT20" s="796">
        <v>1.23</v>
      </c>
      <c r="AU20" s="809"/>
      <c r="AV20" s="810">
        <v>1.1399999999999999</v>
      </c>
      <c r="AW20" s="811">
        <v>1.1200000000000001</v>
      </c>
      <c r="AX20" s="811">
        <v>0.96</v>
      </c>
      <c r="AY20" s="811">
        <v>0.8</v>
      </c>
      <c r="AZ20" s="811">
        <v>0.55000000000000004</v>
      </c>
      <c r="BA20" s="811">
        <v>0.44</v>
      </c>
      <c r="BB20" s="811">
        <v>0.38</v>
      </c>
      <c r="BC20" s="811">
        <v>0.3</v>
      </c>
      <c r="BD20" s="811">
        <v>0.23</v>
      </c>
      <c r="BE20" s="811">
        <v>0.1925</v>
      </c>
      <c r="BF20" s="811">
        <v>0.16500000000000001</v>
      </c>
      <c r="BG20" s="811">
        <v>0.14499999999999999</v>
      </c>
      <c r="BH20" s="810">
        <v>11.8925</v>
      </c>
      <c r="BI20" s="405">
        <v>4.2253521126760507</v>
      </c>
      <c r="BJ20" s="405">
        <v>5.9701492537313383</v>
      </c>
      <c r="BK20" s="405">
        <v>8.9430894308943252</v>
      </c>
      <c r="BL20" s="405">
        <v>7.8947368421052655</v>
      </c>
      <c r="BM20" s="306">
        <v>1.7857142857142572</v>
      </c>
      <c r="BN20" s="306">
        <v>16.666666666666675</v>
      </c>
      <c r="BO20" s="306">
        <v>20</v>
      </c>
      <c r="BP20" s="306">
        <v>45.45454545454546</v>
      </c>
      <c r="BQ20" s="306">
        <v>25</v>
      </c>
      <c r="BR20" s="306">
        <v>15.789473684210531</v>
      </c>
      <c r="BS20" s="306">
        <v>26.666666666666682</v>
      </c>
      <c r="BT20" s="306">
        <v>30.434782608695631</v>
      </c>
      <c r="BU20" s="306">
        <v>19.480519480519476</v>
      </c>
      <c r="BV20" s="306">
        <v>16.666666666666675</v>
      </c>
      <c r="BW20" s="306">
        <v>13.793103448275868</v>
      </c>
      <c r="BX20" s="404">
        <v>17.251431106757881</v>
      </c>
      <c r="BY20" s="405">
        <v>11.069233128450163</v>
      </c>
      <c r="BZ20" s="788" t="s">
        <v>2637</v>
      </c>
      <c r="CA20" s="348">
        <v>-1.3383411571968793</v>
      </c>
      <c r="CB20" s="348">
        <v>8.2385819197261974</v>
      </c>
      <c r="CC20" s="306">
        <v>64.504847754729894</v>
      </c>
      <c r="CD20" s="570">
        <v>1.4947999999999999</v>
      </c>
      <c r="CE20" s="419">
        <v>1.60182768</v>
      </c>
      <c r="CF20" s="419">
        <v>1.6188070534079999</v>
      </c>
      <c r="CG20" s="419">
        <v>1.6359664081741245</v>
      </c>
      <c r="CH20" s="496">
        <v>1.6533076521007701</v>
      </c>
      <c r="CI20" s="419">
        <v>8.0047087936828945</v>
      </c>
      <c r="CJ20" s="405">
        <v>12.858969949691396</v>
      </c>
      <c r="CK20" s="457">
        <v>1.59</v>
      </c>
      <c r="CL20" s="458">
        <v>14.68</v>
      </c>
      <c r="CM20" s="458">
        <v>-3.29</v>
      </c>
      <c r="CN20" s="459">
        <v>4.17</v>
      </c>
      <c r="CO20" s="460">
        <v>4.49</v>
      </c>
    </row>
    <row r="21" spans="1:93" ht="11.25" customHeight="1">
      <c r="A21" s="193" t="s">
        <v>3083</v>
      </c>
      <c r="B21" s="32" t="s">
        <v>3505</v>
      </c>
      <c r="C21" s="35" t="s">
        <v>2172</v>
      </c>
      <c r="D21" s="118">
        <v>13</v>
      </c>
      <c r="E21" s="121">
        <v>239</v>
      </c>
      <c r="F21" s="38" t="s">
        <v>2049</v>
      </c>
      <c r="G21" s="39" t="s">
        <v>2049</v>
      </c>
      <c r="H21" s="762">
        <v>49.11</v>
      </c>
      <c r="I21" s="227">
        <v>4.1539401343921813</v>
      </c>
      <c r="J21" s="125">
        <v>0.49</v>
      </c>
      <c r="K21" s="125">
        <v>0.51</v>
      </c>
      <c r="L21" s="537">
        <v>4.081632653061229</v>
      </c>
      <c r="M21" s="43">
        <v>42046</v>
      </c>
      <c r="N21" s="44">
        <v>42048</v>
      </c>
      <c r="O21" s="34">
        <v>42064</v>
      </c>
      <c r="P21" s="28" t="s">
        <v>1199</v>
      </c>
      <c r="Q21" s="1058"/>
      <c r="R21" s="224">
        <v>2.04</v>
      </c>
      <c r="S21" s="231">
        <v>43.312101910828027</v>
      </c>
      <c r="T21" s="680">
        <v>-15.52200167504677</v>
      </c>
      <c r="U21" s="227">
        <v>10.426751592356688</v>
      </c>
      <c r="V21" s="492">
        <v>12</v>
      </c>
      <c r="W21" s="161">
        <v>4.71</v>
      </c>
      <c r="X21" s="155">
        <v>2.61</v>
      </c>
      <c r="Y21" s="149">
        <v>1.0900000000000001</v>
      </c>
      <c r="Z21" s="156">
        <v>1.54</v>
      </c>
      <c r="AA21" s="149">
        <v>20.2</v>
      </c>
      <c r="AB21" s="432">
        <v>92.2</v>
      </c>
      <c r="AC21" s="440">
        <v>4.45</v>
      </c>
      <c r="AD21" s="443">
        <v>10.3</v>
      </c>
      <c r="AE21" s="440">
        <v>4</v>
      </c>
      <c r="AF21" s="723">
        <v>0</v>
      </c>
      <c r="AG21" s="456">
        <v>5877</v>
      </c>
      <c r="AH21" s="653">
        <v>0.3</v>
      </c>
      <c r="AI21" s="767">
        <v>1.32</v>
      </c>
      <c r="AJ21" s="797">
        <v>0.25697339894128846</v>
      </c>
      <c r="AK21" s="686">
        <v>0.48330370965609321</v>
      </c>
      <c r="AL21" s="634">
        <v>4.2553191489361764</v>
      </c>
      <c r="AM21" s="631">
        <v>2.8792656052861521</v>
      </c>
      <c r="AN21" s="631">
        <v>2.6468260090952711</v>
      </c>
      <c r="AO21" s="235">
        <v>5.4765274013284237</v>
      </c>
      <c r="AP21" s="808">
        <v>1.96</v>
      </c>
      <c r="AQ21" s="808">
        <v>1.88</v>
      </c>
      <c r="AR21" s="809"/>
      <c r="AS21" s="808">
        <v>1.84</v>
      </c>
      <c r="AT21" s="796">
        <v>1.8</v>
      </c>
      <c r="AU21" s="809"/>
      <c r="AV21" s="810">
        <v>1.76</v>
      </c>
      <c r="AW21" s="811">
        <v>1.72</v>
      </c>
      <c r="AX21" s="811">
        <v>1.68</v>
      </c>
      <c r="AY21" s="811">
        <v>1.64</v>
      </c>
      <c r="AZ21" s="812">
        <v>1.48</v>
      </c>
      <c r="BA21" s="811">
        <v>1.3</v>
      </c>
      <c r="BB21" s="811">
        <v>1.1499999999999999</v>
      </c>
      <c r="BC21" s="811">
        <v>1.1100000000000001</v>
      </c>
      <c r="BD21" s="812">
        <v>1.08</v>
      </c>
      <c r="BE21" s="812">
        <v>1.08</v>
      </c>
      <c r="BF21" s="812">
        <v>1.08</v>
      </c>
      <c r="BG21" s="812">
        <v>1.08</v>
      </c>
      <c r="BH21" s="810">
        <v>23.64</v>
      </c>
      <c r="BI21" s="405">
        <v>4.2553191489361764</v>
      </c>
      <c r="BJ21" s="405">
        <v>2.1739130434782483</v>
      </c>
      <c r="BK21" s="405">
        <v>2.2222222222222143</v>
      </c>
      <c r="BL21" s="405">
        <v>2.2727272727272707</v>
      </c>
      <c r="BM21" s="306">
        <v>2.3255813953488413</v>
      </c>
      <c r="BN21" s="306">
        <v>2.3809523809523725</v>
      </c>
      <c r="BO21" s="306">
        <v>2.4390243902439046</v>
      </c>
      <c r="BP21" s="306">
        <v>10.810810810810811</v>
      </c>
      <c r="BQ21" s="306">
        <v>13.846153846153841</v>
      </c>
      <c r="BR21" s="306">
        <v>13.043478260869579</v>
      </c>
      <c r="BS21" s="306">
        <v>3.603603603603589</v>
      </c>
      <c r="BT21" s="306">
        <v>2.7777777777777901</v>
      </c>
      <c r="BU21" s="306">
        <v>0</v>
      </c>
      <c r="BV21" s="306">
        <v>0</v>
      </c>
      <c r="BW21" s="306">
        <v>0</v>
      </c>
      <c r="BX21" s="404">
        <v>4.1434376102083093</v>
      </c>
      <c r="BY21" s="405">
        <v>4.4110929455451746</v>
      </c>
      <c r="BZ21" s="788" t="s">
        <v>52</v>
      </c>
      <c r="CA21" s="348">
        <v>-3.6259854488692351</v>
      </c>
      <c r="CB21" s="348">
        <v>6.8007661434874525</v>
      </c>
      <c r="CC21" s="306">
        <v>54.262618863639311</v>
      </c>
      <c r="CD21" s="570">
        <v>2.1560000000000001</v>
      </c>
      <c r="CE21" s="419">
        <v>2.2519420000000001</v>
      </c>
      <c r="CF21" s="419">
        <v>2.3420196800000004</v>
      </c>
      <c r="CG21" s="419">
        <v>2.4357004672000007</v>
      </c>
      <c r="CH21" s="496">
        <v>2.533128485888001</v>
      </c>
      <c r="CI21" s="419">
        <v>11.718790633088002</v>
      </c>
      <c r="CJ21" s="405">
        <v>23.862330753589905</v>
      </c>
      <c r="CK21" s="457">
        <v>0.38</v>
      </c>
      <c r="CL21" s="458">
        <v>9.9600000000000009</v>
      </c>
      <c r="CM21" s="458">
        <v>-14.16</v>
      </c>
      <c r="CN21" s="525">
        <v>-8</v>
      </c>
      <c r="CO21" s="508">
        <v>-5.85</v>
      </c>
    </row>
    <row r="22" spans="1:93" ht="11.25" customHeight="1">
      <c r="A22" s="15" t="s">
        <v>1573</v>
      </c>
      <c r="B22" s="16" t="s">
        <v>1574</v>
      </c>
      <c r="C22" s="22" t="s">
        <v>1312</v>
      </c>
      <c r="D22" s="116">
        <v>32</v>
      </c>
      <c r="E22" s="121">
        <v>79</v>
      </c>
      <c r="F22" s="36" t="s">
        <v>1572</v>
      </c>
      <c r="G22" s="37" t="s">
        <v>1572</v>
      </c>
      <c r="H22" s="171">
        <v>156.13999999999999</v>
      </c>
      <c r="I22" s="226">
        <v>1.9725887024465225</v>
      </c>
      <c r="J22" s="127">
        <v>0.71</v>
      </c>
      <c r="K22" s="127">
        <v>0.77</v>
      </c>
      <c r="L22" s="18">
        <v>8.4507042253521227</v>
      </c>
      <c r="M22" s="872">
        <v>41726</v>
      </c>
      <c r="N22" s="873">
        <v>41730</v>
      </c>
      <c r="O22" s="874">
        <v>41771</v>
      </c>
      <c r="P22" s="277" t="s">
        <v>1517</v>
      </c>
      <c r="Q22" s="16"/>
      <c r="R22" s="225">
        <v>3.08</v>
      </c>
      <c r="S22" s="675">
        <v>64.705882352941174</v>
      </c>
      <c r="T22" s="684">
        <v>157.55385248158214</v>
      </c>
      <c r="U22" s="226">
        <v>32.80252100840336</v>
      </c>
      <c r="V22" s="677">
        <v>9</v>
      </c>
      <c r="W22" s="169">
        <v>4.76</v>
      </c>
      <c r="X22" s="170">
        <v>2.9</v>
      </c>
      <c r="Y22" s="171">
        <v>3.2</v>
      </c>
      <c r="Z22" s="172">
        <v>4.55</v>
      </c>
      <c r="AA22" s="171">
        <v>13.8</v>
      </c>
      <c r="AB22" s="433">
        <v>-3</v>
      </c>
      <c r="AC22" s="441">
        <v>12.83</v>
      </c>
      <c r="AD22" s="442">
        <v>8.9</v>
      </c>
      <c r="AE22" s="441">
        <v>11.31</v>
      </c>
      <c r="AF22" s="724">
        <v>21</v>
      </c>
      <c r="AG22" s="461">
        <v>33456</v>
      </c>
      <c r="AH22" s="678">
        <v>0.1</v>
      </c>
      <c r="AI22" s="768">
        <v>0.83</v>
      </c>
      <c r="AJ22" s="796">
        <v>1.2390513050643368</v>
      </c>
      <c r="AK22" s="688">
        <v>0.98028661279622009</v>
      </c>
      <c r="AL22" s="632">
        <v>9.0252707581227387</v>
      </c>
      <c r="AM22" s="633">
        <v>10.637076996547146</v>
      </c>
      <c r="AN22" s="633">
        <v>11.027556615072598</v>
      </c>
      <c r="AO22" s="637">
        <v>11.249318792202034</v>
      </c>
      <c r="AP22" s="803">
        <v>3.02</v>
      </c>
      <c r="AQ22" s="803">
        <v>2.77</v>
      </c>
      <c r="AR22" s="802"/>
      <c r="AS22" s="803">
        <v>2.5</v>
      </c>
      <c r="AT22" s="795">
        <v>2.23</v>
      </c>
      <c r="AU22" s="802"/>
      <c r="AV22" s="805">
        <v>1.92</v>
      </c>
      <c r="AW22" s="806">
        <v>1.79</v>
      </c>
      <c r="AX22" s="806">
        <v>1.7</v>
      </c>
      <c r="AY22" s="806">
        <v>1.48</v>
      </c>
      <c r="AZ22" s="806">
        <v>1.34</v>
      </c>
      <c r="BA22" s="806">
        <v>1.25</v>
      </c>
      <c r="BB22" s="806">
        <v>1.04</v>
      </c>
      <c r="BC22" s="806">
        <v>0.88</v>
      </c>
      <c r="BD22" s="806">
        <v>0.82</v>
      </c>
      <c r="BE22" s="806">
        <v>0.78</v>
      </c>
      <c r="BF22" s="806">
        <v>0.74</v>
      </c>
      <c r="BG22" s="806">
        <v>0.7</v>
      </c>
      <c r="BH22" s="805">
        <v>24.96</v>
      </c>
      <c r="BI22" s="407">
        <v>9.0252707581227387</v>
      </c>
      <c r="BJ22" s="407">
        <v>10.8</v>
      </c>
      <c r="BK22" s="407">
        <v>12.107623318385642</v>
      </c>
      <c r="BL22" s="407">
        <v>16.145833333333325</v>
      </c>
      <c r="BM22" s="394">
        <v>7.2625698324022325</v>
      </c>
      <c r="BN22" s="394">
        <v>5.2941176470588269</v>
      </c>
      <c r="BO22" s="394">
        <v>14.864864864864868</v>
      </c>
      <c r="BP22" s="394">
        <v>10.447761194029837</v>
      </c>
      <c r="BQ22" s="394">
        <v>7.2000000000000064</v>
      </c>
      <c r="BR22" s="394">
        <v>20.192307692307686</v>
      </c>
      <c r="BS22" s="394">
        <v>18.181818181818187</v>
      </c>
      <c r="BT22" s="394">
        <v>7.3170731707317138</v>
      </c>
      <c r="BU22" s="394">
        <v>5.12820512820511</v>
      </c>
      <c r="BV22" s="394">
        <v>5.4054054054054168</v>
      </c>
      <c r="BW22" s="394">
        <v>5.7142857142857162</v>
      </c>
      <c r="BX22" s="406">
        <v>10.339142416063421</v>
      </c>
      <c r="BY22" s="407">
        <v>4.7934666831822286</v>
      </c>
      <c r="BZ22" s="787" t="s">
        <v>1464</v>
      </c>
      <c r="CA22" s="350">
        <v>-19.80237569088424</v>
      </c>
      <c r="CB22" s="350">
        <v>13.00014531751912</v>
      </c>
      <c r="CC22" s="394">
        <v>66.847147155602983</v>
      </c>
      <c r="CD22" s="554">
        <v>3.0502000000000002</v>
      </c>
      <c r="CE22" s="417">
        <v>3.3552200000000005</v>
      </c>
      <c r="CF22" s="417">
        <v>3.6907420000000011</v>
      </c>
      <c r="CG22" s="417">
        <v>4.0598162000000011</v>
      </c>
      <c r="CH22" s="495">
        <v>4.4657978200000015</v>
      </c>
      <c r="CI22" s="417">
        <v>18.621776020000006</v>
      </c>
      <c r="CJ22" s="407">
        <v>11.926332791084929</v>
      </c>
      <c r="CK22" s="462">
        <v>1.21</v>
      </c>
      <c r="CL22" s="463">
        <v>38.96</v>
      </c>
      <c r="CM22" s="463">
        <v>-1.01</v>
      </c>
      <c r="CN22" s="464">
        <v>6.49</v>
      </c>
      <c r="CO22" s="465">
        <v>16.649999999999999</v>
      </c>
    </row>
    <row r="23" spans="1:93" ht="11.25" customHeight="1">
      <c r="A23" s="86" t="s">
        <v>2484</v>
      </c>
      <c r="B23" s="24" t="s">
        <v>2485</v>
      </c>
      <c r="C23" s="29" t="s">
        <v>1312</v>
      </c>
      <c r="D23" s="117">
        <v>12</v>
      </c>
      <c r="E23" s="121">
        <v>251</v>
      </c>
      <c r="F23" s="57" t="s">
        <v>2659</v>
      </c>
      <c r="G23" s="49" t="s">
        <v>2659</v>
      </c>
      <c r="H23" s="181">
        <v>117.22</v>
      </c>
      <c r="I23" s="227">
        <v>1.8768128305749876</v>
      </c>
      <c r="J23" s="126">
        <v>0.48</v>
      </c>
      <c r="K23" s="126">
        <v>0.55000000000000004</v>
      </c>
      <c r="L23" s="104">
        <v>14.583333333333348</v>
      </c>
      <c r="M23" s="26">
        <v>41801</v>
      </c>
      <c r="N23" s="27">
        <v>41803</v>
      </c>
      <c r="O23" s="28">
        <v>41820</v>
      </c>
      <c r="P23" s="195" t="s">
        <v>954</v>
      </c>
      <c r="Q23" s="91"/>
      <c r="R23" s="224">
        <v>2.2000000000000002</v>
      </c>
      <c r="S23" s="231">
        <v>45.081967213114758</v>
      </c>
      <c r="T23" s="680">
        <v>111.75044596439517</v>
      </c>
      <c r="U23" s="227">
        <v>24.020491803278688</v>
      </c>
      <c r="V23" s="492">
        <v>3</v>
      </c>
      <c r="W23" s="161">
        <v>4.88</v>
      </c>
      <c r="X23" s="155">
        <v>2.23</v>
      </c>
      <c r="Y23" s="149">
        <v>1.67</v>
      </c>
      <c r="Z23" s="156">
        <v>4.2</v>
      </c>
      <c r="AA23" s="149">
        <v>18.8</v>
      </c>
      <c r="AB23" s="432">
        <v>7.6</v>
      </c>
      <c r="AC23" s="440">
        <v>11.66</v>
      </c>
      <c r="AD23" s="443">
        <v>8.4</v>
      </c>
      <c r="AE23" s="440">
        <v>10.8</v>
      </c>
      <c r="AF23" s="723">
        <v>16</v>
      </c>
      <c r="AG23" s="456">
        <v>8806</v>
      </c>
      <c r="AH23" s="653">
        <v>9</v>
      </c>
      <c r="AI23" s="767">
        <v>1.19</v>
      </c>
      <c r="AJ23" s="796">
        <v>2.9675000596708596</v>
      </c>
      <c r="AK23" s="688">
        <v>0.87799341593319202</v>
      </c>
      <c r="AL23" s="634">
        <v>15.760869565217384</v>
      </c>
      <c r="AM23" s="631">
        <v>20.412966988243973</v>
      </c>
      <c r="AN23" s="631">
        <v>24.92700050123522</v>
      </c>
      <c r="AO23" s="235">
        <v>28.390874064517991</v>
      </c>
      <c r="AP23" s="808">
        <v>2.13</v>
      </c>
      <c r="AQ23" s="808">
        <v>1.84</v>
      </c>
      <c r="AR23" s="809"/>
      <c r="AS23" s="808">
        <v>1.52</v>
      </c>
      <c r="AT23" s="796">
        <v>1.22</v>
      </c>
      <c r="AU23" s="809"/>
      <c r="AV23" s="810">
        <v>0.94</v>
      </c>
      <c r="AW23" s="811">
        <v>0.7</v>
      </c>
      <c r="AX23" s="811">
        <v>0.52</v>
      </c>
      <c r="AY23" s="811">
        <v>0.34</v>
      </c>
      <c r="AZ23" s="811">
        <v>0.27</v>
      </c>
      <c r="BA23" s="811">
        <v>0.22500000000000001</v>
      </c>
      <c r="BB23" s="811">
        <v>0.17499999999999999</v>
      </c>
      <c r="BC23" s="811">
        <v>0.12</v>
      </c>
      <c r="BD23" s="812">
        <v>0</v>
      </c>
      <c r="BE23" s="812">
        <v>0</v>
      </c>
      <c r="BF23" s="812">
        <v>0</v>
      </c>
      <c r="BG23" s="812">
        <v>0</v>
      </c>
      <c r="BH23" s="810">
        <v>10</v>
      </c>
      <c r="BI23" s="405">
        <v>15.760869565217384</v>
      </c>
      <c r="BJ23" s="405">
        <v>21.052631578947366</v>
      </c>
      <c r="BK23" s="405">
        <v>24.590163934426236</v>
      </c>
      <c r="BL23" s="405">
        <v>29.787234042553191</v>
      </c>
      <c r="BM23" s="306">
        <v>34.285714285714299</v>
      </c>
      <c r="BN23" s="306">
        <v>34.615384615384606</v>
      </c>
      <c r="BO23" s="306">
        <v>52.941176470588225</v>
      </c>
      <c r="BP23" s="306">
        <v>25.925925925925931</v>
      </c>
      <c r="BQ23" s="306">
        <v>20</v>
      </c>
      <c r="BR23" s="306">
        <v>28.57142857142858</v>
      </c>
      <c r="BS23" s="306">
        <v>45.833333333333329</v>
      </c>
      <c r="BT23" s="306">
        <v>0</v>
      </c>
      <c r="BU23" s="306">
        <v>0</v>
      </c>
      <c r="BV23" s="306">
        <v>0</v>
      </c>
      <c r="BW23" s="306">
        <v>0</v>
      </c>
      <c r="BX23" s="404">
        <v>22.224257488234606</v>
      </c>
      <c r="BY23" s="405">
        <v>16.20799658387611</v>
      </c>
      <c r="BZ23" s="788" t="s">
        <v>1464</v>
      </c>
      <c r="CA23" s="348">
        <v>2.7833215285315198</v>
      </c>
      <c r="CB23" s="348">
        <v>26.803813331810208</v>
      </c>
      <c r="CC23" s="306">
        <v>70.079754098360667</v>
      </c>
      <c r="CD23" s="570">
        <v>2.2918799999999999</v>
      </c>
      <c r="CE23" s="419">
        <v>2.5210680000000001</v>
      </c>
      <c r="CF23" s="419">
        <v>2.7731748000000005</v>
      </c>
      <c r="CG23" s="419">
        <v>3.0504922800000007</v>
      </c>
      <c r="CH23" s="496">
        <v>3.3555415080000013</v>
      </c>
      <c r="CI23" s="419">
        <v>13.992156588000004</v>
      </c>
      <c r="CJ23" s="405">
        <v>11.93666318716943</v>
      </c>
      <c r="CK23" s="457">
        <v>0.53</v>
      </c>
      <c r="CL23" s="458">
        <v>17.38</v>
      </c>
      <c r="CM23" s="458">
        <v>-1.05</v>
      </c>
      <c r="CN23" s="459">
        <v>2.4300000000000002</v>
      </c>
      <c r="CO23" s="460">
        <v>6.13</v>
      </c>
    </row>
    <row r="24" spans="1:93" ht="11.25" customHeight="1">
      <c r="A24" s="23" t="s">
        <v>2505</v>
      </c>
      <c r="B24" s="24" t="s">
        <v>2317</v>
      </c>
      <c r="C24" s="29" t="s">
        <v>1312</v>
      </c>
      <c r="D24" s="117">
        <v>21</v>
      </c>
      <c r="E24" s="121">
        <v>147</v>
      </c>
      <c r="F24" s="38" t="s">
        <v>2049</v>
      </c>
      <c r="G24" s="39" t="s">
        <v>2049</v>
      </c>
      <c r="H24" s="149">
        <v>56.57</v>
      </c>
      <c r="I24" s="227">
        <v>2.0505568322432386</v>
      </c>
      <c r="J24" s="113">
        <v>0.27500000000000002</v>
      </c>
      <c r="K24" s="113">
        <v>0.28999999999999998</v>
      </c>
      <c r="L24" s="104">
        <v>5.4545454545454453</v>
      </c>
      <c r="M24" s="26">
        <v>42075</v>
      </c>
      <c r="N24" s="27">
        <v>42079</v>
      </c>
      <c r="O24" s="28">
        <v>42095</v>
      </c>
      <c r="P24" s="28" t="s">
        <v>3171</v>
      </c>
      <c r="Q24" s="91"/>
      <c r="R24" s="224">
        <v>1.1599999999999999</v>
      </c>
      <c r="S24" s="231">
        <v>45.136186770428019</v>
      </c>
      <c r="T24" s="680">
        <v>78.310512861619117</v>
      </c>
      <c r="U24" s="227">
        <v>22.011673151750973</v>
      </c>
      <c r="V24" s="492">
        <v>12</v>
      </c>
      <c r="W24" s="161">
        <v>2.57</v>
      </c>
      <c r="X24" s="155">
        <v>2.64</v>
      </c>
      <c r="Y24" s="149">
        <v>2.6</v>
      </c>
      <c r="Z24" s="156">
        <v>3.25</v>
      </c>
      <c r="AA24" s="149">
        <v>12.8</v>
      </c>
      <c r="AB24" s="432">
        <v>-47.2</v>
      </c>
      <c r="AC24" s="440">
        <v>16.62</v>
      </c>
      <c r="AD24" s="443">
        <v>5.7</v>
      </c>
      <c r="AE24" s="440">
        <v>8.33</v>
      </c>
      <c r="AF24" s="723">
        <v>17</v>
      </c>
      <c r="AG24" s="456">
        <v>6363</v>
      </c>
      <c r="AH24" s="653">
        <v>0.1</v>
      </c>
      <c r="AI24" s="767">
        <v>2.16</v>
      </c>
      <c r="AJ24" s="796">
        <v>2.8641694578557719</v>
      </c>
      <c r="AK24" s="688">
        <v>1.1834734308954902</v>
      </c>
      <c r="AL24" s="634">
        <v>10.9375</v>
      </c>
      <c r="AM24" s="631">
        <v>18.811540651120652</v>
      </c>
      <c r="AN24" s="631">
        <v>16.3257659097779</v>
      </c>
      <c r="AO24" s="235">
        <v>13.794788698741467</v>
      </c>
      <c r="AP24" s="808">
        <v>1.0649999999999999</v>
      </c>
      <c r="AQ24" s="808">
        <v>0.96</v>
      </c>
      <c r="AR24" s="809"/>
      <c r="AS24" s="808">
        <v>0.77500000000000002</v>
      </c>
      <c r="AT24" s="796">
        <v>0.63500000000000001</v>
      </c>
      <c r="AU24" s="809"/>
      <c r="AV24" s="810">
        <v>0.56000000000000005</v>
      </c>
      <c r="AW24" s="811">
        <v>0.5</v>
      </c>
      <c r="AX24" s="811">
        <v>0.48</v>
      </c>
      <c r="AY24" s="811">
        <v>0.42</v>
      </c>
      <c r="AZ24" s="811">
        <v>0.34499999999999997</v>
      </c>
      <c r="BA24" s="811">
        <v>0.31</v>
      </c>
      <c r="BB24" s="811">
        <v>0.29249999999999998</v>
      </c>
      <c r="BC24" s="811">
        <v>0.28249999999999997</v>
      </c>
      <c r="BD24" s="811">
        <v>0.27</v>
      </c>
      <c r="BE24" s="812">
        <v>0.26</v>
      </c>
      <c r="BF24" s="811">
        <v>0.23</v>
      </c>
      <c r="BG24" s="812">
        <v>0.2</v>
      </c>
      <c r="BH24" s="810">
        <v>7.585</v>
      </c>
      <c r="BI24" s="405">
        <v>10.9375</v>
      </c>
      <c r="BJ24" s="405">
        <v>23.870967741935466</v>
      </c>
      <c r="BK24" s="405">
        <v>22.047244094488192</v>
      </c>
      <c r="BL24" s="405">
        <v>13.392857142857139</v>
      </c>
      <c r="BM24" s="306">
        <v>12</v>
      </c>
      <c r="BN24" s="306">
        <v>4.1666666666666741</v>
      </c>
      <c r="BO24" s="306">
        <v>14.285714285714279</v>
      </c>
      <c r="BP24" s="306">
        <v>21.739130434782616</v>
      </c>
      <c r="BQ24" s="306">
        <v>11.290322580645151</v>
      </c>
      <c r="BR24" s="306">
        <v>5.9829059829059839</v>
      </c>
      <c r="BS24" s="306">
        <v>3.539823008849563</v>
      </c>
      <c r="BT24" s="306">
        <v>4.6296296296296058</v>
      </c>
      <c r="BU24" s="306">
        <v>3.8461538461538547</v>
      </c>
      <c r="BV24" s="306">
        <v>13.043478260869556</v>
      </c>
      <c r="BW24" s="306">
        <v>15</v>
      </c>
      <c r="BX24" s="404">
        <v>11.98482624503321</v>
      </c>
      <c r="BY24" s="405">
        <v>6.5602277690868052</v>
      </c>
      <c r="BZ24" s="788" t="s">
        <v>1464</v>
      </c>
      <c r="CA24" s="348">
        <v>-3.6353504097298348</v>
      </c>
      <c r="CB24" s="348">
        <v>18.376322742021138</v>
      </c>
      <c r="CC24" s="306">
        <v>69.017486735054831</v>
      </c>
      <c r="CD24" s="570">
        <v>1.07565</v>
      </c>
      <c r="CE24" s="419">
        <v>1.1832150000000001</v>
      </c>
      <c r="CF24" s="419">
        <v>1.2817768094999999</v>
      </c>
      <c r="CG24" s="419">
        <v>1.3885488177313499</v>
      </c>
      <c r="CH24" s="496">
        <v>1.5042149342483713</v>
      </c>
      <c r="CI24" s="419">
        <v>6.433405561479721</v>
      </c>
      <c r="CJ24" s="405">
        <v>11.372468731624043</v>
      </c>
      <c r="CK24" s="457">
        <v>1.72</v>
      </c>
      <c r="CL24" s="458">
        <v>20.93</v>
      </c>
      <c r="CM24" s="458">
        <v>-25.18</v>
      </c>
      <c r="CN24" s="459">
        <v>0.65</v>
      </c>
      <c r="CO24" s="460">
        <v>-8.33</v>
      </c>
    </row>
    <row r="25" spans="1:93" ht="11.25" customHeight="1">
      <c r="A25" s="86" t="s">
        <v>504</v>
      </c>
      <c r="B25" s="24" t="s">
        <v>515</v>
      </c>
      <c r="C25" s="98" t="s">
        <v>505</v>
      </c>
      <c r="D25" s="117">
        <v>5</v>
      </c>
      <c r="E25" s="24">
        <v>582</v>
      </c>
      <c r="F25" s="57" t="s">
        <v>2659</v>
      </c>
      <c r="G25" s="49" t="s">
        <v>2659</v>
      </c>
      <c r="H25" s="181">
        <v>95.91</v>
      </c>
      <c r="I25" s="227">
        <v>3.0862266708372434</v>
      </c>
      <c r="J25" s="126">
        <v>0.72</v>
      </c>
      <c r="K25" s="126">
        <v>0.74</v>
      </c>
      <c r="L25" s="104">
        <v>2.7777777777777901</v>
      </c>
      <c r="M25" s="26">
        <v>42002</v>
      </c>
      <c r="N25" s="27">
        <v>42004</v>
      </c>
      <c r="O25" s="28">
        <v>42019</v>
      </c>
      <c r="P25" s="195" t="s">
        <v>1514</v>
      </c>
      <c r="Q25" s="627"/>
      <c r="R25" s="224">
        <v>2.96</v>
      </c>
      <c r="S25" s="231">
        <v>168.18181818181819</v>
      </c>
      <c r="T25" s="680">
        <v>117.32098170887477</v>
      </c>
      <c r="U25" s="227">
        <v>54.49431818181818</v>
      </c>
      <c r="V25" s="492">
        <v>12</v>
      </c>
      <c r="W25" s="161">
        <v>1.76</v>
      </c>
      <c r="X25" s="155">
        <v>7.08</v>
      </c>
      <c r="Y25" s="149">
        <v>9.69</v>
      </c>
      <c r="Z25" s="156">
        <v>1.95</v>
      </c>
      <c r="AA25" s="149">
        <v>3.5</v>
      </c>
      <c r="AB25" s="432">
        <v>63.2</v>
      </c>
      <c r="AC25" s="440">
        <v>14.02</v>
      </c>
      <c r="AD25" s="443">
        <v>-4</v>
      </c>
      <c r="AE25" s="440">
        <v>7.7</v>
      </c>
      <c r="AF25" s="723">
        <v>10</v>
      </c>
      <c r="AG25" s="456">
        <v>6854</v>
      </c>
      <c r="AH25" s="653">
        <v>1.6</v>
      </c>
      <c r="AI25" s="767">
        <v>1</v>
      </c>
      <c r="AJ25" s="796" t="s">
        <v>462</v>
      </c>
      <c r="AK25" s="688">
        <v>2.8539323263381302</v>
      </c>
      <c r="AL25" s="634">
        <v>13.253012048192758</v>
      </c>
      <c r="AM25" s="631">
        <v>15.715776355009957</v>
      </c>
      <c r="AN25" s="631">
        <v>4.1607874453702953</v>
      </c>
      <c r="AO25" s="235">
        <v>1.4579138429357874</v>
      </c>
      <c r="AP25" s="808">
        <v>2.82</v>
      </c>
      <c r="AQ25" s="808">
        <v>2.4900000000000002</v>
      </c>
      <c r="AR25" s="809"/>
      <c r="AS25" s="808">
        <v>2.02</v>
      </c>
      <c r="AT25" s="796">
        <v>1.82</v>
      </c>
      <c r="AU25" s="809"/>
      <c r="AV25" s="818">
        <v>1.4</v>
      </c>
      <c r="AW25" s="812">
        <v>2.2999999999999998</v>
      </c>
      <c r="AX25" s="811">
        <v>3.16</v>
      </c>
      <c r="AY25" s="811">
        <v>3</v>
      </c>
      <c r="AZ25" s="811">
        <v>2.82</v>
      </c>
      <c r="BA25" s="811">
        <v>2.68</v>
      </c>
      <c r="BB25" s="811">
        <v>2.44</v>
      </c>
      <c r="BC25" s="811">
        <v>2.12</v>
      </c>
      <c r="BD25" s="811">
        <v>1.96</v>
      </c>
      <c r="BE25" s="811">
        <v>1.81</v>
      </c>
      <c r="BF25" s="812">
        <v>1.72</v>
      </c>
      <c r="BG25" s="811">
        <v>1.66</v>
      </c>
      <c r="BH25" s="810">
        <v>36.22</v>
      </c>
      <c r="BI25" s="405">
        <v>13.253012048192758</v>
      </c>
      <c r="BJ25" s="405">
        <v>23.267326732673265</v>
      </c>
      <c r="BK25" s="405">
        <v>10.989010989010994</v>
      </c>
      <c r="BL25" s="405">
        <v>30</v>
      </c>
      <c r="BM25" s="306">
        <v>0</v>
      </c>
      <c r="BN25" s="306">
        <v>0</v>
      </c>
      <c r="BO25" s="306">
        <v>5.3333333333333455</v>
      </c>
      <c r="BP25" s="306">
        <v>6.3829787234042534</v>
      </c>
      <c r="BQ25" s="306">
        <v>5.2238805970149071</v>
      </c>
      <c r="BR25" s="306">
        <v>9.8360655737705027</v>
      </c>
      <c r="BS25" s="306">
        <v>15.094339622641506</v>
      </c>
      <c r="BT25" s="306">
        <v>8.163265306122458</v>
      </c>
      <c r="BU25" s="306">
        <v>8.287292817679548</v>
      </c>
      <c r="BV25" s="306">
        <v>5.232558139534893</v>
      </c>
      <c r="BW25" s="306">
        <v>3.6144578313253017</v>
      </c>
      <c r="BX25" s="404">
        <v>9.6451681143135808</v>
      </c>
      <c r="BY25" s="405">
        <v>7.9126705251244482</v>
      </c>
      <c r="BZ25" s="788" t="s">
        <v>2637</v>
      </c>
      <c r="CA25" s="348">
        <v>-47.247304065610642</v>
      </c>
      <c r="CB25" s="348">
        <v>7.2470141162075388</v>
      </c>
      <c r="CC25" s="306">
        <v>42.1513917720169</v>
      </c>
      <c r="CD25" s="570">
        <v>3.1019999999999999</v>
      </c>
      <c r="CE25" s="419">
        <v>3.4122000000000003</v>
      </c>
      <c r="CF25" s="419">
        <v>3.6749394000000004</v>
      </c>
      <c r="CG25" s="419">
        <v>3.9579097338000002</v>
      </c>
      <c r="CH25" s="496">
        <v>4.2626687833026002</v>
      </c>
      <c r="CI25" s="419">
        <v>18.409717917102604</v>
      </c>
      <c r="CJ25" s="405">
        <v>19.194784607551458</v>
      </c>
      <c r="CK25" s="457">
        <v>0.89</v>
      </c>
      <c r="CL25" s="458">
        <v>40.65</v>
      </c>
      <c r="CM25" s="458">
        <v>-4.6100000000000003</v>
      </c>
      <c r="CN25" s="525">
        <v>2.21</v>
      </c>
      <c r="CO25" s="508">
        <v>17.22</v>
      </c>
    </row>
    <row r="26" spans="1:93" ht="11.25" customHeight="1">
      <c r="A26" s="30" t="s">
        <v>2889</v>
      </c>
      <c r="B26" s="32" t="s">
        <v>2890</v>
      </c>
      <c r="C26" s="524" t="s">
        <v>3267</v>
      </c>
      <c r="D26" s="118">
        <v>5</v>
      </c>
      <c r="E26" s="24">
        <v>500</v>
      </c>
      <c r="F26" s="65" t="s">
        <v>2659</v>
      </c>
      <c r="G26" s="66" t="s">
        <v>2659</v>
      </c>
      <c r="H26" s="1158">
        <v>19.5</v>
      </c>
      <c r="I26" s="229">
        <v>2.9283948717948718</v>
      </c>
      <c r="J26" s="125">
        <v>0.53615999999999997</v>
      </c>
      <c r="K26" s="125">
        <v>0.57103700000000002</v>
      </c>
      <c r="L26" s="537">
        <v>6.5049612056102823</v>
      </c>
      <c r="M26" s="885">
        <v>41759</v>
      </c>
      <c r="N26" s="886">
        <v>41761</v>
      </c>
      <c r="O26" s="887">
        <v>41781</v>
      </c>
      <c r="P26" s="34" t="s">
        <v>3155</v>
      </c>
      <c r="Q26" s="197" t="s">
        <v>2891</v>
      </c>
      <c r="R26" s="192">
        <v>0.57103700000000002</v>
      </c>
      <c r="S26" s="672">
        <v>68.79963855421687</v>
      </c>
      <c r="T26" s="681">
        <v>91.443470532788211</v>
      </c>
      <c r="U26" s="229">
        <v>23.493975903614459</v>
      </c>
      <c r="V26" s="493">
        <v>12</v>
      </c>
      <c r="W26" s="878">
        <v>0.83</v>
      </c>
      <c r="X26" s="879" t="s">
        <v>462</v>
      </c>
      <c r="Y26" s="506">
        <v>1.86</v>
      </c>
      <c r="Z26" s="880">
        <v>3.51</v>
      </c>
      <c r="AA26" s="506" t="s">
        <v>462</v>
      </c>
      <c r="AB26" s="881" t="s">
        <v>462</v>
      </c>
      <c r="AC26" s="1021" t="s">
        <v>462</v>
      </c>
      <c r="AD26" s="882" t="s">
        <v>462</v>
      </c>
      <c r="AE26" s="1021" t="s">
        <v>462</v>
      </c>
      <c r="AF26" s="725">
        <v>0</v>
      </c>
      <c r="AG26" s="467">
        <v>8180</v>
      </c>
      <c r="AH26" s="1025" t="s">
        <v>462</v>
      </c>
      <c r="AI26" s="879" t="s">
        <v>462</v>
      </c>
      <c r="AJ26" s="796" t="s">
        <v>462</v>
      </c>
      <c r="AK26" s="688" t="s">
        <v>462</v>
      </c>
      <c r="AL26" s="635">
        <v>6.5049612056102823</v>
      </c>
      <c r="AM26" s="636">
        <v>6.2809843632479323</v>
      </c>
      <c r="AN26" s="636" t="s">
        <v>462</v>
      </c>
      <c r="AO26" s="236" t="s">
        <v>462</v>
      </c>
      <c r="AP26" s="814">
        <v>0.57103700000000002</v>
      </c>
      <c r="AQ26" s="814">
        <v>0.53615999999999997</v>
      </c>
      <c r="AR26" s="815"/>
      <c r="AS26" s="814">
        <v>0.47684799999999999</v>
      </c>
      <c r="AT26" s="797">
        <v>0.475661</v>
      </c>
      <c r="AU26" s="815"/>
      <c r="AV26" s="816">
        <v>0.331235</v>
      </c>
      <c r="AW26" s="820">
        <v>0</v>
      </c>
      <c r="AX26" s="820">
        <v>0</v>
      </c>
      <c r="AY26" s="820">
        <v>0</v>
      </c>
      <c r="AZ26" s="820">
        <v>0</v>
      </c>
      <c r="BA26" s="820">
        <v>0</v>
      </c>
      <c r="BB26" s="820">
        <v>0</v>
      </c>
      <c r="BC26" s="820">
        <v>0</v>
      </c>
      <c r="BD26" s="820">
        <v>0</v>
      </c>
      <c r="BE26" s="820">
        <v>0</v>
      </c>
      <c r="BF26" s="820">
        <v>0</v>
      </c>
      <c r="BG26" s="820">
        <v>0</v>
      </c>
      <c r="BH26" s="816">
        <v>2.3909409999999998</v>
      </c>
      <c r="BI26" s="409">
        <v>6.5049612056102823</v>
      </c>
      <c r="BJ26" s="409">
        <v>12.438345133040297</v>
      </c>
      <c r="BK26" s="409">
        <v>0.2495474718339219</v>
      </c>
      <c r="BL26" s="409">
        <v>43.60227632949416</v>
      </c>
      <c r="BM26" s="395">
        <v>0</v>
      </c>
      <c r="BN26" s="395">
        <v>0</v>
      </c>
      <c r="BO26" s="395">
        <v>0</v>
      </c>
      <c r="BP26" s="395">
        <v>0</v>
      </c>
      <c r="BQ26" s="395">
        <v>0</v>
      </c>
      <c r="BR26" s="395">
        <v>0</v>
      </c>
      <c r="BS26" s="395">
        <v>0</v>
      </c>
      <c r="BT26" s="395">
        <v>0</v>
      </c>
      <c r="BU26" s="395">
        <v>0</v>
      </c>
      <c r="BV26" s="395">
        <v>0</v>
      </c>
      <c r="BW26" s="395">
        <v>0</v>
      </c>
      <c r="BX26" s="408">
        <v>4.186342009331911</v>
      </c>
      <c r="BY26" s="409">
        <v>11.061542489493139</v>
      </c>
      <c r="BZ26" s="654" t="s">
        <v>2558</v>
      </c>
      <c r="CA26" s="349" t="s">
        <v>462</v>
      </c>
      <c r="CB26" s="349" t="s">
        <v>462</v>
      </c>
      <c r="CC26" s="395">
        <v>28.639262946117075</v>
      </c>
      <c r="CD26" s="574">
        <v>0.58816811000000002</v>
      </c>
      <c r="CE26" s="420">
        <v>0.60581315330000007</v>
      </c>
      <c r="CF26" s="420">
        <v>0.62398754789900013</v>
      </c>
      <c r="CG26" s="420">
        <v>0.64270717433597013</v>
      </c>
      <c r="CH26" s="497">
        <v>0.66198838956604922</v>
      </c>
      <c r="CI26" s="420">
        <v>3.1226643751010195</v>
      </c>
      <c r="CJ26" s="409">
        <v>16.01366346205651</v>
      </c>
      <c r="CK26" s="883" t="s">
        <v>462</v>
      </c>
      <c r="CL26" s="884" t="s">
        <v>462</v>
      </c>
      <c r="CM26" s="884">
        <v>-30.56</v>
      </c>
      <c r="CN26" s="891">
        <v>7.95</v>
      </c>
      <c r="CO26" s="892">
        <v>-3.36</v>
      </c>
    </row>
    <row r="27" spans="1:93" ht="11.25" customHeight="1">
      <c r="A27" s="15" t="s">
        <v>20</v>
      </c>
      <c r="B27" s="16" t="s">
        <v>21</v>
      </c>
      <c r="C27" s="22" t="s">
        <v>2063</v>
      </c>
      <c r="D27" s="116">
        <v>5</v>
      </c>
      <c r="E27" s="24">
        <v>616</v>
      </c>
      <c r="F27" s="36" t="s">
        <v>2049</v>
      </c>
      <c r="G27" s="37" t="s">
        <v>2049</v>
      </c>
      <c r="H27" s="272">
        <v>54.84</v>
      </c>
      <c r="I27" s="227">
        <v>3.6834427425237051</v>
      </c>
      <c r="J27" s="127">
        <v>0.49</v>
      </c>
      <c r="K27" s="127">
        <v>0.505</v>
      </c>
      <c r="L27" s="764">
        <v>3.0612244897959107</v>
      </c>
      <c r="M27" s="19">
        <v>42047</v>
      </c>
      <c r="N27" s="20">
        <v>42051</v>
      </c>
      <c r="O27" s="21">
        <v>42064</v>
      </c>
      <c r="P27" s="21" t="s">
        <v>1199</v>
      </c>
      <c r="Q27" s="1182" t="s">
        <v>1767</v>
      </c>
      <c r="R27" s="224">
        <v>2.02</v>
      </c>
      <c r="S27" s="231">
        <v>67.785234899328856</v>
      </c>
      <c r="T27" s="680">
        <v>12.230188507940976</v>
      </c>
      <c r="U27" s="227">
        <v>18.402684563758392</v>
      </c>
      <c r="V27" s="492">
        <v>12</v>
      </c>
      <c r="W27" s="161">
        <v>2.98</v>
      </c>
      <c r="X27" s="155">
        <v>3.07</v>
      </c>
      <c r="Y27" s="149">
        <v>2.2599999999999998</v>
      </c>
      <c r="Z27" s="156">
        <v>1.54</v>
      </c>
      <c r="AA27" s="149">
        <v>8.8000000000000007</v>
      </c>
      <c r="AB27" s="432">
        <v>1.9</v>
      </c>
      <c r="AC27" s="440">
        <v>7.94</v>
      </c>
      <c r="AD27" s="443">
        <v>-1.4</v>
      </c>
      <c r="AE27" s="440">
        <v>6</v>
      </c>
      <c r="AF27" s="723">
        <v>5</v>
      </c>
      <c r="AG27" s="736">
        <v>2520</v>
      </c>
      <c r="AH27" s="653">
        <v>0.3</v>
      </c>
      <c r="AI27" s="767">
        <v>0.9</v>
      </c>
      <c r="AJ27" s="795" t="s">
        <v>462</v>
      </c>
      <c r="AK27" s="794">
        <v>0.39665816462170789</v>
      </c>
      <c r="AL27" s="634">
        <v>3.1578947368421151</v>
      </c>
      <c r="AM27" s="631">
        <v>3.2631470185832567</v>
      </c>
      <c r="AN27" s="631">
        <v>2.1759491464241165</v>
      </c>
      <c r="AO27" s="235">
        <v>5.4857036624956779</v>
      </c>
      <c r="AP27" s="808">
        <v>1.96</v>
      </c>
      <c r="AQ27" s="808">
        <v>1.9</v>
      </c>
      <c r="AR27" s="809"/>
      <c r="AS27" s="808">
        <v>1.84</v>
      </c>
      <c r="AT27" s="796">
        <v>1.78</v>
      </c>
      <c r="AU27" s="809"/>
      <c r="AV27" s="818">
        <v>1.76</v>
      </c>
      <c r="AW27" s="811">
        <v>1.76</v>
      </c>
      <c r="AX27" s="811">
        <v>1.72</v>
      </c>
      <c r="AY27" s="811">
        <v>1.64</v>
      </c>
      <c r="AZ27" s="811">
        <v>1.45</v>
      </c>
      <c r="BA27" s="811">
        <v>1.2450000000000001</v>
      </c>
      <c r="BB27" s="811">
        <v>1.149</v>
      </c>
      <c r="BC27" s="811">
        <v>1.1319999999999999</v>
      </c>
      <c r="BD27" s="811">
        <v>1.1000000000000001</v>
      </c>
      <c r="BE27" s="812">
        <v>1.0720000000000001</v>
      </c>
      <c r="BF27" s="811">
        <v>1.0720000000000001</v>
      </c>
      <c r="BG27" s="811">
        <v>1.0590000000000002</v>
      </c>
      <c r="BH27" s="810">
        <v>23.639000000000003</v>
      </c>
      <c r="BI27" s="405">
        <v>3.1578947368421151</v>
      </c>
      <c r="BJ27" s="405">
        <v>3.2608695652173836</v>
      </c>
      <c r="BK27" s="405">
        <v>3.3707865168539408</v>
      </c>
      <c r="BL27" s="405">
        <v>1.1363636363636465</v>
      </c>
      <c r="BM27" s="306">
        <v>0</v>
      </c>
      <c r="BN27" s="306">
        <v>2.3255813953488413</v>
      </c>
      <c r="BO27" s="306">
        <v>4.8780487804878092</v>
      </c>
      <c r="BP27" s="306">
        <v>13.103448275862073</v>
      </c>
      <c r="BQ27" s="306">
        <v>16.465863453815246</v>
      </c>
      <c r="BR27" s="306">
        <v>8.3550913838120078</v>
      </c>
      <c r="BS27" s="306">
        <v>1.5017667844523075</v>
      </c>
      <c r="BT27" s="306">
        <v>2.9090909090908834</v>
      </c>
      <c r="BU27" s="306">
        <v>2.6119402985074647</v>
      </c>
      <c r="BV27" s="306">
        <v>0</v>
      </c>
      <c r="BW27" s="306">
        <v>1.227573182247399</v>
      </c>
      <c r="BX27" s="404">
        <v>4.286954594593408</v>
      </c>
      <c r="BY27" s="405">
        <v>4.6077683412466897</v>
      </c>
      <c r="BZ27" s="788" t="s">
        <v>52</v>
      </c>
      <c r="CA27" s="348">
        <v>-12.543292674810569</v>
      </c>
      <c r="CB27" s="348">
        <v>5.8593918889478216</v>
      </c>
      <c r="CC27" s="306">
        <v>42.98664487805852</v>
      </c>
      <c r="CD27" s="570">
        <v>1.9972399999999997</v>
      </c>
      <c r="CE27" s="419">
        <v>2.1558208559999996</v>
      </c>
      <c r="CF27" s="419">
        <v>2.2851701073599999</v>
      </c>
      <c r="CG27" s="419">
        <v>2.4222803138016</v>
      </c>
      <c r="CH27" s="496">
        <v>2.5676171326296964</v>
      </c>
      <c r="CI27" s="419">
        <v>11.428128409791295</v>
      </c>
      <c r="CJ27" s="405">
        <v>20.839037946373622</v>
      </c>
      <c r="CK27" s="535">
        <v>0.68</v>
      </c>
      <c r="CL27" s="458">
        <v>26.43</v>
      </c>
      <c r="CM27" s="458">
        <v>-7.34</v>
      </c>
      <c r="CN27" s="525">
        <v>-1.1000000000000001</v>
      </c>
      <c r="CO27" s="508">
        <v>9.9700000000000006</v>
      </c>
    </row>
    <row r="28" spans="1:93" ht="11.25" customHeight="1">
      <c r="A28" s="86" t="s">
        <v>451</v>
      </c>
      <c r="B28" s="24" t="s">
        <v>452</v>
      </c>
      <c r="C28" s="98" t="s">
        <v>3433</v>
      </c>
      <c r="D28" s="117">
        <v>10</v>
      </c>
      <c r="E28" s="121">
        <v>352</v>
      </c>
      <c r="F28" s="57" t="s">
        <v>2659</v>
      </c>
      <c r="G28" s="49" t="s">
        <v>2659</v>
      </c>
      <c r="H28" s="181">
        <v>52.55</v>
      </c>
      <c r="I28" s="227">
        <v>6.9647954329210284</v>
      </c>
      <c r="J28" s="126">
        <v>0.89249999999999996</v>
      </c>
      <c r="K28" s="126">
        <v>0.91500000000000004</v>
      </c>
      <c r="L28" s="104">
        <v>2.5210084033613578</v>
      </c>
      <c r="M28" s="26">
        <v>42045</v>
      </c>
      <c r="N28" s="27">
        <v>42047</v>
      </c>
      <c r="O28" s="28">
        <v>42054</v>
      </c>
      <c r="P28" s="195" t="s">
        <v>465</v>
      </c>
      <c r="Q28" s="91"/>
      <c r="R28" s="224">
        <v>3.66</v>
      </c>
      <c r="S28" s="231">
        <v>77.05263157894737</v>
      </c>
      <c r="T28" s="680">
        <v>65.491576789587995</v>
      </c>
      <c r="U28" s="227">
        <v>11.063157894736841</v>
      </c>
      <c r="V28" s="492">
        <v>12</v>
      </c>
      <c r="W28" s="161">
        <v>4.75</v>
      </c>
      <c r="X28" s="155">
        <v>0.79</v>
      </c>
      <c r="Y28" s="149">
        <v>1.37</v>
      </c>
      <c r="Z28" s="156">
        <v>5.57</v>
      </c>
      <c r="AA28" s="149">
        <v>52.3</v>
      </c>
      <c r="AB28" s="432">
        <v>21.5</v>
      </c>
      <c r="AC28" s="440">
        <v>9.4700000000000006</v>
      </c>
      <c r="AD28" s="443">
        <v>20</v>
      </c>
      <c r="AE28" s="440">
        <v>14</v>
      </c>
      <c r="AF28" s="723">
        <v>4</v>
      </c>
      <c r="AG28" s="456">
        <v>3146</v>
      </c>
      <c r="AH28" s="653">
        <v>3.4</v>
      </c>
      <c r="AI28" s="767">
        <v>1.48</v>
      </c>
      <c r="AJ28" s="796">
        <v>0.76631767530914718</v>
      </c>
      <c r="AK28" s="688" t="s">
        <v>462</v>
      </c>
      <c r="AL28" s="634">
        <v>11.066235864297248</v>
      </c>
      <c r="AM28" s="631">
        <v>14.750283881603444</v>
      </c>
      <c r="AN28" s="631">
        <v>15.326353506182944</v>
      </c>
      <c r="AO28" s="235" t="s">
        <v>462</v>
      </c>
      <c r="AP28" s="808">
        <v>3.4375</v>
      </c>
      <c r="AQ28" s="808">
        <v>3.0950000000000002</v>
      </c>
      <c r="AR28" s="809"/>
      <c r="AS28" s="808">
        <v>2.7225000000000001</v>
      </c>
      <c r="AT28" s="796">
        <v>2.2749999999999999</v>
      </c>
      <c r="AU28" s="809"/>
      <c r="AV28" s="810">
        <v>1.9</v>
      </c>
      <c r="AW28" s="811">
        <v>1.6850000000000001</v>
      </c>
      <c r="AX28" s="811">
        <v>1.3174999999999999</v>
      </c>
      <c r="AY28" s="811">
        <v>1.03</v>
      </c>
      <c r="AZ28" s="811">
        <v>0.43</v>
      </c>
      <c r="BA28" s="812">
        <v>0</v>
      </c>
      <c r="BB28" s="812">
        <v>0</v>
      </c>
      <c r="BC28" s="812">
        <v>0</v>
      </c>
      <c r="BD28" s="812">
        <v>0</v>
      </c>
      <c r="BE28" s="812">
        <v>0</v>
      </c>
      <c r="BF28" s="812">
        <v>0</v>
      </c>
      <c r="BG28" s="812">
        <v>0</v>
      </c>
      <c r="BH28" s="810">
        <v>17.892499999999998</v>
      </c>
      <c r="BI28" s="405">
        <v>11.066235864297248</v>
      </c>
      <c r="BJ28" s="405">
        <v>13.682277318640956</v>
      </c>
      <c r="BK28" s="405">
        <v>19.670329670329689</v>
      </c>
      <c r="BL28" s="405">
        <v>19.736842105263165</v>
      </c>
      <c r="BM28" s="306">
        <v>12.759643916913932</v>
      </c>
      <c r="BN28" s="306">
        <v>27.893738140417469</v>
      </c>
      <c r="BO28" s="306">
        <v>27.912621359223277</v>
      </c>
      <c r="BP28" s="306">
        <v>139.53488372093025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  <c r="BV28" s="306">
        <v>0</v>
      </c>
      <c r="BW28" s="306">
        <v>0</v>
      </c>
      <c r="BX28" s="404">
        <v>18.150438139734398</v>
      </c>
      <c r="BY28" s="405">
        <v>33.99462935129668</v>
      </c>
      <c r="BZ28" s="788" t="s">
        <v>1465</v>
      </c>
      <c r="CA28" s="348">
        <v>11.227991044367132</v>
      </c>
      <c r="CB28" s="348">
        <v>22.291148939103973</v>
      </c>
      <c r="CC28" s="306">
        <v>58.903925254312256</v>
      </c>
      <c r="CD28" s="570">
        <v>3.78125</v>
      </c>
      <c r="CE28" s="419">
        <v>4.1393343750000007</v>
      </c>
      <c r="CF28" s="419">
        <v>4.5532678125000015</v>
      </c>
      <c r="CG28" s="419">
        <v>5.0085945937500016</v>
      </c>
      <c r="CH28" s="496">
        <v>5.509454053125002</v>
      </c>
      <c r="CI28" s="419">
        <v>22.991900834375006</v>
      </c>
      <c r="CJ28" s="405">
        <v>43.752427848477652</v>
      </c>
      <c r="CK28" s="457">
        <v>0.42</v>
      </c>
      <c r="CL28" s="458">
        <v>3.04</v>
      </c>
      <c r="CM28" s="458">
        <v>-26.85</v>
      </c>
      <c r="CN28" s="459">
        <v>-6.93</v>
      </c>
      <c r="CO28" s="460">
        <v>-16.52</v>
      </c>
    </row>
    <row r="29" spans="1:93" ht="11.25" customHeight="1">
      <c r="A29" s="86" t="s">
        <v>2912</v>
      </c>
      <c r="B29" s="24" t="s">
        <v>203</v>
      </c>
      <c r="C29" s="98" t="s">
        <v>3433</v>
      </c>
      <c r="D29" s="117">
        <v>13</v>
      </c>
      <c r="E29" s="121">
        <v>236</v>
      </c>
      <c r="F29" s="57" t="s">
        <v>2659</v>
      </c>
      <c r="G29" s="49" t="s">
        <v>2659</v>
      </c>
      <c r="H29" s="181">
        <v>39.549999999999997</v>
      </c>
      <c r="I29" s="227">
        <v>6.5739570164348935</v>
      </c>
      <c r="J29" s="126">
        <v>0.63749999999999996</v>
      </c>
      <c r="K29" s="126">
        <v>0.65</v>
      </c>
      <c r="L29" s="104">
        <v>1.9607843137255054</v>
      </c>
      <c r="M29" s="26">
        <v>42039</v>
      </c>
      <c r="N29" s="27">
        <v>42041</v>
      </c>
      <c r="O29" s="28">
        <v>42048</v>
      </c>
      <c r="P29" s="195" t="s">
        <v>2158</v>
      </c>
      <c r="Q29" s="91"/>
      <c r="R29" s="224">
        <v>2.6</v>
      </c>
      <c r="S29" s="231">
        <v>54.279749478079331</v>
      </c>
      <c r="T29" s="680">
        <v>2.9824333660820823</v>
      </c>
      <c r="U29" s="227">
        <v>8.2567849686847588</v>
      </c>
      <c r="V29" s="492">
        <v>12</v>
      </c>
      <c r="W29" s="161">
        <v>4.79</v>
      </c>
      <c r="X29" s="155">
        <v>0.76</v>
      </c>
      <c r="Y29" s="149">
        <v>1.27</v>
      </c>
      <c r="Z29" s="156">
        <v>2.89</v>
      </c>
      <c r="AA29" s="149">
        <v>45.3</v>
      </c>
      <c r="AB29" s="432">
        <v>33.6</v>
      </c>
      <c r="AC29" s="440">
        <v>2.06</v>
      </c>
      <c r="AD29" s="443">
        <v>22.2</v>
      </c>
      <c r="AE29" s="440">
        <v>10.86</v>
      </c>
      <c r="AF29" s="723">
        <v>9</v>
      </c>
      <c r="AG29" s="456">
        <v>2929</v>
      </c>
      <c r="AH29" s="653">
        <v>1.5</v>
      </c>
      <c r="AI29" s="767">
        <v>0.83</v>
      </c>
      <c r="AJ29" s="796">
        <v>0.49047194292142898</v>
      </c>
      <c r="AK29" s="688">
        <v>0.73568840031926941</v>
      </c>
      <c r="AL29" s="634">
        <v>8.3461117196056875</v>
      </c>
      <c r="AM29" s="631">
        <v>10.887407584443531</v>
      </c>
      <c r="AN29" s="631">
        <v>10.888477132855723</v>
      </c>
      <c r="AO29" s="235">
        <v>14.800392568552677</v>
      </c>
      <c r="AP29" s="808">
        <v>2.4729999999999999</v>
      </c>
      <c r="AQ29" s="808">
        <v>2.2825000000000002</v>
      </c>
      <c r="AR29" s="809"/>
      <c r="AS29" s="808">
        <v>2.0812499999999998</v>
      </c>
      <c r="AT29" s="796">
        <v>1.81375</v>
      </c>
      <c r="AU29" s="809"/>
      <c r="AV29" s="810">
        <v>1.6025</v>
      </c>
      <c r="AW29" s="811">
        <v>1.4750000000000001</v>
      </c>
      <c r="AX29" s="811">
        <v>1.2649999999999999</v>
      </c>
      <c r="AY29" s="811">
        <v>1.1000000000000001</v>
      </c>
      <c r="AZ29" s="811">
        <v>0.96</v>
      </c>
      <c r="BA29" s="811">
        <v>0.78749999999999998</v>
      </c>
      <c r="BB29" s="811">
        <v>0.622</v>
      </c>
      <c r="BC29" s="811">
        <v>0.52500000000000002</v>
      </c>
      <c r="BD29" s="812">
        <v>0.5</v>
      </c>
      <c r="BE29" s="812">
        <v>0.5</v>
      </c>
      <c r="BF29" s="811">
        <v>0.5</v>
      </c>
      <c r="BG29" s="811">
        <v>5.7500000000000002E-2</v>
      </c>
      <c r="BH29" s="810">
        <v>18.545000000000002</v>
      </c>
      <c r="BI29" s="405">
        <v>8.3461117196056875</v>
      </c>
      <c r="BJ29" s="405">
        <v>9.6696696696696893</v>
      </c>
      <c r="BK29" s="405">
        <v>14.748449345279102</v>
      </c>
      <c r="BL29" s="405">
        <v>13.182527301092041</v>
      </c>
      <c r="BM29" s="306">
        <v>8.6440677966101553</v>
      </c>
      <c r="BN29" s="306">
        <v>16.600790513834006</v>
      </c>
      <c r="BO29" s="306">
        <v>15</v>
      </c>
      <c r="BP29" s="306">
        <v>14.583333333333348</v>
      </c>
      <c r="BQ29" s="306">
        <v>21.904761904761894</v>
      </c>
      <c r="BR29" s="306">
        <v>26.607717041800647</v>
      </c>
      <c r="BS29" s="306">
        <v>18.476190476190467</v>
      </c>
      <c r="BT29" s="306">
        <v>5</v>
      </c>
      <c r="BU29" s="306">
        <v>0</v>
      </c>
      <c r="BV29" s="306">
        <v>0</v>
      </c>
      <c r="BW29" s="306">
        <v>769.56521739130426</v>
      </c>
      <c r="BX29" s="404">
        <v>62.821922432898752</v>
      </c>
      <c r="BY29" s="405">
        <v>189.01998292988321</v>
      </c>
      <c r="BZ29" s="788" t="s">
        <v>1465</v>
      </c>
      <c r="CA29" s="348">
        <v>9.2056491806058567</v>
      </c>
      <c r="CB29" s="348">
        <v>17.462434149290615</v>
      </c>
      <c r="CC29" s="306">
        <v>65.849794571989179</v>
      </c>
      <c r="CD29" s="570">
        <v>2.7202999999999999</v>
      </c>
      <c r="CE29" s="419">
        <v>2.7763381799999998</v>
      </c>
      <c r="CF29" s="419">
        <v>3.0539719980000002</v>
      </c>
      <c r="CG29" s="419">
        <v>3.3593691978000004</v>
      </c>
      <c r="CH29" s="496">
        <v>3.6953061175800008</v>
      </c>
      <c r="CI29" s="419">
        <v>15.60528549338</v>
      </c>
      <c r="CJ29" s="405">
        <v>39.457106177951964</v>
      </c>
      <c r="CK29" s="457">
        <v>0.83</v>
      </c>
      <c r="CL29" s="458">
        <v>10.51</v>
      </c>
      <c r="CM29" s="458">
        <v>-23.32</v>
      </c>
      <c r="CN29" s="459">
        <v>0.22</v>
      </c>
      <c r="CO29" s="460">
        <v>-8.93</v>
      </c>
    </row>
    <row r="30" spans="1:93" ht="11.25" customHeight="1">
      <c r="A30" s="86" t="s">
        <v>2038</v>
      </c>
      <c r="B30" s="24" t="s">
        <v>219</v>
      </c>
      <c r="C30" s="29" t="s">
        <v>1378</v>
      </c>
      <c r="D30" s="117">
        <v>12</v>
      </c>
      <c r="E30" s="121">
        <v>273</v>
      </c>
      <c r="F30" s="38" t="s">
        <v>2049</v>
      </c>
      <c r="G30" s="39" t="s">
        <v>2049</v>
      </c>
      <c r="H30" s="181">
        <v>63.6</v>
      </c>
      <c r="I30" s="227">
        <v>3.459119496855346</v>
      </c>
      <c r="J30" s="126">
        <v>0.51</v>
      </c>
      <c r="K30" s="126">
        <v>0.55000000000000004</v>
      </c>
      <c r="L30" s="104">
        <v>7.8431372549019773</v>
      </c>
      <c r="M30" s="26">
        <v>42032</v>
      </c>
      <c r="N30" s="27">
        <v>42034</v>
      </c>
      <c r="O30" s="28">
        <v>42048</v>
      </c>
      <c r="P30" s="195" t="s">
        <v>2158</v>
      </c>
      <c r="Q30" s="201"/>
      <c r="R30" s="224">
        <v>2.2000000000000002</v>
      </c>
      <c r="S30" s="231">
        <v>62.146892655367239</v>
      </c>
      <c r="T30" s="680">
        <v>27.941841778166744</v>
      </c>
      <c r="U30" s="227">
        <v>17.966101694915256</v>
      </c>
      <c r="V30" s="492">
        <v>12</v>
      </c>
      <c r="W30" s="161">
        <v>3.54</v>
      </c>
      <c r="X30" s="155">
        <v>3.67</v>
      </c>
      <c r="Y30" s="149">
        <v>2.09</v>
      </c>
      <c r="Z30" s="156">
        <v>2.0499999999999998</v>
      </c>
      <c r="AA30" s="149">
        <v>11.6</v>
      </c>
      <c r="AB30" s="432">
        <v>12.3</v>
      </c>
      <c r="AC30" s="440">
        <v>4.97</v>
      </c>
      <c r="AD30" s="443">
        <v>5.4</v>
      </c>
      <c r="AE30" s="440">
        <v>4.9000000000000004</v>
      </c>
      <c r="AF30" s="723">
        <v>11</v>
      </c>
      <c r="AG30" s="456">
        <v>7056</v>
      </c>
      <c r="AH30" s="653">
        <v>0.18</v>
      </c>
      <c r="AI30" s="767">
        <v>1.06</v>
      </c>
      <c r="AJ30" s="796">
        <v>1.1745785626454428</v>
      </c>
      <c r="AK30" s="688">
        <v>0.87407805676225847</v>
      </c>
      <c r="AL30" s="634">
        <v>8.5106382978723527</v>
      </c>
      <c r="AM30" s="631">
        <v>6.2658569182611146</v>
      </c>
      <c r="AN30" s="631">
        <v>6.342724238285391</v>
      </c>
      <c r="AO30" s="235">
        <v>7.2564734799315023</v>
      </c>
      <c r="AP30" s="808">
        <v>2.04</v>
      </c>
      <c r="AQ30" s="808">
        <v>1.88</v>
      </c>
      <c r="AR30" s="809"/>
      <c r="AS30" s="808">
        <v>1.8</v>
      </c>
      <c r="AT30" s="796">
        <v>1.7</v>
      </c>
      <c r="AU30" s="809"/>
      <c r="AV30" s="810">
        <v>1.58</v>
      </c>
      <c r="AW30" s="811">
        <v>1.5</v>
      </c>
      <c r="AX30" s="811">
        <v>1.4</v>
      </c>
      <c r="AY30" s="811">
        <v>1.27</v>
      </c>
      <c r="AZ30" s="811">
        <v>1.1499999999999999</v>
      </c>
      <c r="BA30" s="812">
        <v>1.05</v>
      </c>
      <c r="BB30" s="811">
        <v>1.0125</v>
      </c>
      <c r="BC30" s="812">
        <v>1</v>
      </c>
      <c r="BD30" s="812">
        <v>2</v>
      </c>
      <c r="BE30" s="812">
        <v>2</v>
      </c>
      <c r="BF30" s="812">
        <v>2</v>
      </c>
      <c r="BG30" s="812">
        <v>2</v>
      </c>
      <c r="BH30" s="810">
        <v>25.3825</v>
      </c>
      <c r="BI30" s="405">
        <v>8.5106382978723527</v>
      </c>
      <c r="BJ30" s="405">
        <v>4.4444444444444287</v>
      </c>
      <c r="BK30" s="405">
        <v>5.8823529411764719</v>
      </c>
      <c r="BL30" s="405">
        <v>7.5949367088607556</v>
      </c>
      <c r="BM30" s="306">
        <v>5.3333333333333455</v>
      </c>
      <c r="BN30" s="306">
        <v>7.1428571428571397</v>
      </c>
      <c r="BO30" s="306">
        <v>10.236220472440927</v>
      </c>
      <c r="BP30" s="306">
        <v>10.434782608695659</v>
      </c>
      <c r="BQ30" s="306">
        <v>9.5238095238095113</v>
      </c>
      <c r="BR30" s="306">
        <v>3.7037037037037202</v>
      </c>
      <c r="BS30" s="306">
        <v>1.25</v>
      </c>
      <c r="BT30" s="306">
        <v>0</v>
      </c>
      <c r="BU30" s="306">
        <v>0</v>
      </c>
      <c r="BV30" s="306">
        <v>0</v>
      </c>
      <c r="BW30" s="306">
        <v>0</v>
      </c>
      <c r="BX30" s="404">
        <v>4.9371386118129541</v>
      </c>
      <c r="BY30" s="405">
        <v>3.8118389659831902</v>
      </c>
      <c r="BZ30" s="788" t="s">
        <v>52</v>
      </c>
      <c r="CA30" s="348">
        <v>-8.1642579597745186</v>
      </c>
      <c r="CB30" s="348">
        <v>9.8018437351407375</v>
      </c>
      <c r="CC30" s="306">
        <v>59.261684965504394</v>
      </c>
      <c r="CD30" s="570">
        <v>2.2440000000000002</v>
      </c>
      <c r="CE30" s="419">
        <v>2.3555268000000003</v>
      </c>
      <c r="CF30" s="419">
        <v>2.4709476131999999</v>
      </c>
      <c r="CG30" s="419">
        <v>2.5920240462467996</v>
      </c>
      <c r="CH30" s="496">
        <v>2.7190332245128928</v>
      </c>
      <c r="CI30" s="419">
        <v>12.381531683959693</v>
      </c>
      <c r="CJ30" s="405">
        <v>19.467817113144172</v>
      </c>
      <c r="CK30" s="457">
        <v>0.43</v>
      </c>
      <c r="CL30" s="458">
        <v>24.11</v>
      </c>
      <c r="CM30" s="458">
        <v>-9.83</v>
      </c>
      <c r="CN30" s="525">
        <v>-4.3099999999999996</v>
      </c>
      <c r="CO30" s="508">
        <v>5.89</v>
      </c>
    </row>
    <row r="31" spans="1:93" ht="11.25" customHeight="1">
      <c r="A31" s="30" t="s">
        <v>669</v>
      </c>
      <c r="B31" s="32" t="s">
        <v>670</v>
      </c>
      <c r="C31" s="524" t="s">
        <v>3417</v>
      </c>
      <c r="D31" s="118">
        <v>5</v>
      </c>
      <c r="E31" s="24">
        <v>647</v>
      </c>
      <c r="F31" s="40" t="s">
        <v>1572</v>
      </c>
      <c r="G31" s="42" t="s">
        <v>1572</v>
      </c>
      <c r="H31" s="762">
        <v>70.599999999999994</v>
      </c>
      <c r="I31" s="227">
        <v>1.6997167138810201</v>
      </c>
      <c r="J31" s="125">
        <v>0.28000000000000003</v>
      </c>
      <c r="K31" s="125">
        <v>0.3</v>
      </c>
      <c r="L31" s="537">
        <v>7.1428571428571397</v>
      </c>
      <c r="M31" s="43">
        <v>42061</v>
      </c>
      <c r="N31" s="44">
        <v>42065</v>
      </c>
      <c r="O31" s="34">
        <v>42095</v>
      </c>
      <c r="P31" s="28" t="s">
        <v>3171</v>
      </c>
      <c r="Q31" s="198"/>
      <c r="R31" s="224">
        <v>1.2</v>
      </c>
      <c r="S31" s="231">
        <v>19.386106623586429</v>
      </c>
      <c r="T31" s="680">
        <v>-13.971530846258363</v>
      </c>
      <c r="U31" s="227">
        <v>11.405492730210014</v>
      </c>
      <c r="V31" s="492">
        <v>12</v>
      </c>
      <c r="W31" s="161">
        <v>6.19</v>
      </c>
      <c r="X31" s="155">
        <v>1.68</v>
      </c>
      <c r="Y31" s="149">
        <v>0.83</v>
      </c>
      <c r="Z31" s="156">
        <v>1.46</v>
      </c>
      <c r="AA31" s="149">
        <v>13.3</v>
      </c>
      <c r="AB31" s="432">
        <v>2.8</v>
      </c>
      <c r="AC31" s="440">
        <v>8.68</v>
      </c>
      <c r="AD31" s="443">
        <v>29</v>
      </c>
      <c r="AE31" s="440">
        <v>6.79</v>
      </c>
      <c r="AF31" s="723">
        <v>27</v>
      </c>
      <c r="AG31" s="456">
        <v>29400</v>
      </c>
      <c r="AH31" s="653">
        <v>0.1</v>
      </c>
      <c r="AI31" s="767">
        <v>0.25</v>
      </c>
      <c r="AJ31" s="797">
        <v>0.24003577836230616</v>
      </c>
      <c r="AK31" s="686" t="s">
        <v>462</v>
      </c>
      <c r="AL31" s="634">
        <v>12</v>
      </c>
      <c r="AM31" s="631">
        <v>10.064241629820891</v>
      </c>
      <c r="AN31" s="631">
        <v>6.9610375725068785</v>
      </c>
      <c r="AO31" s="235">
        <v>0</v>
      </c>
      <c r="AP31" s="808">
        <v>1.1200000000000001</v>
      </c>
      <c r="AQ31" s="808">
        <v>1</v>
      </c>
      <c r="AR31" s="809"/>
      <c r="AS31" s="808">
        <v>0.88</v>
      </c>
      <c r="AT31" s="796">
        <v>0.84</v>
      </c>
      <c r="AU31" s="809"/>
      <c r="AV31" s="818">
        <v>0.8</v>
      </c>
      <c r="AW31" s="812">
        <v>0.8</v>
      </c>
      <c r="AX31" s="811">
        <v>1.64</v>
      </c>
      <c r="AY31" s="811">
        <v>1.52</v>
      </c>
      <c r="AZ31" s="811">
        <v>1.4</v>
      </c>
      <c r="BA31" s="811">
        <v>1.28</v>
      </c>
      <c r="BB31" s="811">
        <v>1.1200000000000001</v>
      </c>
      <c r="BC31" s="811">
        <v>0.92</v>
      </c>
      <c r="BD31" s="811">
        <v>0.84</v>
      </c>
      <c r="BE31" s="811">
        <v>0.76</v>
      </c>
      <c r="BF31" s="811">
        <v>0.68</v>
      </c>
      <c r="BG31" s="811">
        <v>0.6</v>
      </c>
      <c r="BH31" s="810">
        <v>16.2</v>
      </c>
      <c r="BI31" s="405">
        <v>12</v>
      </c>
      <c r="BJ31" s="405">
        <v>13.636363636363647</v>
      </c>
      <c r="BK31" s="405">
        <v>4.7619047619047672</v>
      </c>
      <c r="BL31" s="405">
        <v>4.9999999999999822</v>
      </c>
      <c r="BM31" s="306">
        <v>0</v>
      </c>
      <c r="BN31" s="306">
        <v>0</v>
      </c>
      <c r="BO31" s="306">
        <v>7.8947368421052655</v>
      </c>
      <c r="BP31" s="306">
        <v>8.5714285714285854</v>
      </c>
      <c r="BQ31" s="306">
        <v>9.375</v>
      </c>
      <c r="BR31" s="306">
        <v>14.285714285714279</v>
      </c>
      <c r="BS31" s="306">
        <v>21.739130434782616</v>
      </c>
      <c r="BT31" s="306">
        <v>9.5238095238095344</v>
      </c>
      <c r="BU31" s="306">
        <v>10.526315789473673</v>
      </c>
      <c r="BV31" s="306">
        <v>11.764705882352944</v>
      </c>
      <c r="BW31" s="306">
        <v>13.333333333333353</v>
      </c>
      <c r="BX31" s="404">
        <v>9.4941628707512429</v>
      </c>
      <c r="BY31" s="405">
        <v>5.4380749194032827</v>
      </c>
      <c r="BZ31" s="788" t="s">
        <v>2637</v>
      </c>
      <c r="CA31" s="348">
        <v>-2.744738443822115</v>
      </c>
      <c r="CB31" s="348">
        <v>8.660754286387899</v>
      </c>
      <c r="CC31" s="306">
        <v>64.61486885767799</v>
      </c>
      <c r="CD31" s="570">
        <v>1.1513600000000002</v>
      </c>
      <c r="CE31" s="419">
        <v>1.2512980480000002</v>
      </c>
      <c r="CF31" s="419">
        <v>1.3362611854592004</v>
      </c>
      <c r="CG31" s="419">
        <v>1.4269933199518801</v>
      </c>
      <c r="CH31" s="496">
        <v>1.5238861663766128</v>
      </c>
      <c r="CI31" s="419">
        <v>6.689798719787694</v>
      </c>
      <c r="CJ31" s="405">
        <v>9.4756355804358279</v>
      </c>
      <c r="CK31" s="457">
        <v>0.99</v>
      </c>
      <c r="CL31" s="458">
        <v>34.72</v>
      </c>
      <c r="CM31" s="458">
        <v>-2.7</v>
      </c>
      <c r="CN31" s="525">
        <v>0.49</v>
      </c>
      <c r="CO31" s="508">
        <v>11.83</v>
      </c>
    </row>
    <row r="32" spans="1:93" ht="11.25" customHeight="1">
      <c r="A32" s="15" t="s">
        <v>2223</v>
      </c>
      <c r="B32" s="16" t="s">
        <v>3728</v>
      </c>
      <c r="C32" s="194" t="s">
        <v>1880</v>
      </c>
      <c r="D32" s="116">
        <v>8</v>
      </c>
      <c r="E32" s="24">
        <v>383</v>
      </c>
      <c r="F32" s="78" t="s">
        <v>2659</v>
      </c>
      <c r="G32" s="50" t="s">
        <v>2659</v>
      </c>
      <c r="H32" s="272">
        <v>37.01</v>
      </c>
      <c r="I32" s="226">
        <v>1.9454201567144016</v>
      </c>
      <c r="J32" s="127">
        <v>0.15</v>
      </c>
      <c r="K32" s="127">
        <v>0.18</v>
      </c>
      <c r="L32" s="764">
        <v>20</v>
      </c>
      <c r="M32" s="19">
        <v>41858</v>
      </c>
      <c r="N32" s="20">
        <v>41862</v>
      </c>
      <c r="O32" s="21">
        <v>41884</v>
      </c>
      <c r="P32" s="269" t="s">
        <v>2739</v>
      </c>
      <c r="Q32" s="16"/>
      <c r="R32" s="225">
        <v>0.72</v>
      </c>
      <c r="S32" s="675">
        <v>47.368421052631575</v>
      </c>
      <c r="T32" s="684">
        <v>92.37983262286096</v>
      </c>
      <c r="U32" s="226">
        <v>24.348684210526315</v>
      </c>
      <c r="V32" s="677">
        <v>12</v>
      </c>
      <c r="W32" s="169">
        <v>1.52</v>
      </c>
      <c r="X32" s="170">
        <v>2.2999999999999998</v>
      </c>
      <c r="Y32" s="171">
        <v>5.76</v>
      </c>
      <c r="Z32" s="172">
        <v>3.42</v>
      </c>
      <c r="AA32" s="171">
        <v>14</v>
      </c>
      <c r="AB32" s="433">
        <v>11.8</v>
      </c>
      <c r="AC32" s="441">
        <v>18.07</v>
      </c>
      <c r="AD32" s="442">
        <v>12.6</v>
      </c>
      <c r="AE32" s="441">
        <v>10.57</v>
      </c>
      <c r="AF32" s="724">
        <v>31</v>
      </c>
      <c r="AG32" s="461">
        <v>11136</v>
      </c>
      <c r="AH32" s="678">
        <v>0.1</v>
      </c>
      <c r="AI32" s="768">
        <v>0.45</v>
      </c>
      <c r="AJ32" s="796">
        <v>2.1405149023016206</v>
      </c>
      <c r="AK32" s="688" t="s">
        <v>462</v>
      </c>
      <c r="AL32" s="632">
        <v>32</v>
      </c>
      <c r="AM32" s="633">
        <v>33.08485468568265</v>
      </c>
      <c r="AN32" s="633">
        <v>26.970487769000417</v>
      </c>
      <c r="AO32" s="234" t="s">
        <v>462</v>
      </c>
      <c r="AP32" s="803">
        <v>0.66</v>
      </c>
      <c r="AQ32" s="803">
        <v>0.5</v>
      </c>
      <c r="AR32" s="802"/>
      <c r="AS32" s="803">
        <v>0.36</v>
      </c>
      <c r="AT32" s="795">
        <v>0.28000000000000003</v>
      </c>
      <c r="AU32" s="802"/>
      <c r="AV32" s="805">
        <v>0.22</v>
      </c>
      <c r="AW32" s="807">
        <v>0.2</v>
      </c>
      <c r="AX32" s="806">
        <v>0.19</v>
      </c>
      <c r="AY32" s="806">
        <v>0.12</v>
      </c>
      <c r="AZ32" s="807">
        <v>0</v>
      </c>
      <c r="BA32" s="807">
        <v>0</v>
      </c>
      <c r="BB32" s="807">
        <v>0</v>
      </c>
      <c r="BC32" s="807">
        <v>0</v>
      </c>
      <c r="BD32" s="807">
        <v>0</v>
      </c>
      <c r="BE32" s="807">
        <v>0</v>
      </c>
      <c r="BF32" s="807">
        <v>0</v>
      </c>
      <c r="BG32" s="807">
        <v>0</v>
      </c>
      <c r="BH32" s="805">
        <v>2.5299999999999998</v>
      </c>
      <c r="BI32" s="407">
        <v>32</v>
      </c>
      <c r="BJ32" s="407">
        <v>38.888888888888886</v>
      </c>
      <c r="BK32" s="407">
        <v>28.571428571428559</v>
      </c>
      <c r="BL32" s="407">
        <v>27.272727272727295</v>
      </c>
      <c r="BM32" s="394">
        <v>9.9999999999999858</v>
      </c>
      <c r="BN32" s="394">
        <v>5.2631578947368363</v>
      </c>
      <c r="BO32" s="394">
        <v>58.33333333333335</v>
      </c>
      <c r="BP32" s="394">
        <v>0</v>
      </c>
      <c r="BQ32" s="394">
        <v>0</v>
      </c>
      <c r="BR32" s="394">
        <v>0</v>
      </c>
      <c r="BS32" s="394">
        <v>0</v>
      </c>
      <c r="BT32" s="394">
        <v>0</v>
      </c>
      <c r="BU32" s="394">
        <v>0</v>
      </c>
      <c r="BV32" s="394">
        <v>0</v>
      </c>
      <c r="BW32" s="394">
        <v>0</v>
      </c>
      <c r="BX32" s="406">
        <v>13.355302397407661</v>
      </c>
      <c r="BY32" s="407">
        <v>18.168637702419741</v>
      </c>
      <c r="BZ32" s="787" t="s">
        <v>2442</v>
      </c>
      <c r="CA32" s="350">
        <v>4.5672237151885042</v>
      </c>
      <c r="CB32" s="350">
        <v>28.915907925714819</v>
      </c>
      <c r="CC32" s="394">
        <v>64.178289473684202</v>
      </c>
      <c r="CD32" s="554">
        <v>0.72600000000000009</v>
      </c>
      <c r="CE32" s="417">
        <v>0.7986000000000002</v>
      </c>
      <c r="CF32" s="417">
        <v>0.87846000000000024</v>
      </c>
      <c r="CG32" s="417">
        <v>0.96630600000000033</v>
      </c>
      <c r="CH32" s="495">
        <v>1.0629366000000005</v>
      </c>
      <c r="CI32" s="417">
        <v>4.4323026000000016</v>
      </c>
      <c r="CJ32" s="407">
        <v>11.975959470413407</v>
      </c>
      <c r="CK32" s="462">
        <v>1.27</v>
      </c>
      <c r="CL32" s="463">
        <v>22.72</v>
      </c>
      <c r="CM32" s="463">
        <v>-3.73</v>
      </c>
      <c r="CN32" s="464">
        <v>4.12</v>
      </c>
      <c r="CO32" s="465">
        <v>7.17</v>
      </c>
    </row>
    <row r="33" spans="1:93" ht="11.25" customHeight="1">
      <c r="A33" s="23" t="s">
        <v>2802</v>
      </c>
      <c r="B33" s="24" t="s">
        <v>2803</v>
      </c>
      <c r="C33" s="29" t="s">
        <v>3418</v>
      </c>
      <c r="D33" s="117">
        <v>45</v>
      </c>
      <c r="E33" s="121">
        <v>29</v>
      </c>
      <c r="F33" s="38" t="s">
        <v>1572</v>
      </c>
      <c r="G33" s="39" t="s">
        <v>1572</v>
      </c>
      <c r="H33" s="149">
        <v>56.29</v>
      </c>
      <c r="I33" s="227">
        <v>3.695150115473441</v>
      </c>
      <c r="J33" s="126">
        <v>0.48</v>
      </c>
      <c r="K33" s="126">
        <v>0.52</v>
      </c>
      <c r="L33" s="25">
        <v>8.3333333333333481</v>
      </c>
      <c r="M33" s="26">
        <v>41893</v>
      </c>
      <c r="N33" s="27">
        <v>41897</v>
      </c>
      <c r="O33" s="28">
        <v>41922</v>
      </c>
      <c r="P33" s="93" t="s">
        <v>919</v>
      </c>
      <c r="Q33" s="1037"/>
      <c r="R33" s="224">
        <v>2.08</v>
      </c>
      <c r="S33" s="231">
        <v>81.25</v>
      </c>
      <c r="T33" s="680">
        <v>499.61056516801887</v>
      </c>
      <c r="U33" s="227">
        <v>21.98828125</v>
      </c>
      <c r="V33" s="492">
        <v>12</v>
      </c>
      <c r="W33" s="161">
        <v>2.56</v>
      </c>
      <c r="X33" s="155">
        <v>2.83</v>
      </c>
      <c r="Y33" s="149">
        <v>4.53</v>
      </c>
      <c r="Z33" s="156">
        <v>36.79</v>
      </c>
      <c r="AA33" s="641">
        <v>128</v>
      </c>
      <c r="AB33" s="432">
        <v>13.3</v>
      </c>
      <c r="AC33" s="440">
        <v>7.61</v>
      </c>
      <c r="AD33" s="443">
        <v>10.7</v>
      </c>
      <c r="AE33" s="440">
        <v>7.77</v>
      </c>
      <c r="AF33" s="723">
        <v>15</v>
      </c>
      <c r="AG33" s="456">
        <v>110974</v>
      </c>
      <c r="AH33" s="653">
        <v>0.2</v>
      </c>
      <c r="AI33" s="767">
        <v>4.88</v>
      </c>
      <c r="AJ33" s="796">
        <v>0.79982967602962807</v>
      </c>
      <c r="AK33" s="688">
        <v>0.73885697450910748</v>
      </c>
      <c r="AL33" s="634">
        <v>8.8888888888888786</v>
      </c>
      <c r="AM33" s="631">
        <v>8.1371180502317628</v>
      </c>
      <c r="AN33" s="631">
        <v>8.5581775335170196</v>
      </c>
      <c r="AO33" s="638">
        <v>11.582996207355322</v>
      </c>
      <c r="AP33" s="808">
        <v>1.96</v>
      </c>
      <c r="AQ33" s="808">
        <v>1.8</v>
      </c>
      <c r="AR33" s="809"/>
      <c r="AS33" s="808">
        <v>1.67</v>
      </c>
      <c r="AT33" s="796">
        <v>1.55</v>
      </c>
      <c r="AU33" s="809"/>
      <c r="AV33" s="810">
        <v>1.42</v>
      </c>
      <c r="AW33" s="811">
        <v>1.3</v>
      </c>
      <c r="AX33" s="811">
        <v>1.1587499999999999</v>
      </c>
      <c r="AY33" s="811">
        <v>0.85703536000000002</v>
      </c>
      <c r="AZ33" s="811">
        <v>0.77119615999999991</v>
      </c>
      <c r="BA33" s="811">
        <v>0.71080127999999998</v>
      </c>
      <c r="BB33" s="811">
        <v>0.65505215999999999</v>
      </c>
      <c r="BC33" s="811">
        <v>0.61324031999999995</v>
      </c>
      <c r="BD33" s="811">
        <v>0.56678271999999996</v>
      </c>
      <c r="BE33" s="811">
        <v>0.51567936000000003</v>
      </c>
      <c r="BF33" s="811">
        <v>0.46922175999999999</v>
      </c>
      <c r="BG33" s="811">
        <v>0.42740992</v>
      </c>
      <c r="BH33" s="810">
        <v>16.445169039999996</v>
      </c>
      <c r="BI33" s="405">
        <v>8.8888888888888786</v>
      </c>
      <c r="BJ33" s="405">
        <v>7.7844311377245567</v>
      </c>
      <c r="BK33" s="405">
        <v>7.7419354838709653</v>
      </c>
      <c r="BL33" s="405">
        <v>9.1549295774647987</v>
      </c>
      <c r="BM33" s="306">
        <v>9.2307692307692193</v>
      </c>
      <c r="BN33" s="306">
        <v>12.189859762675304</v>
      </c>
      <c r="BO33" s="306">
        <v>35.204456441563849</v>
      </c>
      <c r="BP33" s="306">
        <v>11.130657082109963</v>
      </c>
      <c r="BQ33" s="306">
        <v>8.496732026143782</v>
      </c>
      <c r="BR33" s="306">
        <v>8.5106382978723296</v>
      </c>
      <c r="BS33" s="306">
        <v>6.8181818181818343</v>
      </c>
      <c r="BT33" s="306">
        <v>8.196721311475418</v>
      </c>
      <c r="BU33" s="306">
        <v>9.9099099099098975</v>
      </c>
      <c r="BV33" s="306">
        <v>9.9009900990099098</v>
      </c>
      <c r="BW33" s="306">
        <v>9.7826086956521721</v>
      </c>
      <c r="BX33" s="404">
        <v>10.862780650887524</v>
      </c>
      <c r="BY33" s="405">
        <v>6.636463112299908</v>
      </c>
      <c r="BZ33" s="788" t="s">
        <v>1862</v>
      </c>
      <c r="CA33" s="348">
        <v>-9.7349536010095399</v>
      </c>
      <c r="CB33" s="348">
        <v>12.25332764899046</v>
      </c>
      <c r="CC33" s="306">
        <v>67.674930777985509</v>
      </c>
      <c r="CD33" s="570">
        <v>2.1560000000000001</v>
      </c>
      <c r="CE33" s="419">
        <v>2.3200716000000003</v>
      </c>
      <c r="CF33" s="419">
        <v>2.5003411633200008</v>
      </c>
      <c r="CG33" s="419">
        <v>2.694617671709965</v>
      </c>
      <c r="CH33" s="496">
        <v>2.9039894648018296</v>
      </c>
      <c r="CI33" s="419">
        <v>12.575019899831796</v>
      </c>
      <c r="CJ33" s="405">
        <v>22.339704920646287</v>
      </c>
      <c r="CK33" s="457">
        <v>0.49</v>
      </c>
      <c r="CL33" s="458">
        <v>66.25</v>
      </c>
      <c r="CM33" s="458">
        <v>0.18</v>
      </c>
      <c r="CN33" s="459">
        <v>7.04</v>
      </c>
      <c r="CO33" s="460">
        <v>22.68</v>
      </c>
    </row>
    <row r="34" spans="1:93" ht="11.25" customHeight="1">
      <c r="A34" s="23" t="s">
        <v>420</v>
      </c>
      <c r="B34" s="24" t="s">
        <v>421</v>
      </c>
      <c r="C34" s="217" t="s">
        <v>2000</v>
      </c>
      <c r="D34" s="117">
        <v>5</v>
      </c>
      <c r="E34" s="24">
        <v>556</v>
      </c>
      <c r="F34" s="38" t="s">
        <v>2049</v>
      </c>
      <c r="G34" s="39" t="s">
        <v>2049</v>
      </c>
      <c r="H34" s="181">
        <v>57.58</v>
      </c>
      <c r="I34" s="227">
        <v>3.6818339701285172</v>
      </c>
      <c r="J34" s="126">
        <v>0.5</v>
      </c>
      <c r="K34" s="126">
        <v>0.53</v>
      </c>
      <c r="L34" s="104">
        <v>6.0000000000000053</v>
      </c>
      <c r="M34" s="26">
        <v>41949</v>
      </c>
      <c r="N34" s="27">
        <v>41953</v>
      </c>
      <c r="O34" s="28">
        <v>41983</v>
      </c>
      <c r="P34" s="26" t="s">
        <v>2157</v>
      </c>
      <c r="Q34" s="24"/>
      <c r="R34" s="224">
        <v>2.12</v>
      </c>
      <c r="S34" s="231">
        <v>57.923497267759558</v>
      </c>
      <c r="T34" s="680">
        <v>8.0593284163938517</v>
      </c>
      <c r="U34" s="227">
        <v>15.732240437158469</v>
      </c>
      <c r="V34" s="492">
        <v>12</v>
      </c>
      <c r="W34" s="161">
        <v>3.66</v>
      </c>
      <c r="X34" s="155">
        <v>3.12</v>
      </c>
      <c r="Y34" s="149">
        <v>1.68</v>
      </c>
      <c r="Z34" s="156">
        <v>1.67</v>
      </c>
      <c r="AA34" s="149">
        <v>10.9</v>
      </c>
      <c r="AB34" s="432">
        <v>16.899999999999999</v>
      </c>
      <c r="AC34" s="440">
        <v>5.17</v>
      </c>
      <c r="AD34" s="443">
        <v>-2.2000000000000002</v>
      </c>
      <c r="AE34" s="440">
        <v>5.05</v>
      </c>
      <c r="AF34" s="723">
        <v>23</v>
      </c>
      <c r="AG34" s="456">
        <v>28170</v>
      </c>
      <c r="AH34" s="653">
        <v>0.06</v>
      </c>
      <c r="AI34" s="767">
        <v>1.1499999999999999</v>
      </c>
      <c r="AJ34" s="796" t="s">
        <v>462</v>
      </c>
      <c r="AK34" s="688">
        <v>1.1515241265732061</v>
      </c>
      <c r="AL34" s="634">
        <v>4.102564102564088</v>
      </c>
      <c r="AM34" s="631">
        <v>3.143398383504481</v>
      </c>
      <c r="AN34" s="631">
        <v>4.3591271327575454</v>
      </c>
      <c r="AO34" s="235">
        <v>3.7855282682871527</v>
      </c>
      <c r="AP34" s="808">
        <v>2.0299999999999998</v>
      </c>
      <c r="AQ34" s="808">
        <v>1.95</v>
      </c>
      <c r="AR34" s="809"/>
      <c r="AS34" s="813">
        <v>1.88</v>
      </c>
      <c r="AT34" s="796">
        <v>1.85</v>
      </c>
      <c r="AU34" s="809"/>
      <c r="AV34" s="810">
        <v>1.71</v>
      </c>
      <c r="AW34" s="812">
        <v>1.64</v>
      </c>
      <c r="AX34" s="811">
        <v>1.64</v>
      </c>
      <c r="AY34" s="811">
        <v>1.58</v>
      </c>
      <c r="AZ34" s="811">
        <v>1.5</v>
      </c>
      <c r="BA34" s="811">
        <v>1.42</v>
      </c>
      <c r="BB34" s="812">
        <v>1.4</v>
      </c>
      <c r="BC34" s="812">
        <v>1.65</v>
      </c>
      <c r="BD34" s="812">
        <v>2.4</v>
      </c>
      <c r="BE34" s="812">
        <v>2.4</v>
      </c>
      <c r="BF34" s="812">
        <v>2.4</v>
      </c>
      <c r="BG34" s="812">
        <v>2.4</v>
      </c>
      <c r="BH34" s="810">
        <v>29.85</v>
      </c>
      <c r="BI34" s="405">
        <v>4.102564102564088</v>
      </c>
      <c r="BJ34" s="405">
        <v>3.7234042553191626</v>
      </c>
      <c r="BK34" s="405">
        <v>1.6216216216216051</v>
      </c>
      <c r="BL34" s="405">
        <v>8.1871345029239873</v>
      </c>
      <c r="BM34" s="306">
        <v>4.2682926829268331</v>
      </c>
      <c r="BN34" s="306">
        <v>0</v>
      </c>
      <c r="BO34" s="306">
        <v>3.7974683544303778</v>
      </c>
      <c r="BP34" s="306">
        <v>5.3333333333333455</v>
      </c>
      <c r="BQ34" s="306">
        <v>5.6338028169014231</v>
      </c>
      <c r="BR34" s="306">
        <v>1.4285714285714235</v>
      </c>
      <c r="BS34" s="306">
        <v>0</v>
      </c>
      <c r="BT34" s="306">
        <v>0</v>
      </c>
      <c r="BU34" s="306">
        <v>0</v>
      </c>
      <c r="BV34" s="306">
        <v>0</v>
      </c>
      <c r="BW34" s="306">
        <v>0</v>
      </c>
      <c r="BX34" s="404">
        <v>2.5397462065728167</v>
      </c>
      <c r="BY34" s="405">
        <v>2.5620697478219796</v>
      </c>
      <c r="BZ34" s="788" t="s">
        <v>52</v>
      </c>
      <c r="CA34" s="348">
        <v>-7.6912793342724068</v>
      </c>
      <c r="CB34" s="348">
        <v>8.0409611028860617</v>
      </c>
      <c r="CC34" s="306">
        <v>51.479608276351236</v>
      </c>
      <c r="CD34" s="570">
        <v>2.2330000000000001</v>
      </c>
      <c r="CE34" s="419">
        <v>2.3484461000000003</v>
      </c>
      <c r="CF34" s="419">
        <v>2.4670426280500002</v>
      </c>
      <c r="CG34" s="419">
        <v>2.5916282807665252</v>
      </c>
      <c r="CH34" s="496">
        <v>2.7225055089452348</v>
      </c>
      <c r="CI34" s="419">
        <v>12.362622517761761</v>
      </c>
      <c r="CJ34" s="405">
        <v>21.470341295174993</v>
      </c>
      <c r="CK34" s="457">
        <v>0.33</v>
      </c>
      <c r="CL34" s="458">
        <v>23.65</v>
      </c>
      <c r="CM34" s="458">
        <v>-11.17</v>
      </c>
      <c r="CN34" s="525">
        <v>-4.95</v>
      </c>
      <c r="CO34" s="508">
        <v>4.6399999999999997</v>
      </c>
    </row>
    <row r="35" spans="1:93" ht="11.25" customHeight="1">
      <c r="A35" s="86" t="s">
        <v>1710</v>
      </c>
      <c r="B35" s="24" t="s">
        <v>1711</v>
      </c>
      <c r="C35" s="217" t="s">
        <v>3417</v>
      </c>
      <c r="D35" s="117">
        <v>11</v>
      </c>
      <c r="E35" s="121">
        <v>304</v>
      </c>
      <c r="F35" s="57" t="s">
        <v>2659</v>
      </c>
      <c r="G35" s="49" t="s">
        <v>2659</v>
      </c>
      <c r="H35" s="181">
        <v>28.49</v>
      </c>
      <c r="I35" s="227">
        <v>0.70200070200070208</v>
      </c>
      <c r="J35" s="126">
        <v>0.18</v>
      </c>
      <c r="K35" s="126">
        <v>0.2</v>
      </c>
      <c r="L35" s="104">
        <v>11.111111111111116</v>
      </c>
      <c r="M35" s="26">
        <v>41969</v>
      </c>
      <c r="N35" s="27">
        <v>41974</v>
      </c>
      <c r="O35" s="28">
        <v>41988</v>
      </c>
      <c r="P35" s="26" t="s">
        <v>2729</v>
      </c>
      <c r="Q35" s="24" t="s">
        <v>915</v>
      </c>
      <c r="R35" s="224">
        <v>0.2</v>
      </c>
      <c r="S35" s="231">
        <v>12.738853503184714</v>
      </c>
      <c r="T35" s="680">
        <v>-6.2398295207692804</v>
      </c>
      <c r="U35" s="227">
        <v>18.146496815286621</v>
      </c>
      <c r="V35" s="492">
        <v>12</v>
      </c>
      <c r="W35" s="161">
        <v>1.57</v>
      </c>
      <c r="X35" s="155">
        <v>1.81</v>
      </c>
      <c r="Y35" s="149">
        <v>0.99</v>
      </c>
      <c r="Z35" s="156">
        <v>1.0900000000000001</v>
      </c>
      <c r="AA35" s="149">
        <v>7.3</v>
      </c>
      <c r="AB35" s="432">
        <v>-53.3</v>
      </c>
      <c r="AC35" s="440">
        <v>8.51</v>
      </c>
      <c r="AD35" s="443">
        <v>6</v>
      </c>
      <c r="AE35" s="440">
        <v>10</v>
      </c>
      <c r="AF35" s="723">
        <v>6</v>
      </c>
      <c r="AG35" s="456">
        <v>2154</v>
      </c>
      <c r="AH35" s="653">
        <v>0.8</v>
      </c>
      <c r="AI35" s="767">
        <v>0.37</v>
      </c>
      <c r="AJ35" s="796">
        <v>3.3520738996905219</v>
      </c>
      <c r="AK35" s="688">
        <v>0.77676591334849421</v>
      </c>
      <c r="AL35" s="634">
        <v>11.111111111111116</v>
      </c>
      <c r="AM35" s="631">
        <v>18.563110149668759</v>
      </c>
      <c r="AN35" s="631">
        <v>20.112443398143132</v>
      </c>
      <c r="AO35" s="235">
        <v>25.892541179416728</v>
      </c>
      <c r="AP35" s="808">
        <v>0.2</v>
      </c>
      <c r="AQ35" s="808">
        <v>0.18</v>
      </c>
      <c r="AR35" s="809"/>
      <c r="AS35" s="808">
        <v>0.15</v>
      </c>
      <c r="AT35" s="796">
        <v>0.12</v>
      </c>
      <c r="AU35" s="809"/>
      <c r="AV35" s="810">
        <v>0.1</v>
      </c>
      <c r="AW35" s="811">
        <v>0.08</v>
      </c>
      <c r="AX35" s="811">
        <v>7.0000000000000007E-2</v>
      </c>
      <c r="AY35" s="811">
        <v>0.06</v>
      </c>
      <c r="AZ35" s="811">
        <v>0.05</v>
      </c>
      <c r="BA35" s="811">
        <v>0.04</v>
      </c>
      <c r="BB35" s="811">
        <v>0.02</v>
      </c>
      <c r="BC35" s="812">
        <v>0.01</v>
      </c>
      <c r="BD35" s="812">
        <v>0.01</v>
      </c>
      <c r="BE35" s="812">
        <v>0.01</v>
      </c>
      <c r="BF35" s="812">
        <v>0.01</v>
      </c>
      <c r="BG35" s="812">
        <v>0.01</v>
      </c>
      <c r="BH35" s="810">
        <v>1.1200000000000001</v>
      </c>
      <c r="BI35" s="405">
        <v>11.111111111111116</v>
      </c>
      <c r="BJ35" s="405">
        <v>20</v>
      </c>
      <c r="BK35" s="405">
        <v>25</v>
      </c>
      <c r="BL35" s="405">
        <v>20</v>
      </c>
      <c r="BM35" s="306">
        <v>25</v>
      </c>
      <c r="BN35" s="306">
        <v>14.285714285714279</v>
      </c>
      <c r="BO35" s="306">
        <v>16.666666666666675</v>
      </c>
      <c r="BP35" s="306">
        <v>20</v>
      </c>
      <c r="BQ35" s="306">
        <v>25</v>
      </c>
      <c r="BR35" s="306">
        <v>100</v>
      </c>
      <c r="BS35" s="306">
        <v>100</v>
      </c>
      <c r="BT35" s="306">
        <v>0</v>
      </c>
      <c r="BU35" s="306">
        <v>0</v>
      </c>
      <c r="BV35" s="306">
        <v>0</v>
      </c>
      <c r="BW35" s="306">
        <v>0</v>
      </c>
      <c r="BX35" s="404">
        <v>25.137566137566136</v>
      </c>
      <c r="BY35" s="405">
        <v>30.769961250919835</v>
      </c>
      <c r="BZ35" s="788" t="s">
        <v>2637</v>
      </c>
      <c r="CA35" s="348">
        <v>2.6679472848572132</v>
      </c>
      <c r="CB35" s="348">
        <v>20.814444100143835</v>
      </c>
      <c r="CC35" s="306">
        <v>71.936464968152876</v>
      </c>
      <c r="CD35" s="570">
        <v>0.20200000000000001</v>
      </c>
      <c r="CE35" s="419">
        <v>0.2191902</v>
      </c>
      <c r="CF35" s="419">
        <v>0.24110922000000001</v>
      </c>
      <c r="CG35" s="419">
        <v>0.26522014200000005</v>
      </c>
      <c r="CH35" s="496">
        <v>0.2917421562000001</v>
      </c>
      <c r="CI35" s="419">
        <v>1.2192617182000003</v>
      </c>
      <c r="CJ35" s="405">
        <v>4.2796129104949117</v>
      </c>
      <c r="CK35" s="457">
        <v>1.73</v>
      </c>
      <c r="CL35" s="458">
        <v>36.880000000000003</v>
      </c>
      <c r="CM35" s="458">
        <v>-4.24</v>
      </c>
      <c r="CN35" s="459">
        <v>2.12</v>
      </c>
      <c r="CO35" s="460">
        <v>14.08</v>
      </c>
    </row>
    <row r="36" spans="1:93" ht="11.25" customHeight="1">
      <c r="A36" s="30" t="s">
        <v>317</v>
      </c>
      <c r="B36" s="32" t="s">
        <v>318</v>
      </c>
      <c r="C36" s="35" t="s">
        <v>3417</v>
      </c>
      <c r="D36" s="118">
        <v>9</v>
      </c>
      <c r="E36" s="24">
        <v>364</v>
      </c>
      <c r="F36" s="65" t="s">
        <v>2659</v>
      </c>
      <c r="G36" s="66" t="s">
        <v>2659</v>
      </c>
      <c r="H36" s="762">
        <v>63</v>
      </c>
      <c r="I36" s="229">
        <v>1.5873015873015872</v>
      </c>
      <c r="J36" s="125">
        <v>0.22</v>
      </c>
      <c r="K36" s="125">
        <v>0.25</v>
      </c>
      <c r="L36" s="537">
        <v>13.636363636363647</v>
      </c>
      <c r="M36" s="43">
        <v>41925</v>
      </c>
      <c r="N36" s="44">
        <v>41927</v>
      </c>
      <c r="O36" s="34">
        <v>41939</v>
      </c>
      <c r="P36" s="268" t="s">
        <v>689</v>
      </c>
      <c r="Q36" s="1045"/>
      <c r="R36" s="192">
        <v>1</v>
      </c>
      <c r="S36" s="672">
        <v>18.903591682419659</v>
      </c>
      <c r="T36" s="681">
        <v>-22.321003707383337</v>
      </c>
      <c r="U36" s="229">
        <v>11.909262759924385</v>
      </c>
      <c r="V36" s="493">
        <v>12</v>
      </c>
      <c r="W36" s="162">
        <v>5.29</v>
      </c>
      <c r="X36" s="157">
        <v>1.49</v>
      </c>
      <c r="Y36" s="150">
        <v>0.99</v>
      </c>
      <c r="Z36" s="158">
        <v>1.1399999999999999</v>
      </c>
      <c r="AA36" s="150">
        <v>10</v>
      </c>
      <c r="AB36" s="434">
        <v>1.4</v>
      </c>
      <c r="AC36" s="444">
        <v>5.18</v>
      </c>
      <c r="AD36" s="445">
        <v>25.2</v>
      </c>
      <c r="AE36" s="444">
        <v>8</v>
      </c>
      <c r="AF36" s="725">
        <v>6</v>
      </c>
      <c r="AG36" s="467">
        <v>5525</v>
      </c>
      <c r="AH36" s="679">
        <v>5.0999999999999996</v>
      </c>
      <c r="AI36" s="769">
        <v>0.22</v>
      </c>
      <c r="AJ36" s="796">
        <v>0.46994807428628832</v>
      </c>
      <c r="AK36" s="688">
        <v>1.1209272906052665</v>
      </c>
      <c r="AL36" s="635">
        <v>13.043478260869556</v>
      </c>
      <c r="AM36" s="636">
        <v>11.160844263105352</v>
      </c>
      <c r="AN36" s="636">
        <v>11.842691472014465</v>
      </c>
      <c r="AO36" s="236">
        <v>10.565084436136596</v>
      </c>
      <c r="AP36" s="814">
        <v>0.91</v>
      </c>
      <c r="AQ36" s="814">
        <v>0.80500000000000005</v>
      </c>
      <c r="AR36" s="815"/>
      <c r="AS36" s="814">
        <v>0.72</v>
      </c>
      <c r="AT36" s="797">
        <v>0.66249999999999998</v>
      </c>
      <c r="AU36" s="815"/>
      <c r="AV36" s="816">
        <v>0.57499999999999996</v>
      </c>
      <c r="AW36" s="817">
        <v>0.52</v>
      </c>
      <c r="AX36" s="817">
        <v>0.5</v>
      </c>
      <c r="AY36" s="817">
        <v>0.4</v>
      </c>
      <c r="AZ36" s="817">
        <v>0.36799999999999999</v>
      </c>
      <c r="BA36" s="820">
        <v>0.33332000000000001</v>
      </c>
      <c r="BB36" s="820">
        <v>0.33332000000000001</v>
      </c>
      <c r="BC36" s="820">
        <v>0.33332000000000001</v>
      </c>
      <c r="BD36" s="820">
        <v>0.33332000000000001</v>
      </c>
      <c r="BE36" s="820">
        <v>0.66668000000000005</v>
      </c>
      <c r="BF36" s="820">
        <v>0.66668000000000005</v>
      </c>
      <c r="BG36" s="820">
        <v>0.66668000000000005</v>
      </c>
      <c r="BH36" s="816">
        <v>8.7938200000000002</v>
      </c>
      <c r="BI36" s="409">
        <v>13.043478260869556</v>
      </c>
      <c r="BJ36" s="409">
        <v>11.805555555555557</v>
      </c>
      <c r="BK36" s="409">
        <v>8.6792452830188651</v>
      </c>
      <c r="BL36" s="409">
        <v>15.217391304347828</v>
      </c>
      <c r="BM36" s="395">
        <v>10.576923076923062</v>
      </c>
      <c r="BN36" s="395">
        <v>4</v>
      </c>
      <c r="BO36" s="395">
        <v>25</v>
      </c>
      <c r="BP36" s="395">
        <v>8.6956521739130608</v>
      </c>
      <c r="BQ36" s="395">
        <v>10.404416176647068</v>
      </c>
      <c r="BR36" s="395">
        <v>0</v>
      </c>
      <c r="BS36" s="395">
        <v>0</v>
      </c>
      <c r="BT36" s="395">
        <v>0</v>
      </c>
      <c r="BU36" s="395">
        <v>0</v>
      </c>
      <c r="BV36" s="395">
        <v>0</v>
      </c>
      <c r="BW36" s="395">
        <v>0</v>
      </c>
      <c r="BX36" s="408">
        <v>7.1615107887516674</v>
      </c>
      <c r="BY36" s="409">
        <v>7.2287885417965461</v>
      </c>
      <c r="BZ36" s="654" t="s">
        <v>2637</v>
      </c>
      <c r="CA36" s="349">
        <v>1.5207302993916674</v>
      </c>
      <c r="CB36" s="349">
        <v>13.429993059316052</v>
      </c>
      <c r="CC36" s="395">
        <v>68.029469950141433</v>
      </c>
      <c r="CD36" s="574">
        <v>0.92274</v>
      </c>
      <c r="CE36" s="420">
        <v>0.97053793200000005</v>
      </c>
      <c r="CF36" s="420">
        <v>1.0481809665600001</v>
      </c>
      <c r="CG36" s="420">
        <v>1.1320354438848002</v>
      </c>
      <c r="CH36" s="497">
        <v>1.2225982793955843</v>
      </c>
      <c r="CI36" s="420">
        <v>5.2960926218403852</v>
      </c>
      <c r="CJ36" s="409">
        <v>8.4064962251434689</v>
      </c>
      <c r="CK36" s="468">
        <v>0.87</v>
      </c>
      <c r="CL36" s="469">
        <v>17.75</v>
      </c>
      <c r="CM36" s="469">
        <v>-0.96</v>
      </c>
      <c r="CN36" s="470">
        <v>4.05</v>
      </c>
      <c r="CO36" s="471">
        <v>8.2100000000000009</v>
      </c>
    </row>
    <row r="37" spans="1:93" ht="11.25" customHeight="1">
      <c r="A37" s="15" t="s">
        <v>2627</v>
      </c>
      <c r="B37" s="16" t="s">
        <v>2165</v>
      </c>
      <c r="C37" s="22" t="s">
        <v>496</v>
      </c>
      <c r="D37" s="116">
        <v>60</v>
      </c>
      <c r="E37" s="121">
        <v>1</v>
      </c>
      <c r="F37" s="36" t="s">
        <v>2049</v>
      </c>
      <c r="G37" s="37" t="s">
        <v>2049</v>
      </c>
      <c r="H37" s="171">
        <v>40.130000000000003</v>
      </c>
      <c r="I37" s="227">
        <v>2.1230999252429603</v>
      </c>
      <c r="J37" s="127">
        <v>0.20250000000000001</v>
      </c>
      <c r="K37" s="127">
        <v>0.21299999999999999</v>
      </c>
      <c r="L37" s="18">
        <v>5.1851851851851816</v>
      </c>
      <c r="M37" s="19">
        <v>41864</v>
      </c>
      <c r="N37" s="20">
        <v>41866</v>
      </c>
      <c r="O37" s="21">
        <v>41884</v>
      </c>
      <c r="P37" s="277" t="s">
        <v>2739</v>
      </c>
      <c r="Q37" s="430"/>
      <c r="R37" s="224">
        <v>0.85199999999999998</v>
      </c>
      <c r="S37" s="231">
        <v>56.052631578947363</v>
      </c>
      <c r="T37" s="680">
        <v>88.867972698155228</v>
      </c>
      <c r="U37" s="227">
        <v>26.401315789473685</v>
      </c>
      <c r="V37" s="492">
        <v>12</v>
      </c>
      <c r="W37" s="161">
        <v>1.52</v>
      </c>
      <c r="X37" s="155">
        <v>13.2</v>
      </c>
      <c r="Y37" s="149">
        <v>3.31</v>
      </c>
      <c r="Z37" s="156">
        <v>3.04</v>
      </c>
      <c r="AA37" s="149">
        <v>14</v>
      </c>
      <c r="AB37" s="432">
        <v>14.2</v>
      </c>
      <c r="AC37" s="440">
        <v>7.24</v>
      </c>
      <c r="AD37" s="443">
        <v>16.8</v>
      </c>
      <c r="AE37" s="440">
        <v>2</v>
      </c>
      <c r="AF37" s="723">
        <v>5</v>
      </c>
      <c r="AG37" s="456">
        <v>1541</v>
      </c>
      <c r="AH37" s="653">
        <v>1</v>
      </c>
      <c r="AI37" s="767">
        <v>0.62</v>
      </c>
      <c r="AJ37" s="795">
        <v>0.62189699327333803</v>
      </c>
      <c r="AK37" s="794">
        <v>1.609375769358196</v>
      </c>
      <c r="AL37" s="634">
        <v>9.210526315789469</v>
      </c>
      <c r="AM37" s="631">
        <v>14.702214041915852</v>
      </c>
      <c r="AN37" s="631">
        <v>10.447869486992079</v>
      </c>
      <c r="AO37" s="638">
        <v>6.4918769661597375</v>
      </c>
      <c r="AP37" s="808">
        <v>0.83</v>
      </c>
      <c r="AQ37" s="808">
        <v>0.76</v>
      </c>
      <c r="AR37" s="809"/>
      <c r="AS37" s="808">
        <v>0.63500000000000001</v>
      </c>
      <c r="AT37" s="796">
        <v>0.55000000000000004</v>
      </c>
      <c r="AU37" s="809"/>
      <c r="AV37" s="810">
        <v>0.52</v>
      </c>
      <c r="AW37" s="811">
        <v>0.505</v>
      </c>
      <c r="AX37" s="812">
        <v>0.5</v>
      </c>
      <c r="AY37" s="811">
        <v>0.47749999999999998</v>
      </c>
      <c r="AZ37" s="811">
        <v>0.46500000000000002</v>
      </c>
      <c r="BA37" s="812">
        <v>0.45</v>
      </c>
      <c r="BB37" s="811">
        <v>0.4425</v>
      </c>
      <c r="BC37" s="811">
        <v>0.44</v>
      </c>
      <c r="BD37" s="811">
        <v>0.43567</v>
      </c>
      <c r="BE37" s="812">
        <v>0.43334</v>
      </c>
      <c r="BF37" s="811">
        <v>0.42832999999999999</v>
      </c>
      <c r="BG37" s="811">
        <v>0.42665999999999998</v>
      </c>
      <c r="BH37" s="810">
        <v>8.2989999999999995</v>
      </c>
      <c r="BI37" s="405">
        <v>9.210526315789469</v>
      </c>
      <c r="BJ37" s="405">
        <v>19.685039370078748</v>
      </c>
      <c r="BK37" s="405">
        <v>15.454545454545453</v>
      </c>
      <c r="BL37" s="405">
        <v>5.7692307692307709</v>
      </c>
      <c r="BM37" s="306">
        <v>2.9702970297029729</v>
      </c>
      <c r="BN37" s="306">
        <v>1</v>
      </c>
      <c r="BO37" s="306">
        <v>4.7120418848167533</v>
      </c>
      <c r="BP37" s="306">
        <v>2.6881720430107503</v>
      </c>
      <c r="BQ37" s="306">
        <v>3.3333333333333437</v>
      </c>
      <c r="BR37" s="306">
        <v>1.6949152542372836</v>
      </c>
      <c r="BS37" s="306">
        <v>0.56818181818181213</v>
      </c>
      <c r="BT37" s="306">
        <v>0.9938715082516536</v>
      </c>
      <c r="BU37" s="306">
        <v>0.53768403563021483</v>
      </c>
      <c r="BV37" s="306">
        <v>1.1696589078514341</v>
      </c>
      <c r="BW37" s="306">
        <v>0.39141236581821115</v>
      </c>
      <c r="BX37" s="404">
        <v>4.6785940060319264</v>
      </c>
      <c r="BY37" s="405">
        <v>5.612367786711923</v>
      </c>
      <c r="BZ37" s="788" t="s">
        <v>52</v>
      </c>
      <c r="CA37" s="348">
        <v>-13.830346377238644</v>
      </c>
      <c r="CB37" s="348">
        <v>12.570969412235041</v>
      </c>
      <c r="CC37" s="306">
        <v>64.297696499741051</v>
      </c>
      <c r="CD37" s="570">
        <v>0.91300000000000003</v>
      </c>
      <c r="CE37" s="419">
        <v>0.9791012</v>
      </c>
      <c r="CF37" s="419">
        <v>0.99868322399999998</v>
      </c>
      <c r="CG37" s="419">
        <v>1.01865688848</v>
      </c>
      <c r="CH37" s="496">
        <v>1.0390300262495999</v>
      </c>
      <c r="CI37" s="419">
        <v>4.9484713387296004</v>
      </c>
      <c r="CJ37" s="405">
        <v>12.331102264464491</v>
      </c>
      <c r="CK37" s="457">
        <v>0.68</v>
      </c>
      <c r="CL37" s="458">
        <v>46.97</v>
      </c>
      <c r="CM37" s="458">
        <v>-3.24</v>
      </c>
      <c r="CN37" s="459">
        <v>3.83</v>
      </c>
      <c r="CO37" s="460">
        <v>20.09</v>
      </c>
    </row>
    <row r="38" spans="1:93" ht="11.25" customHeight="1">
      <c r="A38" s="23" t="s">
        <v>2585</v>
      </c>
      <c r="B38" s="24" t="s">
        <v>966</v>
      </c>
      <c r="C38" s="29" t="s">
        <v>496</v>
      </c>
      <c r="D38" s="117">
        <v>7</v>
      </c>
      <c r="E38" s="24">
        <v>404</v>
      </c>
      <c r="F38" s="38" t="s">
        <v>1572</v>
      </c>
      <c r="G38" s="39" t="s">
        <v>1572</v>
      </c>
      <c r="H38" s="181">
        <v>54.08</v>
      </c>
      <c r="I38" s="227">
        <v>2.2928994082840237</v>
      </c>
      <c r="J38" s="126">
        <v>0.28000000000000003</v>
      </c>
      <c r="K38" s="126">
        <v>0.31</v>
      </c>
      <c r="L38" s="104">
        <v>10.714285714285698</v>
      </c>
      <c r="M38" s="26">
        <v>41767</v>
      </c>
      <c r="N38" s="27">
        <v>41771</v>
      </c>
      <c r="O38" s="28">
        <v>41792</v>
      </c>
      <c r="P38" s="195" t="s">
        <v>2739</v>
      </c>
      <c r="Q38" s="646"/>
      <c r="R38" s="224">
        <v>1.24</v>
      </c>
      <c r="S38" s="231">
        <v>56.36363636363636</v>
      </c>
      <c r="T38" s="680">
        <v>46.706330724844555</v>
      </c>
      <c r="U38" s="227">
        <v>24.581818181818178</v>
      </c>
      <c r="V38" s="492">
        <v>12</v>
      </c>
      <c r="W38" s="161">
        <v>2.2000000000000002</v>
      </c>
      <c r="X38" s="155">
        <v>2.99</v>
      </c>
      <c r="Y38" s="149">
        <v>3.24</v>
      </c>
      <c r="Z38" s="156">
        <v>1.97</v>
      </c>
      <c r="AA38" s="149">
        <v>9.5</v>
      </c>
      <c r="AB38" s="432">
        <v>-2.4</v>
      </c>
      <c r="AC38" s="440">
        <v>8.0299999999999994</v>
      </c>
      <c r="AD38" s="443">
        <v>20.9</v>
      </c>
      <c r="AE38" s="440">
        <v>8.23</v>
      </c>
      <c r="AF38" s="723">
        <v>14</v>
      </c>
      <c r="AG38" s="456">
        <v>9697</v>
      </c>
      <c r="AH38" s="653">
        <v>0.2</v>
      </c>
      <c r="AI38" s="767">
        <v>1.2</v>
      </c>
      <c r="AJ38" s="796">
        <v>0.38718597720014525</v>
      </c>
      <c r="AK38" s="688" t="s">
        <v>462</v>
      </c>
      <c r="AL38" s="634">
        <v>11.009174311926584</v>
      </c>
      <c r="AM38" s="631">
        <v>10.369130283278437</v>
      </c>
      <c r="AN38" s="631">
        <v>8.0921869234830357</v>
      </c>
      <c r="AO38" s="235" t="s">
        <v>462</v>
      </c>
      <c r="AP38" s="808">
        <v>1.21</v>
      </c>
      <c r="AQ38" s="808">
        <v>1.0900000000000001</v>
      </c>
      <c r="AR38" s="809" t="s">
        <v>1127</v>
      </c>
      <c r="AS38" s="808">
        <v>0.96</v>
      </c>
      <c r="AT38" s="796">
        <v>0.9</v>
      </c>
      <c r="AU38" s="809"/>
      <c r="AV38" s="810">
        <v>0.86</v>
      </c>
      <c r="AW38" s="811">
        <v>0.82</v>
      </c>
      <c r="AX38" s="811">
        <v>0.4</v>
      </c>
      <c r="AY38" s="812">
        <v>0</v>
      </c>
      <c r="AZ38" s="812">
        <v>0</v>
      </c>
      <c r="BA38" s="812">
        <v>0</v>
      </c>
      <c r="BB38" s="812">
        <v>0</v>
      </c>
      <c r="BC38" s="812">
        <v>0</v>
      </c>
      <c r="BD38" s="812">
        <v>0</v>
      </c>
      <c r="BE38" s="812">
        <v>0</v>
      </c>
      <c r="BF38" s="812">
        <v>0</v>
      </c>
      <c r="BG38" s="812">
        <v>0</v>
      </c>
      <c r="BH38" s="810">
        <v>6.24</v>
      </c>
      <c r="BI38" s="405">
        <v>11.009174311926584</v>
      </c>
      <c r="BJ38" s="405">
        <v>13.541666666666675</v>
      </c>
      <c r="BK38" s="405">
        <v>6.6666666666666652</v>
      </c>
      <c r="BL38" s="405">
        <v>4.6511627906976827</v>
      </c>
      <c r="BM38" s="306">
        <v>4.8780487804878092</v>
      </c>
      <c r="BN38" s="306">
        <v>105</v>
      </c>
      <c r="BO38" s="306">
        <v>0</v>
      </c>
      <c r="BP38" s="306">
        <v>0</v>
      </c>
      <c r="BQ38" s="306">
        <v>0</v>
      </c>
      <c r="BR38" s="306">
        <v>0</v>
      </c>
      <c r="BS38" s="306">
        <v>0</v>
      </c>
      <c r="BT38" s="306">
        <v>0</v>
      </c>
      <c r="BU38" s="306">
        <v>0</v>
      </c>
      <c r="BV38" s="306">
        <v>0</v>
      </c>
      <c r="BW38" s="306">
        <v>0</v>
      </c>
      <c r="BX38" s="404">
        <v>9.7164479477630259</v>
      </c>
      <c r="BY38" s="405">
        <v>25.824163573382855</v>
      </c>
      <c r="BZ38" s="788" t="s">
        <v>52</v>
      </c>
      <c r="CA38" s="348">
        <v>-14.196731850051119</v>
      </c>
      <c r="CB38" s="348">
        <v>10.385086331767059</v>
      </c>
      <c r="CC38" s="306">
        <v>56.799771981077583</v>
      </c>
      <c r="CD38" s="570">
        <v>1.2221</v>
      </c>
      <c r="CE38" s="419">
        <v>1.3202346300000001</v>
      </c>
      <c r="CF38" s="419">
        <v>1.4288899400490001</v>
      </c>
      <c r="CG38" s="419">
        <v>1.5464875821150328</v>
      </c>
      <c r="CH38" s="496">
        <v>1.6737635101231001</v>
      </c>
      <c r="CI38" s="419">
        <v>7.1914756622871332</v>
      </c>
      <c r="CJ38" s="405">
        <v>13.297847008667036</v>
      </c>
      <c r="CK38" s="457">
        <v>0.21</v>
      </c>
      <c r="CL38" s="458">
        <v>27.83</v>
      </c>
      <c r="CM38" s="458">
        <v>-5.39</v>
      </c>
      <c r="CN38" s="459">
        <v>-0.31</v>
      </c>
      <c r="CO38" s="460">
        <v>7.61</v>
      </c>
    </row>
    <row r="39" spans="1:93" ht="11.25" customHeight="1">
      <c r="A39" s="86" t="s">
        <v>748</v>
      </c>
      <c r="B39" s="24" t="s">
        <v>749</v>
      </c>
      <c r="C39" s="98" t="s">
        <v>3432</v>
      </c>
      <c r="D39" s="117">
        <v>10</v>
      </c>
      <c r="E39" s="121">
        <v>320</v>
      </c>
      <c r="F39" s="57" t="s">
        <v>2659</v>
      </c>
      <c r="G39" s="49" t="s">
        <v>2659</v>
      </c>
      <c r="H39" s="181">
        <v>49.23</v>
      </c>
      <c r="I39" s="227">
        <v>7.1501117204956337</v>
      </c>
      <c r="J39" s="126">
        <v>0.84</v>
      </c>
      <c r="K39" s="126">
        <v>0.88</v>
      </c>
      <c r="L39" s="104">
        <v>4.7619047619047672</v>
      </c>
      <c r="M39" s="26">
        <v>41766</v>
      </c>
      <c r="N39" s="27">
        <v>41768</v>
      </c>
      <c r="O39" s="28">
        <v>41778</v>
      </c>
      <c r="P39" s="195" t="s">
        <v>465</v>
      </c>
      <c r="Q39" s="91"/>
      <c r="R39" s="224">
        <v>3.52</v>
      </c>
      <c r="S39" s="231">
        <v>295.79831932773112</v>
      </c>
      <c r="T39" s="680">
        <v>167.43914724473603</v>
      </c>
      <c r="U39" s="227">
        <v>41.369747899159663</v>
      </c>
      <c r="V39" s="492">
        <v>12</v>
      </c>
      <c r="W39" s="161">
        <v>1.19</v>
      </c>
      <c r="X39" s="155">
        <v>16.22</v>
      </c>
      <c r="Y39" s="149">
        <v>1.29</v>
      </c>
      <c r="Z39" s="156">
        <v>3.89</v>
      </c>
      <c r="AA39" s="149">
        <v>15.8</v>
      </c>
      <c r="AB39" s="489">
        <v>31.8</v>
      </c>
      <c r="AC39" s="440">
        <v>56.72</v>
      </c>
      <c r="AD39" s="869">
        <v>-4.7</v>
      </c>
      <c r="AE39" s="440">
        <v>2.5499999999999998</v>
      </c>
      <c r="AF39" s="723">
        <v>7</v>
      </c>
      <c r="AG39" s="456">
        <v>4573</v>
      </c>
      <c r="AH39" s="653">
        <v>0.1</v>
      </c>
      <c r="AI39" s="767">
        <v>2.17</v>
      </c>
      <c r="AJ39" s="796" t="s">
        <v>462</v>
      </c>
      <c r="AK39" s="688">
        <v>1.1935312596857826</v>
      </c>
      <c r="AL39" s="634">
        <v>4.8192771084337505</v>
      </c>
      <c r="AM39" s="631">
        <v>5.9622385294921809</v>
      </c>
      <c r="AN39" s="631">
        <v>5.6006700841361168</v>
      </c>
      <c r="AO39" s="235">
        <v>4.6925206513741324</v>
      </c>
      <c r="AP39" s="808">
        <v>3.48</v>
      </c>
      <c r="AQ39" s="808">
        <v>3.32</v>
      </c>
      <c r="AR39" s="809"/>
      <c r="AS39" s="808">
        <v>3.1625000000000001</v>
      </c>
      <c r="AT39" s="796">
        <v>2.9249999999999998</v>
      </c>
      <c r="AU39" s="809"/>
      <c r="AV39" s="810">
        <v>2.7850000000000001</v>
      </c>
      <c r="AW39" s="811">
        <v>2.65</v>
      </c>
      <c r="AX39" s="811">
        <v>2.5299999999999998</v>
      </c>
      <c r="AY39" s="811">
        <v>2.41</v>
      </c>
      <c r="AZ39" s="811">
        <v>2.2999999999999998</v>
      </c>
      <c r="BA39" s="811">
        <v>2.23</v>
      </c>
      <c r="BB39" s="812">
        <v>2.2000000000000002</v>
      </c>
      <c r="BC39" s="812">
        <v>2.2000000000000002</v>
      </c>
      <c r="BD39" s="812">
        <v>2.2000000000000002</v>
      </c>
      <c r="BE39" s="812">
        <v>2.2000000000000002</v>
      </c>
      <c r="BF39" s="812">
        <v>2.2000000000000002</v>
      </c>
      <c r="BG39" s="812">
        <v>2.2000000000000002</v>
      </c>
      <c r="BH39" s="810">
        <v>40.9925</v>
      </c>
      <c r="BI39" s="405">
        <v>4.8192771084337505</v>
      </c>
      <c r="BJ39" s="405">
        <v>4.9802371541501911</v>
      </c>
      <c r="BK39" s="405">
        <v>8.1196581196581352</v>
      </c>
      <c r="BL39" s="405">
        <v>5.0269299820466573</v>
      </c>
      <c r="BM39" s="306">
        <v>5.0943396226415194</v>
      </c>
      <c r="BN39" s="306">
        <v>4.743083003952564</v>
      </c>
      <c r="BO39" s="306">
        <v>4.9792531120331773</v>
      </c>
      <c r="BP39" s="306">
        <v>4.7826086956521907</v>
      </c>
      <c r="BQ39" s="306">
        <v>3.1390134529147851</v>
      </c>
      <c r="BR39" s="306">
        <v>1.3636363636363447</v>
      </c>
      <c r="BS39" s="306">
        <v>0</v>
      </c>
      <c r="BT39" s="306">
        <v>0</v>
      </c>
      <c r="BU39" s="306">
        <v>0</v>
      </c>
      <c r="BV39" s="306">
        <v>0</v>
      </c>
      <c r="BW39" s="306">
        <v>0</v>
      </c>
      <c r="BX39" s="404">
        <v>3.1365357743412878</v>
      </c>
      <c r="BY39" s="405">
        <v>2.5753649149919364</v>
      </c>
      <c r="BZ39" s="788" t="s">
        <v>52</v>
      </c>
      <c r="CA39" s="348">
        <v>-28.618966094527913</v>
      </c>
      <c r="CB39" s="348">
        <v>12.75078180463175</v>
      </c>
      <c r="CC39" s="306">
        <v>40.944598664925145</v>
      </c>
      <c r="CD39" s="570">
        <v>3.8280000000000003</v>
      </c>
      <c r="CE39" s="419">
        <v>4.2108000000000008</v>
      </c>
      <c r="CF39" s="419">
        <v>4.3181754000000012</v>
      </c>
      <c r="CG39" s="419">
        <v>4.4282888727000014</v>
      </c>
      <c r="CH39" s="496">
        <v>4.5412102389538518</v>
      </c>
      <c r="CI39" s="419">
        <v>21.326474511653856</v>
      </c>
      <c r="CJ39" s="405">
        <v>43.320078228019213</v>
      </c>
      <c r="CK39" s="457">
        <v>0.28000000000000003</v>
      </c>
      <c r="CL39" s="458">
        <v>29.53</v>
      </c>
      <c r="CM39" s="458">
        <v>-5.16</v>
      </c>
      <c r="CN39" s="459">
        <v>0.04</v>
      </c>
      <c r="CO39" s="460">
        <v>8.58</v>
      </c>
    </row>
    <row r="40" spans="1:93" ht="11.25" customHeight="1">
      <c r="A40" s="86" t="s">
        <v>2474</v>
      </c>
      <c r="B40" s="24" t="s">
        <v>106</v>
      </c>
      <c r="C40" s="29" t="s">
        <v>3266</v>
      </c>
      <c r="D40" s="117">
        <v>10</v>
      </c>
      <c r="E40" s="121">
        <v>321</v>
      </c>
      <c r="F40" s="38" t="s">
        <v>1572</v>
      </c>
      <c r="G40" s="39" t="s">
        <v>1572</v>
      </c>
      <c r="H40" s="181">
        <v>133.63</v>
      </c>
      <c r="I40" s="227">
        <v>1.7361370949637058</v>
      </c>
      <c r="J40" s="126">
        <v>0.52</v>
      </c>
      <c r="K40" s="126">
        <v>0.57999999999999996</v>
      </c>
      <c r="L40" s="104">
        <v>11.538461538461519</v>
      </c>
      <c r="M40" s="26">
        <v>41766</v>
      </c>
      <c r="N40" s="27">
        <v>41768</v>
      </c>
      <c r="O40" s="28">
        <v>41782</v>
      </c>
      <c r="P40" s="195" t="s">
        <v>1923</v>
      </c>
      <c r="Q40" s="91"/>
      <c r="R40" s="224">
        <v>2.3199999999999998</v>
      </c>
      <c r="S40" s="231">
        <v>27.88461538461538</v>
      </c>
      <c r="T40" s="680">
        <v>48.51772966767647</v>
      </c>
      <c r="U40" s="227">
        <v>16.061298076923077</v>
      </c>
      <c r="V40" s="492">
        <v>12</v>
      </c>
      <c r="W40" s="161">
        <v>8.32</v>
      </c>
      <c r="X40" s="155">
        <v>0.95</v>
      </c>
      <c r="Y40" s="149">
        <v>1.99</v>
      </c>
      <c r="Z40" s="156">
        <v>3.09</v>
      </c>
      <c r="AA40" s="149">
        <v>19.5</v>
      </c>
      <c r="AB40" s="432">
        <v>28.6</v>
      </c>
      <c r="AC40" s="440">
        <v>14.15</v>
      </c>
      <c r="AD40" s="443">
        <v>23</v>
      </c>
      <c r="AE40" s="440">
        <v>16.97</v>
      </c>
      <c r="AF40" s="723">
        <v>13</v>
      </c>
      <c r="AG40" s="456">
        <v>24468</v>
      </c>
      <c r="AH40" s="653">
        <v>0.3</v>
      </c>
      <c r="AI40" s="767">
        <v>2.19</v>
      </c>
      <c r="AJ40" s="796">
        <v>1.1804798543671722</v>
      </c>
      <c r="AK40" s="688" t="s">
        <v>462</v>
      </c>
      <c r="AL40" s="634">
        <v>12.437810945273631</v>
      </c>
      <c r="AM40" s="631">
        <v>37.46634811818177</v>
      </c>
      <c r="AN40" s="631">
        <v>27.151036650444958</v>
      </c>
      <c r="AO40" s="235" t="s">
        <v>462</v>
      </c>
      <c r="AP40" s="808">
        <v>2.2599999999999998</v>
      </c>
      <c r="AQ40" s="808">
        <v>2.0099999999999998</v>
      </c>
      <c r="AR40" s="809"/>
      <c r="AS40" s="808">
        <v>1.43</v>
      </c>
      <c r="AT40" s="796">
        <v>0.87</v>
      </c>
      <c r="AU40" s="809"/>
      <c r="AV40" s="810">
        <v>0.71</v>
      </c>
      <c r="AW40" s="812">
        <v>0.68</v>
      </c>
      <c r="AX40" s="811">
        <v>0.66</v>
      </c>
      <c r="AY40" s="811">
        <v>0.56000000000000005</v>
      </c>
      <c r="AZ40" s="812">
        <v>0.44</v>
      </c>
      <c r="BA40" s="811">
        <v>0.11</v>
      </c>
      <c r="BB40" s="812">
        <v>0</v>
      </c>
      <c r="BC40" s="812">
        <v>0</v>
      </c>
      <c r="BD40" s="812">
        <v>0</v>
      </c>
      <c r="BE40" s="812">
        <v>0</v>
      </c>
      <c r="BF40" s="812">
        <v>0</v>
      </c>
      <c r="BG40" s="812">
        <v>0</v>
      </c>
      <c r="BH40" s="810">
        <v>9.73</v>
      </c>
      <c r="BI40" s="405">
        <v>12.437810945273631</v>
      </c>
      <c r="BJ40" s="405">
        <v>40.559440559440539</v>
      </c>
      <c r="BK40" s="405">
        <v>64.367816091954012</v>
      </c>
      <c r="BL40" s="405">
        <v>22.535211267605646</v>
      </c>
      <c r="BM40" s="306">
        <v>4.4117647058823373</v>
      </c>
      <c r="BN40" s="306">
        <v>3.0303030303030276</v>
      </c>
      <c r="BO40" s="306">
        <v>17.857142857142861</v>
      </c>
      <c r="BP40" s="306">
        <v>27.272727272727295</v>
      </c>
      <c r="BQ40" s="306">
        <v>300</v>
      </c>
      <c r="BR40" s="306">
        <v>0</v>
      </c>
      <c r="BS40" s="306">
        <v>0</v>
      </c>
      <c r="BT40" s="306">
        <v>0</v>
      </c>
      <c r="BU40" s="306">
        <v>0</v>
      </c>
      <c r="BV40" s="306">
        <v>0</v>
      </c>
      <c r="BW40" s="306">
        <v>0</v>
      </c>
      <c r="BX40" s="404">
        <v>32.831481115355288</v>
      </c>
      <c r="BY40" s="405">
        <v>73.65394408072477</v>
      </c>
      <c r="BZ40" s="788" t="s">
        <v>2637</v>
      </c>
      <c r="CA40" s="348">
        <v>12.825875668485587</v>
      </c>
      <c r="CB40" s="348">
        <v>28.887173745408663</v>
      </c>
      <c r="CC40" s="306">
        <v>72.665408653846143</v>
      </c>
      <c r="CD40" s="570">
        <v>2.4859999999999998</v>
      </c>
      <c r="CE40" s="419">
        <v>2.7345999999999999</v>
      </c>
      <c r="CF40" s="419">
        <v>3.00806</v>
      </c>
      <c r="CG40" s="419">
        <v>3.3088660000000001</v>
      </c>
      <c r="CH40" s="496">
        <v>3.6397526000000004</v>
      </c>
      <c r="CI40" s="419">
        <v>15.177278600000001</v>
      </c>
      <c r="CJ40" s="405">
        <v>11.357688093990872</v>
      </c>
      <c r="CK40" s="457">
        <v>1.68</v>
      </c>
      <c r="CL40" s="458">
        <v>34.94</v>
      </c>
      <c r="CM40" s="458">
        <v>-3.35</v>
      </c>
      <c r="CN40" s="459">
        <v>2.0499999999999998</v>
      </c>
      <c r="CO40" s="460">
        <v>8.5299999999999994</v>
      </c>
    </row>
    <row r="41" spans="1:93" ht="11.25" customHeight="1">
      <c r="A41" s="193" t="s">
        <v>979</v>
      </c>
      <c r="B41" s="32" t="s">
        <v>980</v>
      </c>
      <c r="C41" s="35" t="s">
        <v>886</v>
      </c>
      <c r="D41" s="118">
        <v>10</v>
      </c>
      <c r="E41" s="121">
        <v>346</v>
      </c>
      <c r="F41" s="65" t="s">
        <v>2659</v>
      </c>
      <c r="G41" s="66" t="s">
        <v>2659</v>
      </c>
      <c r="H41" s="762">
        <v>102.76</v>
      </c>
      <c r="I41" s="227">
        <v>1.1288439081354611</v>
      </c>
      <c r="J41" s="125">
        <v>0.23499999999999999</v>
      </c>
      <c r="K41" s="125">
        <v>0.28999999999999998</v>
      </c>
      <c r="L41" s="537">
        <v>23.404255319148938</v>
      </c>
      <c r="M41" s="43">
        <v>41956</v>
      </c>
      <c r="N41" s="44">
        <v>41960</v>
      </c>
      <c r="O41" s="34">
        <v>41974</v>
      </c>
      <c r="P41" s="273" t="s">
        <v>1199</v>
      </c>
      <c r="Q41" s="197"/>
      <c r="R41" s="224">
        <v>1.1599999999999999</v>
      </c>
      <c r="S41" s="321">
        <v>1450</v>
      </c>
      <c r="T41" s="718">
        <v>2597.9313062665869</v>
      </c>
      <c r="U41" s="228">
        <v>1284.5</v>
      </c>
      <c r="V41" s="492">
        <v>9</v>
      </c>
      <c r="W41" s="161">
        <v>0.08</v>
      </c>
      <c r="X41" s="155">
        <v>91.62</v>
      </c>
      <c r="Y41" s="149">
        <v>0.18</v>
      </c>
      <c r="Z41" s="156">
        <v>12.75</v>
      </c>
      <c r="AA41" s="149">
        <v>1.8</v>
      </c>
      <c r="AB41" s="432">
        <v>-42.4</v>
      </c>
      <c r="AC41" s="440">
        <v>11.87</v>
      </c>
      <c r="AD41" s="443">
        <v>-6.5</v>
      </c>
      <c r="AE41" s="440">
        <v>14.02</v>
      </c>
      <c r="AF41" s="723">
        <v>16</v>
      </c>
      <c r="AG41" s="456">
        <v>22566</v>
      </c>
      <c r="AH41" s="653">
        <v>0.3</v>
      </c>
      <c r="AI41" s="767">
        <v>1.1299999999999999</v>
      </c>
      <c r="AJ41" s="797" t="s">
        <v>462</v>
      </c>
      <c r="AK41" s="686">
        <v>0.73864250587170988</v>
      </c>
      <c r="AL41" s="634">
        <v>15.02890173410405</v>
      </c>
      <c r="AM41" s="631">
        <v>29.326765641918918</v>
      </c>
      <c r="AN41" s="631">
        <v>32.899200347386717</v>
      </c>
      <c r="AO41" s="235">
        <v>44.540085475531477</v>
      </c>
      <c r="AP41" s="808">
        <v>0.995</v>
      </c>
      <c r="AQ41" s="808">
        <v>0.86499999999999999</v>
      </c>
      <c r="AR41" s="809"/>
      <c r="AS41" s="808">
        <v>0.6</v>
      </c>
      <c r="AT41" s="796">
        <v>0.46</v>
      </c>
      <c r="AU41" s="809"/>
      <c r="AV41" s="810">
        <v>0.34</v>
      </c>
      <c r="AW41" s="811">
        <v>0.24</v>
      </c>
      <c r="AX41" s="811">
        <v>0.16250000000000001</v>
      </c>
      <c r="AY41" s="811">
        <v>0.1125</v>
      </c>
      <c r="AZ41" s="811">
        <v>6.25E-2</v>
      </c>
      <c r="BA41" s="811">
        <v>3.125E-2</v>
      </c>
      <c r="BB41" s="812">
        <v>2.5000000000000001E-2</v>
      </c>
      <c r="BC41" s="812">
        <v>2.5000000000000001E-2</v>
      </c>
      <c r="BD41" s="812">
        <v>2.5000000000000001E-2</v>
      </c>
      <c r="BE41" s="812">
        <v>6.2500000000000003E-3</v>
      </c>
      <c r="BF41" s="812">
        <v>0</v>
      </c>
      <c r="BG41" s="812">
        <v>0</v>
      </c>
      <c r="BH41" s="810">
        <v>3.95</v>
      </c>
      <c r="BI41" s="405">
        <v>15.02890173410405</v>
      </c>
      <c r="BJ41" s="405">
        <v>44.166666666666664</v>
      </c>
      <c r="BK41" s="405">
        <v>30.434782608695631</v>
      </c>
      <c r="BL41" s="405">
        <v>35.294117647058812</v>
      </c>
      <c r="BM41" s="306">
        <v>41.666666666666671</v>
      </c>
      <c r="BN41" s="306">
        <v>47.692307692307679</v>
      </c>
      <c r="BO41" s="306">
        <v>44.444444444444443</v>
      </c>
      <c r="BP41" s="306">
        <v>80</v>
      </c>
      <c r="BQ41" s="306">
        <v>100</v>
      </c>
      <c r="BR41" s="306">
        <v>25</v>
      </c>
      <c r="BS41" s="306">
        <v>0</v>
      </c>
      <c r="BT41" s="306">
        <v>0</v>
      </c>
      <c r="BU41" s="306">
        <v>300</v>
      </c>
      <c r="BV41" s="306">
        <v>0</v>
      </c>
      <c r="BW41" s="306">
        <v>0</v>
      </c>
      <c r="BX41" s="404">
        <v>50.915192497329599</v>
      </c>
      <c r="BY41" s="405">
        <v>72.329863184903573</v>
      </c>
      <c r="BZ41" s="788" t="s">
        <v>1863</v>
      </c>
      <c r="CA41" s="348">
        <v>-1250.4719557444778</v>
      </c>
      <c r="CB41" s="348">
        <v>34.028044255522175</v>
      </c>
      <c r="CC41" s="306">
        <v>50.96</v>
      </c>
      <c r="CD41" s="570">
        <v>1.00495</v>
      </c>
      <c r="CE41" s="419">
        <v>1.105445</v>
      </c>
      <c r="CF41" s="419">
        <v>1.2159895000000001</v>
      </c>
      <c r="CG41" s="419">
        <v>1.3375884500000002</v>
      </c>
      <c r="CH41" s="496">
        <v>1.4713472950000004</v>
      </c>
      <c r="CI41" s="419">
        <v>6.135320245</v>
      </c>
      <c r="CJ41" s="405">
        <v>5.9705335198520819</v>
      </c>
      <c r="CK41" s="457">
        <v>0.67</v>
      </c>
      <c r="CL41" s="458">
        <v>66.400000000000006</v>
      </c>
      <c r="CM41" s="458">
        <v>-0.92</v>
      </c>
      <c r="CN41" s="459">
        <v>8.64</v>
      </c>
      <c r="CO41" s="460">
        <v>25.75</v>
      </c>
    </row>
    <row r="42" spans="1:93" ht="11.25" customHeight="1">
      <c r="A42" s="15" t="s">
        <v>2</v>
      </c>
      <c r="B42" s="16" t="s">
        <v>3</v>
      </c>
      <c r="C42" s="373" t="s">
        <v>497</v>
      </c>
      <c r="D42" s="116">
        <v>5</v>
      </c>
      <c r="E42" s="24">
        <v>662</v>
      </c>
      <c r="F42" s="78" t="s">
        <v>2659</v>
      </c>
      <c r="G42" s="50" t="s">
        <v>2659</v>
      </c>
      <c r="H42" s="272">
        <v>24.66</v>
      </c>
      <c r="I42" s="226">
        <v>3.244120032441201</v>
      </c>
      <c r="J42" s="127">
        <v>0.18</v>
      </c>
      <c r="K42" s="127">
        <v>0.2</v>
      </c>
      <c r="L42" s="764">
        <v>11.111111111111116</v>
      </c>
      <c r="M42" s="19">
        <v>42123</v>
      </c>
      <c r="N42" s="20">
        <v>42125</v>
      </c>
      <c r="O42" s="21">
        <v>42139</v>
      </c>
      <c r="P42" s="277" t="s">
        <v>1518</v>
      </c>
      <c r="Q42" s="128"/>
      <c r="R42" s="225">
        <v>0.8</v>
      </c>
      <c r="S42" s="675">
        <v>48.780487804878057</v>
      </c>
      <c r="T42" s="684">
        <v>-0.54784211834779661</v>
      </c>
      <c r="U42" s="226">
        <v>15.036585365853659</v>
      </c>
      <c r="V42" s="677">
        <v>12</v>
      </c>
      <c r="W42" s="169">
        <v>1.64</v>
      </c>
      <c r="X42" s="170" t="s">
        <v>462</v>
      </c>
      <c r="Y42" s="171">
        <v>5.6</v>
      </c>
      <c r="Z42" s="172">
        <v>1.48</v>
      </c>
      <c r="AA42" s="171">
        <v>10</v>
      </c>
      <c r="AB42" s="433">
        <v>9.3000000000000007</v>
      </c>
      <c r="AC42" s="441">
        <v>0</v>
      </c>
      <c r="AD42" s="442">
        <v>11.5</v>
      </c>
      <c r="AE42" s="441" t="s">
        <v>462</v>
      </c>
      <c r="AF42" s="724">
        <v>1</v>
      </c>
      <c r="AG42" s="461">
        <v>230</v>
      </c>
      <c r="AH42" s="678">
        <v>0.1</v>
      </c>
      <c r="AI42" s="768">
        <v>0</v>
      </c>
      <c r="AJ42" s="796">
        <v>0.33327539207492957</v>
      </c>
      <c r="AK42" s="688">
        <v>3.8095342536090619</v>
      </c>
      <c r="AL42" s="632">
        <v>11.111111111111093</v>
      </c>
      <c r="AM42" s="633">
        <v>11.868894208139679</v>
      </c>
      <c r="AN42" s="633">
        <v>3.8326670088616899</v>
      </c>
      <c r="AO42" s="234">
        <v>1.0060723316060782</v>
      </c>
      <c r="AP42" s="803">
        <v>0.7</v>
      </c>
      <c r="AQ42" s="803">
        <v>0.63</v>
      </c>
      <c r="AR42" s="802"/>
      <c r="AS42" s="803">
        <v>0.57999999999999996</v>
      </c>
      <c r="AT42" s="795">
        <v>0.5</v>
      </c>
      <c r="AU42" s="802"/>
      <c r="AV42" s="1198">
        <v>0.43</v>
      </c>
      <c r="AW42" s="807">
        <v>0.57999999999999996</v>
      </c>
      <c r="AX42" s="806">
        <v>1.1100000000000001</v>
      </c>
      <c r="AY42" s="806">
        <v>1.07</v>
      </c>
      <c r="AZ42" s="806">
        <v>1.03</v>
      </c>
      <c r="BA42" s="806">
        <v>0.91332999999999998</v>
      </c>
      <c r="BB42" s="806">
        <v>0.63331999999999999</v>
      </c>
      <c r="BC42" s="806">
        <v>0.6</v>
      </c>
      <c r="BD42" s="806">
        <v>0.54666000000000003</v>
      </c>
      <c r="BE42" s="807">
        <v>0</v>
      </c>
      <c r="BF42" s="807">
        <v>0</v>
      </c>
      <c r="BG42" s="807">
        <v>0</v>
      </c>
      <c r="BH42" s="805">
        <v>9.3233099999999993</v>
      </c>
      <c r="BI42" s="407">
        <v>11.111111111111093</v>
      </c>
      <c r="BJ42" s="407">
        <v>8.6206896551724199</v>
      </c>
      <c r="BK42" s="407">
        <v>16</v>
      </c>
      <c r="BL42" s="407">
        <v>16.279069767441868</v>
      </c>
      <c r="BM42" s="394">
        <v>0</v>
      </c>
      <c r="BN42" s="394">
        <v>0</v>
      </c>
      <c r="BO42" s="394">
        <v>3.7383177570093462</v>
      </c>
      <c r="BP42" s="394">
        <v>3.8834951456310662</v>
      </c>
      <c r="BQ42" s="394">
        <v>12.774134212168665</v>
      </c>
      <c r="BR42" s="394">
        <v>44.21303606391713</v>
      </c>
      <c r="BS42" s="394">
        <v>5.5533333333333434</v>
      </c>
      <c r="BT42" s="394">
        <v>9.75743606629349</v>
      </c>
      <c r="BU42" s="394">
        <v>0</v>
      </c>
      <c r="BV42" s="394">
        <v>0</v>
      </c>
      <c r="BW42" s="394">
        <v>0</v>
      </c>
      <c r="BX42" s="406">
        <v>8.7953748741385613</v>
      </c>
      <c r="BY42" s="407">
        <v>11.049816263495776</v>
      </c>
      <c r="BZ42" s="787" t="s">
        <v>2637</v>
      </c>
      <c r="CA42" s="350">
        <v>-7.9597983245507677</v>
      </c>
      <c r="CB42" s="350">
        <v>7.0767870413028913</v>
      </c>
      <c r="CC42" s="394">
        <v>42.585349790229991</v>
      </c>
      <c r="CD42" s="554">
        <v>0.76509999999999989</v>
      </c>
      <c r="CE42" s="417">
        <v>0.76509999999999989</v>
      </c>
      <c r="CF42" s="417">
        <v>0.78805299999999989</v>
      </c>
      <c r="CG42" s="417">
        <v>0.81169458999999988</v>
      </c>
      <c r="CH42" s="495">
        <v>0.8360454276999999</v>
      </c>
      <c r="CI42" s="417">
        <v>3.9659930176999993</v>
      </c>
      <c r="CJ42" s="407">
        <v>16.082696746553118</v>
      </c>
      <c r="CK42" s="462">
        <v>1.02</v>
      </c>
      <c r="CL42" s="463">
        <v>19.399999999999999</v>
      </c>
      <c r="CM42" s="463">
        <v>-8.2200000000000006</v>
      </c>
      <c r="CN42" s="529">
        <v>-0.83</v>
      </c>
      <c r="CO42" s="530">
        <v>5.41</v>
      </c>
    </row>
    <row r="43" spans="1:93" ht="11.25" customHeight="1">
      <c r="A43" s="23" t="s">
        <v>1813</v>
      </c>
      <c r="B43" s="24" t="s">
        <v>3586</v>
      </c>
      <c r="C43" s="217" t="s">
        <v>1880</v>
      </c>
      <c r="D43" s="117">
        <v>5</v>
      </c>
      <c r="E43" s="24">
        <v>512</v>
      </c>
      <c r="F43" s="38" t="s">
        <v>1572</v>
      </c>
      <c r="G43" s="39" t="s">
        <v>1572</v>
      </c>
      <c r="H43" s="181">
        <v>53.14</v>
      </c>
      <c r="I43" s="227">
        <v>0.67745577719232208</v>
      </c>
      <c r="J43" s="126">
        <v>0.06</v>
      </c>
      <c r="K43" s="126">
        <v>0.09</v>
      </c>
      <c r="L43" s="104">
        <v>50</v>
      </c>
      <c r="M43" s="26">
        <v>41802</v>
      </c>
      <c r="N43" s="27">
        <v>41806</v>
      </c>
      <c r="O43" s="28">
        <v>41820</v>
      </c>
      <c r="P43" s="28" t="s">
        <v>954</v>
      </c>
      <c r="Q43" s="198"/>
      <c r="R43" s="224">
        <v>0.36</v>
      </c>
      <c r="S43" s="231">
        <v>15.65217391304348</v>
      </c>
      <c r="T43" s="680">
        <v>103.17423093478668</v>
      </c>
      <c r="U43" s="227">
        <v>23.104347826086958</v>
      </c>
      <c r="V43" s="492">
        <v>12</v>
      </c>
      <c r="W43" s="161">
        <v>2.2999999999999998</v>
      </c>
      <c r="X43" s="155">
        <v>1.9</v>
      </c>
      <c r="Y43" s="149">
        <v>3.32</v>
      </c>
      <c r="Z43" s="156">
        <v>4.0199999999999996</v>
      </c>
      <c r="AA43" s="149">
        <v>17</v>
      </c>
      <c r="AB43" s="432">
        <v>12.9</v>
      </c>
      <c r="AC43" s="440">
        <v>9.11</v>
      </c>
      <c r="AD43" s="443">
        <v>22.8</v>
      </c>
      <c r="AE43" s="440">
        <v>12.17</v>
      </c>
      <c r="AF43" s="723">
        <v>12</v>
      </c>
      <c r="AG43" s="456">
        <v>13069</v>
      </c>
      <c r="AH43" s="653">
        <v>1.2</v>
      </c>
      <c r="AI43" s="767">
        <v>0.53</v>
      </c>
      <c r="AJ43" s="796">
        <v>1.0075614094810843</v>
      </c>
      <c r="AK43" s="688">
        <v>1.4838477734835274</v>
      </c>
      <c r="AL43" s="634">
        <v>25</v>
      </c>
      <c r="AM43" s="631">
        <v>23.310603716523492</v>
      </c>
      <c r="AN43" s="631">
        <v>22.972400136168723</v>
      </c>
      <c r="AO43" s="235">
        <v>15.481642083970648</v>
      </c>
      <c r="AP43" s="808">
        <v>0.3</v>
      </c>
      <c r="AQ43" s="813">
        <v>0.24</v>
      </c>
      <c r="AR43" s="809"/>
      <c r="AS43" s="808">
        <v>0.22</v>
      </c>
      <c r="AT43" s="819">
        <v>0.16</v>
      </c>
      <c r="AU43" s="809"/>
      <c r="AV43" s="810">
        <v>0.12001000000000001</v>
      </c>
      <c r="AW43" s="812">
        <v>0.10668</v>
      </c>
      <c r="AX43" s="812">
        <v>0.10668</v>
      </c>
      <c r="AY43" s="812">
        <v>0.10668</v>
      </c>
      <c r="AZ43" s="811">
        <v>8.0009999999999998E-2</v>
      </c>
      <c r="BA43" s="812">
        <v>7.1120000000000003E-2</v>
      </c>
      <c r="BB43" s="811">
        <v>7.1120000000000003E-2</v>
      </c>
      <c r="BC43" s="812">
        <v>3.5560000000000001E-2</v>
      </c>
      <c r="BD43" s="812">
        <v>3.5560000000000001E-2</v>
      </c>
      <c r="BE43" s="812">
        <v>3.5560000000000001E-2</v>
      </c>
      <c r="BF43" s="812">
        <v>3.5560000000000001E-2</v>
      </c>
      <c r="BG43" s="811">
        <v>2.6669999999999999E-2</v>
      </c>
      <c r="BH43" s="810">
        <v>1.7512099999999999</v>
      </c>
      <c r="BI43" s="405">
        <v>25</v>
      </c>
      <c r="BJ43" s="405">
        <v>9.0909090909090828</v>
      </c>
      <c r="BK43" s="405">
        <v>37.5</v>
      </c>
      <c r="BL43" s="405">
        <v>33.322223148070982</v>
      </c>
      <c r="BM43" s="306">
        <v>12.495313085864268</v>
      </c>
      <c r="BN43" s="306">
        <v>0</v>
      </c>
      <c r="BO43" s="306">
        <v>0</v>
      </c>
      <c r="BP43" s="306">
        <v>33.333333333333329</v>
      </c>
      <c r="BQ43" s="306">
        <v>12.5</v>
      </c>
      <c r="BR43" s="306">
        <v>0</v>
      </c>
      <c r="BS43" s="306">
        <v>100</v>
      </c>
      <c r="BT43" s="306">
        <v>0</v>
      </c>
      <c r="BU43" s="306">
        <v>0</v>
      </c>
      <c r="BV43" s="306">
        <v>0</v>
      </c>
      <c r="BW43" s="306">
        <v>33.33333333333335</v>
      </c>
      <c r="BX43" s="404">
        <v>19.771674132767405</v>
      </c>
      <c r="BY43" s="405">
        <v>25.684085584631134</v>
      </c>
      <c r="BZ43" s="788" t="s">
        <v>2442</v>
      </c>
      <c r="CA43" s="348">
        <v>0.54550808727408651</v>
      </c>
      <c r="CB43" s="348">
        <v>23.649855913361044</v>
      </c>
      <c r="CC43" s="306">
        <v>72.019347826086971</v>
      </c>
      <c r="CD43" s="570">
        <v>0.33</v>
      </c>
      <c r="CE43" s="419">
        <v>0.36006300000000002</v>
      </c>
      <c r="CF43" s="419">
        <v>0.39606930000000007</v>
      </c>
      <c r="CG43" s="419">
        <v>0.43567623000000011</v>
      </c>
      <c r="CH43" s="496">
        <v>0.47924385300000016</v>
      </c>
      <c r="CI43" s="419">
        <v>2.0010523830000002</v>
      </c>
      <c r="CJ43" s="405">
        <v>3.7656236036883706</v>
      </c>
      <c r="CK43" s="457">
        <v>1.23</v>
      </c>
      <c r="CL43" s="458">
        <v>17.98</v>
      </c>
      <c r="CM43" s="458">
        <v>-2.0499999999999998</v>
      </c>
      <c r="CN43" s="525">
        <v>4.76</v>
      </c>
      <c r="CO43" s="508">
        <v>3.55</v>
      </c>
    </row>
    <row r="44" spans="1:93" ht="11.25" customHeight="1">
      <c r="A44" s="23" t="s">
        <v>330</v>
      </c>
      <c r="B44" s="24" t="s">
        <v>791</v>
      </c>
      <c r="C44" s="217" t="s">
        <v>1601</v>
      </c>
      <c r="D44" s="117">
        <v>5</v>
      </c>
      <c r="E44" s="24">
        <v>623</v>
      </c>
      <c r="F44" s="38" t="s">
        <v>1572</v>
      </c>
      <c r="G44" s="39" t="s">
        <v>1572</v>
      </c>
      <c r="H44" s="181">
        <v>157.72</v>
      </c>
      <c r="I44" s="227">
        <v>2.0035505959928988</v>
      </c>
      <c r="J44" s="126">
        <v>0.61</v>
      </c>
      <c r="K44" s="126">
        <v>0.79</v>
      </c>
      <c r="L44" s="104">
        <v>29.508196721311485</v>
      </c>
      <c r="M44" s="26">
        <v>42045</v>
      </c>
      <c r="N44" s="27">
        <v>42047</v>
      </c>
      <c r="O44" s="28">
        <v>42069</v>
      </c>
      <c r="P44" s="28" t="s">
        <v>2776</v>
      </c>
      <c r="Q44" s="627"/>
      <c r="R44" s="224">
        <v>3.16</v>
      </c>
      <c r="S44" s="231">
        <v>47.164179104477611</v>
      </c>
      <c r="T44" s="680">
        <v>120.80437902740577</v>
      </c>
      <c r="U44" s="227">
        <v>23.540298507462687</v>
      </c>
      <c r="V44" s="492">
        <v>12</v>
      </c>
      <c r="W44" s="161">
        <v>6.7</v>
      </c>
      <c r="X44" s="155">
        <v>2.12</v>
      </c>
      <c r="Y44" s="149">
        <v>5.97</v>
      </c>
      <c r="Z44" s="156">
        <v>4.66</v>
      </c>
      <c r="AA44" s="149">
        <v>21</v>
      </c>
      <c r="AB44" s="432">
        <v>0.9</v>
      </c>
      <c r="AC44" s="440">
        <v>13.01</v>
      </c>
      <c r="AD44" s="443">
        <v>8.1999999999999993</v>
      </c>
      <c r="AE44" s="440">
        <v>11.1</v>
      </c>
      <c r="AF44" s="723">
        <v>24</v>
      </c>
      <c r="AG44" s="456">
        <v>119687</v>
      </c>
      <c r="AH44" s="863">
        <v>0.1</v>
      </c>
      <c r="AI44" s="767">
        <v>1.19</v>
      </c>
      <c r="AJ44" s="796" t="s">
        <v>462</v>
      </c>
      <c r="AK44" s="688" t="s">
        <v>462</v>
      </c>
      <c r="AL44" s="634">
        <v>29.787234042553191</v>
      </c>
      <c r="AM44" s="631">
        <v>63.330490552982944</v>
      </c>
      <c r="AN44" s="631" t="s">
        <v>462</v>
      </c>
      <c r="AO44" s="235" t="s">
        <v>462</v>
      </c>
      <c r="AP44" s="808">
        <v>2.44</v>
      </c>
      <c r="AQ44" s="808">
        <v>1.88</v>
      </c>
      <c r="AR44" s="809"/>
      <c r="AS44" s="808">
        <v>1.44</v>
      </c>
      <c r="AT44" s="796">
        <v>0.56000000000000005</v>
      </c>
      <c r="AU44" s="809"/>
      <c r="AV44" s="818">
        <v>0</v>
      </c>
      <c r="AW44" s="812">
        <v>0</v>
      </c>
      <c r="AX44" s="812">
        <v>0</v>
      </c>
      <c r="AY44" s="812">
        <v>0</v>
      </c>
      <c r="AZ44" s="812">
        <v>0</v>
      </c>
      <c r="BA44" s="812">
        <v>0</v>
      </c>
      <c r="BB44" s="812">
        <v>0</v>
      </c>
      <c r="BC44" s="812">
        <v>0</v>
      </c>
      <c r="BD44" s="812">
        <v>0</v>
      </c>
      <c r="BE44" s="812">
        <v>0</v>
      </c>
      <c r="BF44" s="812">
        <v>0</v>
      </c>
      <c r="BG44" s="812">
        <v>0</v>
      </c>
      <c r="BH44" s="810">
        <v>6.32</v>
      </c>
      <c r="BI44" s="405">
        <v>29.787234042553191</v>
      </c>
      <c r="BJ44" s="405">
        <v>30.555555555555557</v>
      </c>
      <c r="BK44" s="405">
        <v>157.14285714285711</v>
      </c>
      <c r="BL44" s="405">
        <v>0</v>
      </c>
      <c r="BM44" s="306">
        <v>0</v>
      </c>
      <c r="BN44" s="306">
        <v>0</v>
      </c>
      <c r="BO44" s="306">
        <v>0</v>
      </c>
      <c r="BP44" s="306">
        <v>0</v>
      </c>
      <c r="BQ44" s="306">
        <v>0</v>
      </c>
      <c r="BR44" s="306">
        <v>0</v>
      </c>
      <c r="BS44" s="306">
        <v>0</v>
      </c>
      <c r="BT44" s="306">
        <v>0</v>
      </c>
      <c r="BU44" s="306">
        <v>0</v>
      </c>
      <c r="BV44" s="306">
        <v>0</v>
      </c>
      <c r="BW44" s="306">
        <v>0</v>
      </c>
      <c r="BX44" s="404">
        <v>14.499043116064392</v>
      </c>
      <c r="BY44" s="405">
        <v>39.46430038149456</v>
      </c>
      <c r="BZ44" s="788" t="s">
        <v>1863</v>
      </c>
      <c r="CA44" s="348" t="s">
        <v>462</v>
      </c>
      <c r="CB44" s="348" t="s">
        <v>462</v>
      </c>
      <c r="CC44" s="306">
        <v>53.269552238805964</v>
      </c>
      <c r="CD44" s="570">
        <v>2.4619599999999995</v>
      </c>
      <c r="CE44" s="419">
        <v>2.7081559999999998</v>
      </c>
      <c r="CF44" s="419">
        <v>2.9789715999999999</v>
      </c>
      <c r="CG44" s="419">
        <v>3.2768687600000002</v>
      </c>
      <c r="CH44" s="496">
        <v>3.6045556360000006</v>
      </c>
      <c r="CI44" s="419">
        <v>15.030511996000001</v>
      </c>
      <c r="CJ44" s="405">
        <v>9.5298706543241192</v>
      </c>
      <c r="CK44" s="457">
        <v>0.57999999999999996</v>
      </c>
      <c r="CL44" s="458">
        <v>48.62</v>
      </c>
      <c r="CM44" s="458">
        <v>-8.43</v>
      </c>
      <c r="CN44" s="525">
        <v>0.66</v>
      </c>
      <c r="CO44" s="508">
        <v>12.84</v>
      </c>
    </row>
    <row r="45" spans="1:93" ht="11.25" customHeight="1">
      <c r="A45" s="86" t="s">
        <v>2998</v>
      </c>
      <c r="B45" s="24" t="s">
        <v>2999</v>
      </c>
      <c r="C45" s="29" t="s">
        <v>3266</v>
      </c>
      <c r="D45" s="117">
        <v>10</v>
      </c>
      <c r="E45" s="121">
        <v>349</v>
      </c>
      <c r="F45" s="57" t="s">
        <v>2659</v>
      </c>
      <c r="G45" s="49" t="s">
        <v>2659</v>
      </c>
      <c r="H45" s="181">
        <v>53.9</v>
      </c>
      <c r="I45" s="227">
        <v>1.855287569573284</v>
      </c>
      <c r="J45" s="126">
        <v>0.2</v>
      </c>
      <c r="K45" s="126">
        <v>0.25</v>
      </c>
      <c r="L45" s="104">
        <v>25</v>
      </c>
      <c r="M45" s="26">
        <v>42003</v>
      </c>
      <c r="N45" s="27">
        <v>42006</v>
      </c>
      <c r="O45" s="28">
        <v>42019</v>
      </c>
      <c r="P45" s="195" t="s">
        <v>1514</v>
      </c>
      <c r="Q45" s="627"/>
      <c r="R45" s="224">
        <v>1</v>
      </c>
      <c r="S45" s="231">
        <v>18.382352941176467</v>
      </c>
      <c r="T45" s="680">
        <v>3.4443584450966958</v>
      </c>
      <c r="U45" s="227">
        <v>9.908088235294116</v>
      </c>
      <c r="V45" s="492">
        <v>12</v>
      </c>
      <c r="W45" s="161">
        <v>5.44</v>
      </c>
      <c r="X45" s="155">
        <v>0.66</v>
      </c>
      <c r="Y45" s="149">
        <v>1.07</v>
      </c>
      <c r="Z45" s="156">
        <v>2.4300000000000002</v>
      </c>
      <c r="AA45" s="149">
        <v>35.1</v>
      </c>
      <c r="AB45" s="432">
        <v>52.9</v>
      </c>
      <c r="AC45" s="440">
        <v>8.92</v>
      </c>
      <c r="AD45" s="443">
        <v>28.5</v>
      </c>
      <c r="AE45" s="440">
        <v>15</v>
      </c>
      <c r="AF45" s="723">
        <v>8</v>
      </c>
      <c r="AG45" s="456">
        <v>4352</v>
      </c>
      <c r="AH45" s="653">
        <v>11.7</v>
      </c>
      <c r="AI45" s="767">
        <v>0.44</v>
      </c>
      <c r="AJ45" s="796">
        <v>1.1371726170405418</v>
      </c>
      <c r="AK45" s="688" t="s">
        <v>462</v>
      </c>
      <c r="AL45" s="634">
        <v>56.547493124603342</v>
      </c>
      <c r="AM45" s="631">
        <v>39.476502996083632</v>
      </c>
      <c r="AN45" s="631">
        <v>32.409419585655442</v>
      </c>
      <c r="AO45" s="235" t="s">
        <v>462</v>
      </c>
      <c r="AP45" s="808">
        <v>0.74</v>
      </c>
      <c r="AQ45" s="808">
        <v>0.47270000000000001</v>
      </c>
      <c r="AR45" s="809" t="s">
        <v>1127</v>
      </c>
      <c r="AS45" s="808">
        <v>0.3388429752066115</v>
      </c>
      <c r="AT45" s="796">
        <v>0.27272727272727271</v>
      </c>
      <c r="AU45" s="809"/>
      <c r="AV45" s="810">
        <v>0.22314049586776857</v>
      </c>
      <c r="AW45" s="811">
        <v>0.18181818181818182</v>
      </c>
      <c r="AX45" s="811">
        <v>0.14049586776859502</v>
      </c>
      <c r="AY45" s="811">
        <v>7.4380165289256173E-2</v>
      </c>
      <c r="AZ45" s="812">
        <v>0</v>
      </c>
      <c r="BA45" s="812">
        <v>0</v>
      </c>
      <c r="BB45" s="812">
        <v>0</v>
      </c>
      <c r="BC45" s="812">
        <v>0</v>
      </c>
      <c r="BD45" s="812">
        <v>0</v>
      </c>
      <c r="BE45" s="812">
        <v>0</v>
      </c>
      <c r="BF45" s="812">
        <v>0</v>
      </c>
      <c r="BG45" s="812">
        <v>0</v>
      </c>
      <c r="BH45" s="810">
        <v>2.4441049586776855</v>
      </c>
      <c r="BI45" s="405">
        <v>56.547493124603342</v>
      </c>
      <c r="BJ45" s="405">
        <v>39.504146341463439</v>
      </c>
      <c r="BK45" s="405">
        <v>24.242424242424221</v>
      </c>
      <c r="BL45" s="405">
        <v>22.222222222222232</v>
      </c>
      <c r="BM45" s="306">
        <v>22.727272727272705</v>
      </c>
      <c r="BN45" s="306">
        <v>29.411764705882383</v>
      </c>
      <c r="BO45" s="306">
        <v>88.888888888888928</v>
      </c>
      <c r="BP45" s="306">
        <v>0</v>
      </c>
      <c r="BQ45" s="306">
        <v>0</v>
      </c>
      <c r="BR45" s="306">
        <v>0</v>
      </c>
      <c r="BS45" s="306">
        <v>0</v>
      </c>
      <c r="BT45" s="306">
        <v>0</v>
      </c>
      <c r="BU45" s="306">
        <v>0</v>
      </c>
      <c r="BV45" s="306">
        <v>0</v>
      </c>
      <c r="BW45" s="306">
        <v>0</v>
      </c>
      <c r="BX45" s="404">
        <v>18.902947483517149</v>
      </c>
      <c r="BY45" s="405">
        <v>25.511713510535348</v>
      </c>
      <c r="BZ45" s="788" t="s">
        <v>2637</v>
      </c>
      <c r="CA45" s="348">
        <v>24.356618919934611</v>
      </c>
      <c r="CB45" s="348">
        <v>34.264707155228727</v>
      </c>
      <c r="CC45" s="306">
        <v>71.780955882352941</v>
      </c>
      <c r="CD45" s="570">
        <v>0.81400000000000006</v>
      </c>
      <c r="CE45" s="419">
        <v>0.88660879999999997</v>
      </c>
      <c r="CF45" s="419">
        <v>0.97526968000000003</v>
      </c>
      <c r="CG45" s="419">
        <v>1.0727966480000002</v>
      </c>
      <c r="CH45" s="496">
        <v>1.1800763128000002</v>
      </c>
      <c r="CI45" s="419">
        <v>4.9287514408000002</v>
      </c>
      <c r="CJ45" s="405">
        <v>9.1442512816326538</v>
      </c>
      <c r="CK45" s="457">
        <v>0.77</v>
      </c>
      <c r="CL45" s="458">
        <v>53.85</v>
      </c>
      <c r="CM45" s="458">
        <v>-8.7100000000000009</v>
      </c>
      <c r="CN45" s="459">
        <v>0.47</v>
      </c>
      <c r="CO45" s="460">
        <v>15.35</v>
      </c>
    </row>
    <row r="46" spans="1:93" ht="11.25" customHeight="1">
      <c r="A46" s="193" t="s">
        <v>1946</v>
      </c>
      <c r="B46" s="32" t="s">
        <v>1947</v>
      </c>
      <c r="C46" s="107" t="s">
        <v>1880</v>
      </c>
      <c r="D46" s="118">
        <v>13</v>
      </c>
      <c r="E46" s="121">
        <v>241</v>
      </c>
      <c r="F46" s="65" t="s">
        <v>2659</v>
      </c>
      <c r="G46" s="66" t="s">
        <v>2659</v>
      </c>
      <c r="H46" s="762">
        <v>58.54</v>
      </c>
      <c r="I46" s="229">
        <v>2.7331738981892726</v>
      </c>
      <c r="J46" s="125">
        <v>0.37</v>
      </c>
      <c r="K46" s="125">
        <v>0.4</v>
      </c>
      <c r="L46" s="537">
        <v>8.1081081081081141</v>
      </c>
      <c r="M46" s="43">
        <v>42060</v>
      </c>
      <c r="N46" s="44">
        <v>42062</v>
      </c>
      <c r="O46" s="34">
        <v>42073</v>
      </c>
      <c r="P46" s="273" t="s">
        <v>2157</v>
      </c>
      <c r="Q46" s="32"/>
      <c r="R46" s="192">
        <v>1.6</v>
      </c>
      <c r="S46" s="672">
        <v>77.294685990338181</v>
      </c>
      <c r="T46" s="681">
        <v>119.40641142928081</v>
      </c>
      <c r="U46" s="229">
        <v>28.280193236714979</v>
      </c>
      <c r="V46" s="493">
        <v>10</v>
      </c>
      <c r="W46" s="162">
        <v>2.0699999999999998</v>
      </c>
      <c r="X46" s="157">
        <v>2.5499999999999998</v>
      </c>
      <c r="Y46" s="150">
        <v>6.06</v>
      </c>
      <c r="Z46" s="158">
        <v>3.83</v>
      </c>
      <c r="AA46" s="150">
        <v>16.600000000000001</v>
      </c>
      <c r="AB46" s="434">
        <v>-7.5</v>
      </c>
      <c r="AC46" s="444">
        <v>10.45</v>
      </c>
      <c r="AD46" s="445">
        <v>18.399999999999999</v>
      </c>
      <c r="AE46" s="444">
        <v>11.1</v>
      </c>
      <c r="AF46" s="725">
        <v>30</v>
      </c>
      <c r="AG46" s="467">
        <v>18243</v>
      </c>
      <c r="AH46" s="679">
        <v>0.2</v>
      </c>
      <c r="AI46" s="769">
        <v>0.18</v>
      </c>
      <c r="AJ46" s="796">
        <v>0.7115565706410848</v>
      </c>
      <c r="AK46" s="688">
        <v>0.62347122396009336</v>
      </c>
      <c r="AL46" s="635">
        <v>8.8235294117646959</v>
      </c>
      <c r="AM46" s="636">
        <v>15.123325691683709</v>
      </c>
      <c r="AN46" s="636">
        <v>13.09264089979596</v>
      </c>
      <c r="AO46" s="236">
        <v>20.999591314953747</v>
      </c>
      <c r="AP46" s="814">
        <v>1.48</v>
      </c>
      <c r="AQ46" s="814">
        <v>1.36</v>
      </c>
      <c r="AR46" s="815"/>
      <c r="AS46" s="814">
        <v>1.2</v>
      </c>
      <c r="AT46" s="797">
        <v>0.97</v>
      </c>
      <c r="AU46" s="815"/>
      <c r="AV46" s="816">
        <v>0.86</v>
      </c>
      <c r="AW46" s="820">
        <v>0.8</v>
      </c>
      <c r="AX46" s="817">
        <v>0.78</v>
      </c>
      <c r="AY46" s="817">
        <v>0.72</v>
      </c>
      <c r="AZ46" s="817">
        <v>0.6</v>
      </c>
      <c r="BA46" s="817">
        <v>0.36</v>
      </c>
      <c r="BB46" s="817">
        <v>0.22</v>
      </c>
      <c r="BC46" s="817">
        <v>0.04</v>
      </c>
      <c r="BD46" s="820">
        <v>0</v>
      </c>
      <c r="BE46" s="820">
        <v>0</v>
      </c>
      <c r="BF46" s="820">
        <v>0</v>
      </c>
      <c r="BG46" s="820">
        <v>0</v>
      </c>
      <c r="BH46" s="816">
        <v>9.39</v>
      </c>
      <c r="BI46" s="409">
        <v>8.8235294117646959</v>
      </c>
      <c r="BJ46" s="409">
        <v>13.333333333333353</v>
      </c>
      <c r="BK46" s="409">
        <v>23.711340206185572</v>
      </c>
      <c r="BL46" s="409">
        <v>12.790697674418606</v>
      </c>
      <c r="BM46" s="395">
        <v>7.5</v>
      </c>
      <c r="BN46" s="395">
        <v>2.5641025641025772</v>
      </c>
      <c r="BO46" s="395">
        <v>8.3333333333333481</v>
      </c>
      <c r="BP46" s="395">
        <v>20</v>
      </c>
      <c r="BQ46" s="395">
        <v>66.666666666666671</v>
      </c>
      <c r="BR46" s="395">
        <v>63.636363636363626</v>
      </c>
      <c r="BS46" s="395">
        <v>450</v>
      </c>
      <c r="BT46" s="395">
        <v>0</v>
      </c>
      <c r="BU46" s="395">
        <v>0</v>
      </c>
      <c r="BV46" s="395">
        <v>0</v>
      </c>
      <c r="BW46" s="395">
        <v>0</v>
      </c>
      <c r="BX46" s="408">
        <v>45.157291121744571</v>
      </c>
      <c r="BY46" s="409">
        <v>110.12721377762104</v>
      </c>
      <c r="BZ46" s="654" t="s">
        <v>2442</v>
      </c>
      <c r="CA46" s="349">
        <v>-12.454378438729746</v>
      </c>
      <c r="CB46" s="349">
        <v>15.825814797985233</v>
      </c>
      <c r="CC46" s="395">
        <v>60.418330837231089</v>
      </c>
      <c r="CD46" s="574">
        <v>1.4947999999999999</v>
      </c>
      <c r="CE46" s="420">
        <v>1.64428</v>
      </c>
      <c r="CF46" s="420">
        <v>1.8087080000000002</v>
      </c>
      <c r="CG46" s="420">
        <v>1.9895788000000003</v>
      </c>
      <c r="CH46" s="497">
        <v>2.1885366800000003</v>
      </c>
      <c r="CI46" s="420">
        <v>9.1259034800000016</v>
      </c>
      <c r="CJ46" s="409">
        <v>15.589175743081658</v>
      </c>
      <c r="CK46" s="468">
        <v>1.1399999999999999</v>
      </c>
      <c r="CL46" s="469">
        <v>39.380000000000003</v>
      </c>
      <c r="CM46" s="469">
        <v>-1.43</v>
      </c>
      <c r="CN46" s="470">
        <v>6.2</v>
      </c>
      <c r="CO46" s="471">
        <v>13.55</v>
      </c>
    </row>
    <row r="47" spans="1:93" ht="11.25" customHeight="1">
      <c r="A47" s="129" t="s">
        <v>2066</v>
      </c>
      <c r="B47" s="16" t="s">
        <v>2882</v>
      </c>
      <c r="C47" s="22" t="s">
        <v>1452</v>
      </c>
      <c r="D47" s="116">
        <v>13</v>
      </c>
      <c r="E47" s="121">
        <v>232</v>
      </c>
      <c r="F47" s="36" t="s">
        <v>2049</v>
      </c>
      <c r="G47" s="37" t="s">
        <v>1572</v>
      </c>
      <c r="H47" s="272">
        <v>44.27</v>
      </c>
      <c r="I47" s="227">
        <v>1.2649649875762368</v>
      </c>
      <c r="J47" s="127">
        <v>0.11</v>
      </c>
      <c r="K47" s="127">
        <v>0.14000000000000001</v>
      </c>
      <c r="L47" s="764">
        <v>27.272727272727295</v>
      </c>
      <c r="M47" s="19">
        <v>42003</v>
      </c>
      <c r="N47" s="20">
        <v>42006</v>
      </c>
      <c r="O47" s="21">
        <v>42027</v>
      </c>
      <c r="P47" s="277" t="s">
        <v>3346</v>
      </c>
      <c r="Q47" s="430"/>
      <c r="R47" s="224">
        <v>0.56000000000000005</v>
      </c>
      <c r="S47" s="231">
        <v>14.736842105263159</v>
      </c>
      <c r="T47" s="680">
        <v>-10.41453490908496</v>
      </c>
      <c r="U47" s="227">
        <v>11.65</v>
      </c>
      <c r="V47" s="492">
        <v>12</v>
      </c>
      <c r="W47" s="161">
        <v>3.8</v>
      </c>
      <c r="X47" s="155">
        <v>1.04</v>
      </c>
      <c r="Y47" s="149">
        <v>0.28000000000000003</v>
      </c>
      <c r="Z47" s="156">
        <v>1.55</v>
      </c>
      <c r="AA47" s="149">
        <v>25.8</v>
      </c>
      <c r="AB47" s="489">
        <v>-100</v>
      </c>
      <c r="AC47" s="440">
        <v>14.81</v>
      </c>
      <c r="AD47" s="443">
        <v>-14.9</v>
      </c>
      <c r="AE47" s="440">
        <v>11.2</v>
      </c>
      <c r="AF47" s="723">
        <v>7</v>
      </c>
      <c r="AG47" s="456">
        <v>1279</v>
      </c>
      <c r="AH47" s="653">
        <v>3.6</v>
      </c>
      <c r="AI47" s="767">
        <v>0.46</v>
      </c>
      <c r="AJ47" s="795" t="s">
        <v>462</v>
      </c>
      <c r="AK47" s="794">
        <v>0.87803804018897214</v>
      </c>
      <c r="AL47" s="634">
        <v>3.125</v>
      </c>
      <c r="AM47" s="631">
        <v>14.471424255333186</v>
      </c>
      <c r="AN47" s="631">
        <v>13.688837394973863</v>
      </c>
      <c r="AO47" s="235">
        <v>15.590255511057061</v>
      </c>
      <c r="AP47" s="808">
        <v>0.44</v>
      </c>
      <c r="AQ47" s="808">
        <v>0.42666666666666669</v>
      </c>
      <c r="AR47" s="809"/>
      <c r="AS47" s="808">
        <v>0.4</v>
      </c>
      <c r="AT47" s="796">
        <v>0.29333333333333333</v>
      </c>
      <c r="AU47" s="809"/>
      <c r="AV47" s="810">
        <v>0.23833333333333331</v>
      </c>
      <c r="AW47" s="811">
        <v>0.23166666666666666</v>
      </c>
      <c r="AX47" s="811">
        <v>0.21666666666666667</v>
      </c>
      <c r="AY47" s="811">
        <v>0.14666666666666667</v>
      </c>
      <c r="AZ47" s="811">
        <v>0.11833333333333333</v>
      </c>
      <c r="BA47" s="811">
        <v>0.11</v>
      </c>
      <c r="BB47" s="811">
        <v>0.10333333333333333</v>
      </c>
      <c r="BC47" s="811">
        <v>9.6666666666666665E-2</v>
      </c>
      <c r="BD47" s="812">
        <v>8.666666666666667E-2</v>
      </c>
      <c r="BE47" s="811">
        <v>8.666666666666667E-2</v>
      </c>
      <c r="BF47" s="811">
        <v>0.08</v>
      </c>
      <c r="BG47" s="811">
        <v>6.6666666666666666E-2</v>
      </c>
      <c r="BH47" s="810">
        <v>3.1416666666666671</v>
      </c>
      <c r="BI47" s="405">
        <v>3.125</v>
      </c>
      <c r="BJ47" s="405">
        <v>6.6666666666666652</v>
      </c>
      <c r="BK47" s="405">
        <v>36.363636363636374</v>
      </c>
      <c r="BL47" s="405">
        <v>23.076923076923084</v>
      </c>
      <c r="BM47" s="306">
        <v>2.877697841726623</v>
      </c>
      <c r="BN47" s="306">
        <v>6.9230769230769207</v>
      </c>
      <c r="BO47" s="306">
        <v>47.727272727272727</v>
      </c>
      <c r="BP47" s="306">
        <v>23.943661971830998</v>
      </c>
      <c r="BQ47" s="306">
        <v>7.575757575757569</v>
      </c>
      <c r="BR47" s="306">
        <v>6.4516129032258007</v>
      </c>
      <c r="BS47" s="306">
        <v>6.8965517241379226</v>
      </c>
      <c r="BT47" s="306">
        <v>11.538461538461542</v>
      </c>
      <c r="BU47" s="306">
        <v>0</v>
      </c>
      <c r="BV47" s="306">
        <v>8.333333333333325</v>
      </c>
      <c r="BW47" s="306">
        <v>20</v>
      </c>
      <c r="BX47" s="404">
        <v>14.099976843069971</v>
      </c>
      <c r="BY47" s="405">
        <v>13.123740115686354</v>
      </c>
      <c r="BZ47" s="788" t="s">
        <v>1862</v>
      </c>
      <c r="CA47" s="348">
        <v>3.3038023825500975</v>
      </c>
      <c r="CB47" s="348">
        <v>14.9538023825501</v>
      </c>
      <c r="CC47" s="306">
        <v>74.733815789473681</v>
      </c>
      <c r="CD47" s="570">
        <v>0.44440000000000002</v>
      </c>
      <c r="CE47" s="419">
        <v>0.48884000000000005</v>
      </c>
      <c r="CF47" s="419">
        <v>0.53772400000000009</v>
      </c>
      <c r="CG47" s="419">
        <v>0.59149640000000014</v>
      </c>
      <c r="CH47" s="496">
        <v>0.65064604000000026</v>
      </c>
      <c r="CI47" s="419">
        <v>2.7131064400000007</v>
      </c>
      <c r="CJ47" s="405">
        <v>6.1285440252993002</v>
      </c>
      <c r="CK47" s="457">
        <v>1.08</v>
      </c>
      <c r="CL47" s="458">
        <v>6.11</v>
      </c>
      <c r="CM47" s="458">
        <v>-36.42</v>
      </c>
      <c r="CN47" s="459">
        <v>-8.76</v>
      </c>
      <c r="CO47" s="460">
        <v>-19.34</v>
      </c>
    </row>
    <row r="48" spans="1:93" ht="11.25" customHeight="1">
      <c r="A48" s="86" t="s">
        <v>63</v>
      </c>
      <c r="B48" s="24" t="s">
        <v>377</v>
      </c>
      <c r="C48" s="217" t="s">
        <v>2339</v>
      </c>
      <c r="D48" s="117">
        <v>5</v>
      </c>
      <c r="E48" s="24">
        <v>550</v>
      </c>
      <c r="F48" s="57" t="s">
        <v>2659</v>
      </c>
      <c r="G48" s="49" t="s">
        <v>2659</v>
      </c>
      <c r="H48" s="181">
        <v>126.66</v>
      </c>
      <c r="I48" s="227">
        <v>2.557681983262277</v>
      </c>
      <c r="J48" s="126">
        <v>1.5141104999999999</v>
      </c>
      <c r="K48" s="126">
        <v>1.61978</v>
      </c>
      <c r="L48" s="104">
        <v>6.9789820491965582</v>
      </c>
      <c r="M48" s="26">
        <v>41949</v>
      </c>
      <c r="N48" s="27">
        <v>41953</v>
      </c>
      <c r="O48" s="28">
        <v>41971</v>
      </c>
      <c r="P48" s="28" t="s">
        <v>171</v>
      </c>
      <c r="Q48" s="91" t="s">
        <v>170</v>
      </c>
      <c r="R48" s="224">
        <v>3.23956</v>
      </c>
      <c r="S48" s="231">
        <v>57.952772808586758</v>
      </c>
      <c r="T48" s="680">
        <v>99.444069332457929</v>
      </c>
      <c r="U48" s="227">
        <v>22.658318425760285</v>
      </c>
      <c r="V48" s="492">
        <v>12</v>
      </c>
      <c r="W48" s="161">
        <v>5.59</v>
      </c>
      <c r="X48" s="155">
        <v>2.94</v>
      </c>
      <c r="Y48" s="149">
        <v>4.33</v>
      </c>
      <c r="Z48" s="156">
        <v>3.95</v>
      </c>
      <c r="AA48" s="149">
        <v>19.2</v>
      </c>
      <c r="AB48" s="432">
        <v>98.2</v>
      </c>
      <c r="AC48" s="440">
        <v>3.83</v>
      </c>
      <c r="AD48" s="443">
        <v>35.200000000000003</v>
      </c>
      <c r="AE48" s="440">
        <v>7.7</v>
      </c>
      <c r="AF48" s="723">
        <v>7</v>
      </c>
      <c r="AG48" s="456">
        <v>202258</v>
      </c>
      <c r="AH48" s="653">
        <v>0</v>
      </c>
      <c r="AI48" s="767">
        <v>1.06</v>
      </c>
      <c r="AJ48" s="796" t="s">
        <v>462</v>
      </c>
      <c r="AK48" s="688" t="s">
        <v>462</v>
      </c>
      <c r="AL48" s="634">
        <v>6.9789820491965582</v>
      </c>
      <c r="AM48" s="631">
        <v>39.983151989561414</v>
      </c>
      <c r="AN48" s="631" t="s">
        <v>462</v>
      </c>
      <c r="AO48" s="235" t="s">
        <v>462</v>
      </c>
      <c r="AP48" s="808">
        <v>3.23956</v>
      </c>
      <c r="AQ48" s="808">
        <v>3.0282209999999998</v>
      </c>
      <c r="AR48" s="809"/>
      <c r="AS48" s="808">
        <v>1.560276</v>
      </c>
      <c r="AT48" s="796">
        <v>1.1810240000000001</v>
      </c>
      <c r="AU48" s="809"/>
      <c r="AV48" s="810">
        <v>0.49377199999999999</v>
      </c>
      <c r="AW48" s="812">
        <v>0</v>
      </c>
      <c r="AX48" s="812">
        <v>0</v>
      </c>
      <c r="AY48" s="812">
        <v>0</v>
      </c>
      <c r="AZ48" s="812">
        <v>0</v>
      </c>
      <c r="BA48" s="812">
        <v>0</v>
      </c>
      <c r="BB48" s="812">
        <v>0</v>
      </c>
      <c r="BC48" s="812">
        <v>0</v>
      </c>
      <c r="BD48" s="812">
        <v>0</v>
      </c>
      <c r="BE48" s="812">
        <v>0</v>
      </c>
      <c r="BF48" s="812">
        <v>0</v>
      </c>
      <c r="BG48" s="812">
        <v>0</v>
      </c>
      <c r="BH48" s="810">
        <v>9.502853</v>
      </c>
      <c r="BI48" s="405">
        <v>6.9789820491965582</v>
      </c>
      <c r="BJ48" s="405">
        <v>94.082393115064249</v>
      </c>
      <c r="BK48" s="405">
        <v>32.112133199664015</v>
      </c>
      <c r="BL48" s="405">
        <v>139.18407686138545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  <c r="BS48" s="306">
        <v>0</v>
      </c>
      <c r="BT48" s="306">
        <v>0</v>
      </c>
      <c r="BU48" s="306">
        <v>0</v>
      </c>
      <c r="BV48" s="306">
        <v>0</v>
      </c>
      <c r="BW48" s="306">
        <v>0</v>
      </c>
      <c r="BX48" s="404">
        <v>18.15717234835402</v>
      </c>
      <c r="BY48" s="405">
        <v>40.297523182591121</v>
      </c>
      <c r="BZ48" s="788" t="s">
        <v>2441</v>
      </c>
      <c r="CA48" s="348" t="s">
        <v>462</v>
      </c>
      <c r="CB48" s="348" t="s">
        <v>462</v>
      </c>
      <c r="CC48" s="306">
        <v>47.162872925761853</v>
      </c>
      <c r="CD48" s="570">
        <v>3.5635160000000003</v>
      </c>
      <c r="CE48" s="419">
        <v>3.6999986628000006</v>
      </c>
      <c r="CF48" s="419">
        <v>3.9848985598356004</v>
      </c>
      <c r="CG48" s="419">
        <v>4.2917357489429415</v>
      </c>
      <c r="CH48" s="496">
        <v>4.6221994016115477</v>
      </c>
      <c r="CI48" s="419">
        <v>20.162348373190092</v>
      </c>
      <c r="CJ48" s="405">
        <v>15.918481267322038</v>
      </c>
      <c r="CK48" s="457">
        <v>0.84</v>
      </c>
      <c r="CL48" s="458">
        <v>31.26</v>
      </c>
      <c r="CM48" s="458">
        <v>-1.32</v>
      </c>
      <c r="CN48" s="525">
        <v>7.48</v>
      </c>
      <c r="CO48" s="508">
        <v>13.02</v>
      </c>
    </row>
    <row r="49" spans="1:93" ht="11.25" customHeight="1">
      <c r="A49" s="23" t="s">
        <v>148</v>
      </c>
      <c r="B49" s="24" t="s">
        <v>149</v>
      </c>
      <c r="C49" s="217" t="s">
        <v>2110</v>
      </c>
      <c r="D49" s="117">
        <v>5</v>
      </c>
      <c r="E49" s="24">
        <v>637</v>
      </c>
      <c r="F49" s="57" t="s">
        <v>2659</v>
      </c>
      <c r="G49" s="49" t="s">
        <v>2659</v>
      </c>
      <c r="H49" s="181">
        <v>146.44999999999999</v>
      </c>
      <c r="I49" s="227">
        <v>1.7070672584499829</v>
      </c>
      <c r="J49" s="126">
        <v>0.4375</v>
      </c>
      <c r="K49" s="126">
        <v>0.625</v>
      </c>
      <c r="L49" s="104">
        <v>42.857142857142861</v>
      </c>
      <c r="M49" s="26">
        <v>42069</v>
      </c>
      <c r="N49" s="27">
        <v>42073</v>
      </c>
      <c r="O49" s="28">
        <v>42088</v>
      </c>
      <c r="P49" s="195" t="s">
        <v>2778</v>
      </c>
      <c r="Q49" s="1131" t="s">
        <v>2894</v>
      </c>
      <c r="R49" s="224">
        <v>2.5</v>
      </c>
      <c r="S49" s="231">
        <v>27.964205816554809</v>
      </c>
      <c r="T49" s="680">
        <v>11.252333817166926</v>
      </c>
      <c r="U49" s="227">
        <v>16.381431767337808</v>
      </c>
      <c r="V49" s="492">
        <v>12</v>
      </c>
      <c r="W49" s="161">
        <v>8.94</v>
      </c>
      <c r="X49" s="155">
        <v>1.71</v>
      </c>
      <c r="Y49" s="149">
        <v>0.53</v>
      </c>
      <c r="Z49" s="156">
        <v>1.7</v>
      </c>
      <c r="AA49" s="149">
        <v>10.6</v>
      </c>
      <c r="AB49" s="432">
        <v>3.2</v>
      </c>
      <c r="AC49" s="440">
        <v>11.2</v>
      </c>
      <c r="AD49" s="443">
        <v>-2</v>
      </c>
      <c r="AE49" s="440">
        <v>9.56</v>
      </c>
      <c r="AF49" s="723">
        <v>22</v>
      </c>
      <c r="AG49" s="456">
        <v>39533</v>
      </c>
      <c r="AH49" s="653">
        <v>0.1</v>
      </c>
      <c r="AI49" s="767">
        <v>0.62</v>
      </c>
      <c r="AJ49" s="796" t="s">
        <v>462</v>
      </c>
      <c r="AK49" s="688" t="s">
        <v>462</v>
      </c>
      <c r="AL49" s="634">
        <v>16.666666666666675</v>
      </c>
      <c r="AM49" s="631">
        <v>20.507113208761506</v>
      </c>
      <c r="AN49" s="543" t="s">
        <v>462</v>
      </c>
      <c r="AO49" s="235" t="s">
        <v>462</v>
      </c>
      <c r="AP49" s="808">
        <v>1.75</v>
      </c>
      <c r="AQ49" s="808">
        <v>1.5</v>
      </c>
      <c r="AR49" s="809"/>
      <c r="AS49" s="808">
        <v>1.1499999999999999</v>
      </c>
      <c r="AT49" s="796">
        <v>1</v>
      </c>
      <c r="AU49" s="809"/>
      <c r="AV49" s="818">
        <v>0</v>
      </c>
      <c r="AW49" s="812">
        <v>0</v>
      </c>
      <c r="AX49" s="812">
        <v>0</v>
      </c>
      <c r="AY49" s="812">
        <v>0</v>
      </c>
      <c r="AZ49" s="812">
        <v>0</v>
      </c>
      <c r="BA49" s="812">
        <v>0</v>
      </c>
      <c r="BB49" s="812">
        <v>0</v>
      </c>
      <c r="BC49" s="812">
        <v>0</v>
      </c>
      <c r="BD49" s="812">
        <v>0</v>
      </c>
      <c r="BE49" s="812">
        <v>0</v>
      </c>
      <c r="BF49" s="812">
        <v>0</v>
      </c>
      <c r="BG49" s="812">
        <v>0</v>
      </c>
      <c r="BH49" s="810">
        <v>5.4</v>
      </c>
      <c r="BI49" s="405">
        <v>16.666666666666675</v>
      </c>
      <c r="BJ49" s="405">
        <v>30.434782608695656</v>
      </c>
      <c r="BK49" s="405">
        <v>15</v>
      </c>
      <c r="BL49" s="405">
        <v>0</v>
      </c>
      <c r="BM49" s="862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  <c r="BS49" s="306">
        <v>0</v>
      </c>
      <c r="BT49" s="306">
        <v>0</v>
      </c>
      <c r="BU49" s="306">
        <v>0</v>
      </c>
      <c r="BV49" s="306">
        <v>0</v>
      </c>
      <c r="BW49" s="306">
        <v>0</v>
      </c>
      <c r="BX49" s="404">
        <v>4.1400966183574877</v>
      </c>
      <c r="BY49" s="405">
        <v>8.8391091937152204</v>
      </c>
      <c r="BZ49" s="788" t="s">
        <v>1863</v>
      </c>
      <c r="CA49" s="348" t="s">
        <v>462</v>
      </c>
      <c r="CB49" s="348" t="s">
        <v>462</v>
      </c>
      <c r="CC49" s="306">
        <v>58.405484550789488</v>
      </c>
      <c r="CD49" s="570">
        <v>1.806</v>
      </c>
      <c r="CE49" s="419">
        <v>1.9866000000000001</v>
      </c>
      <c r="CF49" s="419">
        <v>2.1765189600000001</v>
      </c>
      <c r="CG49" s="419">
        <v>2.384594172576</v>
      </c>
      <c r="CH49" s="496">
        <v>2.6125613754742654</v>
      </c>
      <c r="CI49" s="419">
        <v>10.966274508050265</v>
      </c>
      <c r="CJ49" s="405">
        <v>7.4880672639469212</v>
      </c>
      <c r="CK49" s="457">
        <v>0.62</v>
      </c>
      <c r="CL49" s="458">
        <v>67.400000000000006</v>
      </c>
      <c r="CM49" s="458">
        <v>-1.55</v>
      </c>
      <c r="CN49" s="525">
        <v>9.01</v>
      </c>
      <c r="CO49" s="508">
        <v>22.03</v>
      </c>
    </row>
    <row r="50" spans="1:93" ht="11.25" customHeight="1">
      <c r="A50" s="85" t="s">
        <v>3241</v>
      </c>
      <c r="B50" s="24" t="s">
        <v>3242</v>
      </c>
      <c r="C50" s="98" t="s">
        <v>1879</v>
      </c>
      <c r="D50" s="117">
        <v>5</v>
      </c>
      <c r="E50" s="24">
        <v>613</v>
      </c>
      <c r="F50" s="57" t="s">
        <v>2659</v>
      </c>
      <c r="G50" s="49" t="s">
        <v>2659</v>
      </c>
      <c r="H50" s="181">
        <v>37.68</v>
      </c>
      <c r="I50" s="227">
        <v>2.9723991507431</v>
      </c>
      <c r="J50" s="126">
        <v>0.26</v>
      </c>
      <c r="K50" s="126">
        <v>0.28000000000000003</v>
      </c>
      <c r="L50" s="104">
        <v>7.6923076923077094</v>
      </c>
      <c r="M50" s="26">
        <v>42046</v>
      </c>
      <c r="N50" s="27">
        <v>42048</v>
      </c>
      <c r="O50" s="28">
        <v>42062</v>
      </c>
      <c r="P50" s="28" t="s">
        <v>2382</v>
      </c>
      <c r="Q50" s="91"/>
      <c r="R50" s="224">
        <v>1.1200000000000001</v>
      </c>
      <c r="S50" s="321">
        <v>1400</v>
      </c>
      <c r="T50" s="680">
        <v>948.33200847823025</v>
      </c>
      <c r="U50" s="227">
        <v>471</v>
      </c>
      <c r="V50" s="492">
        <v>12</v>
      </c>
      <c r="W50" s="161">
        <v>0.08</v>
      </c>
      <c r="X50" s="155">
        <v>60.38</v>
      </c>
      <c r="Y50" s="149">
        <v>5.91</v>
      </c>
      <c r="Z50" s="156">
        <v>5.25</v>
      </c>
      <c r="AA50" s="149">
        <v>51.2</v>
      </c>
      <c r="AB50" s="432">
        <v>-72.400000000000006</v>
      </c>
      <c r="AC50" s="440">
        <v>20.56</v>
      </c>
      <c r="AD50" s="443">
        <v>15.3</v>
      </c>
      <c r="AE50" s="440">
        <v>7.8</v>
      </c>
      <c r="AF50" s="723">
        <v>14</v>
      </c>
      <c r="AG50" s="456">
        <v>5818</v>
      </c>
      <c r="AH50" s="653">
        <v>0.7</v>
      </c>
      <c r="AI50" s="767">
        <v>3.97</v>
      </c>
      <c r="AJ50" s="796">
        <v>0.18074503408284506</v>
      </c>
      <c r="AK50" s="688" t="s">
        <v>462</v>
      </c>
      <c r="AL50" s="634">
        <v>8.3333333333333481</v>
      </c>
      <c r="AM50" s="631">
        <v>29.398934610938454</v>
      </c>
      <c r="AN50" s="631">
        <v>2.7653990214675295</v>
      </c>
      <c r="AO50" s="235">
        <v>-8.0223710798923431</v>
      </c>
      <c r="AP50" s="808">
        <v>1.04</v>
      </c>
      <c r="AQ50" s="808">
        <v>0.96</v>
      </c>
      <c r="AR50" s="809"/>
      <c r="AS50" s="808">
        <v>0.76</v>
      </c>
      <c r="AT50" s="796">
        <v>0.48</v>
      </c>
      <c r="AU50" s="809"/>
      <c r="AV50" s="818">
        <v>0.4</v>
      </c>
      <c r="AW50" s="812">
        <v>0.90739999999999998</v>
      </c>
      <c r="AX50" s="812">
        <v>2.4</v>
      </c>
      <c r="AY50" s="812">
        <v>2.4</v>
      </c>
      <c r="AZ50" s="812">
        <v>2.4</v>
      </c>
      <c r="BA50" s="812">
        <v>2.4</v>
      </c>
      <c r="BB50" s="812">
        <v>2.4</v>
      </c>
      <c r="BC50" s="811">
        <v>3.06</v>
      </c>
      <c r="BD50" s="811">
        <v>3.28</v>
      </c>
      <c r="BE50" s="811">
        <v>3.12</v>
      </c>
      <c r="BF50" s="811">
        <v>2.8</v>
      </c>
      <c r="BG50" s="811">
        <v>2.5</v>
      </c>
      <c r="BH50" s="810">
        <v>31.307400000000001</v>
      </c>
      <c r="BI50" s="405">
        <v>8.3333333333333481</v>
      </c>
      <c r="BJ50" s="405">
        <v>26.315789473684205</v>
      </c>
      <c r="BK50" s="405">
        <v>58.33333333333335</v>
      </c>
      <c r="BL50" s="405">
        <v>20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  <c r="BS50" s="306">
        <v>0</v>
      </c>
      <c r="BT50" s="306">
        <v>0</v>
      </c>
      <c r="BU50" s="306">
        <v>5.12820512820511</v>
      </c>
      <c r="BV50" s="306">
        <v>11.428571428571432</v>
      </c>
      <c r="BW50" s="306">
        <v>12</v>
      </c>
      <c r="BX50" s="404">
        <v>9.4359488464751635</v>
      </c>
      <c r="BY50" s="405">
        <v>15.340788269796658</v>
      </c>
      <c r="BZ50" s="788" t="s">
        <v>2637</v>
      </c>
      <c r="CA50" s="348">
        <v>-465.2622018277894</v>
      </c>
      <c r="CB50" s="348">
        <v>5.7377981722106295</v>
      </c>
      <c r="CC50" s="306">
        <v>29.783494446791877</v>
      </c>
      <c r="CD50" s="570">
        <v>1.0504</v>
      </c>
      <c r="CE50" s="419">
        <v>1.15544</v>
      </c>
      <c r="CF50" s="419">
        <v>1.2455643200000002</v>
      </c>
      <c r="CG50" s="419">
        <v>1.3427183369600002</v>
      </c>
      <c r="CH50" s="496">
        <v>1.4474503672428802</v>
      </c>
      <c r="CI50" s="419">
        <v>6.2415730242028813</v>
      </c>
      <c r="CJ50" s="405">
        <v>16.564684246822932</v>
      </c>
      <c r="CK50" s="457">
        <v>0.76</v>
      </c>
      <c r="CL50" s="458">
        <v>34.200000000000003</v>
      </c>
      <c r="CM50" s="458">
        <v>-8.64</v>
      </c>
      <c r="CN50" s="525">
        <v>-2.2599999999999998</v>
      </c>
      <c r="CO50" s="508">
        <v>9.24</v>
      </c>
    </row>
    <row r="51" spans="1:93" ht="11.25" customHeight="1">
      <c r="A51" s="30" t="s">
        <v>1787</v>
      </c>
      <c r="B51" s="32" t="s">
        <v>1788</v>
      </c>
      <c r="C51" s="35" t="s">
        <v>3267</v>
      </c>
      <c r="D51" s="118">
        <v>6</v>
      </c>
      <c r="E51" s="24">
        <v>452</v>
      </c>
      <c r="F51" s="40" t="s">
        <v>2049</v>
      </c>
      <c r="G51" s="42" t="s">
        <v>1572</v>
      </c>
      <c r="H51" s="762">
        <v>43.81</v>
      </c>
      <c r="I51" s="227">
        <v>2.465190595754394</v>
      </c>
      <c r="J51" s="125">
        <v>0.25</v>
      </c>
      <c r="K51" s="125">
        <v>0.27</v>
      </c>
      <c r="L51" s="537">
        <v>8.0000000000000071</v>
      </c>
      <c r="M51" s="43">
        <v>42046</v>
      </c>
      <c r="N51" s="44">
        <v>42048</v>
      </c>
      <c r="O51" s="34">
        <v>42062</v>
      </c>
      <c r="P51" s="273" t="s">
        <v>2382</v>
      </c>
      <c r="Q51" s="627"/>
      <c r="R51" s="224">
        <v>1.08</v>
      </c>
      <c r="S51" s="231">
        <v>38.028169014084511</v>
      </c>
      <c r="T51" s="680">
        <v>25.846803059813904</v>
      </c>
      <c r="U51" s="227">
        <v>15.42605633802817</v>
      </c>
      <c r="V51" s="492">
        <v>6</v>
      </c>
      <c r="W51" s="161">
        <v>2.84</v>
      </c>
      <c r="X51" s="155">
        <v>1.36</v>
      </c>
      <c r="Y51" s="149">
        <v>0.68</v>
      </c>
      <c r="Z51" s="156">
        <v>2.31</v>
      </c>
      <c r="AA51" s="149">
        <v>15.1</v>
      </c>
      <c r="AB51" s="432">
        <v>-4</v>
      </c>
      <c r="AC51" s="440">
        <v>8.19</v>
      </c>
      <c r="AD51" s="443">
        <v>21.9</v>
      </c>
      <c r="AE51" s="440">
        <v>11.33</v>
      </c>
      <c r="AF51" s="723">
        <v>11</v>
      </c>
      <c r="AG51" s="456">
        <v>1801</v>
      </c>
      <c r="AH51" s="653">
        <v>1.5</v>
      </c>
      <c r="AI51" s="767">
        <v>0.45</v>
      </c>
      <c r="AJ51" s="797">
        <v>0.49117051711547977</v>
      </c>
      <c r="AK51" s="686">
        <v>0.67943891601845507</v>
      </c>
      <c r="AL51" s="634">
        <v>8.6956521739130377</v>
      </c>
      <c r="AM51" s="631">
        <v>10.557809853526301</v>
      </c>
      <c r="AN51" s="631">
        <v>10.756634324829006</v>
      </c>
      <c r="AO51" s="235">
        <v>15.831642950132153</v>
      </c>
      <c r="AP51" s="808">
        <v>1</v>
      </c>
      <c r="AQ51" s="808">
        <v>0.92</v>
      </c>
      <c r="AR51" s="809"/>
      <c r="AS51" s="808">
        <v>0.84</v>
      </c>
      <c r="AT51" s="796">
        <v>0.74</v>
      </c>
      <c r="AU51" s="809"/>
      <c r="AV51" s="810">
        <v>0.64</v>
      </c>
      <c r="AW51" s="812">
        <v>0.6</v>
      </c>
      <c r="AX51" s="811">
        <v>0.6</v>
      </c>
      <c r="AY51" s="811">
        <v>0.54</v>
      </c>
      <c r="AZ51" s="811">
        <v>0.46</v>
      </c>
      <c r="BA51" s="811">
        <v>0.34</v>
      </c>
      <c r="BB51" s="811">
        <v>0.23</v>
      </c>
      <c r="BC51" s="812">
        <v>0.21332000000000001</v>
      </c>
      <c r="BD51" s="812">
        <v>0.21332000000000001</v>
      </c>
      <c r="BE51" s="812">
        <v>0.21332000000000001</v>
      </c>
      <c r="BF51" s="812">
        <v>0.21332000000000001</v>
      </c>
      <c r="BG51" s="812">
        <v>0.21332000000000001</v>
      </c>
      <c r="BH51" s="810">
        <v>7.9766000000000012</v>
      </c>
      <c r="BI51" s="405">
        <v>8.6956521739130377</v>
      </c>
      <c r="BJ51" s="405">
        <v>9.5238095238095344</v>
      </c>
      <c r="BK51" s="405">
        <v>13.513513513513509</v>
      </c>
      <c r="BL51" s="405">
        <v>15.625</v>
      </c>
      <c r="BM51" s="306">
        <v>6.6666666666666652</v>
      </c>
      <c r="BN51" s="306">
        <v>0</v>
      </c>
      <c r="BO51" s="306">
        <v>11.111111111111093</v>
      </c>
      <c r="BP51" s="306">
        <v>17.391304347826097</v>
      </c>
      <c r="BQ51" s="306">
        <v>35.294117647058812</v>
      </c>
      <c r="BR51" s="306">
        <v>47.826086956521749</v>
      </c>
      <c r="BS51" s="306">
        <v>7.8192387024188958</v>
      </c>
      <c r="BT51" s="306">
        <v>0</v>
      </c>
      <c r="BU51" s="306">
        <v>0</v>
      </c>
      <c r="BV51" s="306">
        <v>0</v>
      </c>
      <c r="BW51" s="306">
        <v>0</v>
      </c>
      <c r="BX51" s="404">
        <v>11.564433376189292</v>
      </c>
      <c r="BY51" s="405">
        <v>13.295462200314343</v>
      </c>
      <c r="BZ51" s="788" t="s">
        <v>2558</v>
      </c>
      <c r="CA51" s="348">
        <v>-2.2042314174447686</v>
      </c>
      <c r="CB51" s="348">
        <v>13.221824920583401</v>
      </c>
      <c r="CC51" s="306">
        <v>68.927403551745243</v>
      </c>
      <c r="CD51" s="570">
        <v>1.01</v>
      </c>
      <c r="CE51" s="419">
        <v>1.092719</v>
      </c>
      <c r="CF51" s="419">
        <v>1.2019909000000002</v>
      </c>
      <c r="CG51" s="419">
        <v>1.3221899900000003</v>
      </c>
      <c r="CH51" s="496">
        <v>1.4544089890000005</v>
      </c>
      <c r="CI51" s="419">
        <v>6.0813088790000016</v>
      </c>
      <c r="CJ51" s="405">
        <v>13.881097646656018</v>
      </c>
      <c r="CK51" s="457">
        <v>1.34</v>
      </c>
      <c r="CL51" s="458">
        <v>10.9</v>
      </c>
      <c r="CM51" s="458">
        <v>-15.35</v>
      </c>
      <c r="CN51" s="525">
        <v>2.61</v>
      </c>
      <c r="CO51" s="508">
        <v>-5.48</v>
      </c>
    </row>
    <row r="52" spans="1:93" ht="11.25" customHeight="1">
      <c r="A52" s="15" t="s">
        <v>133</v>
      </c>
      <c r="B52" s="16" t="s">
        <v>134</v>
      </c>
      <c r="C52" s="194" t="s">
        <v>1880</v>
      </c>
      <c r="D52" s="116">
        <v>5</v>
      </c>
      <c r="E52" s="24">
        <v>479</v>
      </c>
      <c r="F52" s="78" t="s">
        <v>2659</v>
      </c>
      <c r="G52" s="50" t="s">
        <v>2659</v>
      </c>
      <c r="H52" s="272">
        <v>25.05</v>
      </c>
      <c r="I52" s="226">
        <v>1.5968063872255491</v>
      </c>
      <c r="J52" s="127">
        <v>0.09</v>
      </c>
      <c r="K52" s="127">
        <v>0.1</v>
      </c>
      <c r="L52" s="764">
        <v>11.111111111111116</v>
      </c>
      <c r="M52" s="1078">
        <v>41415</v>
      </c>
      <c r="N52" s="870">
        <v>41417</v>
      </c>
      <c r="O52" s="877">
        <v>41438</v>
      </c>
      <c r="P52" s="21" t="s">
        <v>558</v>
      </c>
      <c r="Q52" s="430" t="s">
        <v>820</v>
      </c>
      <c r="R52" s="225">
        <v>0.4</v>
      </c>
      <c r="S52" s="675">
        <v>42.10526315789474</v>
      </c>
      <c r="T52" s="684">
        <v>111.02922388459216</v>
      </c>
      <c r="U52" s="226">
        <v>26.368421052631582</v>
      </c>
      <c r="V52" s="677">
        <v>10</v>
      </c>
      <c r="W52" s="169">
        <v>0.95</v>
      </c>
      <c r="X52" s="170">
        <v>2.08</v>
      </c>
      <c r="Y52" s="171">
        <v>3.33</v>
      </c>
      <c r="Z52" s="172">
        <v>3.8</v>
      </c>
      <c r="AA52" s="171">
        <v>15</v>
      </c>
      <c r="AB52" s="433">
        <v>314.3</v>
      </c>
      <c r="AC52" s="441">
        <v>23.86</v>
      </c>
      <c r="AD52" s="442">
        <v>42</v>
      </c>
      <c r="AE52" s="441">
        <v>12.7</v>
      </c>
      <c r="AF52" s="724">
        <v>21</v>
      </c>
      <c r="AG52" s="461">
        <v>30779</v>
      </c>
      <c r="AH52" s="678">
        <v>0.5</v>
      </c>
      <c r="AI52" s="768">
        <v>0.24</v>
      </c>
      <c r="AJ52" s="796">
        <v>0.25611034106735731</v>
      </c>
      <c r="AK52" s="688" t="s">
        <v>462</v>
      </c>
      <c r="AL52" s="632">
        <v>2.5641025641025772</v>
      </c>
      <c r="AM52" s="633">
        <v>8.8677964177928281</v>
      </c>
      <c r="AN52" s="633">
        <v>10.756634324829006</v>
      </c>
      <c r="AO52" s="234" t="s">
        <v>462</v>
      </c>
      <c r="AP52" s="801">
        <v>0.4</v>
      </c>
      <c r="AQ52" s="803">
        <v>0.39</v>
      </c>
      <c r="AR52" s="802"/>
      <c r="AS52" s="803">
        <v>0.35</v>
      </c>
      <c r="AT52" s="795">
        <v>0.31</v>
      </c>
      <c r="AU52" s="802"/>
      <c r="AV52" s="805">
        <v>0.27</v>
      </c>
      <c r="AW52" s="807">
        <v>0.24</v>
      </c>
      <c r="AX52" s="807">
        <v>0.24</v>
      </c>
      <c r="AY52" s="806">
        <v>0.23</v>
      </c>
      <c r="AZ52" s="806">
        <v>0.18</v>
      </c>
      <c r="BA52" s="806">
        <v>0.09</v>
      </c>
      <c r="BB52" s="807">
        <v>0</v>
      </c>
      <c r="BC52" s="807">
        <v>0</v>
      </c>
      <c r="BD52" s="807">
        <v>0</v>
      </c>
      <c r="BE52" s="807">
        <v>0</v>
      </c>
      <c r="BF52" s="807">
        <v>0</v>
      </c>
      <c r="BG52" s="807">
        <v>0</v>
      </c>
      <c r="BH52" s="805">
        <v>2.7</v>
      </c>
      <c r="BI52" s="407">
        <v>2.5641025641025772</v>
      </c>
      <c r="BJ52" s="407">
        <v>11.428571428571432</v>
      </c>
      <c r="BK52" s="407">
        <v>12.903225806451601</v>
      </c>
      <c r="BL52" s="407">
        <v>14.814814814814813</v>
      </c>
      <c r="BM52" s="394">
        <v>12.5</v>
      </c>
      <c r="BN52" s="394">
        <v>0</v>
      </c>
      <c r="BO52" s="394">
        <v>4.3478260869565188</v>
      </c>
      <c r="BP52" s="394">
        <v>27.777777777777789</v>
      </c>
      <c r="BQ52" s="394">
        <v>100</v>
      </c>
      <c r="BR52" s="394">
        <v>0</v>
      </c>
      <c r="BS52" s="394">
        <v>0</v>
      </c>
      <c r="BT52" s="394">
        <v>0</v>
      </c>
      <c r="BU52" s="394">
        <v>0</v>
      </c>
      <c r="BV52" s="394">
        <v>0</v>
      </c>
      <c r="BW52" s="394">
        <v>0</v>
      </c>
      <c r="BX52" s="406">
        <v>12.422421231911649</v>
      </c>
      <c r="BY52" s="407">
        <v>24.705153486772772</v>
      </c>
      <c r="BZ52" s="787" t="s">
        <v>2442</v>
      </c>
      <c r="CA52" s="350">
        <v>-14.014980340577027</v>
      </c>
      <c r="CB52" s="350">
        <v>12.353440712054555</v>
      </c>
      <c r="CC52" s="394">
        <v>59.468581069895073</v>
      </c>
      <c r="CD52" s="554">
        <v>0.44</v>
      </c>
      <c r="CE52" s="417">
        <v>0.4840000000000001</v>
      </c>
      <c r="CF52" s="417">
        <v>0.5324000000000001</v>
      </c>
      <c r="CG52" s="417">
        <v>0.58564000000000016</v>
      </c>
      <c r="CH52" s="495">
        <v>0.64420400000000022</v>
      </c>
      <c r="CI52" s="417">
        <v>2.6862440000000007</v>
      </c>
      <c r="CJ52" s="407">
        <v>10.723528942115772</v>
      </c>
      <c r="CK52" s="462">
        <v>1.67</v>
      </c>
      <c r="CL52" s="463">
        <v>39.65</v>
      </c>
      <c r="CM52" s="463">
        <v>-2.14</v>
      </c>
      <c r="CN52" s="529">
        <v>3.8</v>
      </c>
      <c r="CO52" s="530">
        <v>12.33</v>
      </c>
    </row>
    <row r="53" spans="1:93" ht="11.25" customHeight="1">
      <c r="A53" s="23" t="s">
        <v>2805</v>
      </c>
      <c r="B53" s="24" t="s">
        <v>2806</v>
      </c>
      <c r="C53" s="29" t="s">
        <v>1958</v>
      </c>
      <c r="D53" s="117">
        <v>21</v>
      </c>
      <c r="E53" s="121">
        <v>134</v>
      </c>
      <c r="F53" s="57" t="s">
        <v>2659</v>
      </c>
      <c r="G53" s="49" t="s">
        <v>2659</v>
      </c>
      <c r="H53" s="182">
        <v>65.87</v>
      </c>
      <c r="I53" s="227">
        <v>1.7003188097768331</v>
      </c>
      <c r="J53" s="113">
        <v>0.25</v>
      </c>
      <c r="K53" s="113">
        <v>0.28000000000000003</v>
      </c>
      <c r="L53" s="104">
        <v>12</v>
      </c>
      <c r="M53" s="331">
        <v>41757</v>
      </c>
      <c r="N53" s="329">
        <v>41759</v>
      </c>
      <c r="O53" s="330">
        <v>41780</v>
      </c>
      <c r="P53" s="195" t="s">
        <v>1313</v>
      </c>
      <c r="Q53" s="24"/>
      <c r="R53" s="224">
        <v>1.1200000000000001</v>
      </c>
      <c r="S53" s="231">
        <v>39.298245614035089</v>
      </c>
      <c r="T53" s="680">
        <v>98.34877820839769</v>
      </c>
      <c r="U53" s="227">
        <v>23.112280701754386</v>
      </c>
      <c r="V53" s="492">
        <v>12</v>
      </c>
      <c r="W53" s="161">
        <v>2.85</v>
      </c>
      <c r="X53" s="155">
        <v>2.65</v>
      </c>
      <c r="Y53" s="149">
        <v>1.64</v>
      </c>
      <c r="Z53" s="156">
        <v>3.83</v>
      </c>
      <c r="AA53" s="149">
        <v>13.8</v>
      </c>
      <c r="AB53" s="432">
        <v>13.1</v>
      </c>
      <c r="AC53" s="440">
        <v>12.38</v>
      </c>
      <c r="AD53" s="443">
        <v>9.6999999999999993</v>
      </c>
      <c r="AE53" s="440">
        <v>8.7200000000000006</v>
      </c>
      <c r="AF53" s="723">
        <v>13</v>
      </c>
      <c r="AG53" s="456">
        <v>4264</v>
      </c>
      <c r="AH53" s="653">
        <v>2</v>
      </c>
      <c r="AI53" s="767">
        <v>0.76</v>
      </c>
      <c r="AJ53" s="796">
        <v>1.3074361297728114</v>
      </c>
      <c r="AK53" s="688">
        <v>0.7307617741761574</v>
      </c>
      <c r="AL53" s="634">
        <v>9.0000000000000071</v>
      </c>
      <c r="AM53" s="631">
        <v>10.861011548331589</v>
      </c>
      <c r="AN53" s="631">
        <v>12.682130458796269</v>
      </c>
      <c r="AO53" s="235">
        <v>17.354671394920441</v>
      </c>
      <c r="AP53" s="808">
        <v>1.0900000000000001</v>
      </c>
      <c r="AQ53" s="808">
        <v>1</v>
      </c>
      <c r="AR53" s="809"/>
      <c r="AS53" s="813">
        <v>0.88</v>
      </c>
      <c r="AT53" s="796">
        <v>0.8</v>
      </c>
      <c r="AU53" s="809"/>
      <c r="AV53" s="810">
        <v>0.66</v>
      </c>
      <c r="AW53" s="812">
        <v>0.6</v>
      </c>
      <c r="AX53" s="811">
        <v>0.56000000000000005</v>
      </c>
      <c r="AY53" s="811">
        <v>0.5</v>
      </c>
      <c r="AZ53" s="811">
        <v>0.42</v>
      </c>
      <c r="BA53" s="811">
        <v>0.35</v>
      </c>
      <c r="BB53" s="811">
        <v>0.22</v>
      </c>
      <c r="BC53" s="811">
        <v>0.125</v>
      </c>
      <c r="BD53" s="812">
        <v>0.12</v>
      </c>
      <c r="BE53" s="811">
        <v>0.11</v>
      </c>
      <c r="BF53" s="812">
        <v>0.1</v>
      </c>
      <c r="BG53" s="811">
        <v>0.09</v>
      </c>
      <c r="BH53" s="810">
        <v>7.625</v>
      </c>
      <c r="BI53" s="405">
        <v>9.0000000000000071</v>
      </c>
      <c r="BJ53" s="405">
        <v>13.636363636363647</v>
      </c>
      <c r="BK53" s="405">
        <v>9.9999999999999858</v>
      </c>
      <c r="BL53" s="405">
        <v>21.212121212121215</v>
      </c>
      <c r="BM53" s="306">
        <v>10</v>
      </c>
      <c r="BN53" s="306">
        <v>7.1428571428571397</v>
      </c>
      <c r="BO53" s="306">
        <v>12</v>
      </c>
      <c r="BP53" s="306">
        <v>19.047619047619047</v>
      </c>
      <c r="BQ53" s="306">
        <v>20</v>
      </c>
      <c r="BR53" s="306">
        <v>59.090909090909079</v>
      </c>
      <c r="BS53" s="306">
        <v>76</v>
      </c>
      <c r="BT53" s="306">
        <v>4.1666666666666741</v>
      </c>
      <c r="BU53" s="306">
        <v>9.0909090909090828</v>
      </c>
      <c r="BV53" s="306">
        <v>9.9999999999999858</v>
      </c>
      <c r="BW53" s="306">
        <v>11.111111111111116</v>
      </c>
      <c r="BX53" s="404">
        <v>19.433237133237135</v>
      </c>
      <c r="BY53" s="405">
        <v>19.665831931655426</v>
      </c>
      <c r="BZ53" s="788" t="s">
        <v>1464</v>
      </c>
      <c r="CA53" s="348">
        <v>-8.7298314331812836</v>
      </c>
      <c r="CB53" s="348">
        <v>14.382449268573103</v>
      </c>
      <c r="CC53" s="306">
        <v>72.558947368421059</v>
      </c>
      <c r="CD53" s="570">
        <v>1.1990000000000003</v>
      </c>
      <c r="CE53" s="419">
        <v>1.3189000000000004</v>
      </c>
      <c r="CF53" s="419">
        <v>1.4339080800000004</v>
      </c>
      <c r="CG53" s="419">
        <v>1.5589448645760002</v>
      </c>
      <c r="CH53" s="496">
        <v>1.6948848567670274</v>
      </c>
      <c r="CI53" s="419">
        <v>7.2056378013430287</v>
      </c>
      <c r="CJ53" s="405">
        <v>10.939179901841548</v>
      </c>
      <c r="CK53" s="457">
        <v>0.95</v>
      </c>
      <c r="CL53" s="458">
        <v>19.55</v>
      </c>
      <c r="CM53" s="458">
        <v>-3.65</v>
      </c>
      <c r="CN53" s="459">
        <v>1.52</v>
      </c>
      <c r="CO53" s="460">
        <v>3.43</v>
      </c>
    </row>
    <row r="54" spans="1:93" ht="11.25" customHeight="1">
      <c r="A54" s="23" t="s">
        <v>1954</v>
      </c>
      <c r="B54" s="24" t="s">
        <v>1955</v>
      </c>
      <c r="C54" s="29" t="s">
        <v>496</v>
      </c>
      <c r="D54" s="117">
        <v>23</v>
      </c>
      <c r="E54" s="121">
        <v>110</v>
      </c>
      <c r="F54" s="38" t="s">
        <v>2049</v>
      </c>
      <c r="G54" s="39" t="s">
        <v>2049</v>
      </c>
      <c r="H54" s="149">
        <v>26.44</v>
      </c>
      <c r="I54" s="227">
        <v>2.4962178517397882</v>
      </c>
      <c r="J54" s="113">
        <v>0.15200000000000002</v>
      </c>
      <c r="K54" s="113">
        <v>0.16500000000000001</v>
      </c>
      <c r="L54" s="104">
        <v>8.5526315789473664</v>
      </c>
      <c r="M54" s="26">
        <v>41864</v>
      </c>
      <c r="N54" s="27">
        <v>41866</v>
      </c>
      <c r="O54" s="28">
        <v>41883</v>
      </c>
      <c r="P54" s="28" t="s">
        <v>1199</v>
      </c>
      <c r="Q54" s="198"/>
      <c r="R54" s="224">
        <v>0.66</v>
      </c>
      <c r="S54" s="231">
        <v>55.462184873949582</v>
      </c>
      <c r="T54" s="680">
        <v>69.225179956409505</v>
      </c>
      <c r="U54" s="227">
        <v>22.218487394957986</v>
      </c>
      <c r="V54" s="492">
        <v>12</v>
      </c>
      <c r="W54" s="161">
        <v>1.19</v>
      </c>
      <c r="X54" s="155">
        <v>5.55</v>
      </c>
      <c r="Y54" s="149">
        <v>6.01</v>
      </c>
      <c r="Z54" s="156">
        <v>2.9</v>
      </c>
      <c r="AA54" s="149">
        <v>14.7</v>
      </c>
      <c r="AB54" s="432">
        <v>10.5</v>
      </c>
      <c r="AC54" s="440">
        <v>5.67</v>
      </c>
      <c r="AD54" s="443">
        <v>14.9</v>
      </c>
      <c r="AE54" s="440">
        <v>4</v>
      </c>
      <c r="AF54" s="723">
        <v>12</v>
      </c>
      <c r="AG54" s="456">
        <v>4670</v>
      </c>
      <c r="AH54" s="653">
        <v>0.2</v>
      </c>
      <c r="AI54" s="767">
        <v>1.02</v>
      </c>
      <c r="AJ54" s="796">
        <v>0.50865461420920355</v>
      </c>
      <c r="AK54" s="688">
        <v>0.94883095457856181</v>
      </c>
      <c r="AL54" s="634">
        <v>8.5616438356164615</v>
      </c>
      <c r="AM54" s="631">
        <v>7.9492362005945782</v>
      </c>
      <c r="AN54" s="631">
        <v>7.5789537517171324</v>
      </c>
      <c r="AO54" s="235">
        <v>7.987675481227785</v>
      </c>
      <c r="AP54" s="808">
        <v>0.63400000000000012</v>
      </c>
      <c r="AQ54" s="808">
        <v>0.58399999999999996</v>
      </c>
      <c r="AR54" s="809"/>
      <c r="AS54" s="808">
        <v>0.53600000000000003</v>
      </c>
      <c r="AT54" s="796">
        <v>0.504</v>
      </c>
      <c r="AU54" s="809"/>
      <c r="AV54" s="810">
        <v>0.47199999999999998</v>
      </c>
      <c r="AW54" s="811">
        <v>0.44</v>
      </c>
      <c r="AX54" s="811">
        <v>0.40800000000000003</v>
      </c>
      <c r="AY54" s="811">
        <v>0.38400000000000001</v>
      </c>
      <c r="AZ54" s="811">
        <v>0.35504000000000002</v>
      </c>
      <c r="BA54" s="811">
        <v>0.31952000000000003</v>
      </c>
      <c r="BB54" s="811">
        <v>0.29399999999999998</v>
      </c>
      <c r="BC54" s="811">
        <v>0.27360000000000001</v>
      </c>
      <c r="BD54" s="811">
        <v>0.25800000000000001</v>
      </c>
      <c r="BE54" s="811">
        <v>0.24216000000000004</v>
      </c>
      <c r="BF54" s="811">
        <v>0.22544</v>
      </c>
      <c r="BG54" s="811">
        <v>0.20432000000000003</v>
      </c>
      <c r="BH54" s="810">
        <v>6.1340799999999991</v>
      </c>
      <c r="BI54" s="405">
        <v>8.5616438356164615</v>
      </c>
      <c r="BJ54" s="405">
        <v>8.9552238805969964</v>
      </c>
      <c r="BK54" s="405">
        <v>6.3492063492063489</v>
      </c>
      <c r="BL54" s="405">
        <v>6.7796610169491567</v>
      </c>
      <c r="BM54" s="306">
        <v>7.2727272727272751</v>
      </c>
      <c r="BN54" s="306">
        <v>7.8431372549019551</v>
      </c>
      <c r="BO54" s="306">
        <v>6.25</v>
      </c>
      <c r="BP54" s="306">
        <v>8.1568273997296039</v>
      </c>
      <c r="BQ54" s="306">
        <v>11.116675012518783</v>
      </c>
      <c r="BR54" s="306">
        <v>8.6802721088435462</v>
      </c>
      <c r="BS54" s="306">
        <v>7.4561403508771829</v>
      </c>
      <c r="BT54" s="306">
        <v>6.0465116279069697</v>
      </c>
      <c r="BU54" s="306">
        <v>6.5411298315163346</v>
      </c>
      <c r="BV54" s="306">
        <v>7.4166075230660322</v>
      </c>
      <c r="BW54" s="306">
        <v>10.33672670321064</v>
      </c>
      <c r="BX54" s="404">
        <v>7.850832677844485</v>
      </c>
      <c r="BY54" s="405">
        <v>1.4368108306214393</v>
      </c>
      <c r="BZ54" s="788" t="s">
        <v>52</v>
      </c>
      <c r="CA54" s="348">
        <v>-12.143315791501065</v>
      </c>
      <c r="CB54" s="348">
        <v>10.075171603456921</v>
      </c>
      <c r="CC54" s="306">
        <v>60.807419536083152</v>
      </c>
      <c r="CD54" s="570">
        <v>0.69740000000000024</v>
      </c>
      <c r="CE54" s="419">
        <v>0.73694258000000024</v>
      </c>
      <c r="CF54" s="419">
        <v>0.76642028320000022</v>
      </c>
      <c r="CG54" s="419">
        <v>0.79707709452800024</v>
      </c>
      <c r="CH54" s="496">
        <v>0.82896017830912028</v>
      </c>
      <c r="CI54" s="419">
        <v>3.8268001360371211</v>
      </c>
      <c r="CJ54" s="405">
        <v>14.473525476691076</v>
      </c>
      <c r="CK54" s="457">
        <v>0.43</v>
      </c>
      <c r="CL54" s="458">
        <v>16.59</v>
      </c>
      <c r="CM54" s="458">
        <v>-5.74</v>
      </c>
      <c r="CN54" s="525">
        <v>-0.6</v>
      </c>
      <c r="CO54" s="508">
        <v>5.33</v>
      </c>
    </row>
    <row r="55" spans="1:93" ht="11.25" customHeight="1">
      <c r="A55" s="23" t="s">
        <v>2576</v>
      </c>
      <c r="B55" s="24" t="s">
        <v>2577</v>
      </c>
      <c r="C55" s="29" t="s">
        <v>1452</v>
      </c>
      <c r="D55" s="117">
        <v>40</v>
      </c>
      <c r="E55" s="121">
        <v>58</v>
      </c>
      <c r="F55" s="38" t="s">
        <v>2049</v>
      </c>
      <c r="G55" s="39" t="s">
        <v>1572</v>
      </c>
      <c r="H55" s="149">
        <v>47.88</v>
      </c>
      <c r="I55" s="227">
        <v>2.3391812865497079</v>
      </c>
      <c r="J55" s="126">
        <v>0.24</v>
      </c>
      <c r="K55" s="126">
        <v>0.28000000000000003</v>
      </c>
      <c r="L55" s="25">
        <v>16.666666666666675</v>
      </c>
      <c r="M55" s="26">
        <v>42047</v>
      </c>
      <c r="N55" s="27">
        <v>42052</v>
      </c>
      <c r="O55" s="28">
        <v>42073</v>
      </c>
      <c r="P55" s="195" t="s">
        <v>2157</v>
      </c>
      <c r="Q55" s="91"/>
      <c r="R55" s="224">
        <v>1.1200000000000001</v>
      </c>
      <c r="S55" s="231">
        <v>32.558139534883722</v>
      </c>
      <c r="T55" s="680">
        <v>-1.1366929120207314</v>
      </c>
      <c r="U55" s="227">
        <v>13.918604651162791</v>
      </c>
      <c r="V55" s="492">
        <v>6</v>
      </c>
      <c r="W55" s="161">
        <v>3.44</v>
      </c>
      <c r="X55" s="155">
        <v>1.48</v>
      </c>
      <c r="Y55" s="149">
        <v>0.38</v>
      </c>
      <c r="Z55" s="156">
        <v>1.58</v>
      </c>
      <c r="AA55" s="149">
        <v>11.2</v>
      </c>
      <c r="AB55" s="432">
        <v>69.8</v>
      </c>
      <c r="AC55" s="440">
        <v>8.4</v>
      </c>
      <c r="AD55" s="443">
        <v>2.7</v>
      </c>
      <c r="AE55" s="440">
        <v>9.4</v>
      </c>
      <c r="AF55" s="723">
        <v>14</v>
      </c>
      <c r="AG55" s="456">
        <v>30485</v>
      </c>
      <c r="AH55" s="653">
        <v>0.3</v>
      </c>
      <c r="AI55" s="767">
        <v>0.28999999999999998</v>
      </c>
      <c r="AJ55" s="796">
        <v>4.2157103186251428</v>
      </c>
      <c r="AK55" s="688">
        <v>0.92277582278841863</v>
      </c>
      <c r="AL55" s="634">
        <v>26.315789473684205</v>
      </c>
      <c r="AM55" s="631">
        <v>13.59083996559869</v>
      </c>
      <c r="AN55" s="631">
        <v>11.382417860287886</v>
      </c>
      <c r="AO55" s="638">
        <v>12.334976252295826</v>
      </c>
      <c r="AP55" s="808">
        <v>0.96</v>
      </c>
      <c r="AQ55" s="808">
        <v>0.76</v>
      </c>
      <c r="AR55" s="809"/>
      <c r="AS55" s="813">
        <v>0.7</v>
      </c>
      <c r="AT55" s="796">
        <v>0.65500000000000003</v>
      </c>
      <c r="AU55" s="809"/>
      <c r="AV55" s="810">
        <v>0.6</v>
      </c>
      <c r="AW55" s="811">
        <v>0.56000000000000005</v>
      </c>
      <c r="AX55" s="811">
        <v>0.52</v>
      </c>
      <c r="AY55" s="811">
        <v>0.46</v>
      </c>
      <c r="AZ55" s="811">
        <v>0.4</v>
      </c>
      <c r="BA55" s="811">
        <v>0.34</v>
      </c>
      <c r="BB55" s="811">
        <v>0.3</v>
      </c>
      <c r="BC55" s="811">
        <v>0.24</v>
      </c>
      <c r="BD55" s="811">
        <v>0.22</v>
      </c>
      <c r="BE55" s="811">
        <v>0.19286000000000003</v>
      </c>
      <c r="BF55" s="811">
        <v>0.18367</v>
      </c>
      <c r="BG55" s="811">
        <v>0.17491999999999999</v>
      </c>
      <c r="BH55" s="810">
        <v>7.2664500000000016</v>
      </c>
      <c r="BI55" s="405">
        <v>26.315789473684205</v>
      </c>
      <c r="BJ55" s="405">
        <v>8.5714285714285854</v>
      </c>
      <c r="BK55" s="405">
        <v>6.8702290076335659</v>
      </c>
      <c r="BL55" s="405">
        <v>9.1666666666666785</v>
      </c>
      <c r="BM55" s="306">
        <v>7.1428571428571397</v>
      </c>
      <c r="BN55" s="306">
        <v>7.6923076923077094</v>
      </c>
      <c r="BO55" s="306">
        <v>13.043478260869556</v>
      </c>
      <c r="BP55" s="306">
        <v>15</v>
      </c>
      <c r="BQ55" s="306">
        <v>17.647058823529417</v>
      </c>
      <c r="BR55" s="306">
        <v>13.333333333333353</v>
      </c>
      <c r="BS55" s="306">
        <v>25</v>
      </c>
      <c r="BT55" s="306">
        <v>9.0909090909090828</v>
      </c>
      <c r="BU55" s="306">
        <v>14.07238411282794</v>
      </c>
      <c r="BV55" s="306">
        <v>5.0035389557358423</v>
      </c>
      <c r="BW55" s="306">
        <v>5.0022867596615672</v>
      </c>
      <c r="BX55" s="404">
        <v>12.196817859429643</v>
      </c>
      <c r="BY55" s="405">
        <v>6.4085265638554345</v>
      </c>
      <c r="BZ55" s="788" t="s">
        <v>1862</v>
      </c>
      <c r="CA55" s="348">
        <v>-0.19700550432519748</v>
      </c>
      <c r="CB55" s="348">
        <v>13.721599146837594</v>
      </c>
      <c r="CC55" s="306">
        <v>85.632325581395349</v>
      </c>
      <c r="CD55" s="570">
        <v>1.056</v>
      </c>
      <c r="CE55" s="419">
        <v>1.1447040000000002</v>
      </c>
      <c r="CF55" s="419">
        <v>1.2523061760000003</v>
      </c>
      <c r="CG55" s="419">
        <v>1.3700229565440003</v>
      </c>
      <c r="CH55" s="496">
        <v>1.4988051144591366</v>
      </c>
      <c r="CI55" s="419">
        <v>6.3218382470031367</v>
      </c>
      <c r="CJ55" s="405">
        <v>13.20350511069995</v>
      </c>
      <c r="CK55" s="457">
        <v>0.85</v>
      </c>
      <c r="CL55" s="458">
        <v>23.67</v>
      </c>
      <c r="CM55" s="458">
        <v>-10.66</v>
      </c>
      <c r="CN55" s="459">
        <v>-1.86</v>
      </c>
      <c r="CO55" s="460">
        <v>0.1</v>
      </c>
    </row>
    <row r="56" spans="1:93" ht="11.25" customHeight="1">
      <c r="A56" s="30" t="s">
        <v>1786</v>
      </c>
      <c r="B56" s="32" t="s">
        <v>1896</v>
      </c>
      <c r="C56" s="35" t="s">
        <v>1737</v>
      </c>
      <c r="D56" s="118">
        <v>9</v>
      </c>
      <c r="E56" s="24">
        <v>363</v>
      </c>
      <c r="F56" s="65" t="s">
        <v>2659</v>
      </c>
      <c r="G56" s="66" t="s">
        <v>2659</v>
      </c>
      <c r="H56" s="1158">
        <v>2.1</v>
      </c>
      <c r="I56" s="229">
        <v>3.4285714285714279</v>
      </c>
      <c r="J56" s="125">
        <v>1.6E-2</v>
      </c>
      <c r="K56" s="125">
        <v>1.7999999999999999E-2</v>
      </c>
      <c r="L56" s="537">
        <v>12.5</v>
      </c>
      <c r="M56" s="43">
        <v>41913</v>
      </c>
      <c r="N56" s="44">
        <v>41915</v>
      </c>
      <c r="O56" s="34">
        <v>41936</v>
      </c>
      <c r="P56" s="273" t="s">
        <v>2086</v>
      </c>
      <c r="Q56" s="197"/>
      <c r="R56" s="192">
        <v>7.1999999999999995E-2</v>
      </c>
      <c r="S56" s="672">
        <v>60</v>
      </c>
      <c r="T56" s="681" t="s">
        <v>462</v>
      </c>
      <c r="U56" s="229">
        <v>17.5</v>
      </c>
      <c r="V56" s="493">
        <v>12</v>
      </c>
      <c r="W56" s="878">
        <v>0.12</v>
      </c>
      <c r="X56" s="879" t="s">
        <v>462</v>
      </c>
      <c r="Y56" s="506" t="s">
        <v>462</v>
      </c>
      <c r="Z56" s="880" t="s">
        <v>462</v>
      </c>
      <c r="AA56" s="506" t="s">
        <v>462</v>
      </c>
      <c r="AB56" s="881" t="s">
        <v>462</v>
      </c>
      <c r="AC56" s="1021" t="s">
        <v>462</v>
      </c>
      <c r="AD56" s="882" t="s">
        <v>462</v>
      </c>
      <c r="AE56" s="1021" t="s">
        <v>462</v>
      </c>
      <c r="AF56" s="725">
        <v>0</v>
      </c>
      <c r="AG56" s="962">
        <v>68</v>
      </c>
      <c r="AH56" s="1025" t="s">
        <v>462</v>
      </c>
      <c r="AI56" s="879" t="s">
        <v>462</v>
      </c>
      <c r="AJ56" s="796" t="s">
        <v>462</v>
      </c>
      <c r="AK56" s="688">
        <v>1.3469163439647283</v>
      </c>
      <c r="AL56" s="635">
        <v>26.923076923076938</v>
      </c>
      <c r="AM56" s="636">
        <v>16.260329205681458</v>
      </c>
      <c r="AN56" s="636">
        <v>17.080491296489232</v>
      </c>
      <c r="AO56" s="236">
        <v>12.681181999924206</v>
      </c>
      <c r="AP56" s="814">
        <v>6.6000000000000003E-2</v>
      </c>
      <c r="AQ56" s="814">
        <v>5.1999999999999998E-2</v>
      </c>
      <c r="AR56" s="815"/>
      <c r="AS56" s="814">
        <v>4.8000000000000001E-2</v>
      </c>
      <c r="AT56" s="797">
        <v>4.2000000000000003E-2</v>
      </c>
      <c r="AU56" s="815"/>
      <c r="AV56" s="816">
        <v>3.3000000000000002E-2</v>
      </c>
      <c r="AW56" s="817">
        <v>0.03</v>
      </c>
      <c r="AX56" s="817">
        <v>2.8750000000000001E-2</v>
      </c>
      <c r="AY56" s="817">
        <v>2.5999999999999999E-2</v>
      </c>
      <c r="AZ56" s="817">
        <v>2.4500000000000001E-2</v>
      </c>
      <c r="BA56" s="820">
        <v>0.02</v>
      </c>
      <c r="BB56" s="820">
        <v>0.02</v>
      </c>
      <c r="BC56" s="820">
        <v>0.02</v>
      </c>
      <c r="BD56" s="817">
        <v>0.02</v>
      </c>
      <c r="BE56" s="820">
        <v>1.7999999999999999E-2</v>
      </c>
      <c r="BF56" s="817">
        <v>5.0000000000000001E-3</v>
      </c>
      <c r="BG56" s="820">
        <v>0</v>
      </c>
      <c r="BH56" s="816">
        <v>0.45325000000000015</v>
      </c>
      <c r="BI56" s="409">
        <v>26.923076923076938</v>
      </c>
      <c r="BJ56" s="409">
        <v>8.333333333333325</v>
      </c>
      <c r="BK56" s="409">
        <v>14.285714285714279</v>
      </c>
      <c r="BL56" s="409">
        <v>27.27272727272727</v>
      </c>
      <c r="BM56" s="395">
        <v>10</v>
      </c>
      <c r="BN56" s="395">
        <v>4.3478260869565188</v>
      </c>
      <c r="BO56" s="395">
        <v>10.576923076923084</v>
      </c>
      <c r="BP56" s="395">
        <v>6.1224489795918213</v>
      </c>
      <c r="BQ56" s="395">
        <v>22.5</v>
      </c>
      <c r="BR56" s="395">
        <v>0</v>
      </c>
      <c r="BS56" s="395">
        <v>0</v>
      </c>
      <c r="BT56" s="395">
        <v>0</v>
      </c>
      <c r="BU56" s="395">
        <v>11.111111111111116</v>
      </c>
      <c r="BV56" s="395">
        <v>260</v>
      </c>
      <c r="BW56" s="395">
        <v>0</v>
      </c>
      <c r="BX56" s="408">
        <v>26.764877404628955</v>
      </c>
      <c r="BY56" s="409">
        <v>62.978708533817162</v>
      </c>
      <c r="BZ56" s="654" t="s">
        <v>1862</v>
      </c>
      <c r="CA56" s="349">
        <v>3.0090627250606587</v>
      </c>
      <c r="CB56" s="349">
        <v>20.509062725060659</v>
      </c>
      <c r="CC56" s="395">
        <v>44.52</v>
      </c>
      <c r="CD56" s="574">
        <v>6.7979999999999999E-2</v>
      </c>
      <c r="CE56" s="420">
        <v>7.0019399999999996E-2</v>
      </c>
      <c r="CF56" s="420">
        <v>7.2119981999999999E-2</v>
      </c>
      <c r="CG56" s="420">
        <v>7.4283581459999998E-2</v>
      </c>
      <c r="CH56" s="497">
        <v>7.6512088903799999E-2</v>
      </c>
      <c r="CI56" s="420">
        <v>0.3609150523638</v>
      </c>
      <c r="CJ56" s="409">
        <v>17.186431064942855</v>
      </c>
      <c r="CK56" s="883" t="s">
        <v>462</v>
      </c>
      <c r="CL56" s="884">
        <v>30.43</v>
      </c>
      <c r="CM56" s="884">
        <v>-2.78</v>
      </c>
      <c r="CN56" s="891">
        <v>1.33</v>
      </c>
      <c r="CO56" s="892">
        <v>5.1100000000000003</v>
      </c>
    </row>
    <row r="57" spans="1:93" ht="11.25" customHeight="1">
      <c r="A57" s="15" t="s">
        <v>2300</v>
      </c>
      <c r="B57" s="16" t="s">
        <v>2301</v>
      </c>
      <c r="C57" s="22" t="s">
        <v>497</v>
      </c>
      <c r="D57" s="116">
        <v>21</v>
      </c>
      <c r="E57" s="121">
        <v>141</v>
      </c>
      <c r="F57" s="36" t="s">
        <v>2049</v>
      </c>
      <c r="G57" s="37" t="s">
        <v>2049</v>
      </c>
      <c r="H57" s="171">
        <v>26.7</v>
      </c>
      <c r="I57" s="227">
        <v>3.7453183520599254</v>
      </c>
      <c r="J57" s="1163">
        <v>0.24509803921568626</v>
      </c>
      <c r="K57" s="1168">
        <v>0.25</v>
      </c>
      <c r="L57" s="764">
        <v>2</v>
      </c>
      <c r="M57" s="19">
        <v>41974</v>
      </c>
      <c r="N57" s="20">
        <v>41976</v>
      </c>
      <c r="O57" s="21">
        <v>41988</v>
      </c>
      <c r="P57" s="277" t="s">
        <v>1444</v>
      </c>
      <c r="Q57" s="991" t="s">
        <v>3363</v>
      </c>
      <c r="R57" s="224">
        <v>1</v>
      </c>
      <c r="S57" s="231">
        <v>54.054054054054049</v>
      </c>
      <c r="T57" s="680">
        <v>3.8085556022056322</v>
      </c>
      <c r="U57" s="227">
        <v>14.432432432432432</v>
      </c>
      <c r="V57" s="492">
        <v>12</v>
      </c>
      <c r="W57" s="161">
        <v>1.85</v>
      </c>
      <c r="X57" s="155">
        <v>2.09</v>
      </c>
      <c r="Y57" s="149">
        <v>5.04</v>
      </c>
      <c r="Z57" s="156">
        <v>1.68</v>
      </c>
      <c r="AA57" s="149">
        <v>11.8</v>
      </c>
      <c r="AB57" s="432">
        <v>6.3</v>
      </c>
      <c r="AC57" s="440">
        <v>8.2200000000000006</v>
      </c>
      <c r="AD57" s="443">
        <v>0.9</v>
      </c>
      <c r="AE57" s="440">
        <v>6.9</v>
      </c>
      <c r="AF57" s="723">
        <v>2</v>
      </c>
      <c r="AG57" s="466">
        <v>337</v>
      </c>
      <c r="AH57" s="653">
        <v>3.2</v>
      </c>
      <c r="AI57" s="767">
        <v>0.1</v>
      </c>
      <c r="AJ57" s="795">
        <v>3.5064403701843272</v>
      </c>
      <c r="AK57" s="794">
        <v>0.84239086397050889</v>
      </c>
      <c r="AL57" s="634">
        <v>0.49999999999998934</v>
      </c>
      <c r="AM57" s="631">
        <v>2.247537737232852</v>
      </c>
      <c r="AN57" s="631">
        <v>3.1557963331658945</v>
      </c>
      <c r="AO57" s="235">
        <v>3.7462376055355406</v>
      </c>
      <c r="AP57" s="808">
        <v>0.98529411764705876</v>
      </c>
      <c r="AQ57" s="808">
        <v>0.98039215686274506</v>
      </c>
      <c r="AR57" s="809"/>
      <c r="AS57" s="808">
        <v>0.94703394621977954</v>
      </c>
      <c r="AT57" s="796">
        <v>0.92173762335548348</v>
      </c>
      <c r="AU57" s="809"/>
      <c r="AV57" s="810">
        <v>0.86883025238998668</v>
      </c>
      <c r="AW57" s="811">
        <v>0.84352451688348218</v>
      </c>
      <c r="AX57" s="811">
        <v>0.82887304724472133</v>
      </c>
      <c r="AY57" s="811">
        <v>0.78618630521301658</v>
      </c>
      <c r="AZ57" s="811">
        <v>0.76328206544812616</v>
      </c>
      <c r="BA57" s="811">
        <v>0.72574360321297227</v>
      </c>
      <c r="BB57" s="811">
        <v>0.68209101974539865</v>
      </c>
      <c r="BC57" s="811">
        <v>0.62188977810432156</v>
      </c>
      <c r="BD57" s="811">
        <v>0.56249915338263456</v>
      </c>
      <c r="BE57" s="811">
        <v>0.49202722290120171</v>
      </c>
      <c r="BF57" s="811">
        <v>0.43182598126012489</v>
      </c>
      <c r="BG57" s="811">
        <v>0.38151599075245501</v>
      </c>
      <c r="BH57" s="810">
        <v>11.822746780623509</v>
      </c>
      <c r="BI57" s="405">
        <v>0.49999999999998934</v>
      </c>
      <c r="BJ57" s="405">
        <v>3.5223880597015089</v>
      </c>
      <c r="BK57" s="405">
        <v>2.7444168734490404</v>
      </c>
      <c r="BL57" s="405">
        <v>6.0894945612170792</v>
      </c>
      <c r="BM57" s="306">
        <v>3</v>
      </c>
      <c r="BN57" s="306">
        <v>1.7676373586358318</v>
      </c>
      <c r="BO57" s="306">
        <v>5.4295962354799387</v>
      </c>
      <c r="BP57" s="306">
        <v>3.0007569680604584</v>
      </c>
      <c r="BQ57" s="306">
        <v>5.1724137931034697</v>
      </c>
      <c r="BR57" s="306">
        <v>6.3998179427531054</v>
      </c>
      <c r="BS57" s="306">
        <v>9.6803716286486985</v>
      </c>
      <c r="BT57" s="306">
        <v>10.558349175200821</v>
      </c>
      <c r="BU57" s="306">
        <v>14.322770611329272</v>
      </c>
      <c r="BV57" s="306">
        <v>13.941088367448785</v>
      </c>
      <c r="BW57" s="306">
        <v>13.186862864763448</v>
      </c>
      <c r="BX57" s="404">
        <v>6.6210642959860975</v>
      </c>
      <c r="BY57" s="405">
        <v>4.4466625712523102</v>
      </c>
      <c r="BZ57" s="788" t="s">
        <v>2637</v>
      </c>
      <c r="CA57" s="348">
        <v>-7.5313177472066117</v>
      </c>
      <c r="CB57" s="348">
        <v>6.9011146852258198</v>
      </c>
      <c r="CC57" s="306">
        <v>49.116669337311542</v>
      </c>
      <c r="CD57" s="570">
        <v>1.0473676470588233</v>
      </c>
      <c r="CE57" s="419">
        <v>1.1334612676470588</v>
      </c>
      <c r="CF57" s="419">
        <v>1.2116700951147057</v>
      </c>
      <c r="CG57" s="419">
        <v>1.2952753316776204</v>
      </c>
      <c r="CH57" s="496">
        <v>1.3846493295633762</v>
      </c>
      <c r="CI57" s="419">
        <v>6.0724236710615846</v>
      </c>
      <c r="CJ57" s="405">
        <v>22.743159816710058</v>
      </c>
      <c r="CK57" s="457">
        <v>0.76</v>
      </c>
      <c r="CL57" s="458">
        <v>13.02</v>
      </c>
      <c r="CM57" s="458">
        <v>-3.49</v>
      </c>
      <c r="CN57" s="459">
        <v>0.55000000000000004</v>
      </c>
      <c r="CO57" s="460">
        <v>4.08</v>
      </c>
    </row>
    <row r="58" spans="1:93" ht="11.25" customHeight="1">
      <c r="A58" s="23" t="s">
        <v>1592</v>
      </c>
      <c r="B58" s="24" t="s">
        <v>605</v>
      </c>
      <c r="C58" s="29" t="s">
        <v>496</v>
      </c>
      <c r="D58" s="117">
        <v>17</v>
      </c>
      <c r="E58" s="121">
        <v>174</v>
      </c>
      <c r="F58" s="38" t="s">
        <v>2049</v>
      </c>
      <c r="G58" s="39" t="s">
        <v>2049</v>
      </c>
      <c r="H58" s="181">
        <v>21.72</v>
      </c>
      <c r="I58" s="227">
        <v>3.9613259668508296</v>
      </c>
      <c r="J58" s="113">
        <v>0.21190000000000001</v>
      </c>
      <c r="K58" s="113">
        <v>0.21510000000000001</v>
      </c>
      <c r="L58" s="104">
        <v>1.5101462954223654</v>
      </c>
      <c r="M58" s="26">
        <v>41948</v>
      </c>
      <c r="N58" s="27">
        <v>41950</v>
      </c>
      <c r="O58" s="28">
        <v>41964</v>
      </c>
      <c r="P58" s="195" t="s">
        <v>1313</v>
      </c>
      <c r="Q58" s="91"/>
      <c r="R58" s="224">
        <v>0.86040000000000005</v>
      </c>
      <c r="S58" s="231">
        <v>86.04</v>
      </c>
      <c r="T58" s="680">
        <v>23.108624122493261</v>
      </c>
      <c r="U58" s="227">
        <v>21.72</v>
      </c>
      <c r="V58" s="492">
        <v>12</v>
      </c>
      <c r="W58" s="161">
        <v>1</v>
      </c>
      <c r="X58" s="155">
        <v>5.43</v>
      </c>
      <c r="Y58" s="149">
        <v>2.72</v>
      </c>
      <c r="Z58" s="156">
        <v>1.57</v>
      </c>
      <c r="AA58" s="149">
        <v>7.2</v>
      </c>
      <c r="AB58" s="432">
        <v>-16.8</v>
      </c>
      <c r="AC58" s="440">
        <v>11.06</v>
      </c>
      <c r="AD58" s="443">
        <v>1.8</v>
      </c>
      <c r="AE58" s="440">
        <v>4</v>
      </c>
      <c r="AF58" s="723">
        <v>4</v>
      </c>
      <c r="AG58" s="466">
        <v>194</v>
      </c>
      <c r="AH58" s="653">
        <v>0.2</v>
      </c>
      <c r="AI58" s="767">
        <v>0.99</v>
      </c>
      <c r="AJ58" s="796">
        <v>1.8070475954880352</v>
      </c>
      <c r="AK58" s="688">
        <v>0.74585099107798436</v>
      </c>
      <c r="AL58" s="634">
        <v>3.0630849641424485</v>
      </c>
      <c r="AM58" s="631">
        <v>3.6065587940920851</v>
      </c>
      <c r="AN58" s="631">
        <v>3.2526856718784636</v>
      </c>
      <c r="AO58" s="235">
        <v>4.3610395518511424</v>
      </c>
      <c r="AP58" s="808">
        <v>0.84789999999999999</v>
      </c>
      <c r="AQ58" s="808">
        <v>0.82269999999999999</v>
      </c>
      <c r="AR58" s="809"/>
      <c r="AS58" s="808">
        <v>0.79610000000000003</v>
      </c>
      <c r="AT58" s="796">
        <v>0.76239999999999997</v>
      </c>
      <c r="AU58" s="809"/>
      <c r="AV58" s="810">
        <v>0.75290000000000001</v>
      </c>
      <c r="AW58" s="811">
        <v>0.72250000000000003</v>
      </c>
      <c r="AX58" s="811">
        <v>0.70720000000000005</v>
      </c>
      <c r="AY58" s="811">
        <v>0.66400000000000003</v>
      </c>
      <c r="AZ58" s="811">
        <v>0.61339999999999995</v>
      </c>
      <c r="BA58" s="811">
        <v>0.58050000000000002</v>
      </c>
      <c r="BB58" s="811">
        <v>0.55330000000000001</v>
      </c>
      <c r="BC58" s="811">
        <v>0.53268000000000004</v>
      </c>
      <c r="BD58" s="811">
        <v>0.51556000000000002</v>
      </c>
      <c r="BE58" s="811">
        <v>0.49334</v>
      </c>
      <c r="BF58" s="811">
        <v>0.48665999999999998</v>
      </c>
      <c r="BG58" s="811">
        <v>0.47109999999999996</v>
      </c>
      <c r="BH58" s="810">
        <v>10.322240000000001</v>
      </c>
      <c r="BI58" s="405">
        <v>3.0630849641424485</v>
      </c>
      <c r="BJ58" s="405">
        <v>3.3412887828162319</v>
      </c>
      <c r="BK58" s="405">
        <v>4.4202518363064103</v>
      </c>
      <c r="BL58" s="405">
        <v>1.2617877540177957</v>
      </c>
      <c r="BM58" s="306">
        <v>4.2076124567474116</v>
      </c>
      <c r="BN58" s="306">
        <v>2.1634615384615419</v>
      </c>
      <c r="BO58" s="306">
        <v>6.5060240963855431</v>
      </c>
      <c r="BP58" s="306">
        <v>8.2491033583306219</v>
      </c>
      <c r="BQ58" s="306">
        <v>5.6675279931093669</v>
      </c>
      <c r="BR58" s="306">
        <v>4.9159587926983495</v>
      </c>
      <c r="BS58" s="306">
        <v>3.8709919651573221</v>
      </c>
      <c r="BT58" s="306">
        <v>3.3206610287842331</v>
      </c>
      <c r="BU58" s="306">
        <v>4.5039931892812302</v>
      </c>
      <c r="BV58" s="306">
        <v>1.3726215427608546</v>
      </c>
      <c r="BW58" s="306">
        <v>3.3029080874549033</v>
      </c>
      <c r="BX58" s="404">
        <v>4.0111518257636174</v>
      </c>
      <c r="BY58" s="405">
        <v>1.7977043461711399</v>
      </c>
      <c r="BZ58" s="788" t="s">
        <v>52</v>
      </c>
      <c r="CA58" s="348">
        <v>-14.505988361270706</v>
      </c>
      <c r="CB58" s="348">
        <v>7.2140116387292927</v>
      </c>
      <c r="CC58" s="306">
        <v>41.196333551575066</v>
      </c>
      <c r="CD58" s="570">
        <v>0.856379</v>
      </c>
      <c r="CE58" s="419">
        <v>0.94201690000000005</v>
      </c>
      <c r="CF58" s="419">
        <v>0.97969757600000007</v>
      </c>
      <c r="CG58" s="419">
        <v>1.0188854790400002</v>
      </c>
      <c r="CH58" s="496">
        <v>1.0596408982016001</v>
      </c>
      <c r="CI58" s="419">
        <v>4.8566198532416003</v>
      </c>
      <c r="CJ58" s="405">
        <v>22.360128237760595</v>
      </c>
      <c r="CK58" s="457">
        <v>0.41</v>
      </c>
      <c r="CL58" s="458">
        <v>10.48</v>
      </c>
      <c r="CM58" s="458">
        <v>-4.9000000000000004</v>
      </c>
      <c r="CN58" s="459">
        <v>-2.0699999999999998</v>
      </c>
      <c r="CO58" s="460">
        <v>0.9</v>
      </c>
    </row>
    <row r="59" spans="1:93" ht="11.25" customHeight="1">
      <c r="A59" s="23" t="s">
        <v>3144</v>
      </c>
      <c r="B59" s="24" t="s">
        <v>3044</v>
      </c>
      <c r="C59" s="217" t="s">
        <v>3417</v>
      </c>
      <c r="D59" s="117">
        <v>5</v>
      </c>
      <c r="E59" s="24">
        <v>635</v>
      </c>
      <c r="F59" s="38" t="s">
        <v>2049</v>
      </c>
      <c r="G59" s="39" t="s">
        <v>1572</v>
      </c>
      <c r="H59" s="181">
        <v>46.99</v>
      </c>
      <c r="I59" s="227">
        <v>3.1496062992125982</v>
      </c>
      <c r="J59" s="126">
        <v>0.36</v>
      </c>
      <c r="K59" s="126">
        <v>0.37</v>
      </c>
      <c r="L59" s="104">
        <v>2.7777777777777901</v>
      </c>
      <c r="M59" s="26">
        <v>42065</v>
      </c>
      <c r="N59" s="27">
        <v>42067</v>
      </c>
      <c r="O59" s="28">
        <v>42083</v>
      </c>
      <c r="P59" s="195" t="s">
        <v>589</v>
      </c>
      <c r="Q59" s="889" t="s">
        <v>3145</v>
      </c>
      <c r="R59" s="224">
        <v>1.48</v>
      </c>
      <c r="S59" s="231">
        <v>75.510204081632651</v>
      </c>
      <c r="T59" s="680">
        <v>58.912331968606765</v>
      </c>
      <c r="U59" s="227">
        <v>23.97448979591837</v>
      </c>
      <c r="V59" s="492">
        <v>12</v>
      </c>
      <c r="W59" s="161">
        <v>1.96</v>
      </c>
      <c r="X59" s="155">
        <v>1.91</v>
      </c>
      <c r="Y59" s="149">
        <v>1.67</v>
      </c>
      <c r="Z59" s="156">
        <v>2.37</v>
      </c>
      <c r="AA59" s="149">
        <v>10.199999999999999</v>
      </c>
      <c r="AB59" s="432">
        <v>-5.3</v>
      </c>
      <c r="AC59" s="440">
        <v>13.99</v>
      </c>
      <c r="AD59" s="443">
        <v>8.3000000000000007</v>
      </c>
      <c r="AE59" s="440">
        <v>12.56</v>
      </c>
      <c r="AF59" s="723">
        <v>20</v>
      </c>
      <c r="AG59" s="456">
        <v>7741</v>
      </c>
      <c r="AH59" s="653">
        <v>0.5</v>
      </c>
      <c r="AI59" s="767">
        <v>0.74</v>
      </c>
      <c r="AJ59" s="796">
        <v>0.2871838016820441</v>
      </c>
      <c r="AK59" s="688">
        <v>0.64184155508860319</v>
      </c>
      <c r="AL59" s="634">
        <v>2.8571428571428692</v>
      </c>
      <c r="AM59" s="631">
        <v>2.9428498400178693</v>
      </c>
      <c r="AN59" s="631">
        <v>2.3836255539609663</v>
      </c>
      <c r="AO59" s="235">
        <v>3.7137289336648172</v>
      </c>
      <c r="AP59" s="808">
        <v>1.44</v>
      </c>
      <c r="AQ59" s="808">
        <v>1.4</v>
      </c>
      <c r="AR59" s="809"/>
      <c r="AS59" s="808">
        <v>1.36</v>
      </c>
      <c r="AT59" s="796">
        <v>1.32</v>
      </c>
      <c r="AU59" s="809"/>
      <c r="AV59" s="818">
        <v>1.28</v>
      </c>
      <c r="AW59" s="812">
        <v>1.28</v>
      </c>
      <c r="AX59" s="811">
        <v>1.28</v>
      </c>
      <c r="AY59" s="811">
        <v>1.24</v>
      </c>
      <c r="AZ59" s="811">
        <v>1.2</v>
      </c>
      <c r="BA59" s="811">
        <v>1.1200000000000001</v>
      </c>
      <c r="BB59" s="811">
        <v>1</v>
      </c>
      <c r="BC59" s="811">
        <v>0.72</v>
      </c>
      <c r="BD59" s="811">
        <v>0.57999999999999996</v>
      </c>
      <c r="BE59" s="811">
        <v>0.52</v>
      </c>
      <c r="BF59" s="811">
        <v>0.46</v>
      </c>
      <c r="BG59" s="811">
        <v>0.4</v>
      </c>
      <c r="BH59" s="810">
        <v>16.600000000000001</v>
      </c>
      <c r="BI59" s="405">
        <v>2.8571428571428692</v>
      </c>
      <c r="BJ59" s="405">
        <v>2.9411764705882248</v>
      </c>
      <c r="BK59" s="405">
        <v>3.0303030303030276</v>
      </c>
      <c r="BL59" s="405">
        <v>3.125</v>
      </c>
      <c r="BM59" s="306">
        <v>0</v>
      </c>
      <c r="BN59" s="306">
        <v>0</v>
      </c>
      <c r="BO59" s="306">
        <v>3.2258064516129004</v>
      </c>
      <c r="BP59" s="306">
        <v>3.3333333333333437</v>
      </c>
      <c r="BQ59" s="306">
        <v>7.1428571428571397</v>
      </c>
      <c r="BR59" s="306">
        <v>12</v>
      </c>
      <c r="BS59" s="306">
        <v>38.888888888888886</v>
      </c>
      <c r="BT59" s="306">
        <v>24.137931034482762</v>
      </c>
      <c r="BU59" s="306">
        <v>11.538461538461519</v>
      </c>
      <c r="BV59" s="306">
        <v>13.043478260869556</v>
      </c>
      <c r="BW59" s="306">
        <v>15</v>
      </c>
      <c r="BX59" s="404">
        <v>9.3509586005693492</v>
      </c>
      <c r="BY59" s="405">
        <v>10.210931738553761</v>
      </c>
      <c r="BZ59" s="788" t="s">
        <v>2637</v>
      </c>
      <c r="CA59" s="348">
        <v>-18.441257942744805</v>
      </c>
      <c r="CB59" s="348">
        <v>5.5332318531735645</v>
      </c>
      <c r="CC59" s="306">
        <v>46.264572393811733</v>
      </c>
      <c r="CD59" s="570">
        <v>1.4543999999999999</v>
      </c>
      <c r="CE59" s="419">
        <v>1.5998399999999999</v>
      </c>
      <c r="CF59" s="419">
        <v>1.7598240000000001</v>
      </c>
      <c r="CG59" s="419">
        <v>1.9358064000000001</v>
      </c>
      <c r="CH59" s="496">
        <v>2.1293870400000001</v>
      </c>
      <c r="CI59" s="419">
        <v>8.8792574399999999</v>
      </c>
      <c r="CJ59" s="405">
        <v>18.896057544158332</v>
      </c>
      <c r="CK59" s="457">
        <v>0.9</v>
      </c>
      <c r="CL59" s="458">
        <v>11.91</v>
      </c>
      <c r="CM59" s="458">
        <v>-4.57</v>
      </c>
      <c r="CN59" s="525">
        <v>0.45</v>
      </c>
      <c r="CO59" s="508">
        <v>2.19</v>
      </c>
    </row>
    <row r="60" spans="1:93" ht="11.25" customHeight="1">
      <c r="A60" s="23" t="s">
        <v>2871</v>
      </c>
      <c r="B60" s="24" t="s">
        <v>2872</v>
      </c>
      <c r="C60" s="217" t="s">
        <v>1768</v>
      </c>
      <c r="D60" s="117">
        <v>5</v>
      </c>
      <c r="E60" s="24">
        <v>581</v>
      </c>
      <c r="F60" s="57" t="s">
        <v>2659</v>
      </c>
      <c r="G60" s="49" t="s">
        <v>2659</v>
      </c>
      <c r="H60" s="181">
        <v>10.65</v>
      </c>
      <c r="I60" s="227">
        <v>4.5070422535211261</v>
      </c>
      <c r="J60" s="126">
        <v>0.11330999999999999</v>
      </c>
      <c r="K60" s="126">
        <v>0.12</v>
      </c>
      <c r="L60" s="104">
        <v>5.9041567381519666</v>
      </c>
      <c r="M60" s="26">
        <v>42002</v>
      </c>
      <c r="N60" s="27">
        <v>42004</v>
      </c>
      <c r="O60" s="28">
        <v>42019</v>
      </c>
      <c r="P60" s="195" t="s">
        <v>1514</v>
      </c>
      <c r="Q60" s="627"/>
      <c r="R60" s="224">
        <v>0.48</v>
      </c>
      <c r="S60" s="231" t="s">
        <v>462</v>
      </c>
      <c r="T60" s="680" t="s">
        <v>462</v>
      </c>
      <c r="U60" s="227" t="s">
        <v>462</v>
      </c>
      <c r="V60" s="492">
        <v>12</v>
      </c>
      <c r="W60" s="161">
        <v>-0.85</v>
      </c>
      <c r="X60" s="155" t="s">
        <v>462</v>
      </c>
      <c r="Y60" s="149">
        <v>1.29</v>
      </c>
      <c r="Z60" s="156">
        <v>1.63</v>
      </c>
      <c r="AA60" s="149">
        <v>-11.8</v>
      </c>
      <c r="AB60" s="432">
        <v>19.399999999999999</v>
      </c>
      <c r="AC60" s="440">
        <v>19.600000000000001</v>
      </c>
      <c r="AD60" s="443">
        <v>-31</v>
      </c>
      <c r="AE60" s="440">
        <v>15</v>
      </c>
      <c r="AF60" s="723">
        <v>14</v>
      </c>
      <c r="AG60" s="456">
        <v>1055</v>
      </c>
      <c r="AH60" s="653">
        <v>0.2</v>
      </c>
      <c r="AI60" s="767">
        <v>3.31</v>
      </c>
      <c r="AJ60" s="796" t="s">
        <v>462</v>
      </c>
      <c r="AK60" s="688" t="s">
        <v>462</v>
      </c>
      <c r="AL60" s="634">
        <v>52.160338402658859</v>
      </c>
      <c r="AM60" s="631">
        <v>33.590145544956762</v>
      </c>
      <c r="AN60" s="631" t="s">
        <v>462</v>
      </c>
      <c r="AO60" s="235">
        <v>9.0756370824854002</v>
      </c>
      <c r="AP60" s="808">
        <v>0.45323999999999998</v>
      </c>
      <c r="AQ60" s="808">
        <v>0.29787000000000002</v>
      </c>
      <c r="AR60" s="809"/>
      <c r="AS60" s="808">
        <v>0.27252999999999999</v>
      </c>
      <c r="AT60" s="796">
        <v>0.19011</v>
      </c>
      <c r="AU60" s="809"/>
      <c r="AV60" s="818">
        <v>0</v>
      </c>
      <c r="AW60" s="812">
        <v>0</v>
      </c>
      <c r="AX60" s="811">
        <v>0.53236000000000006</v>
      </c>
      <c r="AY60" s="811">
        <v>0.52602000000000004</v>
      </c>
      <c r="AZ60" s="811">
        <v>0.50700000000000001</v>
      </c>
      <c r="BA60" s="811">
        <v>0.41827000000000003</v>
      </c>
      <c r="BB60" s="811">
        <v>0.19012999999999999</v>
      </c>
      <c r="BC60" s="812">
        <v>0</v>
      </c>
      <c r="BD60" s="812">
        <v>0</v>
      </c>
      <c r="BE60" s="812">
        <v>0</v>
      </c>
      <c r="BF60" s="812">
        <v>0</v>
      </c>
      <c r="BG60" s="812">
        <v>0</v>
      </c>
      <c r="BH60" s="810">
        <v>3.3875299999999999</v>
      </c>
      <c r="BI60" s="405">
        <v>52.160338402658859</v>
      </c>
      <c r="BJ60" s="405">
        <v>9.2980589292922069</v>
      </c>
      <c r="BK60" s="405">
        <v>43.353847772342327</v>
      </c>
      <c r="BL60" s="405">
        <v>0</v>
      </c>
      <c r="BM60" s="306">
        <v>0</v>
      </c>
      <c r="BN60" s="306">
        <v>0</v>
      </c>
      <c r="BO60" s="306">
        <v>1.2052773658796312</v>
      </c>
      <c r="BP60" s="306">
        <v>3.75147928994084</v>
      </c>
      <c r="BQ60" s="306">
        <v>21.213570181939879</v>
      </c>
      <c r="BR60" s="306">
        <v>119.99158470520173</v>
      </c>
      <c r="BS60" s="306">
        <v>0</v>
      </c>
      <c r="BT60" s="306">
        <v>0</v>
      </c>
      <c r="BU60" s="306">
        <v>0</v>
      </c>
      <c r="BV60" s="306">
        <v>0</v>
      </c>
      <c r="BW60" s="306">
        <v>0</v>
      </c>
      <c r="BX60" s="404">
        <v>16.731610443150366</v>
      </c>
      <c r="BY60" s="405">
        <v>31.990656290862059</v>
      </c>
      <c r="BZ60" s="788" t="s">
        <v>2637</v>
      </c>
      <c r="CA60" s="348" t="s">
        <v>462</v>
      </c>
      <c r="CB60" s="348" t="s">
        <v>462</v>
      </c>
      <c r="CC60" s="306">
        <v>46.659896910318679</v>
      </c>
      <c r="CD60" s="570">
        <v>0.49856400000000001</v>
      </c>
      <c r="CE60" s="419">
        <v>0.54842040000000003</v>
      </c>
      <c r="CF60" s="419">
        <v>0.60326244000000007</v>
      </c>
      <c r="CG60" s="419">
        <v>0.66358868400000015</v>
      </c>
      <c r="CH60" s="496">
        <v>0.7299475524000002</v>
      </c>
      <c r="CI60" s="419">
        <v>3.0437830764</v>
      </c>
      <c r="CJ60" s="405">
        <v>28.580122783098588</v>
      </c>
      <c r="CK60" s="457">
        <v>1.79</v>
      </c>
      <c r="CL60" s="458">
        <v>28.5</v>
      </c>
      <c r="CM60" s="458">
        <v>-4.0999999999999996</v>
      </c>
      <c r="CN60" s="525">
        <v>0.79</v>
      </c>
      <c r="CO60" s="508">
        <v>3.36</v>
      </c>
    </row>
    <row r="61" spans="1:93" ht="11.25" customHeight="1">
      <c r="A61" s="30" t="s">
        <v>3412</v>
      </c>
      <c r="B61" s="32" t="s">
        <v>3413</v>
      </c>
      <c r="C61" s="35" t="s">
        <v>3133</v>
      </c>
      <c r="D61" s="118">
        <v>5</v>
      </c>
      <c r="E61" s="24">
        <v>480</v>
      </c>
      <c r="F61" s="40" t="s">
        <v>2049</v>
      </c>
      <c r="G61" s="42" t="s">
        <v>2049</v>
      </c>
      <c r="H61" s="762">
        <v>127.62</v>
      </c>
      <c r="I61" s="227">
        <v>1.0656636890769473</v>
      </c>
      <c r="J61" s="125">
        <v>0.22500000000000001</v>
      </c>
      <c r="K61" s="125">
        <v>0.34</v>
      </c>
      <c r="L61" s="537">
        <v>51.111111111111107</v>
      </c>
      <c r="M61" s="1103">
        <v>41423</v>
      </c>
      <c r="N61" s="1028">
        <v>41425</v>
      </c>
      <c r="O61" s="1029">
        <v>41440</v>
      </c>
      <c r="P61" s="34" t="s">
        <v>1444</v>
      </c>
      <c r="Q61" s="532" t="s">
        <v>820</v>
      </c>
      <c r="R61" s="224">
        <v>1.36</v>
      </c>
      <c r="S61" s="231">
        <v>400</v>
      </c>
      <c r="T61" s="680">
        <v>564.89273792182189</v>
      </c>
      <c r="U61" s="227">
        <v>375.35294117647055</v>
      </c>
      <c r="V61" s="492">
        <v>9</v>
      </c>
      <c r="W61" s="161">
        <v>0.34</v>
      </c>
      <c r="X61" s="155">
        <v>32.950000000000003</v>
      </c>
      <c r="Y61" s="149">
        <v>1.45</v>
      </c>
      <c r="Z61" s="156">
        <v>2.65</v>
      </c>
      <c r="AA61" s="149">
        <v>3.9</v>
      </c>
      <c r="AB61" s="432">
        <v>-86.7</v>
      </c>
      <c r="AC61" s="440">
        <v>18.7</v>
      </c>
      <c r="AD61" s="443">
        <v>17.899999999999999</v>
      </c>
      <c r="AE61" s="440">
        <v>11.39</v>
      </c>
      <c r="AF61" s="723">
        <v>12</v>
      </c>
      <c r="AG61" s="456">
        <v>8839</v>
      </c>
      <c r="AH61" s="653">
        <v>0.4</v>
      </c>
      <c r="AI61" s="767">
        <v>0.98</v>
      </c>
      <c r="AJ61" s="797">
        <v>1.9718187535201002</v>
      </c>
      <c r="AK61" s="686">
        <v>8.4510056179880273</v>
      </c>
      <c r="AL61" s="634">
        <v>9.2369477911646634</v>
      </c>
      <c r="AM61" s="631">
        <v>26.302431624787936</v>
      </c>
      <c r="AN61" s="631">
        <v>35.295555688009792</v>
      </c>
      <c r="AO61" s="235">
        <v>4.1764918026894859</v>
      </c>
      <c r="AP61" s="813">
        <v>1.36</v>
      </c>
      <c r="AQ61" s="808">
        <v>1.2450000000000001</v>
      </c>
      <c r="AR61" s="809"/>
      <c r="AS61" s="808">
        <v>0.85</v>
      </c>
      <c r="AT61" s="796">
        <v>0.67500000000000004</v>
      </c>
      <c r="AU61" s="809"/>
      <c r="AV61" s="810">
        <v>0.52500000000000002</v>
      </c>
      <c r="AW61" s="812">
        <v>0.3</v>
      </c>
      <c r="AX61" s="812">
        <v>0.9</v>
      </c>
      <c r="AY61" s="812">
        <v>1.1000000000000001</v>
      </c>
      <c r="AZ61" s="811">
        <v>1.1000000000000001</v>
      </c>
      <c r="BA61" s="811">
        <v>1.00166</v>
      </c>
      <c r="BB61" s="812">
        <v>0.90332000000000001</v>
      </c>
      <c r="BC61" s="812">
        <v>0.90332000000000001</v>
      </c>
      <c r="BD61" s="812">
        <v>0.90332000000000001</v>
      </c>
      <c r="BE61" s="811">
        <v>0.90332000000000001</v>
      </c>
      <c r="BF61" s="811">
        <v>0.89124000000000003</v>
      </c>
      <c r="BG61" s="812">
        <v>0.85499999999999998</v>
      </c>
      <c r="BH61" s="810">
        <v>14.416180000000004</v>
      </c>
      <c r="BI61" s="405">
        <v>9.2369477911646634</v>
      </c>
      <c r="BJ61" s="405">
        <v>46.47058823529413</v>
      </c>
      <c r="BK61" s="405">
        <v>25.92592592592591</v>
      </c>
      <c r="BL61" s="405">
        <v>28.57142857142858</v>
      </c>
      <c r="BM61" s="306">
        <v>75</v>
      </c>
      <c r="BN61" s="306">
        <v>0</v>
      </c>
      <c r="BO61" s="306">
        <v>0</v>
      </c>
      <c r="BP61" s="306">
        <v>0</v>
      </c>
      <c r="BQ61" s="306">
        <v>9.8177026136613286</v>
      </c>
      <c r="BR61" s="306">
        <v>10.886507549926927</v>
      </c>
      <c r="BS61" s="306">
        <v>0</v>
      </c>
      <c r="BT61" s="306">
        <v>0</v>
      </c>
      <c r="BU61" s="306">
        <v>0</v>
      </c>
      <c r="BV61" s="306">
        <v>1.3554149275167182</v>
      </c>
      <c r="BW61" s="306">
        <v>4.238596491228086</v>
      </c>
      <c r="BX61" s="404">
        <v>14.100207473743094</v>
      </c>
      <c r="BY61" s="405">
        <v>20.993309029635917</v>
      </c>
      <c r="BZ61" s="788" t="s">
        <v>1465</v>
      </c>
      <c r="CA61" s="348">
        <v>-338.99172179938381</v>
      </c>
      <c r="CB61" s="348">
        <v>36.361219377086741</v>
      </c>
      <c r="CC61" s="306">
        <v>49.506719796927072</v>
      </c>
      <c r="CD61" s="570">
        <v>1.3736000000000002</v>
      </c>
      <c r="CE61" s="419">
        <v>1.5109600000000003</v>
      </c>
      <c r="CF61" s="419">
        <v>1.6620560000000004</v>
      </c>
      <c r="CG61" s="419">
        <v>1.8282616000000007</v>
      </c>
      <c r="CH61" s="496">
        <v>2.011087760000001</v>
      </c>
      <c r="CI61" s="419">
        <v>8.3859653600000019</v>
      </c>
      <c r="CJ61" s="405">
        <v>6.5710432220655077</v>
      </c>
      <c r="CK61" s="457">
        <v>1.23</v>
      </c>
      <c r="CL61" s="458">
        <v>39.83</v>
      </c>
      <c r="CM61" s="458">
        <v>-1.24</v>
      </c>
      <c r="CN61" s="525">
        <v>5.6</v>
      </c>
      <c r="CO61" s="508">
        <v>16.329999999999998</v>
      </c>
    </row>
    <row r="62" spans="1:93" ht="11.25" customHeight="1">
      <c r="A62" s="15" t="s">
        <v>423</v>
      </c>
      <c r="B62" s="16" t="s">
        <v>424</v>
      </c>
      <c r="C62" s="22" t="s">
        <v>425</v>
      </c>
      <c r="D62" s="116">
        <v>5</v>
      </c>
      <c r="E62" s="24">
        <v>502</v>
      </c>
      <c r="F62" s="78" t="s">
        <v>2659</v>
      </c>
      <c r="G62" s="50" t="s">
        <v>2659</v>
      </c>
      <c r="H62" s="1009">
        <v>29.9</v>
      </c>
      <c r="I62" s="226">
        <v>1.4346220735785955</v>
      </c>
      <c r="J62" s="127">
        <v>0.39286900000000002</v>
      </c>
      <c r="K62" s="127">
        <v>0.428952</v>
      </c>
      <c r="L62" s="764">
        <v>9.1844864318640482</v>
      </c>
      <c r="M62" s="19">
        <v>41767</v>
      </c>
      <c r="N62" s="20">
        <v>41771</v>
      </c>
      <c r="O62" s="21">
        <v>41792</v>
      </c>
      <c r="P62" s="21" t="s">
        <v>3155</v>
      </c>
      <c r="Q62" s="128" t="s">
        <v>426</v>
      </c>
      <c r="R62" s="225">
        <v>0.428952</v>
      </c>
      <c r="S62" s="675">
        <v>41.645825242718445</v>
      </c>
      <c r="T62" s="684">
        <v>153.98655350931136</v>
      </c>
      <c r="U62" s="226">
        <v>29.029126213592232</v>
      </c>
      <c r="V62" s="677">
        <v>12</v>
      </c>
      <c r="W62" s="904">
        <v>1.03</v>
      </c>
      <c r="X62" s="906" t="s">
        <v>462</v>
      </c>
      <c r="Y62" s="905">
        <v>2.89</v>
      </c>
      <c r="Z62" s="907">
        <v>5</v>
      </c>
      <c r="AA62" s="905">
        <v>0</v>
      </c>
      <c r="AB62" s="908">
        <v>0</v>
      </c>
      <c r="AC62" s="910">
        <v>0</v>
      </c>
      <c r="AD62" s="909">
        <v>0</v>
      </c>
      <c r="AE62" s="910">
        <v>0</v>
      </c>
      <c r="AF62" s="724">
        <v>0</v>
      </c>
      <c r="AG62" s="911">
        <v>21030</v>
      </c>
      <c r="AH62" s="984" t="s">
        <v>462</v>
      </c>
      <c r="AI62" s="906" t="s">
        <v>462</v>
      </c>
      <c r="AJ62" s="796" t="s">
        <v>462</v>
      </c>
      <c r="AK62" s="688" t="s">
        <v>462</v>
      </c>
      <c r="AL62" s="632">
        <v>9.1844864318640482</v>
      </c>
      <c r="AM62" s="633">
        <v>10.356818867470174</v>
      </c>
      <c r="AN62" s="633" t="s">
        <v>462</v>
      </c>
      <c r="AO62" s="234" t="s">
        <v>462</v>
      </c>
      <c r="AP62" s="803">
        <v>0.428952</v>
      </c>
      <c r="AQ62" s="803">
        <v>0.39286900000000002</v>
      </c>
      <c r="AR62" s="1056"/>
      <c r="AS62" s="803">
        <v>0.32797300000000001</v>
      </c>
      <c r="AT62" s="795">
        <v>0.319162</v>
      </c>
      <c r="AU62" s="1056"/>
      <c r="AV62" s="805">
        <v>0.24865000000000001</v>
      </c>
      <c r="AW62" s="807">
        <v>0</v>
      </c>
      <c r="AX62" s="807">
        <v>0</v>
      </c>
      <c r="AY62" s="807">
        <v>0</v>
      </c>
      <c r="AZ62" s="807">
        <v>0</v>
      </c>
      <c r="BA62" s="807">
        <v>0</v>
      </c>
      <c r="BB62" s="807">
        <v>0</v>
      </c>
      <c r="BC62" s="807">
        <v>0</v>
      </c>
      <c r="BD62" s="807">
        <v>0</v>
      </c>
      <c r="BE62" s="807">
        <v>0</v>
      </c>
      <c r="BF62" s="807">
        <v>0</v>
      </c>
      <c r="BG62" s="807">
        <v>0</v>
      </c>
      <c r="BH62" s="805">
        <v>1.717606</v>
      </c>
      <c r="BI62" s="407">
        <v>9.1844864318640482</v>
      </c>
      <c r="BJ62" s="407">
        <v>19.786994661145883</v>
      </c>
      <c r="BK62" s="407">
        <v>2.7606669966976138</v>
      </c>
      <c r="BL62" s="407">
        <v>28.357932837321531</v>
      </c>
      <c r="BM62" s="394">
        <v>0</v>
      </c>
      <c r="BN62" s="394">
        <v>0</v>
      </c>
      <c r="BO62" s="394">
        <v>0</v>
      </c>
      <c r="BP62" s="394">
        <v>0</v>
      </c>
      <c r="BQ62" s="394">
        <v>0</v>
      </c>
      <c r="BR62" s="394">
        <v>0</v>
      </c>
      <c r="BS62" s="394">
        <v>0</v>
      </c>
      <c r="BT62" s="394">
        <v>0</v>
      </c>
      <c r="BU62" s="394">
        <v>0</v>
      </c>
      <c r="BV62" s="394">
        <v>0</v>
      </c>
      <c r="BW62" s="394">
        <v>0</v>
      </c>
      <c r="BX62" s="406">
        <v>4.0060053951352721</v>
      </c>
      <c r="BY62" s="407">
        <v>8.3544495027987367</v>
      </c>
      <c r="BZ62" s="787" t="s">
        <v>2558</v>
      </c>
      <c r="CA62" s="350" t="s">
        <v>462</v>
      </c>
      <c r="CB62" s="350" t="s">
        <v>462</v>
      </c>
      <c r="CC62" s="394">
        <v>33.709993983800615</v>
      </c>
      <c r="CD62" s="554">
        <v>0.428952</v>
      </c>
      <c r="CE62" s="417">
        <v>0.428952</v>
      </c>
      <c r="CF62" s="417">
        <v>0.428952</v>
      </c>
      <c r="CG62" s="417">
        <v>0.428952</v>
      </c>
      <c r="CH62" s="495">
        <v>0.428952</v>
      </c>
      <c r="CI62" s="417">
        <v>2.1447599999999998</v>
      </c>
      <c r="CJ62" s="407">
        <v>7.173110367892976</v>
      </c>
      <c r="CK62" s="912" t="s">
        <v>462</v>
      </c>
      <c r="CL62" s="913">
        <v>29.16</v>
      </c>
      <c r="CM62" s="913">
        <v>-0.53</v>
      </c>
      <c r="CN62" s="1033">
        <v>7.66</v>
      </c>
      <c r="CO62" s="1034">
        <v>13.83</v>
      </c>
    </row>
    <row r="63" spans="1:93" ht="11.25" customHeight="1">
      <c r="A63" s="86" t="s">
        <v>2369</v>
      </c>
      <c r="B63" s="24" t="s">
        <v>3342</v>
      </c>
      <c r="C63" s="29" t="s">
        <v>3417</v>
      </c>
      <c r="D63" s="117">
        <v>11</v>
      </c>
      <c r="E63" s="121">
        <v>292</v>
      </c>
      <c r="F63" s="57" t="s">
        <v>2659</v>
      </c>
      <c r="G63" s="49" t="s">
        <v>2659</v>
      </c>
      <c r="H63" s="181">
        <v>61.27</v>
      </c>
      <c r="I63" s="227">
        <v>1.7626897339644196</v>
      </c>
      <c r="J63" s="126">
        <v>0.25</v>
      </c>
      <c r="K63" s="126">
        <v>0.27</v>
      </c>
      <c r="L63" s="104">
        <v>8.0000000000000071</v>
      </c>
      <c r="M63" s="26">
        <v>41781</v>
      </c>
      <c r="N63" s="27">
        <v>41786</v>
      </c>
      <c r="O63" s="28">
        <v>41800</v>
      </c>
      <c r="P63" s="195" t="s">
        <v>2157</v>
      </c>
      <c r="Q63" s="24"/>
      <c r="R63" s="224">
        <v>1.08</v>
      </c>
      <c r="S63" s="231">
        <v>16.822429906542059</v>
      </c>
      <c r="T63" s="680">
        <v>-40.309555895925506</v>
      </c>
      <c r="U63" s="227">
        <v>9.5436137071651093</v>
      </c>
      <c r="V63" s="492">
        <v>12</v>
      </c>
      <c r="W63" s="161">
        <v>6.42</v>
      </c>
      <c r="X63" s="155">
        <v>1.39</v>
      </c>
      <c r="Y63" s="149">
        <v>0.41</v>
      </c>
      <c r="Z63" s="156">
        <v>0.84</v>
      </c>
      <c r="AA63" s="149">
        <v>9</v>
      </c>
      <c r="AB63" s="432">
        <v>2.2000000000000002</v>
      </c>
      <c r="AC63" s="440">
        <v>9.14</v>
      </c>
      <c r="AD63" s="443">
        <v>12</v>
      </c>
      <c r="AE63" s="440">
        <v>6.85</v>
      </c>
      <c r="AF63" s="723">
        <v>12</v>
      </c>
      <c r="AG63" s="456">
        <v>4220</v>
      </c>
      <c r="AH63" s="653">
        <v>1.1000000000000001</v>
      </c>
      <c r="AI63" s="767">
        <v>0.23</v>
      </c>
      <c r="AJ63" s="796">
        <v>1.036018003936338</v>
      </c>
      <c r="AK63" s="688">
        <v>0.70744969921570644</v>
      </c>
      <c r="AL63" s="634">
        <v>10.416666666666675</v>
      </c>
      <c r="AM63" s="631">
        <v>14.833678012614415</v>
      </c>
      <c r="AN63" s="631">
        <v>12.432216047236055</v>
      </c>
      <c r="AO63" s="235">
        <v>17.573286215286643</v>
      </c>
      <c r="AP63" s="808">
        <v>1.06</v>
      </c>
      <c r="AQ63" s="808">
        <v>0.96</v>
      </c>
      <c r="AR63" s="809"/>
      <c r="AS63" s="808">
        <v>0.81</v>
      </c>
      <c r="AT63" s="796">
        <v>0.7</v>
      </c>
      <c r="AU63" s="809"/>
      <c r="AV63" s="810">
        <v>0.63</v>
      </c>
      <c r="AW63" s="811">
        <v>0.59</v>
      </c>
      <c r="AX63" s="811">
        <v>0.54</v>
      </c>
      <c r="AY63" s="811">
        <v>0.46</v>
      </c>
      <c r="AZ63" s="811">
        <v>0.38</v>
      </c>
      <c r="BA63" s="811">
        <v>0.31</v>
      </c>
      <c r="BB63" s="811">
        <v>0.21</v>
      </c>
      <c r="BC63" s="812">
        <v>0</v>
      </c>
      <c r="BD63" s="812">
        <v>0</v>
      </c>
      <c r="BE63" s="812">
        <v>0</v>
      </c>
      <c r="BF63" s="812">
        <v>0</v>
      </c>
      <c r="BG63" s="812">
        <v>0</v>
      </c>
      <c r="BH63" s="810">
        <v>6.65</v>
      </c>
      <c r="BI63" s="405">
        <v>10.416666666666675</v>
      </c>
      <c r="BJ63" s="405">
        <v>18.518518518518512</v>
      </c>
      <c r="BK63" s="405">
        <v>15.714285714285726</v>
      </c>
      <c r="BL63" s="405">
        <v>11.111111111111093</v>
      </c>
      <c r="BM63" s="306">
        <v>6.7796610169491567</v>
      </c>
      <c r="BN63" s="306">
        <v>9.259259259259256</v>
      </c>
      <c r="BO63" s="306">
        <v>17.391304347826097</v>
      </c>
      <c r="BP63" s="306">
        <v>21.052631578947366</v>
      </c>
      <c r="BQ63" s="306">
        <v>22.580645161290324</v>
      </c>
      <c r="BR63" s="306">
        <v>47.619047619047628</v>
      </c>
      <c r="BS63" s="306">
        <v>0</v>
      </c>
      <c r="BT63" s="306">
        <v>0</v>
      </c>
      <c r="BU63" s="306">
        <v>0</v>
      </c>
      <c r="BV63" s="306">
        <v>0</v>
      </c>
      <c r="BW63" s="306">
        <v>0</v>
      </c>
      <c r="BX63" s="404">
        <v>12.029542066260122</v>
      </c>
      <c r="BY63" s="405">
        <v>12.398971689183867</v>
      </c>
      <c r="BZ63" s="788" t="s">
        <v>2637</v>
      </c>
      <c r="CA63" s="348">
        <v>4.651292074035366</v>
      </c>
      <c r="CB63" s="348">
        <v>14.194905781200475</v>
      </c>
      <c r="CC63" s="306">
        <v>73.198395638629279</v>
      </c>
      <c r="CD63" s="570">
        <v>1.0833200000000001</v>
      </c>
      <c r="CE63" s="419">
        <v>1.1823354479999999</v>
      </c>
      <c r="CF63" s="419">
        <v>1.2633254261879998</v>
      </c>
      <c r="CG63" s="419">
        <v>1.3498632178818779</v>
      </c>
      <c r="CH63" s="496">
        <v>1.4423288483067866</v>
      </c>
      <c r="CI63" s="419">
        <v>6.3211729403766643</v>
      </c>
      <c r="CJ63" s="405">
        <v>10.316913563532992</v>
      </c>
      <c r="CK63" s="457">
        <v>0.9</v>
      </c>
      <c r="CL63" s="458">
        <v>2.71</v>
      </c>
      <c r="CM63" s="458">
        <v>-12</v>
      </c>
      <c r="CN63" s="459">
        <v>-5.8</v>
      </c>
      <c r="CO63" s="460">
        <v>-6.3</v>
      </c>
    </row>
    <row r="64" spans="1:93" ht="11.25" customHeight="1">
      <c r="A64" s="23" t="s">
        <v>1575</v>
      </c>
      <c r="B64" s="24" t="s">
        <v>58</v>
      </c>
      <c r="C64" s="29" t="s">
        <v>1230</v>
      </c>
      <c r="D64" s="117">
        <v>31</v>
      </c>
      <c r="E64" s="121">
        <v>88</v>
      </c>
      <c r="F64" s="38" t="s">
        <v>1572</v>
      </c>
      <c r="G64" s="39" t="s">
        <v>1572</v>
      </c>
      <c r="H64" s="149">
        <v>34.56</v>
      </c>
      <c r="I64" s="227">
        <v>5.439814814814814</v>
      </c>
      <c r="J64" s="126">
        <v>0.46</v>
      </c>
      <c r="K64" s="126">
        <v>0.47</v>
      </c>
      <c r="L64" s="25">
        <v>2.1739130434782483</v>
      </c>
      <c r="M64" s="26">
        <v>42011</v>
      </c>
      <c r="N64" s="27">
        <v>42013</v>
      </c>
      <c r="O64" s="28">
        <v>42037</v>
      </c>
      <c r="P64" s="195" t="s">
        <v>917</v>
      </c>
      <c r="Q64" s="24"/>
      <c r="R64" s="224">
        <v>1.88</v>
      </c>
      <c r="S64" s="231">
        <v>157.98319327731093</v>
      </c>
      <c r="T64" s="680">
        <v>63.852772611381134</v>
      </c>
      <c r="U64" s="227">
        <v>29.042016806722692</v>
      </c>
      <c r="V64" s="492">
        <v>12</v>
      </c>
      <c r="W64" s="161">
        <v>1.19</v>
      </c>
      <c r="X64" s="155">
        <v>6.21</v>
      </c>
      <c r="Y64" s="149">
        <v>1.35</v>
      </c>
      <c r="Z64" s="156">
        <v>2.08</v>
      </c>
      <c r="AA64" s="149">
        <v>6.9</v>
      </c>
      <c r="AB64" s="432">
        <v>-64.900000000000006</v>
      </c>
      <c r="AC64" s="440">
        <v>2.56</v>
      </c>
      <c r="AD64" s="443">
        <v>-10.3</v>
      </c>
      <c r="AE64" s="440">
        <v>4.68</v>
      </c>
      <c r="AF64" s="723">
        <v>31</v>
      </c>
      <c r="AG64" s="456">
        <v>179263</v>
      </c>
      <c r="AH64" s="653">
        <v>0.05</v>
      </c>
      <c r="AI64" s="767">
        <v>0.95</v>
      </c>
      <c r="AJ64" s="796" t="s">
        <v>462</v>
      </c>
      <c r="AK64" s="688">
        <v>0.59059196764509247</v>
      </c>
      <c r="AL64" s="634">
        <v>2.2222222222222143</v>
      </c>
      <c r="AM64" s="631">
        <v>2.2735015906365508</v>
      </c>
      <c r="AN64" s="631">
        <v>2.3280728215380408</v>
      </c>
      <c r="AO64" s="638">
        <v>3.941931060831938</v>
      </c>
      <c r="AP64" s="808">
        <v>1.84</v>
      </c>
      <c r="AQ64" s="808">
        <v>1.8</v>
      </c>
      <c r="AR64" s="809"/>
      <c r="AS64" s="808">
        <v>1.76</v>
      </c>
      <c r="AT64" s="796">
        <v>1.72</v>
      </c>
      <c r="AU64" s="809"/>
      <c r="AV64" s="810">
        <v>1.68</v>
      </c>
      <c r="AW64" s="811">
        <v>1.64</v>
      </c>
      <c r="AX64" s="811">
        <v>1.6</v>
      </c>
      <c r="AY64" s="811">
        <v>1.42</v>
      </c>
      <c r="AZ64" s="811">
        <v>1.33</v>
      </c>
      <c r="BA64" s="811">
        <v>1.29</v>
      </c>
      <c r="BB64" s="811">
        <v>1.25</v>
      </c>
      <c r="BC64" s="811">
        <v>1.1174999999999999</v>
      </c>
      <c r="BD64" s="811">
        <v>1.0625</v>
      </c>
      <c r="BE64" s="811">
        <v>1.0225</v>
      </c>
      <c r="BF64" s="811">
        <v>1.0049999999999999</v>
      </c>
      <c r="BG64" s="811">
        <v>0.96499999999999997</v>
      </c>
      <c r="BH64" s="810">
        <v>22.502500000000001</v>
      </c>
      <c r="BI64" s="405">
        <v>2.2222222222222143</v>
      </c>
      <c r="BJ64" s="405">
        <v>2.2727272727272707</v>
      </c>
      <c r="BK64" s="405">
        <v>2.3255813953488413</v>
      </c>
      <c r="BL64" s="405">
        <v>2.3809523809523725</v>
      </c>
      <c r="BM64" s="306">
        <v>2.4390243902439046</v>
      </c>
      <c r="BN64" s="306">
        <v>2.4999999999999911</v>
      </c>
      <c r="BO64" s="306">
        <v>12.676056338028175</v>
      </c>
      <c r="BP64" s="306">
        <v>6.7669172932330657</v>
      </c>
      <c r="BQ64" s="306">
        <v>3.1007751937984551</v>
      </c>
      <c r="BR64" s="306">
        <v>3.2</v>
      </c>
      <c r="BS64" s="306">
        <v>11.856823266219241</v>
      </c>
      <c r="BT64" s="306">
        <v>5.1764705882352935</v>
      </c>
      <c r="BU64" s="306">
        <v>3.9119804400977953</v>
      </c>
      <c r="BV64" s="306">
        <v>1.7412935323383172</v>
      </c>
      <c r="BW64" s="306">
        <v>4.1450777202072464</v>
      </c>
      <c r="BX64" s="404">
        <v>4.4477268022434782</v>
      </c>
      <c r="BY64" s="405">
        <v>3.3253712392976604</v>
      </c>
      <c r="BZ64" s="788" t="s">
        <v>1230</v>
      </c>
      <c r="CA64" s="348">
        <v>-21.274129170369839</v>
      </c>
      <c r="CB64" s="348">
        <v>7.7678876363528548</v>
      </c>
      <c r="CC64" s="306">
        <v>41.299482089802972</v>
      </c>
      <c r="CD64" s="570">
        <v>1.8584000000000001</v>
      </c>
      <c r="CE64" s="419">
        <v>1.9059750400000002</v>
      </c>
      <c r="CF64" s="419">
        <v>1.995174671872</v>
      </c>
      <c r="CG64" s="419">
        <v>2.0885488465156095</v>
      </c>
      <c r="CH64" s="496">
        <v>2.18629293253254</v>
      </c>
      <c r="CI64" s="419">
        <v>10.03439149092015</v>
      </c>
      <c r="CJ64" s="405">
        <v>29.034697601042097</v>
      </c>
      <c r="CK64" s="457">
        <v>0.38</v>
      </c>
      <c r="CL64" s="458">
        <v>14.76</v>
      </c>
      <c r="CM64" s="458">
        <v>-5.25</v>
      </c>
      <c r="CN64" s="459">
        <v>2.75</v>
      </c>
      <c r="CO64" s="460">
        <v>1.66</v>
      </c>
    </row>
    <row r="65" spans="1:93" ht="11.25" customHeight="1">
      <c r="A65" s="23" t="s">
        <v>2517</v>
      </c>
      <c r="B65" s="24" t="s">
        <v>2518</v>
      </c>
      <c r="C65" s="29" t="s">
        <v>1230</v>
      </c>
      <c r="D65" s="117">
        <v>17</v>
      </c>
      <c r="E65" s="121">
        <v>173</v>
      </c>
      <c r="F65" s="57" t="s">
        <v>2659</v>
      </c>
      <c r="G65" s="49" t="s">
        <v>2659</v>
      </c>
      <c r="H65" s="181">
        <v>68.83</v>
      </c>
      <c r="I65" s="227">
        <v>1.6853116373674271</v>
      </c>
      <c r="J65" s="113">
        <v>0.27</v>
      </c>
      <c r="K65" s="113">
        <v>0.28999999999999998</v>
      </c>
      <c r="L65" s="104">
        <v>7.4074074074073959</v>
      </c>
      <c r="M65" s="26">
        <v>41908</v>
      </c>
      <c r="N65" s="27">
        <v>41912</v>
      </c>
      <c r="O65" s="28">
        <v>41922</v>
      </c>
      <c r="P65" s="195" t="s">
        <v>919</v>
      </c>
      <c r="Q65" s="515"/>
      <c r="R65" s="224">
        <v>1.1599999999999999</v>
      </c>
      <c r="S65" s="231">
        <v>35.913312693498447</v>
      </c>
      <c r="T65" s="680">
        <v>24.628764181344209</v>
      </c>
      <c r="U65" s="227">
        <v>21.309597523219814</v>
      </c>
      <c r="V65" s="492">
        <v>12</v>
      </c>
      <c r="W65" s="161">
        <v>3.23</v>
      </c>
      <c r="X65" s="155">
        <v>7.1</v>
      </c>
      <c r="Y65" s="149">
        <v>3.37</v>
      </c>
      <c r="Z65" s="156">
        <v>1.64</v>
      </c>
      <c r="AA65" s="149">
        <v>8.1999999999999993</v>
      </c>
      <c r="AB65" s="432">
        <v>37.6</v>
      </c>
      <c r="AC65" s="440">
        <v>-12.07</v>
      </c>
      <c r="AD65" s="443">
        <v>-4.3</v>
      </c>
      <c r="AE65" s="440">
        <v>3</v>
      </c>
      <c r="AF65" s="723">
        <v>4</v>
      </c>
      <c r="AG65" s="456">
        <v>1096</v>
      </c>
      <c r="AH65" s="653">
        <v>31.8</v>
      </c>
      <c r="AI65" s="767">
        <v>0</v>
      </c>
      <c r="AJ65" s="796" t="s">
        <v>462</v>
      </c>
      <c r="AK65" s="688">
        <v>0.79547536131964902</v>
      </c>
      <c r="AL65" s="634">
        <v>7.8431372549019773</v>
      </c>
      <c r="AM65" s="631">
        <v>7.3167617520049522</v>
      </c>
      <c r="AN65" s="631">
        <v>8.2510688249816333</v>
      </c>
      <c r="AO65" s="235">
        <v>10.372500804165163</v>
      </c>
      <c r="AP65" s="808">
        <v>1.1000000000000001</v>
      </c>
      <c r="AQ65" s="808">
        <v>1.02</v>
      </c>
      <c r="AR65" s="809" t="s">
        <v>1127</v>
      </c>
      <c r="AS65" s="808">
        <v>0.94</v>
      </c>
      <c r="AT65" s="796">
        <v>0.89</v>
      </c>
      <c r="AU65" s="809"/>
      <c r="AV65" s="810">
        <v>0.82</v>
      </c>
      <c r="AW65" s="811">
        <v>0.74</v>
      </c>
      <c r="AX65" s="811">
        <v>0.66</v>
      </c>
      <c r="AY65" s="811">
        <v>0.57999999999999996</v>
      </c>
      <c r="AZ65" s="811">
        <v>0.5</v>
      </c>
      <c r="BA65" s="811">
        <v>0.45</v>
      </c>
      <c r="BB65" s="811">
        <v>0.41</v>
      </c>
      <c r="BC65" s="811">
        <v>0.37</v>
      </c>
      <c r="BD65" s="811">
        <v>0.33</v>
      </c>
      <c r="BE65" s="811">
        <v>0.31</v>
      </c>
      <c r="BF65" s="811">
        <v>0.27</v>
      </c>
      <c r="BG65" s="811">
        <v>0.24</v>
      </c>
      <c r="BH65" s="810">
        <v>9.6300000000000008</v>
      </c>
      <c r="BI65" s="405">
        <v>7.8431372549019773</v>
      </c>
      <c r="BJ65" s="405">
        <v>8.5106382978723527</v>
      </c>
      <c r="BK65" s="405">
        <v>5.6179775280898792</v>
      </c>
      <c r="BL65" s="405">
        <v>8.5365853658536661</v>
      </c>
      <c r="BM65" s="306">
        <v>10.810810810810811</v>
      </c>
      <c r="BN65" s="306">
        <v>12.12121212121211</v>
      </c>
      <c r="BO65" s="306">
        <v>13.793103448275868</v>
      </c>
      <c r="BP65" s="306">
        <v>16</v>
      </c>
      <c r="BQ65" s="306">
        <v>11.111111111111116</v>
      </c>
      <c r="BR65" s="306">
        <v>9.7560975609756184</v>
      </c>
      <c r="BS65" s="306">
        <v>10.810810810810811</v>
      </c>
      <c r="BT65" s="306">
        <v>12.12121212121211</v>
      </c>
      <c r="BU65" s="306">
        <v>6.4516129032258229</v>
      </c>
      <c r="BV65" s="306">
        <v>14.814814814814813</v>
      </c>
      <c r="BW65" s="306">
        <v>12.5</v>
      </c>
      <c r="BX65" s="404">
        <v>10.719941609944465</v>
      </c>
      <c r="BY65" s="405">
        <v>2.8804896865963165</v>
      </c>
      <c r="BZ65" s="788" t="s">
        <v>1230</v>
      </c>
      <c r="CA65" s="348">
        <v>-11.373217060870754</v>
      </c>
      <c r="CB65" s="348">
        <v>9.9363804623490601</v>
      </c>
      <c r="CC65" s="306">
        <v>57.546896597976144</v>
      </c>
      <c r="CD65" s="570">
        <v>1.21</v>
      </c>
      <c r="CE65" s="419">
        <v>1.2221000000000002</v>
      </c>
      <c r="CF65" s="419">
        <v>1.2587630000000003</v>
      </c>
      <c r="CG65" s="419">
        <v>1.2965258900000003</v>
      </c>
      <c r="CH65" s="496">
        <v>1.3354216667000003</v>
      </c>
      <c r="CI65" s="419">
        <v>6.3228105567000004</v>
      </c>
      <c r="CJ65" s="405">
        <v>9.186126044893216</v>
      </c>
      <c r="CK65" s="457">
        <v>1.25</v>
      </c>
      <c r="CL65" s="458">
        <v>29.93</v>
      </c>
      <c r="CM65" s="458">
        <v>-6.42</v>
      </c>
      <c r="CN65" s="459">
        <v>3.56</v>
      </c>
      <c r="CO65" s="460">
        <v>12.81</v>
      </c>
    </row>
    <row r="66" spans="1:93" ht="11.25" customHeight="1">
      <c r="A66" s="193" t="s">
        <v>366</v>
      </c>
      <c r="B66" s="32" t="s">
        <v>367</v>
      </c>
      <c r="C66" s="35" t="s">
        <v>2172</v>
      </c>
      <c r="D66" s="118">
        <v>31</v>
      </c>
      <c r="E66" s="121">
        <v>86</v>
      </c>
      <c r="F66" s="40" t="s">
        <v>2049</v>
      </c>
      <c r="G66" s="42" t="s">
        <v>2049</v>
      </c>
      <c r="H66" s="150">
        <v>53.04</v>
      </c>
      <c r="I66" s="229">
        <v>2.9411764705882355</v>
      </c>
      <c r="J66" s="112">
        <v>0.37</v>
      </c>
      <c r="K66" s="112">
        <v>0.39</v>
      </c>
      <c r="L66" s="537">
        <v>5.4054054054054168</v>
      </c>
      <c r="M66" s="43">
        <v>41963</v>
      </c>
      <c r="N66" s="44">
        <v>41967</v>
      </c>
      <c r="O66" s="34">
        <v>41981</v>
      </c>
      <c r="P66" s="195" t="s">
        <v>1519</v>
      </c>
      <c r="Q66" s="32"/>
      <c r="R66" s="192">
        <v>1.56</v>
      </c>
      <c r="S66" s="672">
        <v>53.424657534246577</v>
      </c>
      <c r="T66" s="681">
        <v>19.199767092414422</v>
      </c>
      <c r="U66" s="229">
        <v>18.164383561643834</v>
      </c>
      <c r="V66" s="493">
        <v>9</v>
      </c>
      <c r="W66" s="162">
        <v>2.92</v>
      </c>
      <c r="X66" s="157">
        <v>2.59</v>
      </c>
      <c r="Y66" s="150">
        <v>1.08</v>
      </c>
      <c r="Z66" s="158">
        <v>1.76</v>
      </c>
      <c r="AA66" s="150">
        <v>12.5</v>
      </c>
      <c r="AB66" s="434">
        <v>17.899999999999999</v>
      </c>
      <c r="AC66" s="444">
        <v>7.9</v>
      </c>
      <c r="AD66" s="445">
        <v>8.4</v>
      </c>
      <c r="AE66" s="444">
        <v>7</v>
      </c>
      <c r="AF66" s="725">
        <v>9</v>
      </c>
      <c r="AG66" s="467">
        <v>5350</v>
      </c>
      <c r="AH66" s="679">
        <v>1</v>
      </c>
      <c r="AI66" s="769">
        <v>0.98</v>
      </c>
      <c r="AJ66" s="796">
        <v>0.29905800236341651</v>
      </c>
      <c r="AK66" s="688">
        <v>1.227870232092928</v>
      </c>
      <c r="AL66" s="635">
        <v>5.6338028169014231</v>
      </c>
      <c r="AM66" s="636">
        <v>3.1936251301859286</v>
      </c>
      <c r="AN66" s="636">
        <v>2.5120872198526989</v>
      </c>
      <c r="AO66" s="639">
        <v>2.0458898295553585</v>
      </c>
      <c r="AP66" s="814">
        <v>1.5</v>
      </c>
      <c r="AQ66" s="814">
        <v>1.42</v>
      </c>
      <c r="AR66" s="815"/>
      <c r="AS66" s="814">
        <v>1.385</v>
      </c>
      <c r="AT66" s="797">
        <v>1.365</v>
      </c>
      <c r="AU66" s="815"/>
      <c r="AV66" s="816">
        <v>1.345</v>
      </c>
      <c r="AW66" s="817">
        <v>1.325</v>
      </c>
      <c r="AX66" s="817">
        <v>1.3049999999999999</v>
      </c>
      <c r="AY66" s="817">
        <v>1.2849999999999999</v>
      </c>
      <c r="AZ66" s="817">
        <v>1.2649999999999999</v>
      </c>
      <c r="BA66" s="817">
        <v>1.2450000000000001</v>
      </c>
      <c r="BB66" s="817">
        <v>1.2250000000000001</v>
      </c>
      <c r="BC66" s="817">
        <v>1.2050000000000001</v>
      </c>
      <c r="BD66" s="817">
        <v>1.1850000000000001</v>
      </c>
      <c r="BE66" s="817">
        <v>1.165</v>
      </c>
      <c r="BF66" s="817">
        <v>1.145</v>
      </c>
      <c r="BG66" s="817">
        <v>1.1100000000000001</v>
      </c>
      <c r="BH66" s="816">
        <v>20.475000000000001</v>
      </c>
      <c r="BI66" s="409">
        <v>5.6338028169014231</v>
      </c>
      <c r="BJ66" s="409">
        <v>2.5270758122743597</v>
      </c>
      <c r="BK66" s="409">
        <v>1.46520146520146</v>
      </c>
      <c r="BL66" s="409">
        <v>1.4869888475836479</v>
      </c>
      <c r="BM66" s="395">
        <v>1.5094339622641506</v>
      </c>
      <c r="BN66" s="395">
        <v>1.5325670498084198</v>
      </c>
      <c r="BO66" s="395">
        <v>1.5564202334630295</v>
      </c>
      <c r="BP66" s="395">
        <v>1.5810276679841806</v>
      </c>
      <c r="BQ66" s="395">
        <v>1.6064257028112205</v>
      </c>
      <c r="BR66" s="395">
        <v>1.6326530612244872</v>
      </c>
      <c r="BS66" s="395">
        <v>1.6597510373443924</v>
      </c>
      <c r="BT66" s="395">
        <v>1.6877637130801704</v>
      </c>
      <c r="BU66" s="395">
        <v>1.7167381974249052</v>
      </c>
      <c r="BV66" s="395">
        <v>1.7467248908296984</v>
      </c>
      <c r="BW66" s="395">
        <v>3.1531531531531432</v>
      </c>
      <c r="BX66" s="408">
        <v>2.0330485074232456</v>
      </c>
      <c r="BY66" s="409">
        <v>1.0590511850051409</v>
      </c>
      <c r="BZ66" s="654" t="s">
        <v>52</v>
      </c>
      <c r="CA66" s="349">
        <v>-12.7111198712029</v>
      </c>
      <c r="CB66" s="349">
        <v>5.4532636904409344</v>
      </c>
      <c r="CC66" s="395">
        <v>58.413025345073009</v>
      </c>
      <c r="CD66" s="574">
        <v>1.65</v>
      </c>
      <c r="CE66" s="420">
        <v>1.7803500000000001</v>
      </c>
      <c r="CF66" s="420">
        <v>1.9049745000000002</v>
      </c>
      <c r="CG66" s="420">
        <v>2.0383227150000005</v>
      </c>
      <c r="CH66" s="497">
        <v>2.1810053050500007</v>
      </c>
      <c r="CI66" s="420">
        <v>9.5546525200500021</v>
      </c>
      <c r="CJ66" s="409">
        <v>18.014050754242085</v>
      </c>
      <c r="CK66" s="468">
        <v>0.49</v>
      </c>
      <c r="CL66" s="469">
        <v>21.83</v>
      </c>
      <c r="CM66" s="469">
        <v>-9.9700000000000006</v>
      </c>
      <c r="CN66" s="470">
        <v>-3.89</v>
      </c>
      <c r="CO66" s="471">
        <v>3.29</v>
      </c>
    </row>
    <row r="67" spans="1:93" ht="11.25" customHeight="1">
      <c r="A67" s="129" t="s">
        <v>2439</v>
      </c>
      <c r="B67" s="16" t="s">
        <v>3188</v>
      </c>
      <c r="C67" s="22" t="s">
        <v>1957</v>
      </c>
      <c r="D67" s="116">
        <v>12</v>
      </c>
      <c r="E67" s="121">
        <v>259</v>
      </c>
      <c r="F67" s="78" t="s">
        <v>2659</v>
      </c>
      <c r="G67" s="50" t="s">
        <v>2659</v>
      </c>
      <c r="H67" s="272">
        <v>325</v>
      </c>
      <c r="I67" s="227">
        <v>0.92307692307692313</v>
      </c>
      <c r="J67" s="127">
        <v>0.64</v>
      </c>
      <c r="K67" s="127">
        <v>0.75</v>
      </c>
      <c r="L67" s="764">
        <v>17.1875</v>
      </c>
      <c r="M67" s="19">
        <v>41893</v>
      </c>
      <c r="N67" s="20">
        <v>41897</v>
      </c>
      <c r="O67" s="21">
        <v>41912</v>
      </c>
      <c r="P67" s="21" t="s">
        <v>954</v>
      </c>
      <c r="Q67" s="430"/>
      <c r="R67" s="224">
        <v>3</v>
      </c>
      <c r="S67" s="231">
        <v>21.551724137931036</v>
      </c>
      <c r="T67" s="680">
        <v>105.00210259645027</v>
      </c>
      <c r="U67" s="227">
        <v>23.347701149425287</v>
      </c>
      <c r="V67" s="492">
        <v>12</v>
      </c>
      <c r="W67" s="161">
        <v>13.92</v>
      </c>
      <c r="X67" s="155" t="s">
        <v>462</v>
      </c>
      <c r="Y67" s="149">
        <v>4.53</v>
      </c>
      <c r="Z67" s="156">
        <v>4.05</v>
      </c>
      <c r="AA67" s="149">
        <v>23</v>
      </c>
      <c r="AB67" s="432">
        <v>13</v>
      </c>
      <c r="AC67" s="440">
        <v>0</v>
      </c>
      <c r="AD67" s="443">
        <v>11</v>
      </c>
      <c r="AE67" s="440" t="s">
        <v>462</v>
      </c>
      <c r="AF67" s="723">
        <v>0</v>
      </c>
      <c r="AG67" s="466">
        <v>634</v>
      </c>
      <c r="AH67" s="653">
        <v>20.73</v>
      </c>
      <c r="AI67" s="767">
        <v>0</v>
      </c>
      <c r="AJ67" s="795">
        <v>1.4602819815242747</v>
      </c>
      <c r="AK67" s="794">
        <v>0.88013062293965749</v>
      </c>
      <c r="AL67" s="634">
        <v>15.833333333333321</v>
      </c>
      <c r="AM67" s="631">
        <v>15.166049411812832</v>
      </c>
      <c r="AN67" s="631">
        <v>16.063101796767022</v>
      </c>
      <c r="AO67" s="235">
        <v>18.250815706327629</v>
      </c>
      <c r="AP67" s="808">
        <v>2.78</v>
      </c>
      <c r="AQ67" s="808">
        <v>2.4</v>
      </c>
      <c r="AR67" s="809"/>
      <c r="AS67" s="808">
        <v>2.1</v>
      </c>
      <c r="AT67" s="796">
        <v>1.82</v>
      </c>
      <c r="AU67" s="809"/>
      <c r="AV67" s="810">
        <v>1.56</v>
      </c>
      <c r="AW67" s="811">
        <v>1.32</v>
      </c>
      <c r="AX67" s="811">
        <v>1.08</v>
      </c>
      <c r="AY67" s="811">
        <v>0.88</v>
      </c>
      <c r="AZ67" s="811">
        <v>0.74</v>
      </c>
      <c r="BA67" s="811">
        <v>0.62</v>
      </c>
      <c r="BB67" s="811">
        <v>0.52</v>
      </c>
      <c r="BC67" s="811">
        <v>0.24</v>
      </c>
      <c r="BD67" s="812">
        <v>0</v>
      </c>
      <c r="BE67" s="812">
        <v>0</v>
      </c>
      <c r="BF67" s="812">
        <v>0</v>
      </c>
      <c r="BG67" s="812">
        <v>0</v>
      </c>
      <c r="BH67" s="810">
        <v>16.059999999999999</v>
      </c>
      <c r="BI67" s="405">
        <v>15.833333333333321</v>
      </c>
      <c r="BJ67" s="405">
        <v>14.285714285714279</v>
      </c>
      <c r="BK67" s="405">
        <v>15.384615384615397</v>
      </c>
      <c r="BL67" s="405">
        <v>16.666666666666675</v>
      </c>
      <c r="BM67" s="306">
        <v>18.181818181818187</v>
      </c>
      <c r="BN67" s="306">
        <v>22.222222222222211</v>
      </c>
      <c r="BO67" s="306">
        <v>22.72727272727273</v>
      </c>
      <c r="BP67" s="306">
        <v>18.918918918918926</v>
      </c>
      <c r="BQ67" s="306">
        <v>19.354838709677423</v>
      </c>
      <c r="BR67" s="306">
        <v>19.23076923076923</v>
      </c>
      <c r="BS67" s="306">
        <v>116.6666666666667</v>
      </c>
      <c r="BT67" s="306">
        <v>0</v>
      </c>
      <c r="BU67" s="306">
        <v>0</v>
      </c>
      <c r="BV67" s="306">
        <v>0</v>
      </c>
      <c r="BW67" s="306">
        <v>0</v>
      </c>
      <c r="BX67" s="404">
        <v>19.964855755178338</v>
      </c>
      <c r="BY67" s="405">
        <v>27.135108543359461</v>
      </c>
      <c r="BZ67" s="788" t="s">
        <v>1863</v>
      </c>
      <c r="CA67" s="348">
        <v>-6.361522429581342</v>
      </c>
      <c r="CB67" s="348">
        <v>16.986178719843945</v>
      </c>
      <c r="CC67" s="306">
        <v>55.540057471264362</v>
      </c>
      <c r="CD67" s="570">
        <v>3.0579999999999998</v>
      </c>
      <c r="CE67" s="419">
        <v>3.0579999999999998</v>
      </c>
      <c r="CF67" s="419">
        <v>3.14974</v>
      </c>
      <c r="CG67" s="419">
        <v>3.2442321999999999</v>
      </c>
      <c r="CH67" s="496">
        <v>3.3415591660000001</v>
      </c>
      <c r="CI67" s="419">
        <v>15.851531366</v>
      </c>
      <c r="CJ67" s="405">
        <v>4.8773942664615388</v>
      </c>
      <c r="CK67" s="457">
        <v>0.68</v>
      </c>
      <c r="CL67" s="458">
        <v>25.09</v>
      </c>
      <c r="CM67" s="458">
        <v>-8.68</v>
      </c>
      <c r="CN67" s="459">
        <v>-3.37</v>
      </c>
      <c r="CO67" s="460">
        <v>1.64</v>
      </c>
    </row>
    <row r="68" spans="1:93" ht="11.25" customHeight="1">
      <c r="A68" s="23" t="s">
        <v>194</v>
      </c>
      <c r="B68" s="24" t="s">
        <v>195</v>
      </c>
      <c r="C68" s="29" t="s">
        <v>497</v>
      </c>
      <c r="D68" s="117">
        <v>14</v>
      </c>
      <c r="E68" s="121">
        <v>217</v>
      </c>
      <c r="F68" s="38" t="s">
        <v>2049</v>
      </c>
      <c r="G68" s="39" t="s">
        <v>2049</v>
      </c>
      <c r="H68" s="181">
        <v>24.95</v>
      </c>
      <c r="I68" s="227">
        <v>3.5270541082164328</v>
      </c>
      <c r="J68" s="126">
        <v>0.215</v>
      </c>
      <c r="K68" s="126">
        <v>0.22</v>
      </c>
      <c r="L68" s="104">
        <v>2.3255813953488413</v>
      </c>
      <c r="M68" s="26">
        <v>42069</v>
      </c>
      <c r="N68" s="27">
        <v>42073</v>
      </c>
      <c r="O68" s="28">
        <v>42088</v>
      </c>
      <c r="P68" s="195" t="s">
        <v>2778</v>
      </c>
      <c r="Q68" s="24"/>
      <c r="R68" s="224">
        <v>0.88</v>
      </c>
      <c r="S68" s="231">
        <v>43.137254901960787</v>
      </c>
      <c r="T68" s="680">
        <v>-17.900639400216733</v>
      </c>
      <c r="U68" s="227">
        <v>12.230392156862745</v>
      </c>
      <c r="V68" s="492">
        <v>12</v>
      </c>
      <c r="W68" s="161">
        <v>2.04</v>
      </c>
      <c r="X68" s="155" t="s">
        <v>462</v>
      </c>
      <c r="Y68" s="149">
        <v>3.56</v>
      </c>
      <c r="Z68" s="156">
        <v>1.24</v>
      </c>
      <c r="AA68" s="149">
        <v>10.8</v>
      </c>
      <c r="AB68" s="432">
        <v>4.5999999999999996</v>
      </c>
      <c r="AC68" s="440">
        <v>0</v>
      </c>
      <c r="AD68" s="443">
        <v>25.3</v>
      </c>
      <c r="AE68" s="440" t="s">
        <v>462</v>
      </c>
      <c r="AF68" s="723">
        <v>0</v>
      </c>
      <c r="AG68" s="466">
        <v>91</v>
      </c>
      <c r="AH68" s="653">
        <v>2.1</v>
      </c>
      <c r="AI68" s="767">
        <v>0.17</v>
      </c>
      <c r="AJ68" s="796">
        <v>9.8936496185389272E-2</v>
      </c>
      <c r="AK68" s="688">
        <v>0.44914683839827996</v>
      </c>
      <c r="AL68" s="634">
        <v>2.3809523809523725</v>
      </c>
      <c r="AM68" s="631">
        <v>2.4399807259133155</v>
      </c>
      <c r="AN68" s="631">
        <v>2.5030933534903488</v>
      </c>
      <c r="AO68" s="235">
        <v>5.572995598536834</v>
      </c>
      <c r="AP68" s="808">
        <v>0.86</v>
      </c>
      <c r="AQ68" s="808">
        <v>0.84</v>
      </c>
      <c r="AR68" s="809"/>
      <c r="AS68" s="808">
        <v>0.82</v>
      </c>
      <c r="AT68" s="796">
        <v>0.8</v>
      </c>
      <c r="AU68" s="809"/>
      <c r="AV68" s="810">
        <v>0.78</v>
      </c>
      <c r="AW68" s="811">
        <v>0.76</v>
      </c>
      <c r="AX68" s="811">
        <v>0.74</v>
      </c>
      <c r="AY68" s="811">
        <v>0.7</v>
      </c>
      <c r="AZ68" s="811">
        <v>0.64</v>
      </c>
      <c r="BA68" s="811">
        <v>0.57999999999999996</v>
      </c>
      <c r="BB68" s="811">
        <v>0.5</v>
      </c>
      <c r="BC68" s="811">
        <v>0.48</v>
      </c>
      <c r="BD68" s="811">
        <v>0.44</v>
      </c>
      <c r="BE68" s="812">
        <v>0.4</v>
      </c>
      <c r="BF68" s="812">
        <v>0.4</v>
      </c>
      <c r="BG68" s="811">
        <v>0.32</v>
      </c>
      <c r="BH68" s="810">
        <v>10.06</v>
      </c>
      <c r="BI68" s="405">
        <v>2.3809523809523725</v>
      </c>
      <c r="BJ68" s="405">
        <v>2.4390243902439046</v>
      </c>
      <c r="BK68" s="405">
        <v>2.4999999999999911</v>
      </c>
      <c r="BL68" s="405">
        <v>2.5641025641025772</v>
      </c>
      <c r="BM68" s="306">
        <v>2.6315789473684292</v>
      </c>
      <c r="BN68" s="306">
        <v>2.7027027027026973</v>
      </c>
      <c r="BO68" s="306">
        <v>5.7142857142857162</v>
      </c>
      <c r="BP68" s="306">
        <v>9.375</v>
      </c>
      <c r="BQ68" s="306">
        <v>10.344827586206918</v>
      </c>
      <c r="BR68" s="306">
        <v>16</v>
      </c>
      <c r="BS68" s="306">
        <v>4.1666666666666741</v>
      </c>
      <c r="BT68" s="306">
        <v>9.0909090909090828</v>
      </c>
      <c r="BU68" s="306">
        <v>9.9999999999999858</v>
      </c>
      <c r="BV68" s="306">
        <v>0</v>
      </c>
      <c r="BW68" s="306">
        <v>25</v>
      </c>
      <c r="BX68" s="404">
        <v>6.9940033362292233</v>
      </c>
      <c r="BY68" s="405">
        <v>6.3952891466900494</v>
      </c>
      <c r="BZ68" s="788" t="s">
        <v>2637</v>
      </c>
      <c r="CA68" s="348">
        <v>-6.2002446951559635</v>
      </c>
      <c r="CB68" s="348">
        <v>6.0301474617067816</v>
      </c>
      <c r="CC68" s="306">
        <v>41.301538689353116</v>
      </c>
      <c r="CD68" s="570">
        <v>0.89956000000000003</v>
      </c>
      <c r="CE68" s="419">
        <v>0.89956000000000003</v>
      </c>
      <c r="CF68" s="419">
        <v>0.9265468</v>
      </c>
      <c r="CG68" s="419">
        <v>0.95434320400000006</v>
      </c>
      <c r="CH68" s="496">
        <v>0.98297350012000007</v>
      </c>
      <c r="CI68" s="419">
        <v>4.6629835041200005</v>
      </c>
      <c r="CJ68" s="405">
        <v>18.689312641763532</v>
      </c>
      <c r="CK68" s="457">
        <v>-0.11</v>
      </c>
      <c r="CL68" s="458">
        <v>13.42</v>
      </c>
      <c r="CM68" s="458">
        <v>-8.14</v>
      </c>
      <c r="CN68" s="459">
        <v>5.6</v>
      </c>
      <c r="CO68" s="460">
        <v>5.23</v>
      </c>
    </row>
    <row r="69" spans="1:93" ht="11.25" customHeight="1">
      <c r="A69" s="23" t="s">
        <v>3209</v>
      </c>
      <c r="B69" s="24" t="s">
        <v>3210</v>
      </c>
      <c r="C69" s="29" t="s">
        <v>2734</v>
      </c>
      <c r="D69" s="117">
        <v>6</v>
      </c>
      <c r="E69" s="24">
        <v>477</v>
      </c>
      <c r="F69" s="57" t="s">
        <v>2659</v>
      </c>
      <c r="G69" s="49" t="s">
        <v>2659</v>
      </c>
      <c r="H69" s="181">
        <v>112.5</v>
      </c>
      <c r="I69" s="227">
        <v>1.9911111111111113</v>
      </c>
      <c r="J69" s="126">
        <v>0.54</v>
      </c>
      <c r="K69" s="126">
        <v>0.56000000000000005</v>
      </c>
      <c r="L69" s="104">
        <v>3.7037037037036979</v>
      </c>
      <c r="M69" s="26">
        <v>42142</v>
      </c>
      <c r="N69" s="27">
        <v>42144</v>
      </c>
      <c r="O69" s="28">
        <v>42159</v>
      </c>
      <c r="P69" s="195" t="s">
        <v>3187</v>
      </c>
      <c r="Q69" s="91" t="s">
        <v>990</v>
      </c>
      <c r="R69" s="224">
        <v>2.2400000000000002</v>
      </c>
      <c r="S69" s="231">
        <v>44.181459566074956</v>
      </c>
      <c r="T69" s="680">
        <v>70.565829431411188</v>
      </c>
      <c r="U69" s="227">
        <v>22.189349112426033</v>
      </c>
      <c r="V69" s="492">
        <v>12</v>
      </c>
      <c r="W69" s="161">
        <v>5.07</v>
      </c>
      <c r="X69" s="155">
        <v>2.41</v>
      </c>
      <c r="Y69" s="149">
        <v>1.08</v>
      </c>
      <c r="Z69" s="156">
        <v>2.95</v>
      </c>
      <c r="AA69" s="149">
        <v>12.5</v>
      </c>
      <c r="AB69" s="432">
        <v>-0.2</v>
      </c>
      <c r="AC69" s="440">
        <v>15.97</v>
      </c>
      <c r="AD69" s="443">
        <v>111.3</v>
      </c>
      <c r="AE69" s="440">
        <v>9.1999999999999993</v>
      </c>
      <c r="AF69" s="723">
        <v>19</v>
      </c>
      <c r="AG69" s="456">
        <v>9979</v>
      </c>
      <c r="AH69" s="653">
        <v>0.1</v>
      </c>
      <c r="AI69" s="767">
        <v>0.47</v>
      </c>
      <c r="AJ69" s="796">
        <v>0.52821258001782379</v>
      </c>
      <c r="AK69" s="688">
        <v>5.5158261612251449</v>
      </c>
      <c r="AL69" s="634">
        <v>6.0000000000000053</v>
      </c>
      <c r="AM69" s="631">
        <v>7.0113688101112626</v>
      </c>
      <c r="AN69" s="631">
        <v>58.790060155983781</v>
      </c>
      <c r="AO69" s="235">
        <v>10.658432379407268</v>
      </c>
      <c r="AP69" s="808">
        <v>2.12</v>
      </c>
      <c r="AQ69" s="813">
        <v>2</v>
      </c>
      <c r="AR69" s="809"/>
      <c r="AS69" s="808">
        <v>1.89</v>
      </c>
      <c r="AT69" s="796">
        <v>1.73</v>
      </c>
      <c r="AU69" s="809"/>
      <c r="AV69" s="810">
        <v>0.65</v>
      </c>
      <c r="AW69" s="812">
        <v>0.21</v>
      </c>
      <c r="AX69" s="811">
        <v>1.6</v>
      </c>
      <c r="AY69" s="811">
        <v>1.54</v>
      </c>
      <c r="AZ69" s="811">
        <v>1.36</v>
      </c>
      <c r="BA69" s="811">
        <v>1.17</v>
      </c>
      <c r="BB69" s="811">
        <v>0.77</v>
      </c>
      <c r="BC69" s="811">
        <v>0.54</v>
      </c>
      <c r="BD69" s="812">
        <v>0.44</v>
      </c>
      <c r="BE69" s="812">
        <v>0.44</v>
      </c>
      <c r="BF69" s="812">
        <v>0.44</v>
      </c>
      <c r="BG69" s="812">
        <v>0.44</v>
      </c>
      <c r="BH69" s="810">
        <v>17.34</v>
      </c>
      <c r="BI69" s="405">
        <v>6.0000000000000053</v>
      </c>
      <c r="BJ69" s="405">
        <v>5.8201058201058364</v>
      </c>
      <c r="BK69" s="405">
        <v>9.2485549132947931</v>
      </c>
      <c r="BL69" s="405">
        <v>166.15384615384613</v>
      </c>
      <c r="BM69" s="306">
        <v>209.52380952380955</v>
      </c>
      <c r="BN69" s="306">
        <v>0</v>
      </c>
      <c r="BO69" s="306">
        <v>3.8961038961039085</v>
      </c>
      <c r="BP69" s="306">
        <v>13.235294117647056</v>
      </c>
      <c r="BQ69" s="306">
        <v>16.239316239316249</v>
      </c>
      <c r="BR69" s="306">
        <v>51.94805194805194</v>
      </c>
      <c r="BS69" s="306">
        <v>42.592592592592581</v>
      </c>
      <c r="BT69" s="306">
        <v>22.72727272727273</v>
      </c>
      <c r="BU69" s="306">
        <v>0</v>
      </c>
      <c r="BV69" s="306">
        <v>0</v>
      </c>
      <c r="BW69" s="306">
        <v>0</v>
      </c>
      <c r="BX69" s="404">
        <v>36.49232986213606</v>
      </c>
      <c r="BY69" s="405">
        <v>61.736380773829602</v>
      </c>
      <c r="BZ69" s="788" t="s">
        <v>2441</v>
      </c>
      <c r="CA69" s="348">
        <v>38.591822154668861</v>
      </c>
      <c r="CB69" s="348">
        <v>60.781171267094891</v>
      </c>
      <c r="CC69" s="306">
        <v>58.610455389057378</v>
      </c>
      <c r="CD69" s="570">
        <v>2.1412</v>
      </c>
      <c r="CE69" s="419">
        <v>2.3553200000000003</v>
      </c>
      <c r="CF69" s="419">
        <v>2.5720094400000004</v>
      </c>
      <c r="CG69" s="419">
        <v>2.8086343084800007</v>
      </c>
      <c r="CH69" s="496">
        <v>3.0670286648601612</v>
      </c>
      <c r="CI69" s="419">
        <v>12.944192413340161</v>
      </c>
      <c r="CJ69" s="405">
        <v>11.505948811857921</v>
      </c>
      <c r="CK69" s="457">
        <v>1.63</v>
      </c>
      <c r="CL69" s="458">
        <v>30.42</v>
      </c>
      <c r="CM69" s="458">
        <v>-0.93</v>
      </c>
      <c r="CN69" s="525">
        <v>5.58</v>
      </c>
      <c r="CO69" s="508">
        <v>11.28</v>
      </c>
    </row>
    <row r="70" spans="1:93" ht="11.25" customHeight="1">
      <c r="A70" s="23" t="s">
        <v>576</v>
      </c>
      <c r="B70" s="24" t="s">
        <v>577</v>
      </c>
      <c r="C70" s="29" t="s">
        <v>3416</v>
      </c>
      <c r="D70" s="117">
        <v>40</v>
      </c>
      <c r="E70" s="121">
        <v>57</v>
      </c>
      <c r="F70" s="57" t="s">
        <v>2659</v>
      </c>
      <c r="G70" s="49" t="s">
        <v>2659</v>
      </c>
      <c r="H70" s="149">
        <v>88.84</v>
      </c>
      <c r="I70" s="227">
        <v>2.2062134173795585</v>
      </c>
      <c r="J70" s="374">
        <v>0.42142000000000002</v>
      </c>
      <c r="K70" s="126">
        <v>0.49</v>
      </c>
      <c r="L70" s="25">
        <v>16.273551326467661</v>
      </c>
      <c r="M70" s="26">
        <v>41983</v>
      </c>
      <c r="N70" s="27">
        <v>41985</v>
      </c>
      <c r="O70" s="28">
        <v>42005</v>
      </c>
      <c r="P70" s="28" t="s">
        <v>3171</v>
      </c>
      <c r="Q70" s="961" t="s">
        <v>2007</v>
      </c>
      <c r="R70" s="224">
        <v>1.96</v>
      </c>
      <c r="S70" s="231">
        <v>65.993265993265993</v>
      </c>
      <c r="T70" s="680">
        <v>220.15624692747932</v>
      </c>
      <c r="U70" s="227">
        <v>29.91245791245791</v>
      </c>
      <c r="V70" s="492">
        <v>6</v>
      </c>
      <c r="W70" s="161">
        <v>2.97</v>
      </c>
      <c r="X70" s="155">
        <v>2.99</v>
      </c>
      <c r="Y70" s="149">
        <v>3.63</v>
      </c>
      <c r="Z70" s="156">
        <v>7.71</v>
      </c>
      <c r="AA70" s="149">
        <v>24.6</v>
      </c>
      <c r="AB70" s="432">
        <v>11.5</v>
      </c>
      <c r="AC70" s="440">
        <v>12.91</v>
      </c>
      <c r="AD70" s="443">
        <v>3.5</v>
      </c>
      <c r="AE70" s="440">
        <v>10</v>
      </c>
      <c r="AF70" s="723">
        <v>26</v>
      </c>
      <c r="AG70" s="456">
        <v>42212</v>
      </c>
      <c r="AH70" s="653">
        <v>0.2</v>
      </c>
      <c r="AI70" s="767">
        <v>0</v>
      </c>
      <c r="AJ70" s="796">
        <v>2.2540388798701714</v>
      </c>
      <c r="AK70" s="688">
        <v>0.59906908552482241</v>
      </c>
      <c r="AL70" s="634">
        <v>10.895330722916929</v>
      </c>
      <c r="AM70" s="631">
        <v>10.246972525610953</v>
      </c>
      <c r="AN70" s="631">
        <v>7.8891360795456</v>
      </c>
      <c r="AO70" s="638">
        <v>13.168992141589509</v>
      </c>
      <c r="AP70" s="808">
        <v>1.6856800000000001</v>
      </c>
      <c r="AQ70" s="808">
        <v>1.5200640000000001</v>
      </c>
      <c r="AR70" s="809"/>
      <c r="AS70" s="808">
        <v>1.3802880000000002</v>
      </c>
      <c r="AT70" s="796">
        <v>1.257984</v>
      </c>
      <c r="AU70" s="809"/>
      <c r="AV70" s="810">
        <v>1.188096</v>
      </c>
      <c r="AW70" s="811">
        <v>1.1531520000000002</v>
      </c>
      <c r="AX70" s="811">
        <v>1.0133760000000001</v>
      </c>
      <c r="AY70" s="811">
        <v>0.80371200000000009</v>
      </c>
      <c r="AZ70" s="811">
        <v>0.64646400000000004</v>
      </c>
      <c r="BA70" s="811">
        <v>0.541632</v>
      </c>
      <c r="BB70" s="811">
        <v>0.4892160000000001</v>
      </c>
      <c r="BC70" s="811">
        <v>0.41932799999999998</v>
      </c>
      <c r="BD70" s="811">
        <v>0.40185600000000005</v>
      </c>
      <c r="BE70" s="811">
        <v>0.35817599999999999</v>
      </c>
      <c r="BF70" s="811">
        <v>0.30575999999999998</v>
      </c>
      <c r="BG70" s="811">
        <v>0.26644800000000002</v>
      </c>
      <c r="BH70" s="810">
        <v>13.431232000000003</v>
      </c>
      <c r="BI70" s="405">
        <v>10.895330722916929</v>
      </c>
      <c r="BJ70" s="405">
        <v>10.126582278480999</v>
      </c>
      <c r="BK70" s="405">
        <v>9.7222222222222321</v>
      </c>
      <c r="BL70" s="405">
        <v>5.8823529411764719</v>
      </c>
      <c r="BM70" s="306">
        <v>3.0303030303030276</v>
      </c>
      <c r="BN70" s="306">
        <v>13.793103448275868</v>
      </c>
      <c r="BO70" s="306">
        <v>26.086956521739111</v>
      </c>
      <c r="BP70" s="306">
        <v>24.324324324324344</v>
      </c>
      <c r="BQ70" s="306">
        <v>19.354838709677423</v>
      </c>
      <c r="BR70" s="306">
        <v>10.714285714285698</v>
      </c>
      <c r="BS70" s="306">
        <v>16.666666666666696</v>
      </c>
      <c r="BT70" s="306">
        <v>4.3478260869564966</v>
      </c>
      <c r="BU70" s="306">
        <v>12.195121951219523</v>
      </c>
      <c r="BV70" s="306">
        <v>17.142857142857149</v>
      </c>
      <c r="BW70" s="306">
        <v>14.754098360655732</v>
      </c>
      <c r="BX70" s="404">
        <v>13.269124674783848</v>
      </c>
      <c r="BY70" s="405">
        <v>6.4670347068909804</v>
      </c>
      <c r="BZ70" s="788" t="s">
        <v>2442</v>
      </c>
      <c r="CA70" s="348">
        <v>-19.817108415532751</v>
      </c>
      <c r="CB70" s="348">
        <v>10.095349496925159</v>
      </c>
      <c r="CC70" s="306">
        <v>70.76399564920041</v>
      </c>
      <c r="CD70" s="570">
        <v>1.8542480000000001</v>
      </c>
      <c r="CE70" s="419">
        <v>2.0396728000000004</v>
      </c>
      <c r="CF70" s="419">
        <v>2.2436400800000005</v>
      </c>
      <c r="CG70" s="419">
        <v>2.4680040880000007</v>
      </c>
      <c r="CH70" s="496">
        <v>2.7148044968000011</v>
      </c>
      <c r="CI70" s="419">
        <v>11.320369464800002</v>
      </c>
      <c r="CJ70" s="405">
        <v>12.742423981089601</v>
      </c>
      <c r="CK70" s="457">
        <v>0.85</v>
      </c>
      <c r="CL70" s="458">
        <v>40.35</v>
      </c>
      <c r="CM70" s="458">
        <v>-0.96</v>
      </c>
      <c r="CN70" s="459">
        <v>3.9</v>
      </c>
      <c r="CO70" s="460">
        <v>16.010000000000002</v>
      </c>
    </row>
    <row r="71" spans="1:93" ht="11.25" customHeight="1">
      <c r="A71" s="30" t="s">
        <v>2898</v>
      </c>
      <c r="B71" s="32" t="s">
        <v>2080</v>
      </c>
      <c r="C71" s="524" t="s">
        <v>1880</v>
      </c>
      <c r="D71" s="118">
        <v>5</v>
      </c>
      <c r="E71" s="24">
        <v>565</v>
      </c>
      <c r="F71" s="65" t="s">
        <v>2659</v>
      </c>
      <c r="G71" s="66" t="s">
        <v>2659</v>
      </c>
      <c r="H71" s="762">
        <v>127.62</v>
      </c>
      <c r="I71" s="227">
        <v>1.0970067387556808</v>
      </c>
      <c r="J71" s="125">
        <v>0.32</v>
      </c>
      <c r="K71" s="125">
        <v>0.35</v>
      </c>
      <c r="L71" s="537">
        <v>9.375</v>
      </c>
      <c r="M71" s="43">
        <v>41990</v>
      </c>
      <c r="N71" s="44">
        <v>41992</v>
      </c>
      <c r="O71" s="34">
        <v>42004</v>
      </c>
      <c r="P71" s="273" t="s">
        <v>1445</v>
      </c>
      <c r="Q71" s="1149" t="s">
        <v>991</v>
      </c>
      <c r="R71" s="224">
        <v>1.4</v>
      </c>
      <c r="S71" s="231">
        <v>120.68965517241379</v>
      </c>
      <c r="T71" s="680">
        <v>595.05246638975586</v>
      </c>
      <c r="U71" s="227">
        <v>110.01724137931036</v>
      </c>
      <c r="V71" s="492">
        <v>10</v>
      </c>
      <c r="W71" s="161">
        <v>1.1599999999999999</v>
      </c>
      <c r="X71" s="155">
        <v>3.54</v>
      </c>
      <c r="Y71" s="149">
        <v>7.63</v>
      </c>
      <c r="Z71" s="156">
        <v>9.8800000000000008</v>
      </c>
      <c r="AA71" s="149">
        <v>8.4</v>
      </c>
      <c r="AB71" s="432">
        <v>-47</v>
      </c>
      <c r="AC71" s="440">
        <v>5.97</v>
      </c>
      <c r="AD71" s="443">
        <v>50.8</v>
      </c>
      <c r="AE71" s="440">
        <v>31.09</v>
      </c>
      <c r="AF71" s="723">
        <v>17</v>
      </c>
      <c r="AG71" s="456">
        <v>32585</v>
      </c>
      <c r="AH71" s="653">
        <v>0.3</v>
      </c>
      <c r="AI71" s="767">
        <v>1.42</v>
      </c>
      <c r="AJ71" s="797" t="s">
        <v>462</v>
      </c>
      <c r="AK71" s="686" t="s">
        <v>462</v>
      </c>
      <c r="AL71" s="634">
        <v>39.772727272727273</v>
      </c>
      <c r="AM71" s="631">
        <v>45.416952879772431</v>
      </c>
      <c r="AN71" s="631" t="s">
        <v>462</v>
      </c>
      <c r="AO71" s="235" t="s">
        <v>462</v>
      </c>
      <c r="AP71" s="808">
        <v>1.23</v>
      </c>
      <c r="AQ71" s="808">
        <v>0.88</v>
      </c>
      <c r="AR71" s="809"/>
      <c r="AS71" s="808">
        <v>0.61</v>
      </c>
      <c r="AT71" s="796">
        <v>0.4</v>
      </c>
      <c r="AU71" s="809"/>
      <c r="AV71" s="810">
        <v>7.0000000000000007E-2</v>
      </c>
      <c r="AW71" s="812">
        <v>0</v>
      </c>
      <c r="AX71" s="812">
        <v>0</v>
      </c>
      <c r="AY71" s="812">
        <v>0</v>
      </c>
      <c r="AZ71" s="812">
        <v>0</v>
      </c>
      <c r="BA71" s="812">
        <v>0</v>
      </c>
      <c r="BB71" s="812">
        <v>0</v>
      </c>
      <c r="BC71" s="812">
        <v>0</v>
      </c>
      <c r="BD71" s="812">
        <v>0</v>
      </c>
      <c r="BE71" s="812">
        <v>0</v>
      </c>
      <c r="BF71" s="812">
        <v>0</v>
      </c>
      <c r="BG71" s="812">
        <v>0</v>
      </c>
      <c r="BH71" s="810">
        <v>3.19</v>
      </c>
      <c r="BI71" s="405">
        <v>39.772727272727273</v>
      </c>
      <c r="BJ71" s="405">
        <v>44.262295081967217</v>
      </c>
      <c r="BK71" s="405">
        <v>52.5</v>
      </c>
      <c r="BL71" s="405">
        <v>471.42857142857144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  <c r="BS71" s="306">
        <v>0</v>
      </c>
      <c r="BT71" s="306">
        <v>0</v>
      </c>
      <c r="BU71" s="306">
        <v>0</v>
      </c>
      <c r="BV71" s="306">
        <v>0</v>
      </c>
      <c r="BW71" s="306">
        <v>0</v>
      </c>
      <c r="BX71" s="404">
        <v>40.530906252217726</v>
      </c>
      <c r="BY71" s="405">
        <v>116.59069520775847</v>
      </c>
      <c r="BZ71" s="788" t="s">
        <v>2442</v>
      </c>
      <c r="CA71" s="348" t="s">
        <v>462</v>
      </c>
      <c r="CB71" s="348" t="s">
        <v>462</v>
      </c>
      <c r="CC71" s="306">
        <v>32.682499999999997</v>
      </c>
      <c r="CD71" s="570">
        <v>1.2423</v>
      </c>
      <c r="CE71" s="419">
        <v>1.3164653100000001</v>
      </c>
      <c r="CF71" s="419">
        <v>1.4481118410000002</v>
      </c>
      <c r="CG71" s="419">
        <v>1.5929230251000004</v>
      </c>
      <c r="CH71" s="496">
        <v>1.7522153276100005</v>
      </c>
      <c r="CI71" s="419">
        <v>7.3520155037100015</v>
      </c>
      <c r="CJ71" s="405">
        <v>5.7608646792900808</v>
      </c>
      <c r="CK71" s="457">
        <v>0.92</v>
      </c>
      <c r="CL71" s="458">
        <v>125.4</v>
      </c>
      <c r="CM71" s="458">
        <v>-1.75</v>
      </c>
      <c r="CN71" s="525">
        <v>21.84</v>
      </c>
      <c r="CO71" s="508">
        <v>49.47</v>
      </c>
    </row>
    <row r="72" spans="1:93" ht="11.25" customHeight="1">
      <c r="A72" s="129" t="s">
        <v>196</v>
      </c>
      <c r="B72" s="16" t="s">
        <v>197</v>
      </c>
      <c r="C72" s="22" t="s">
        <v>1378</v>
      </c>
      <c r="D72" s="116">
        <v>13</v>
      </c>
      <c r="E72" s="121">
        <v>242</v>
      </c>
      <c r="F72" s="36" t="s">
        <v>2049</v>
      </c>
      <c r="G72" s="37" t="s">
        <v>2049</v>
      </c>
      <c r="H72" s="272">
        <v>34.1</v>
      </c>
      <c r="I72" s="226">
        <v>3.870967741935484</v>
      </c>
      <c r="J72" s="127">
        <v>0.3175</v>
      </c>
      <c r="K72" s="127">
        <v>0.33</v>
      </c>
      <c r="L72" s="764">
        <v>3.937007874015741</v>
      </c>
      <c r="M72" s="19">
        <v>42053</v>
      </c>
      <c r="N72" s="20">
        <v>42055</v>
      </c>
      <c r="O72" s="21">
        <v>42076</v>
      </c>
      <c r="P72" s="277" t="s">
        <v>558</v>
      </c>
      <c r="Q72" s="16"/>
      <c r="R72" s="225">
        <v>1.32</v>
      </c>
      <c r="S72" s="675">
        <v>66.331658291457288</v>
      </c>
      <c r="T72" s="684">
        <v>5.4473864641326308</v>
      </c>
      <c r="U72" s="226">
        <v>17.1356783919598</v>
      </c>
      <c r="V72" s="677">
        <v>12</v>
      </c>
      <c r="W72" s="169">
        <v>1.99</v>
      </c>
      <c r="X72" s="170">
        <v>3.43</v>
      </c>
      <c r="Y72" s="171">
        <v>1.41</v>
      </c>
      <c r="Z72" s="172">
        <v>1.46</v>
      </c>
      <c r="AA72" s="171">
        <v>13.8</v>
      </c>
      <c r="AB72" s="433">
        <v>40.200000000000003</v>
      </c>
      <c r="AC72" s="441">
        <v>2.65</v>
      </c>
      <c r="AD72" s="442">
        <v>6.3</v>
      </c>
      <c r="AE72" s="441">
        <v>5</v>
      </c>
      <c r="AF72" s="724">
        <v>7</v>
      </c>
      <c r="AG72" s="461">
        <v>2122</v>
      </c>
      <c r="AH72" s="678">
        <v>1.9</v>
      </c>
      <c r="AI72" s="768">
        <v>1.01</v>
      </c>
      <c r="AJ72" s="796">
        <v>1.4939196118746449</v>
      </c>
      <c r="AK72" s="688">
        <v>0.99637465135347181</v>
      </c>
      <c r="AL72" s="632">
        <v>4.0983606557376984</v>
      </c>
      <c r="AM72" s="633">
        <v>4.9068093647468114</v>
      </c>
      <c r="AN72" s="633">
        <v>9.4116935548102632</v>
      </c>
      <c r="AO72" s="234">
        <v>9.445938374712215</v>
      </c>
      <c r="AP72" s="803">
        <v>1.27</v>
      </c>
      <c r="AQ72" s="803">
        <v>1.22</v>
      </c>
      <c r="AR72" s="802"/>
      <c r="AS72" s="803">
        <v>1.1599999999999999</v>
      </c>
      <c r="AT72" s="795">
        <v>1.1000000000000001</v>
      </c>
      <c r="AU72" s="802"/>
      <c r="AV72" s="805">
        <v>1</v>
      </c>
      <c r="AW72" s="806">
        <v>0.81</v>
      </c>
      <c r="AX72" s="806">
        <v>0.69</v>
      </c>
      <c r="AY72" s="806">
        <v>0.59499999999999997</v>
      </c>
      <c r="AZ72" s="806">
        <v>0.56999999999999995</v>
      </c>
      <c r="BA72" s="806">
        <v>0.54500000000000004</v>
      </c>
      <c r="BB72" s="806">
        <v>0.51500000000000001</v>
      </c>
      <c r="BC72" s="806">
        <v>0.49</v>
      </c>
      <c r="BD72" s="807">
        <v>0.48</v>
      </c>
      <c r="BE72" s="807">
        <v>0.48</v>
      </c>
      <c r="BF72" s="807">
        <v>0.48</v>
      </c>
      <c r="BG72" s="807">
        <v>0.48</v>
      </c>
      <c r="BH72" s="805">
        <v>11.885</v>
      </c>
      <c r="BI72" s="407">
        <v>4.0983606557376984</v>
      </c>
      <c r="BJ72" s="407">
        <v>5.1724137931034475</v>
      </c>
      <c r="BK72" s="407">
        <v>5.4545454545454453</v>
      </c>
      <c r="BL72" s="407">
        <v>10</v>
      </c>
      <c r="BM72" s="394">
        <v>23.456790123456784</v>
      </c>
      <c r="BN72" s="394">
        <v>17.391304347826097</v>
      </c>
      <c r="BO72" s="394">
        <v>15.966386554621836</v>
      </c>
      <c r="BP72" s="394">
        <v>4.3859649122807154</v>
      </c>
      <c r="BQ72" s="394">
        <v>4.5871559633027248</v>
      </c>
      <c r="BR72" s="394">
        <v>5.8252427184465994</v>
      </c>
      <c r="BS72" s="394">
        <v>5.1020408163265252</v>
      </c>
      <c r="BT72" s="394">
        <v>2.0833333333333259</v>
      </c>
      <c r="BU72" s="394">
        <v>0</v>
      </c>
      <c r="BV72" s="394">
        <v>0</v>
      </c>
      <c r="BW72" s="394">
        <v>0</v>
      </c>
      <c r="BX72" s="406">
        <v>6.9015692448654136</v>
      </c>
      <c r="BY72" s="407">
        <v>6.6883721411112953</v>
      </c>
      <c r="BZ72" s="787" t="s">
        <v>52</v>
      </c>
      <c r="CA72" s="350">
        <v>-3.853017095214053</v>
      </c>
      <c r="CB72" s="350">
        <v>13.282661296745747</v>
      </c>
      <c r="CC72" s="394">
        <v>58.10895586610237</v>
      </c>
      <c r="CD72" s="554">
        <v>1.3970000000000002</v>
      </c>
      <c r="CE72" s="417">
        <v>1.4340205000000001</v>
      </c>
      <c r="CF72" s="417">
        <v>1.5057215250000002</v>
      </c>
      <c r="CG72" s="417">
        <v>1.5810076012500003</v>
      </c>
      <c r="CH72" s="495">
        <v>1.6600579813125003</v>
      </c>
      <c r="CI72" s="417">
        <v>7.5778076075625016</v>
      </c>
      <c r="CJ72" s="407">
        <v>22.222309699596778</v>
      </c>
      <c r="CK72" s="462">
        <v>0.53</v>
      </c>
      <c r="CL72" s="463">
        <v>22.15</v>
      </c>
      <c r="CM72" s="463">
        <v>-10.19</v>
      </c>
      <c r="CN72" s="464">
        <v>-3.64</v>
      </c>
      <c r="CO72" s="465">
        <v>4.22</v>
      </c>
    </row>
    <row r="73" spans="1:93" ht="11.25" customHeight="1">
      <c r="A73" s="23" t="s">
        <v>1252</v>
      </c>
      <c r="B73" s="24" t="s">
        <v>1253</v>
      </c>
      <c r="C73" s="29" t="s">
        <v>353</v>
      </c>
      <c r="D73" s="117">
        <v>5</v>
      </c>
      <c r="E73" s="24">
        <v>546</v>
      </c>
      <c r="F73" s="57" t="s">
        <v>2659</v>
      </c>
      <c r="G73" s="49" t="s">
        <v>2659</v>
      </c>
      <c r="H73" s="181">
        <v>14.25</v>
      </c>
      <c r="I73" s="227">
        <v>2.9473684210526314</v>
      </c>
      <c r="J73" s="126">
        <v>9.5000000000000001E-2</v>
      </c>
      <c r="K73" s="126">
        <v>0.105</v>
      </c>
      <c r="L73" s="104">
        <v>10.526315789473673</v>
      </c>
      <c r="M73" s="26">
        <v>41948</v>
      </c>
      <c r="N73" s="27">
        <v>41950</v>
      </c>
      <c r="O73" s="28">
        <v>41964</v>
      </c>
      <c r="P73" s="28" t="s">
        <v>1313</v>
      </c>
      <c r="Q73" s="91"/>
      <c r="R73" s="224">
        <v>0.42</v>
      </c>
      <c r="S73" s="231">
        <v>43.298969072164951</v>
      </c>
      <c r="T73" s="680">
        <v>-13.347873278885448</v>
      </c>
      <c r="U73" s="227">
        <v>14.690721649484537</v>
      </c>
      <c r="V73" s="492">
        <v>3</v>
      </c>
      <c r="W73" s="161">
        <v>0.97</v>
      </c>
      <c r="X73" s="155">
        <v>1.71</v>
      </c>
      <c r="Y73" s="149">
        <v>1.73</v>
      </c>
      <c r="Z73" s="156">
        <v>1.1499999999999999</v>
      </c>
      <c r="AA73" s="149">
        <v>7.9</v>
      </c>
      <c r="AB73" s="489">
        <v>297.39999999999998</v>
      </c>
      <c r="AC73" s="440">
        <v>-5.26</v>
      </c>
      <c r="AD73" s="443">
        <v>9.8000000000000007</v>
      </c>
      <c r="AE73" s="440">
        <v>8.6</v>
      </c>
      <c r="AF73" s="723">
        <v>2</v>
      </c>
      <c r="AG73" s="456">
        <v>2398</v>
      </c>
      <c r="AH73" s="653">
        <v>72.53</v>
      </c>
      <c r="AI73" s="767">
        <v>0</v>
      </c>
      <c r="AJ73" s="796">
        <v>1.9903861089397292</v>
      </c>
      <c r="AK73" s="688">
        <v>1.9454212092521941</v>
      </c>
      <c r="AL73" s="634">
        <v>11.428571428571432</v>
      </c>
      <c r="AM73" s="631">
        <v>17.566734386037886</v>
      </c>
      <c r="AN73" s="631">
        <v>19.505783867609349</v>
      </c>
      <c r="AO73" s="235">
        <v>10.026509310601806</v>
      </c>
      <c r="AP73" s="808">
        <v>0.39</v>
      </c>
      <c r="AQ73" s="808">
        <v>0.35</v>
      </c>
      <c r="AR73" s="809"/>
      <c r="AS73" s="808">
        <v>0.3</v>
      </c>
      <c r="AT73" s="796">
        <v>0.24</v>
      </c>
      <c r="AU73" s="809"/>
      <c r="AV73" s="810">
        <v>0.17499999999999999</v>
      </c>
      <c r="AW73" s="812">
        <v>0.16</v>
      </c>
      <c r="AX73" s="811">
        <v>0.16</v>
      </c>
      <c r="AY73" s="811">
        <v>0.1575</v>
      </c>
      <c r="AZ73" s="812">
        <v>0.15</v>
      </c>
      <c r="BA73" s="812">
        <v>0.15</v>
      </c>
      <c r="BB73" s="812">
        <v>0.15</v>
      </c>
      <c r="BC73" s="812">
        <v>0.15</v>
      </c>
      <c r="BD73" s="811">
        <v>0.15</v>
      </c>
      <c r="BE73" s="811">
        <v>0.14499999999999999</v>
      </c>
      <c r="BF73" s="811">
        <v>0.14000000000000001</v>
      </c>
      <c r="BG73" s="811">
        <v>0.13</v>
      </c>
      <c r="BH73" s="810">
        <v>3.0975000000000001</v>
      </c>
      <c r="BI73" s="405">
        <v>11.428571428571432</v>
      </c>
      <c r="BJ73" s="405">
        <v>16.666666666666675</v>
      </c>
      <c r="BK73" s="405">
        <v>25</v>
      </c>
      <c r="BL73" s="405">
        <v>37.142857142857146</v>
      </c>
      <c r="BM73" s="306">
        <v>9.375</v>
      </c>
      <c r="BN73" s="306">
        <v>0</v>
      </c>
      <c r="BO73" s="306">
        <v>1.5873015873015817</v>
      </c>
      <c r="BP73" s="306">
        <v>5</v>
      </c>
      <c r="BQ73" s="306">
        <v>0</v>
      </c>
      <c r="BR73" s="306">
        <v>0</v>
      </c>
      <c r="BS73" s="306">
        <v>0</v>
      </c>
      <c r="BT73" s="306">
        <v>0</v>
      </c>
      <c r="BU73" s="306">
        <v>3.4482758620689724</v>
      </c>
      <c r="BV73" s="306">
        <v>3.5714285714285587</v>
      </c>
      <c r="BW73" s="306">
        <v>7.6923076923077094</v>
      </c>
      <c r="BX73" s="404">
        <v>8.0608272634134703</v>
      </c>
      <c r="BY73" s="405">
        <v>10.448461686696636</v>
      </c>
      <c r="BZ73" s="788" t="s">
        <v>2558</v>
      </c>
      <c r="CA73" s="348">
        <v>7.7624306391774418</v>
      </c>
      <c r="CB73" s="348">
        <v>22.453152288661979</v>
      </c>
      <c r="CC73" s="306">
        <v>64.181444559541788</v>
      </c>
      <c r="CD73" s="570">
        <v>0.42900000000000005</v>
      </c>
      <c r="CE73" s="419">
        <v>0.43329000000000006</v>
      </c>
      <c r="CF73" s="419">
        <v>0.47055294000000009</v>
      </c>
      <c r="CG73" s="419">
        <v>0.51102049284000017</v>
      </c>
      <c r="CH73" s="496">
        <v>0.5549682552242402</v>
      </c>
      <c r="CI73" s="419">
        <v>2.3988316880642406</v>
      </c>
      <c r="CJ73" s="405">
        <v>16.833906582906952</v>
      </c>
      <c r="CK73" s="457">
        <v>1.31</v>
      </c>
      <c r="CL73" s="458">
        <v>23.3</v>
      </c>
      <c r="CM73" s="458">
        <v>-3.97</v>
      </c>
      <c r="CN73" s="525">
        <v>5.91</v>
      </c>
      <c r="CO73" s="508">
        <v>7.13</v>
      </c>
    </row>
    <row r="74" spans="1:93" ht="11.25" customHeight="1">
      <c r="A74" s="86" t="s">
        <v>1250</v>
      </c>
      <c r="B74" s="24" t="s">
        <v>1251</v>
      </c>
      <c r="C74" s="29" t="s">
        <v>3417</v>
      </c>
      <c r="D74" s="117">
        <v>13</v>
      </c>
      <c r="E74" s="121">
        <v>231</v>
      </c>
      <c r="F74" s="57" t="s">
        <v>2659</v>
      </c>
      <c r="G74" s="49" t="s">
        <v>2659</v>
      </c>
      <c r="H74" s="181">
        <v>51.83</v>
      </c>
      <c r="I74" s="227">
        <v>2.2380860505498745</v>
      </c>
      <c r="J74" s="126">
        <v>0.27</v>
      </c>
      <c r="K74" s="126">
        <v>0.28999999999999998</v>
      </c>
      <c r="L74" s="104">
        <v>7.4074074074073959</v>
      </c>
      <c r="M74" s="26">
        <v>42002</v>
      </c>
      <c r="N74" s="27">
        <v>42004</v>
      </c>
      <c r="O74" s="28">
        <v>42019</v>
      </c>
      <c r="P74" s="195" t="s">
        <v>1514</v>
      </c>
      <c r="Q74" s="1022" t="s">
        <v>391</v>
      </c>
      <c r="R74" s="224">
        <v>1.1599999999999999</v>
      </c>
      <c r="S74" s="231">
        <v>15.890410958904107</v>
      </c>
      <c r="T74" s="680">
        <v>-42.989279760537826</v>
      </c>
      <c r="U74" s="227">
        <v>7.1</v>
      </c>
      <c r="V74" s="492">
        <v>12</v>
      </c>
      <c r="W74" s="161">
        <v>7.3</v>
      </c>
      <c r="X74" s="155" t="s">
        <v>462</v>
      </c>
      <c r="Y74" s="149">
        <v>1.17</v>
      </c>
      <c r="Z74" s="156">
        <v>1.03</v>
      </c>
      <c r="AA74" s="149">
        <v>17.5</v>
      </c>
      <c r="AB74" s="717">
        <v>48.3</v>
      </c>
      <c r="AC74" s="440">
        <v>4.42</v>
      </c>
      <c r="AD74" s="443">
        <v>21.3</v>
      </c>
      <c r="AE74" s="440">
        <v>-2.3199999999999998</v>
      </c>
      <c r="AF74" s="723">
        <v>15</v>
      </c>
      <c r="AG74" s="456">
        <v>5153</v>
      </c>
      <c r="AH74" s="653">
        <v>1.1000000000000001</v>
      </c>
      <c r="AI74" s="767">
        <v>0.28999999999999998</v>
      </c>
      <c r="AJ74" s="796">
        <v>0.29041670795743957</v>
      </c>
      <c r="AK74" s="688">
        <v>0.66720216903674834</v>
      </c>
      <c r="AL74" s="634">
        <v>8.0000000000000071</v>
      </c>
      <c r="AM74" s="631">
        <v>5.4901660750877879</v>
      </c>
      <c r="AN74" s="631">
        <v>6.1858758794934632</v>
      </c>
      <c r="AO74" s="235">
        <v>9.271366561089156</v>
      </c>
      <c r="AP74" s="808">
        <v>1.08</v>
      </c>
      <c r="AQ74" s="808">
        <v>1</v>
      </c>
      <c r="AR74" s="809"/>
      <c r="AS74" s="808">
        <v>0.96</v>
      </c>
      <c r="AT74" s="796">
        <v>0.92</v>
      </c>
      <c r="AU74" s="809"/>
      <c r="AV74" s="810">
        <v>0.84</v>
      </c>
      <c r="AW74" s="811">
        <v>0.8</v>
      </c>
      <c r="AX74" s="811">
        <v>0.74</v>
      </c>
      <c r="AY74" s="811">
        <v>0.66</v>
      </c>
      <c r="AZ74" s="812">
        <v>0.6</v>
      </c>
      <c r="BA74" s="811">
        <v>0.57499999999999996</v>
      </c>
      <c r="BB74" s="811">
        <v>0.44500000000000001</v>
      </c>
      <c r="BC74" s="811">
        <v>7.0000000000000007E-2</v>
      </c>
      <c r="BD74" s="812">
        <v>0</v>
      </c>
      <c r="BE74" s="812">
        <v>0</v>
      </c>
      <c r="BF74" s="812">
        <v>0</v>
      </c>
      <c r="BG74" s="812">
        <v>0</v>
      </c>
      <c r="BH74" s="810">
        <v>8.69</v>
      </c>
      <c r="BI74" s="405">
        <v>8.0000000000000071</v>
      </c>
      <c r="BJ74" s="405">
        <v>4.1666666666666741</v>
      </c>
      <c r="BK74" s="405">
        <v>4.3478260869565188</v>
      </c>
      <c r="BL74" s="405">
        <v>9.5238095238095344</v>
      </c>
      <c r="BM74" s="306">
        <v>4.9999999999999822</v>
      </c>
      <c r="BN74" s="306">
        <v>8.1081081081081141</v>
      </c>
      <c r="BO74" s="306">
        <v>12.12121212121211</v>
      </c>
      <c r="BP74" s="306">
        <v>10</v>
      </c>
      <c r="BQ74" s="306">
        <v>4.3478260869565188</v>
      </c>
      <c r="BR74" s="306">
        <v>29.213483146067396</v>
      </c>
      <c r="BS74" s="306">
        <v>535.71428571428567</v>
      </c>
      <c r="BT74" s="306">
        <v>0</v>
      </c>
      <c r="BU74" s="306">
        <v>0</v>
      </c>
      <c r="BV74" s="306">
        <v>0</v>
      </c>
      <c r="BW74" s="306">
        <v>0</v>
      </c>
      <c r="BX74" s="404">
        <v>42.036214496937504</v>
      </c>
      <c r="BY74" s="405">
        <v>132.13253700233636</v>
      </c>
      <c r="BZ74" s="788" t="s">
        <v>2637</v>
      </c>
      <c r="CA74" s="348">
        <v>1.3239619300433372</v>
      </c>
      <c r="CB74" s="348">
        <v>8.4239619300433368</v>
      </c>
      <c r="CC74" s="306">
        <v>62.378366865648495</v>
      </c>
      <c r="CD74" s="570">
        <v>1.1880000000000002</v>
      </c>
      <c r="CE74" s="419">
        <v>1.2405096000000002</v>
      </c>
      <c r="CF74" s="419">
        <v>1.2529146960000002</v>
      </c>
      <c r="CG74" s="419">
        <v>1.2654438429600001</v>
      </c>
      <c r="CH74" s="496">
        <v>1.2780982813896002</v>
      </c>
      <c r="CI74" s="419">
        <v>6.2249664203496007</v>
      </c>
      <c r="CJ74" s="405">
        <v>12.010353888384335</v>
      </c>
      <c r="CK74" s="457">
        <v>0.78</v>
      </c>
      <c r="CL74" s="458">
        <v>23.83</v>
      </c>
      <c r="CM74" s="458">
        <v>-2.2400000000000002</v>
      </c>
      <c r="CN74" s="459">
        <v>2.2799999999999998</v>
      </c>
      <c r="CO74" s="460">
        <v>9.25</v>
      </c>
    </row>
    <row r="75" spans="1:93" ht="11.25" customHeight="1">
      <c r="A75" s="23" t="s">
        <v>607</v>
      </c>
      <c r="B75" s="24" t="s">
        <v>608</v>
      </c>
      <c r="C75" s="29" t="s">
        <v>3267</v>
      </c>
      <c r="D75" s="117">
        <v>22</v>
      </c>
      <c r="E75" s="121">
        <v>120</v>
      </c>
      <c r="F75" s="38" t="s">
        <v>2049</v>
      </c>
      <c r="G75" s="39" t="s">
        <v>1572</v>
      </c>
      <c r="H75" s="149">
        <v>58.4</v>
      </c>
      <c r="I75" s="227">
        <v>1.3013698630136987</v>
      </c>
      <c r="J75" s="113">
        <v>0.18</v>
      </c>
      <c r="K75" s="113">
        <v>0.19</v>
      </c>
      <c r="L75" s="104">
        <v>5.555555555555558</v>
      </c>
      <c r="M75" s="26">
        <v>41878</v>
      </c>
      <c r="N75" s="27">
        <v>41880</v>
      </c>
      <c r="O75" s="28">
        <v>41897</v>
      </c>
      <c r="P75" s="195" t="s">
        <v>1444</v>
      </c>
      <c r="Q75" s="24"/>
      <c r="R75" s="224">
        <v>0.76</v>
      </c>
      <c r="S75" s="231">
        <v>36.714975845410628</v>
      </c>
      <c r="T75" s="680">
        <v>121.13744896908334</v>
      </c>
      <c r="U75" s="227">
        <v>28.212560386473431</v>
      </c>
      <c r="V75" s="492">
        <v>12</v>
      </c>
      <c r="W75" s="161">
        <v>2.0699999999999998</v>
      </c>
      <c r="X75" s="155">
        <v>1.88</v>
      </c>
      <c r="Y75" s="149">
        <v>2.31</v>
      </c>
      <c r="Z75" s="156">
        <v>3.9</v>
      </c>
      <c r="AA75" s="149">
        <v>14.2</v>
      </c>
      <c r="AB75" s="432">
        <v>21.2</v>
      </c>
      <c r="AC75" s="440">
        <v>11.51</v>
      </c>
      <c r="AD75" s="443">
        <v>2.8</v>
      </c>
      <c r="AE75" s="440">
        <v>15</v>
      </c>
      <c r="AF75" s="723">
        <v>5</v>
      </c>
      <c r="AG75" s="466">
        <v>844</v>
      </c>
      <c r="AH75" s="653">
        <v>3.6</v>
      </c>
      <c r="AI75" s="767">
        <v>0.35</v>
      </c>
      <c r="AJ75" s="861">
        <v>3.562572980118909</v>
      </c>
      <c r="AK75" s="688">
        <v>0.95866617179275881</v>
      </c>
      <c r="AL75" s="634">
        <v>5.7142857142857162</v>
      </c>
      <c r="AM75" s="631">
        <v>7.2408274971694553</v>
      </c>
      <c r="AN75" s="631">
        <v>9.9752043443329441</v>
      </c>
      <c r="AO75" s="235">
        <v>10.405295021184235</v>
      </c>
      <c r="AP75" s="808">
        <v>0.74</v>
      </c>
      <c r="AQ75" s="808">
        <v>0.7</v>
      </c>
      <c r="AR75" s="809"/>
      <c r="AS75" s="808">
        <v>0.66</v>
      </c>
      <c r="AT75" s="796">
        <v>0.6</v>
      </c>
      <c r="AU75" s="809"/>
      <c r="AV75" s="810">
        <v>0.52</v>
      </c>
      <c r="AW75" s="811">
        <v>0.46</v>
      </c>
      <c r="AX75" s="811">
        <v>0.4</v>
      </c>
      <c r="AY75" s="811">
        <v>0.34</v>
      </c>
      <c r="AZ75" s="811">
        <v>0.31</v>
      </c>
      <c r="BA75" s="811">
        <v>0.28999999999999998</v>
      </c>
      <c r="BB75" s="811">
        <v>0.27500000000000002</v>
      </c>
      <c r="BC75" s="811">
        <v>0.26500000000000001</v>
      </c>
      <c r="BD75" s="811">
        <v>0.255</v>
      </c>
      <c r="BE75" s="811">
        <v>0.25</v>
      </c>
      <c r="BF75" s="811">
        <v>0.215</v>
      </c>
      <c r="BG75" s="811">
        <v>0.18</v>
      </c>
      <c r="BH75" s="810">
        <v>6.46</v>
      </c>
      <c r="BI75" s="405">
        <v>5.7142857142857162</v>
      </c>
      <c r="BJ75" s="405">
        <v>6.0606060606060552</v>
      </c>
      <c r="BK75" s="405">
        <v>10</v>
      </c>
      <c r="BL75" s="405">
        <v>15.384615384615374</v>
      </c>
      <c r="BM75" s="306">
        <v>13.043478260869556</v>
      </c>
      <c r="BN75" s="306">
        <v>15</v>
      </c>
      <c r="BO75" s="306">
        <v>17.647058823529417</v>
      </c>
      <c r="BP75" s="306">
        <v>9.6774193548387224</v>
      </c>
      <c r="BQ75" s="306">
        <v>6.8965517241379448</v>
      </c>
      <c r="BR75" s="306">
        <v>5.4545454545454453</v>
      </c>
      <c r="BS75" s="306">
        <v>3.7735849056603765</v>
      </c>
      <c r="BT75" s="306">
        <v>3.9215686274509887</v>
      </c>
      <c r="BU75" s="306">
        <v>2</v>
      </c>
      <c r="BV75" s="306">
        <v>16.279069767441868</v>
      </c>
      <c r="BW75" s="306">
        <v>19.444444444444443</v>
      </c>
      <c r="BX75" s="404">
        <v>10.019815234828393</v>
      </c>
      <c r="BY75" s="405">
        <v>5.5036415865344193</v>
      </c>
      <c r="BZ75" s="788" t="s">
        <v>2442</v>
      </c>
      <c r="CA75" s="348">
        <v>-16.935986179126786</v>
      </c>
      <c r="CB75" s="348">
        <v>11.276574207346643</v>
      </c>
      <c r="CC75" s="306">
        <v>69.160182932483437</v>
      </c>
      <c r="CD75" s="570">
        <v>0.81400000000000006</v>
      </c>
      <c r="CE75" s="419">
        <v>0.89540000000000008</v>
      </c>
      <c r="CF75" s="419">
        <v>0.98494000000000015</v>
      </c>
      <c r="CG75" s="419">
        <v>1.0834340000000002</v>
      </c>
      <c r="CH75" s="496">
        <v>1.1917774000000003</v>
      </c>
      <c r="CI75" s="419">
        <v>4.9695514000000012</v>
      </c>
      <c r="CJ75" s="405">
        <v>8.509505821917811</v>
      </c>
      <c r="CK75" s="457">
        <v>0.85</v>
      </c>
      <c r="CL75" s="458">
        <v>27.41</v>
      </c>
      <c r="CM75" s="458">
        <v>-4.51</v>
      </c>
      <c r="CN75" s="459">
        <v>0.82</v>
      </c>
      <c r="CO75" s="460">
        <v>9.65</v>
      </c>
    </row>
    <row r="76" spans="1:93" ht="11.25" customHeight="1">
      <c r="A76" s="30" t="s">
        <v>3663</v>
      </c>
      <c r="B76" s="32" t="s">
        <v>3664</v>
      </c>
      <c r="C76" s="35" t="s">
        <v>3690</v>
      </c>
      <c r="D76" s="118">
        <v>6</v>
      </c>
      <c r="E76" s="24">
        <v>433</v>
      </c>
      <c r="F76" s="65" t="s">
        <v>2659</v>
      </c>
      <c r="G76" s="66" t="s">
        <v>2659</v>
      </c>
      <c r="H76" s="1158">
        <v>32.74</v>
      </c>
      <c r="I76" s="229">
        <v>4.0470983506414164</v>
      </c>
      <c r="J76" s="125">
        <v>0.61803350000000001</v>
      </c>
      <c r="K76" s="125">
        <v>0.66250999999999993</v>
      </c>
      <c r="L76" s="537">
        <v>7.1964545611200581</v>
      </c>
      <c r="M76" s="43">
        <v>41934</v>
      </c>
      <c r="N76" s="44">
        <v>41936</v>
      </c>
      <c r="O76" s="34">
        <v>41981</v>
      </c>
      <c r="P76" s="34" t="s">
        <v>3238</v>
      </c>
      <c r="Q76" s="197" t="s">
        <v>2046</v>
      </c>
      <c r="R76" s="192">
        <v>1.3250199999999999</v>
      </c>
      <c r="S76" s="672">
        <v>92.015277777777769</v>
      </c>
      <c r="T76" s="681" t="s">
        <v>462</v>
      </c>
      <c r="U76" s="229">
        <v>22.736111111111114</v>
      </c>
      <c r="V76" s="493">
        <v>12</v>
      </c>
      <c r="W76" s="878">
        <v>1.44</v>
      </c>
      <c r="X76" s="879" t="s">
        <v>462</v>
      </c>
      <c r="Y76" s="506" t="s">
        <v>462</v>
      </c>
      <c r="Z76" s="880" t="s">
        <v>462</v>
      </c>
      <c r="AA76" s="506" t="s">
        <v>462</v>
      </c>
      <c r="AB76" s="881" t="s">
        <v>462</v>
      </c>
      <c r="AC76" s="1021" t="s">
        <v>462</v>
      </c>
      <c r="AD76" s="882" t="s">
        <v>462</v>
      </c>
      <c r="AE76" s="1021" t="s">
        <v>462</v>
      </c>
      <c r="AF76" s="725">
        <v>0</v>
      </c>
      <c r="AG76" s="962">
        <v>25820</v>
      </c>
      <c r="AH76" s="1025" t="s">
        <v>462</v>
      </c>
      <c r="AI76" s="879" t="s">
        <v>462</v>
      </c>
      <c r="AJ76" s="796" t="s">
        <v>462</v>
      </c>
      <c r="AK76" s="688">
        <v>0.85951586794057433</v>
      </c>
      <c r="AL76" s="635">
        <v>7.1964545611200581</v>
      </c>
      <c r="AM76" s="636">
        <v>4.5949280418171812</v>
      </c>
      <c r="AN76" s="636">
        <v>6.0091455042329933</v>
      </c>
      <c r="AO76" s="236">
        <v>6.9913142134665707</v>
      </c>
      <c r="AP76" s="814">
        <v>1.3250199999999999</v>
      </c>
      <c r="AQ76" s="814">
        <v>1.236067</v>
      </c>
      <c r="AR76" s="1054"/>
      <c r="AS76" s="814">
        <v>1.1982178000000001</v>
      </c>
      <c r="AT76" s="797">
        <v>1.1579520000000001</v>
      </c>
      <c r="AU76" s="1054"/>
      <c r="AV76" s="816">
        <v>0.99369700000000005</v>
      </c>
      <c r="AW76" s="817">
        <v>0.98970499999999995</v>
      </c>
      <c r="AX76" s="820">
        <v>0.95584800000000003</v>
      </c>
      <c r="AY76" s="817">
        <v>0.95655199999999996</v>
      </c>
      <c r="AZ76" s="817">
        <v>0.813303</v>
      </c>
      <c r="BA76" s="817">
        <v>0.73432000000000008</v>
      </c>
      <c r="BB76" s="817">
        <v>0.67412000000000005</v>
      </c>
      <c r="BC76" s="817">
        <v>0.58220000000000005</v>
      </c>
      <c r="BD76" s="817">
        <v>0.54032000000000002</v>
      </c>
      <c r="BE76" s="820">
        <v>0.50390000000000001</v>
      </c>
      <c r="BF76" s="817">
        <v>0.50739999999999996</v>
      </c>
      <c r="BG76" s="817">
        <v>0.46360000000000001</v>
      </c>
      <c r="BH76" s="816">
        <v>13.6322218</v>
      </c>
      <c r="BI76" s="409">
        <v>7.1964545611200581</v>
      </c>
      <c r="BJ76" s="409">
        <v>3.1587913315926253</v>
      </c>
      <c r="BK76" s="409">
        <v>3.4773289393688289</v>
      </c>
      <c r="BL76" s="409">
        <v>16.529686614732665</v>
      </c>
      <c r="BM76" s="395">
        <v>0.40335251413301521</v>
      </c>
      <c r="BN76" s="395">
        <v>3.5420903742017451</v>
      </c>
      <c r="BO76" s="395">
        <v>0</v>
      </c>
      <c r="BP76" s="395">
        <v>17.613238854399892</v>
      </c>
      <c r="BQ76" s="395">
        <v>10.75593746595489</v>
      </c>
      <c r="BR76" s="395">
        <v>8.9301608022310575</v>
      </c>
      <c r="BS76" s="395">
        <v>15.788388869804182</v>
      </c>
      <c r="BT76" s="395">
        <v>7.7509623926562021</v>
      </c>
      <c r="BU76" s="395">
        <v>7.2276245286763352</v>
      </c>
      <c r="BV76" s="395">
        <v>0</v>
      </c>
      <c r="BW76" s="395">
        <v>9.4477998274374428</v>
      </c>
      <c r="BX76" s="408">
        <v>7.4547878050872631</v>
      </c>
      <c r="BY76" s="409">
        <v>5.6727695818880477</v>
      </c>
      <c r="BZ76" s="654" t="s">
        <v>2558</v>
      </c>
      <c r="CA76" s="349">
        <v>-12.679867256236705</v>
      </c>
      <c r="CB76" s="349">
        <v>10.05624385487441</v>
      </c>
      <c r="CC76" s="395">
        <v>31.516403454533179</v>
      </c>
      <c r="CD76" s="574">
        <v>1.3647705999999999</v>
      </c>
      <c r="CE76" s="420">
        <v>1.4057137179999999</v>
      </c>
      <c r="CF76" s="420">
        <v>1.4478851295399999</v>
      </c>
      <c r="CG76" s="420">
        <v>1.4913216834262</v>
      </c>
      <c r="CH76" s="497">
        <v>1.5360613339289859</v>
      </c>
      <c r="CI76" s="420">
        <v>7.2457524648951859</v>
      </c>
      <c r="CJ76" s="409">
        <v>22.13119262338175</v>
      </c>
      <c r="CK76" s="883" t="s">
        <v>462</v>
      </c>
      <c r="CL76" s="884">
        <v>27.39</v>
      </c>
      <c r="CM76" s="884">
        <v>-2.76</v>
      </c>
      <c r="CN76" s="891">
        <v>5.23</v>
      </c>
      <c r="CO76" s="892">
        <v>10.119999999999999</v>
      </c>
    </row>
    <row r="77" spans="1:93" ht="11.25" customHeight="1">
      <c r="A77" s="15" t="s">
        <v>2789</v>
      </c>
      <c r="B77" s="16" t="s">
        <v>811</v>
      </c>
      <c r="C77" s="22" t="s">
        <v>1312</v>
      </c>
      <c r="D77" s="116">
        <v>6</v>
      </c>
      <c r="E77" s="24">
        <v>442</v>
      </c>
      <c r="F77" s="78" t="s">
        <v>2659</v>
      </c>
      <c r="G77" s="50" t="s">
        <v>2659</v>
      </c>
      <c r="H77" s="272">
        <v>58.92</v>
      </c>
      <c r="I77" s="227">
        <v>0.50916496945010181</v>
      </c>
      <c r="J77" s="127">
        <v>0.26</v>
      </c>
      <c r="K77" s="127">
        <v>0.3</v>
      </c>
      <c r="L77" s="764">
        <v>15.384615384615374</v>
      </c>
      <c r="M77" s="19">
        <v>41997</v>
      </c>
      <c r="N77" s="20">
        <v>42002</v>
      </c>
      <c r="O77" s="21">
        <v>42031</v>
      </c>
      <c r="P77" s="21" t="s">
        <v>1371</v>
      </c>
      <c r="Q77" s="128" t="s">
        <v>343</v>
      </c>
      <c r="R77" s="224">
        <v>0.3</v>
      </c>
      <c r="S77" s="231">
        <v>20.97902097902098</v>
      </c>
      <c r="T77" s="680">
        <v>195.55021581776936</v>
      </c>
      <c r="U77" s="227">
        <v>41.202797202797207</v>
      </c>
      <c r="V77" s="492">
        <v>12</v>
      </c>
      <c r="W77" s="161">
        <v>1.43</v>
      </c>
      <c r="X77" s="155">
        <v>1.72</v>
      </c>
      <c r="Y77" s="149">
        <v>3.93</v>
      </c>
      <c r="Z77" s="156">
        <v>4.7699999999999996</v>
      </c>
      <c r="AA77" s="149">
        <v>12.6</v>
      </c>
      <c r="AB77" s="432">
        <v>9.8000000000000007</v>
      </c>
      <c r="AC77" s="440">
        <v>52.7</v>
      </c>
      <c r="AD77" s="443">
        <v>16.7</v>
      </c>
      <c r="AE77" s="440">
        <v>24</v>
      </c>
      <c r="AF77" s="723">
        <v>3</v>
      </c>
      <c r="AG77" s="456">
        <v>1811</v>
      </c>
      <c r="AH77" s="653">
        <v>1.3</v>
      </c>
      <c r="AI77" s="767">
        <v>0.91</v>
      </c>
      <c r="AJ77" s="795">
        <v>1.9488858124001693</v>
      </c>
      <c r="AK77" s="794">
        <v>0.95084211725355616</v>
      </c>
      <c r="AL77" s="634">
        <v>36.363636363636353</v>
      </c>
      <c r="AM77" s="631">
        <v>25.99210498948732</v>
      </c>
      <c r="AN77" s="631">
        <v>32.546393067082825</v>
      </c>
      <c r="AO77" s="235">
        <v>34.229019178379374</v>
      </c>
      <c r="AP77" s="808">
        <v>0.3</v>
      </c>
      <c r="AQ77" s="808">
        <v>0.22</v>
      </c>
      <c r="AR77" s="809"/>
      <c r="AS77" s="808">
        <v>0.18</v>
      </c>
      <c r="AT77" s="796">
        <v>0.15</v>
      </c>
      <c r="AU77" s="809"/>
      <c r="AV77" s="810">
        <v>0.11</v>
      </c>
      <c r="AW77" s="812">
        <v>7.3330000000000006E-2</v>
      </c>
      <c r="AX77" s="811">
        <v>7.3330000000000006E-2</v>
      </c>
      <c r="AY77" s="811">
        <v>0.04</v>
      </c>
      <c r="AZ77" s="811">
        <v>2.6669999999999999E-2</v>
      </c>
      <c r="BA77" s="811">
        <v>1.7780000000000001E-2</v>
      </c>
      <c r="BB77" s="812">
        <v>1.5800000000000002E-2</v>
      </c>
      <c r="BC77" s="811">
        <v>1.5800000000000002E-2</v>
      </c>
      <c r="BD77" s="811">
        <v>1.2840000000000001E-2</v>
      </c>
      <c r="BE77" s="811">
        <v>1.1849999999999999E-2</v>
      </c>
      <c r="BF77" s="811">
        <v>9.8700000000000003E-3</v>
      </c>
      <c r="BG77" s="812">
        <v>6.5199999999999998E-3</v>
      </c>
      <c r="BH77" s="810">
        <v>1.2637899999999997</v>
      </c>
      <c r="BI77" s="405">
        <v>36.363636363636353</v>
      </c>
      <c r="BJ77" s="405">
        <v>22.222222222222232</v>
      </c>
      <c r="BK77" s="405">
        <v>20</v>
      </c>
      <c r="BL77" s="405">
        <v>36.363636363636353</v>
      </c>
      <c r="BM77" s="306">
        <v>50.006818491749613</v>
      </c>
      <c r="BN77" s="306">
        <v>0</v>
      </c>
      <c r="BO77" s="306">
        <v>83.325000000000003</v>
      </c>
      <c r="BP77" s="306">
        <v>49.981252343457072</v>
      </c>
      <c r="BQ77" s="306">
        <v>50</v>
      </c>
      <c r="BR77" s="306">
        <v>12.531645569620252</v>
      </c>
      <c r="BS77" s="306">
        <v>0</v>
      </c>
      <c r="BT77" s="306">
        <v>23.052959501557634</v>
      </c>
      <c r="BU77" s="306">
        <v>8.3544303797468586</v>
      </c>
      <c r="BV77" s="306">
        <v>20.060790273556229</v>
      </c>
      <c r="BW77" s="306">
        <v>51.380368098159515</v>
      </c>
      <c r="BX77" s="404">
        <v>30.90951730715614</v>
      </c>
      <c r="BY77" s="405">
        <v>22.286018913912198</v>
      </c>
      <c r="BZ77" s="788" t="s">
        <v>1464</v>
      </c>
      <c r="CA77" s="348">
        <v>-8.1472391662642778</v>
      </c>
      <c r="CB77" s="348">
        <v>33.055558036532929</v>
      </c>
      <c r="CC77" s="306">
        <v>65.741818181818189</v>
      </c>
      <c r="CD77" s="570">
        <v>0.32940000000000003</v>
      </c>
      <c r="CE77" s="419">
        <v>0.36234000000000005</v>
      </c>
      <c r="CF77" s="419">
        <v>0.39857400000000009</v>
      </c>
      <c r="CG77" s="419">
        <v>0.43843140000000014</v>
      </c>
      <c r="CH77" s="496">
        <v>0.4822745400000002</v>
      </c>
      <c r="CI77" s="419">
        <v>2.0110199400000006</v>
      </c>
      <c r="CJ77" s="405">
        <v>3.4131363543788198</v>
      </c>
      <c r="CK77" s="457">
        <v>0.94</v>
      </c>
      <c r="CL77" s="458">
        <v>21.05</v>
      </c>
      <c r="CM77" s="458">
        <v>-15.36</v>
      </c>
      <c r="CN77" s="525">
        <v>-1.31</v>
      </c>
      <c r="CO77" s="508">
        <v>3.4</v>
      </c>
    </row>
    <row r="78" spans="1:93" ht="11.25" customHeight="1">
      <c r="A78" s="23" t="s">
        <v>2233</v>
      </c>
      <c r="B78" s="24" t="s">
        <v>3467</v>
      </c>
      <c r="C78" s="29" t="s">
        <v>497</v>
      </c>
      <c r="D78" s="117">
        <v>21</v>
      </c>
      <c r="E78" s="121">
        <v>139</v>
      </c>
      <c r="F78" s="57" t="s">
        <v>2659</v>
      </c>
      <c r="G78" s="49" t="s">
        <v>2659</v>
      </c>
      <c r="H78" s="182">
        <v>59.38</v>
      </c>
      <c r="I78" s="227">
        <v>2.2903334456045807</v>
      </c>
      <c r="J78" s="113">
        <v>0.31</v>
      </c>
      <c r="K78" s="113">
        <v>0.34</v>
      </c>
      <c r="L78" s="104">
        <v>9.6774193548387224</v>
      </c>
      <c r="M78" s="26">
        <v>41908</v>
      </c>
      <c r="N78" s="27">
        <v>41912</v>
      </c>
      <c r="O78" s="28">
        <v>41927</v>
      </c>
      <c r="P78" s="195" t="s">
        <v>1514</v>
      </c>
      <c r="Q78" s="24"/>
      <c r="R78" s="224">
        <v>1.36</v>
      </c>
      <c r="S78" s="231">
        <v>33.580246913580254</v>
      </c>
      <c r="T78" s="680">
        <v>0.17553866065986856</v>
      </c>
      <c r="U78" s="227">
        <v>14.661728395061729</v>
      </c>
      <c r="V78" s="492">
        <v>12</v>
      </c>
      <c r="W78" s="161">
        <v>4.05</v>
      </c>
      <c r="X78" s="155">
        <v>1.22</v>
      </c>
      <c r="Y78" s="149">
        <v>4.82</v>
      </c>
      <c r="Z78" s="156">
        <v>1.54</v>
      </c>
      <c r="AA78" s="149">
        <v>11.1</v>
      </c>
      <c r="AB78" s="432">
        <v>15.8</v>
      </c>
      <c r="AC78" s="440">
        <v>7.68</v>
      </c>
      <c r="AD78" s="443">
        <v>14.1</v>
      </c>
      <c r="AE78" s="440">
        <v>12</v>
      </c>
      <c r="AF78" s="723">
        <v>3</v>
      </c>
      <c r="AG78" s="456">
        <v>920</v>
      </c>
      <c r="AH78" s="653">
        <v>0.2</v>
      </c>
      <c r="AI78" s="767">
        <v>0.04</v>
      </c>
      <c r="AJ78" s="796">
        <v>0.52269134899546199</v>
      </c>
      <c r="AK78" s="688">
        <v>0.78022402099998367</v>
      </c>
      <c r="AL78" s="634">
        <v>7.6271186440677985</v>
      </c>
      <c r="AM78" s="631">
        <v>7.5807373057610761</v>
      </c>
      <c r="AN78" s="631">
        <v>7.3699480208360146</v>
      </c>
      <c r="AO78" s="235">
        <v>9.445938374712215</v>
      </c>
      <c r="AP78" s="808">
        <v>1.27</v>
      </c>
      <c r="AQ78" s="808">
        <v>1.18</v>
      </c>
      <c r="AR78" s="809"/>
      <c r="AS78" s="808">
        <v>1.1000000000000001</v>
      </c>
      <c r="AT78" s="796">
        <v>1.02</v>
      </c>
      <c r="AU78" s="809"/>
      <c r="AV78" s="810">
        <v>0.94</v>
      </c>
      <c r="AW78" s="811">
        <v>0.89</v>
      </c>
      <c r="AX78" s="811">
        <v>0.82</v>
      </c>
      <c r="AY78" s="811">
        <v>0.74</v>
      </c>
      <c r="AZ78" s="811">
        <v>0.66</v>
      </c>
      <c r="BA78" s="811">
        <v>0.57999999999999996</v>
      </c>
      <c r="BB78" s="811">
        <v>0.51500000000000001</v>
      </c>
      <c r="BC78" s="811">
        <v>0.45500000000000002</v>
      </c>
      <c r="BD78" s="811">
        <v>0.38</v>
      </c>
      <c r="BE78" s="811">
        <v>0.36</v>
      </c>
      <c r="BF78" s="811">
        <v>0.32</v>
      </c>
      <c r="BG78" s="811">
        <v>0.25</v>
      </c>
      <c r="BH78" s="810">
        <v>11.48</v>
      </c>
      <c r="BI78" s="405">
        <v>7.6271186440677985</v>
      </c>
      <c r="BJ78" s="405">
        <v>7.2727272727272529</v>
      </c>
      <c r="BK78" s="405">
        <v>7.8431372549019773</v>
      </c>
      <c r="BL78" s="405">
        <v>8.5106382978723527</v>
      </c>
      <c r="BM78" s="306">
        <v>5.6179775280898792</v>
      </c>
      <c r="BN78" s="306">
        <v>8.5365853658536661</v>
      </c>
      <c r="BO78" s="306">
        <v>10.810810810810811</v>
      </c>
      <c r="BP78" s="306">
        <v>12.12121212121211</v>
      </c>
      <c r="BQ78" s="306">
        <v>13.793103448275868</v>
      </c>
      <c r="BR78" s="306">
        <v>12.621359223300965</v>
      </c>
      <c r="BS78" s="306">
        <v>13.186813186813184</v>
      </c>
      <c r="BT78" s="306">
        <v>19.736842105263165</v>
      </c>
      <c r="BU78" s="306">
        <v>5.555555555555558</v>
      </c>
      <c r="BV78" s="306">
        <v>12.5</v>
      </c>
      <c r="BW78" s="306">
        <v>28</v>
      </c>
      <c r="BX78" s="404">
        <v>11.582258720982972</v>
      </c>
      <c r="BY78" s="405">
        <v>5.6868882700724175</v>
      </c>
      <c r="BZ78" s="788" t="s">
        <v>2637</v>
      </c>
      <c r="CA78" s="348">
        <v>-5.0014469286211334</v>
      </c>
      <c r="CB78" s="348">
        <v>9.6602814664405958</v>
      </c>
      <c r="CC78" s="306">
        <v>68.296383319243716</v>
      </c>
      <c r="CD78" s="570">
        <v>1.3970000000000002</v>
      </c>
      <c r="CE78" s="419">
        <v>1.5042896000000003</v>
      </c>
      <c r="CF78" s="419">
        <v>1.6547185600000005</v>
      </c>
      <c r="CG78" s="419">
        <v>1.8201904160000006</v>
      </c>
      <c r="CH78" s="496">
        <v>2.0022094576000007</v>
      </c>
      <c r="CI78" s="419">
        <v>8.3784080336000031</v>
      </c>
      <c r="CJ78" s="405">
        <v>14.109814809026613</v>
      </c>
      <c r="CK78" s="457">
        <v>1.1499999999999999</v>
      </c>
      <c r="CL78" s="458">
        <v>14.87</v>
      </c>
      <c r="CM78" s="458">
        <v>-14.09</v>
      </c>
      <c r="CN78" s="459">
        <v>-0.96</v>
      </c>
      <c r="CO78" s="460">
        <v>-3.62</v>
      </c>
    </row>
    <row r="79" spans="1:93" ht="11.25" customHeight="1">
      <c r="A79" s="23" t="s">
        <v>1373</v>
      </c>
      <c r="B79" s="24" t="s">
        <v>0</v>
      </c>
      <c r="C79" s="217" t="s">
        <v>497</v>
      </c>
      <c r="D79" s="117">
        <v>5</v>
      </c>
      <c r="E79" s="24">
        <v>576</v>
      </c>
      <c r="F79" s="57" t="s">
        <v>2659</v>
      </c>
      <c r="G79" s="49" t="s">
        <v>2659</v>
      </c>
      <c r="H79" s="181">
        <v>31.45</v>
      </c>
      <c r="I79" s="227">
        <v>4.8966613672496031</v>
      </c>
      <c r="J79" s="126">
        <v>0.35</v>
      </c>
      <c r="K79" s="126">
        <v>0.38500000000000001</v>
      </c>
      <c r="L79" s="104">
        <v>10</v>
      </c>
      <c r="M79" s="26">
        <v>42004</v>
      </c>
      <c r="N79" s="27">
        <v>42009</v>
      </c>
      <c r="O79" s="28">
        <v>42017</v>
      </c>
      <c r="P79" s="195" t="s">
        <v>1514</v>
      </c>
      <c r="Q79" s="91" t="s">
        <v>992</v>
      </c>
      <c r="R79" s="224">
        <v>1.54</v>
      </c>
      <c r="S79" s="231">
        <v>62.857142857142854</v>
      </c>
      <c r="T79" s="680">
        <v>-12.564374182307592</v>
      </c>
      <c r="U79" s="227">
        <v>12.836734693877549</v>
      </c>
      <c r="V79" s="492">
        <v>12</v>
      </c>
      <c r="W79" s="161">
        <v>2.4500000000000002</v>
      </c>
      <c r="X79" s="155">
        <v>1.84</v>
      </c>
      <c r="Y79" s="149">
        <v>5.91</v>
      </c>
      <c r="Z79" s="156">
        <v>1.34</v>
      </c>
      <c r="AA79" s="149">
        <v>13.3</v>
      </c>
      <c r="AB79" s="432">
        <v>-10.9</v>
      </c>
      <c r="AC79" s="440">
        <v>11.11</v>
      </c>
      <c r="AD79" s="443">
        <v>7.8</v>
      </c>
      <c r="AE79" s="440">
        <v>6.98</v>
      </c>
      <c r="AF79" s="723">
        <v>3</v>
      </c>
      <c r="AG79" s="456">
        <v>1220</v>
      </c>
      <c r="AH79" s="653">
        <v>13.24</v>
      </c>
      <c r="AI79" s="767">
        <v>1.57</v>
      </c>
      <c r="AJ79" s="796">
        <v>2.0359713278636318</v>
      </c>
      <c r="AK79" s="688">
        <v>1.4643328902291735</v>
      </c>
      <c r="AL79" s="634">
        <v>16.666666666666675</v>
      </c>
      <c r="AM79" s="631">
        <v>20.507113208761485</v>
      </c>
      <c r="AN79" s="631">
        <v>15.880576357336329</v>
      </c>
      <c r="AO79" s="235">
        <v>10.8449222600272</v>
      </c>
      <c r="AP79" s="808">
        <v>1.4</v>
      </c>
      <c r="AQ79" s="813">
        <v>1.2</v>
      </c>
      <c r="AR79" s="809"/>
      <c r="AS79" s="808">
        <v>1.05</v>
      </c>
      <c r="AT79" s="796">
        <v>0.8</v>
      </c>
      <c r="AU79" s="809"/>
      <c r="AV79" s="818">
        <v>0.47</v>
      </c>
      <c r="AW79" s="812">
        <v>0.67</v>
      </c>
      <c r="AX79" s="812">
        <v>0.88</v>
      </c>
      <c r="AY79" s="811">
        <v>0.84750000000000003</v>
      </c>
      <c r="AZ79" s="811">
        <v>0.71250000000000002</v>
      </c>
      <c r="BA79" s="811">
        <v>0.6</v>
      </c>
      <c r="BB79" s="811">
        <v>0.5</v>
      </c>
      <c r="BC79" s="812">
        <v>0</v>
      </c>
      <c r="BD79" s="812">
        <v>0</v>
      </c>
      <c r="BE79" s="811">
        <v>1.88</v>
      </c>
      <c r="BF79" s="811">
        <v>1.25</v>
      </c>
      <c r="BG79" s="812">
        <v>0.96</v>
      </c>
      <c r="BH79" s="810">
        <v>13.22</v>
      </c>
      <c r="BI79" s="405">
        <v>16.666666666666675</v>
      </c>
      <c r="BJ79" s="405">
        <v>14.285714285714279</v>
      </c>
      <c r="BK79" s="405">
        <v>31.25</v>
      </c>
      <c r="BL79" s="405">
        <v>70.212765957446834</v>
      </c>
      <c r="BM79" s="306">
        <v>0</v>
      </c>
      <c r="BN79" s="306">
        <v>0</v>
      </c>
      <c r="BO79" s="306">
        <v>3.8348082595870192</v>
      </c>
      <c r="BP79" s="306">
        <v>18.947368421052623</v>
      </c>
      <c r="BQ79" s="306">
        <v>18.75</v>
      </c>
      <c r="BR79" s="306">
        <v>20</v>
      </c>
      <c r="BS79" s="306">
        <v>0</v>
      </c>
      <c r="BT79" s="306">
        <v>0</v>
      </c>
      <c r="BU79" s="306">
        <v>0</v>
      </c>
      <c r="BV79" s="306">
        <v>50.4</v>
      </c>
      <c r="BW79" s="306">
        <v>30.20833333333335</v>
      </c>
      <c r="BX79" s="404">
        <v>18.303710461586721</v>
      </c>
      <c r="BY79" s="405">
        <v>19.901158410422134</v>
      </c>
      <c r="BZ79" s="788" t="s">
        <v>2637</v>
      </c>
      <c r="CA79" s="348">
        <v>7.9405030307083813</v>
      </c>
      <c r="CB79" s="348">
        <v>20.77723772458593</v>
      </c>
      <c r="CC79" s="306">
        <v>58.780612244897966</v>
      </c>
      <c r="CD79" s="570">
        <v>1.4139999999999999</v>
      </c>
      <c r="CE79" s="419">
        <v>1.5554000000000001</v>
      </c>
      <c r="CF79" s="419">
        <v>1.6639669200000002</v>
      </c>
      <c r="CG79" s="419">
        <v>1.7801118110160004</v>
      </c>
      <c r="CH79" s="496">
        <v>1.9043636154249173</v>
      </c>
      <c r="CI79" s="419">
        <v>8.3178423464409192</v>
      </c>
      <c r="CJ79" s="405">
        <v>26.447829400448075</v>
      </c>
      <c r="CK79" s="457">
        <v>1.1000000000000001</v>
      </c>
      <c r="CL79" s="458">
        <v>32.04</v>
      </c>
      <c r="CM79" s="458">
        <v>-7.77</v>
      </c>
      <c r="CN79" s="525">
        <v>6.07</v>
      </c>
      <c r="CO79" s="508">
        <v>5.4</v>
      </c>
    </row>
    <row r="80" spans="1:93" ht="11.25" customHeight="1">
      <c r="A80" s="86" t="s">
        <v>3032</v>
      </c>
      <c r="B80" s="24" t="s">
        <v>955</v>
      </c>
      <c r="C80" s="29" t="s">
        <v>497</v>
      </c>
      <c r="D80" s="117">
        <v>10</v>
      </c>
      <c r="E80" s="121">
        <v>342</v>
      </c>
      <c r="F80" s="57" t="s">
        <v>2659</v>
      </c>
      <c r="G80" s="49" t="s">
        <v>2659</v>
      </c>
      <c r="H80" s="181">
        <v>50.17</v>
      </c>
      <c r="I80" s="227">
        <v>1.754036276659358</v>
      </c>
      <c r="J80" s="126">
        <v>0.2</v>
      </c>
      <c r="K80" s="126">
        <v>0.22</v>
      </c>
      <c r="L80" s="104">
        <v>9.9999999999999858</v>
      </c>
      <c r="M80" s="26">
        <v>41941</v>
      </c>
      <c r="N80" s="27">
        <v>41943</v>
      </c>
      <c r="O80" s="28">
        <v>41950</v>
      </c>
      <c r="P80" s="195" t="s">
        <v>3616</v>
      </c>
      <c r="Q80" s="91"/>
      <c r="R80" s="224">
        <v>0.88</v>
      </c>
      <c r="S80" s="231">
        <v>26.747720364741639</v>
      </c>
      <c r="T80" s="680">
        <v>0.15293944749190658</v>
      </c>
      <c r="U80" s="227">
        <v>15.249240121580547</v>
      </c>
      <c r="V80" s="492">
        <v>12</v>
      </c>
      <c r="W80" s="161">
        <v>3.29</v>
      </c>
      <c r="X80" s="155">
        <v>1.39</v>
      </c>
      <c r="Y80" s="149">
        <v>4.09</v>
      </c>
      <c r="Z80" s="156">
        <v>1.48</v>
      </c>
      <c r="AA80" s="149">
        <v>10.199999999999999</v>
      </c>
      <c r="AB80" s="432">
        <v>28</v>
      </c>
      <c r="AC80" s="440">
        <v>6.23</v>
      </c>
      <c r="AD80" s="443">
        <v>8.5</v>
      </c>
      <c r="AE80" s="440">
        <v>11</v>
      </c>
      <c r="AF80" s="723">
        <v>5</v>
      </c>
      <c r="AG80" s="466">
        <v>298</v>
      </c>
      <c r="AH80" s="653">
        <v>0.7</v>
      </c>
      <c r="AI80" s="767">
        <v>0.03</v>
      </c>
      <c r="AJ80" s="796">
        <v>0.82524687758088289</v>
      </c>
      <c r="AK80" s="688" t="s">
        <v>462</v>
      </c>
      <c r="AL80" s="634">
        <v>9.5890410958904262</v>
      </c>
      <c r="AM80" s="631">
        <v>7.1664579674248774</v>
      </c>
      <c r="AN80" s="631">
        <v>7.0145984594375044</v>
      </c>
      <c r="AO80" s="235" t="s">
        <v>462</v>
      </c>
      <c r="AP80" s="808">
        <v>0.8</v>
      </c>
      <c r="AQ80" s="808">
        <v>0.73</v>
      </c>
      <c r="AR80" s="809"/>
      <c r="AS80" s="808">
        <v>0.7</v>
      </c>
      <c r="AT80" s="796">
        <v>0.65</v>
      </c>
      <c r="AU80" s="809"/>
      <c r="AV80" s="810">
        <v>0.61</v>
      </c>
      <c r="AW80" s="811">
        <v>0.56999999999999995</v>
      </c>
      <c r="AX80" s="811">
        <v>0.56000000000000005</v>
      </c>
      <c r="AY80" s="811">
        <v>0.51</v>
      </c>
      <c r="AZ80" s="811">
        <v>0.45523999999999998</v>
      </c>
      <c r="BA80" s="811">
        <v>0.19048000000000001</v>
      </c>
      <c r="BB80" s="812">
        <v>0</v>
      </c>
      <c r="BC80" s="812">
        <v>0</v>
      </c>
      <c r="BD80" s="812">
        <v>0</v>
      </c>
      <c r="BE80" s="812">
        <v>0</v>
      </c>
      <c r="BF80" s="812">
        <v>0</v>
      </c>
      <c r="BG80" s="812">
        <v>0</v>
      </c>
      <c r="BH80" s="810">
        <v>5.7757199999999989</v>
      </c>
      <c r="BI80" s="405">
        <v>9.5890410958904262</v>
      </c>
      <c r="BJ80" s="405">
        <v>4.2857142857142927</v>
      </c>
      <c r="BK80" s="405">
        <v>7.6923076923076872</v>
      </c>
      <c r="BL80" s="405">
        <v>6.5573770491803351</v>
      </c>
      <c r="BM80" s="306">
        <v>7.0175438596491224</v>
      </c>
      <c r="BN80" s="306">
        <v>1.7857142857142572</v>
      </c>
      <c r="BO80" s="306">
        <v>9.8039215686274606</v>
      </c>
      <c r="BP80" s="306">
        <v>12.028819963096392</v>
      </c>
      <c r="BQ80" s="306">
        <v>138.99622007559844</v>
      </c>
      <c r="BR80" s="306">
        <v>0</v>
      </c>
      <c r="BS80" s="306">
        <v>0</v>
      </c>
      <c r="BT80" s="306">
        <v>0</v>
      </c>
      <c r="BU80" s="306">
        <v>0</v>
      </c>
      <c r="BV80" s="306">
        <v>0</v>
      </c>
      <c r="BW80" s="306">
        <v>0</v>
      </c>
      <c r="BX80" s="404">
        <v>13.183777325051894</v>
      </c>
      <c r="BY80" s="405">
        <v>33.880674294344949</v>
      </c>
      <c r="BZ80" s="788" t="s">
        <v>2637</v>
      </c>
      <c r="CA80" s="348">
        <v>-6.4806053854836847</v>
      </c>
      <c r="CB80" s="348">
        <v>8.7686347360968622</v>
      </c>
      <c r="CC80" s="306">
        <v>61.920352712744176</v>
      </c>
      <c r="CD80" s="570">
        <v>0.88</v>
      </c>
      <c r="CE80" s="419">
        <v>0.9348240000000001</v>
      </c>
      <c r="CF80" s="419">
        <v>1.0283064000000002</v>
      </c>
      <c r="CG80" s="419">
        <v>1.1311370400000003</v>
      </c>
      <c r="CH80" s="496">
        <v>1.2442507440000004</v>
      </c>
      <c r="CI80" s="419">
        <v>5.2185181840000014</v>
      </c>
      <c r="CJ80" s="405">
        <v>10.401670687661952</v>
      </c>
      <c r="CK80" s="457">
        <v>0.81</v>
      </c>
      <c r="CL80" s="458">
        <v>19.13</v>
      </c>
      <c r="CM80" s="458">
        <v>-6.45</v>
      </c>
      <c r="CN80" s="459">
        <v>-1.25</v>
      </c>
      <c r="CO80" s="460">
        <v>5.46</v>
      </c>
    </row>
    <row r="81" spans="1:93" ht="11.25" customHeight="1">
      <c r="A81" s="30" t="s">
        <v>224</v>
      </c>
      <c r="B81" s="32" t="s">
        <v>225</v>
      </c>
      <c r="C81" s="35" t="s">
        <v>497</v>
      </c>
      <c r="D81" s="118">
        <v>5</v>
      </c>
      <c r="E81" s="24">
        <v>539</v>
      </c>
      <c r="F81" s="65" t="s">
        <v>2659</v>
      </c>
      <c r="G81" s="66" t="s">
        <v>2659</v>
      </c>
      <c r="H81" s="762">
        <v>53.45</v>
      </c>
      <c r="I81" s="227">
        <v>4.4003741814780168</v>
      </c>
      <c r="J81" s="125">
        <v>0.58299999999999996</v>
      </c>
      <c r="K81" s="125">
        <v>0.58799999999999997</v>
      </c>
      <c r="L81" s="537">
        <v>0.85763293310463506</v>
      </c>
      <c r="M81" s="43">
        <v>41915</v>
      </c>
      <c r="N81" s="44">
        <v>41919</v>
      </c>
      <c r="O81" s="34">
        <v>41941</v>
      </c>
      <c r="P81" s="273" t="s">
        <v>37</v>
      </c>
      <c r="Q81" s="197" t="s">
        <v>1804</v>
      </c>
      <c r="R81" s="224">
        <v>2.3519999999999999</v>
      </c>
      <c r="S81" s="231">
        <v>52.035398230088489</v>
      </c>
      <c r="T81" s="680">
        <v>-2.1976990616790593</v>
      </c>
      <c r="U81" s="227">
        <v>11.825221238938054</v>
      </c>
      <c r="V81" s="492">
        <v>10</v>
      </c>
      <c r="W81" s="161">
        <v>4.5199999999999996</v>
      </c>
      <c r="X81" s="155">
        <v>1.5</v>
      </c>
      <c r="Y81" s="149">
        <v>4.17</v>
      </c>
      <c r="Z81" s="156">
        <v>1.82</v>
      </c>
      <c r="AA81" s="149">
        <v>15.8</v>
      </c>
      <c r="AB81" s="432">
        <v>10.9</v>
      </c>
      <c r="AC81" s="440">
        <v>7.5</v>
      </c>
      <c r="AD81" s="443">
        <v>14</v>
      </c>
      <c r="AE81" s="440">
        <v>7.9</v>
      </c>
      <c r="AF81" s="723">
        <v>4</v>
      </c>
      <c r="AG81" s="456">
        <v>65024</v>
      </c>
      <c r="AH81" s="653">
        <v>0</v>
      </c>
      <c r="AI81" s="767">
        <v>0.11</v>
      </c>
      <c r="AJ81" s="797">
        <v>0.51001448529290738</v>
      </c>
      <c r="AK81" s="686">
        <v>0.90430607716670697</v>
      </c>
      <c r="AL81" s="634">
        <v>0.85763293310463506</v>
      </c>
      <c r="AM81" s="631">
        <v>4.4333205826350364</v>
      </c>
      <c r="AN81" s="631">
        <v>7.1402027941007029</v>
      </c>
      <c r="AO81" s="235">
        <v>7.8957810573072384</v>
      </c>
      <c r="AP81" s="808">
        <v>2.3519999999999999</v>
      </c>
      <c r="AQ81" s="808">
        <v>2.3319999999999999</v>
      </c>
      <c r="AR81" s="809"/>
      <c r="AS81" s="808">
        <v>2.1779999999999999</v>
      </c>
      <c r="AT81" s="796">
        <v>2.0649999999999999</v>
      </c>
      <c r="AU81" s="809"/>
      <c r="AV81" s="810">
        <v>1.89</v>
      </c>
      <c r="AW81" s="812">
        <v>1.6659999999999999</v>
      </c>
      <c r="AX81" s="811">
        <v>1.8939999999999999</v>
      </c>
      <c r="AY81" s="811">
        <v>1.5960000000000001</v>
      </c>
      <c r="AZ81" s="811">
        <v>1.3109999999999999</v>
      </c>
      <c r="BA81" s="811">
        <v>1.26</v>
      </c>
      <c r="BB81" s="811">
        <v>1.1000000000000001</v>
      </c>
      <c r="BC81" s="811">
        <v>0.84</v>
      </c>
      <c r="BD81" s="811">
        <v>0.37</v>
      </c>
      <c r="BE81" s="812">
        <v>0</v>
      </c>
      <c r="BF81" s="812">
        <v>0</v>
      </c>
      <c r="BG81" s="812">
        <v>0</v>
      </c>
      <c r="BH81" s="810">
        <v>20.854000000000003</v>
      </c>
      <c r="BI81" s="405">
        <v>0.85763293310463506</v>
      </c>
      <c r="BJ81" s="405">
        <v>7.0707070707070718</v>
      </c>
      <c r="BK81" s="405">
        <v>5.4721549636803868</v>
      </c>
      <c r="BL81" s="405">
        <v>9.259259259259256</v>
      </c>
      <c r="BM81" s="306">
        <v>13.445378151260501</v>
      </c>
      <c r="BN81" s="306">
        <v>0</v>
      </c>
      <c r="BO81" s="306">
        <v>18.671679197994973</v>
      </c>
      <c r="BP81" s="306">
        <v>21.739130434782616</v>
      </c>
      <c r="BQ81" s="306">
        <v>4.0476190476190332</v>
      </c>
      <c r="BR81" s="306">
        <v>14.545454545454529</v>
      </c>
      <c r="BS81" s="306">
        <v>30.952380952380977</v>
      </c>
      <c r="BT81" s="306">
        <v>127.02702702702702</v>
      </c>
      <c r="BU81" s="306">
        <v>0</v>
      </c>
      <c r="BV81" s="306">
        <v>0</v>
      </c>
      <c r="BW81" s="306">
        <v>0</v>
      </c>
      <c r="BX81" s="404">
        <v>16.872561572218068</v>
      </c>
      <c r="BY81" s="405">
        <v>30.789638218269342</v>
      </c>
      <c r="BZ81" s="788" t="s">
        <v>2637</v>
      </c>
      <c r="CA81" s="348">
        <v>-0.28464426335933446</v>
      </c>
      <c r="CB81" s="348">
        <v>11.54057697557872</v>
      </c>
      <c r="CC81" s="306">
        <v>51.926223203223465</v>
      </c>
      <c r="CD81" s="570">
        <v>2.5872000000000002</v>
      </c>
      <c r="CE81" s="419">
        <v>2.7812399999999999</v>
      </c>
      <c r="CF81" s="419">
        <v>3.00095796</v>
      </c>
      <c r="CG81" s="419">
        <v>3.2380336388399997</v>
      </c>
      <c r="CH81" s="496">
        <v>3.4938382963083594</v>
      </c>
      <c r="CI81" s="419">
        <v>15.101269895148359</v>
      </c>
      <c r="CJ81" s="405">
        <v>28.253077446488977</v>
      </c>
      <c r="CK81" s="457">
        <v>1.1000000000000001</v>
      </c>
      <c r="CL81" s="458">
        <v>12.24</v>
      </c>
      <c r="CM81" s="458">
        <v>-20.67</v>
      </c>
      <c r="CN81" s="525">
        <v>0.79</v>
      </c>
      <c r="CO81" s="508">
        <v>-11.26</v>
      </c>
    </row>
    <row r="82" spans="1:93" ht="11.25" customHeight="1">
      <c r="A82" s="15" t="s">
        <v>418</v>
      </c>
      <c r="B82" s="16" t="s">
        <v>419</v>
      </c>
      <c r="C82" s="22" t="s">
        <v>497</v>
      </c>
      <c r="D82" s="116">
        <v>17</v>
      </c>
      <c r="E82" s="121">
        <v>178</v>
      </c>
      <c r="F82" s="78" t="s">
        <v>2659</v>
      </c>
      <c r="G82" s="50" t="s">
        <v>2659</v>
      </c>
      <c r="H82" s="272">
        <v>36.6</v>
      </c>
      <c r="I82" s="226">
        <v>1.4207650273224042</v>
      </c>
      <c r="J82" s="111">
        <v>0.125</v>
      </c>
      <c r="K82" s="111">
        <v>0.13</v>
      </c>
      <c r="L82" s="764">
        <v>4</v>
      </c>
      <c r="M82" s="19">
        <v>42018</v>
      </c>
      <c r="N82" s="20">
        <v>42020</v>
      </c>
      <c r="O82" s="21">
        <v>42027</v>
      </c>
      <c r="P82" s="230" t="s">
        <v>3346</v>
      </c>
      <c r="Q82" s="128"/>
      <c r="R82" s="225">
        <v>0.52</v>
      </c>
      <c r="S82" s="675">
        <v>33.986928104575163</v>
      </c>
      <c r="T82" s="684">
        <v>89.004962413671734</v>
      </c>
      <c r="U82" s="226">
        <v>23.921568627450981</v>
      </c>
      <c r="V82" s="677">
        <v>12</v>
      </c>
      <c r="W82" s="169">
        <v>1.53</v>
      </c>
      <c r="X82" s="170">
        <v>2.99</v>
      </c>
      <c r="Y82" s="171">
        <v>10.41</v>
      </c>
      <c r="Z82" s="172">
        <v>3.36</v>
      </c>
      <c r="AA82" s="171">
        <v>15.8</v>
      </c>
      <c r="AB82" s="433">
        <v>26.7</v>
      </c>
      <c r="AC82" s="441">
        <v>16.07</v>
      </c>
      <c r="AD82" s="442">
        <v>23</v>
      </c>
      <c r="AE82" s="441">
        <v>8</v>
      </c>
      <c r="AF82" s="724">
        <v>9</v>
      </c>
      <c r="AG82" s="461">
        <v>2925</v>
      </c>
      <c r="AH82" s="678">
        <v>2.5</v>
      </c>
      <c r="AI82" s="768">
        <v>0.48</v>
      </c>
      <c r="AJ82" s="796">
        <v>1.2743321544678812</v>
      </c>
      <c r="AK82" s="688">
        <v>1.4549745145749031</v>
      </c>
      <c r="AL82" s="632">
        <v>30.555555555555557</v>
      </c>
      <c r="AM82" s="633">
        <v>36.450577008563556</v>
      </c>
      <c r="AN82" s="633">
        <v>29.309639552761269</v>
      </c>
      <c r="AO82" s="234">
        <v>20.144435011856277</v>
      </c>
      <c r="AP82" s="803">
        <v>0.47</v>
      </c>
      <c r="AQ82" s="803">
        <v>0.36</v>
      </c>
      <c r="AR82" s="802"/>
      <c r="AS82" s="803">
        <v>0.25</v>
      </c>
      <c r="AT82" s="795">
        <v>0.185</v>
      </c>
      <c r="AU82" s="802"/>
      <c r="AV82" s="805">
        <v>0.15</v>
      </c>
      <c r="AW82" s="806">
        <v>0.13</v>
      </c>
      <c r="AX82" s="806">
        <v>0.125</v>
      </c>
      <c r="AY82" s="806">
        <v>0.1075</v>
      </c>
      <c r="AZ82" s="807">
        <v>0.1</v>
      </c>
      <c r="BA82" s="806">
        <v>9.2499999999999999E-2</v>
      </c>
      <c r="BB82" s="806">
        <v>7.4999999999999997E-2</v>
      </c>
      <c r="BC82" s="806">
        <v>5.7500000000000002E-2</v>
      </c>
      <c r="BD82" s="806">
        <v>3.875E-2</v>
      </c>
      <c r="BE82" s="806">
        <v>2.8750000000000001E-2</v>
      </c>
      <c r="BF82" s="806">
        <v>2.6249999999999999E-2</v>
      </c>
      <c r="BG82" s="806">
        <v>2.5000000000000001E-2</v>
      </c>
      <c r="BH82" s="805">
        <v>2.2212499999999999</v>
      </c>
      <c r="BI82" s="407">
        <v>30.555555555555557</v>
      </c>
      <c r="BJ82" s="407">
        <v>44</v>
      </c>
      <c r="BK82" s="407">
        <v>35.13513513513513</v>
      </c>
      <c r="BL82" s="407">
        <v>23.333333333333339</v>
      </c>
      <c r="BM82" s="394">
        <v>15.384615384615374</v>
      </c>
      <c r="BN82" s="394">
        <v>4</v>
      </c>
      <c r="BO82" s="394">
        <v>16.279069767441868</v>
      </c>
      <c r="BP82" s="394">
        <v>7.5</v>
      </c>
      <c r="BQ82" s="394">
        <v>8.1081081081081141</v>
      </c>
      <c r="BR82" s="394">
        <v>23.333333333333339</v>
      </c>
      <c r="BS82" s="394">
        <v>30.434782608695631</v>
      </c>
      <c r="BT82" s="394">
        <v>48.387096774193552</v>
      </c>
      <c r="BU82" s="394">
        <v>34.782608695652172</v>
      </c>
      <c r="BV82" s="394">
        <v>9.5238095238095344</v>
      </c>
      <c r="BW82" s="394">
        <v>4.9999999999999822</v>
      </c>
      <c r="BX82" s="406">
        <v>22.38382988132491</v>
      </c>
      <c r="BY82" s="407">
        <v>13.929050805500667</v>
      </c>
      <c r="BZ82" s="787" t="s">
        <v>2637</v>
      </c>
      <c r="CA82" s="350">
        <v>6.8088359526326911</v>
      </c>
      <c r="CB82" s="350">
        <v>30.730404580083672</v>
      </c>
      <c r="CC82" s="394">
        <v>65.679150326797384</v>
      </c>
      <c r="CD82" s="554">
        <v>0.51700000000000002</v>
      </c>
      <c r="CE82" s="417">
        <v>0.56870000000000009</v>
      </c>
      <c r="CF82" s="417">
        <v>0.61419600000000019</v>
      </c>
      <c r="CG82" s="417">
        <v>0.6633316800000002</v>
      </c>
      <c r="CH82" s="495">
        <v>0.71639821440000029</v>
      </c>
      <c r="CI82" s="417">
        <v>3.0796258944000008</v>
      </c>
      <c r="CJ82" s="407">
        <v>8.4142784000000006</v>
      </c>
      <c r="CK82" s="462">
        <v>1.0900000000000001</v>
      </c>
      <c r="CL82" s="463">
        <v>34.6</v>
      </c>
      <c r="CM82" s="463">
        <v>-3.87</v>
      </c>
      <c r="CN82" s="529">
        <v>3.71</v>
      </c>
      <c r="CO82" s="530">
        <v>10.34</v>
      </c>
    </row>
    <row r="83" spans="1:93" ht="11.25" customHeight="1">
      <c r="A83" s="23" t="s">
        <v>2956</v>
      </c>
      <c r="B83" s="24" t="s">
        <v>2957</v>
      </c>
      <c r="C83" s="29" t="s">
        <v>497</v>
      </c>
      <c r="D83" s="117">
        <v>15</v>
      </c>
      <c r="E83" s="121">
        <v>196</v>
      </c>
      <c r="F83" s="57" t="s">
        <v>2659</v>
      </c>
      <c r="G83" s="49" t="s">
        <v>2659</v>
      </c>
      <c r="H83" s="687">
        <v>545</v>
      </c>
      <c r="I83" s="227">
        <v>2.238532110091743</v>
      </c>
      <c r="J83" s="113">
        <v>5.8</v>
      </c>
      <c r="K83" s="113">
        <v>6.1</v>
      </c>
      <c r="L83" s="104">
        <v>5.1724137931034475</v>
      </c>
      <c r="M83" s="26">
        <v>42002</v>
      </c>
      <c r="N83" s="27">
        <v>42004</v>
      </c>
      <c r="O83" s="28">
        <v>42019</v>
      </c>
      <c r="P83" s="27" t="s">
        <v>2732</v>
      </c>
      <c r="Q83" s="109" t="s">
        <v>2620</v>
      </c>
      <c r="R83" s="224">
        <v>12.2</v>
      </c>
      <c r="S83" s="231" t="s">
        <v>462</v>
      </c>
      <c r="T83" s="680" t="s">
        <v>462</v>
      </c>
      <c r="U83" s="227" t="s">
        <v>462</v>
      </c>
      <c r="V83" s="492">
        <v>12</v>
      </c>
      <c r="W83" s="478" t="s">
        <v>462</v>
      </c>
      <c r="X83" s="479" t="s">
        <v>462</v>
      </c>
      <c r="Y83" s="480" t="s">
        <v>462</v>
      </c>
      <c r="Z83" s="481" t="s">
        <v>462</v>
      </c>
      <c r="AA83" s="480" t="s">
        <v>462</v>
      </c>
      <c r="AB83" s="484" t="s">
        <v>462</v>
      </c>
      <c r="AC83" s="482" t="s">
        <v>462</v>
      </c>
      <c r="AD83" s="523" t="s">
        <v>462</v>
      </c>
      <c r="AE83" s="482" t="s">
        <v>462</v>
      </c>
      <c r="AF83" s="723">
        <v>0</v>
      </c>
      <c r="AG83" s="735">
        <v>742</v>
      </c>
      <c r="AH83" s="710" t="s">
        <v>462</v>
      </c>
      <c r="AI83" s="479" t="s">
        <v>462</v>
      </c>
      <c r="AJ83" s="796" t="s">
        <v>462</v>
      </c>
      <c r="AK83" s="688">
        <v>1.3373781958018633</v>
      </c>
      <c r="AL83" s="634">
        <v>8.4112149532710401</v>
      </c>
      <c r="AM83" s="631">
        <v>9.2335364430206504</v>
      </c>
      <c r="AN83" s="631">
        <v>9.1137156772133743</v>
      </c>
      <c r="AO83" s="235">
        <v>6.8146136267377866</v>
      </c>
      <c r="AP83" s="832">
        <v>11.6</v>
      </c>
      <c r="AQ83" s="832">
        <v>10.7</v>
      </c>
      <c r="AR83" s="809" t="s">
        <v>1127</v>
      </c>
      <c r="AS83" s="808">
        <v>9.6999999999999993</v>
      </c>
      <c r="AT83" s="796">
        <v>8.9</v>
      </c>
      <c r="AU83" s="809"/>
      <c r="AV83" s="810">
        <v>7.9</v>
      </c>
      <c r="AW83" s="811">
        <v>7.5</v>
      </c>
      <c r="AX83" s="811">
        <v>7.3</v>
      </c>
      <c r="AY83" s="811">
        <v>6.8</v>
      </c>
      <c r="AZ83" s="811">
        <v>6.5</v>
      </c>
      <c r="BA83" s="811">
        <v>6.3</v>
      </c>
      <c r="BB83" s="811">
        <v>6</v>
      </c>
      <c r="BC83" s="811">
        <v>5.5</v>
      </c>
      <c r="BD83" s="811">
        <v>5</v>
      </c>
      <c r="BE83" s="811">
        <v>4.5</v>
      </c>
      <c r="BF83" s="811">
        <v>4</v>
      </c>
      <c r="BG83" s="811">
        <v>3.5</v>
      </c>
      <c r="BH83" s="1000">
        <v>111.7</v>
      </c>
      <c r="BI83" s="405">
        <v>8.4112149532710401</v>
      </c>
      <c r="BJ83" s="405">
        <v>10.309278350515472</v>
      </c>
      <c r="BK83" s="405">
        <v>8.9887640449437978</v>
      </c>
      <c r="BL83" s="405">
        <v>12.658227848101266</v>
      </c>
      <c r="BM83" s="306">
        <v>5.3333333333333455</v>
      </c>
      <c r="BN83" s="306">
        <v>2.7397260273972712</v>
      </c>
      <c r="BO83" s="306">
        <v>7.3529411764705843</v>
      </c>
      <c r="BP83" s="306">
        <v>4.6153846153846212</v>
      </c>
      <c r="BQ83" s="306">
        <v>3.1746031746031855</v>
      </c>
      <c r="BR83" s="306">
        <v>5</v>
      </c>
      <c r="BS83" s="306">
        <v>9.0909090909090828</v>
      </c>
      <c r="BT83" s="306">
        <v>10</v>
      </c>
      <c r="BU83" s="306">
        <v>11.111111111111116</v>
      </c>
      <c r="BV83" s="306">
        <v>12.5</v>
      </c>
      <c r="BW83" s="306">
        <v>14.285714285714279</v>
      </c>
      <c r="BX83" s="404">
        <v>8.3714138674503378</v>
      </c>
      <c r="BY83" s="405">
        <v>3.4610117474582598</v>
      </c>
      <c r="BZ83" s="788" t="s">
        <v>2637</v>
      </c>
      <c r="CA83" s="348" t="s">
        <v>462</v>
      </c>
      <c r="CB83" s="348">
        <v>11.352247787305117</v>
      </c>
      <c r="CC83" s="306">
        <v>28.098454180398317</v>
      </c>
      <c r="CD83" s="570">
        <v>11.948</v>
      </c>
      <c r="CE83" s="419">
        <v>12.30644</v>
      </c>
      <c r="CF83" s="419">
        <v>12.6756332</v>
      </c>
      <c r="CG83" s="419">
        <v>13.055902196</v>
      </c>
      <c r="CH83" s="496">
        <v>13.44757926188</v>
      </c>
      <c r="CI83" s="419">
        <v>63.433554657880002</v>
      </c>
      <c r="CJ83" s="405">
        <v>11.639184340895413</v>
      </c>
      <c r="CK83" s="483" t="s">
        <v>462</v>
      </c>
      <c r="CL83" s="502" t="s">
        <v>462</v>
      </c>
      <c r="CM83" s="502" t="s">
        <v>462</v>
      </c>
      <c r="CN83" s="526" t="s">
        <v>462</v>
      </c>
      <c r="CO83" s="527">
        <v>3.2</v>
      </c>
    </row>
    <row r="84" spans="1:93" ht="11.25" customHeight="1">
      <c r="A84" s="86" t="s">
        <v>1887</v>
      </c>
      <c r="B84" s="24" t="s">
        <v>1888</v>
      </c>
      <c r="C84" s="29" t="s">
        <v>497</v>
      </c>
      <c r="D84" s="117">
        <v>12</v>
      </c>
      <c r="E84" s="121">
        <v>278</v>
      </c>
      <c r="F84" s="38" t="s">
        <v>1572</v>
      </c>
      <c r="G84" s="39" t="s">
        <v>1572</v>
      </c>
      <c r="H84" s="181">
        <v>32.28</v>
      </c>
      <c r="I84" s="227">
        <v>3.0359355638166043</v>
      </c>
      <c r="J84" s="126">
        <v>0.23499999999999999</v>
      </c>
      <c r="K84" s="126">
        <v>0.245</v>
      </c>
      <c r="L84" s="104">
        <v>4.2553191489361764</v>
      </c>
      <c r="M84" s="26">
        <v>42046</v>
      </c>
      <c r="N84" s="27">
        <v>42048</v>
      </c>
      <c r="O84" s="28">
        <v>42076</v>
      </c>
      <c r="P84" s="92" t="s">
        <v>558</v>
      </c>
      <c r="Q84" s="91"/>
      <c r="R84" s="224">
        <v>0.98</v>
      </c>
      <c r="S84" s="231">
        <v>39.516129032258064</v>
      </c>
      <c r="T84" s="680">
        <v>-11.627620721433329</v>
      </c>
      <c r="U84" s="227">
        <v>13.016129032258066</v>
      </c>
      <c r="V84" s="492">
        <v>12</v>
      </c>
      <c r="W84" s="161">
        <v>2.48</v>
      </c>
      <c r="X84" s="155" t="s">
        <v>462</v>
      </c>
      <c r="Y84" s="149">
        <v>3.59</v>
      </c>
      <c r="Z84" s="156">
        <v>1.35</v>
      </c>
      <c r="AA84" s="149">
        <v>11.2</v>
      </c>
      <c r="AB84" s="432">
        <v>4.7</v>
      </c>
      <c r="AC84" s="440">
        <v>7.44</v>
      </c>
      <c r="AD84" s="443">
        <v>5.4</v>
      </c>
      <c r="AE84" s="440" t="s">
        <v>462</v>
      </c>
      <c r="AF84" s="723">
        <v>1</v>
      </c>
      <c r="AG84" s="466">
        <v>191</v>
      </c>
      <c r="AH84" s="653">
        <v>3.4</v>
      </c>
      <c r="AI84" s="767">
        <v>0.04</v>
      </c>
      <c r="AJ84" s="796">
        <v>1.0099345692170278</v>
      </c>
      <c r="AK84" s="688">
        <v>1.0061121376407236</v>
      </c>
      <c r="AL84" s="634">
        <v>8.5004000000000079</v>
      </c>
      <c r="AM84" s="631">
        <v>7.3929430998342704</v>
      </c>
      <c r="AN84" s="631">
        <v>5.4536466737719502</v>
      </c>
      <c r="AO84" s="235">
        <v>5.4205157355127875</v>
      </c>
      <c r="AP84" s="808">
        <v>0.90417000000000003</v>
      </c>
      <c r="AQ84" s="808">
        <v>0.83333333333333337</v>
      </c>
      <c r="AR84" s="809"/>
      <c r="AS84" s="808">
        <v>0.78</v>
      </c>
      <c r="AT84" s="796">
        <v>0.73</v>
      </c>
      <c r="AU84" s="809"/>
      <c r="AV84" s="810">
        <v>0.69666666666666666</v>
      </c>
      <c r="AW84" s="812">
        <v>0.69333333333333336</v>
      </c>
      <c r="AX84" s="811">
        <v>0.68</v>
      </c>
      <c r="AY84" s="811">
        <v>0.6366666666666666</v>
      </c>
      <c r="AZ84" s="811">
        <v>0.60333333333333339</v>
      </c>
      <c r="BA84" s="811">
        <v>0.56000000000000005</v>
      </c>
      <c r="BB84" s="811">
        <v>0.53333333333333333</v>
      </c>
      <c r="BC84" s="812">
        <v>0.50666666666666671</v>
      </c>
      <c r="BD84" s="812">
        <v>0.50666666666666671</v>
      </c>
      <c r="BE84" s="812">
        <v>0.50666666666666671</v>
      </c>
      <c r="BF84" s="811">
        <v>0.50666666666666671</v>
      </c>
      <c r="BG84" s="811">
        <v>0.48</v>
      </c>
      <c r="BH84" s="810">
        <v>10.157503333333331</v>
      </c>
      <c r="BI84" s="405">
        <v>8.5004000000000079</v>
      </c>
      <c r="BJ84" s="405">
        <v>6.8376068376068355</v>
      </c>
      <c r="BK84" s="405">
        <v>6.8493150684931559</v>
      </c>
      <c r="BL84" s="405">
        <v>4.7846889952153138</v>
      </c>
      <c r="BM84" s="306">
        <v>0.48076923076922906</v>
      </c>
      <c r="BN84" s="306">
        <v>1.9607843137254832</v>
      </c>
      <c r="BO84" s="306">
        <v>6.8062827225131128</v>
      </c>
      <c r="BP84" s="306">
        <v>5.5248618784530246</v>
      </c>
      <c r="BQ84" s="306">
        <v>7.7380952380952328</v>
      </c>
      <c r="BR84" s="306">
        <v>5</v>
      </c>
      <c r="BS84" s="306">
        <v>5.2631578947368363</v>
      </c>
      <c r="BT84" s="306">
        <v>0</v>
      </c>
      <c r="BU84" s="306">
        <v>0</v>
      </c>
      <c r="BV84" s="306">
        <v>0</v>
      </c>
      <c r="BW84" s="306">
        <v>5.555555555555558</v>
      </c>
      <c r="BX84" s="404">
        <v>4.3534345156775869</v>
      </c>
      <c r="BY84" s="405">
        <v>2.9314239520787293</v>
      </c>
      <c r="BZ84" s="788" t="s">
        <v>2637</v>
      </c>
      <c r="CA84" s="348">
        <v>-4.5265467946695122</v>
      </c>
      <c r="CB84" s="348">
        <v>8.4895822375885537</v>
      </c>
      <c r="CC84" s="306">
        <v>49.084903780414791</v>
      </c>
      <c r="CD84" s="570">
        <v>0.94666598999999996</v>
      </c>
      <c r="CE84" s="419">
        <v>1.017097939656</v>
      </c>
      <c r="CF84" s="419">
        <v>1.0476108778456801</v>
      </c>
      <c r="CG84" s="419">
        <v>1.0790392041810506</v>
      </c>
      <c r="CH84" s="496">
        <v>1.1114103803064821</v>
      </c>
      <c r="CI84" s="419">
        <v>5.2018243919892129</v>
      </c>
      <c r="CJ84" s="405">
        <v>16.114697620784426</v>
      </c>
      <c r="CK84" s="457">
        <v>0.59</v>
      </c>
      <c r="CL84" s="458">
        <v>35.450000000000003</v>
      </c>
      <c r="CM84" s="458">
        <v>-2.92</v>
      </c>
      <c r="CN84" s="459">
        <v>1.08</v>
      </c>
      <c r="CO84" s="460">
        <v>11.47</v>
      </c>
    </row>
    <row r="85" spans="1:93" ht="11.25" customHeight="1">
      <c r="A85" s="23" t="s">
        <v>1898</v>
      </c>
      <c r="B85" s="24" t="s">
        <v>1899</v>
      </c>
      <c r="C85" s="217" t="s">
        <v>497</v>
      </c>
      <c r="D85" s="117">
        <v>5</v>
      </c>
      <c r="E85" s="24">
        <v>559</v>
      </c>
      <c r="F85" s="57" t="s">
        <v>2659</v>
      </c>
      <c r="G85" s="49" t="s">
        <v>2659</v>
      </c>
      <c r="H85" s="181">
        <v>15.86</v>
      </c>
      <c r="I85" s="227">
        <v>2.7129003783102146</v>
      </c>
      <c r="J85" s="126">
        <v>0.1014135</v>
      </c>
      <c r="K85" s="126">
        <v>0.1075665</v>
      </c>
      <c r="L85" s="104">
        <v>6.0672395686964586</v>
      </c>
      <c r="M85" s="26">
        <v>41948</v>
      </c>
      <c r="N85" s="27">
        <v>41950</v>
      </c>
      <c r="O85" s="28">
        <v>41985</v>
      </c>
      <c r="P85" s="27" t="s">
        <v>2156</v>
      </c>
      <c r="Q85" s="91" t="s">
        <v>2835</v>
      </c>
      <c r="R85" s="224">
        <v>0.43026599999999998</v>
      </c>
      <c r="S85" s="231">
        <v>74.183793103448281</v>
      </c>
      <c r="T85" s="680">
        <v>-5.8093561194318184</v>
      </c>
      <c r="U85" s="227">
        <v>27.344827586206897</v>
      </c>
      <c r="V85" s="492">
        <v>12</v>
      </c>
      <c r="W85" s="161">
        <v>0.57999999999999996</v>
      </c>
      <c r="X85" s="155">
        <v>1.97</v>
      </c>
      <c r="Y85" s="149">
        <v>1.75</v>
      </c>
      <c r="Z85" s="156">
        <v>0.73</v>
      </c>
      <c r="AA85" s="149">
        <v>2.7</v>
      </c>
      <c r="AB85" s="432">
        <v>172.4</v>
      </c>
      <c r="AC85" s="440">
        <v>12.46</v>
      </c>
      <c r="AD85" s="443">
        <v>-40.5</v>
      </c>
      <c r="AE85" s="440">
        <v>13.9</v>
      </c>
      <c r="AF85" s="723">
        <v>2</v>
      </c>
      <c r="AG85" s="456">
        <v>65104</v>
      </c>
      <c r="AH85" s="653">
        <v>0</v>
      </c>
      <c r="AI85" s="767">
        <v>1.82</v>
      </c>
      <c r="AJ85" s="796" t="s">
        <v>462</v>
      </c>
      <c r="AK85" s="688" t="s">
        <v>462</v>
      </c>
      <c r="AL85" s="634">
        <v>6.0672395686964808</v>
      </c>
      <c r="AM85" s="631">
        <v>6.4314511787120887</v>
      </c>
      <c r="AN85" s="631">
        <v>45.091313155036786</v>
      </c>
      <c r="AO85" s="1006">
        <v>-12.407322983674284</v>
      </c>
      <c r="AP85" s="808">
        <v>0.43026599999999998</v>
      </c>
      <c r="AQ85" s="808">
        <v>0.40565399999999996</v>
      </c>
      <c r="AR85" s="809"/>
      <c r="AS85" s="808">
        <v>0.38108799999999998</v>
      </c>
      <c r="AT85" s="796">
        <v>0.35688399999999998</v>
      </c>
      <c r="AU85" s="809"/>
      <c r="AV85" s="810">
        <v>0.28267799999999998</v>
      </c>
      <c r="AW85" s="812">
        <v>6.6916000000000003E-2</v>
      </c>
      <c r="AX85" s="811">
        <v>2.6499199999999998</v>
      </c>
      <c r="AY85" s="811">
        <v>2.5374300000000001</v>
      </c>
      <c r="AZ85" s="811">
        <v>2.0158299999999998</v>
      </c>
      <c r="BA85" s="811">
        <v>1.83287</v>
      </c>
      <c r="BB85" s="811">
        <v>1.6182999999999998</v>
      </c>
      <c r="BC85" s="811">
        <v>1.3186</v>
      </c>
      <c r="BD85" s="811">
        <v>1.03894</v>
      </c>
      <c r="BE85" s="811">
        <v>0.89884999999999993</v>
      </c>
      <c r="BF85" s="811">
        <v>0.82904</v>
      </c>
      <c r="BG85" s="811">
        <v>0.74563000000000001</v>
      </c>
      <c r="BH85" s="810">
        <v>17.408895999999995</v>
      </c>
      <c r="BI85" s="405">
        <v>6.0672395686964808</v>
      </c>
      <c r="BJ85" s="405">
        <v>6.4462801242757495</v>
      </c>
      <c r="BK85" s="405">
        <v>6.7820356194169484</v>
      </c>
      <c r="BL85" s="405">
        <v>26.251070122188501</v>
      </c>
      <c r="BM85" s="306">
        <v>322.43708530097433</v>
      </c>
      <c r="BN85" s="306">
        <v>0</v>
      </c>
      <c r="BO85" s="306">
        <v>4.4332257441584533</v>
      </c>
      <c r="BP85" s="306">
        <v>25.875197809339092</v>
      </c>
      <c r="BQ85" s="306">
        <v>9.9821591274885648</v>
      </c>
      <c r="BR85" s="306">
        <v>13.258975468083811</v>
      </c>
      <c r="BS85" s="306">
        <v>22.728651600182005</v>
      </c>
      <c r="BT85" s="306">
        <v>26.917820085856746</v>
      </c>
      <c r="BU85" s="306">
        <v>15.585470323190753</v>
      </c>
      <c r="BV85" s="306">
        <v>8.4205828428061338</v>
      </c>
      <c r="BW85" s="306">
        <v>11.186513418183285</v>
      </c>
      <c r="BX85" s="404">
        <v>33.758153810322725</v>
      </c>
      <c r="BY85" s="405">
        <v>77.601415566373547</v>
      </c>
      <c r="BZ85" s="788" t="s">
        <v>2637</v>
      </c>
      <c r="CA85" s="348">
        <v>20.459385947140106</v>
      </c>
      <c r="CB85" s="348">
        <v>47.804213533347003</v>
      </c>
      <c r="CC85" s="306">
        <v>56.790103089087005</v>
      </c>
      <c r="CD85" s="570">
        <v>0.47329260000000001</v>
      </c>
      <c r="CE85" s="419">
        <v>0.5206218600000001</v>
      </c>
      <c r="CF85" s="419">
        <v>0.57268404600000011</v>
      </c>
      <c r="CG85" s="419">
        <v>0.62995245060000016</v>
      </c>
      <c r="CH85" s="496">
        <v>0.69294769566000025</v>
      </c>
      <c r="CI85" s="419">
        <v>2.8894986522600004</v>
      </c>
      <c r="CJ85" s="405">
        <v>18.218780909583863</v>
      </c>
      <c r="CK85" s="457">
        <v>1.94</v>
      </c>
      <c r="CL85" s="458">
        <v>20.05</v>
      </c>
      <c r="CM85" s="458">
        <v>-10.23</v>
      </c>
      <c r="CN85" s="525">
        <v>6.52</v>
      </c>
      <c r="CO85" s="508">
        <v>5.75</v>
      </c>
    </row>
    <row r="86" spans="1:93" ht="11.25" customHeight="1">
      <c r="A86" s="30" t="s">
        <v>2478</v>
      </c>
      <c r="B86" s="32" t="s">
        <v>2479</v>
      </c>
      <c r="C86" s="35" t="s">
        <v>3497</v>
      </c>
      <c r="D86" s="118">
        <v>5</v>
      </c>
      <c r="E86" s="24">
        <v>554</v>
      </c>
      <c r="F86" s="65" t="s">
        <v>2659</v>
      </c>
      <c r="G86" s="66" t="s">
        <v>2659</v>
      </c>
      <c r="H86" s="762">
        <v>37.25</v>
      </c>
      <c r="I86" s="229">
        <v>2.36241610738255</v>
      </c>
      <c r="J86" s="125">
        <v>0.18</v>
      </c>
      <c r="K86" s="125">
        <v>0.22</v>
      </c>
      <c r="L86" s="537">
        <v>22.222222222222232</v>
      </c>
      <c r="M86" s="43">
        <v>41962</v>
      </c>
      <c r="N86" s="44">
        <v>41964</v>
      </c>
      <c r="O86" s="34">
        <v>41978</v>
      </c>
      <c r="P86" s="44" t="s">
        <v>2042</v>
      </c>
      <c r="Q86" s="32"/>
      <c r="R86" s="192">
        <v>0.88</v>
      </c>
      <c r="S86" s="672" t="s">
        <v>462</v>
      </c>
      <c r="T86" s="681" t="s">
        <v>462</v>
      </c>
      <c r="U86" s="229" t="s">
        <v>462</v>
      </c>
      <c r="V86" s="493">
        <v>12</v>
      </c>
      <c r="W86" s="162">
        <v>-3.8</v>
      </c>
      <c r="X86" s="157" t="s">
        <v>462</v>
      </c>
      <c r="Y86" s="150">
        <v>0.42</v>
      </c>
      <c r="Z86" s="158">
        <v>6.86</v>
      </c>
      <c r="AA86" s="150">
        <v>-50.4</v>
      </c>
      <c r="AB86" s="1133">
        <v>-256.2</v>
      </c>
      <c r="AC86" s="444">
        <v>0</v>
      </c>
      <c r="AD86" s="445">
        <v>-58.3</v>
      </c>
      <c r="AE86" s="444">
        <v>10</v>
      </c>
      <c r="AF86" s="725">
        <v>2</v>
      </c>
      <c r="AG86" s="467">
        <v>265</v>
      </c>
      <c r="AH86" s="679">
        <v>1.8</v>
      </c>
      <c r="AI86" s="769">
        <v>1.1599999999999999</v>
      </c>
      <c r="AJ86" s="796" t="s">
        <v>462</v>
      </c>
      <c r="AK86" s="688" t="s">
        <v>462</v>
      </c>
      <c r="AL86" s="635">
        <v>33.33333333333335</v>
      </c>
      <c r="AM86" s="636">
        <v>25.99210498948732</v>
      </c>
      <c r="AN86" s="636">
        <v>18.88654957871243</v>
      </c>
      <c r="AO86" s="236" t="s">
        <v>462</v>
      </c>
      <c r="AP86" s="814">
        <v>0.76</v>
      </c>
      <c r="AQ86" s="814">
        <v>0.56999999999999995</v>
      </c>
      <c r="AR86" s="815"/>
      <c r="AS86" s="814">
        <v>0.46</v>
      </c>
      <c r="AT86" s="797">
        <v>0.38</v>
      </c>
      <c r="AU86" s="815"/>
      <c r="AV86" s="816">
        <v>0.33</v>
      </c>
      <c r="AW86" s="820">
        <v>0.32</v>
      </c>
      <c r="AX86" s="817">
        <v>0.32</v>
      </c>
      <c r="AY86" s="817">
        <v>0.28999999999999998</v>
      </c>
      <c r="AZ86" s="817">
        <v>7.0000000000000007E-2</v>
      </c>
      <c r="BA86" s="820">
        <v>0</v>
      </c>
      <c r="BB86" s="820">
        <v>0</v>
      </c>
      <c r="BC86" s="820">
        <v>0</v>
      </c>
      <c r="BD86" s="820">
        <v>0</v>
      </c>
      <c r="BE86" s="820">
        <v>0</v>
      </c>
      <c r="BF86" s="820">
        <v>0</v>
      </c>
      <c r="BG86" s="820">
        <v>0</v>
      </c>
      <c r="BH86" s="816">
        <v>3.5</v>
      </c>
      <c r="BI86" s="409">
        <v>33.33333333333335</v>
      </c>
      <c r="BJ86" s="409">
        <v>23.913043478260843</v>
      </c>
      <c r="BK86" s="409">
        <v>21.052631578947366</v>
      </c>
      <c r="BL86" s="409">
        <v>15.151515151515138</v>
      </c>
      <c r="BM86" s="395">
        <v>3.125</v>
      </c>
      <c r="BN86" s="395">
        <v>0</v>
      </c>
      <c r="BO86" s="395">
        <v>10.344827586206918</v>
      </c>
      <c r="BP86" s="395">
        <v>314.28571428571422</v>
      </c>
      <c r="BQ86" s="395">
        <v>0</v>
      </c>
      <c r="BR86" s="395">
        <v>0</v>
      </c>
      <c r="BS86" s="395">
        <v>0</v>
      </c>
      <c r="BT86" s="395">
        <v>0</v>
      </c>
      <c r="BU86" s="395">
        <v>0</v>
      </c>
      <c r="BV86" s="395">
        <v>0</v>
      </c>
      <c r="BW86" s="395">
        <v>0</v>
      </c>
      <c r="BX86" s="408">
        <v>28.080404360931858</v>
      </c>
      <c r="BY86" s="409">
        <v>77.209835780189763</v>
      </c>
      <c r="BZ86" s="654" t="s">
        <v>2558</v>
      </c>
      <c r="CA86" s="349" t="s">
        <v>462</v>
      </c>
      <c r="CB86" s="349">
        <v>21.24896568609498</v>
      </c>
      <c r="CC86" s="395">
        <v>34.74</v>
      </c>
      <c r="CD86" s="574">
        <v>0.76760000000000006</v>
      </c>
      <c r="CE86" s="420">
        <v>0.76760000000000006</v>
      </c>
      <c r="CF86" s="420">
        <v>0.84436000000000011</v>
      </c>
      <c r="CG86" s="420">
        <v>0.92879600000000018</v>
      </c>
      <c r="CH86" s="497">
        <v>1.0216756000000002</v>
      </c>
      <c r="CI86" s="420">
        <v>4.3300316000000008</v>
      </c>
      <c r="CJ86" s="409">
        <v>11.624245906040271</v>
      </c>
      <c r="CK86" s="468">
        <v>1.3</v>
      </c>
      <c r="CL86" s="469">
        <v>107.17</v>
      </c>
      <c r="CM86" s="469">
        <v>-46.94</v>
      </c>
      <c r="CN86" s="528">
        <v>17.690000000000001</v>
      </c>
      <c r="CO86" s="476">
        <v>-7.91</v>
      </c>
    </row>
    <row r="87" spans="1:93" ht="11.25" customHeight="1">
      <c r="A87" s="15" t="s">
        <v>1702</v>
      </c>
      <c r="B87" s="16" t="s">
        <v>3009</v>
      </c>
      <c r="C87" s="22" t="s">
        <v>886</v>
      </c>
      <c r="D87" s="116">
        <v>8</v>
      </c>
      <c r="E87" s="24">
        <v>382</v>
      </c>
      <c r="F87" s="36" t="s">
        <v>2049</v>
      </c>
      <c r="G87" s="37" t="s">
        <v>2049</v>
      </c>
      <c r="H87" s="272">
        <v>69.150000000000006</v>
      </c>
      <c r="I87" s="227">
        <v>3.0079537237888645</v>
      </c>
      <c r="J87" s="127">
        <v>0.49</v>
      </c>
      <c r="K87" s="127">
        <v>0.52</v>
      </c>
      <c r="L87" s="764">
        <v>6.1224489795918435</v>
      </c>
      <c r="M87" s="19">
        <v>41794</v>
      </c>
      <c r="N87" s="20">
        <v>41796</v>
      </c>
      <c r="O87" s="21">
        <v>41821</v>
      </c>
      <c r="P87" s="195" t="s">
        <v>3171</v>
      </c>
      <c r="Q87" s="893" t="s">
        <v>2355</v>
      </c>
      <c r="R87" s="224">
        <v>2.08</v>
      </c>
      <c r="S87" s="231">
        <v>58.426966292134829</v>
      </c>
      <c r="T87" s="680">
        <v>96.221803718857018</v>
      </c>
      <c r="U87" s="227">
        <v>19.424157303370787</v>
      </c>
      <c r="V87" s="492">
        <v>12</v>
      </c>
      <c r="W87" s="161">
        <v>3.56</v>
      </c>
      <c r="X87" s="155">
        <v>4.07</v>
      </c>
      <c r="Y87" s="149">
        <v>2.25</v>
      </c>
      <c r="Z87" s="156">
        <v>4.46</v>
      </c>
      <c r="AA87" s="149">
        <v>35.700000000000003</v>
      </c>
      <c r="AB87" s="432">
        <v>-2.7</v>
      </c>
      <c r="AC87" s="440">
        <v>6.85</v>
      </c>
      <c r="AD87" s="443">
        <v>-0.2</v>
      </c>
      <c r="AE87" s="440">
        <v>4.78</v>
      </c>
      <c r="AF87" s="723">
        <v>20</v>
      </c>
      <c r="AG87" s="456">
        <v>37478</v>
      </c>
      <c r="AH87" s="653">
        <v>0.2</v>
      </c>
      <c r="AI87" s="767">
        <v>1.1000000000000001</v>
      </c>
      <c r="AJ87" s="795" t="s">
        <v>462</v>
      </c>
      <c r="AK87" s="794">
        <v>1.0723379213364628</v>
      </c>
      <c r="AL87" s="634">
        <v>7.4468085106383031</v>
      </c>
      <c r="AM87" s="631">
        <v>17.663897020663555</v>
      </c>
      <c r="AN87" s="631">
        <v>14.199343171241408</v>
      </c>
      <c r="AO87" s="235">
        <v>13.241481895506091</v>
      </c>
      <c r="AP87" s="808">
        <v>2.02</v>
      </c>
      <c r="AQ87" s="808">
        <v>1.88</v>
      </c>
      <c r="AR87" s="809"/>
      <c r="AS87" s="808">
        <v>1.4550000000000001</v>
      </c>
      <c r="AT87" s="796">
        <v>1.24</v>
      </c>
      <c r="AU87" s="809"/>
      <c r="AV87" s="810">
        <v>1.1599999999999999</v>
      </c>
      <c r="AW87" s="811">
        <v>1.04</v>
      </c>
      <c r="AX87" s="811">
        <v>0.88</v>
      </c>
      <c r="AY87" s="811">
        <v>0.68</v>
      </c>
      <c r="AZ87" s="812">
        <v>0.58250000000000002</v>
      </c>
      <c r="BA87" s="812">
        <v>0.58250000000000002</v>
      </c>
      <c r="BB87" s="812">
        <v>0.58250000000000002</v>
      </c>
      <c r="BC87" s="812">
        <v>0.58250000000000002</v>
      </c>
      <c r="BD87" s="812">
        <v>0.58250000000000002</v>
      </c>
      <c r="BE87" s="812">
        <v>0.58250000000000002</v>
      </c>
      <c r="BF87" s="812">
        <v>0.28999999999999998</v>
      </c>
      <c r="BG87" s="812">
        <v>1.1599999999999999</v>
      </c>
      <c r="BH87" s="810">
        <v>15.3</v>
      </c>
      <c r="BI87" s="405">
        <v>7.4468085106383031</v>
      </c>
      <c r="BJ87" s="405">
        <v>29.209621993127133</v>
      </c>
      <c r="BK87" s="405">
        <v>17.338709677419352</v>
      </c>
      <c r="BL87" s="405">
        <v>6.8965517241379448</v>
      </c>
      <c r="BM87" s="306">
        <v>11.538461538461519</v>
      </c>
      <c r="BN87" s="306">
        <v>18.181818181818187</v>
      </c>
      <c r="BO87" s="306">
        <v>29.411764705882337</v>
      </c>
      <c r="BP87" s="306">
        <v>16.738197424892711</v>
      </c>
      <c r="BQ87" s="306">
        <v>0</v>
      </c>
      <c r="BR87" s="306">
        <v>0</v>
      </c>
      <c r="BS87" s="306">
        <v>0</v>
      </c>
      <c r="BT87" s="306">
        <v>0</v>
      </c>
      <c r="BU87" s="306">
        <v>0</v>
      </c>
      <c r="BV87" s="306">
        <v>100.86206896551727</v>
      </c>
      <c r="BW87" s="306">
        <v>0</v>
      </c>
      <c r="BX87" s="404">
        <v>15.841600181459651</v>
      </c>
      <c r="BY87" s="405">
        <v>24.865768340597057</v>
      </c>
      <c r="BZ87" s="788" t="s">
        <v>1863</v>
      </c>
      <c r="CA87" s="348">
        <v>-2.2168604083405157</v>
      </c>
      <c r="CB87" s="348">
        <v>17.207296895030272</v>
      </c>
      <c r="CC87" s="306">
        <v>59.014516385564519</v>
      </c>
      <c r="CD87" s="570">
        <v>2.0402</v>
      </c>
      <c r="CE87" s="419">
        <v>2.1799537</v>
      </c>
      <c r="CF87" s="419">
        <v>2.28415548686</v>
      </c>
      <c r="CG87" s="419">
        <v>2.3933381191319083</v>
      </c>
      <c r="CH87" s="496">
        <v>2.5077396812264139</v>
      </c>
      <c r="CI87" s="419">
        <v>11.405386987218321</v>
      </c>
      <c r="CJ87" s="405">
        <v>16.493690509354042</v>
      </c>
      <c r="CK87" s="457">
        <v>0.69</v>
      </c>
      <c r="CL87" s="458">
        <v>6.46</v>
      </c>
      <c r="CM87" s="458">
        <v>-9.2799999999999994</v>
      </c>
      <c r="CN87" s="459">
        <v>-3.1</v>
      </c>
      <c r="CO87" s="460">
        <v>-4.3</v>
      </c>
    </row>
    <row r="88" spans="1:93" ht="11.25" customHeight="1">
      <c r="A88" s="23" t="s">
        <v>109</v>
      </c>
      <c r="B88" s="24" t="s">
        <v>1328</v>
      </c>
      <c r="C88" s="29" t="s">
        <v>1957</v>
      </c>
      <c r="D88" s="117">
        <v>43</v>
      </c>
      <c r="E88" s="121">
        <v>42</v>
      </c>
      <c r="F88" s="38" t="s">
        <v>2049</v>
      </c>
      <c r="G88" s="39" t="s">
        <v>2049</v>
      </c>
      <c r="H88" s="149">
        <v>146.72</v>
      </c>
      <c r="I88" s="227">
        <v>1.6357688113413305</v>
      </c>
      <c r="J88" s="126">
        <v>0.54500000000000004</v>
      </c>
      <c r="K88" s="126">
        <v>0.6</v>
      </c>
      <c r="L88" s="25">
        <v>10.091743119266038</v>
      </c>
      <c r="M88" s="26">
        <v>41981</v>
      </c>
      <c r="N88" s="27">
        <v>41983</v>
      </c>
      <c r="O88" s="28">
        <v>42004</v>
      </c>
      <c r="P88" s="195" t="s">
        <v>1445</v>
      </c>
      <c r="Q88" s="91" t="s">
        <v>1172</v>
      </c>
      <c r="R88" s="224">
        <v>2.4</v>
      </c>
      <c r="S88" s="231">
        <v>41.166380789022291</v>
      </c>
      <c r="T88" s="680">
        <v>149.82518759479655</v>
      </c>
      <c r="U88" s="227">
        <v>25.166380789022298</v>
      </c>
      <c r="V88" s="492">
        <v>9</v>
      </c>
      <c r="W88" s="161">
        <v>5.83</v>
      </c>
      <c r="X88" s="155">
        <v>4.34</v>
      </c>
      <c r="Y88" s="149">
        <v>3.34</v>
      </c>
      <c r="Z88" s="156">
        <v>5.58</v>
      </c>
      <c r="AA88" s="149">
        <v>22.1</v>
      </c>
      <c r="AB88" s="432">
        <v>28.5</v>
      </c>
      <c r="AC88" s="440">
        <v>8.92</v>
      </c>
      <c r="AD88" s="443">
        <v>4.8</v>
      </c>
      <c r="AE88" s="440">
        <v>5.8</v>
      </c>
      <c r="AF88" s="723">
        <v>21</v>
      </c>
      <c r="AG88" s="456">
        <v>28308</v>
      </c>
      <c r="AH88" s="653">
        <v>0.3</v>
      </c>
      <c r="AI88" s="767">
        <v>2</v>
      </c>
      <c r="AJ88" s="796">
        <v>2.3139209116033594</v>
      </c>
      <c r="AK88" s="688">
        <v>0.79026491855491876</v>
      </c>
      <c r="AL88" s="634">
        <v>10.098522167487701</v>
      </c>
      <c r="AM88" s="631">
        <v>10.869279821896583</v>
      </c>
      <c r="AN88" s="631">
        <v>11.106820375696124</v>
      </c>
      <c r="AO88" s="638">
        <v>14.054553245266277</v>
      </c>
      <c r="AP88" s="808">
        <v>2.2349999999999999</v>
      </c>
      <c r="AQ88" s="808">
        <v>2.0299999999999998</v>
      </c>
      <c r="AR88" s="809"/>
      <c r="AS88" s="808">
        <v>1.845</v>
      </c>
      <c r="AT88" s="796">
        <v>1.64</v>
      </c>
      <c r="AU88" s="809" t="s">
        <v>1127</v>
      </c>
      <c r="AV88" s="810">
        <v>1.48</v>
      </c>
      <c r="AW88" s="811">
        <v>1.32</v>
      </c>
      <c r="AX88" s="811">
        <v>1.1399999999999999</v>
      </c>
      <c r="AY88" s="811">
        <v>0.98</v>
      </c>
      <c r="AZ88" s="811">
        <v>0.86</v>
      </c>
      <c r="BA88" s="811">
        <v>0.72</v>
      </c>
      <c r="BB88" s="811">
        <v>0.6</v>
      </c>
      <c r="BC88" s="811">
        <v>0.4</v>
      </c>
      <c r="BD88" s="811">
        <v>0.39</v>
      </c>
      <c r="BE88" s="811">
        <v>0.38</v>
      </c>
      <c r="BF88" s="811">
        <v>0.37</v>
      </c>
      <c r="BG88" s="811">
        <v>0.34</v>
      </c>
      <c r="BH88" s="810">
        <v>16.73</v>
      </c>
      <c r="BI88" s="405">
        <v>10.098522167487701</v>
      </c>
      <c r="BJ88" s="405">
        <v>10.027100271002709</v>
      </c>
      <c r="BK88" s="405">
        <v>12.5</v>
      </c>
      <c r="BL88" s="405">
        <v>10.810810810810811</v>
      </c>
      <c r="BM88" s="306">
        <v>12.12121212121211</v>
      </c>
      <c r="BN88" s="306">
        <v>15.789473684210531</v>
      </c>
      <c r="BO88" s="306">
        <v>16.326530612244895</v>
      </c>
      <c r="BP88" s="306">
        <v>13.953488372093027</v>
      </c>
      <c r="BQ88" s="306">
        <v>19.444444444444443</v>
      </c>
      <c r="BR88" s="306">
        <v>20</v>
      </c>
      <c r="BS88" s="306">
        <v>50</v>
      </c>
      <c r="BT88" s="306">
        <v>2.5641025641025772</v>
      </c>
      <c r="BU88" s="306">
        <v>2.6315789473684292</v>
      </c>
      <c r="BV88" s="306">
        <v>2.7027027027026973</v>
      </c>
      <c r="BW88" s="306">
        <v>8.8235294117646959</v>
      </c>
      <c r="BX88" s="404">
        <v>13.85289974062964</v>
      </c>
      <c r="BY88" s="405">
        <v>11.049392974526111</v>
      </c>
      <c r="BZ88" s="788" t="s">
        <v>1863</v>
      </c>
      <c r="CA88" s="348">
        <v>-12.423791601984844</v>
      </c>
      <c r="CB88" s="348">
        <v>12.742589187037455</v>
      </c>
      <c r="CC88" s="306">
        <v>75.026723842195537</v>
      </c>
      <c r="CD88" s="570">
        <v>2.4584999999999999</v>
      </c>
      <c r="CE88" s="419">
        <v>2.6777981999999998</v>
      </c>
      <c r="CF88" s="419">
        <v>2.8331104955999997</v>
      </c>
      <c r="CG88" s="419">
        <v>2.9974309043448</v>
      </c>
      <c r="CH88" s="496">
        <v>3.1712818967967986</v>
      </c>
      <c r="CI88" s="419">
        <v>14.138121496741599</v>
      </c>
      <c r="CJ88" s="405">
        <v>9.6361242480517983</v>
      </c>
      <c r="CK88" s="457">
        <v>0.86</v>
      </c>
      <c r="CL88" s="458">
        <v>33.909999999999997</v>
      </c>
      <c r="CM88" s="458">
        <v>-1.62</v>
      </c>
      <c r="CN88" s="459">
        <v>3.44</v>
      </c>
      <c r="CO88" s="460">
        <v>16.55</v>
      </c>
    </row>
    <row r="89" spans="1:93" ht="11.25" customHeight="1">
      <c r="A89" s="23" t="s">
        <v>2688</v>
      </c>
      <c r="B89" s="24" t="s">
        <v>2689</v>
      </c>
      <c r="C89" s="29" t="s">
        <v>1958</v>
      </c>
      <c r="D89" s="117">
        <v>32</v>
      </c>
      <c r="E89" s="121">
        <v>84</v>
      </c>
      <c r="F89" s="38" t="s">
        <v>2049</v>
      </c>
      <c r="G89" s="39" t="s">
        <v>2049</v>
      </c>
      <c r="H89" s="149">
        <v>48.8</v>
      </c>
      <c r="I89" s="227">
        <v>2.2950819672131151</v>
      </c>
      <c r="J89" s="126">
        <v>0.27</v>
      </c>
      <c r="K89" s="126">
        <v>0.28000000000000003</v>
      </c>
      <c r="L89" s="25">
        <v>3.7037037037036979</v>
      </c>
      <c r="M89" s="26">
        <v>42048</v>
      </c>
      <c r="N89" s="27">
        <v>42053</v>
      </c>
      <c r="O89" s="28">
        <v>42065</v>
      </c>
      <c r="P89" s="195" t="s">
        <v>2739</v>
      </c>
      <c r="Q89" s="24"/>
      <c r="R89" s="224">
        <v>1.1200000000000001</v>
      </c>
      <c r="S89" s="231">
        <v>47.257383966244724</v>
      </c>
      <c r="T89" s="680">
        <v>75.614119021827136</v>
      </c>
      <c r="U89" s="227">
        <v>20.590717299578056</v>
      </c>
      <c r="V89" s="492">
        <v>12</v>
      </c>
      <c r="W89" s="161">
        <v>2.37</v>
      </c>
      <c r="X89" s="155">
        <v>2.66</v>
      </c>
      <c r="Y89" s="149">
        <v>1.1200000000000001</v>
      </c>
      <c r="Z89" s="156">
        <v>3.37</v>
      </c>
      <c r="AA89" s="149">
        <v>15</v>
      </c>
      <c r="AB89" s="432">
        <v>27.6</v>
      </c>
      <c r="AC89" s="440">
        <v>7.87</v>
      </c>
      <c r="AD89" s="443">
        <v>11.3</v>
      </c>
      <c r="AE89" s="440">
        <v>7.75</v>
      </c>
      <c r="AF89" s="723">
        <v>14</v>
      </c>
      <c r="AG89" s="456">
        <v>4874</v>
      </c>
      <c r="AH89" s="653">
        <v>0.7</v>
      </c>
      <c r="AI89" s="767">
        <v>0.94</v>
      </c>
      <c r="AJ89" s="796">
        <v>0.32864857820042626</v>
      </c>
      <c r="AK89" s="688">
        <v>0.69133854816210194</v>
      </c>
      <c r="AL89" s="634">
        <v>3.8461538461538547</v>
      </c>
      <c r="AM89" s="631">
        <v>4.0041911525952045</v>
      </c>
      <c r="AN89" s="631">
        <v>3.7137289336648172</v>
      </c>
      <c r="AO89" s="638">
        <v>5.3717949672235532</v>
      </c>
      <c r="AP89" s="808">
        <v>1.08</v>
      </c>
      <c r="AQ89" s="808">
        <v>1.04</v>
      </c>
      <c r="AR89" s="809"/>
      <c r="AS89" s="808">
        <v>1</v>
      </c>
      <c r="AT89" s="796">
        <v>0.96</v>
      </c>
      <c r="AU89" s="809"/>
      <c r="AV89" s="810">
        <v>0.92</v>
      </c>
      <c r="AW89" s="811">
        <v>0.9</v>
      </c>
      <c r="AX89" s="811">
        <v>0.88</v>
      </c>
      <c r="AY89" s="811">
        <v>0.84</v>
      </c>
      <c r="AZ89" s="811">
        <v>0.76</v>
      </c>
      <c r="BA89" s="811">
        <v>0.72</v>
      </c>
      <c r="BB89" s="811">
        <v>0.64</v>
      </c>
      <c r="BC89" s="811">
        <v>0.56000000000000005</v>
      </c>
      <c r="BD89" s="811">
        <v>0.52</v>
      </c>
      <c r="BE89" s="811">
        <v>0.5</v>
      </c>
      <c r="BF89" s="811">
        <v>0.48</v>
      </c>
      <c r="BG89" s="811">
        <v>0.46</v>
      </c>
      <c r="BH89" s="810">
        <v>12.26</v>
      </c>
      <c r="BI89" s="405">
        <v>3.8461538461538547</v>
      </c>
      <c r="BJ89" s="405">
        <v>4</v>
      </c>
      <c r="BK89" s="405">
        <v>4.1666666666666741</v>
      </c>
      <c r="BL89" s="405">
        <v>4.3478260869565188</v>
      </c>
      <c r="BM89" s="306">
        <v>2.2222222222222143</v>
      </c>
      <c r="BN89" s="306">
        <v>2.2727272727272707</v>
      </c>
      <c r="BO89" s="306">
        <v>4.7619047619047672</v>
      </c>
      <c r="BP89" s="306">
        <v>10.526315789473673</v>
      </c>
      <c r="BQ89" s="306">
        <v>5.555555555555558</v>
      </c>
      <c r="BR89" s="306">
        <v>12.5</v>
      </c>
      <c r="BS89" s="306">
        <v>14.285714285714279</v>
      </c>
      <c r="BT89" s="306">
        <v>7.6923076923077094</v>
      </c>
      <c r="BU89" s="306">
        <v>4</v>
      </c>
      <c r="BV89" s="306">
        <v>4.1666666666666741</v>
      </c>
      <c r="BW89" s="306">
        <v>4.3478260869565188</v>
      </c>
      <c r="BX89" s="404">
        <v>5.9127924622203807</v>
      </c>
      <c r="BY89" s="405">
        <v>3.5482919291340318</v>
      </c>
      <c r="BZ89" s="788" t="s">
        <v>1464</v>
      </c>
      <c r="CA89" s="348">
        <v>-14.581906398700124</v>
      </c>
      <c r="CB89" s="348">
        <v>6.0088109008779327</v>
      </c>
      <c r="CC89" s="306">
        <v>60.911372406198474</v>
      </c>
      <c r="CD89" s="570">
        <v>1.1880000000000002</v>
      </c>
      <c r="CE89" s="419">
        <v>1.2814956000000002</v>
      </c>
      <c r="CF89" s="419">
        <v>1.3808115090000002</v>
      </c>
      <c r="CG89" s="419">
        <v>1.4878244009475001</v>
      </c>
      <c r="CH89" s="496">
        <v>1.6031307920209312</v>
      </c>
      <c r="CI89" s="419">
        <v>6.9412623019684307</v>
      </c>
      <c r="CJ89" s="405">
        <v>14.223898159771375</v>
      </c>
      <c r="CK89" s="457">
        <v>0.63</v>
      </c>
      <c r="CL89" s="458">
        <v>43.96</v>
      </c>
      <c r="CM89" s="458">
        <v>-1.29</v>
      </c>
      <c r="CN89" s="459">
        <v>7.07</v>
      </c>
      <c r="CO89" s="460">
        <v>19.52</v>
      </c>
    </row>
    <row r="90" spans="1:93" ht="11.25" customHeight="1">
      <c r="A90" s="86" t="s">
        <v>1036</v>
      </c>
      <c r="B90" s="24" t="s">
        <v>1037</v>
      </c>
      <c r="C90" s="98" t="s">
        <v>544</v>
      </c>
      <c r="D90" s="117">
        <v>12</v>
      </c>
      <c r="E90" s="121">
        <v>260</v>
      </c>
      <c r="F90" s="38" t="s">
        <v>1572</v>
      </c>
      <c r="G90" s="39" t="s">
        <v>1572</v>
      </c>
      <c r="H90" s="181">
        <v>38.1</v>
      </c>
      <c r="I90" s="227">
        <v>1.9947506561679789</v>
      </c>
      <c r="J90" s="126">
        <v>0.17</v>
      </c>
      <c r="K90" s="126">
        <v>0.19</v>
      </c>
      <c r="L90" s="104">
        <v>11.764705882352944</v>
      </c>
      <c r="M90" s="26">
        <v>41891</v>
      </c>
      <c r="N90" s="27">
        <v>41893</v>
      </c>
      <c r="O90" s="28">
        <v>41914</v>
      </c>
      <c r="P90" s="195" t="s">
        <v>2777</v>
      </c>
      <c r="Q90" s="198"/>
      <c r="R90" s="224">
        <v>0.76</v>
      </c>
      <c r="S90" s="231">
        <v>26.116838487972512</v>
      </c>
      <c r="T90" s="680">
        <v>30.351538089295783</v>
      </c>
      <c r="U90" s="227">
        <v>13.092783505154639</v>
      </c>
      <c r="V90" s="492">
        <v>2</v>
      </c>
      <c r="W90" s="161">
        <v>2.91</v>
      </c>
      <c r="X90" s="155">
        <v>0.83</v>
      </c>
      <c r="Y90" s="149">
        <v>0.32</v>
      </c>
      <c r="Z90" s="156">
        <v>2.92</v>
      </c>
      <c r="AA90" s="149">
        <v>23</v>
      </c>
      <c r="AB90" s="489">
        <v>242.4</v>
      </c>
      <c r="AC90" s="440">
        <v>1.92</v>
      </c>
      <c r="AD90" s="443">
        <v>-3.7</v>
      </c>
      <c r="AE90" s="440">
        <v>15.83</v>
      </c>
      <c r="AF90" s="723">
        <v>29</v>
      </c>
      <c r="AG90" s="456">
        <v>13364</v>
      </c>
      <c r="AH90" s="653">
        <v>0.6</v>
      </c>
      <c r="AI90" s="767">
        <v>0.36</v>
      </c>
      <c r="AJ90" s="796" t="s">
        <v>462</v>
      </c>
      <c r="AK90" s="688">
        <v>0.46287708955618939</v>
      </c>
      <c r="AL90" s="634">
        <v>2.9411764705882248</v>
      </c>
      <c r="AM90" s="631">
        <v>4.6942270783173923</v>
      </c>
      <c r="AN90" s="631">
        <v>4.5639552591273169</v>
      </c>
      <c r="AO90" s="235">
        <v>9.859972252036231</v>
      </c>
      <c r="AP90" s="808">
        <v>0.7</v>
      </c>
      <c r="AQ90" s="813">
        <v>0.68</v>
      </c>
      <c r="AR90" s="809"/>
      <c r="AS90" s="808">
        <v>0.65</v>
      </c>
      <c r="AT90" s="796">
        <v>0.61</v>
      </c>
      <c r="AU90" s="809"/>
      <c r="AV90" s="810">
        <v>0.56999999999999995</v>
      </c>
      <c r="AW90" s="812">
        <v>0.56000000000000005</v>
      </c>
      <c r="AX90" s="811">
        <v>0.53</v>
      </c>
      <c r="AY90" s="811">
        <v>0.43</v>
      </c>
      <c r="AZ90" s="811">
        <v>0.34</v>
      </c>
      <c r="BA90" s="811">
        <v>0.29999000000000003</v>
      </c>
      <c r="BB90" s="811">
        <v>0.27334000000000003</v>
      </c>
      <c r="BC90" s="811">
        <v>0.2</v>
      </c>
      <c r="BD90" s="812">
        <v>0</v>
      </c>
      <c r="BE90" s="812">
        <v>0</v>
      </c>
      <c r="BF90" s="812">
        <v>0</v>
      </c>
      <c r="BG90" s="812">
        <v>0</v>
      </c>
      <c r="BH90" s="810">
        <v>5.8433299999999999</v>
      </c>
      <c r="BI90" s="405">
        <v>2.9411764705882248</v>
      </c>
      <c r="BJ90" s="405">
        <v>4.6153846153846212</v>
      </c>
      <c r="BK90" s="405">
        <v>6.5573770491803351</v>
      </c>
      <c r="BL90" s="405">
        <v>7.0175438596491224</v>
      </c>
      <c r="BM90" s="306">
        <v>1.7857142857142572</v>
      </c>
      <c r="BN90" s="306">
        <v>5.6603773584905648</v>
      </c>
      <c r="BO90" s="306">
        <v>23.255813953488392</v>
      </c>
      <c r="BP90" s="306">
        <v>26.470588235294112</v>
      </c>
      <c r="BQ90" s="306">
        <v>13.337111237041221</v>
      </c>
      <c r="BR90" s="306">
        <v>9.7497622009219409</v>
      </c>
      <c r="BS90" s="306">
        <v>36.67</v>
      </c>
      <c r="BT90" s="306">
        <v>0</v>
      </c>
      <c r="BU90" s="306">
        <v>0</v>
      </c>
      <c r="BV90" s="306">
        <v>0</v>
      </c>
      <c r="BW90" s="306">
        <v>0</v>
      </c>
      <c r="BX90" s="404">
        <v>9.2040566177168515</v>
      </c>
      <c r="BY90" s="405">
        <v>10.788439513573273</v>
      </c>
      <c r="BZ90" s="788" t="s">
        <v>2441</v>
      </c>
      <c r="CA90" s="348">
        <v>-6.5340775898593435</v>
      </c>
      <c r="CB90" s="348">
        <v>6.5587059152952953</v>
      </c>
      <c r="CC90" s="306">
        <v>69.100731639580289</v>
      </c>
      <c r="CD90" s="570">
        <v>0.77</v>
      </c>
      <c r="CE90" s="419">
        <v>0.78478400000000015</v>
      </c>
      <c r="CF90" s="419">
        <v>0.86326240000000021</v>
      </c>
      <c r="CG90" s="419">
        <v>0.94958864000000032</v>
      </c>
      <c r="CH90" s="496">
        <v>1.0445475040000005</v>
      </c>
      <c r="CI90" s="419">
        <v>4.412182544000002</v>
      </c>
      <c r="CJ90" s="405">
        <v>11.580531611548562</v>
      </c>
      <c r="CK90" s="457">
        <v>1.93</v>
      </c>
      <c r="CL90" s="458">
        <v>62.34</v>
      </c>
      <c r="CM90" s="458">
        <v>-4.82</v>
      </c>
      <c r="CN90" s="459">
        <v>1.49</v>
      </c>
      <c r="CO90" s="460">
        <v>15.7</v>
      </c>
    </row>
    <row r="91" spans="1:93" ht="11.25" customHeight="1">
      <c r="A91" s="193" t="s">
        <v>3624</v>
      </c>
      <c r="B91" s="32" t="s">
        <v>3625</v>
      </c>
      <c r="C91" s="35" t="s">
        <v>1837</v>
      </c>
      <c r="D91" s="118">
        <v>12</v>
      </c>
      <c r="E91" s="121">
        <v>258</v>
      </c>
      <c r="F91" s="40" t="s">
        <v>2049</v>
      </c>
      <c r="G91" s="42" t="s">
        <v>1572</v>
      </c>
      <c r="H91" s="762">
        <v>52.52</v>
      </c>
      <c r="I91" s="227">
        <v>4.7220106626047222</v>
      </c>
      <c r="J91" s="125">
        <v>1.18</v>
      </c>
      <c r="K91" s="125">
        <v>1.24</v>
      </c>
      <c r="L91" s="104">
        <v>5.0847457627118731</v>
      </c>
      <c r="M91" s="43">
        <v>41885</v>
      </c>
      <c r="N91" s="44">
        <v>41887</v>
      </c>
      <c r="O91" s="34">
        <v>41905</v>
      </c>
      <c r="P91" s="34" t="s">
        <v>2741</v>
      </c>
      <c r="Q91" s="197" t="s">
        <v>2544</v>
      </c>
      <c r="R91" s="224">
        <v>2.48</v>
      </c>
      <c r="S91" s="231">
        <v>47.876447876447884</v>
      </c>
      <c r="T91" s="680">
        <v>-10.691488109977465</v>
      </c>
      <c r="U91" s="227">
        <v>10.13899613899614</v>
      </c>
      <c r="V91" s="492">
        <v>6</v>
      </c>
      <c r="W91" s="161">
        <v>5.18</v>
      </c>
      <c r="X91" s="155">
        <v>1.81</v>
      </c>
      <c r="Y91" s="149">
        <v>2.0499999999999998</v>
      </c>
      <c r="Z91" s="156">
        <v>1.77</v>
      </c>
      <c r="AA91" s="149">
        <v>34.200000000000003</v>
      </c>
      <c r="AB91" s="432">
        <v>23.3</v>
      </c>
      <c r="AC91" s="440">
        <v>-16.28</v>
      </c>
      <c r="AD91" s="443">
        <v>19.7</v>
      </c>
      <c r="AE91" s="440">
        <v>5.6</v>
      </c>
      <c r="AF91" s="723">
        <v>4</v>
      </c>
      <c r="AG91" s="456">
        <v>137631</v>
      </c>
      <c r="AH91" s="653">
        <v>0</v>
      </c>
      <c r="AI91" s="767">
        <v>0.44</v>
      </c>
      <c r="AJ91" s="797">
        <v>0.41077090982147391</v>
      </c>
      <c r="AK91" s="686">
        <v>0.38551655785824446</v>
      </c>
      <c r="AL91" s="634">
        <v>4.31034482758621</v>
      </c>
      <c r="AM91" s="631">
        <v>6.2073726703897103</v>
      </c>
      <c r="AN91" s="631">
        <v>8.0921869234830357</v>
      </c>
      <c r="AO91" s="235">
        <v>20.990504191154756</v>
      </c>
      <c r="AP91" s="808">
        <v>2.42</v>
      </c>
      <c r="AQ91" s="808">
        <v>2.3199999999999998</v>
      </c>
      <c r="AR91" s="809"/>
      <c r="AS91" s="808">
        <v>2.2400000000000002</v>
      </c>
      <c r="AT91" s="796">
        <v>2.02</v>
      </c>
      <c r="AU91" s="809"/>
      <c r="AV91" s="810">
        <v>1.74</v>
      </c>
      <c r="AW91" s="812">
        <v>1.64</v>
      </c>
      <c r="AX91" s="811">
        <v>1.4</v>
      </c>
      <c r="AY91" s="811">
        <v>0.94</v>
      </c>
      <c r="AZ91" s="811">
        <v>0.72</v>
      </c>
      <c r="BA91" s="811">
        <v>0.56000000000000005</v>
      </c>
      <c r="BB91" s="811">
        <v>0.36</v>
      </c>
      <c r="BC91" s="811">
        <v>0.31</v>
      </c>
      <c r="BD91" s="812">
        <v>0.26</v>
      </c>
      <c r="BE91" s="812">
        <v>0.26074000000000003</v>
      </c>
      <c r="BF91" s="811">
        <v>0.42080000000000001</v>
      </c>
      <c r="BG91" s="811">
        <v>0.31233999999999995</v>
      </c>
      <c r="BH91" s="810">
        <v>17.923879999999997</v>
      </c>
      <c r="BI91" s="405">
        <v>4.31034482758621</v>
      </c>
      <c r="BJ91" s="405">
        <v>3.5714285714285587</v>
      </c>
      <c r="BK91" s="405">
        <v>10.891089108910901</v>
      </c>
      <c r="BL91" s="405">
        <v>16.09195402298851</v>
      </c>
      <c r="BM91" s="306">
        <v>6.0975609756097615</v>
      </c>
      <c r="BN91" s="306">
        <v>17.142857142857149</v>
      </c>
      <c r="BO91" s="306">
        <v>48.936170212765951</v>
      </c>
      <c r="BP91" s="306">
        <v>30.555555555555557</v>
      </c>
      <c r="BQ91" s="306">
        <v>28.571428571428559</v>
      </c>
      <c r="BR91" s="306">
        <v>55.555555555555578</v>
      </c>
      <c r="BS91" s="306">
        <v>16.129032258064502</v>
      </c>
      <c r="BT91" s="306">
        <v>19.23076923076923</v>
      </c>
      <c r="BU91" s="306">
        <v>0</v>
      </c>
      <c r="BV91" s="306">
        <v>0</v>
      </c>
      <c r="BW91" s="306">
        <v>34.724979189344964</v>
      </c>
      <c r="BX91" s="404">
        <v>19.453915014857692</v>
      </c>
      <c r="BY91" s="405">
        <v>16.59330387276982</v>
      </c>
      <c r="BZ91" s="788" t="s">
        <v>1464</v>
      </c>
      <c r="CA91" s="348">
        <v>2.6752014470916183</v>
      </c>
      <c r="CB91" s="348">
        <v>12.814197586087758</v>
      </c>
      <c r="CC91" s="306">
        <v>63.235780690541013</v>
      </c>
      <c r="CD91" s="570">
        <v>2.6619999999999999</v>
      </c>
      <c r="CE91" s="419">
        <v>2.6886199999999998</v>
      </c>
      <c r="CF91" s="419">
        <v>2.8391827199999997</v>
      </c>
      <c r="CG91" s="419">
        <v>2.9981769523199997</v>
      </c>
      <c r="CH91" s="496">
        <v>3.1660748616499199</v>
      </c>
      <c r="CI91" s="419">
        <v>14.354054533969919</v>
      </c>
      <c r="CJ91" s="405">
        <v>27.330644581054681</v>
      </c>
      <c r="CK91" s="457">
        <v>1.53</v>
      </c>
      <c r="CL91" s="458">
        <v>22.37</v>
      </c>
      <c r="CM91" s="458">
        <v>-27.62</v>
      </c>
      <c r="CN91" s="459">
        <v>10.23</v>
      </c>
      <c r="CO91" s="460">
        <v>-12.08</v>
      </c>
    </row>
    <row r="92" spans="1:93" ht="11.25" customHeight="1">
      <c r="A92" s="129" t="s">
        <v>1093</v>
      </c>
      <c r="B92" s="16" t="s">
        <v>1094</v>
      </c>
      <c r="C92" s="22" t="s">
        <v>1837</v>
      </c>
      <c r="D92" s="116">
        <v>12</v>
      </c>
      <c r="E92" s="121">
        <v>257</v>
      </c>
      <c r="F92" s="36" t="s">
        <v>2049</v>
      </c>
      <c r="G92" s="37" t="s">
        <v>1572</v>
      </c>
      <c r="H92" s="272">
        <v>50.2</v>
      </c>
      <c r="I92" s="226">
        <v>4.9402390438247004</v>
      </c>
      <c r="J92" s="127">
        <v>1.18</v>
      </c>
      <c r="K92" s="127">
        <v>1.24</v>
      </c>
      <c r="L92" s="764">
        <v>5.0847457627118731</v>
      </c>
      <c r="M92" s="19">
        <v>41885</v>
      </c>
      <c r="N92" s="20">
        <v>41887</v>
      </c>
      <c r="O92" s="21">
        <v>41905</v>
      </c>
      <c r="P92" s="28" t="s">
        <v>2741</v>
      </c>
      <c r="Q92" s="128" t="s">
        <v>2545</v>
      </c>
      <c r="R92" s="225">
        <v>2.48</v>
      </c>
      <c r="S92" s="675">
        <v>47.876447876447884</v>
      </c>
      <c r="T92" s="684">
        <v>-14.682313210520759</v>
      </c>
      <c r="U92" s="226">
        <v>9.6911196911196917</v>
      </c>
      <c r="V92" s="677">
        <v>6</v>
      </c>
      <c r="W92" s="169">
        <v>5.18</v>
      </c>
      <c r="X92" s="170">
        <v>1.73</v>
      </c>
      <c r="Y92" s="171">
        <v>2.0299999999999998</v>
      </c>
      <c r="Z92" s="172">
        <v>1.69</v>
      </c>
      <c r="AA92" s="171">
        <v>34.200000000000003</v>
      </c>
      <c r="AB92" s="433">
        <v>23.3</v>
      </c>
      <c r="AC92" s="441">
        <v>-48.22</v>
      </c>
      <c r="AD92" s="442">
        <v>19.7</v>
      </c>
      <c r="AE92" s="441">
        <v>5.6</v>
      </c>
      <c r="AF92" s="724">
        <v>3</v>
      </c>
      <c r="AG92" s="461">
        <v>136276</v>
      </c>
      <c r="AH92" s="678">
        <v>0</v>
      </c>
      <c r="AI92" s="768">
        <v>0.44</v>
      </c>
      <c r="AJ92" s="796">
        <v>0.41077090982147391</v>
      </c>
      <c r="AK92" s="688">
        <v>0.38551655785824446</v>
      </c>
      <c r="AL92" s="632">
        <v>4.31034482758621</v>
      </c>
      <c r="AM92" s="633">
        <v>6.2073726703897103</v>
      </c>
      <c r="AN92" s="633">
        <v>8.0921869234830357</v>
      </c>
      <c r="AO92" s="234">
        <v>20.990504191154756</v>
      </c>
      <c r="AP92" s="803">
        <v>2.42</v>
      </c>
      <c r="AQ92" s="803">
        <v>2.3199999999999998</v>
      </c>
      <c r="AR92" s="802"/>
      <c r="AS92" s="803">
        <v>2.2400000000000002</v>
      </c>
      <c r="AT92" s="795">
        <v>2.02</v>
      </c>
      <c r="AU92" s="802"/>
      <c r="AV92" s="805">
        <v>1.74</v>
      </c>
      <c r="AW92" s="807">
        <v>1.64</v>
      </c>
      <c r="AX92" s="806">
        <v>1.4</v>
      </c>
      <c r="AY92" s="806">
        <v>0.94</v>
      </c>
      <c r="AZ92" s="806">
        <v>0.72</v>
      </c>
      <c r="BA92" s="806">
        <v>0.56000000000000005</v>
      </c>
      <c r="BB92" s="806">
        <v>0.36</v>
      </c>
      <c r="BC92" s="806">
        <v>0.16</v>
      </c>
      <c r="BD92" s="807">
        <v>0</v>
      </c>
      <c r="BE92" s="807">
        <v>0</v>
      </c>
      <c r="BF92" s="807">
        <v>0</v>
      </c>
      <c r="BG92" s="807">
        <v>0</v>
      </c>
      <c r="BH92" s="805">
        <v>16.52</v>
      </c>
      <c r="BI92" s="407">
        <v>4.31034482758621</v>
      </c>
      <c r="BJ92" s="407">
        <v>3.5714285714285587</v>
      </c>
      <c r="BK92" s="407">
        <v>10.891089108910901</v>
      </c>
      <c r="BL92" s="407">
        <v>16.09195402298851</v>
      </c>
      <c r="BM92" s="394">
        <v>6.0975609756097615</v>
      </c>
      <c r="BN92" s="394">
        <v>17.142857142857149</v>
      </c>
      <c r="BO92" s="394">
        <v>48.936170212765951</v>
      </c>
      <c r="BP92" s="394">
        <v>30.555555555555557</v>
      </c>
      <c r="BQ92" s="394">
        <v>28.571428571428559</v>
      </c>
      <c r="BR92" s="394">
        <v>55.555555555555578</v>
      </c>
      <c r="BS92" s="394">
        <v>125</v>
      </c>
      <c r="BT92" s="394">
        <v>0</v>
      </c>
      <c r="BU92" s="394">
        <v>0</v>
      </c>
      <c r="BV92" s="394">
        <v>0</v>
      </c>
      <c r="BW92" s="394">
        <v>0</v>
      </c>
      <c r="BX92" s="406">
        <v>23.114929636312446</v>
      </c>
      <c r="BY92" s="407">
        <v>32.23000280734955</v>
      </c>
      <c r="BZ92" s="787" t="s">
        <v>1464</v>
      </c>
      <c r="CA92" s="350">
        <v>3.3413062761880443</v>
      </c>
      <c r="CB92" s="350">
        <v>13.032425967307736</v>
      </c>
      <c r="CC92" s="394">
        <v>63.370568335328656</v>
      </c>
      <c r="CD92" s="554">
        <v>2.6619999999999999</v>
      </c>
      <c r="CE92" s="417">
        <v>2.6886199999999998</v>
      </c>
      <c r="CF92" s="417">
        <v>2.8391827199999997</v>
      </c>
      <c r="CG92" s="417">
        <v>2.9981769523199997</v>
      </c>
      <c r="CH92" s="495">
        <v>3.1660748616499199</v>
      </c>
      <c r="CI92" s="417">
        <v>14.354054533969919</v>
      </c>
      <c r="CJ92" s="407">
        <v>28.593734131414177</v>
      </c>
      <c r="CK92" s="462">
        <v>1.61</v>
      </c>
      <c r="CL92" s="463">
        <v>30.25</v>
      </c>
      <c r="CM92" s="463">
        <v>-28.33</v>
      </c>
      <c r="CN92" s="464">
        <v>13.32</v>
      </c>
      <c r="CO92" s="465">
        <v>-9.76</v>
      </c>
    </row>
    <row r="93" spans="1:93" ht="11.25" customHeight="1">
      <c r="A93" s="23" t="s">
        <v>2124</v>
      </c>
      <c r="B93" s="24" t="s">
        <v>1831</v>
      </c>
      <c r="C93" s="217" t="s">
        <v>505</v>
      </c>
      <c r="D93" s="117">
        <v>5</v>
      </c>
      <c r="E93" s="24">
        <v>583</v>
      </c>
      <c r="F93" s="38" t="s">
        <v>2049</v>
      </c>
      <c r="G93" s="39" t="s">
        <v>2049</v>
      </c>
      <c r="H93" s="181">
        <v>22.24</v>
      </c>
      <c r="I93" s="227">
        <v>4.6762589928057565</v>
      </c>
      <c r="J93" s="126">
        <v>0.25</v>
      </c>
      <c r="K93" s="126">
        <v>0.26</v>
      </c>
      <c r="L93" s="104">
        <v>4</v>
      </c>
      <c r="M93" s="26">
        <v>42002</v>
      </c>
      <c r="N93" s="27">
        <v>42004</v>
      </c>
      <c r="O93" s="28">
        <v>42019</v>
      </c>
      <c r="P93" s="28" t="s">
        <v>1514</v>
      </c>
      <c r="Q93" s="627"/>
      <c r="R93" s="224">
        <v>1.04</v>
      </c>
      <c r="S93" s="231">
        <v>107.21649484536083</v>
      </c>
      <c r="T93" s="680">
        <v>21.9738390443855</v>
      </c>
      <c r="U93" s="227">
        <v>22.927835051546392</v>
      </c>
      <c r="V93" s="492">
        <v>12</v>
      </c>
      <c r="W93" s="161">
        <v>0.97</v>
      </c>
      <c r="X93" s="155">
        <v>3.82</v>
      </c>
      <c r="Y93" s="149">
        <v>6.72</v>
      </c>
      <c r="Z93" s="156">
        <v>1.46</v>
      </c>
      <c r="AA93" s="149">
        <v>6.5</v>
      </c>
      <c r="AB93" s="432">
        <v>390</v>
      </c>
      <c r="AC93" s="440">
        <v>55.38</v>
      </c>
      <c r="AD93" s="443">
        <v>16.8</v>
      </c>
      <c r="AE93" s="440">
        <v>6</v>
      </c>
      <c r="AF93" s="723">
        <v>12</v>
      </c>
      <c r="AG93" s="456">
        <v>4531</v>
      </c>
      <c r="AH93" s="653">
        <v>0.7</v>
      </c>
      <c r="AI93" s="767">
        <v>0.91</v>
      </c>
      <c r="AJ93" s="796">
        <v>0.14036004922158654</v>
      </c>
      <c r="AK93" s="688">
        <v>0.11287856515442357</v>
      </c>
      <c r="AL93" s="634">
        <v>6.3829787234042534</v>
      </c>
      <c r="AM93" s="631">
        <v>9.1029327776691815</v>
      </c>
      <c r="AN93" s="631">
        <v>2.3580488269226541</v>
      </c>
      <c r="AO93" s="235">
        <v>20.890138209116358</v>
      </c>
      <c r="AP93" s="808">
        <v>1</v>
      </c>
      <c r="AQ93" s="808">
        <v>0.94</v>
      </c>
      <c r="AR93" s="809"/>
      <c r="AS93" s="808">
        <v>0.84499999999999997</v>
      </c>
      <c r="AT93" s="796">
        <v>0.77</v>
      </c>
      <c r="AU93" s="809"/>
      <c r="AV93" s="818">
        <v>0.6</v>
      </c>
      <c r="AW93" s="812">
        <v>0.89</v>
      </c>
      <c r="AX93" s="811">
        <v>1.3149999999999999</v>
      </c>
      <c r="AY93" s="811">
        <v>1.22</v>
      </c>
      <c r="AZ93" s="811">
        <v>1.1399999999999999</v>
      </c>
      <c r="BA93" s="811">
        <v>1.08</v>
      </c>
      <c r="BB93" s="811">
        <v>0.15</v>
      </c>
      <c r="BC93" s="812">
        <v>0</v>
      </c>
      <c r="BD93" s="812">
        <v>0</v>
      </c>
      <c r="BE93" s="812">
        <v>0</v>
      </c>
      <c r="BF93" s="812">
        <v>0</v>
      </c>
      <c r="BG93" s="812">
        <v>0</v>
      </c>
      <c r="BH93" s="810">
        <v>9.9499999999999993</v>
      </c>
      <c r="BI93" s="405">
        <v>6.3829787234042534</v>
      </c>
      <c r="BJ93" s="405">
        <v>11.242603550295849</v>
      </c>
      <c r="BK93" s="405">
        <v>9.740259740259738</v>
      </c>
      <c r="BL93" s="405">
        <v>28.333333333333343</v>
      </c>
      <c r="BM93" s="862">
        <v>0</v>
      </c>
      <c r="BN93" s="306">
        <v>0</v>
      </c>
      <c r="BO93" s="306">
        <v>7.7868852459016313</v>
      </c>
      <c r="BP93" s="306">
        <v>7.0175438596491224</v>
      </c>
      <c r="BQ93" s="306">
        <v>5.5555555555555358</v>
      </c>
      <c r="BR93" s="306">
        <v>620</v>
      </c>
      <c r="BS93" s="306">
        <v>0</v>
      </c>
      <c r="BT93" s="306">
        <v>0</v>
      </c>
      <c r="BU93" s="306">
        <v>0</v>
      </c>
      <c r="BV93" s="306">
        <v>0</v>
      </c>
      <c r="BW93" s="306">
        <v>0</v>
      </c>
      <c r="BX93" s="404">
        <v>46.403944000559967</v>
      </c>
      <c r="BY93" s="405">
        <v>153.47217867497193</v>
      </c>
      <c r="BZ93" s="788" t="s">
        <v>2637</v>
      </c>
      <c r="CA93" s="348">
        <v>-15.893527231817981</v>
      </c>
      <c r="CB93" s="348">
        <v>7.0343078197284106</v>
      </c>
      <c r="CC93" s="306">
        <v>52.219196658843408</v>
      </c>
      <c r="CD93" s="570">
        <v>1.1000000000000001</v>
      </c>
      <c r="CE93" s="419">
        <v>1.21</v>
      </c>
      <c r="CF93" s="419">
        <v>1.2826000000000002</v>
      </c>
      <c r="CG93" s="419">
        <v>1.3595560000000002</v>
      </c>
      <c r="CH93" s="496">
        <v>1.4411293600000004</v>
      </c>
      <c r="CI93" s="419">
        <v>6.3932853600000019</v>
      </c>
      <c r="CJ93" s="405">
        <v>28.74678669064749</v>
      </c>
      <c r="CK93" s="457">
        <v>0.78</v>
      </c>
      <c r="CL93" s="458">
        <v>19.829999999999998</v>
      </c>
      <c r="CM93" s="458">
        <v>-11.43</v>
      </c>
      <c r="CN93" s="525">
        <v>-3.06</v>
      </c>
      <c r="CO93" s="508">
        <v>4.2300000000000004</v>
      </c>
    </row>
    <row r="94" spans="1:93" ht="11.25" customHeight="1">
      <c r="A94" s="23" t="s">
        <v>9</v>
      </c>
      <c r="B94" s="24" t="s">
        <v>10</v>
      </c>
      <c r="C94" s="29" t="s">
        <v>2000</v>
      </c>
      <c r="D94" s="117">
        <v>45</v>
      </c>
      <c r="E94" s="121">
        <v>31</v>
      </c>
      <c r="F94" s="38" t="s">
        <v>2049</v>
      </c>
      <c r="G94" s="39" t="s">
        <v>2049</v>
      </c>
      <c r="H94" s="149">
        <v>50.83</v>
      </c>
      <c r="I94" s="227">
        <v>3.187094235687586</v>
      </c>
      <c r="J94" s="126">
        <v>0.39</v>
      </c>
      <c r="K94" s="126">
        <v>0.40500000000000003</v>
      </c>
      <c r="L94" s="25">
        <v>3.8461538461538547</v>
      </c>
      <c r="M94" s="26">
        <v>42046</v>
      </c>
      <c r="N94" s="27">
        <v>42048</v>
      </c>
      <c r="O94" s="28">
        <v>42064</v>
      </c>
      <c r="P94" s="28" t="s">
        <v>1199</v>
      </c>
      <c r="Q94" s="642"/>
      <c r="R94" s="224">
        <v>1.62</v>
      </c>
      <c r="S94" s="231">
        <v>63.529411764705891</v>
      </c>
      <c r="T94" s="680">
        <v>21.269824648881098</v>
      </c>
      <c r="U94" s="227">
        <v>19.933333333333334</v>
      </c>
      <c r="V94" s="492">
        <v>12</v>
      </c>
      <c r="W94" s="161">
        <v>2.5499999999999998</v>
      </c>
      <c r="X94" s="155">
        <v>2.85</v>
      </c>
      <c r="Y94" s="149">
        <v>1.66</v>
      </c>
      <c r="Z94" s="156">
        <v>1.66</v>
      </c>
      <c r="AA94" s="149">
        <v>8.4</v>
      </c>
      <c r="AB94" s="432">
        <v>29.9</v>
      </c>
      <c r="AC94" s="440">
        <v>6.64</v>
      </c>
      <c r="AD94" s="443">
        <v>31.3</v>
      </c>
      <c r="AE94" s="440">
        <v>7</v>
      </c>
      <c r="AF94" s="723">
        <v>8</v>
      </c>
      <c r="AG94" s="456">
        <v>2270</v>
      </c>
      <c r="AH94" s="653">
        <v>1.2</v>
      </c>
      <c r="AI94" s="767">
        <v>1.1499999999999999</v>
      </c>
      <c r="AJ94" s="796">
        <v>6.0650902546357535E-2</v>
      </c>
      <c r="AK94" s="688">
        <v>0.81745411806654622</v>
      </c>
      <c r="AL94" s="634">
        <v>2.6315789473684292</v>
      </c>
      <c r="AM94" s="631">
        <v>2.2328765609043622</v>
      </c>
      <c r="AN94" s="631">
        <v>1.8983732497009909</v>
      </c>
      <c r="AO94" s="638">
        <v>2.3222994511191031</v>
      </c>
      <c r="AP94" s="808">
        <v>1.56</v>
      </c>
      <c r="AQ94" s="808">
        <v>1.52</v>
      </c>
      <c r="AR94" s="809"/>
      <c r="AS94" s="808">
        <v>1.48</v>
      </c>
      <c r="AT94" s="796">
        <v>1.46</v>
      </c>
      <c r="AU94" s="809"/>
      <c r="AV94" s="810">
        <v>1.44</v>
      </c>
      <c r="AW94" s="811">
        <v>1.42</v>
      </c>
      <c r="AX94" s="812">
        <v>1.4</v>
      </c>
      <c r="AY94" s="811">
        <v>1.37</v>
      </c>
      <c r="AZ94" s="811">
        <v>1.32</v>
      </c>
      <c r="BA94" s="811">
        <v>1.28</v>
      </c>
      <c r="BB94" s="811">
        <v>1.24</v>
      </c>
      <c r="BC94" s="811">
        <v>1.2</v>
      </c>
      <c r="BD94" s="811">
        <v>1.1599999999999999</v>
      </c>
      <c r="BE94" s="811">
        <v>1.1200000000000001</v>
      </c>
      <c r="BF94" s="811">
        <v>1.08</v>
      </c>
      <c r="BG94" s="811">
        <v>1.04</v>
      </c>
      <c r="BH94" s="810">
        <v>21.09</v>
      </c>
      <c r="BI94" s="405">
        <v>2.6315789473684292</v>
      </c>
      <c r="BJ94" s="405">
        <v>2.7027027027026973</v>
      </c>
      <c r="BK94" s="405">
        <v>1.3698630136986356</v>
      </c>
      <c r="BL94" s="405">
        <v>1.388888888888884</v>
      </c>
      <c r="BM94" s="306">
        <v>1.4084507042253502</v>
      </c>
      <c r="BN94" s="306">
        <v>1.4285714285714235</v>
      </c>
      <c r="BO94" s="306">
        <v>2.1897810218977964</v>
      </c>
      <c r="BP94" s="306">
        <v>3.7878787878787845</v>
      </c>
      <c r="BQ94" s="306">
        <v>3.125</v>
      </c>
      <c r="BR94" s="306">
        <v>3.2258064516129004</v>
      </c>
      <c r="BS94" s="306">
        <v>3.3333333333333437</v>
      </c>
      <c r="BT94" s="306">
        <v>3.4482758620689724</v>
      </c>
      <c r="BU94" s="306">
        <v>3.5714285714285587</v>
      </c>
      <c r="BV94" s="306">
        <v>3.7037037037036979</v>
      </c>
      <c r="BW94" s="306">
        <v>3.8461538461538547</v>
      </c>
      <c r="BX94" s="404">
        <v>2.7440944842355548</v>
      </c>
      <c r="BY94" s="405">
        <v>0.91981292731192332</v>
      </c>
      <c r="BZ94" s="788" t="s">
        <v>52</v>
      </c>
      <c r="CA94" s="348">
        <v>-14.847865847944757</v>
      </c>
      <c r="CB94" s="348">
        <v>5.0854674853885768</v>
      </c>
      <c r="CC94" s="306">
        <v>55.131413759937232</v>
      </c>
      <c r="CD94" s="570">
        <v>1.7160000000000002</v>
      </c>
      <c r="CE94" s="419">
        <v>1.8299424000000002</v>
      </c>
      <c r="CF94" s="419">
        <v>1.9580383680000004</v>
      </c>
      <c r="CG94" s="419">
        <v>2.0951010537600006</v>
      </c>
      <c r="CH94" s="496">
        <v>2.2417581275232008</v>
      </c>
      <c r="CI94" s="419">
        <v>9.8408399492832022</v>
      </c>
      <c r="CJ94" s="405">
        <v>19.360298936225067</v>
      </c>
      <c r="CK94" s="457">
        <v>0.81</v>
      </c>
      <c r="CL94" s="458">
        <v>9.5299999999999994</v>
      </c>
      <c r="CM94" s="458">
        <v>-16.309999999999999</v>
      </c>
      <c r="CN94" s="459">
        <v>-0.04</v>
      </c>
      <c r="CO94" s="460">
        <v>-3.66</v>
      </c>
    </row>
    <row r="95" spans="1:93" ht="11.25" customHeight="1">
      <c r="A95" s="23" t="s">
        <v>407</v>
      </c>
      <c r="B95" s="24" t="s">
        <v>408</v>
      </c>
      <c r="C95" s="217" t="s">
        <v>3266</v>
      </c>
      <c r="D95" s="117">
        <v>6</v>
      </c>
      <c r="E95" s="24">
        <v>466</v>
      </c>
      <c r="F95" s="57" t="s">
        <v>2659</v>
      </c>
      <c r="G95" s="49" t="s">
        <v>2659</v>
      </c>
      <c r="H95" s="181">
        <v>371.42</v>
      </c>
      <c r="I95" s="227">
        <v>2.3477464864573796</v>
      </c>
      <c r="J95" s="126">
        <v>1.93</v>
      </c>
      <c r="K95" s="126">
        <v>2.1800000000000002</v>
      </c>
      <c r="L95" s="104">
        <v>12.95336787564767</v>
      </c>
      <c r="M95" s="26">
        <v>42067</v>
      </c>
      <c r="N95" s="27">
        <v>42069</v>
      </c>
      <c r="O95" s="28">
        <v>42087</v>
      </c>
      <c r="P95" s="28" t="s">
        <v>916</v>
      </c>
      <c r="Q95" s="24"/>
      <c r="R95" s="224">
        <v>8.7200000000000006</v>
      </c>
      <c r="S95" s="231">
        <v>45.181347150259072</v>
      </c>
      <c r="T95" s="680">
        <v>39.952438668407318</v>
      </c>
      <c r="U95" s="227">
        <v>19.24455958549223</v>
      </c>
      <c r="V95" s="492">
        <v>12</v>
      </c>
      <c r="W95" s="161">
        <v>19.3</v>
      </c>
      <c r="X95" s="155">
        <v>1.39</v>
      </c>
      <c r="Y95" s="149">
        <v>5.59</v>
      </c>
      <c r="Z95" s="156">
        <v>2.29</v>
      </c>
      <c r="AA95" s="149">
        <v>18.2</v>
      </c>
      <c r="AB95" s="432">
        <v>14.1</v>
      </c>
      <c r="AC95" s="440">
        <v>14.77</v>
      </c>
      <c r="AD95" s="443">
        <v>25.8</v>
      </c>
      <c r="AE95" s="440">
        <v>13.8</v>
      </c>
      <c r="AF95" s="723">
        <v>21</v>
      </c>
      <c r="AG95" s="456">
        <v>61997</v>
      </c>
      <c r="AH95" s="653">
        <v>22.9</v>
      </c>
      <c r="AI95" s="767">
        <v>0.33</v>
      </c>
      <c r="AJ95" s="796">
        <v>0.76996286144552561</v>
      </c>
      <c r="AK95" s="688">
        <v>0.87601501327565501</v>
      </c>
      <c r="AL95" s="634">
        <v>14.880952380952372</v>
      </c>
      <c r="AM95" s="631">
        <v>11.965666656230356</v>
      </c>
      <c r="AN95" s="631">
        <v>19.865041825294561</v>
      </c>
      <c r="AO95" s="235">
        <v>22.676599743438008</v>
      </c>
      <c r="AP95" s="808">
        <v>7.72</v>
      </c>
      <c r="AQ95" s="808">
        <v>6.72</v>
      </c>
      <c r="AR95" s="809"/>
      <c r="AS95" s="808">
        <v>6</v>
      </c>
      <c r="AT95" s="796">
        <v>5.5</v>
      </c>
      <c r="AU95" s="832"/>
      <c r="AV95" s="810">
        <v>4</v>
      </c>
      <c r="AW95" s="812">
        <v>3.12</v>
      </c>
      <c r="AX95" s="811">
        <v>3.12</v>
      </c>
      <c r="AY95" s="811">
        <v>2.68</v>
      </c>
      <c r="AZ95" s="811">
        <v>1.68</v>
      </c>
      <c r="BA95" s="811">
        <v>1.2</v>
      </c>
      <c r="BB95" s="811">
        <v>1</v>
      </c>
      <c r="BC95" s="811">
        <v>0.4</v>
      </c>
      <c r="BD95" s="812">
        <v>0</v>
      </c>
      <c r="BE95" s="812">
        <v>0</v>
      </c>
      <c r="BF95" s="812">
        <v>0</v>
      </c>
      <c r="BG95" s="812">
        <v>0</v>
      </c>
      <c r="BH95" s="810">
        <v>43.14</v>
      </c>
      <c r="BI95" s="405">
        <v>14.880952380952372</v>
      </c>
      <c r="BJ95" s="405">
        <v>12</v>
      </c>
      <c r="BK95" s="405">
        <v>9.0909090909090828</v>
      </c>
      <c r="BL95" s="405">
        <v>37.5</v>
      </c>
      <c r="BM95" s="306">
        <v>28.205128205128194</v>
      </c>
      <c r="BN95" s="306">
        <v>0</v>
      </c>
      <c r="BO95" s="306">
        <v>16.417910447761198</v>
      </c>
      <c r="BP95" s="306">
        <v>59.523809523809533</v>
      </c>
      <c r="BQ95" s="306">
        <v>40</v>
      </c>
      <c r="BR95" s="306">
        <v>20</v>
      </c>
      <c r="BS95" s="306">
        <v>150</v>
      </c>
      <c r="BT95" s="306">
        <v>0</v>
      </c>
      <c r="BU95" s="306">
        <v>0</v>
      </c>
      <c r="BV95" s="306">
        <v>0</v>
      </c>
      <c r="BW95" s="306">
        <v>0</v>
      </c>
      <c r="BX95" s="404">
        <v>25.841247309904023</v>
      </c>
      <c r="BY95" s="405">
        <v>37.368388935617936</v>
      </c>
      <c r="BZ95" s="788" t="s">
        <v>2637</v>
      </c>
      <c r="CA95" s="348">
        <v>2.96822872625971</v>
      </c>
      <c r="CB95" s="348">
        <v>22.21278831175194</v>
      </c>
      <c r="CC95" s="306">
        <v>69.917409326424874</v>
      </c>
      <c r="CD95" s="570">
        <v>8.4920000000000009</v>
      </c>
      <c r="CE95" s="419">
        <v>9.3412000000000024</v>
      </c>
      <c r="CF95" s="419">
        <v>10.275320000000004</v>
      </c>
      <c r="CG95" s="419">
        <v>11.302852000000005</v>
      </c>
      <c r="CH95" s="496">
        <v>12.433137200000006</v>
      </c>
      <c r="CI95" s="419">
        <v>51.844509200000019</v>
      </c>
      <c r="CJ95" s="405">
        <v>13.958459210597171</v>
      </c>
      <c r="CK95" s="457">
        <v>1.47</v>
      </c>
      <c r="CL95" s="458">
        <v>29.34</v>
      </c>
      <c r="CM95" s="458">
        <v>-2.98</v>
      </c>
      <c r="CN95" s="525">
        <v>3.72</v>
      </c>
      <c r="CO95" s="508">
        <v>12.24</v>
      </c>
    </row>
    <row r="96" spans="1:93" ht="11.25" customHeight="1">
      <c r="A96" s="30" t="s">
        <v>128</v>
      </c>
      <c r="B96" s="32" t="s">
        <v>2589</v>
      </c>
      <c r="C96" s="35" t="s">
        <v>728</v>
      </c>
      <c r="D96" s="118">
        <v>9</v>
      </c>
      <c r="E96" s="24">
        <v>355</v>
      </c>
      <c r="F96" s="40" t="s">
        <v>1572</v>
      </c>
      <c r="G96" s="42" t="s">
        <v>1572</v>
      </c>
      <c r="H96" s="762">
        <v>58.58</v>
      </c>
      <c r="I96" s="229">
        <v>2.116763400477979</v>
      </c>
      <c r="J96" s="125">
        <v>0.27500000000000002</v>
      </c>
      <c r="K96" s="125">
        <v>0.31</v>
      </c>
      <c r="L96" s="537">
        <v>12.72727272727272</v>
      </c>
      <c r="M96" s="1103">
        <v>41515</v>
      </c>
      <c r="N96" s="1028">
        <v>41520</v>
      </c>
      <c r="O96" s="1029">
        <v>41533</v>
      </c>
      <c r="P96" s="273" t="s">
        <v>3618</v>
      </c>
      <c r="Q96" s="532" t="s">
        <v>2486</v>
      </c>
      <c r="R96" s="192">
        <v>1.24</v>
      </c>
      <c r="S96" s="672">
        <v>147.61904761904762</v>
      </c>
      <c r="T96" s="681">
        <v>237.72848428956817</v>
      </c>
      <c r="U96" s="229">
        <v>69.738095238095241</v>
      </c>
      <c r="V96" s="493">
        <v>4</v>
      </c>
      <c r="W96" s="162">
        <v>0.84</v>
      </c>
      <c r="X96" s="157">
        <v>6.97</v>
      </c>
      <c r="Y96" s="150">
        <v>1.04</v>
      </c>
      <c r="Z96" s="158">
        <v>3.68</v>
      </c>
      <c r="AA96" s="150">
        <v>6</v>
      </c>
      <c r="AB96" s="1133">
        <v>-60.5</v>
      </c>
      <c r="AC96" s="444">
        <v>23.09</v>
      </c>
      <c r="AD96" s="445">
        <v>54.6</v>
      </c>
      <c r="AE96" s="444">
        <v>10</v>
      </c>
      <c r="AF96" s="725">
        <v>5</v>
      </c>
      <c r="AG96" s="467">
        <v>1382</v>
      </c>
      <c r="AH96" s="679">
        <v>3</v>
      </c>
      <c r="AI96" s="769">
        <v>1.25</v>
      </c>
      <c r="AJ96" s="796">
        <v>0.24619849113248946</v>
      </c>
      <c r="AK96" s="688">
        <v>1.3502150585530315</v>
      </c>
      <c r="AL96" s="635">
        <v>5.9829059829059839</v>
      </c>
      <c r="AM96" s="636">
        <v>11.27383564427249</v>
      </c>
      <c r="AN96" s="636">
        <v>13.442437615833924</v>
      </c>
      <c r="AO96" s="236">
        <v>9.9557752157197967</v>
      </c>
      <c r="AP96" s="831">
        <v>1.24</v>
      </c>
      <c r="AQ96" s="814">
        <v>1.17</v>
      </c>
      <c r="AR96" s="815"/>
      <c r="AS96" s="814">
        <v>1.05</v>
      </c>
      <c r="AT96" s="797">
        <v>0.9</v>
      </c>
      <c r="AU96" s="815"/>
      <c r="AV96" s="816">
        <v>0.76</v>
      </c>
      <c r="AW96" s="817">
        <v>0.66</v>
      </c>
      <c r="AX96" s="817">
        <v>0.57999999999999996</v>
      </c>
      <c r="AY96" s="820">
        <v>0.56000000000000005</v>
      </c>
      <c r="AZ96" s="817">
        <v>0.52</v>
      </c>
      <c r="BA96" s="820">
        <v>0.48</v>
      </c>
      <c r="BB96" s="817">
        <v>0.48</v>
      </c>
      <c r="BC96" s="817">
        <v>0.46</v>
      </c>
      <c r="BD96" s="817">
        <v>0.42</v>
      </c>
      <c r="BE96" s="817">
        <v>0.37</v>
      </c>
      <c r="BF96" s="820">
        <v>0.36</v>
      </c>
      <c r="BG96" s="820">
        <v>0.36</v>
      </c>
      <c r="BH96" s="816">
        <v>10.37</v>
      </c>
      <c r="BI96" s="409">
        <v>5.9829059829059839</v>
      </c>
      <c r="BJ96" s="409">
        <v>11.428571428571409</v>
      </c>
      <c r="BK96" s="409">
        <v>16.666666666666675</v>
      </c>
      <c r="BL96" s="409">
        <v>18.421052631578938</v>
      </c>
      <c r="BM96" s="395">
        <v>15.151515151515138</v>
      </c>
      <c r="BN96" s="395">
        <v>13.793103448275868</v>
      </c>
      <c r="BO96" s="395">
        <v>3.5714285714285587</v>
      </c>
      <c r="BP96" s="395">
        <v>7.6923076923077094</v>
      </c>
      <c r="BQ96" s="395">
        <v>8.3333333333333481</v>
      </c>
      <c r="BR96" s="395">
        <v>0</v>
      </c>
      <c r="BS96" s="395">
        <v>4.3478260869565188</v>
      </c>
      <c r="BT96" s="395">
        <v>9.5238095238095344</v>
      </c>
      <c r="BU96" s="395">
        <v>13.513513513513509</v>
      </c>
      <c r="BV96" s="395">
        <v>2.7777777777777901</v>
      </c>
      <c r="BW96" s="395">
        <v>0</v>
      </c>
      <c r="BX96" s="408">
        <v>8.7469207872427326</v>
      </c>
      <c r="BY96" s="409">
        <v>5.7562598533401186</v>
      </c>
      <c r="BZ96" s="654" t="s">
        <v>2441</v>
      </c>
      <c r="CA96" s="349">
        <v>-54.178894221783338</v>
      </c>
      <c r="CB96" s="349">
        <v>15.559201016311903</v>
      </c>
      <c r="CC96" s="395">
        <v>51.498991469124732</v>
      </c>
      <c r="CD96" s="574">
        <v>1.2524</v>
      </c>
      <c r="CE96" s="420">
        <v>1.37764</v>
      </c>
      <c r="CF96" s="420">
        <v>1.5154040000000002</v>
      </c>
      <c r="CG96" s="420">
        <v>1.6669444000000004</v>
      </c>
      <c r="CH96" s="497">
        <v>1.8336388400000005</v>
      </c>
      <c r="CI96" s="420">
        <v>7.6460272400000013</v>
      </c>
      <c r="CJ96" s="409">
        <v>13.052282758620692</v>
      </c>
      <c r="CK96" s="468">
        <v>0.8</v>
      </c>
      <c r="CL96" s="469">
        <v>40.35</v>
      </c>
      <c r="CM96" s="469">
        <v>-0.44</v>
      </c>
      <c r="CN96" s="470">
        <v>6.73</v>
      </c>
      <c r="CO96" s="471">
        <v>18.260000000000002</v>
      </c>
    </row>
    <row r="97" spans="1:93" ht="11.25" customHeight="1">
      <c r="A97" s="129" t="s">
        <v>2756</v>
      </c>
      <c r="B97" s="16" t="s">
        <v>2757</v>
      </c>
      <c r="C97" s="22" t="s">
        <v>497</v>
      </c>
      <c r="D97" s="116">
        <v>10</v>
      </c>
      <c r="E97" s="121">
        <v>345</v>
      </c>
      <c r="F97" s="36" t="s">
        <v>2049</v>
      </c>
      <c r="G97" s="37" t="s">
        <v>2049</v>
      </c>
      <c r="H97" s="272">
        <v>59</v>
      </c>
      <c r="I97" s="227">
        <v>2.847457627118644</v>
      </c>
      <c r="J97" s="127">
        <v>0.4</v>
      </c>
      <c r="K97" s="127">
        <v>0.42</v>
      </c>
      <c r="L97" s="764">
        <v>4.9999999999999822</v>
      </c>
      <c r="M97" s="19">
        <v>41955</v>
      </c>
      <c r="N97" s="20">
        <v>41957</v>
      </c>
      <c r="O97" s="21">
        <v>41974</v>
      </c>
      <c r="P97" s="21" t="s">
        <v>1199</v>
      </c>
      <c r="Q97" s="128"/>
      <c r="R97" s="224">
        <v>1.68</v>
      </c>
      <c r="S97" s="231">
        <v>39.716312056737586</v>
      </c>
      <c r="T97" s="680">
        <v>-13.035004581391185</v>
      </c>
      <c r="U97" s="227">
        <v>13.947990543735223</v>
      </c>
      <c r="V97" s="492">
        <v>12</v>
      </c>
      <c r="W97" s="161">
        <v>4.2300000000000004</v>
      </c>
      <c r="X97" s="155">
        <v>1.39</v>
      </c>
      <c r="Y97" s="149">
        <v>5.59</v>
      </c>
      <c r="Z97" s="156">
        <v>1.22</v>
      </c>
      <c r="AA97" s="149">
        <v>11.4</v>
      </c>
      <c r="AB97" s="432">
        <v>-7</v>
      </c>
      <c r="AC97" s="440">
        <v>8.68</v>
      </c>
      <c r="AD97" s="443">
        <v>7.6</v>
      </c>
      <c r="AE97" s="440">
        <v>10</v>
      </c>
      <c r="AF97" s="723">
        <v>11</v>
      </c>
      <c r="AG97" s="456">
        <v>4091</v>
      </c>
      <c r="AH97" s="653">
        <v>67.7</v>
      </c>
      <c r="AI97" s="767">
        <v>0.75</v>
      </c>
      <c r="AJ97" s="795">
        <v>1.4976865605641987</v>
      </c>
      <c r="AK97" s="794" t="s">
        <v>462</v>
      </c>
      <c r="AL97" s="634">
        <v>5.1948051948051965</v>
      </c>
      <c r="AM97" s="631">
        <v>12.757522154286672</v>
      </c>
      <c r="AN97" s="631">
        <v>11.382417860287909</v>
      </c>
      <c r="AO97" s="235" t="s">
        <v>462</v>
      </c>
      <c r="AP97" s="808">
        <v>1.62</v>
      </c>
      <c r="AQ97" s="808">
        <v>1.54</v>
      </c>
      <c r="AR97" s="809"/>
      <c r="AS97" s="808">
        <v>1.47</v>
      </c>
      <c r="AT97" s="796">
        <v>1.1299999999999999</v>
      </c>
      <c r="AU97" s="809"/>
      <c r="AV97" s="810">
        <v>0.99</v>
      </c>
      <c r="AW97" s="811">
        <v>0.94499999999999995</v>
      </c>
      <c r="AX97" s="811">
        <v>0.875</v>
      </c>
      <c r="AY97" s="811">
        <v>0.75</v>
      </c>
      <c r="AZ97" s="811">
        <v>0.55000000000000004</v>
      </c>
      <c r="BA97" s="811">
        <v>0.3</v>
      </c>
      <c r="BB97" s="812">
        <v>0</v>
      </c>
      <c r="BC97" s="812">
        <v>0</v>
      </c>
      <c r="BD97" s="812">
        <v>0</v>
      </c>
      <c r="BE97" s="812">
        <v>0</v>
      </c>
      <c r="BF97" s="812">
        <v>0</v>
      </c>
      <c r="BG97" s="812">
        <v>0</v>
      </c>
      <c r="BH97" s="810">
        <v>10.17</v>
      </c>
      <c r="BI97" s="405">
        <v>5.1948051948051965</v>
      </c>
      <c r="BJ97" s="405">
        <v>4.7619047619047672</v>
      </c>
      <c r="BK97" s="405">
        <v>30.088495575221241</v>
      </c>
      <c r="BL97" s="405">
        <v>14.141414141414121</v>
      </c>
      <c r="BM97" s="306">
        <v>4.7619047619047672</v>
      </c>
      <c r="BN97" s="306">
        <v>7.9999999999999849</v>
      </c>
      <c r="BO97" s="306">
        <v>16.666666666666675</v>
      </c>
      <c r="BP97" s="306">
        <v>36.363636363636353</v>
      </c>
      <c r="BQ97" s="306">
        <v>83.333333333333343</v>
      </c>
      <c r="BR97" s="306">
        <v>0</v>
      </c>
      <c r="BS97" s="306">
        <v>0</v>
      </c>
      <c r="BT97" s="306">
        <v>0</v>
      </c>
      <c r="BU97" s="306">
        <v>0</v>
      </c>
      <c r="BV97" s="306">
        <v>0</v>
      </c>
      <c r="BW97" s="306">
        <v>0</v>
      </c>
      <c r="BX97" s="404">
        <v>13.554144053259096</v>
      </c>
      <c r="BY97" s="405">
        <v>21.64940121018822</v>
      </c>
      <c r="BZ97" s="788" t="s">
        <v>2637</v>
      </c>
      <c r="CA97" s="348">
        <v>0.28188494367132932</v>
      </c>
      <c r="CB97" s="348">
        <v>14.229875487406552</v>
      </c>
      <c r="CC97" s="306">
        <v>60.110972337355307</v>
      </c>
      <c r="CD97" s="570">
        <v>1.6362000000000001</v>
      </c>
      <c r="CE97" s="419">
        <v>1.7782221600000001</v>
      </c>
      <c r="CF97" s="419">
        <v>1.9560443760000004</v>
      </c>
      <c r="CG97" s="419">
        <v>2.1516488136000005</v>
      </c>
      <c r="CH97" s="496">
        <v>2.3668136949600007</v>
      </c>
      <c r="CI97" s="419">
        <v>9.8889290445600011</v>
      </c>
      <c r="CJ97" s="405">
        <v>16.760896685694917</v>
      </c>
      <c r="CK97" s="457">
        <v>0.9</v>
      </c>
      <c r="CL97" s="458">
        <v>12.11</v>
      </c>
      <c r="CM97" s="458">
        <v>-14.86</v>
      </c>
      <c r="CN97" s="459">
        <v>2.56</v>
      </c>
      <c r="CO97" s="460">
        <v>-6.35</v>
      </c>
    </row>
    <row r="98" spans="1:93" ht="11.25" customHeight="1">
      <c r="A98" s="23" t="s">
        <v>2213</v>
      </c>
      <c r="B98" s="91" t="s">
        <v>2089</v>
      </c>
      <c r="C98" s="29" t="s">
        <v>2271</v>
      </c>
      <c r="D98" s="117">
        <v>43</v>
      </c>
      <c r="E98" s="121">
        <v>39</v>
      </c>
      <c r="F98" s="57" t="s">
        <v>2659</v>
      </c>
      <c r="G98" s="49" t="s">
        <v>2659</v>
      </c>
      <c r="H98" s="480">
        <v>14.97</v>
      </c>
      <c r="I98" s="227">
        <v>4.5424181696726791</v>
      </c>
      <c r="J98" s="126">
        <v>0.16500000000000001</v>
      </c>
      <c r="K98" s="126">
        <v>0.17</v>
      </c>
      <c r="L98" s="25">
        <v>3.0303030303030276</v>
      </c>
      <c r="M98" s="26">
        <v>41829</v>
      </c>
      <c r="N98" s="27">
        <v>41831</v>
      </c>
      <c r="O98" s="28">
        <v>41866</v>
      </c>
      <c r="P98" s="195" t="s">
        <v>1518</v>
      </c>
      <c r="Q98" s="91" t="s">
        <v>1172</v>
      </c>
      <c r="R98" s="224">
        <v>0.68</v>
      </c>
      <c r="S98" s="231">
        <v>234.48275862068968</v>
      </c>
      <c r="T98" s="680">
        <v>155.25826452672479</v>
      </c>
      <c r="U98" s="227">
        <v>51.62068965517242</v>
      </c>
      <c r="V98" s="492">
        <v>6</v>
      </c>
      <c r="W98" s="478">
        <v>0.28999999999999998</v>
      </c>
      <c r="X98" s="479" t="s">
        <v>462</v>
      </c>
      <c r="Y98" s="480">
        <v>3.41</v>
      </c>
      <c r="Z98" s="481">
        <v>2.84</v>
      </c>
      <c r="AA98" s="480" t="s">
        <v>462</v>
      </c>
      <c r="AB98" s="484" t="s">
        <v>462</v>
      </c>
      <c r="AC98" s="482" t="s">
        <v>462</v>
      </c>
      <c r="AD98" s="523" t="s">
        <v>462</v>
      </c>
      <c r="AE98" s="482" t="s">
        <v>462</v>
      </c>
      <c r="AF98" s="723">
        <v>0</v>
      </c>
      <c r="AG98" s="643">
        <v>77</v>
      </c>
      <c r="AH98" s="722" t="s">
        <v>462</v>
      </c>
      <c r="AI98" s="479" t="s">
        <v>462</v>
      </c>
      <c r="AJ98" s="796" t="s">
        <v>462</v>
      </c>
      <c r="AK98" s="688">
        <v>0.79241077257919001</v>
      </c>
      <c r="AL98" s="634">
        <v>1.5151515151515138</v>
      </c>
      <c r="AM98" s="631">
        <v>1.5387025111419872</v>
      </c>
      <c r="AN98" s="631">
        <v>1.7278667542501402</v>
      </c>
      <c r="AO98" s="638">
        <v>2.1805190111514605</v>
      </c>
      <c r="AP98" s="808">
        <v>0.67</v>
      </c>
      <c r="AQ98" s="808">
        <v>0.66</v>
      </c>
      <c r="AR98" s="809"/>
      <c r="AS98" s="808">
        <v>0.64500000000000002</v>
      </c>
      <c r="AT98" s="796">
        <v>0.64</v>
      </c>
      <c r="AU98" s="809"/>
      <c r="AV98" s="818">
        <v>0.62</v>
      </c>
      <c r="AW98" s="811">
        <v>0.61499999999999999</v>
      </c>
      <c r="AX98" s="811">
        <v>0.6</v>
      </c>
      <c r="AY98" s="811">
        <v>0.57999999999999996</v>
      </c>
      <c r="AZ98" s="811">
        <v>0.56000000000000005</v>
      </c>
      <c r="BA98" s="811">
        <v>0.55000000000000004</v>
      </c>
      <c r="BB98" s="811">
        <v>0.54</v>
      </c>
      <c r="BC98" s="811">
        <v>0.48499999999999999</v>
      </c>
      <c r="BD98" s="811">
        <v>0.47</v>
      </c>
      <c r="BE98" s="811">
        <v>0.44903999999999999</v>
      </c>
      <c r="BF98" s="811">
        <v>0.40906000000000003</v>
      </c>
      <c r="BG98" s="811">
        <v>0.38096000000000002</v>
      </c>
      <c r="BH98" s="810">
        <v>8.8740600000000001</v>
      </c>
      <c r="BI98" s="405">
        <v>1.5151515151515138</v>
      </c>
      <c r="BJ98" s="405">
        <v>2.3255813953488413</v>
      </c>
      <c r="BK98" s="405">
        <v>0.78125</v>
      </c>
      <c r="BL98" s="405">
        <v>3.2258064516129004</v>
      </c>
      <c r="BM98" s="306">
        <v>0.81300813008129413</v>
      </c>
      <c r="BN98" s="306">
        <v>2.5000000000000133</v>
      </c>
      <c r="BO98" s="306">
        <v>3.4482758620689724</v>
      </c>
      <c r="BP98" s="306">
        <v>3.5714285714285587</v>
      </c>
      <c r="BQ98" s="306">
        <v>1.8181818181818299</v>
      </c>
      <c r="BR98" s="306">
        <v>1.8518518518518601</v>
      </c>
      <c r="BS98" s="306">
        <v>11.340206185567014</v>
      </c>
      <c r="BT98" s="306">
        <v>3.1914893617021267</v>
      </c>
      <c r="BU98" s="306">
        <v>4.6677356137537762</v>
      </c>
      <c r="BV98" s="306">
        <v>9.7736273407323928</v>
      </c>
      <c r="BW98" s="306">
        <v>7.3761024779504414</v>
      </c>
      <c r="BX98" s="404">
        <v>3.8799797716954356</v>
      </c>
      <c r="BY98" s="405">
        <v>3.0735722215765997</v>
      </c>
      <c r="BZ98" s="788" t="s">
        <v>2441</v>
      </c>
      <c r="CA98" s="348">
        <v>-45.350404731249597</v>
      </c>
      <c r="CB98" s="348">
        <v>6.2702849239228193</v>
      </c>
      <c r="CC98" s="306">
        <v>24.434192331329545</v>
      </c>
      <c r="CD98" s="570">
        <v>0.69010000000000005</v>
      </c>
      <c r="CE98" s="419">
        <v>0.71080300000000007</v>
      </c>
      <c r="CF98" s="419">
        <v>0.73212709000000009</v>
      </c>
      <c r="CG98" s="419">
        <v>0.75409090270000012</v>
      </c>
      <c r="CH98" s="496">
        <v>0.77671362978100011</v>
      </c>
      <c r="CI98" s="419">
        <v>3.6638346224810006</v>
      </c>
      <c r="CJ98" s="405">
        <v>24.474513176225788</v>
      </c>
      <c r="CK98" s="483" t="s">
        <v>462</v>
      </c>
      <c r="CL98" s="502">
        <v>14.1</v>
      </c>
      <c r="CM98" s="502">
        <v>-3.42</v>
      </c>
      <c r="CN98" s="490">
        <v>1.72</v>
      </c>
      <c r="CO98" s="644">
        <v>2.19</v>
      </c>
    </row>
    <row r="99" spans="1:93" ht="11.25" customHeight="1">
      <c r="A99" s="86" t="s">
        <v>2016</v>
      </c>
      <c r="B99" s="24" t="s">
        <v>584</v>
      </c>
      <c r="C99" s="29" t="s">
        <v>3416</v>
      </c>
      <c r="D99" s="117">
        <v>29</v>
      </c>
      <c r="E99" s="121">
        <v>91</v>
      </c>
      <c r="F99" s="38" t="s">
        <v>2049</v>
      </c>
      <c r="G99" s="39" t="s">
        <v>2049</v>
      </c>
      <c r="H99" s="149">
        <v>26.96</v>
      </c>
      <c r="I99" s="227">
        <v>2.9673590504451042</v>
      </c>
      <c r="J99" s="429">
        <v>0.19500000000000001</v>
      </c>
      <c r="K99" s="113">
        <v>0.2</v>
      </c>
      <c r="L99" s="104">
        <v>2.5641025641025772</v>
      </c>
      <c r="M99" s="26">
        <v>41920</v>
      </c>
      <c r="N99" s="27">
        <v>41922</v>
      </c>
      <c r="O99" s="28">
        <v>41943</v>
      </c>
      <c r="P99" s="195" t="s">
        <v>237</v>
      </c>
      <c r="Q99" s="24"/>
      <c r="R99" s="224">
        <v>0.8</v>
      </c>
      <c r="S99" s="231" t="s">
        <v>462</v>
      </c>
      <c r="T99" s="680" t="s">
        <v>462</v>
      </c>
      <c r="U99" s="227" t="s">
        <v>462</v>
      </c>
      <c r="V99" s="492">
        <v>7</v>
      </c>
      <c r="W99" s="161">
        <v>-1</v>
      </c>
      <c r="X99" s="155" t="s">
        <v>462</v>
      </c>
      <c r="Y99" s="149">
        <v>1.1299999999999999</v>
      </c>
      <c r="Z99" s="156">
        <v>2.14</v>
      </c>
      <c r="AA99" s="149">
        <v>-3.1</v>
      </c>
      <c r="AB99" s="432">
        <v>64.900000000000006</v>
      </c>
      <c r="AC99" s="440">
        <v>16.89</v>
      </c>
      <c r="AD99" s="443">
        <v>-22.2</v>
      </c>
      <c r="AE99" s="440">
        <v>7.5</v>
      </c>
      <c r="AF99" s="723">
        <v>6</v>
      </c>
      <c r="AG99" s="456">
        <v>1382</v>
      </c>
      <c r="AH99" s="653">
        <v>0.9</v>
      </c>
      <c r="AI99" s="767">
        <v>0.43</v>
      </c>
      <c r="AJ99" s="796" t="s">
        <v>462</v>
      </c>
      <c r="AK99" s="688">
        <v>0.43658782870997281</v>
      </c>
      <c r="AL99" s="634">
        <v>2.6143790849673332</v>
      </c>
      <c r="AM99" s="631">
        <v>2.6858376226176039</v>
      </c>
      <c r="AN99" s="631">
        <v>2.7627734939073889</v>
      </c>
      <c r="AO99" s="638">
        <v>6.3281047070661955</v>
      </c>
      <c r="AP99" s="808">
        <v>0.78500000000000003</v>
      </c>
      <c r="AQ99" s="808">
        <v>0.76500000000000001</v>
      </c>
      <c r="AR99" s="809"/>
      <c r="AS99" s="808">
        <v>0.745</v>
      </c>
      <c r="AT99" s="796">
        <v>0.72499999999999998</v>
      </c>
      <c r="AU99" s="809"/>
      <c r="AV99" s="810">
        <v>0.70499999999999996</v>
      </c>
      <c r="AW99" s="811">
        <v>0.68500000000000005</v>
      </c>
      <c r="AX99" s="811">
        <v>0.62</v>
      </c>
      <c r="AY99" s="811">
        <v>0.56999999999999995</v>
      </c>
      <c r="AZ99" s="811">
        <v>0.53</v>
      </c>
      <c r="BA99" s="811">
        <v>0.46</v>
      </c>
      <c r="BB99" s="811">
        <v>0.42499999999999999</v>
      </c>
      <c r="BC99" s="811">
        <v>0.40500000000000003</v>
      </c>
      <c r="BD99" s="811">
        <v>0.38500000000000001</v>
      </c>
      <c r="BE99" s="811">
        <v>0.36499999999999999</v>
      </c>
      <c r="BF99" s="811">
        <v>0.34499999999999997</v>
      </c>
      <c r="BG99" s="811">
        <v>0.32500000000000001</v>
      </c>
      <c r="BH99" s="810">
        <v>8.84</v>
      </c>
      <c r="BI99" s="405">
        <v>2.6143790849673332</v>
      </c>
      <c r="BJ99" s="405">
        <v>2.6845637583892579</v>
      </c>
      <c r="BK99" s="405">
        <v>2.7586206896551779</v>
      </c>
      <c r="BL99" s="405">
        <v>2.8368794326241176</v>
      </c>
      <c r="BM99" s="306">
        <v>2.9197080291970767</v>
      </c>
      <c r="BN99" s="306">
        <v>10.483870967741948</v>
      </c>
      <c r="BO99" s="306">
        <v>8.7719298245614077</v>
      </c>
      <c r="BP99" s="306">
        <v>7.5471698113207308</v>
      </c>
      <c r="BQ99" s="306">
        <v>15.217391304347828</v>
      </c>
      <c r="BR99" s="306">
        <v>8.235294117647074</v>
      </c>
      <c r="BS99" s="306">
        <v>4.9382716049382713</v>
      </c>
      <c r="BT99" s="306">
        <v>5.1948051948051965</v>
      </c>
      <c r="BU99" s="306">
        <v>5.4794520547945202</v>
      </c>
      <c r="BV99" s="306">
        <v>5.7971014492753659</v>
      </c>
      <c r="BW99" s="306">
        <v>6.153846153846132</v>
      </c>
      <c r="BX99" s="404">
        <v>6.1088855652074283</v>
      </c>
      <c r="BY99" s="405">
        <v>3.4110356062489706</v>
      </c>
      <c r="BZ99" s="788" t="s">
        <v>2558</v>
      </c>
      <c r="CA99" s="348" t="s">
        <v>462</v>
      </c>
      <c r="CB99" s="348">
        <v>5.7301325443524931</v>
      </c>
      <c r="CC99" s="306">
        <v>44.602041518934257</v>
      </c>
      <c r="CD99" s="570">
        <v>0.86350000000000016</v>
      </c>
      <c r="CE99" s="419">
        <v>0.94985000000000019</v>
      </c>
      <c r="CF99" s="419">
        <v>1.0210887500000001</v>
      </c>
      <c r="CG99" s="419">
        <v>1.09767040625</v>
      </c>
      <c r="CH99" s="496">
        <v>1.17999568671875</v>
      </c>
      <c r="CI99" s="419">
        <v>5.1121048429687503</v>
      </c>
      <c r="CJ99" s="405">
        <v>18.961813215759459</v>
      </c>
      <c r="CK99" s="457">
        <v>1.41</v>
      </c>
      <c r="CL99" s="458">
        <v>29.52</v>
      </c>
      <c r="CM99" s="458">
        <v>-10.54</v>
      </c>
      <c r="CN99" s="459">
        <v>-0.37</v>
      </c>
      <c r="CO99" s="460">
        <v>4.99</v>
      </c>
    </row>
    <row r="100" spans="1:93" ht="11.25" customHeight="1">
      <c r="A100" s="86" t="s">
        <v>250</v>
      </c>
      <c r="B100" s="24" t="s">
        <v>251</v>
      </c>
      <c r="C100" s="217" t="s">
        <v>728</v>
      </c>
      <c r="D100" s="117">
        <v>10</v>
      </c>
      <c r="E100" s="121">
        <v>337</v>
      </c>
      <c r="F100" s="57" t="s">
        <v>2659</v>
      </c>
      <c r="G100" s="49" t="s">
        <v>2659</v>
      </c>
      <c r="H100" s="181">
        <v>59.46</v>
      </c>
      <c r="I100" s="227">
        <v>1.8836192398250926</v>
      </c>
      <c r="J100" s="126">
        <v>0.24</v>
      </c>
      <c r="K100" s="126">
        <v>0.28000000000000003</v>
      </c>
      <c r="L100" s="104">
        <v>16.666666666666675</v>
      </c>
      <c r="M100" s="26">
        <v>41885</v>
      </c>
      <c r="N100" s="27">
        <v>41887</v>
      </c>
      <c r="O100" s="28">
        <v>41907</v>
      </c>
      <c r="P100" s="195" t="s">
        <v>2778</v>
      </c>
      <c r="Q100" s="24" t="s">
        <v>1172</v>
      </c>
      <c r="R100" s="224">
        <v>1.1200000000000001</v>
      </c>
      <c r="S100" s="231">
        <v>47.058823529411768</v>
      </c>
      <c r="T100" s="718">
        <v>2772.765481657882</v>
      </c>
      <c r="U100" s="227">
        <v>24.983193277310924</v>
      </c>
      <c r="V100" s="492">
        <v>6</v>
      </c>
      <c r="W100" s="161">
        <v>2.38</v>
      </c>
      <c r="X100" s="155">
        <v>1.81</v>
      </c>
      <c r="Y100" s="149">
        <v>1.26</v>
      </c>
      <c r="Z100" s="713">
        <v>743.25</v>
      </c>
      <c r="AA100" s="641">
        <v>327.5</v>
      </c>
      <c r="AB100" s="432">
        <v>2.7</v>
      </c>
      <c r="AC100" s="440">
        <v>16.04</v>
      </c>
      <c r="AD100" s="443">
        <v>26.4</v>
      </c>
      <c r="AE100" s="440">
        <v>13.84</v>
      </c>
      <c r="AF100" s="723">
        <v>21</v>
      </c>
      <c r="AG100" s="456">
        <v>3753</v>
      </c>
      <c r="AH100" s="863">
        <v>0.8</v>
      </c>
      <c r="AI100" s="1100">
        <v>189.63</v>
      </c>
      <c r="AJ100" s="796">
        <v>0.71108197660961281</v>
      </c>
      <c r="AK100" s="688" t="s">
        <v>462</v>
      </c>
      <c r="AL100" s="634">
        <v>18.181818181818187</v>
      </c>
      <c r="AM100" s="631">
        <v>20.123329994304417</v>
      </c>
      <c r="AN100" s="631">
        <v>18.772564182493777</v>
      </c>
      <c r="AO100" s="235" t="s">
        <v>462</v>
      </c>
      <c r="AP100" s="808">
        <v>1.04</v>
      </c>
      <c r="AQ100" s="808">
        <v>0.88</v>
      </c>
      <c r="AR100" s="809"/>
      <c r="AS100" s="808">
        <v>0.72</v>
      </c>
      <c r="AT100" s="796">
        <v>0.6</v>
      </c>
      <c r="AU100" s="809"/>
      <c r="AV100" s="810">
        <v>0.53</v>
      </c>
      <c r="AW100" s="812">
        <v>0.44</v>
      </c>
      <c r="AX100" s="811">
        <v>0.44</v>
      </c>
      <c r="AY100" s="811">
        <v>0.38</v>
      </c>
      <c r="AZ100" s="811">
        <v>0.28999999999999998</v>
      </c>
      <c r="BA100" s="811">
        <v>6.6669999999999993E-2</v>
      </c>
      <c r="BB100" s="812">
        <v>0</v>
      </c>
      <c r="BC100" s="812">
        <v>0</v>
      </c>
      <c r="BD100" s="812">
        <v>0</v>
      </c>
      <c r="BE100" s="812">
        <v>0</v>
      </c>
      <c r="BF100" s="812">
        <v>0</v>
      </c>
      <c r="BG100" s="812">
        <v>0</v>
      </c>
      <c r="BH100" s="810">
        <v>5.3866700000000005</v>
      </c>
      <c r="BI100" s="405">
        <v>18.181818181818187</v>
      </c>
      <c r="BJ100" s="405">
        <v>22.222222222222232</v>
      </c>
      <c r="BK100" s="405">
        <v>20</v>
      </c>
      <c r="BL100" s="405">
        <v>13.207547169811317</v>
      </c>
      <c r="BM100" s="306">
        <v>20.45454545454546</v>
      </c>
      <c r="BN100" s="306">
        <v>0</v>
      </c>
      <c r="BO100" s="306">
        <v>15.789473684210531</v>
      </c>
      <c r="BP100" s="306">
        <v>31.034482758620708</v>
      </c>
      <c r="BQ100" s="306">
        <v>334.9782510874457</v>
      </c>
      <c r="BR100" s="306">
        <v>0</v>
      </c>
      <c r="BS100" s="306">
        <v>0</v>
      </c>
      <c r="BT100" s="306">
        <v>0</v>
      </c>
      <c r="BU100" s="306">
        <v>0</v>
      </c>
      <c r="BV100" s="306">
        <v>0</v>
      </c>
      <c r="BW100" s="306">
        <v>0</v>
      </c>
      <c r="BX100" s="404">
        <v>31.724556037244945</v>
      </c>
      <c r="BY100" s="405">
        <v>81.708178647919226</v>
      </c>
      <c r="BZ100" s="788" t="s">
        <v>2441</v>
      </c>
      <c r="CA100" s="348">
        <v>-4.3270098549920561</v>
      </c>
      <c r="CB100" s="348">
        <v>20.656183422318868</v>
      </c>
      <c r="CC100" s="306">
        <v>61.805798319327735</v>
      </c>
      <c r="CD100" s="570">
        <v>1.0680799999999999</v>
      </c>
      <c r="CE100" s="419">
        <v>1.1748879999999999</v>
      </c>
      <c r="CF100" s="419">
        <v>1.2923768</v>
      </c>
      <c r="CG100" s="419">
        <v>1.4216144800000001</v>
      </c>
      <c r="CH100" s="496">
        <v>1.5637759280000003</v>
      </c>
      <c r="CI100" s="419">
        <v>6.5207352079999996</v>
      </c>
      <c r="CJ100" s="405">
        <v>10.966591335351495</v>
      </c>
      <c r="CK100" s="457">
        <v>0.92</v>
      </c>
      <c r="CL100" s="458">
        <v>37.11</v>
      </c>
      <c r="CM100" s="458">
        <v>-6.21</v>
      </c>
      <c r="CN100" s="459">
        <v>-0.45</v>
      </c>
      <c r="CO100" s="460">
        <v>13.36</v>
      </c>
    </row>
    <row r="101" spans="1:93" ht="11.25" customHeight="1">
      <c r="A101" s="30" t="s">
        <v>581</v>
      </c>
      <c r="B101" s="32" t="s">
        <v>582</v>
      </c>
      <c r="C101" s="35" t="s">
        <v>886</v>
      </c>
      <c r="D101" s="118">
        <v>6</v>
      </c>
      <c r="E101" s="24">
        <v>445</v>
      </c>
      <c r="F101" s="40" t="s">
        <v>1572</v>
      </c>
      <c r="G101" s="42" t="s">
        <v>1572</v>
      </c>
      <c r="H101" s="762">
        <v>60.92</v>
      </c>
      <c r="I101" s="227">
        <v>2.4294156270518714</v>
      </c>
      <c r="J101" s="126">
        <v>0.36</v>
      </c>
      <c r="K101" s="126">
        <v>0.37</v>
      </c>
      <c r="L101" s="537">
        <v>2.7777777777777901</v>
      </c>
      <c r="M101" s="43">
        <v>42003</v>
      </c>
      <c r="N101" s="44">
        <v>42006</v>
      </c>
      <c r="O101" s="34">
        <v>42037</v>
      </c>
      <c r="P101" s="273" t="s">
        <v>917</v>
      </c>
      <c r="Q101" s="847"/>
      <c r="R101" s="224">
        <v>1.48</v>
      </c>
      <c r="S101" s="231">
        <v>123.33333333333334</v>
      </c>
      <c r="T101" s="680">
        <v>291.98696123439845</v>
      </c>
      <c r="U101" s="227">
        <v>50.766666666666673</v>
      </c>
      <c r="V101" s="492">
        <v>8</v>
      </c>
      <c r="W101" s="161">
        <v>1.2</v>
      </c>
      <c r="X101" s="155">
        <v>3.24</v>
      </c>
      <c r="Y101" s="149">
        <v>6.38</v>
      </c>
      <c r="Z101" s="156">
        <v>6.81</v>
      </c>
      <c r="AA101" s="149">
        <v>13.2</v>
      </c>
      <c r="AB101" s="432">
        <v>-22.1</v>
      </c>
      <c r="AC101" s="440">
        <v>30.72</v>
      </c>
      <c r="AD101" s="443">
        <v>-5.9</v>
      </c>
      <c r="AE101" s="440">
        <v>15.65</v>
      </c>
      <c r="AF101" s="723">
        <v>22</v>
      </c>
      <c r="AG101" s="456">
        <v>101256</v>
      </c>
      <c r="AH101" s="653">
        <v>1.8</v>
      </c>
      <c r="AI101" s="767">
        <v>0.53</v>
      </c>
      <c r="AJ101" s="797" t="s">
        <v>462</v>
      </c>
      <c r="AK101" s="686">
        <v>1.2150369942678914</v>
      </c>
      <c r="AL101" s="634">
        <v>3.5714285714285809</v>
      </c>
      <c r="AM101" s="631">
        <v>3.180593986578506</v>
      </c>
      <c r="AN101" s="631">
        <v>3.1785127261889867</v>
      </c>
      <c r="AO101" s="235">
        <v>2.6159802056925585</v>
      </c>
      <c r="AP101" s="808">
        <v>1.45</v>
      </c>
      <c r="AQ101" s="808">
        <v>1.4</v>
      </c>
      <c r="AR101" s="809"/>
      <c r="AS101" s="808">
        <v>1.36</v>
      </c>
      <c r="AT101" s="796">
        <v>1.32</v>
      </c>
      <c r="AU101" s="809"/>
      <c r="AV101" s="810">
        <v>1.28</v>
      </c>
      <c r="AW101" s="812">
        <v>1.24</v>
      </c>
      <c r="AX101" s="811">
        <v>1.24</v>
      </c>
      <c r="AY101" s="812">
        <v>1.1200000000000001</v>
      </c>
      <c r="AZ101" s="812">
        <v>1.1200000000000001</v>
      </c>
      <c r="BA101" s="812">
        <v>1.1200000000000001</v>
      </c>
      <c r="BB101" s="812">
        <v>1.1200000000000001</v>
      </c>
      <c r="BC101" s="812">
        <v>1.1200000000000001</v>
      </c>
      <c r="BD101" s="811">
        <v>1.1200000000000001</v>
      </c>
      <c r="BE101" s="811">
        <v>1.0602199999999999</v>
      </c>
      <c r="BF101" s="811">
        <v>0.93276000000000003</v>
      </c>
      <c r="BG101" s="811">
        <v>0.81852000000000003</v>
      </c>
      <c r="BH101" s="810">
        <v>18.821500000000007</v>
      </c>
      <c r="BI101" s="405">
        <v>3.5714285714285809</v>
      </c>
      <c r="BJ101" s="405">
        <v>2.9411764705882248</v>
      </c>
      <c r="BK101" s="405">
        <v>3.0303030303030276</v>
      </c>
      <c r="BL101" s="405">
        <v>3.125</v>
      </c>
      <c r="BM101" s="306">
        <v>3.2258064516129004</v>
      </c>
      <c r="BN101" s="306">
        <v>0</v>
      </c>
      <c r="BO101" s="306">
        <v>10.714285714285698</v>
      </c>
      <c r="BP101" s="306">
        <v>0</v>
      </c>
      <c r="BQ101" s="306">
        <v>0</v>
      </c>
      <c r="BR101" s="306">
        <v>0</v>
      </c>
      <c r="BS101" s="306">
        <v>0</v>
      </c>
      <c r="BT101" s="306">
        <v>0</v>
      </c>
      <c r="BU101" s="306">
        <v>5.6384523966723998</v>
      </c>
      <c r="BV101" s="306">
        <v>13.664822676787169</v>
      </c>
      <c r="BW101" s="306">
        <v>13.956897815569569</v>
      </c>
      <c r="BX101" s="404">
        <v>3.9912115418165044</v>
      </c>
      <c r="BY101" s="405">
        <v>4.7604180869395982</v>
      </c>
      <c r="BZ101" s="788" t="s">
        <v>1863</v>
      </c>
      <c r="CA101" s="348">
        <v>-45.158738313425815</v>
      </c>
      <c r="CB101" s="348">
        <v>5.6079283532408581</v>
      </c>
      <c r="CC101" s="306">
        <v>34.691085738074804</v>
      </c>
      <c r="CD101" s="570">
        <v>1.4644999999999999</v>
      </c>
      <c r="CE101" s="419">
        <v>1.6109500000000001</v>
      </c>
      <c r="CF101" s="419">
        <v>1.7720450000000003</v>
      </c>
      <c r="CG101" s="419">
        <v>1.9492495000000005</v>
      </c>
      <c r="CH101" s="496">
        <v>2.1441744500000008</v>
      </c>
      <c r="CI101" s="419">
        <v>8.9409189500000021</v>
      </c>
      <c r="CJ101" s="405">
        <v>14.676492038739333</v>
      </c>
      <c r="CK101" s="457">
        <v>0.3</v>
      </c>
      <c r="CL101" s="458">
        <v>34.340000000000003</v>
      </c>
      <c r="CM101" s="458">
        <v>-5.46</v>
      </c>
      <c r="CN101" s="525">
        <v>0.92</v>
      </c>
      <c r="CO101" s="508">
        <v>14.24</v>
      </c>
    </row>
    <row r="102" spans="1:93" ht="11.25" customHeight="1">
      <c r="A102" s="15" t="s">
        <v>1655</v>
      </c>
      <c r="B102" s="16" t="s">
        <v>2515</v>
      </c>
      <c r="C102" s="9" t="s">
        <v>3418</v>
      </c>
      <c r="D102" s="116">
        <v>10</v>
      </c>
      <c r="E102" s="121">
        <v>338</v>
      </c>
      <c r="F102" s="78" t="s">
        <v>2659</v>
      </c>
      <c r="G102" s="674" t="s">
        <v>2659</v>
      </c>
      <c r="H102" s="1159">
        <v>116.47</v>
      </c>
      <c r="I102" s="226">
        <v>4.1556168970550358</v>
      </c>
      <c r="J102" s="127">
        <v>2.167961</v>
      </c>
      <c r="K102" s="127">
        <v>2.4200235000000001</v>
      </c>
      <c r="L102" s="96">
        <v>11.626708229529958</v>
      </c>
      <c r="M102" s="21">
        <v>41871</v>
      </c>
      <c r="N102" s="21">
        <v>41873</v>
      </c>
      <c r="O102" s="21">
        <v>41915</v>
      </c>
      <c r="P102" s="21" t="s">
        <v>2174</v>
      </c>
      <c r="Q102" s="16" t="s">
        <v>2046</v>
      </c>
      <c r="R102" s="225">
        <v>4.8400470000000002</v>
      </c>
      <c r="S102" s="675">
        <v>82.034694915254235</v>
      </c>
      <c r="T102" s="684">
        <v>238.24280606817609</v>
      </c>
      <c r="U102" s="226">
        <v>19.740677966101693</v>
      </c>
      <c r="V102" s="677">
        <v>12</v>
      </c>
      <c r="W102" s="169">
        <v>5.9</v>
      </c>
      <c r="X102" s="170">
        <v>3.29</v>
      </c>
      <c r="Y102" s="171">
        <v>4.83</v>
      </c>
      <c r="Z102" s="171">
        <v>13.04</v>
      </c>
      <c r="AA102" s="1052">
        <v>113.7</v>
      </c>
      <c r="AB102" s="433">
        <v>5</v>
      </c>
      <c r="AC102" s="441">
        <v>9.27</v>
      </c>
      <c r="AD102" s="442">
        <v>10.8</v>
      </c>
      <c r="AE102" s="441">
        <v>6</v>
      </c>
      <c r="AF102" s="724">
        <v>2</v>
      </c>
      <c r="AG102" s="461">
        <v>107831</v>
      </c>
      <c r="AH102" s="678">
        <v>0</v>
      </c>
      <c r="AI102" s="768">
        <v>2.33</v>
      </c>
      <c r="AJ102" s="796">
        <v>1.0890873539610528</v>
      </c>
      <c r="AK102" s="688" t="s">
        <v>462</v>
      </c>
      <c r="AL102" s="632">
        <v>11.626708229529958</v>
      </c>
      <c r="AM102" s="633">
        <v>7.9099892739510791</v>
      </c>
      <c r="AN102" s="633">
        <v>11.762143422779371</v>
      </c>
      <c r="AO102" s="234" t="s">
        <v>462</v>
      </c>
      <c r="AP102" s="803">
        <v>4.8400470000000002</v>
      </c>
      <c r="AQ102" s="803">
        <v>4.3359220000000001</v>
      </c>
      <c r="AR102" s="1056"/>
      <c r="AS102" s="803">
        <v>4.2218020000000003</v>
      </c>
      <c r="AT102" s="795">
        <v>3.8518080000000001</v>
      </c>
      <c r="AU102" s="1056"/>
      <c r="AV102" s="805">
        <v>3.2330680000000003</v>
      </c>
      <c r="AW102" s="806">
        <v>2.775722</v>
      </c>
      <c r="AX102" s="806">
        <v>2.64758</v>
      </c>
      <c r="AY102" s="806">
        <v>2.3521800000000002</v>
      </c>
      <c r="AZ102" s="806">
        <v>1.79941</v>
      </c>
      <c r="BA102" s="806">
        <v>1.6305400000000001</v>
      </c>
      <c r="BB102" s="807">
        <v>0</v>
      </c>
      <c r="BC102" s="807">
        <v>0</v>
      </c>
      <c r="BD102" s="807">
        <v>0</v>
      </c>
      <c r="BE102" s="807">
        <v>0</v>
      </c>
      <c r="BF102" s="807">
        <v>0</v>
      </c>
      <c r="BG102" s="807">
        <v>0</v>
      </c>
      <c r="BH102" s="805">
        <v>31.688079000000005</v>
      </c>
      <c r="BI102" s="407">
        <v>11.626708229529958</v>
      </c>
      <c r="BJ102" s="407">
        <v>2.7031111359556936</v>
      </c>
      <c r="BK102" s="407">
        <v>9.6057228189982524</v>
      </c>
      <c r="BL102" s="407">
        <v>19.137859148029058</v>
      </c>
      <c r="BM102" s="394">
        <v>16.47665003916099</v>
      </c>
      <c r="BN102" s="394">
        <v>4.8399670642624626</v>
      </c>
      <c r="BO102" s="394">
        <v>12.558562695031839</v>
      </c>
      <c r="BP102" s="394">
        <v>30.7195136183527</v>
      </c>
      <c r="BQ102" s="394">
        <v>10.35669164816564</v>
      </c>
      <c r="BR102" s="394">
        <v>0</v>
      </c>
      <c r="BS102" s="394">
        <v>0</v>
      </c>
      <c r="BT102" s="394">
        <v>0</v>
      </c>
      <c r="BU102" s="394">
        <v>0</v>
      </c>
      <c r="BV102" s="394">
        <v>0</v>
      </c>
      <c r="BW102" s="394">
        <v>0</v>
      </c>
      <c r="BX102" s="406">
        <v>7.8683190931657716</v>
      </c>
      <c r="BY102" s="407">
        <v>8.8541153931925169</v>
      </c>
      <c r="BZ102" s="787" t="s">
        <v>1862</v>
      </c>
      <c r="CA102" s="350">
        <v>-3.8229176462672854</v>
      </c>
      <c r="CB102" s="350">
        <v>15.917760319834407</v>
      </c>
      <c r="CC102" s="394">
        <v>50.546616895422837</v>
      </c>
      <c r="CD102" s="554">
        <v>5.0820493500000001</v>
      </c>
      <c r="CE102" s="417">
        <v>5.5531553247450001</v>
      </c>
      <c r="CF102" s="417">
        <v>5.8863446442297001</v>
      </c>
      <c r="CG102" s="417">
        <v>6.2395253228834822</v>
      </c>
      <c r="CH102" s="495">
        <v>6.6138968422564917</v>
      </c>
      <c r="CI102" s="417">
        <v>29.374971484114671</v>
      </c>
      <c r="CJ102" s="407">
        <v>25.221062491727203</v>
      </c>
      <c r="CK102" s="462">
        <v>0.8</v>
      </c>
      <c r="CL102" s="463">
        <v>14.28</v>
      </c>
      <c r="CM102" s="463">
        <v>-4.3</v>
      </c>
      <c r="CN102" s="529">
        <v>5.44</v>
      </c>
      <c r="CO102" s="530">
        <v>1.56</v>
      </c>
    </row>
    <row r="103" spans="1:93" ht="11.25" customHeight="1">
      <c r="A103" s="23" t="s">
        <v>1458</v>
      </c>
      <c r="B103" s="24" t="s">
        <v>1459</v>
      </c>
      <c r="C103" s="109" t="s">
        <v>1880</v>
      </c>
      <c r="D103" s="117">
        <v>6</v>
      </c>
      <c r="E103" s="24">
        <v>454</v>
      </c>
      <c r="F103" s="57" t="s">
        <v>2659</v>
      </c>
      <c r="G103" s="1157" t="s">
        <v>2659</v>
      </c>
      <c r="H103" s="1161">
        <v>45.23</v>
      </c>
      <c r="I103" s="227">
        <v>1.2381162944948045</v>
      </c>
      <c r="J103" s="1167">
        <v>0.12</v>
      </c>
      <c r="K103" s="126">
        <v>0.14000000000000001</v>
      </c>
      <c r="L103" s="83">
        <v>16.666666666666675</v>
      </c>
      <c r="M103" s="140">
        <v>42046</v>
      </c>
      <c r="N103" s="27">
        <v>42048</v>
      </c>
      <c r="O103" s="28">
        <v>42065</v>
      </c>
      <c r="P103" s="93" t="s">
        <v>2777</v>
      </c>
      <c r="Q103" s="626"/>
      <c r="R103" s="224">
        <v>0.56000000000000005</v>
      </c>
      <c r="S103" s="231">
        <v>51.851851851851848</v>
      </c>
      <c r="T103" s="680">
        <v>135.9096744213698</v>
      </c>
      <c r="U103" s="227">
        <v>41.879629629629626</v>
      </c>
      <c r="V103" s="492">
        <v>12</v>
      </c>
      <c r="W103" s="161">
        <v>1.08</v>
      </c>
      <c r="X103" s="155">
        <v>3.82</v>
      </c>
      <c r="Y103" s="149">
        <v>3.21</v>
      </c>
      <c r="Z103" s="149">
        <v>2.99</v>
      </c>
      <c r="AA103" s="156">
        <v>7.5</v>
      </c>
      <c r="AB103" s="432">
        <v>47.9</v>
      </c>
      <c r="AC103" s="440">
        <v>8.49</v>
      </c>
      <c r="AD103" s="443">
        <v>52.7</v>
      </c>
      <c r="AE103" s="440">
        <v>10.98</v>
      </c>
      <c r="AF103" s="723">
        <v>39</v>
      </c>
      <c r="AG103" s="456">
        <v>27093</v>
      </c>
      <c r="AH103" s="653">
        <v>0.8</v>
      </c>
      <c r="AI103" s="767">
        <v>0.18</v>
      </c>
      <c r="AJ103" s="796" t="s">
        <v>462</v>
      </c>
      <c r="AK103" s="688" t="s">
        <v>462</v>
      </c>
      <c r="AL103" s="634">
        <v>9.0909090909090828</v>
      </c>
      <c r="AM103" s="631">
        <v>10.064241629820891</v>
      </c>
      <c r="AN103" s="631" t="s">
        <v>462</v>
      </c>
      <c r="AO103" s="235" t="s">
        <v>462</v>
      </c>
      <c r="AP103" s="808">
        <v>0.48</v>
      </c>
      <c r="AQ103" s="808">
        <v>0.44</v>
      </c>
      <c r="AR103" s="809"/>
      <c r="AS103" s="808">
        <v>0.4</v>
      </c>
      <c r="AT103" s="796">
        <v>0.36</v>
      </c>
      <c r="AU103" s="809"/>
      <c r="AV103" s="821">
        <v>0.32</v>
      </c>
      <c r="AW103" s="827">
        <v>0</v>
      </c>
      <c r="AX103" s="812">
        <v>0</v>
      </c>
      <c r="AY103" s="812">
        <v>0</v>
      </c>
      <c r="AZ103" s="812">
        <v>0</v>
      </c>
      <c r="BA103" s="812">
        <v>0</v>
      </c>
      <c r="BB103" s="812">
        <v>0</v>
      </c>
      <c r="BC103" s="812">
        <v>0</v>
      </c>
      <c r="BD103" s="812">
        <v>0</v>
      </c>
      <c r="BE103" s="812">
        <v>0</v>
      </c>
      <c r="BF103" s="812">
        <v>0</v>
      </c>
      <c r="BG103" s="812">
        <v>0</v>
      </c>
      <c r="BH103" s="810">
        <v>2</v>
      </c>
      <c r="BI103" s="405">
        <v>9.0909090909090828</v>
      </c>
      <c r="BJ103" s="405">
        <v>9.9999999999999858</v>
      </c>
      <c r="BK103" s="405">
        <v>11.111111111111116</v>
      </c>
      <c r="BL103" s="405">
        <v>12.5</v>
      </c>
      <c r="BM103" s="306">
        <v>0</v>
      </c>
      <c r="BN103" s="306">
        <v>0</v>
      </c>
      <c r="BO103" s="306">
        <v>0</v>
      </c>
      <c r="BP103" s="306">
        <v>0</v>
      </c>
      <c r="BQ103" s="306">
        <v>0</v>
      </c>
      <c r="BR103" s="306">
        <v>0</v>
      </c>
      <c r="BS103" s="306">
        <v>0</v>
      </c>
      <c r="BT103" s="306">
        <v>0</v>
      </c>
      <c r="BU103" s="306">
        <v>0</v>
      </c>
      <c r="BV103" s="306">
        <v>0</v>
      </c>
      <c r="BW103" s="306">
        <v>0</v>
      </c>
      <c r="BX103" s="404">
        <v>2.8468013468013456</v>
      </c>
      <c r="BY103" s="405">
        <v>4.7664609484772589</v>
      </c>
      <c r="BZ103" s="788" t="s">
        <v>2442</v>
      </c>
      <c r="CA103" s="348" t="s">
        <v>462</v>
      </c>
      <c r="CB103" s="348" t="s">
        <v>462</v>
      </c>
      <c r="CC103" s="306">
        <v>52.780707070707059</v>
      </c>
      <c r="CD103" s="570">
        <v>0.52800000000000002</v>
      </c>
      <c r="CE103" s="419">
        <v>0.57282719999999998</v>
      </c>
      <c r="CF103" s="419">
        <v>0.63010991999999999</v>
      </c>
      <c r="CG103" s="419">
        <v>0.69312091200000003</v>
      </c>
      <c r="CH103" s="496">
        <v>0.76243300320000007</v>
      </c>
      <c r="CI103" s="419">
        <v>3.1864910352</v>
      </c>
      <c r="CJ103" s="405">
        <v>7.0450829873977456</v>
      </c>
      <c r="CK103" s="457">
        <v>0.93</v>
      </c>
      <c r="CL103" s="458">
        <v>58.79</v>
      </c>
      <c r="CM103" s="458">
        <v>-1.7</v>
      </c>
      <c r="CN103" s="525">
        <v>5.31</v>
      </c>
      <c r="CO103" s="508">
        <v>14.73</v>
      </c>
    </row>
    <row r="104" spans="1:93" ht="11.25" customHeight="1">
      <c r="A104" s="91" t="s">
        <v>1015</v>
      </c>
      <c r="B104" s="24" t="s">
        <v>797</v>
      </c>
      <c r="C104" s="29" t="s">
        <v>3266</v>
      </c>
      <c r="D104" s="199">
        <v>8</v>
      </c>
      <c r="E104" s="24">
        <v>385</v>
      </c>
      <c r="F104" s="57" t="s">
        <v>2659</v>
      </c>
      <c r="G104" s="49" t="s">
        <v>2659</v>
      </c>
      <c r="H104" s="184">
        <v>53.23</v>
      </c>
      <c r="I104" s="227">
        <v>2.0289310539169643</v>
      </c>
      <c r="J104" s="126">
        <v>0.21</v>
      </c>
      <c r="K104" s="126">
        <v>0.27</v>
      </c>
      <c r="L104" s="83">
        <v>28.57142857142858</v>
      </c>
      <c r="M104" s="140">
        <v>41893</v>
      </c>
      <c r="N104" s="27">
        <v>41897</v>
      </c>
      <c r="O104" s="28">
        <v>41913</v>
      </c>
      <c r="P104" s="93" t="s">
        <v>3171</v>
      </c>
      <c r="Q104" s="24"/>
      <c r="R104" s="224">
        <v>1.08</v>
      </c>
      <c r="S104" s="231">
        <v>51.923076923076927</v>
      </c>
      <c r="T104" s="680">
        <v>172.11081358849904</v>
      </c>
      <c r="U104" s="227">
        <v>25.59134615384615</v>
      </c>
      <c r="V104" s="492">
        <v>12</v>
      </c>
      <c r="W104" s="161">
        <v>2.08</v>
      </c>
      <c r="X104" s="155">
        <v>2.13</v>
      </c>
      <c r="Y104" s="149">
        <v>2.4500000000000002</v>
      </c>
      <c r="Z104" s="149">
        <v>6.51</v>
      </c>
      <c r="AA104" s="156">
        <v>27.1</v>
      </c>
      <c r="AB104" s="432">
        <v>25.4</v>
      </c>
      <c r="AC104" s="440">
        <v>11.68</v>
      </c>
      <c r="AD104" s="443">
        <v>6.1</v>
      </c>
      <c r="AE104" s="474">
        <v>12</v>
      </c>
      <c r="AF104" s="723">
        <v>5</v>
      </c>
      <c r="AG104" s="456">
        <v>6433</v>
      </c>
      <c r="AH104" s="653">
        <v>0.6</v>
      </c>
      <c r="AI104" s="767">
        <v>0.53</v>
      </c>
      <c r="AJ104" s="796">
        <v>3.4083750782341964</v>
      </c>
      <c r="AK104" s="688" t="s">
        <v>462</v>
      </c>
      <c r="AL104" s="634">
        <v>20</v>
      </c>
      <c r="AM104" s="631">
        <v>13.842447691670268</v>
      </c>
      <c r="AN104" s="631">
        <v>20.791087977228596</v>
      </c>
      <c r="AO104" s="235" t="s">
        <v>462</v>
      </c>
      <c r="AP104" s="808">
        <v>0.9</v>
      </c>
      <c r="AQ104" s="808">
        <v>0.75</v>
      </c>
      <c r="AR104" s="809"/>
      <c r="AS104" s="808">
        <v>0.66</v>
      </c>
      <c r="AT104" s="796">
        <v>0.61</v>
      </c>
      <c r="AU104" s="809"/>
      <c r="AV104" s="821">
        <v>0.56999999999999995</v>
      </c>
      <c r="AW104" s="821">
        <v>0.35</v>
      </c>
      <c r="AX104" s="811">
        <v>0.25</v>
      </c>
      <c r="AY104" s="811">
        <v>0.12</v>
      </c>
      <c r="AZ104" s="812">
        <v>0</v>
      </c>
      <c r="BA104" s="812">
        <v>0</v>
      </c>
      <c r="BB104" s="812">
        <v>0</v>
      </c>
      <c r="BC104" s="812">
        <v>0</v>
      </c>
      <c r="BD104" s="812">
        <v>0</v>
      </c>
      <c r="BE104" s="812">
        <v>0</v>
      </c>
      <c r="BF104" s="812">
        <v>0</v>
      </c>
      <c r="BG104" s="812">
        <v>0</v>
      </c>
      <c r="BH104" s="810">
        <v>4.21</v>
      </c>
      <c r="BI104" s="405">
        <v>20</v>
      </c>
      <c r="BJ104" s="405">
        <v>13.636363636363624</v>
      </c>
      <c r="BK104" s="405">
        <v>8.196721311475418</v>
      </c>
      <c r="BL104" s="405">
        <v>7.0175438596491224</v>
      </c>
      <c r="BM104" s="306">
        <v>62.857142857142854</v>
      </c>
      <c r="BN104" s="306">
        <v>40</v>
      </c>
      <c r="BO104" s="306">
        <v>108.33333333333334</v>
      </c>
      <c r="BP104" s="306">
        <v>0</v>
      </c>
      <c r="BQ104" s="306">
        <v>0</v>
      </c>
      <c r="BR104" s="306">
        <v>0</v>
      </c>
      <c r="BS104" s="306">
        <v>0</v>
      </c>
      <c r="BT104" s="306">
        <v>0</v>
      </c>
      <c r="BU104" s="306">
        <v>0</v>
      </c>
      <c r="BV104" s="306">
        <v>0</v>
      </c>
      <c r="BW104" s="306">
        <v>0</v>
      </c>
      <c r="BX104" s="404">
        <v>17.336073666530957</v>
      </c>
      <c r="BY104" s="405">
        <v>29.979351051467408</v>
      </c>
      <c r="BZ104" s="788" t="s">
        <v>2442</v>
      </c>
      <c r="CA104" s="348">
        <v>-2.7713271227005905</v>
      </c>
      <c r="CB104" s="348">
        <v>22.820019031145559</v>
      </c>
      <c r="CC104" s="306">
        <v>61.118557692307697</v>
      </c>
      <c r="CD104" s="570">
        <v>0.99</v>
      </c>
      <c r="CE104" s="419">
        <v>1.0890000000000002</v>
      </c>
      <c r="CF104" s="419">
        <v>1.1979000000000004</v>
      </c>
      <c r="CG104" s="419">
        <v>1.3176900000000005</v>
      </c>
      <c r="CH104" s="496">
        <v>1.4494590000000007</v>
      </c>
      <c r="CI104" s="419">
        <v>6.044049000000002</v>
      </c>
      <c r="CJ104" s="405">
        <v>11.354591395829424</v>
      </c>
      <c r="CK104" s="457">
        <v>1.08</v>
      </c>
      <c r="CL104" s="458">
        <v>53.23</v>
      </c>
      <c r="CM104" s="458">
        <v>-1.37</v>
      </c>
      <c r="CN104" s="459">
        <v>10.02</v>
      </c>
      <c r="CO104" s="460">
        <v>23.07</v>
      </c>
    </row>
    <row r="105" spans="1:93" ht="11.25" customHeight="1">
      <c r="A105" s="23" t="s">
        <v>23</v>
      </c>
      <c r="B105" s="24" t="s">
        <v>24</v>
      </c>
      <c r="C105" s="109" t="s">
        <v>2774</v>
      </c>
      <c r="D105" s="117">
        <v>8</v>
      </c>
      <c r="E105" s="24">
        <v>397</v>
      </c>
      <c r="F105" s="57" t="s">
        <v>2659</v>
      </c>
      <c r="G105" s="49" t="s">
        <v>2659</v>
      </c>
      <c r="H105" s="184">
        <v>45.45</v>
      </c>
      <c r="I105" s="227">
        <v>4.6644664466446644</v>
      </c>
      <c r="J105" s="126">
        <v>0.48</v>
      </c>
      <c r="K105" s="126">
        <v>0.53</v>
      </c>
      <c r="L105" s="83">
        <v>10.416666666666675</v>
      </c>
      <c r="M105" s="140">
        <v>42060</v>
      </c>
      <c r="N105" s="27">
        <v>42062</v>
      </c>
      <c r="O105" s="28">
        <v>42094</v>
      </c>
      <c r="P105" s="93" t="s">
        <v>1445</v>
      </c>
      <c r="Q105" s="91" t="s">
        <v>2331</v>
      </c>
      <c r="R105" s="224">
        <v>2.12</v>
      </c>
      <c r="S105" s="231">
        <v>307.24637681159425</v>
      </c>
      <c r="T105" s="680">
        <v>137.70033503418188</v>
      </c>
      <c r="U105" s="227">
        <v>65.869565217391312</v>
      </c>
      <c r="V105" s="492">
        <v>12</v>
      </c>
      <c r="W105" s="161">
        <v>0.69</v>
      </c>
      <c r="X105" s="531">
        <v>109.78</v>
      </c>
      <c r="Y105" s="149">
        <v>3.55</v>
      </c>
      <c r="Z105" s="149">
        <v>1.93</v>
      </c>
      <c r="AA105" s="156">
        <v>2.8</v>
      </c>
      <c r="AB105" s="432">
        <v>198.6</v>
      </c>
      <c r="AC105" s="440">
        <v>17.670000000000002</v>
      </c>
      <c r="AD105" s="443">
        <v>-8.1999999999999993</v>
      </c>
      <c r="AE105" s="440">
        <v>0.6</v>
      </c>
      <c r="AF105" s="723">
        <v>3</v>
      </c>
      <c r="AG105" s="456">
        <v>6831</v>
      </c>
      <c r="AH105" s="653">
        <v>4.71</v>
      </c>
      <c r="AI105" s="767">
        <v>2.1</v>
      </c>
      <c r="AJ105" s="796" t="s">
        <v>462</v>
      </c>
      <c r="AK105" s="688" t="s">
        <v>462</v>
      </c>
      <c r="AL105" s="634">
        <v>11.627906976744185</v>
      </c>
      <c r="AM105" s="631">
        <v>13.30326698854094</v>
      </c>
      <c r="AN105" s="631">
        <v>12.615734231685515</v>
      </c>
      <c r="AO105" s="235" t="s">
        <v>462</v>
      </c>
      <c r="AP105" s="808">
        <v>1.92</v>
      </c>
      <c r="AQ105" s="808">
        <v>1.72</v>
      </c>
      <c r="AR105" s="809"/>
      <c r="AS105" s="808">
        <v>1.5</v>
      </c>
      <c r="AT105" s="796">
        <v>1.32</v>
      </c>
      <c r="AU105" s="809"/>
      <c r="AV105" s="821">
        <v>1.1000000000000001</v>
      </c>
      <c r="AW105" s="821">
        <v>1.06</v>
      </c>
      <c r="AX105" s="811">
        <v>0.88300000000000001</v>
      </c>
      <c r="AY105" s="812">
        <v>0</v>
      </c>
      <c r="AZ105" s="812">
        <v>0</v>
      </c>
      <c r="BA105" s="812">
        <v>0</v>
      </c>
      <c r="BB105" s="812">
        <v>0</v>
      </c>
      <c r="BC105" s="812">
        <v>0</v>
      </c>
      <c r="BD105" s="812">
        <v>0</v>
      </c>
      <c r="BE105" s="812">
        <v>0</v>
      </c>
      <c r="BF105" s="812">
        <v>0</v>
      </c>
      <c r="BG105" s="812">
        <v>0</v>
      </c>
      <c r="BH105" s="810">
        <v>9.5030000000000001</v>
      </c>
      <c r="BI105" s="405">
        <v>11.627906976744185</v>
      </c>
      <c r="BJ105" s="405">
        <v>14.666666666666671</v>
      </c>
      <c r="BK105" s="405">
        <v>13.636363636363624</v>
      </c>
      <c r="BL105" s="405">
        <v>20</v>
      </c>
      <c r="BM105" s="306">
        <v>3.7735849056603765</v>
      </c>
      <c r="BN105" s="306">
        <v>20.045300113250299</v>
      </c>
      <c r="BO105" s="306">
        <v>0</v>
      </c>
      <c r="BP105" s="306">
        <v>0</v>
      </c>
      <c r="BQ105" s="306">
        <v>0</v>
      </c>
      <c r="BR105" s="306">
        <v>0</v>
      </c>
      <c r="BS105" s="306">
        <v>0</v>
      </c>
      <c r="BT105" s="306">
        <v>0</v>
      </c>
      <c r="BU105" s="306">
        <v>0</v>
      </c>
      <c r="BV105" s="306">
        <v>0</v>
      </c>
      <c r="BW105" s="306">
        <v>0</v>
      </c>
      <c r="BX105" s="404">
        <v>5.5833214865790106</v>
      </c>
      <c r="BY105" s="405">
        <v>7.6799373362336976</v>
      </c>
      <c r="BZ105" s="788" t="s">
        <v>52</v>
      </c>
      <c r="CA105" s="348">
        <v>-48.589364539061137</v>
      </c>
      <c r="CB105" s="348">
        <v>17.280200678330178</v>
      </c>
      <c r="CC105" s="306">
        <v>44.154704221550375</v>
      </c>
      <c r="CD105" s="570">
        <v>2.1120000000000001</v>
      </c>
      <c r="CE105" s="419">
        <v>2.3232000000000004</v>
      </c>
      <c r="CF105" s="419">
        <v>2.3371392000000002</v>
      </c>
      <c r="CG105" s="419">
        <v>2.3511620352000002</v>
      </c>
      <c r="CH105" s="496">
        <v>2.3652690074112002</v>
      </c>
      <c r="CI105" s="419">
        <v>11.488770242611201</v>
      </c>
      <c r="CJ105" s="405">
        <v>25.277822315976238</v>
      </c>
      <c r="CK105" s="457">
        <v>0.78</v>
      </c>
      <c r="CL105" s="458">
        <v>30.73</v>
      </c>
      <c r="CM105" s="458">
        <v>-1.31</v>
      </c>
      <c r="CN105" s="459">
        <v>6.85</v>
      </c>
      <c r="CO105" s="460">
        <v>13.01</v>
      </c>
    </row>
    <row r="106" spans="1:93" ht="11.25" customHeight="1">
      <c r="A106" s="23" t="s">
        <v>2133</v>
      </c>
      <c r="B106" s="24" t="s">
        <v>1795</v>
      </c>
      <c r="C106" s="29" t="s">
        <v>3417</v>
      </c>
      <c r="D106" s="117">
        <v>21</v>
      </c>
      <c r="E106" s="121">
        <v>140</v>
      </c>
      <c r="F106" s="57" t="s">
        <v>2659</v>
      </c>
      <c r="G106" s="1157" t="s">
        <v>2659</v>
      </c>
      <c r="H106" s="1162">
        <v>32.14</v>
      </c>
      <c r="I106" s="227">
        <v>1.3690105787181082</v>
      </c>
      <c r="J106" s="113">
        <v>0.1</v>
      </c>
      <c r="K106" s="113">
        <v>0.11</v>
      </c>
      <c r="L106" s="83">
        <v>9.9999999999999858</v>
      </c>
      <c r="M106" s="27">
        <v>41941</v>
      </c>
      <c r="N106" s="27">
        <v>41943</v>
      </c>
      <c r="O106" s="26">
        <v>41955</v>
      </c>
      <c r="P106" s="92" t="s">
        <v>1517</v>
      </c>
      <c r="Q106" s="24"/>
      <c r="R106" s="192">
        <v>0.44</v>
      </c>
      <c r="S106" s="672">
        <v>30.985915492957751</v>
      </c>
      <c r="T106" s="681">
        <v>46.378504797209445</v>
      </c>
      <c r="U106" s="229">
        <v>22.633802816901412</v>
      </c>
      <c r="V106" s="493">
        <v>12</v>
      </c>
      <c r="W106" s="162">
        <v>1.42</v>
      </c>
      <c r="X106" s="157">
        <v>2.16</v>
      </c>
      <c r="Y106" s="150">
        <v>2.93</v>
      </c>
      <c r="Z106" s="150">
        <v>2.13</v>
      </c>
      <c r="AA106" s="158">
        <v>12.1</v>
      </c>
      <c r="AB106" s="434">
        <v>-2</v>
      </c>
      <c r="AC106" s="444">
        <v>11.05</v>
      </c>
      <c r="AD106" s="445">
        <v>6.1</v>
      </c>
      <c r="AE106" s="444">
        <v>10.47</v>
      </c>
      <c r="AF106" s="725">
        <v>15</v>
      </c>
      <c r="AG106" s="467">
        <v>4612</v>
      </c>
      <c r="AH106" s="679">
        <v>2.6</v>
      </c>
      <c r="AI106" s="769">
        <v>0.56999999999999995</v>
      </c>
      <c r="AJ106" s="796">
        <v>1.0279095669647902</v>
      </c>
      <c r="AK106" s="688">
        <v>0.57243471847484584</v>
      </c>
      <c r="AL106" s="635">
        <v>10.810810810810811</v>
      </c>
      <c r="AM106" s="636">
        <v>8.0521713396629391</v>
      </c>
      <c r="AN106" s="636">
        <v>6.2702483584852198</v>
      </c>
      <c r="AO106" s="236">
        <v>10.953647911488007</v>
      </c>
      <c r="AP106" s="814">
        <v>0.41</v>
      </c>
      <c r="AQ106" s="814">
        <v>0.37</v>
      </c>
      <c r="AR106" s="815"/>
      <c r="AS106" s="814">
        <v>0.34499999999999997</v>
      </c>
      <c r="AT106" s="797">
        <v>0.32500000000000001</v>
      </c>
      <c r="AU106" s="815"/>
      <c r="AV106" s="816">
        <v>0.3125</v>
      </c>
      <c r="AW106" s="817">
        <v>0.30249999999999999</v>
      </c>
      <c r="AX106" s="817">
        <v>0.28499999999999998</v>
      </c>
      <c r="AY106" s="817">
        <v>0.25</v>
      </c>
      <c r="AZ106" s="817">
        <v>0.21</v>
      </c>
      <c r="BA106" s="817">
        <v>0.17</v>
      </c>
      <c r="BB106" s="817">
        <v>0.14499999999999999</v>
      </c>
      <c r="BC106" s="817">
        <v>0.115</v>
      </c>
      <c r="BD106" s="817">
        <v>0.09</v>
      </c>
      <c r="BE106" s="817">
        <v>0.08</v>
      </c>
      <c r="BF106" s="817">
        <v>6.7500000000000004E-2</v>
      </c>
      <c r="BG106" s="817">
        <v>5.7500000000000002E-2</v>
      </c>
      <c r="BH106" s="816">
        <v>3.5350000000000001</v>
      </c>
      <c r="BI106" s="409">
        <v>10.810810810810811</v>
      </c>
      <c r="BJ106" s="409">
        <v>7.2463768115942129</v>
      </c>
      <c r="BK106" s="409">
        <v>6.153846153846132</v>
      </c>
      <c r="BL106" s="409">
        <v>4</v>
      </c>
      <c r="BM106" s="395">
        <v>3.3057851239669533</v>
      </c>
      <c r="BN106" s="395">
        <v>6.1403508771929793</v>
      </c>
      <c r="BO106" s="395">
        <v>14</v>
      </c>
      <c r="BP106" s="395">
        <v>19.047619047619047</v>
      </c>
      <c r="BQ106" s="395">
        <v>23.529411764705866</v>
      </c>
      <c r="BR106" s="395">
        <v>17.24137931034484</v>
      </c>
      <c r="BS106" s="395">
        <v>26.086956521739111</v>
      </c>
      <c r="BT106" s="395">
        <v>27.777777777777789</v>
      </c>
      <c r="BU106" s="395">
        <v>12.5</v>
      </c>
      <c r="BV106" s="395">
        <v>18.518518518518512</v>
      </c>
      <c r="BW106" s="395">
        <v>17.391304347826097</v>
      </c>
      <c r="BX106" s="408">
        <v>14.25000913772949</v>
      </c>
      <c r="BY106" s="409">
        <v>7.7003530280365</v>
      </c>
      <c r="BZ106" s="654" t="s">
        <v>2637</v>
      </c>
      <c r="CA106" s="349">
        <v>-14.994543879698083</v>
      </c>
      <c r="CB106" s="349">
        <v>7.6392589372033282</v>
      </c>
      <c r="CC106" s="395">
        <v>67.779238018088151</v>
      </c>
      <c r="CD106" s="574">
        <v>0.41409999999999997</v>
      </c>
      <c r="CE106" s="420">
        <v>0.45551000000000003</v>
      </c>
      <c r="CF106" s="420">
        <v>0.50106100000000009</v>
      </c>
      <c r="CG106" s="420">
        <v>0.55116710000000013</v>
      </c>
      <c r="CH106" s="497">
        <v>0.6062838100000002</v>
      </c>
      <c r="CI106" s="420">
        <v>2.5281219100000007</v>
      </c>
      <c r="CJ106" s="409">
        <v>7.8659673615432508</v>
      </c>
      <c r="CK106" s="468">
        <v>1.04</v>
      </c>
      <c r="CL106" s="469">
        <v>15.26</v>
      </c>
      <c r="CM106" s="469">
        <v>-3.42</v>
      </c>
      <c r="CN106" s="470">
        <v>-0.12</v>
      </c>
      <c r="CO106" s="471">
        <v>2.11</v>
      </c>
    </row>
    <row r="107" spans="1:93" ht="11.25" customHeight="1">
      <c r="A107" s="129" t="s">
        <v>2560</v>
      </c>
      <c r="B107" s="16" t="s">
        <v>882</v>
      </c>
      <c r="C107" s="16" t="s">
        <v>2339</v>
      </c>
      <c r="D107" s="116">
        <v>31</v>
      </c>
      <c r="E107" s="121">
        <v>87</v>
      </c>
      <c r="F107" s="36" t="s">
        <v>1572</v>
      </c>
      <c r="G107" s="37" t="s">
        <v>1572</v>
      </c>
      <c r="H107" s="171">
        <v>91.69</v>
      </c>
      <c r="I107" s="226">
        <v>1.374195659286727</v>
      </c>
      <c r="J107" s="127">
        <v>0.28999999999999998</v>
      </c>
      <c r="K107" s="127">
        <v>0.315</v>
      </c>
      <c r="L107" s="938">
        <v>8.6206896551724199</v>
      </c>
      <c r="M107" s="20">
        <v>41975</v>
      </c>
      <c r="N107" s="19">
        <v>41977</v>
      </c>
      <c r="O107" s="20">
        <v>42003</v>
      </c>
      <c r="P107" s="269" t="s">
        <v>954</v>
      </c>
      <c r="Q107" s="853" t="s">
        <v>2340</v>
      </c>
      <c r="R107" s="225">
        <v>1.26</v>
      </c>
      <c r="S107" s="675">
        <v>40.514469453376208</v>
      </c>
      <c r="T107" s="684">
        <v>250.58307987036369</v>
      </c>
      <c r="U107" s="227">
        <v>29.482315112540192</v>
      </c>
      <c r="V107" s="328">
        <v>4</v>
      </c>
      <c r="W107" s="169">
        <v>3.11</v>
      </c>
      <c r="X107" s="171">
        <v>3.28</v>
      </c>
      <c r="Y107" s="171">
        <v>6.36</v>
      </c>
      <c r="Z107" s="171">
        <v>9.3800000000000008</v>
      </c>
      <c r="AA107" s="172">
        <v>33.200000000000003</v>
      </c>
      <c r="AB107" s="433">
        <v>11.3</v>
      </c>
      <c r="AC107" s="441">
        <v>9.77</v>
      </c>
      <c r="AD107" s="442">
        <v>9.9</v>
      </c>
      <c r="AE107" s="446">
        <v>9</v>
      </c>
      <c r="AF107" s="724">
        <v>13</v>
      </c>
      <c r="AG107" s="461">
        <v>19416</v>
      </c>
      <c r="AH107" s="678">
        <v>0.3</v>
      </c>
      <c r="AI107" s="768">
        <v>0.54</v>
      </c>
      <c r="AJ107" s="795">
        <v>0.90981566845080364</v>
      </c>
      <c r="AK107" s="794">
        <v>0.89722288095433878</v>
      </c>
      <c r="AL107" s="634">
        <v>11.848341232227488</v>
      </c>
      <c r="AM107" s="631">
        <v>10.552183215527201</v>
      </c>
      <c r="AN107" s="631">
        <v>9.0071751176629569</v>
      </c>
      <c r="AO107" s="638">
        <v>10.038949416985886</v>
      </c>
      <c r="AP107" s="808">
        <v>1.18</v>
      </c>
      <c r="AQ107" s="808">
        <v>1.0549999999999999</v>
      </c>
      <c r="AR107" s="809"/>
      <c r="AS107" s="799">
        <v>0.95499999999999996</v>
      </c>
      <c r="AT107" s="833">
        <v>0.87333333333333341</v>
      </c>
      <c r="AU107" s="825" t="s">
        <v>1127</v>
      </c>
      <c r="AV107" s="810">
        <v>0.8</v>
      </c>
      <c r="AW107" s="811">
        <v>0.76666666666666661</v>
      </c>
      <c r="AX107" s="811">
        <v>0.72533333333333339</v>
      </c>
      <c r="AY107" s="811">
        <v>0.64533333333333331</v>
      </c>
      <c r="AZ107" s="811">
        <v>0.59733333333333338</v>
      </c>
      <c r="BA107" s="811">
        <v>0.52266666666666672</v>
      </c>
      <c r="BB107" s="811">
        <v>0.45333333333333337</v>
      </c>
      <c r="BC107" s="811">
        <v>0.4</v>
      </c>
      <c r="BD107" s="811">
        <v>0.37333333333333335</v>
      </c>
      <c r="BE107" s="811">
        <v>0.35200000000000004</v>
      </c>
      <c r="BF107" s="811">
        <v>0.33066666666666666</v>
      </c>
      <c r="BG107" s="811">
        <v>0.31466666666666665</v>
      </c>
      <c r="BH107" s="810">
        <v>10.344666666666669</v>
      </c>
      <c r="BI107" s="405">
        <v>11.848341232227488</v>
      </c>
      <c r="BJ107" s="405">
        <v>10.471204188481664</v>
      </c>
      <c r="BK107" s="405">
        <v>9.3511450381679175</v>
      </c>
      <c r="BL107" s="405">
        <v>9.1666666666666785</v>
      </c>
      <c r="BM107" s="306">
        <v>4.347826086956541</v>
      </c>
      <c r="BN107" s="306">
        <v>5.6985294117646967</v>
      </c>
      <c r="BO107" s="306">
        <v>12.396694214876035</v>
      </c>
      <c r="BP107" s="306">
        <v>8.0357142857142794</v>
      </c>
      <c r="BQ107" s="306">
        <v>14.285714285714279</v>
      </c>
      <c r="BR107" s="306">
        <v>15.294117647058837</v>
      </c>
      <c r="BS107" s="306">
        <v>13.33333333333333</v>
      </c>
      <c r="BT107" s="306">
        <v>7.1428571428571397</v>
      </c>
      <c r="BU107" s="306">
        <v>6.0606060606060552</v>
      </c>
      <c r="BV107" s="306">
        <v>6.4516129032258229</v>
      </c>
      <c r="BW107" s="306">
        <v>5.0847457627118731</v>
      </c>
      <c r="BX107" s="404">
        <v>9.2646072173575078</v>
      </c>
      <c r="BY107" s="405">
        <v>3.412067831062545</v>
      </c>
      <c r="BZ107" s="788" t="s">
        <v>1862</v>
      </c>
      <c r="CA107" s="348">
        <v>-19.100944335590508</v>
      </c>
      <c r="CB107" s="348">
        <v>10.381370776949684</v>
      </c>
      <c r="CC107" s="306">
        <v>70.081557538504796</v>
      </c>
      <c r="CD107" s="570">
        <v>1.298</v>
      </c>
      <c r="CE107" s="417">
        <v>1.4248145999999999</v>
      </c>
      <c r="CF107" s="417">
        <v>1.553047914</v>
      </c>
      <c r="CG107" s="417">
        <v>1.6928222262600001</v>
      </c>
      <c r="CH107" s="495">
        <v>1.8451762266234002</v>
      </c>
      <c r="CI107" s="417">
        <v>7.8138609668834009</v>
      </c>
      <c r="CJ107" s="407">
        <v>8.5220427166358395</v>
      </c>
      <c r="CK107" s="462">
        <v>0.64</v>
      </c>
      <c r="CL107" s="463">
        <v>12.41</v>
      </c>
      <c r="CM107" s="463">
        <v>-6.11</v>
      </c>
      <c r="CN107" s="464">
        <v>1.9</v>
      </c>
      <c r="CO107" s="465">
        <v>0.75</v>
      </c>
    </row>
    <row r="108" spans="1:93" ht="11.25" customHeight="1">
      <c r="A108" s="23" t="s">
        <v>2001</v>
      </c>
      <c r="B108" s="24" t="s">
        <v>2002</v>
      </c>
      <c r="C108" s="217" t="s">
        <v>1230</v>
      </c>
      <c r="D108" s="117">
        <v>5</v>
      </c>
      <c r="E108" s="24">
        <v>525</v>
      </c>
      <c r="F108" s="57" t="s">
        <v>2659</v>
      </c>
      <c r="G108" s="49" t="s">
        <v>2659</v>
      </c>
      <c r="H108" s="184">
        <v>69.95</v>
      </c>
      <c r="I108" s="227">
        <v>2.5179685489635451</v>
      </c>
      <c r="J108" s="106">
        <v>0.74923249999999997</v>
      </c>
      <c r="K108" s="126">
        <v>0.88065949999999993</v>
      </c>
      <c r="L108" s="83">
        <v>17.541550853706966</v>
      </c>
      <c r="M108" s="140">
        <v>41864</v>
      </c>
      <c r="N108" s="27">
        <v>41866</v>
      </c>
      <c r="O108" s="28">
        <v>41897</v>
      </c>
      <c r="P108" s="26" t="s">
        <v>2201</v>
      </c>
      <c r="Q108" s="24" t="s">
        <v>2046</v>
      </c>
      <c r="R108" s="224">
        <v>1.7613189999999999</v>
      </c>
      <c r="S108" s="231">
        <v>47.474905660377352</v>
      </c>
      <c r="T108" s="680" t="s">
        <v>462</v>
      </c>
      <c r="U108" s="227">
        <v>18.854447439353102</v>
      </c>
      <c r="V108" s="492">
        <v>3</v>
      </c>
      <c r="W108" s="161">
        <v>3.71</v>
      </c>
      <c r="X108" s="149">
        <v>2.09</v>
      </c>
      <c r="Y108" s="149">
        <v>2.11</v>
      </c>
      <c r="Z108" s="149" t="s">
        <v>462</v>
      </c>
      <c r="AA108" s="902">
        <v>-516.6</v>
      </c>
      <c r="AB108" s="432">
        <v>3.3</v>
      </c>
      <c r="AC108" s="440">
        <v>4.22</v>
      </c>
      <c r="AD108" s="443">
        <v>64.2</v>
      </c>
      <c r="AE108" s="440">
        <v>9</v>
      </c>
      <c r="AF108" s="723">
        <v>1</v>
      </c>
      <c r="AG108" s="456">
        <v>58368</v>
      </c>
      <c r="AH108" s="653">
        <v>0</v>
      </c>
      <c r="AI108" s="767" t="s">
        <v>462</v>
      </c>
      <c r="AJ108" s="796">
        <v>0.19863478544689675</v>
      </c>
      <c r="AK108" s="688" t="s">
        <v>462</v>
      </c>
      <c r="AL108" s="634">
        <v>17.541550853706966</v>
      </c>
      <c r="AM108" s="631">
        <v>14.168825830840737</v>
      </c>
      <c r="AN108" s="631">
        <v>12.752353225690772</v>
      </c>
      <c r="AO108" s="235" t="s">
        <v>462</v>
      </c>
      <c r="AP108" s="808">
        <v>1.7613189999999999</v>
      </c>
      <c r="AQ108" s="808">
        <v>1.4984649999999999</v>
      </c>
      <c r="AR108" s="809"/>
      <c r="AS108" s="808">
        <v>1.3147610000000001</v>
      </c>
      <c r="AT108" s="796">
        <v>1.1835740000000001</v>
      </c>
      <c r="AU108" s="809"/>
      <c r="AV108" s="810">
        <v>1.0626690000000001</v>
      </c>
      <c r="AW108" s="812">
        <v>0.96651799999999999</v>
      </c>
      <c r="AX108" s="812">
        <v>2.902936</v>
      </c>
      <c r="AY108" s="811">
        <v>2.9832399999999999</v>
      </c>
      <c r="AZ108" s="811">
        <v>2.1616930000000001</v>
      </c>
      <c r="BA108" s="811">
        <v>1.91845</v>
      </c>
      <c r="BB108" s="812">
        <v>0</v>
      </c>
      <c r="BC108" s="812">
        <v>0</v>
      </c>
      <c r="BD108" s="812">
        <v>0</v>
      </c>
      <c r="BE108" s="812">
        <v>0</v>
      </c>
      <c r="BF108" s="812">
        <v>0</v>
      </c>
      <c r="BG108" s="812">
        <v>0</v>
      </c>
      <c r="BH108" s="810">
        <v>17.753625</v>
      </c>
      <c r="BI108" s="405">
        <v>17.541550853706966</v>
      </c>
      <c r="BJ108" s="405">
        <v>13.972425406594802</v>
      </c>
      <c r="BK108" s="405">
        <v>11.083971090949941</v>
      </c>
      <c r="BL108" s="306">
        <v>11.377484428359153</v>
      </c>
      <c r="BM108" s="404">
        <v>9.9481851346793437</v>
      </c>
      <c r="BN108" s="306">
        <v>0</v>
      </c>
      <c r="BO108" s="306">
        <v>0</v>
      </c>
      <c r="BP108" s="306">
        <v>38.004795315523523</v>
      </c>
      <c r="BQ108" s="306">
        <v>12.679142015689759</v>
      </c>
      <c r="BR108" s="306">
        <v>0</v>
      </c>
      <c r="BS108" s="306">
        <v>0</v>
      </c>
      <c r="BT108" s="306">
        <v>0</v>
      </c>
      <c r="BU108" s="306">
        <v>0</v>
      </c>
      <c r="BV108" s="306">
        <v>0</v>
      </c>
      <c r="BW108" s="306">
        <v>0</v>
      </c>
      <c r="BX108" s="404">
        <v>7.6405036163668987</v>
      </c>
      <c r="BY108" s="405">
        <v>10.275110085981561</v>
      </c>
      <c r="BZ108" s="788" t="s">
        <v>1230</v>
      </c>
      <c r="CA108" s="348">
        <v>-3.5841256646987851</v>
      </c>
      <c r="CB108" s="348">
        <v>15.270321774654317</v>
      </c>
      <c r="CC108" s="306">
        <v>53.597316498210404</v>
      </c>
      <c r="CD108" s="570">
        <v>1.8194425269999996</v>
      </c>
      <c r="CE108" s="419">
        <v>1.8962230016393997</v>
      </c>
      <c r="CF108" s="419">
        <v>2.066883071786946</v>
      </c>
      <c r="CG108" s="419">
        <v>2.2529025482477714</v>
      </c>
      <c r="CH108" s="496">
        <v>2.4556637775900709</v>
      </c>
      <c r="CI108" s="419">
        <v>10.491114926264189</v>
      </c>
      <c r="CJ108" s="405">
        <v>14.998019908883759</v>
      </c>
      <c r="CK108" s="457">
        <v>1.17</v>
      </c>
      <c r="CL108" s="458">
        <v>24.24</v>
      </c>
      <c r="CM108" s="458">
        <v>-0.48</v>
      </c>
      <c r="CN108" s="525">
        <v>9.01</v>
      </c>
      <c r="CO108" s="508">
        <v>11.64</v>
      </c>
    </row>
    <row r="109" spans="1:93" ht="11.25" customHeight="1">
      <c r="A109" s="24" t="s">
        <v>2959</v>
      </c>
      <c r="B109" s="24" t="s">
        <v>2960</v>
      </c>
      <c r="C109" s="98" t="s">
        <v>3252</v>
      </c>
      <c r="D109" s="199">
        <v>20</v>
      </c>
      <c r="E109" s="121">
        <v>154</v>
      </c>
      <c r="F109" s="38" t="s">
        <v>1572</v>
      </c>
      <c r="G109" s="39" t="s">
        <v>1572</v>
      </c>
      <c r="H109" s="161">
        <v>77.739999999999995</v>
      </c>
      <c r="I109" s="227">
        <v>5.8528428093645486</v>
      </c>
      <c r="J109" s="113">
        <v>1.125</v>
      </c>
      <c r="K109" s="113">
        <v>1.1375</v>
      </c>
      <c r="L109" s="83">
        <v>1.1111111111111072</v>
      </c>
      <c r="M109" s="140">
        <v>42047</v>
      </c>
      <c r="N109" s="27">
        <v>42052</v>
      </c>
      <c r="O109" s="28">
        <v>42059</v>
      </c>
      <c r="P109" s="93" t="s">
        <v>649</v>
      </c>
      <c r="Q109" s="91"/>
      <c r="R109" s="224">
        <v>4.55</v>
      </c>
      <c r="S109" s="231">
        <v>152.17391304347825</v>
      </c>
      <c r="T109" s="680">
        <v>75.651169461900608</v>
      </c>
      <c r="U109" s="227">
        <v>26</v>
      </c>
      <c r="V109" s="263">
        <v>12</v>
      </c>
      <c r="W109" s="161">
        <v>2.99</v>
      </c>
      <c r="X109" s="149">
        <v>4.91</v>
      </c>
      <c r="Y109" s="155">
        <v>1.48</v>
      </c>
      <c r="Z109" s="149">
        <v>2.67</v>
      </c>
      <c r="AA109" s="156">
        <v>13.3</v>
      </c>
      <c r="AB109" s="432">
        <v>-3.7</v>
      </c>
      <c r="AC109" s="440">
        <v>18.84</v>
      </c>
      <c r="AD109" s="443">
        <v>4.5</v>
      </c>
      <c r="AE109" s="443">
        <v>5.3</v>
      </c>
      <c r="AF109" s="723">
        <v>13</v>
      </c>
      <c r="AG109" s="456">
        <v>9875</v>
      </c>
      <c r="AH109" s="653">
        <v>0.3</v>
      </c>
      <c r="AI109" s="767">
        <v>1.04</v>
      </c>
      <c r="AJ109" s="796">
        <v>0.90420472319335687</v>
      </c>
      <c r="AK109" s="688">
        <v>0.76618884035190127</v>
      </c>
      <c r="AL109" s="634">
        <v>4.7337278106508895</v>
      </c>
      <c r="AM109" s="631">
        <v>3.2085785610763251</v>
      </c>
      <c r="AN109" s="631">
        <v>4.0689212543701059</v>
      </c>
      <c r="AO109" s="235">
        <v>5.3105984322367572</v>
      </c>
      <c r="AP109" s="808">
        <v>4.4249999999999998</v>
      </c>
      <c r="AQ109" s="808">
        <v>4.2249999999999996</v>
      </c>
      <c r="AR109" s="809"/>
      <c r="AS109" s="808">
        <v>4.1500000000000004</v>
      </c>
      <c r="AT109" s="796">
        <v>4.0250000000000004</v>
      </c>
      <c r="AU109" s="809"/>
      <c r="AV109" s="821">
        <v>3.8250000000000002</v>
      </c>
      <c r="AW109" s="821">
        <v>3.625</v>
      </c>
      <c r="AX109" s="811">
        <v>3.4249999999999998</v>
      </c>
      <c r="AY109" s="811">
        <v>3.2250000000000001</v>
      </c>
      <c r="AZ109" s="811">
        <v>3.0249999999999999</v>
      </c>
      <c r="BA109" s="811">
        <v>2.8250000000000002</v>
      </c>
      <c r="BB109" s="811">
        <v>2.6375000000000002</v>
      </c>
      <c r="BC109" s="811">
        <v>2.5375000000000001</v>
      </c>
      <c r="BD109" s="811">
        <v>2.5</v>
      </c>
      <c r="BE109" s="811">
        <v>2.4500000000000002</v>
      </c>
      <c r="BF109" s="811">
        <v>2.4</v>
      </c>
      <c r="BG109" s="811">
        <v>2.1749999999999998</v>
      </c>
      <c r="BH109" s="810">
        <v>51.475000000000001</v>
      </c>
      <c r="BI109" s="405">
        <v>4.7337278106508895</v>
      </c>
      <c r="BJ109" s="405">
        <v>1.8072289156626287</v>
      </c>
      <c r="BK109" s="405">
        <v>3.105590062111796</v>
      </c>
      <c r="BL109" s="306">
        <v>5.2287581699346442</v>
      </c>
      <c r="BM109" s="404">
        <v>5.5172413793103559</v>
      </c>
      <c r="BN109" s="306">
        <v>5.8394160583941757</v>
      </c>
      <c r="BO109" s="306">
        <v>6.201550387596888</v>
      </c>
      <c r="BP109" s="306">
        <v>6.6115702479338845</v>
      </c>
      <c r="BQ109" s="306">
        <v>7.0796460176991038</v>
      </c>
      <c r="BR109" s="306">
        <v>7.1090047393364886</v>
      </c>
      <c r="BS109" s="306">
        <v>3.9408866995073843</v>
      </c>
      <c r="BT109" s="306">
        <v>1.5000000000000124</v>
      </c>
      <c r="BU109" s="306">
        <v>2.0408163265306145</v>
      </c>
      <c r="BV109" s="306">
        <v>2.0833333333333481</v>
      </c>
      <c r="BW109" s="306">
        <v>10.344827586206895</v>
      </c>
      <c r="BX109" s="404">
        <v>4.8762398489472751</v>
      </c>
      <c r="BY109" s="405">
        <v>2.4036713952116537</v>
      </c>
      <c r="BZ109" s="788" t="s">
        <v>1465</v>
      </c>
      <c r="CA109" s="486">
        <v>-16.078235936265344</v>
      </c>
      <c r="CB109" s="348">
        <v>9.9217640637346545</v>
      </c>
      <c r="CC109" s="404">
        <v>42.40458850919623</v>
      </c>
      <c r="CD109" s="570">
        <v>4.4692499999999997</v>
      </c>
      <c r="CE109" s="419">
        <v>4.916175</v>
      </c>
      <c r="CF109" s="419">
        <v>5.176732275</v>
      </c>
      <c r="CG109" s="419">
        <v>5.4510990855749997</v>
      </c>
      <c r="CH109" s="496">
        <v>5.7400073371104741</v>
      </c>
      <c r="CI109" s="416">
        <v>25.753263697685473</v>
      </c>
      <c r="CJ109" s="405">
        <v>33.12742950564121</v>
      </c>
      <c r="CK109" s="457">
        <v>0.57999999999999996</v>
      </c>
      <c r="CL109" s="458">
        <v>25.57</v>
      </c>
      <c r="CM109" s="458">
        <v>-7.29</v>
      </c>
      <c r="CN109" s="459">
        <v>5.18</v>
      </c>
      <c r="CO109" s="460">
        <v>2.9</v>
      </c>
    </row>
    <row r="110" spans="1:93" ht="11.25" customHeight="1">
      <c r="A110" s="86" t="s">
        <v>1990</v>
      </c>
      <c r="B110" s="24" t="s">
        <v>1991</v>
      </c>
      <c r="C110" s="29" t="s">
        <v>1452</v>
      </c>
      <c r="D110" s="199">
        <v>13</v>
      </c>
      <c r="E110" s="121">
        <v>224</v>
      </c>
      <c r="F110" s="57" t="s">
        <v>2659</v>
      </c>
      <c r="G110" s="49" t="s">
        <v>2659</v>
      </c>
      <c r="H110" s="184">
        <v>81.78</v>
      </c>
      <c r="I110" s="227">
        <v>1.6629982880899976</v>
      </c>
      <c r="J110" s="126">
        <v>0.3</v>
      </c>
      <c r="K110" s="126">
        <v>0.34</v>
      </c>
      <c r="L110" s="83">
        <v>13.333333333333353</v>
      </c>
      <c r="M110" s="140">
        <v>41866</v>
      </c>
      <c r="N110" s="27">
        <v>41870</v>
      </c>
      <c r="O110" s="28">
        <v>41884</v>
      </c>
      <c r="P110" s="93" t="s">
        <v>2739</v>
      </c>
      <c r="Q110" s="24"/>
      <c r="R110" s="224">
        <v>1.36</v>
      </c>
      <c r="S110" s="231">
        <v>34.605597964376585</v>
      </c>
      <c r="T110" s="680">
        <v>12.97323423689356</v>
      </c>
      <c r="U110" s="227">
        <v>20.809160305343511</v>
      </c>
      <c r="V110" s="263">
        <v>12</v>
      </c>
      <c r="W110" s="161">
        <v>3.93</v>
      </c>
      <c r="X110" s="149">
        <v>1.4</v>
      </c>
      <c r="Y110" s="149">
        <v>0.2</v>
      </c>
      <c r="Z110" s="149">
        <v>1.38</v>
      </c>
      <c r="AA110" s="156">
        <v>7.1</v>
      </c>
      <c r="AB110" s="432">
        <v>-64.099999999999994</v>
      </c>
      <c r="AC110" s="440">
        <v>7.04</v>
      </c>
      <c r="AD110" s="443">
        <v>-34</v>
      </c>
      <c r="AE110" s="440">
        <v>14.9</v>
      </c>
      <c r="AF110" s="723">
        <v>13</v>
      </c>
      <c r="AG110" s="456">
        <v>11874</v>
      </c>
      <c r="AH110" s="653">
        <v>0.5</v>
      </c>
      <c r="AI110" s="767">
        <v>0.8</v>
      </c>
      <c r="AJ110" s="796" t="s">
        <v>462</v>
      </c>
      <c r="AK110" s="688">
        <v>0.95639472403770587</v>
      </c>
      <c r="AL110" s="634">
        <v>12.28070175438598</v>
      </c>
      <c r="AM110" s="631">
        <v>10.064241629820891</v>
      </c>
      <c r="AN110" s="631">
        <v>9.8560543306117623</v>
      </c>
      <c r="AO110" s="235">
        <v>10.30542524220699</v>
      </c>
      <c r="AP110" s="808">
        <v>1.28</v>
      </c>
      <c r="AQ110" s="808">
        <v>1.1399999999999999</v>
      </c>
      <c r="AR110" s="809"/>
      <c r="AS110" s="808">
        <v>1.04</v>
      </c>
      <c r="AT110" s="796">
        <v>0.96</v>
      </c>
      <c r="AU110" s="809"/>
      <c r="AV110" s="821">
        <v>0.88</v>
      </c>
      <c r="AW110" s="821">
        <v>0.8</v>
      </c>
      <c r="AX110" s="811">
        <v>0.72</v>
      </c>
      <c r="AY110" s="811">
        <v>0.66</v>
      </c>
      <c r="AZ110" s="811">
        <v>0.62</v>
      </c>
      <c r="BA110" s="811">
        <v>0.56000000000000005</v>
      </c>
      <c r="BB110" s="811">
        <v>0.48</v>
      </c>
      <c r="BC110" s="811">
        <v>0.42</v>
      </c>
      <c r="BD110" s="811">
        <v>0.38500000000000001</v>
      </c>
      <c r="BE110" s="812">
        <v>0</v>
      </c>
      <c r="BF110" s="812">
        <v>0</v>
      </c>
      <c r="BG110" s="812">
        <v>0</v>
      </c>
      <c r="BH110" s="810">
        <v>9.9450000000000003</v>
      </c>
      <c r="BI110" s="405">
        <v>12.28070175438598</v>
      </c>
      <c r="BJ110" s="405">
        <v>9.6153846153846025</v>
      </c>
      <c r="BK110" s="405">
        <v>8.3333333333333481</v>
      </c>
      <c r="BL110" s="306">
        <v>9.0909090909090828</v>
      </c>
      <c r="BM110" s="404">
        <v>9.9999999999999858</v>
      </c>
      <c r="BN110" s="306">
        <v>11.111111111111116</v>
      </c>
      <c r="BO110" s="306">
        <v>9.0909090909090828</v>
      </c>
      <c r="BP110" s="306">
        <v>6.4516129032258229</v>
      </c>
      <c r="BQ110" s="306">
        <v>10.714285714285698</v>
      </c>
      <c r="BR110" s="306">
        <v>16.666666666666675</v>
      </c>
      <c r="BS110" s="306">
        <v>14.285714285714279</v>
      </c>
      <c r="BT110" s="306">
        <v>9.0909090909090828</v>
      </c>
      <c r="BU110" s="306">
        <v>0</v>
      </c>
      <c r="BV110" s="306">
        <v>0</v>
      </c>
      <c r="BW110" s="306">
        <v>0</v>
      </c>
      <c r="BX110" s="404">
        <v>8.4487691771223155</v>
      </c>
      <c r="BY110" s="405">
        <v>4.841897041960924</v>
      </c>
      <c r="BZ110" s="788" t="s">
        <v>1862</v>
      </c>
      <c r="CA110" s="486">
        <v>-9.2901076866417505</v>
      </c>
      <c r="CB110" s="348">
        <v>11.51905261870176</v>
      </c>
      <c r="CC110" s="404">
        <v>71.51093592689503</v>
      </c>
      <c r="CD110" s="570">
        <v>1.2927999999999999</v>
      </c>
      <c r="CE110" s="419">
        <v>1.3838131199999999</v>
      </c>
      <c r="CF110" s="419">
        <v>1.522194432</v>
      </c>
      <c r="CG110" s="419">
        <v>1.6744138752000002</v>
      </c>
      <c r="CH110" s="496">
        <v>1.8418552627200004</v>
      </c>
      <c r="CI110" s="416">
        <v>7.7150766899200001</v>
      </c>
      <c r="CJ110" s="405">
        <v>9.4339406822205909</v>
      </c>
      <c r="CK110" s="457">
        <v>0.78</v>
      </c>
      <c r="CL110" s="458">
        <v>12.86</v>
      </c>
      <c r="CM110" s="458">
        <v>-11.89</v>
      </c>
      <c r="CN110" s="459">
        <v>-7.94</v>
      </c>
      <c r="CO110" s="460">
        <v>-1.59</v>
      </c>
    </row>
    <row r="111" spans="1:93" ht="11.25" customHeight="1">
      <c r="A111" s="30" t="s">
        <v>2207</v>
      </c>
      <c r="B111" s="32" t="s">
        <v>1684</v>
      </c>
      <c r="C111" s="32" t="s">
        <v>2733</v>
      </c>
      <c r="D111" s="118">
        <v>17</v>
      </c>
      <c r="E111" s="121">
        <v>176</v>
      </c>
      <c r="F111" s="65" t="s">
        <v>2659</v>
      </c>
      <c r="G111" s="1156" t="s">
        <v>2659</v>
      </c>
      <c r="H111" s="1160">
        <v>74.3</v>
      </c>
      <c r="I111" s="229">
        <v>2.0457604306864066</v>
      </c>
      <c r="J111" s="112">
        <v>0.35</v>
      </c>
      <c r="K111" s="112">
        <v>0.38</v>
      </c>
      <c r="L111" s="84">
        <v>8.5714285714285854</v>
      </c>
      <c r="M111" s="34">
        <v>41984</v>
      </c>
      <c r="N111" s="34">
        <v>41988</v>
      </c>
      <c r="O111" s="34">
        <v>42004</v>
      </c>
      <c r="P111" s="34" t="s">
        <v>1445</v>
      </c>
      <c r="Q111" s="532"/>
      <c r="R111" s="192">
        <v>1.52</v>
      </c>
      <c r="S111" s="672">
        <v>49.836065573770497</v>
      </c>
      <c r="T111" s="681">
        <v>234.75217160377406</v>
      </c>
      <c r="U111" s="229">
        <v>24.360655737704917</v>
      </c>
      <c r="V111" s="493">
        <v>12</v>
      </c>
      <c r="W111" s="162">
        <v>3.05</v>
      </c>
      <c r="X111" s="150">
        <v>2.9</v>
      </c>
      <c r="Y111" s="150">
        <v>0.81</v>
      </c>
      <c r="Z111" s="150">
        <v>10.35</v>
      </c>
      <c r="AA111" s="158">
        <v>44.3</v>
      </c>
      <c r="AB111" s="434">
        <v>15.1</v>
      </c>
      <c r="AC111" s="444">
        <v>10</v>
      </c>
      <c r="AD111" s="445">
        <v>7.4</v>
      </c>
      <c r="AE111" s="444">
        <v>8.4</v>
      </c>
      <c r="AF111" s="725">
        <v>31</v>
      </c>
      <c r="AG111" s="467">
        <v>10857</v>
      </c>
      <c r="AH111" s="679">
        <v>1.2</v>
      </c>
      <c r="AI111" s="769">
        <v>0.57999999999999996</v>
      </c>
      <c r="AJ111" s="797">
        <v>1.1210994455041794</v>
      </c>
      <c r="AK111" s="686">
        <v>0.4245765663999827</v>
      </c>
      <c r="AL111" s="634">
        <v>2.1428571428571352</v>
      </c>
      <c r="AM111" s="631">
        <v>6.0192995198039778</v>
      </c>
      <c r="AN111" s="631">
        <v>8.2961358967309273</v>
      </c>
      <c r="AO111" s="235">
        <v>19.539787527782092</v>
      </c>
      <c r="AP111" s="808">
        <v>1.43</v>
      </c>
      <c r="AQ111" s="813">
        <v>1.4</v>
      </c>
      <c r="AR111" s="809"/>
      <c r="AS111" s="799">
        <v>1.34</v>
      </c>
      <c r="AT111" s="833">
        <v>1.2</v>
      </c>
      <c r="AU111" s="825" t="s">
        <v>1127</v>
      </c>
      <c r="AV111" s="810">
        <v>1.04</v>
      </c>
      <c r="AW111" s="811">
        <v>0.96</v>
      </c>
      <c r="AX111" s="811">
        <v>0.88</v>
      </c>
      <c r="AY111" s="811">
        <v>0.72</v>
      </c>
      <c r="AZ111" s="811">
        <v>0.52</v>
      </c>
      <c r="BA111" s="811">
        <v>0.3</v>
      </c>
      <c r="BB111" s="811">
        <v>0.24</v>
      </c>
      <c r="BC111" s="811">
        <v>0.16</v>
      </c>
      <c r="BD111" s="811">
        <v>0.12</v>
      </c>
      <c r="BE111" s="811">
        <v>0.1</v>
      </c>
      <c r="BF111" s="811">
        <v>0.08</v>
      </c>
      <c r="BG111" s="811">
        <v>7.0000000000000007E-2</v>
      </c>
      <c r="BH111" s="810">
        <v>10.56</v>
      </c>
      <c r="BI111" s="405">
        <v>2.1428571428571352</v>
      </c>
      <c r="BJ111" s="405">
        <v>4.4776119402984982</v>
      </c>
      <c r="BK111" s="405">
        <v>11.66666666666667</v>
      </c>
      <c r="BL111" s="405">
        <v>15.384615384615374</v>
      </c>
      <c r="BM111" s="306">
        <v>8.3333333333333481</v>
      </c>
      <c r="BN111" s="306">
        <v>9.0909090909090828</v>
      </c>
      <c r="BO111" s="306">
        <v>22.222222222222232</v>
      </c>
      <c r="BP111" s="306">
        <v>38.46153846153846</v>
      </c>
      <c r="BQ111" s="306">
        <v>73.333333333333343</v>
      </c>
      <c r="BR111" s="306">
        <v>25</v>
      </c>
      <c r="BS111" s="306">
        <v>50</v>
      </c>
      <c r="BT111" s="306">
        <v>33.33333333333335</v>
      </c>
      <c r="BU111" s="306">
        <v>20</v>
      </c>
      <c r="BV111" s="306">
        <v>25</v>
      </c>
      <c r="BW111" s="306">
        <v>14.285714285714279</v>
      </c>
      <c r="BX111" s="404">
        <v>23.515475679654784</v>
      </c>
      <c r="BY111" s="405">
        <v>18.386500656491648</v>
      </c>
      <c r="BZ111" s="788" t="s">
        <v>2558</v>
      </c>
      <c r="CA111" s="348">
        <v>-14.018759410287583</v>
      </c>
      <c r="CB111" s="348">
        <v>10.341896327417334</v>
      </c>
      <c r="CC111" s="306">
        <v>65.625188434262782</v>
      </c>
      <c r="CD111" s="570">
        <v>1.573</v>
      </c>
      <c r="CE111" s="420">
        <v>1.7303000000000002</v>
      </c>
      <c r="CF111" s="420">
        <v>1.8756452000000003</v>
      </c>
      <c r="CG111" s="420">
        <v>2.0331993968000006</v>
      </c>
      <c r="CH111" s="497">
        <v>2.2039881461312008</v>
      </c>
      <c r="CI111" s="420">
        <v>9.4161327429312021</v>
      </c>
      <c r="CJ111" s="409">
        <v>12.673126168144282</v>
      </c>
      <c r="CK111" s="468">
        <v>0.54</v>
      </c>
      <c r="CL111" s="469">
        <v>50.41</v>
      </c>
      <c r="CM111" s="469">
        <v>-4.12</v>
      </c>
      <c r="CN111" s="470">
        <v>1.61</v>
      </c>
      <c r="CO111" s="471">
        <v>9.42</v>
      </c>
    </row>
    <row r="112" spans="1:93" ht="11.25" customHeight="1">
      <c r="A112" s="15" t="s">
        <v>294</v>
      </c>
      <c r="B112" s="16" t="s">
        <v>8</v>
      </c>
      <c r="C112" s="16" t="s">
        <v>1957</v>
      </c>
      <c r="D112" s="116">
        <v>43</v>
      </c>
      <c r="E112" s="120">
        <v>38</v>
      </c>
      <c r="F112" s="36" t="s">
        <v>2049</v>
      </c>
      <c r="G112" s="37" t="s">
        <v>1572</v>
      </c>
      <c r="H112" s="172">
        <v>169.14</v>
      </c>
      <c r="I112" s="226">
        <v>0.52027905876788461</v>
      </c>
      <c r="J112" s="202">
        <v>0.21</v>
      </c>
      <c r="K112" s="202">
        <v>0.22</v>
      </c>
      <c r="L112" s="1113">
        <v>4.7619047619047672</v>
      </c>
      <c r="M112" s="20">
        <v>41837</v>
      </c>
      <c r="N112" s="20">
        <v>41841</v>
      </c>
      <c r="O112" s="19">
        <v>41852</v>
      </c>
      <c r="P112" s="230" t="s">
        <v>1515</v>
      </c>
      <c r="Q112" s="16"/>
      <c r="R112" s="224">
        <v>0.88</v>
      </c>
      <c r="S112" s="675">
        <v>23.404255319148938</v>
      </c>
      <c r="T112" s="684">
        <v>275.69925349674855</v>
      </c>
      <c r="U112" s="226">
        <v>44.984042553191486</v>
      </c>
      <c r="V112" s="263">
        <v>12</v>
      </c>
      <c r="W112" s="169">
        <v>3.76</v>
      </c>
      <c r="X112" s="171">
        <v>3.98</v>
      </c>
      <c r="Y112" s="170">
        <v>3.78</v>
      </c>
      <c r="Z112" s="171">
        <v>7.06</v>
      </c>
      <c r="AA112" s="156">
        <v>15.7</v>
      </c>
      <c r="AB112" s="433">
        <v>-55.2</v>
      </c>
      <c r="AC112" s="446">
        <v>10.46</v>
      </c>
      <c r="AD112" s="442">
        <v>-4</v>
      </c>
      <c r="AE112" s="446">
        <v>11.3</v>
      </c>
      <c r="AF112" s="724">
        <v>20</v>
      </c>
      <c r="AG112" s="461">
        <v>12560</v>
      </c>
      <c r="AH112" s="655">
        <v>0.7</v>
      </c>
      <c r="AI112" s="767">
        <v>0.82</v>
      </c>
      <c r="AJ112" s="795" t="s">
        <v>462</v>
      </c>
      <c r="AK112" s="794">
        <v>0.77210007483243104</v>
      </c>
      <c r="AL112" s="632">
        <v>4.8780487804878092</v>
      </c>
      <c r="AM112" s="633">
        <v>5.1369991663735792</v>
      </c>
      <c r="AN112" s="633">
        <v>4.8088383994589146</v>
      </c>
      <c r="AO112" s="637">
        <v>6.2282579113887238</v>
      </c>
      <c r="AP112" s="803">
        <v>0.86</v>
      </c>
      <c r="AQ112" s="803">
        <v>0.82</v>
      </c>
      <c r="AR112" s="802"/>
      <c r="AS112" s="803">
        <v>0.78</v>
      </c>
      <c r="AT112" s="795">
        <v>0.74</v>
      </c>
      <c r="AU112" s="802"/>
      <c r="AV112" s="805">
        <v>0.7</v>
      </c>
      <c r="AW112" s="806">
        <v>0.68</v>
      </c>
      <c r="AX112" s="806">
        <v>0.62</v>
      </c>
      <c r="AY112" s="806">
        <v>0.57999999999999996</v>
      </c>
      <c r="AZ112" s="806">
        <v>0.54</v>
      </c>
      <c r="BA112" s="806">
        <v>0.5</v>
      </c>
      <c r="BB112" s="806">
        <v>0.47</v>
      </c>
      <c r="BC112" s="806">
        <v>0.45</v>
      </c>
      <c r="BD112" s="806">
        <v>0.43</v>
      </c>
      <c r="BE112" s="807">
        <v>0.42</v>
      </c>
      <c r="BF112" s="806">
        <v>0.41</v>
      </c>
      <c r="BG112" s="806">
        <v>0.39</v>
      </c>
      <c r="BH112" s="805">
        <v>9.39</v>
      </c>
      <c r="BI112" s="407">
        <v>4.8780487804878092</v>
      </c>
      <c r="BJ112" s="407">
        <v>5.12820512820511</v>
      </c>
      <c r="BK112" s="407">
        <v>5.4054054054054168</v>
      </c>
      <c r="BL112" s="406">
        <v>5.7142857142857162</v>
      </c>
      <c r="BM112" s="406">
        <v>2.9411764705882248</v>
      </c>
      <c r="BN112" s="394">
        <v>9.6774193548387224</v>
      </c>
      <c r="BO112" s="394">
        <v>6.8965517241379448</v>
      </c>
      <c r="BP112" s="394">
        <v>7.4074074074073959</v>
      </c>
      <c r="BQ112" s="394">
        <v>8.0000000000000071</v>
      </c>
      <c r="BR112" s="394">
        <v>6.3829787234042534</v>
      </c>
      <c r="BS112" s="394">
        <v>4.4444444444444287</v>
      </c>
      <c r="BT112" s="394">
        <v>4.6511627906976827</v>
      </c>
      <c r="BU112" s="394">
        <v>2.3809523809523725</v>
      </c>
      <c r="BV112" s="394">
        <v>2.4390243902439046</v>
      </c>
      <c r="BW112" s="394">
        <v>5.12820512820511</v>
      </c>
      <c r="BX112" s="406">
        <v>5.4316845228869397</v>
      </c>
      <c r="BY112" s="407">
        <v>1.9697296086239096</v>
      </c>
      <c r="BZ112" s="787" t="s">
        <v>1863</v>
      </c>
      <c r="CA112" s="682">
        <v>-39.654925094964689</v>
      </c>
      <c r="CB112" s="350">
        <v>5.3291174582267988</v>
      </c>
      <c r="CC112" s="406">
        <v>56.944036984016329</v>
      </c>
      <c r="CD112" s="554">
        <v>0.86860000000000004</v>
      </c>
      <c r="CE112" s="417">
        <v>0.95546000000000009</v>
      </c>
      <c r="CF112" s="417">
        <v>1.0510060000000001</v>
      </c>
      <c r="CG112" s="417">
        <v>1.1561066000000002</v>
      </c>
      <c r="CH112" s="495">
        <v>1.2717172600000004</v>
      </c>
      <c r="CI112" s="416">
        <v>5.3028898600000005</v>
      </c>
      <c r="CJ112" s="405">
        <v>3.135207437625636</v>
      </c>
      <c r="CK112" s="462">
        <v>0.73</v>
      </c>
      <c r="CL112" s="463">
        <v>28.1</v>
      </c>
      <c r="CM112" s="463">
        <v>-6.22</v>
      </c>
      <c r="CN112" s="464">
        <v>-1.82</v>
      </c>
      <c r="CO112" s="465">
        <v>8.2799999999999994</v>
      </c>
    </row>
    <row r="113" spans="1:93" ht="11.25" customHeight="1">
      <c r="A113" s="23" t="s">
        <v>1971</v>
      </c>
      <c r="B113" s="24" t="s">
        <v>1972</v>
      </c>
      <c r="C113" s="24" t="s">
        <v>3690</v>
      </c>
      <c r="D113" s="117">
        <v>7</v>
      </c>
      <c r="E113" s="24">
        <v>412</v>
      </c>
      <c r="F113" s="57" t="s">
        <v>2659</v>
      </c>
      <c r="G113" s="49" t="s">
        <v>2659</v>
      </c>
      <c r="H113" s="179">
        <v>12.08</v>
      </c>
      <c r="I113" s="227">
        <v>1.9346026490066226</v>
      </c>
      <c r="J113" s="106">
        <v>5.0550000000000005E-2</v>
      </c>
      <c r="K113" s="106">
        <v>5.8424999999999998E-2</v>
      </c>
      <c r="L113" s="83">
        <v>15.578635014836784</v>
      </c>
      <c r="M113" s="27">
        <v>41984</v>
      </c>
      <c r="N113" s="27">
        <v>41988</v>
      </c>
      <c r="O113" s="26">
        <v>42004</v>
      </c>
      <c r="P113" s="92" t="s">
        <v>1445</v>
      </c>
      <c r="Q113" s="91" t="s">
        <v>1804</v>
      </c>
      <c r="R113" s="224">
        <v>0.23369999999999999</v>
      </c>
      <c r="S113" s="231">
        <v>38.950000000000003</v>
      </c>
      <c r="T113" s="680">
        <v>53.698116810555341</v>
      </c>
      <c r="U113" s="227">
        <v>20.133333333333333</v>
      </c>
      <c r="V113" s="263">
        <v>3</v>
      </c>
      <c r="W113" s="161">
        <v>0.6</v>
      </c>
      <c r="X113" s="149">
        <v>1.72</v>
      </c>
      <c r="Y113" s="155">
        <v>1.82</v>
      </c>
      <c r="Z113" s="149">
        <v>2.64</v>
      </c>
      <c r="AA113" s="156">
        <v>13.5</v>
      </c>
      <c r="AB113" s="432">
        <v>38.1</v>
      </c>
      <c r="AC113" s="474">
        <v>14.17</v>
      </c>
      <c r="AD113" s="443">
        <v>-0.7</v>
      </c>
      <c r="AE113" s="474">
        <v>11.7</v>
      </c>
      <c r="AF113" s="723">
        <v>9</v>
      </c>
      <c r="AG113" s="456">
        <v>3193</v>
      </c>
      <c r="AH113" s="655">
        <v>5.08</v>
      </c>
      <c r="AI113" s="767">
        <v>0.81</v>
      </c>
      <c r="AJ113" s="796" t="s">
        <v>462</v>
      </c>
      <c r="AK113" s="688">
        <v>2.0302290434842667</v>
      </c>
      <c r="AL113" s="634">
        <v>11.818181818181795</v>
      </c>
      <c r="AM113" s="631">
        <v>12.992052919392783</v>
      </c>
      <c r="AN113" s="631">
        <v>16.910895462240184</v>
      </c>
      <c r="AO113" s="235">
        <v>8.3295505581073783</v>
      </c>
      <c r="AP113" s="808">
        <v>0.23369999999999999</v>
      </c>
      <c r="AQ113" s="808">
        <v>0.20900000000000002</v>
      </c>
      <c r="AR113" s="809"/>
      <c r="AS113" s="808">
        <v>0.18</v>
      </c>
      <c r="AT113" s="796">
        <v>0.16200000000000001</v>
      </c>
      <c r="AU113" s="809"/>
      <c r="AV113" s="810">
        <v>0.13700000000000001</v>
      </c>
      <c r="AW113" s="811">
        <v>0.107</v>
      </c>
      <c r="AX113" s="811">
        <v>9.0999999999999998E-2</v>
      </c>
      <c r="AY113" s="812">
        <v>3.6999999999999998E-2</v>
      </c>
      <c r="AZ113" s="812">
        <v>3.6999999999999998E-2</v>
      </c>
      <c r="BA113" s="812">
        <v>3.6999999999999998E-2</v>
      </c>
      <c r="BB113" s="812">
        <v>0.105</v>
      </c>
      <c r="BC113" s="812">
        <v>0.12</v>
      </c>
      <c r="BD113" s="812">
        <v>0.12</v>
      </c>
      <c r="BE113" s="812">
        <v>0.16</v>
      </c>
      <c r="BF113" s="811">
        <v>0.2</v>
      </c>
      <c r="BG113" s="812">
        <v>0</v>
      </c>
      <c r="BH113" s="810">
        <v>1.9356999999999998</v>
      </c>
      <c r="BI113" s="405">
        <v>11.818181818181795</v>
      </c>
      <c r="BJ113" s="405">
        <v>16.111111111111121</v>
      </c>
      <c r="BK113" s="405">
        <v>11.111111111111093</v>
      </c>
      <c r="BL113" s="404">
        <v>18.248175182481742</v>
      </c>
      <c r="BM113" s="404">
        <v>28.037383177570096</v>
      </c>
      <c r="BN113" s="306">
        <v>17.582417582417587</v>
      </c>
      <c r="BO113" s="306">
        <v>145.94594594594597</v>
      </c>
      <c r="BP113" s="306">
        <v>0</v>
      </c>
      <c r="BQ113" s="306">
        <v>0</v>
      </c>
      <c r="BR113" s="306">
        <v>0</v>
      </c>
      <c r="BS113" s="306">
        <v>0</v>
      </c>
      <c r="BT113" s="306">
        <v>0</v>
      </c>
      <c r="BU113" s="306">
        <v>0</v>
      </c>
      <c r="BV113" s="306">
        <v>0</v>
      </c>
      <c r="BW113" s="306">
        <v>0</v>
      </c>
      <c r="BX113" s="404">
        <v>16.590288395254628</v>
      </c>
      <c r="BY113" s="405">
        <v>35.704883304029757</v>
      </c>
      <c r="BZ113" s="788" t="s">
        <v>2558</v>
      </c>
      <c r="CA113" s="486">
        <v>-1.2878352220865281</v>
      </c>
      <c r="CB113" s="348">
        <v>18.845498111246805</v>
      </c>
      <c r="CC113" s="404">
        <v>70.556441945720351</v>
      </c>
      <c r="CD113" s="570">
        <v>0.25707000000000002</v>
      </c>
      <c r="CE113" s="419">
        <v>0.28277700000000006</v>
      </c>
      <c r="CF113" s="419">
        <v>0.31105470000000007</v>
      </c>
      <c r="CG113" s="419">
        <v>0.3421601700000001</v>
      </c>
      <c r="CH113" s="496">
        <v>0.37637618700000014</v>
      </c>
      <c r="CI113" s="416">
        <v>1.5694380570000004</v>
      </c>
      <c r="CJ113" s="405">
        <v>12.992036895695366</v>
      </c>
      <c r="CK113" s="457">
        <v>1.1599999999999999</v>
      </c>
      <c r="CL113" s="458">
        <v>2.63</v>
      </c>
      <c r="CM113" s="458">
        <v>-12.19</v>
      </c>
      <c r="CN113" s="459">
        <v>-4.05</v>
      </c>
      <c r="CO113" s="460">
        <v>-5.0599999999999996</v>
      </c>
    </row>
    <row r="114" spans="1:93" ht="11.25" customHeight="1">
      <c r="A114" s="86" t="s">
        <v>2073</v>
      </c>
      <c r="B114" s="24" t="s">
        <v>1177</v>
      </c>
      <c r="C114" s="109" t="s">
        <v>3266</v>
      </c>
      <c r="D114" s="117">
        <v>5</v>
      </c>
      <c r="E114" s="24">
        <v>520</v>
      </c>
      <c r="F114" s="57" t="s">
        <v>2659</v>
      </c>
      <c r="G114" s="49" t="s">
        <v>2659</v>
      </c>
      <c r="H114" s="179">
        <v>12.77</v>
      </c>
      <c r="I114" s="227">
        <v>4.6985121378230232</v>
      </c>
      <c r="J114" s="106">
        <v>0.125</v>
      </c>
      <c r="K114" s="106">
        <v>0.15</v>
      </c>
      <c r="L114" s="83">
        <v>20</v>
      </c>
      <c r="M114" s="27">
        <v>41859</v>
      </c>
      <c r="N114" s="27">
        <v>41863</v>
      </c>
      <c r="O114" s="26">
        <v>41876</v>
      </c>
      <c r="P114" s="92" t="s">
        <v>1897</v>
      </c>
      <c r="Q114" s="91"/>
      <c r="R114" s="224">
        <v>0.6</v>
      </c>
      <c r="S114" s="231">
        <v>84.507042253521121</v>
      </c>
      <c r="T114" s="680">
        <v>-4.9582910108707416</v>
      </c>
      <c r="U114" s="227">
        <v>17.985915492957748</v>
      </c>
      <c r="V114" s="263">
        <v>12</v>
      </c>
      <c r="W114" s="161">
        <v>0.71</v>
      </c>
      <c r="X114" s="149">
        <v>1.8</v>
      </c>
      <c r="Y114" s="155">
        <v>1.04</v>
      </c>
      <c r="Z114" s="149">
        <v>1.1299999999999999</v>
      </c>
      <c r="AA114" s="156">
        <v>6.6</v>
      </c>
      <c r="AB114" s="432">
        <v>-22.8</v>
      </c>
      <c r="AC114" s="474">
        <v>12.62</v>
      </c>
      <c r="AD114" s="443">
        <v>2.7</v>
      </c>
      <c r="AE114" s="474">
        <v>10</v>
      </c>
      <c r="AF114" s="723">
        <v>4</v>
      </c>
      <c r="AG114" s="456">
        <v>262</v>
      </c>
      <c r="AH114" s="655">
        <v>18.3</v>
      </c>
      <c r="AI114" s="767">
        <v>0.23</v>
      </c>
      <c r="AJ114" s="796">
        <v>7.4490531104233817</v>
      </c>
      <c r="AK114" s="688" t="s">
        <v>462</v>
      </c>
      <c r="AL114" s="634">
        <v>10</v>
      </c>
      <c r="AM114" s="631">
        <v>13.116605584640361</v>
      </c>
      <c r="AN114" s="631">
        <v>20.112443398143132</v>
      </c>
      <c r="AO114" s="235" t="s">
        <v>462</v>
      </c>
      <c r="AP114" s="808">
        <v>0.55000000000000004</v>
      </c>
      <c r="AQ114" s="808">
        <v>0.5</v>
      </c>
      <c r="AR114" s="809"/>
      <c r="AS114" s="808">
        <v>0.41</v>
      </c>
      <c r="AT114" s="796">
        <v>0.38</v>
      </c>
      <c r="AU114" s="809"/>
      <c r="AV114" s="810">
        <v>0.3</v>
      </c>
      <c r="AW114" s="812">
        <v>0.22</v>
      </c>
      <c r="AX114" s="812">
        <v>0.38500000000000001</v>
      </c>
      <c r="AY114" s="811">
        <v>0.44</v>
      </c>
      <c r="AZ114" s="811">
        <v>0.38</v>
      </c>
      <c r="BA114" s="811">
        <v>0.28000000000000003</v>
      </c>
      <c r="BB114" s="812">
        <v>0</v>
      </c>
      <c r="BC114" s="812">
        <v>0</v>
      </c>
      <c r="BD114" s="812">
        <v>0</v>
      </c>
      <c r="BE114" s="812">
        <v>0</v>
      </c>
      <c r="BF114" s="812">
        <v>0</v>
      </c>
      <c r="BG114" s="812">
        <v>0</v>
      </c>
      <c r="BH114" s="810">
        <v>3.8450000000000002</v>
      </c>
      <c r="BI114" s="405">
        <v>10</v>
      </c>
      <c r="BJ114" s="405">
        <v>21.95121951219512</v>
      </c>
      <c r="BK114" s="405">
        <v>7.8947368421052655</v>
      </c>
      <c r="BL114" s="404">
        <v>26.666666666666682</v>
      </c>
      <c r="BM114" s="404">
        <v>36.363636363636353</v>
      </c>
      <c r="BN114" s="306">
        <v>0</v>
      </c>
      <c r="BO114" s="306">
        <v>0</v>
      </c>
      <c r="BP114" s="306">
        <v>15.789473684210531</v>
      </c>
      <c r="BQ114" s="306">
        <v>35.714285714285701</v>
      </c>
      <c r="BR114" s="306">
        <v>0</v>
      </c>
      <c r="BS114" s="306">
        <v>0</v>
      </c>
      <c r="BT114" s="306">
        <v>0</v>
      </c>
      <c r="BU114" s="306">
        <v>0</v>
      </c>
      <c r="BV114" s="306">
        <v>0</v>
      </c>
      <c r="BW114" s="306">
        <v>0</v>
      </c>
      <c r="BX114" s="404">
        <v>10.292001252206644</v>
      </c>
      <c r="BY114" s="405">
        <v>13.199864659031471</v>
      </c>
      <c r="BZ114" s="788" t="s">
        <v>2637</v>
      </c>
      <c r="CA114" s="486">
        <v>6.8250400430084071</v>
      </c>
      <c r="CB114" s="348">
        <v>24.810955535966155</v>
      </c>
      <c r="CC114" s="404">
        <v>56.48070422535212</v>
      </c>
      <c r="CD114" s="570">
        <v>0.5555000000000001</v>
      </c>
      <c r="CE114" s="419">
        <v>0.6110500000000002</v>
      </c>
      <c r="CF114" s="419">
        <v>0.67215500000000028</v>
      </c>
      <c r="CG114" s="419">
        <v>0.73937050000000037</v>
      </c>
      <c r="CH114" s="496">
        <v>0.81330755000000043</v>
      </c>
      <c r="CI114" s="416">
        <v>3.3913830500000017</v>
      </c>
      <c r="CJ114" s="405">
        <v>26.557424040720452</v>
      </c>
      <c r="CK114" s="457">
        <v>1.92</v>
      </c>
      <c r="CL114" s="458">
        <v>17.12</v>
      </c>
      <c r="CM114" s="458">
        <v>-9.5299999999999994</v>
      </c>
      <c r="CN114" s="525">
        <v>-0.84</v>
      </c>
      <c r="CO114" s="508">
        <v>1.49</v>
      </c>
    </row>
    <row r="115" spans="1:93" ht="11.25" customHeight="1">
      <c r="A115" s="23" t="s">
        <v>937</v>
      </c>
      <c r="B115" s="24" t="s">
        <v>938</v>
      </c>
      <c r="C115" s="24" t="s">
        <v>496</v>
      </c>
      <c r="D115" s="117">
        <v>48</v>
      </c>
      <c r="E115" s="121">
        <v>20</v>
      </c>
      <c r="F115" s="38" t="s">
        <v>2049</v>
      </c>
      <c r="G115" s="39" t="s">
        <v>2049</v>
      </c>
      <c r="H115" s="156">
        <v>25.43</v>
      </c>
      <c r="I115" s="227">
        <v>2.6346834447502951</v>
      </c>
      <c r="J115" s="106">
        <v>0.16250000000000001</v>
      </c>
      <c r="K115" s="106">
        <v>0.16750000000000001</v>
      </c>
      <c r="L115" s="218">
        <v>3.0769230769230882</v>
      </c>
      <c r="M115" s="27">
        <v>42040</v>
      </c>
      <c r="N115" s="27">
        <v>42044</v>
      </c>
      <c r="O115" s="26">
        <v>42055</v>
      </c>
      <c r="P115" s="92" t="s">
        <v>651</v>
      </c>
      <c r="Q115" s="198"/>
      <c r="R115" s="224">
        <v>0.67</v>
      </c>
      <c r="S115" s="231">
        <v>62.616822429906534</v>
      </c>
      <c r="T115" s="680">
        <v>43.518318650136067</v>
      </c>
      <c r="U115" s="227">
        <v>23.766355140186914</v>
      </c>
      <c r="V115" s="263">
        <v>12</v>
      </c>
      <c r="W115" s="161">
        <v>1.07</v>
      </c>
      <c r="X115" s="149">
        <v>3.96</v>
      </c>
      <c r="Y115" s="155">
        <v>2.0499999999999998</v>
      </c>
      <c r="Z115" s="149">
        <v>1.95</v>
      </c>
      <c r="AA115" s="156">
        <v>8.5</v>
      </c>
      <c r="AB115" s="432">
        <v>-12.8</v>
      </c>
      <c r="AC115" s="474">
        <v>13.11</v>
      </c>
      <c r="AD115" s="443">
        <v>1.4</v>
      </c>
      <c r="AE115" s="474">
        <v>6</v>
      </c>
      <c r="AF115" s="723">
        <v>6</v>
      </c>
      <c r="AG115" s="456">
        <v>1216</v>
      </c>
      <c r="AH115" s="655">
        <v>0.5</v>
      </c>
      <c r="AI115" s="767">
        <v>0.79</v>
      </c>
      <c r="AJ115" s="796">
        <v>1.3970557225916496</v>
      </c>
      <c r="AK115" s="688">
        <v>1.3858374721922446</v>
      </c>
      <c r="AL115" s="634">
        <v>1.5625</v>
      </c>
      <c r="AM115" s="631">
        <v>1.8621285118213704</v>
      </c>
      <c r="AN115" s="631">
        <v>1.9558780116283092</v>
      </c>
      <c r="AO115" s="638">
        <v>1.4113328949998172</v>
      </c>
      <c r="AP115" s="808">
        <v>0.65</v>
      </c>
      <c r="AQ115" s="808">
        <v>0.64</v>
      </c>
      <c r="AR115" s="809"/>
      <c r="AS115" s="808">
        <v>0.63</v>
      </c>
      <c r="AT115" s="796">
        <v>0.61499999999999999</v>
      </c>
      <c r="AU115" s="809"/>
      <c r="AV115" s="810">
        <v>0.59499999999999997</v>
      </c>
      <c r="AW115" s="811">
        <v>0.59</v>
      </c>
      <c r="AX115" s="811">
        <v>0.58499999999999996</v>
      </c>
      <c r="AY115" s="811">
        <v>0.57999999999999996</v>
      </c>
      <c r="AZ115" s="811">
        <v>0.57499999999999996</v>
      </c>
      <c r="BA115" s="811">
        <v>0.56999999999999995</v>
      </c>
      <c r="BB115" s="811">
        <v>0.56499999999999995</v>
      </c>
      <c r="BC115" s="811">
        <v>0.5625</v>
      </c>
      <c r="BD115" s="811">
        <v>0.56000000000000005</v>
      </c>
      <c r="BE115" s="811">
        <v>0.5575</v>
      </c>
      <c r="BF115" s="811">
        <v>0.55000000000000004</v>
      </c>
      <c r="BG115" s="811">
        <v>0.54249999999999998</v>
      </c>
      <c r="BH115" s="810">
        <v>9.3674999999999997</v>
      </c>
      <c r="BI115" s="405">
        <v>1.5625</v>
      </c>
      <c r="BJ115" s="405">
        <v>1.5873015873015817</v>
      </c>
      <c r="BK115" s="405">
        <v>2.4390243902439046</v>
      </c>
      <c r="BL115" s="404">
        <v>3.3613445378151363</v>
      </c>
      <c r="BM115" s="404">
        <v>0.84745762711864181</v>
      </c>
      <c r="BN115" s="306">
        <v>0.85470085470085166</v>
      </c>
      <c r="BO115" s="306">
        <v>0.86206896551723755</v>
      </c>
      <c r="BP115" s="306">
        <v>0.86956521739129933</v>
      </c>
      <c r="BQ115" s="306">
        <v>0.87719298245614308</v>
      </c>
      <c r="BR115" s="306">
        <v>0.88495575221239076</v>
      </c>
      <c r="BS115" s="306">
        <v>0.4444444444444251</v>
      </c>
      <c r="BT115" s="306">
        <v>0.44642857142855874</v>
      </c>
      <c r="BU115" s="306">
        <v>0.4484304932735439</v>
      </c>
      <c r="BV115" s="306">
        <v>1.3636363636363447</v>
      </c>
      <c r="BW115" s="306">
        <v>1.3824884792626779</v>
      </c>
      <c r="BX115" s="404">
        <v>1.2154360177868493</v>
      </c>
      <c r="BY115" s="405">
        <v>0.77107956730790006</v>
      </c>
      <c r="BZ115" s="788" t="s">
        <v>52</v>
      </c>
      <c r="CA115" s="486">
        <v>-19.175793683808308</v>
      </c>
      <c r="CB115" s="348">
        <v>4.5905614563786044</v>
      </c>
      <c r="CC115" s="404">
        <v>47.143781499570366</v>
      </c>
      <c r="CD115" s="570">
        <v>0.65650000000000008</v>
      </c>
      <c r="CE115" s="419">
        <v>0.72215000000000018</v>
      </c>
      <c r="CF115" s="419">
        <v>0.76547900000000024</v>
      </c>
      <c r="CG115" s="419">
        <v>0.81140774000000027</v>
      </c>
      <c r="CH115" s="496">
        <v>0.86009220440000034</v>
      </c>
      <c r="CI115" s="416">
        <v>3.8156289444000011</v>
      </c>
      <c r="CJ115" s="405">
        <v>15.004439419583173</v>
      </c>
      <c r="CK115" s="457">
        <v>0.6</v>
      </c>
      <c r="CL115" s="458">
        <v>27.61</v>
      </c>
      <c r="CM115" s="458">
        <v>-2.29</v>
      </c>
      <c r="CN115" s="459">
        <v>3.68</v>
      </c>
      <c r="CO115" s="460">
        <v>7.83</v>
      </c>
    </row>
    <row r="116" spans="1:93" ht="11.25" customHeight="1">
      <c r="A116" s="30" t="s">
        <v>59</v>
      </c>
      <c r="B116" s="32" t="s">
        <v>60</v>
      </c>
      <c r="C116" s="197" t="s">
        <v>3247</v>
      </c>
      <c r="D116" s="118">
        <v>5</v>
      </c>
      <c r="E116" s="24">
        <v>481</v>
      </c>
      <c r="F116" s="65" t="s">
        <v>2659</v>
      </c>
      <c r="G116" s="66" t="s">
        <v>2659</v>
      </c>
      <c r="H116" s="498">
        <v>27.84</v>
      </c>
      <c r="I116" s="229">
        <v>9.8419540229885065</v>
      </c>
      <c r="J116" s="203">
        <v>0.68</v>
      </c>
      <c r="K116" s="203">
        <v>0.68500000000000005</v>
      </c>
      <c r="L116" s="84">
        <v>0.73529411764705621</v>
      </c>
      <c r="M116" s="1028">
        <v>41486</v>
      </c>
      <c r="N116" s="1028">
        <v>41488</v>
      </c>
      <c r="O116" s="1103">
        <v>41500</v>
      </c>
      <c r="P116" s="44" t="s">
        <v>1522</v>
      </c>
      <c r="Q116" s="532" t="s">
        <v>820</v>
      </c>
      <c r="R116" s="224">
        <v>2.74</v>
      </c>
      <c r="S116" s="321" t="s">
        <v>462</v>
      </c>
      <c r="T116" s="680" t="s">
        <v>462</v>
      </c>
      <c r="U116" s="227" t="s">
        <v>462</v>
      </c>
      <c r="V116" s="263">
        <v>12</v>
      </c>
      <c r="W116" s="161">
        <v>-1.1200000000000001</v>
      </c>
      <c r="X116" s="641" t="s">
        <v>462</v>
      </c>
      <c r="Y116" s="155">
        <v>0.34</v>
      </c>
      <c r="Z116" s="149">
        <v>2.13</v>
      </c>
      <c r="AA116" s="156">
        <v>-8.1999999999999993</v>
      </c>
      <c r="AB116" s="489">
        <v>-104.9</v>
      </c>
      <c r="AC116" s="474">
        <v>217.1</v>
      </c>
      <c r="AD116" s="443">
        <v>-16.3</v>
      </c>
      <c r="AE116" s="474">
        <v>11.6</v>
      </c>
      <c r="AF116" s="723">
        <v>8</v>
      </c>
      <c r="AG116" s="456">
        <v>1933</v>
      </c>
      <c r="AH116" s="655">
        <v>2.2000000000000002</v>
      </c>
      <c r="AI116" s="767">
        <v>1.84</v>
      </c>
      <c r="AJ116" s="797" t="s">
        <v>462</v>
      </c>
      <c r="AK116" s="686" t="s">
        <v>462</v>
      </c>
      <c r="AL116" s="634">
        <v>1.4814814814814836</v>
      </c>
      <c r="AM116" s="631">
        <v>12.197439102494666</v>
      </c>
      <c r="AN116" s="631">
        <v>8.7666146932341871</v>
      </c>
      <c r="AO116" s="235" t="s">
        <v>462</v>
      </c>
      <c r="AP116" s="813">
        <v>2.74</v>
      </c>
      <c r="AQ116" s="808">
        <v>2.7</v>
      </c>
      <c r="AR116" s="809"/>
      <c r="AS116" s="808">
        <v>2.2999999999999998</v>
      </c>
      <c r="AT116" s="796">
        <v>1.94</v>
      </c>
      <c r="AU116" s="809"/>
      <c r="AV116" s="810">
        <v>1.825</v>
      </c>
      <c r="AW116" s="812">
        <v>1.8</v>
      </c>
      <c r="AX116" s="812">
        <v>1.98</v>
      </c>
      <c r="AY116" s="811">
        <v>2.46</v>
      </c>
      <c r="AZ116" s="811">
        <v>1.3</v>
      </c>
      <c r="BA116" s="812">
        <v>0</v>
      </c>
      <c r="BB116" s="812">
        <v>0</v>
      </c>
      <c r="BC116" s="812">
        <v>0</v>
      </c>
      <c r="BD116" s="812">
        <v>0</v>
      </c>
      <c r="BE116" s="812">
        <v>0</v>
      </c>
      <c r="BF116" s="812">
        <v>0</v>
      </c>
      <c r="BG116" s="812">
        <v>0</v>
      </c>
      <c r="BH116" s="810">
        <v>19.045000000000002</v>
      </c>
      <c r="BI116" s="405">
        <v>1.4814814814814836</v>
      </c>
      <c r="BJ116" s="405">
        <v>17.391304347826097</v>
      </c>
      <c r="BK116" s="405">
        <v>18.556701030927837</v>
      </c>
      <c r="BL116" s="404">
        <v>6.3013698630137061</v>
      </c>
      <c r="BM116" s="404">
        <v>1.388888888888884</v>
      </c>
      <c r="BN116" s="306">
        <v>0</v>
      </c>
      <c r="BO116" s="306">
        <v>0</v>
      </c>
      <c r="BP116" s="306">
        <v>89.230769230769226</v>
      </c>
      <c r="BQ116" s="306">
        <v>0</v>
      </c>
      <c r="BR116" s="306">
        <v>0</v>
      </c>
      <c r="BS116" s="306">
        <v>0</v>
      </c>
      <c r="BT116" s="306">
        <v>0</v>
      </c>
      <c r="BU116" s="306">
        <v>0</v>
      </c>
      <c r="BV116" s="306">
        <v>0</v>
      </c>
      <c r="BW116" s="306">
        <v>0</v>
      </c>
      <c r="BX116" s="404">
        <v>8.9567009895271479</v>
      </c>
      <c r="BY116" s="405">
        <v>22.285170660065926</v>
      </c>
      <c r="BZ116" s="788" t="s">
        <v>1465</v>
      </c>
      <c r="CA116" s="486" t="s">
        <v>462</v>
      </c>
      <c r="CB116" s="348">
        <v>18.608568716222692</v>
      </c>
      <c r="CC116" s="404">
        <v>34.990045640944935</v>
      </c>
      <c r="CD116" s="570">
        <v>2.7674000000000003</v>
      </c>
      <c r="CE116" s="419">
        <v>3.0441400000000005</v>
      </c>
      <c r="CF116" s="419">
        <v>3.3485540000000009</v>
      </c>
      <c r="CG116" s="419">
        <v>3.6834094000000013</v>
      </c>
      <c r="CH116" s="496">
        <v>4.0517503400000017</v>
      </c>
      <c r="CI116" s="416">
        <v>16.895253740000005</v>
      </c>
      <c r="CJ116" s="405">
        <v>60.686974640804614</v>
      </c>
      <c r="CK116" s="457">
        <v>0.9</v>
      </c>
      <c r="CL116" s="458">
        <v>53.25</v>
      </c>
      <c r="CM116" s="458">
        <v>-10.050000000000001</v>
      </c>
      <c r="CN116" s="525">
        <v>17.14</v>
      </c>
      <c r="CO116" s="508">
        <v>4.08</v>
      </c>
    </row>
    <row r="117" spans="1:93" ht="11.25" customHeight="1">
      <c r="A117" s="23" t="s">
        <v>340</v>
      </c>
      <c r="B117" s="24" t="s">
        <v>341</v>
      </c>
      <c r="C117" s="109" t="s">
        <v>497</v>
      </c>
      <c r="D117" s="117">
        <v>17</v>
      </c>
      <c r="E117" s="121">
        <v>179</v>
      </c>
      <c r="F117" s="57" t="s">
        <v>2659</v>
      </c>
      <c r="G117" s="49" t="s">
        <v>2659</v>
      </c>
      <c r="H117" s="485">
        <v>44.5</v>
      </c>
      <c r="I117" s="226">
        <v>4.0449438202247192</v>
      </c>
      <c r="J117" s="106">
        <v>0.42</v>
      </c>
      <c r="K117" s="106">
        <v>0.45</v>
      </c>
      <c r="L117" s="96">
        <v>7.1428571428571397</v>
      </c>
      <c r="M117" s="27">
        <v>42069</v>
      </c>
      <c r="N117" s="27">
        <v>42073</v>
      </c>
      <c r="O117" s="26">
        <v>42093</v>
      </c>
      <c r="P117" s="27" t="s">
        <v>954</v>
      </c>
      <c r="Q117" s="198"/>
      <c r="R117" s="225">
        <v>1.8</v>
      </c>
      <c r="S117" s="675">
        <v>47.61904761904762</v>
      </c>
      <c r="T117" s="684" t="s">
        <v>462</v>
      </c>
      <c r="U117" s="226">
        <v>11.772486772486774</v>
      </c>
      <c r="V117" s="267">
        <v>12</v>
      </c>
      <c r="W117" s="904">
        <v>3.78</v>
      </c>
      <c r="X117" s="905" t="s">
        <v>462</v>
      </c>
      <c r="Y117" s="906" t="s">
        <v>462</v>
      </c>
      <c r="Z117" s="905" t="s">
        <v>462</v>
      </c>
      <c r="AA117" s="907" t="s">
        <v>462</v>
      </c>
      <c r="AB117" s="908" t="s">
        <v>462</v>
      </c>
      <c r="AC117" s="1041" t="s">
        <v>462</v>
      </c>
      <c r="AD117" s="909" t="s">
        <v>462</v>
      </c>
      <c r="AE117" s="1041" t="s">
        <v>462</v>
      </c>
      <c r="AF117" s="724">
        <v>0</v>
      </c>
      <c r="AG117" s="1190">
        <v>166</v>
      </c>
      <c r="AH117" s="1042" t="s">
        <v>462</v>
      </c>
      <c r="AI117" s="906" t="s">
        <v>462</v>
      </c>
      <c r="AJ117" s="796" t="s">
        <v>462</v>
      </c>
      <c r="AK117" s="688">
        <v>0.77381222317775578</v>
      </c>
      <c r="AL117" s="632">
        <v>5.6603773584905648</v>
      </c>
      <c r="AM117" s="633">
        <v>5.7645954231698937</v>
      </c>
      <c r="AN117" s="633">
        <v>4.6263070955007146</v>
      </c>
      <c r="AO117" s="234">
        <v>5.9785913906893473</v>
      </c>
      <c r="AP117" s="801">
        <v>1.68</v>
      </c>
      <c r="AQ117" s="803">
        <v>1.59</v>
      </c>
      <c r="AR117" s="802"/>
      <c r="AS117" s="803">
        <v>1.5</v>
      </c>
      <c r="AT117" s="795">
        <v>1.42</v>
      </c>
      <c r="AU117" s="802"/>
      <c r="AV117" s="1198">
        <v>1.4</v>
      </c>
      <c r="AW117" s="806">
        <v>1.34</v>
      </c>
      <c r="AX117" s="806">
        <v>1.28</v>
      </c>
      <c r="AY117" s="806">
        <v>1.18</v>
      </c>
      <c r="AZ117" s="806">
        <v>1.06</v>
      </c>
      <c r="BA117" s="806">
        <v>1.01</v>
      </c>
      <c r="BB117" s="806">
        <v>0.94</v>
      </c>
      <c r="BC117" s="807">
        <v>0.88</v>
      </c>
      <c r="BD117" s="806">
        <v>0.84</v>
      </c>
      <c r="BE117" s="806">
        <v>0.76666999999999996</v>
      </c>
      <c r="BF117" s="806">
        <v>0.61333000000000004</v>
      </c>
      <c r="BG117" s="806">
        <v>0.46666999999999997</v>
      </c>
      <c r="BH117" s="805">
        <v>17.966670000000004</v>
      </c>
      <c r="BI117" s="407">
        <v>5.6603773584905648</v>
      </c>
      <c r="BJ117" s="407">
        <v>6.0000000000000053</v>
      </c>
      <c r="BK117" s="407">
        <v>5.6338028169014231</v>
      </c>
      <c r="BL117" s="406">
        <v>1.4285714285714235</v>
      </c>
      <c r="BM117" s="406">
        <v>4.4776119402984982</v>
      </c>
      <c r="BN117" s="394">
        <v>4.6875</v>
      </c>
      <c r="BO117" s="394">
        <v>8.4745762711864394</v>
      </c>
      <c r="BP117" s="394">
        <v>11.32075471698113</v>
      </c>
      <c r="BQ117" s="394">
        <v>4.9504950495049549</v>
      </c>
      <c r="BR117" s="394">
        <v>7.4468085106383031</v>
      </c>
      <c r="BS117" s="394">
        <v>6.8181818181818121</v>
      </c>
      <c r="BT117" s="394">
        <v>4.7619047619047672</v>
      </c>
      <c r="BU117" s="394">
        <v>9.5647410228651086</v>
      </c>
      <c r="BV117" s="394">
        <v>25.001222832732761</v>
      </c>
      <c r="BW117" s="394">
        <v>31.426918379154458</v>
      </c>
      <c r="BX117" s="406">
        <v>9.1768977938274432</v>
      </c>
      <c r="BY117" s="407">
        <v>7.8905451105338837</v>
      </c>
      <c r="BZ117" s="787" t="s">
        <v>2637</v>
      </c>
      <c r="CA117" s="682">
        <v>-3.1012358567613401</v>
      </c>
      <c r="CB117" s="350">
        <v>8.6712509157254338</v>
      </c>
      <c r="CC117" s="406">
        <v>38.145659663114117</v>
      </c>
      <c r="CD117" s="554">
        <v>1.7303999999999999</v>
      </c>
      <c r="CE117" s="417">
        <v>1.7823119999999999</v>
      </c>
      <c r="CF117" s="417">
        <v>1.8357813599999999</v>
      </c>
      <c r="CG117" s="417">
        <v>1.8908548007999999</v>
      </c>
      <c r="CH117" s="495">
        <v>1.9475804448239999</v>
      </c>
      <c r="CI117" s="418">
        <v>9.1869286056239989</v>
      </c>
      <c r="CJ117" s="407">
        <v>20.644783383424716</v>
      </c>
      <c r="CK117" s="912" t="s">
        <v>462</v>
      </c>
      <c r="CL117" s="913">
        <v>5.95</v>
      </c>
      <c r="CM117" s="913">
        <v>-7.23</v>
      </c>
      <c r="CN117" s="1033">
        <v>-1.35</v>
      </c>
      <c r="CO117" s="1034">
        <v>-2.94</v>
      </c>
    </row>
    <row r="118" spans="1:93" ht="11.25" customHeight="1">
      <c r="A118" s="23" t="s">
        <v>2847</v>
      </c>
      <c r="B118" s="24" t="s">
        <v>2848</v>
      </c>
      <c r="C118" s="109" t="s">
        <v>1879</v>
      </c>
      <c r="D118" s="117">
        <v>5</v>
      </c>
      <c r="E118" s="24">
        <v>657</v>
      </c>
      <c r="F118" s="38" t="s">
        <v>2049</v>
      </c>
      <c r="G118" s="39" t="s">
        <v>2049</v>
      </c>
      <c r="H118" s="179">
        <v>72.790000000000006</v>
      </c>
      <c r="I118" s="227">
        <v>3.846682236570957</v>
      </c>
      <c r="J118" s="106">
        <v>0.66</v>
      </c>
      <c r="K118" s="106">
        <v>0.7</v>
      </c>
      <c r="L118" s="83">
        <v>6.0606060606060552</v>
      </c>
      <c r="M118" s="27">
        <v>42090</v>
      </c>
      <c r="N118" s="27">
        <v>42094</v>
      </c>
      <c r="O118" s="26">
        <v>42111</v>
      </c>
      <c r="P118" s="27" t="s">
        <v>1967</v>
      </c>
      <c r="Q118" s="109"/>
      <c r="R118" s="224">
        <v>2.8</v>
      </c>
      <c r="S118" s="231">
        <v>86.153846153846146</v>
      </c>
      <c r="T118" s="680">
        <v>50.980431176661426</v>
      </c>
      <c r="U118" s="227">
        <v>22.39692307692308</v>
      </c>
      <c r="V118" s="263">
        <v>12</v>
      </c>
      <c r="W118" s="161">
        <v>3.25</v>
      </c>
      <c r="X118" s="149">
        <v>0.97</v>
      </c>
      <c r="Y118" s="155">
        <v>7.45</v>
      </c>
      <c r="Z118" s="149">
        <v>2.29</v>
      </c>
      <c r="AA118" s="156">
        <v>10.8</v>
      </c>
      <c r="AB118" s="432">
        <v>96.4</v>
      </c>
      <c r="AC118" s="474">
        <v>6.07</v>
      </c>
      <c r="AD118" s="443">
        <v>36.4</v>
      </c>
      <c r="AE118" s="474">
        <v>23.14</v>
      </c>
      <c r="AF118" s="723">
        <v>17</v>
      </c>
      <c r="AG118" s="456">
        <v>6289</v>
      </c>
      <c r="AH118" s="655">
        <v>1.7</v>
      </c>
      <c r="AI118" s="767">
        <v>0.97</v>
      </c>
      <c r="AJ118" s="796">
        <v>7.0359008547025426E-2</v>
      </c>
      <c r="AK118" s="998">
        <v>9.4076915012373625</v>
      </c>
      <c r="AL118" s="634">
        <v>6.5306122448979487</v>
      </c>
      <c r="AM118" s="631">
        <v>10.776190542340846</v>
      </c>
      <c r="AN118" s="631">
        <v>2.5610679111117252</v>
      </c>
      <c r="AO118" s="235">
        <v>0.27223128126330209</v>
      </c>
      <c r="AP118" s="808">
        <v>2.61</v>
      </c>
      <c r="AQ118" s="808">
        <v>2.4500000000000002</v>
      </c>
      <c r="AR118" s="809"/>
      <c r="AS118" s="808">
        <v>2.17</v>
      </c>
      <c r="AT118" s="796">
        <v>1.92</v>
      </c>
      <c r="AU118" s="809"/>
      <c r="AV118" s="818">
        <v>1.8</v>
      </c>
      <c r="AW118" s="812">
        <v>2.2999999999999998</v>
      </c>
      <c r="AX118" s="811">
        <v>2.79</v>
      </c>
      <c r="AY118" s="811">
        <v>2.73</v>
      </c>
      <c r="AZ118" s="811">
        <v>2.6150000000000002</v>
      </c>
      <c r="BA118" s="812">
        <v>2.54</v>
      </c>
      <c r="BB118" s="812">
        <v>2.54</v>
      </c>
      <c r="BC118" s="811">
        <v>2.54</v>
      </c>
      <c r="BD118" s="811">
        <v>2.5150000000000001</v>
      </c>
      <c r="BE118" s="811">
        <v>2.3925000000000001</v>
      </c>
      <c r="BF118" s="811">
        <v>2.2075</v>
      </c>
      <c r="BG118" s="811">
        <v>2.0649999999999999</v>
      </c>
      <c r="BH118" s="810">
        <v>38.185000000000002</v>
      </c>
      <c r="BI118" s="405">
        <v>6.5306122448979487</v>
      </c>
      <c r="BJ118" s="405">
        <v>12.903225806451623</v>
      </c>
      <c r="BK118" s="405">
        <v>13.020833333333325</v>
      </c>
      <c r="BL118" s="404">
        <v>6.6666666666666652</v>
      </c>
      <c r="BM118" s="404">
        <v>0</v>
      </c>
      <c r="BN118" s="306">
        <v>0</v>
      </c>
      <c r="BO118" s="306">
        <v>2.19780219780219</v>
      </c>
      <c r="BP118" s="306">
        <v>4.3977055449330615</v>
      </c>
      <c r="BQ118" s="306">
        <v>2.952755905511828</v>
      </c>
      <c r="BR118" s="306">
        <v>0</v>
      </c>
      <c r="BS118" s="306">
        <v>0</v>
      </c>
      <c r="BT118" s="306">
        <v>0.99403578528827197</v>
      </c>
      <c r="BU118" s="306">
        <v>5.1201671891327072</v>
      </c>
      <c r="BV118" s="306">
        <v>8.3805209513023726</v>
      </c>
      <c r="BW118" s="306">
        <v>6.9007263922518103</v>
      </c>
      <c r="BX118" s="404">
        <v>4.67100346783812</v>
      </c>
      <c r="BY118" s="405">
        <v>4.2723987644508741</v>
      </c>
      <c r="BZ118" s="788" t="s">
        <v>2637</v>
      </c>
      <c r="CA118" s="486">
        <v>-15.989172929240398</v>
      </c>
      <c r="CB118" s="348">
        <v>6.4077501476826821</v>
      </c>
      <c r="CC118" s="404">
        <v>49.597683559781657</v>
      </c>
      <c r="CD118" s="570">
        <v>2.871</v>
      </c>
      <c r="CE118" s="419">
        <v>3.0452697</v>
      </c>
      <c r="CF118" s="419">
        <v>3.3497966700000004</v>
      </c>
      <c r="CG118" s="419">
        <v>3.6847763370000006</v>
      </c>
      <c r="CH118" s="496">
        <v>4.053253970700001</v>
      </c>
      <c r="CI118" s="416">
        <v>17.004096677700002</v>
      </c>
      <c r="CJ118" s="405">
        <v>23.360484513944225</v>
      </c>
      <c r="CK118" s="457">
        <v>0.76</v>
      </c>
      <c r="CL118" s="458">
        <v>15.81</v>
      </c>
      <c r="CM118" s="458">
        <v>-10.53</v>
      </c>
      <c r="CN118" s="525">
        <v>-4.71</v>
      </c>
      <c r="CO118" s="508">
        <v>0.36</v>
      </c>
    </row>
    <row r="119" spans="1:93" ht="11.25" customHeight="1">
      <c r="A119" s="23" t="s">
        <v>3468</v>
      </c>
      <c r="B119" s="24" t="s">
        <v>3469</v>
      </c>
      <c r="C119" s="24" t="s">
        <v>352</v>
      </c>
      <c r="D119" s="117">
        <v>18</v>
      </c>
      <c r="E119" s="121">
        <v>165</v>
      </c>
      <c r="F119" s="57" t="s">
        <v>2659</v>
      </c>
      <c r="G119" s="49" t="s">
        <v>2659</v>
      </c>
      <c r="H119" s="179">
        <v>69.14</v>
      </c>
      <c r="I119" s="227">
        <v>1.3089383858837143</v>
      </c>
      <c r="J119" s="94">
        <v>0.20760000000000001</v>
      </c>
      <c r="K119" s="94">
        <v>0.22625000000000001</v>
      </c>
      <c r="L119" s="83">
        <v>8.9836223506743806</v>
      </c>
      <c r="M119" s="27">
        <v>41981</v>
      </c>
      <c r="N119" s="27">
        <v>41983</v>
      </c>
      <c r="O119" s="26">
        <v>42004</v>
      </c>
      <c r="P119" s="92" t="s">
        <v>1445</v>
      </c>
      <c r="Q119" s="91" t="s">
        <v>1804</v>
      </c>
      <c r="R119" s="224">
        <v>0.90500000000000003</v>
      </c>
      <c r="S119" s="231">
        <v>29.478827361563521</v>
      </c>
      <c r="T119" s="680">
        <v>129.23656519634571</v>
      </c>
      <c r="U119" s="227">
        <v>22.521172638436482</v>
      </c>
      <c r="V119" s="263">
        <v>12</v>
      </c>
      <c r="W119" s="161">
        <v>3.07</v>
      </c>
      <c r="X119" s="149">
        <v>1.74</v>
      </c>
      <c r="Y119" s="155">
        <v>5.79</v>
      </c>
      <c r="Z119" s="149">
        <v>5.25</v>
      </c>
      <c r="AA119" s="156">
        <v>23.6</v>
      </c>
      <c r="AB119" s="432">
        <v>24.9</v>
      </c>
      <c r="AC119" s="474">
        <v>11.1</v>
      </c>
      <c r="AD119" s="443">
        <v>14.4</v>
      </c>
      <c r="AE119" s="474">
        <v>12.93</v>
      </c>
      <c r="AF119" s="723">
        <v>26</v>
      </c>
      <c r="AG119" s="456">
        <v>56041</v>
      </c>
      <c r="AH119" s="655">
        <v>10.210000000000001</v>
      </c>
      <c r="AI119" s="767">
        <v>0.62</v>
      </c>
      <c r="AJ119" s="796">
        <v>1.0575396182193284</v>
      </c>
      <c r="AK119" s="688">
        <v>0.87291342211766532</v>
      </c>
      <c r="AL119" s="634">
        <v>8.9836223506743806</v>
      </c>
      <c r="AM119" s="631">
        <v>11.293879895421878</v>
      </c>
      <c r="AN119" s="631">
        <v>15.22857050235833</v>
      </c>
      <c r="AO119" s="235">
        <v>17.445682603223368</v>
      </c>
      <c r="AP119" s="808">
        <v>0.90500000000000003</v>
      </c>
      <c r="AQ119" s="808">
        <v>0.83040000000000003</v>
      </c>
      <c r="AR119" s="809"/>
      <c r="AS119" s="808">
        <v>0.75022999999999995</v>
      </c>
      <c r="AT119" s="796">
        <v>0.65649999999999997</v>
      </c>
      <c r="AU119" s="809"/>
      <c r="AV119" s="810">
        <v>0.52350000000000008</v>
      </c>
      <c r="AW119" s="811">
        <v>0.44550000000000001</v>
      </c>
      <c r="AX119" s="811">
        <v>0.4335</v>
      </c>
      <c r="AY119" s="811">
        <v>0.39250000000000002</v>
      </c>
      <c r="AZ119" s="811">
        <v>0.28749999999999998</v>
      </c>
      <c r="BA119" s="811">
        <v>0.24049999999999999</v>
      </c>
      <c r="BB119" s="811">
        <v>0.18124999999999999</v>
      </c>
      <c r="BC119" s="811">
        <v>0.16667999999999999</v>
      </c>
      <c r="BD119" s="811">
        <v>0.14334</v>
      </c>
      <c r="BE119" s="811">
        <v>0.13</v>
      </c>
      <c r="BF119" s="811">
        <v>0.11666</v>
      </c>
      <c r="BG119" s="811">
        <v>0.1</v>
      </c>
      <c r="BH119" s="810">
        <v>6.3030600000000003</v>
      </c>
      <c r="BI119" s="405">
        <v>8.9836223506743806</v>
      </c>
      <c r="BJ119" s="405">
        <v>10.686056276075352</v>
      </c>
      <c r="BK119" s="405">
        <v>14.277227722772267</v>
      </c>
      <c r="BL119" s="404">
        <v>25.405921680993295</v>
      </c>
      <c r="BM119" s="404">
        <v>17.508417508417516</v>
      </c>
      <c r="BN119" s="306">
        <v>2.7681660899653959</v>
      </c>
      <c r="BO119" s="306">
        <v>10.445859872611463</v>
      </c>
      <c r="BP119" s="306">
        <v>36.521739130434796</v>
      </c>
      <c r="BQ119" s="306">
        <v>19.542619542619533</v>
      </c>
      <c r="BR119" s="306">
        <v>32.689655172413801</v>
      </c>
      <c r="BS119" s="306">
        <v>8.7413006959443216</v>
      </c>
      <c r="BT119" s="306">
        <v>16.28296358308916</v>
      </c>
      <c r="BU119" s="306">
        <v>10.261538461538455</v>
      </c>
      <c r="BV119" s="306">
        <v>11.434939139379408</v>
      </c>
      <c r="BW119" s="306">
        <v>16.66</v>
      </c>
      <c r="BX119" s="404">
        <v>16.147335148461941</v>
      </c>
      <c r="BY119" s="405">
        <v>8.9293415041862847</v>
      </c>
      <c r="BZ119" s="788" t="s">
        <v>2558</v>
      </c>
      <c r="CA119" s="486">
        <v>-5.9836637501944381</v>
      </c>
      <c r="CB119" s="348">
        <v>16.537508888242044</v>
      </c>
      <c r="CC119" s="404">
        <v>71.793622350674383</v>
      </c>
      <c r="CD119" s="570">
        <v>0.99550000000000016</v>
      </c>
      <c r="CE119" s="419">
        <v>1.0950500000000003</v>
      </c>
      <c r="CF119" s="419">
        <v>1.2045550000000005</v>
      </c>
      <c r="CG119" s="419">
        <v>1.3250105000000005</v>
      </c>
      <c r="CH119" s="496">
        <v>1.4575115500000007</v>
      </c>
      <c r="CI119" s="416">
        <v>6.077627050000002</v>
      </c>
      <c r="CJ119" s="405">
        <v>8.7903197136245321</v>
      </c>
      <c r="CK119" s="457">
        <v>0.95</v>
      </c>
      <c r="CL119" s="458">
        <v>28.4</v>
      </c>
      <c r="CM119" s="458">
        <v>-8.6300000000000008</v>
      </c>
      <c r="CN119" s="459">
        <v>1.62</v>
      </c>
      <c r="CO119" s="460">
        <v>2.87</v>
      </c>
    </row>
    <row r="120" spans="1:93" ht="11.25" customHeight="1">
      <c r="A120" s="23" t="s">
        <v>2607</v>
      </c>
      <c r="B120" s="24" t="s">
        <v>2608</v>
      </c>
      <c r="C120" s="24" t="s">
        <v>3294</v>
      </c>
      <c r="D120" s="117">
        <v>14</v>
      </c>
      <c r="E120" s="121">
        <v>207</v>
      </c>
      <c r="F120" s="57" t="s">
        <v>2659</v>
      </c>
      <c r="G120" s="49" t="s">
        <v>2659</v>
      </c>
      <c r="H120" s="179">
        <v>29.15</v>
      </c>
      <c r="I120" s="227">
        <v>2.7512864493996569</v>
      </c>
      <c r="J120" s="942">
        <v>0.11749999999999999</v>
      </c>
      <c r="K120" s="942">
        <v>0.20050000000000001</v>
      </c>
      <c r="L120" s="83">
        <v>70.638297872340445</v>
      </c>
      <c r="M120" s="27">
        <v>41892</v>
      </c>
      <c r="N120" s="27">
        <v>41894</v>
      </c>
      <c r="O120" s="26">
        <v>41913</v>
      </c>
      <c r="P120" s="92" t="s">
        <v>3171</v>
      </c>
      <c r="Q120" s="91" t="s">
        <v>1804</v>
      </c>
      <c r="R120" s="224">
        <v>0.80200000000000005</v>
      </c>
      <c r="S120" s="231">
        <v>35.175438596491233</v>
      </c>
      <c r="T120" s="680">
        <v>-10.173439806595407</v>
      </c>
      <c r="U120" s="227">
        <v>12.785087719298247</v>
      </c>
      <c r="V120" s="263">
        <v>12</v>
      </c>
      <c r="W120" s="161">
        <v>2.2799999999999998</v>
      </c>
      <c r="X120" s="149">
        <v>0.91</v>
      </c>
      <c r="Y120" s="155">
        <v>2.17</v>
      </c>
      <c r="Z120" s="149">
        <v>1.42</v>
      </c>
      <c r="AA120" s="156">
        <v>11.7</v>
      </c>
      <c r="AB120" s="432">
        <v>21</v>
      </c>
      <c r="AC120" s="474">
        <v>-79.67</v>
      </c>
      <c r="AD120" s="443">
        <v>33.200000000000003</v>
      </c>
      <c r="AE120" s="474">
        <v>14</v>
      </c>
      <c r="AF120" s="723">
        <v>13</v>
      </c>
      <c r="AG120" s="456">
        <v>31978</v>
      </c>
      <c r="AH120" s="655">
        <v>0</v>
      </c>
      <c r="AI120" s="767">
        <v>0.49</v>
      </c>
      <c r="AJ120" s="796">
        <v>1.0181691602970926</v>
      </c>
      <c r="AK120" s="688">
        <v>1.3727925547987208</v>
      </c>
      <c r="AL120" s="634">
        <v>70.638297872340445</v>
      </c>
      <c r="AM120" s="631">
        <v>31.962230342865073</v>
      </c>
      <c r="AN120" s="631">
        <v>33.803216121863478</v>
      </c>
      <c r="AO120" s="235">
        <v>24.623688410678856</v>
      </c>
      <c r="AP120" s="808">
        <v>0.80200000000000005</v>
      </c>
      <c r="AQ120" s="808">
        <v>0.47</v>
      </c>
      <c r="AR120" s="809"/>
      <c r="AS120" s="808">
        <v>0.40400000000000003</v>
      </c>
      <c r="AT120" s="808">
        <v>0.34899999999999998</v>
      </c>
      <c r="AU120" s="809"/>
      <c r="AV120" s="810">
        <v>0.29149999999999998</v>
      </c>
      <c r="AW120" s="811">
        <v>0.187</v>
      </c>
      <c r="AX120" s="811">
        <v>0.1865</v>
      </c>
      <c r="AY120" s="811">
        <v>0.1595</v>
      </c>
      <c r="AZ120" s="811">
        <v>0.13200000000000001</v>
      </c>
      <c r="BA120" s="811">
        <v>0.10375</v>
      </c>
      <c r="BB120" s="811">
        <v>8.8749999999999996E-2</v>
      </c>
      <c r="BC120" s="811">
        <v>7.4999999999999997E-2</v>
      </c>
      <c r="BD120" s="811">
        <v>6.2480000000000001E-2</v>
      </c>
      <c r="BE120" s="811">
        <v>3.7499999999999999E-2</v>
      </c>
      <c r="BF120" s="812">
        <v>0</v>
      </c>
      <c r="BG120" s="812">
        <v>0</v>
      </c>
      <c r="BH120" s="810">
        <v>3.3489800000000005</v>
      </c>
      <c r="BI120" s="405">
        <v>70.638297872340445</v>
      </c>
      <c r="BJ120" s="405">
        <v>16.336633663366328</v>
      </c>
      <c r="BK120" s="405">
        <v>15.759312320916919</v>
      </c>
      <c r="BL120" s="404">
        <v>19.725557461406517</v>
      </c>
      <c r="BM120" s="404">
        <v>55.882352941176471</v>
      </c>
      <c r="BN120" s="306">
        <v>0.26809651474530849</v>
      </c>
      <c r="BO120" s="306">
        <v>16.927899686520377</v>
      </c>
      <c r="BP120" s="306">
        <v>20.833333333333325</v>
      </c>
      <c r="BQ120" s="306">
        <v>27.228915662650621</v>
      </c>
      <c r="BR120" s="306">
        <v>16.901408450704224</v>
      </c>
      <c r="BS120" s="306">
        <v>18.333333333333336</v>
      </c>
      <c r="BT120" s="306">
        <v>20.038412291933415</v>
      </c>
      <c r="BU120" s="306">
        <v>66.613333333333344</v>
      </c>
      <c r="BV120" s="306">
        <v>0</v>
      </c>
      <c r="BW120" s="306">
        <v>0</v>
      </c>
      <c r="BX120" s="404">
        <v>24.365792457717372</v>
      </c>
      <c r="BY120" s="405">
        <v>21.655296749702927</v>
      </c>
      <c r="BZ120" s="788" t="s">
        <v>1465</v>
      </c>
      <c r="CA120" s="486">
        <v>23.769414851964889</v>
      </c>
      <c r="CB120" s="348">
        <v>36.554502571263136</v>
      </c>
      <c r="CC120" s="404">
        <v>73.33394736842105</v>
      </c>
      <c r="CD120" s="570">
        <v>0.8822000000000001</v>
      </c>
      <c r="CE120" s="419">
        <v>0.89102200000000009</v>
      </c>
      <c r="CF120" s="419">
        <v>0.98012420000000022</v>
      </c>
      <c r="CG120" s="419">
        <v>1.0781366200000004</v>
      </c>
      <c r="CH120" s="496">
        <v>1.1859502820000005</v>
      </c>
      <c r="CI120" s="416">
        <v>5.0174331020000009</v>
      </c>
      <c r="CJ120" s="405">
        <v>17.212463471698118</v>
      </c>
      <c r="CK120" s="457">
        <v>1.42</v>
      </c>
      <c r="CL120" s="458">
        <v>11.56</v>
      </c>
      <c r="CM120" s="458">
        <v>-36.799999999999997</v>
      </c>
      <c r="CN120" s="459">
        <v>-1.92</v>
      </c>
      <c r="CO120" s="460">
        <v>-21.21</v>
      </c>
    </row>
    <row r="121" spans="1:93" ht="11.25" customHeight="1">
      <c r="A121" s="23" t="s">
        <v>1057</v>
      </c>
      <c r="B121" s="24" t="s">
        <v>1869</v>
      </c>
      <c r="C121" s="109" t="s">
        <v>404</v>
      </c>
      <c r="D121" s="117">
        <v>6</v>
      </c>
      <c r="E121" s="24">
        <v>444</v>
      </c>
      <c r="F121" s="57" t="s">
        <v>2659</v>
      </c>
      <c r="G121" s="49" t="s">
        <v>2659</v>
      </c>
      <c r="H121" s="179">
        <v>45.4</v>
      </c>
      <c r="I121" s="229">
        <v>0.22026431718061676</v>
      </c>
      <c r="J121" s="106">
        <v>4.4999999999999998E-2</v>
      </c>
      <c r="K121" s="106">
        <v>0.05</v>
      </c>
      <c r="L121" s="84">
        <v>11.111111111111116</v>
      </c>
      <c r="M121" s="27">
        <v>42018</v>
      </c>
      <c r="N121" s="27">
        <v>42020</v>
      </c>
      <c r="O121" s="26">
        <v>42034</v>
      </c>
      <c r="P121" s="27" t="s">
        <v>2732</v>
      </c>
      <c r="Q121" s="864" t="s">
        <v>1743</v>
      </c>
      <c r="R121" s="192">
        <v>0.1</v>
      </c>
      <c r="S121" s="672">
        <v>9.6153846153846168</v>
      </c>
      <c r="T121" s="681">
        <v>209.90072852199228</v>
      </c>
      <c r="U121" s="229">
        <v>43.653846153846153</v>
      </c>
      <c r="V121" s="264">
        <v>7</v>
      </c>
      <c r="W121" s="162">
        <v>1.04</v>
      </c>
      <c r="X121" s="150">
        <v>2.4300000000000002</v>
      </c>
      <c r="Y121" s="157">
        <v>3.72</v>
      </c>
      <c r="Z121" s="150">
        <v>4.95</v>
      </c>
      <c r="AA121" s="158">
        <v>11.9</v>
      </c>
      <c r="AB121" s="434">
        <v>10.6</v>
      </c>
      <c r="AC121" s="475">
        <v>29.74</v>
      </c>
      <c r="AD121" s="445">
        <v>20.5</v>
      </c>
      <c r="AE121" s="475">
        <v>18</v>
      </c>
      <c r="AF121" s="725">
        <v>2</v>
      </c>
      <c r="AG121" s="467">
        <v>1885</v>
      </c>
      <c r="AH121" s="738">
        <v>12.2</v>
      </c>
      <c r="AI121" s="769">
        <v>0.25</v>
      </c>
      <c r="AJ121" s="796" t="s">
        <v>462</v>
      </c>
      <c r="AK121" s="688" t="s">
        <v>462</v>
      </c>
      <c r="AL121" s="635">
        <v>22.783083219645285</v>
      </c>
      <c r="AM121" s="636">
        <v>19.050118682673055</v>
      </c>
      <c r="AN121" s="636" t="s">
        <v>462</v>
      </c>
      <c r="AO121" s="236" t="s">
        <v>462</v>
      </c>
      <c r="AP121" s="814">
        <v>0.09</v>
      </c>
      <c r="AQ121" s="814">
        <v>7.3300000000000004E-2</v>
      </c>
      <c r="AR121" s="815" t="s">
        <v>1127</v>
      </c>
      <c r="AS121" s="814">
        <v>6.2440000000000002E-2</v>
      </c>
      <c r="AT121" s="797">
        <v>5.3339999999999999E-2</v>
      </c>
      <c r="AU121" s="815"/>
      <c r="AV121" s="816">
        <v>4.444E-2</v>
      </c>
      <c r="AW121" s="820">
        <v>0</v>
      </c>
      <c r="AX121" s="820">
        <v>0</v>
      </c>
      <c r="AY121" s="820">
        <v>0</v>
      </c>
      <c r="AZ121" s="820">
        <v>0</v>
      </c>
      <c r="BA121" s="820">
        <v>0</v>
      </c>
      <c r="BB121" s="820">
        <v>0</v>
      </c>
      <c r="BC121" s="820">
        <v>0</v>
      </c>
      <c r="BD121" s="820">
        <v>0</v>
      </c>
      <c r="BE121" s="820">
        <v>0</v>
      </c>
      <c r="BF121" s="820">
        <v>0</v>
      </c>
      <c r="BG121" s="820">
        <v>0</v>
      </c>
      <c r="BH121" s="816">
        <v>0.32351999999999997</v>
      </c>
      <c r="BI121" s="409">
        <v>22.783083219645285</v>
      </c>
      <c r="BJ121" s="409">
        <v>17.392696989109545</v>
      </c>
      <c r="BK121" s="409">
        <v>17.060367454068249</v>
      </c>
      <c r="BL121" s="408">
        <v>20.027002700270025</v>
      </c>
      <c r="BM121" s="408">
        <v>0</v>
      </c>
      <c r="BN121" s="395">
        <v>0</v>
      </c>
      <c r="BO121" s="395">
        <v>0</v>
      </c>
      <c r="BP121" s="395">
        <v>0</v>
      </c>
      <c r="BQ121" s="395">
        <v>0</v>
      </c>
      <c r="BR121" s="395">
        <v>0</v>
      </c>
      <c r="BS121" s="395">
        <v>0</v>
      </c>
      <c r="BT121" s="395">
        <v>0</v>
      </c>
      <c r="BU121" s="395">
        <v>0</v>
      </c>
      <c r="BV121" s="395">
        <v>0</v>
      </c>
      <c r="BW121" s="395">
        <v>0</v>
      </c>
      <c r="BX121" s="408">
        <v>5.1508766908728738</v>
      </c>
      <c r="BY121" s="409">
        <v>8.6245340129348609</v>
      </c>
      <c r="BZ121" s="654" t="s">
        <v>1862</v>
      </c>
      <c r="CA121" s="487" t="s">
        <v>462</v>
      </c>
      <c r="CB121" s="349" t="s">
        <v>462</v>
      </c>
      <c r="CC121" s="408">
        <v>53.508515268513364</v>
      </c>
      <c r="CD121" s="574">
        <v>9.9000000000000005E-2</v>
      </c>
      <c r="CE121" s="420">
        <v>0.10890000000000001</v>
      </c>
      <c r="CF121" s="420">
        <v>0.11979000000000002</v>
      </c>
      <c r="CG121" s="420">
        <v>0.13176900000000002</v>
      </c>
      <c r="CH121" s="497">
        <v>0.14494590000000004</v>
      </c>
      <c r="CI121" s="421">
        <v>0.60440490000000013</v>
      </c>
      <c r="CJ121" s="409">
        <v>1.3312883259911896</v>
      </c>
      <c r="CK121" s="468">
        <v>1.66</v>
      </c>
      <c r="CL121" s="469">
        <v>52.14</v>
      </c>
      <c r="CM121" s="469">
        <v>-2.0699999999999998</v>
      </c>
      <c r="CN121" s="528">
        <v>5.98</v>
      </c>
      <c r="CO121" s="476">
        <v>18.43</v>
      </c>
    </row>
    <row r="122" spans="1:93" ht="11.25" customHeight="1">
      <c r="A122" s="15" t="s">
        <v>1265</v>
      </c>
      <c r="B122" s="16" t="s">
        <v>1266</v>
      </c>
      <c r="C122" s="128" t="s">
        <v>557</v>
      </c>
      <c r="D122" s="116">
        <v>14</v>
      </c>
      <c r="E122" s="121">
        <v>205</v>
      </c>
      <c r="F122" s="78" t="s">
        <v>2659</v>
      </c>
      <c r="G122" s="50" t="s">
        <v>2659</v>
      </c>
      <c r="H122" s="180">
        <v>36.44</v>
      </c>
      <c r="I122" s="227">
        <v>3.6223929747530192</v>
      </c>
      <c r="J122" s="97">
        <v>0.3</v>
      </c>
      <c r="K122" s="97">
        <v>0.33</v>
      </c>
      <c r="L122" s="96">
        <v>10</v>
      </c>
      <c r="M122" s="20">
        <v>41850</v>
      </c>
      <c r="N122" s="20">
        <v>41852</v>
      </c>
      <c r="O122" s="19">
        <v>41866</v>
      </c>
      <c r="P122" s="230" t="s">
        <v>1518</v>
      </c>
      <c r="Q122" s="16"/>
      <c r="R122" s="224">
        <v>1.32</v>
      </c>
      <c r="S122" s="231">
        <v>54.771784232365142</v>
      </c>
      <c r="T122" s="680">
        <v>-14.807515964730877</v>
      </c>
      <c r="U122" s="227">
        <v>15.120331950207467</v>
      </c>
      <c r="V122" s="263">
        <v>12</v>
      </c>
      <c r="W122" s="161">
        <v>2.41</v>
      </c>
      <c r="X122" s="149">
        <v>0.92</v>
      </c>
      <c r="Y122" s="155">
        <v>1.31</v>
      </c>
      <c r="Z122" s="149">
        <v>1.08</v>
      </c>
      <c r="AA122" s="156">
        <v>9.4</v>
      </c>
      <c r="AB122" s="432">
        <v>-34.1</v>
      </c>
      <c r="AC122" s="474">
        <v>189.2</v>
      </c>
      <c r="AD122" s="443">
        <v>1.3</v>
      </c>
      <c r="AE122" s="474">
        <v>16.5</v>
      </c>
      <c r="AF122" s="723">
        <v>17</v>
      </c>
      <c r="AG122" s="456">
        <v>849</v>
      </c>
      <c r="AH122" s="655">
        <v>12.9</v>
      </c>
      <c r="AI122" s="767">
        <v>0.03</v>
      </c>
      <c r="AJ122" s="795">
        <v>9.5958548570842179</v>
      </c>
      <c r="AK122" s="794">
        <v>0.79501223846968994</v>
      </c>
      <c r="AL122" s="634">
        <v>10.526315789473696</v>
      </c>
      <c r="AM122" s="631">
        <v>12.710045297240802</v>
      </c>
      <c r="AN122" s="631">
        <v>12.474611314209483</v>
      </c>
      <c r="AO122" s="235">
        <v>15.6910934330039</v>
      </c>
      <c r="AP122" s="808">
        <v>1.26</v>
      </c>
      <c r="AQ122" s="808">
        <v>1.1399999999999999</v>
      </c>
      <c r="AR122" s="809"/>
      <c r="AS122" s="808">
        <v>1.02</v>
      </c>
      <c r="AT122" s="796">
        <v>0.88</v>
      </c>
      <c r="AU122" s="809"/>
      <c r="AV122" s="810">
        <v>0.76</v>
      </c>
      <c r="AW122" s="811">
        <v>0.7</v>
      </c>
      <c r="AX122" s="811">
        <v>0.62</v>
      </c>
      <c r="AY122" s="811">
        <v>0.52</v>
      </c>
      <c r="AZ122" s="811">
        <v>0.44</v>
      </c>
      <c r="BA122" s="811">
        <v>0.36</v>
      </c>
      <c r="BB122" s="811">
        <v>0.29333999999999999</v>
      </c>
      <c r="BC122" s="811">
        <v>0.25334000000000001</v>
      </c>
      <c r="BD122" s="812">
        <v>0.24</v>
      </c>
      <c r="BE122" s="811">
        <v>0.23</v>
      </c>
      <c r="BF122" s="811">
        <v>0.2</v>
      </c>
      <c r="BG122" s="811">
        <v>0.2</v>
      </c>
      <c r="BH122" s="810">
        <v>9.1166800000000006</v>
      </c>
      <c r="BI122" s="405">
        <v>10.526315789473696</v>
      </c>
      <c r="BJ122" s="405">
        <v>11.764705882352921</v>
      </c>
      <c r="BK122" s="405">
        <v>15.909090909090917</v>
      </c>
      <c r="BL122" s="404">
        <v>15.789473684210531</v>
      </c>
      <c r="BM122" s="404">
        <v>8.5714285714285854</v>
      </c>
      <c r="BN122" s="306">
        <v>12.903225806451601</v>
      </c>
      <c r="BO122" s="306">
        <v>19.23076923076923</v>
      </c>
      <c r="BP122" s="306">
        <v>18.181818181818187</v>
      </c>
      <c r="BQ122" s="306">
        <v>22.222222222222232</v>
      </c>
      <c r="BR122" s="306">
        <v>22.724483534465122</v>
      </c>
      <c r="BS122" s="306">
        <v>15.789058182679394</v>
      </c>
      <c r="BT122" s="306">
        <v>5.5583333333333318</v>
      </c>
      <c r="BU122" s="306">
        <v>4.3478260869565188</v>
      </c>
      <c r="BV122" s="306">
        <v>15</v>
      </c>
      <c r="BW122" s="306">
        <v>0</v>
      </c>
      <c r="BX122" s="404">
        <v>13.234583427683484</v>
      </c>
      <c r="BY122" s="405">
        <v>6.319236542533984</v>
      </c>
      <c r="BZ122" s="788" t="s">
        <v>1465</v>
      </c>
      <c r="CA122" s="486">
        <v>0.97667233875503534</v>
      </c>
      <c r="CB122" s="348">
        <v>16.097004288962502</v>
      </c>
      <c r="CC122" s="404">
        <v>70.750788381742751</v>
      </c>
      <c r="CD122" s="570">
        <v>1.2726</v>
      </c>
      <c r="CE122" s="419">
        <v>1.3998600000000001</v>
      </c>
      <c r="CF122" s="419">
        <v>1.5398460000000003</v>
      </c>
      <c r="CG122" s="419">
        <v>1.6938306000000005</v>
      </c>
      <c r="CH122" s="496">
        <v>1.8632136600000007</v>
      </c>
      <c r="CI122" s="416">
        <v>7.7693502600000004</v>
      </c>
      <c r="CJ122" s="405">
        <v>21.320939242590562</v>
      </c>
      <c r="CK122" s="457">
        <v>1.5</v>
      </c>
      <c r="CL122" s="458">
        <v>30.28</v>
      </c>
      <c r="CM122" s="458">
        <v>-76.19</v>
      </c>
      <c r="CN122" s="525">
        <v>-0.61</v>
      </c>
      <c r="CO122" s="508">
        <v>-54.74</v>
      </c>
    </row>
    <row r="123" spans="1:93" ht="11.25" customHeight="1">
      <c r="A123" s="23" t="s">
        <v>276</v>
      </c>
      <c r="B123" s="24" t="s">
        <v>277</v>
      </c>
      <c r="C123" s="109" t="s">
        <v>497</v>
      </c>
      <c r="D123" s="117">
        <v>6</v>
      </c>
      <c r="E123" s="24">
        <v>450</v>
      </c>
      <c r="F123" s="57" t="s">
        <v>2659</v>
      </c>
      <c r="G123" s="49" t="s">
        <v>2659</v>
      </c>
      <c r="H123" s="179">
        <v>19.57</v>
      </c>
      <c r="I123" s="227">
        <v>2.248339294839039</v>
      </c>
      <c r="J123" s="106">
        <v>0.1</v>
      </c>
      <c r="K123" s="106">
        <v>0.11</v>
      </c>
      <c r="L123" s="83">
        <v>9.9999999999999858</v>
      </c>
      <c r="M123" s="27">
        <v>42038</v>
      </c>
      <c r="N123" s="27">
        <v>42040</v>
      </c>
      <c r="O123" s="26">
        <v>42058</v>
      </c>
      <c r="P123" s="92" t="s">
        <v>1923</v>
      </c>
      <c r="Q123" s="91"/>
      <c r="R123" s="224">
        <v>0.44</v>
      </c>
      <c r="S123" s="231">
        <v>44.44444444444445</v>
      </c>
      <c r="T123" s="680">
        <v>21.851227573032659</v>
      </c>
      <c r="U123" s="227">
        <v>19.767676767676768</v>
      </c>
      <c r="V123" s="263">
        <v>12</v>
      </c>
      <c r="W123" s="161">
        <v>0.99</v>
      </c>
      <c r="X123" s="149">
        <v>1.1000000000000001</v>
      </c>
      <c r="Y123" s="155">
        <v>5.09</v>
      </c>
      <c r="Z123" s="149">
        <v>1.69</v>
      </c>
      <c r="AA123" s="156">
        <v>8.9</v>
      </c>
      <c r="AB123" s="432">
        <v>22</v>
      </c>
      <c r="AC123" s="474">
        <v>11.5</v>
      </c>
      <c r="AD123" s="443">
        <v>22</v>
      </c>
      <c r="AE123" s="474">
        <v>18</v>
      </c>
      <c r="AF123" s="723">
        <v>7</v>
      </c>
      <c r="AG123" s="456">
        <v>627</v>
      </c>
      <c r="AH123" s="655">
        <v>1.6</v>
      </c>
      <c r="AI123" s="767">
        <v>1.1599999999999999</v>
      </c>
      <c r="AJ123" s="796">
        <v>2.4282108296586866</v>
      </c>
      <c r="AK123" s="688" t="s">
        <v>462</v>
      </c>
      <c r="AL123" s="634">
        <v>47.826086956521749</v>
      </c>
      <c r="AM123" s="631">
        <v>41.503079146259125</v>
      </c>
      <c r="AN123" s="631">
        <v>53.420638252491102</v>
      </c>
      <c r="AO123" s="235" t="s">
        <v>462</v>
      </c>
      <c r="AP123" s="808">
        <v>0.34</v>
      </c>
      <c r="AQ123" s="808">
        <v>0.23</v>
      </c>
      <c r="AR123" s="809"/>
      <c r="AS123" s="808">
        <v>0.15</v>
      </c>
      <c r="AT123" s="796">
        <v>0.12</v>
      </c>
      <c r="AU123" s="809"/>
      <c r="AV123" s="810">
        <v>0.08</v>
      </c>
      <c r="AW123" s="812">
        <v>0.04</v>
      </c>
      <c r="AX123" s="812">
        <v>0.04</v>
      </c>
      <c r="AY123" s="812">
        <v>0.04</v>
      </c>
      <c r="AZ123" s="812">
        <v>0.04</v>
      </c>
      <c r="BA123" s="812">
        <v>0.01</v>
      </c>
      <c r="BB123" s="812">
        <v>0</v>
      </c>
      <c r="BC123" s="812">
        <v>0</v>
      </c>
      <c r="BD123" s="812">
        <v>0</v>
      </c>
      <c r="BE123" s="812">
        <v>0</v>
      </c>
      <c r="BF123" s="812">
        <v>0</v>
      </c>
      <c r="BG123" s="812">
        <v>0</v>
      </c>
      <c r="BH123" s="810">
        <v>1.0900000000000001</v>
      </c>
      <c r="BI123" s="405">
        <v>47.826086956521749</v>
      </c>
      <c r="BJ123" s="405">
        <v>53.333333333333343</v>
      </c>
      <c r="BK123" s="405">
        <v>25</v>
      </c>
      <c r="BL123" s="404">
        <v>50</v>
      </c>
      <c r="BM123" s="404">
        <v>100</v>
      </c>
      <c r="BN123" s="306">
        <v>0</v>
      </c>
      <c r="BO123" s="306">
        <v>0</v>
      </c>
      <c r="BP123" s="306">
        <v>0</v>
      </c>
      <c r="BQ123" s="306">
        <v>300</v>
      </c>
      <c r="BR123" s="306">
        <v>0</v>
      </c>
      <c r="BS123" s="306">
        <v>0</v>
      </c>
      <c r="BT123" s="306">
        <v>0</v>
      </c>
      <c r="BU123" s="306">
        <v>0</v>
      </c>
      <c r="BV123" s="306">
        <v>0</v>
      </c>
      <c r="BW123" s="306">
        <v>0</v>
      </c>
      <c r="BX123" s="404">
        <v>38.410628019323674</v>
      </c>
      <c r="BY123" s="405">
        <v>75.774284936880974</v>
      </c>
      <c r="BZ123" s="788" t="s">
        <v>2637</v>
      </c>
      <c r="CA123" s="486">
        <v>35.901300779653376</v>
      </c>
      <c r="CB123" s="348">
        <v>55.668977547330144</v>
      </c>
      <c r="CC123" s="404">
        <v>62.588787878787869</v>
      </c>
      <c r="CD123" s="570">
        <v>0.37400000000000005</v>
      </c>
      <c r="CE123" s="419">
        <v>0.4114000000000001</v>
      </c>
      <c r="CF123" s="419">
        <v>0.45254000000000016</v>
      </c>
      <c r="CG123" s="419">
        <v>0.49779400000000024</v>
      </c>
      <c r="CH123" s="496">
        <v>0.54757340000000032</v>
      </c>
      <c r="CI123" s="416">
        <v>2.2833074000000009</v>
      </c>
      <c r="CJ123" s="405">
        <v>11.66738579458355</v>
      </c>
      <c r="CK123" s="457">
        <v>1.26</v>
      </c>
      <c r="CL123" s="458">
        <v>24.84</v>
      </c>
      <c r="CM123" s="458">
        <v>-2.48</v>
      </c>
      <c r="CN123" s="525">
        <v>3.98</v>
      </c>
      <c r="CO123" s="508">
        <v>8.56</v>
      </c>
    </row>
    <row r="124" spans="1:93" ht="11.25" customHeight="1">
      <c r="A124" s="23" t="s">
        <v>1796</v>
      </c>
      <c r="B124" s="24" t="s">
        <v>1797</v>
      </c>
      <c r="C124" s="24" t="s">
        <v>886</v>
      </c>
      <c r="D124" s="117">
        <v>18</v>
      </c>
      <c r="E124" s="121">
        <v>162</v>
      </c>
      <c r="F124" s="57" t="s">
        <v>2659</v>
      </c>
      <c r="G124" s="49" t="s">
        <v>2659</v>
      </c>
      <c r="H124" s="178">
        <v>87.99</v>
      </c>
      <c r="I124" s="227">
        <v>1.5569951130810322</v>
      </c>
      <c r="J124" s="94">
        <v>0.30249999999999999</v>
      </c>
      <c r="K124" s="94">
        <v>0.34250000000000003</v>
      </c>
      <c r="L124" s="83">
        <v>13.223140495867792</v>
      </c>
      <c r="M124" s="27">
        <v>41817</v>
      </c>
      <c r="N124" s="27">
        <v>41821</v>
      </c>
      <c r="O124" s="26">
        <v>41835</v>
      </c>
      <c r="P124" s="27" t="s">
        <v>1514</v>
      </c>
      <c r="Q124" s="91"/>
      <c r="R124" s="224">
        <v>1.37</v>
      </c>
      <c r="S124" s="231">
        <v>42.283950617283949</v>
      </c>
      <c r="T124" s="680">
        <v>139.94520979528576</v>
      </c>
      <c r="U124" s="227">
        <v>27.157407407407405</v>
      </c>
      <c r="V124" s="263">
        <v>6</v>
      </c>
      <c r="W124" s="161">
        <v>3.24</v>
      </c>
      <c r="X124" s="149">
        <v>2.4</v>
      </c>
      <c r="Y124" s="155">
        <v>0.31</v>
      </c>
      <c r="Z124" s="149">
        <v>4.7699999999999996</v>
      </c>
      <c r="AA124" s="156">
        <v>17.5</v>
      </c>
      <c r="AB124" s="432">
        <v>247.4</v>
      </c>
      <c r="AC124" s="474">
        <v>12.37</v>
      </c>
      <c r="AD124" s="443">
        <v>9.9</v>
      </c>
      <c r="AE124" s="474">
        <v>11.31</v>
      </c>
      <c r="AF124" s="723">
        <v>17</v>
      </c>
      <c r="AG124" s="456">
        <v>29048</v>
      </c>
      <c r="AH124" s="655">
        <v>0.3</v>
      </c>
      <c r="AI124" s="767">
        <v>0.65</v>
      </c>
      <c r="AJ124" s="796">
        <v>2.0999477620240032</v>
      </c>
      <c r="AK124" s="688">
        <v>0.66843037135274452</v>
      </c>
      <c r="AL124" s="634">
        <v>11.688311688311682</v>
      </c>
      <c r="AM124" s="631">
        <v>16.303277244019366</v>
      </c>
      <c r="AN124" s="631">
        <v>20.789482844037632</v>
      </c>
      <c r="AO124" s="235">
        <v>31.101942303974983</v>
      </c>
      <c r="AP124" s="808">
        <v>1.29</v>
      </c>
      <c r="AQ124" s="808">
        <v>1.155</v>
      </c>
      <c r="AR124" s="809"/>
      <c r="AS124" s="808">
        <v>0.90500000000000003</v>
      </c>
      <c r="AT124" s="796">
        <v>0.82</v>
      </c>
      <c r="AU124" s="809"/>
      <c r="AV124" s="810">
        <v>0.74</v>
      </c>
      <c r="AW124" s="811">
        <v>0.50170000000000003</v>
      </c>
      <c r="AX124" s="811">
        <v>0.37340000000000001</v>
      </c>
      <c r="AY124" s="811">
        <v>0.30159999999999998</v>
      </c>
      <c r="AZ124" s="811">
        <v>0.21540000000000001</v>
      </c>
      <c r="BA124" s="811">
        <v>0.12920000000000001</v>
      </c>
      <c r="BB124" s="811">
        <v>8.5999999999999993E-2</v>
      </c>
      <c r="BC124" s="811">
        <v>7.9000000000000001E-2</v>
      </c>
      <c r="BD124" s="811">
        <v>7.1999999999999995E-2</v>
      </c>
      <c r="BE124" s="811">
        <v>6.4799999999999996E-2</v>
      </c>
      <c r="BF124" s="811">
        <v>5.3199999999999997E-2</v>
      </c>
      <c r="BG124" s="811">
        <v>4.8000000000000001E-2</v>
      </c>
      <c r="BH124" s="810">
        <v>6.8343000000000016</v>
      </c>
      <c r="BI124" s="405">
        <v>11.688311688311682</v>
      </c>
      <c r="BJ124" s="405">
        <v>27.624309392265189</v>
      </c>
      <c r="BK124" s="405">
        <v>10.365853658536594</v>
      </c>
      <c r="BL124" s="404">
        <v>10.810810810810811</v>
      </c>
      <c r="BM124" s="404">
        <v>47.498505082718737</v>
      </c>
      <c r="BN124" s="306">
        <v>34.359935725763258</v>
      </c>
      <c r="BO124" s="306">
        <v>23.806366047745374</v>
      </c>
      <c r="BP124" s="306">
        <v>40.018570102135541</v>
      </c>
      <c r="BQ124" s="306">
        <v>66.718266253869956</v>
      </c>
      <c r="BR124" s="306">
        <v>50.232558139534909</v>
      </c>
      <c r="BS124" s="306">
        <v>8.8607594936708658</v>
      </c>
      <c r="BT124" s="306">
        <v>9.7222222222222321</v>
      </c>
      <c r="BU124" s="306">
        <v>11.111111111111116</v>
      </c>
      <c r="BV124" s="306">
        <v>21.804511278195491</v>
      </c>
      <c r="BW124" s="306">
        <v>10.833333333333318</v>
      </c>
      <c r="BX124" s="404">
        <v>25.697028289348339</v>
      </c>
      <c r="BY124" s="405">
        <v>17.678335367033199</v>
      </c>
      <c r="BZ124" s="788" t="s">
        <v>1863</v>
      </c>
      <c r="CA124" s="486">
        <v>-4.8109294502887394</v>
      </c>
      <c r="CB124" s="348">
        <v>22.346477957118665</v>
      </c>
      <c r="CC124" s="404">
        <v>74.455864197530872</v>
      </c>
      <c r="CD124" s="570">
        <v>1.4190000000000003</v>
      </c>
      <c r="CE124" s="419">
        <v>1.5609000000000004</v>
      </c>
      <c r="CF124" s="419">
        <v>1.7169900000000007</v>
      </c>
      <c r="CG124" s="419">
        <v>1.888689000000001</v>
      </c>
      <c r="CH124" s="496">
        <v>2.0775579000000013</v>
      </c>
      <c r="CI124" s="416">
        <v>8.6631369000000049</v>
      </c>
      <c r="CJ124" s="405">
        <v>9.8455925673372047</v>
      </c>
      <c r="CK124" s="457">
        <v>0.54</v>
      </c>
      <c r="CL124" s="458">
        <v>41.46</v>
      </c>
      <c r="CM124" s="458">
        <v>-1.61</v>
      </c>
      <c r="CN124" s="459">
        <v>5.36</v>
      </c>
      <c r="CO124" s="460">
        <v>16.11</v>
      </c>
    </row>
    <row r="125" spans="1:93" ht="11.25" customHeight="1">
      <c r="A125" s="23" t="s">
        <v>2501</v>
      </c>
      <c r="B125" s="24" t="s">
        <v>2450</v>
      </c>
      <c r="C125" s="24" t="s">
        <v>3544</v>
      </c>
      <c r="D125" s="117">
        <v>38</v>
      </c>
      <c r="E125" s="121">
        <v>66</v>
      </c>
      <c r="F125" s="38" t="s">
        <v>2049</v>
      </c>
      <c r="G125" s="39" t="s">
        <v>2049</v>
      </c>
      <c r="H125" s="156">
        <v>93.07</v>
      </c>
      <c r="I125" s="227">
        <v>1.0744600838078866</v>
      </c>
      <c r="J125" s="106">
        <v>0.22</v>
      </c>
      <c r="K125" s="106">
        <v>0.25</v>
      </c>
      <c r="L125" s="218">
        <v>13.636363636363647</v>
      </c>
      <c r="M125" s="27">
        <v>41865</v>
      </c>
      <c r="N125" s="27">
        <v>41869</v>
      </c>
      <c r="O125" s="26">
        <v>41883</v>
      </c>
      <c r="P125" s="27" t="s">
        <v>1199</v>
      </c>
      <c r="Q125" s="24"/>
      <c r="R125" s="224">
        <v>1</v>
      </c>
      <c r="S125" s="231">
        <v>26.178010471204189</v>
      </c>
      <c r="T125" s="680">
        <v>71.619395718025203</v>
      </c>
      <c r="U125" s="227">
        <v>24.363874345549739</v>
      </c>
      <c r="V125" s="263">
        <v>12</v>
      </c>
      <c r="W125" s="161">
        <v>3.82</v>
      </c>
      <c r="X125" s="149">
        <v>1.52</v>
      </c>
      <c r="Y125" s="155">
        <v>1.89</v>
      </c>
      <c r="Z125" s="149">
        <v>2.72</v>
      </c>
      <c r="AA125" s="156">
        <v>13.4</v>
      </c>
      <c r="AB125" s="432">
        <v>-4.3</v>
      </c>
      <c r="AC125" s="474">
        <v>14</v>
      </c>
      <c r="AD125" s="443">
        <v>8.8000000000000007</v>
      </c>
      <c r="AE125" s="474">
        <v>16</v>
      </c>
      <c r="AF125" s="723">
        <v>7</v>
      </c>
      <c r="AG125" s="456">
        <v>6050</v>
      </c>
      <c r="AH125" s="655">
        <v>1.2</v>
      </c>
      <c r="AI125" s="767">
        <v>0.34</v>
      </c>
      <c r="AJ125" s="796">
        <v>0.94683801730279082</v>
      </c>
      <c r="AK125" s="688">
        <v>1.1608990646161585</v>
      </c>
      <c r="AL125" s="634">
        <v>11.904761904761907</v>
      </c>
      <c r="AM125" s="631">
        <v>10.325677865290107</v>
      </c>
      <c r="AN125" s="631">
        <v>8.3321745522645596</v>
      </c>
      <c r="AO125" s="638">
        <v>7.1773462536293131</v>
      </c>
      <c r="AP125" s="808">
        <v>0.94</v>
      </c>
      <c r="AQ125" s="808">
        <v>0.84</v>
      </c>
      <c r="AR125" s="809"/>
      <c r="AS125" s="808">
        <v>0.76</v>
      </c>
      <c r="AT125" s="796">
        <v>0.7</v>
      </c>
      <c r="AU125" s="809"/>
      <c r="AV125" s="810">
        <v>0.66</v>
      </c>
      <c r="AW125" s="811">
        <v>0.63</v>
      </c>
      <c r="AX125" s="811">
        <v>0.6</v>
      </c>
      <c r="AY125" s="811">
        <v>0.56000000000000005</v>
      </c>
      <c r="AZ125" s="811">
        <v>0.52</v>
      </c>
      <c r="BA125" s="811">
        <v>0.48</v>
      </c>
      <c r="BB125" s="811">
        <v>0.47</v>
      </c>
      <c r="BC125" s="811">
        <v>0.435</v>
      </c>
      <c r="BD125" s="811">
        <v>0.42499999999999999</v>
      </c>
      <c r="BE125" s="811">
        <v>0.41499999999999998</v>
      </c>
      <c r="BF125" s="811">
        <v>0.38</v>
      </c>
      <c r="BG125" s="811">
        <v>0.34</v>
      </c>
      <c r="BH125" s="810">
        <v>9.1549999999999994</v>
      </c>
      <c r="BI125" s="405">
        <v>11.904761904761907</v>
      </c>
      <c r="BJ125" s="405">
        <v>10.526315789473673</v>
      </c>
      <c r="BK125" s="405">
        <v>8.5714285714285854</v>
      </c>
      <c r="BL125" s="404">
        <v>6.0606060606060552</v>
      </c>
      <c r="BM125" s="404">
        <v>4.7619047619047672</v>
      </c>
      <c r="BN125" s="306">
        <v>5</v>
      </c>
      <c r="BO125" s="306">
        <v>7.1428571428571397</v>
      </c>
      <c r="BP125" s="306">
        <v>7.6923076923077094</v>
      </c>
      <c r="BQ125" s="306">
        <v>8.3333333333333481</v>
      </c>
      <c r="BR125" s="306">
        <v>2.1276595744680771</v>
      </c>
      <c r="BS125" s="306">
        <v>8.045977011494255</v>
      </c>
      <c r="BT125" s="306">
        <v>2.3529411764705799</v>
      </c>
      <c r="BU125" s="306">
        <v>2.4096385542168752</v>
      </c>
      <c r="BV125" s="306">
        <v>9.210526315789469</v>
      </c>
      <c r="BW125" s="306">
        <v>11.764705882352944</v>
      </c>
      <c r="BX125" s="404">
        <v>7.0603309180976925</v>
      </c>
      <c r="BY125" s="405">
        <v>3.1215870085657165</v>
      </c>
      <c r="BZ125" s="788" t="s">
        <v>2558</v>
      </c>
      <c r="CA125" s="486">
        <v>-14.957239709477292</v>
      </c>
      <c r="CB125" s="348">
        <v>9.4066346360724467</v>
      </c>
      <c r="CC125" s="404">
        <v>73.940737380320385</v>
      </c>
      <c r="CD125" s="570">
        <v>0.94939999999999991</v>
      </c>
      <c r="CE125" s="419">
        <v>1.04434</v>
      </c>
      <c r="CF125" s="419">
        <v>1.1487740000000002</v>
      </c>
      <c r="CG125" s="419">
        <v>1.2636514000000003</v>
      </c>
      <c r="CH125" s="496">
        <v>1.3900165400000004</v>
      </c>
      <c r="CI125" s="416">
        <v>5.7961819400000012</v>
      </c>
      <c r="CJ125" s="405">
        <v>6.22776613301816</v>
      </c>
      <c r="CK125" s="457">
        <v>1.34</v>
      </c>
      <c r="CL125" s="458">
        <v>25.29</v>
      </c>
      <c r="CM125" s="458">
        <v>-2.5299999999999998</v>
      </c>
      <c r="CN125" s="459">
        <v>1.88</v>
      </c>
      <c r="CO125" s="460">
        <v>8.49</v>
      </c>
    </row>
    <row r="126" spans="1:93" ht="11.25" customHeight="1">
      <c r="A126" s="30" t="s">
        <v>540</v>
      </c>
      <c r="B126" s="32" t="s">
        <v>541</v>
      </c>
      <c r="C126" s="197" t="s">
        <v>2726</v>
      </c>
      <c r="D126" s="118">
        <v>15</v>
      </c>
      <c r="E126" s="121">
        <v>191</v>
      </c>
      <c r="F126" s="40" t="s">
        <v>2049</v>
      </c>
      <c r="G126" s="42" t="s">
        <v>2049</v>
      </c>
      <c r="H126" s="498">
        <v>87.75</v>
      </c>
      <c r="I126" s="227">
        <v>0.91168091168091181</v>
      </c>
      <c r="J126" s="95">
        <v>0.18</v>
      </c>
      <c r="K126" s="95">
        <v>0.2</v>
      </c>
      <c r="L126" s="84">
        <v>11.111111111111116</v>
      </c>
      <c r="M126" s="44">
        <v>41850</v>
      </c>
      <c r="N126" s="44">
        <v>41852</v>
      </c>
      <c r="O126" s="43">
        <v>41866</v>
      </c>
      <c r="P126" s="270" t="s">
        <v>1518</v>
      </c>
      <c r="Q126" s="32"/>
      <c r="R126" s="224">
        <v>0.8</v>
      </c>
      <c r="S126" s="231">
        <v>24.024024024024023</v>
      </c>
      <c r="T126" s="680">
        <v>123.10261041676492</v>
      </c>
      <c r="U126" s="227">
        <v>26.351351351351351</v>
      </c>
      <c r="V126" s="263">
        <v>12</v>
      </c>
      <c r="W126" s="161">
        <v>3.33</v>
      </c>
      <c r="X126" s="149">
        <v>2.29</v>
      </c>
      <c r="Y126" s="155">
        <v>0.42</v>
      </c>
      <c r="Z126" s="149">
        <v>4.25</v>
      </c>
      <c r="AA126" s="156">
        <v>17.600000000000001</v>
      </c>
      <c r="AB126" s="432">
        <v>21.2</v>
      </c>
      <c r="AC126" s="474">
        <v>2.2200000000000002</v>
      </c>
      <c r="AD126" s="443">
        <v>14.2</v>
      </c>
      <c r="AE126" s="474">
        <v>11.5</v>
      </c>
      <c r="AF126" s="723">
        <v>10</v>
      </c>
      <c r="AG126" s="456">
        <v>3399</v>
      </c>
      <c r="AH126" s="655">
        <v>0.5</v>
      </c>
      <c r="AI126" s="767">
        <v>1.07</v>
      </c>
      <c r="AJ126" s="797">
        <v>1.3300387027262275</v>
      </c>
      <c r="AK126" s="686">
        <v>1.0720286989952028</v>
      </c>
      <c r="AL126" s="634">
        <v>10.144927536231885</v>
      </c>
      <c r="AM126" s="631">
        <v>10.064241629820891</v>
      </c>
      <c r="AN126" s="631">
        <v>18.88654957871243</v>
      </c>
      <c r="AO126" s="235">
        <v>17.617578332011561</v>
      </c>
      <c r="AP126" s="808">
        <v>0.76</v>
      </c>
      <c r="AQ126" s="808">
        <v>0.69</v>
      </c>
      <c r="AR126" s="809"/>
      <c r="AS126" s="808">
        <v>0.63</v>
      </c>
      <c r="AT126" s="796">
        <v>0.56999999999999995</v>
      </c>
      <c r="AU126" s="809"/>
      <c r="AV126" s="810">
        <v>0.40500000000000003</v>
      </c>
      <c r="AW126" s="811">
        <v>0.32</v>
      </c>
      <c r="AX126" s="811">
        <v>0.28000000000000003</v>
      </c>
      <c r="AY126" s="811">
        <v>0.23</v>
      </c>
      <c r="AZ126" s="811">
        <v>0.19</v>
      </c>
      <c r="BA126" s="811">
        <v>0.17</v>
      </c>
      <c r="BB126" s="811">
        <v>0.15</v>
      </c>
      <c r="BC126" s="811">
        <v>0.12</v>
      </c>
      <c r="BD126" s="811">
        <v>0.1</v>
      </c>
      <c r="BE126" s="811">
        <v>0.08</v>
      </c>
      <c r="BF126" s="811">
        <v>7.0000000000000007E-2</v>
      </c>
      <c r="BG126" s="812">
        <v>0.06</v>
      </c>
      <c r="BH126" s="810">
        <v>4.8250000000000002</v>
      </c>
      <c r="BI126" s="405">
        <v>10.144927536231885</v>
      </c>
      <c r="BJ126" s="405">
        <v>9.5238095238095113</v>
      </c>
      <c r="BK126" s="405">
        <v>10.526315789473696</v>
      </c>
      <c r="BL126" s="404">
        <v>40.740740740740719</v>
      </c>
      <c r="BM126" s="404">
        <v>26.5625</v>
      </c>
      <c r="BN126" s="306">
        <v>14.285714285714279</v>
      </c>
      <c r="BO126" s="306">
        <v>21.739130434782616</v>
      </c>
      <c r="BP126" s="306">
        <v>21.052631578947366</v>
      </c>
      <c r="BQ126" s="306">
        <v>11.764705882352944</v>
      </c>
      <c r="BR126" s="306">
        <v>13.333333333333353</v>
      </c>
      <c r="BS126" s="306">
        <v>25</v>
      </c>
      <c r="BT126" s="306">
        <v>20</v>
      </c>
      <c r="BU126" s="306">
        <v>25</v>
      </c>
      <c r="BV126" s="306">
        <v>14.285714285714279</v>
      </c>
      <c r="BW126" s="306">
        <v>16.666666666666675</v>
      </c>
      <c r="BX126" s="404">
        <v>18.708412670517824</v>
      </c>
      <c r="BY126" s="405">
        <v>8.1144309025284507</v>
      </c>
      <c r="BZ126" s="788" t="s">
        <v>1862</v>
      </c>
      <c r="CA126" s="486">
        <v>-6.5531208609580105</v>
      </c>
      <c r="CB126" s="348">
        <v>19.79823049039334</v>
      </c>
      <c r="CC126" s="404">
        <v>74.702462462462464</v>
      </c>
      <c r="CD126" s="570">
        <v>0.83600000000000008</v>
      </c>
      <c r="CE126" s="419">
        <v>0.85455920000000007</v>
      </c>
      <c r="CF126" s="419">
        <v>0.9400151200000002</v>
      </c>
      <c r="CG126" s="419">
        <v>1.0340166320000004</v>
      </c>
      <c r="CH126" s="496">
        <v>1.1374182952000005</v>
      </c>
      <c r="CI126" s="416">
        <v>4.8020092472000009</v>
      </c>
      <c r="CJ126" s="405">
        <v>5.4723752104843317</v>
      </c>
      <c r="CK126" s="457">
        <v>0.68</v>
      </c>
      <c r="CL126" s="458">
        <v>37.9</v>
      </c>
      <c r="CM126" s="458">
        <v>-7.11</v>
      </c>
      <c r="CN126" s="459">
        <v>-2.83</v>
      </c>
      <c r="CO126" s="460">
        <v>13.41</v>
      </c>
    </row>
    <row r="127" spans="1:93" ht="11.25" customHeight="1">
      <c r="A127" s="86" t="s">
        <v>2217</v>
      </c>
      <c r="B127" s="24" t="s">
        <v>2218</v>
      </c>
      <c r="C127" s="24" t="s">
        <v>3416</v>
      </c>
      <c r="D127" s="117">
        <v>13</v>
      </c>
      <c r="E127" s="121">
        <v>227</v>
      </c>
      <c r="F127" s="57" t="s">
        <v>2659</v>
      </c>
      <c r="G127" s="49" t="s">
        <v>2659</v>
      </c>
      <c r="H127" s="179">
        <v>50.2</v>
      </c>
      <c r="I127" s="226">
        <v>1.6733067729083662</v>
      </c>
      <c r="J127" s="106">
        <v>0.2</v>
      </c>
      <c r="K127" s="106">
        <v>0.21</v>
      </c>
      <c r="L127" s="96">
        <v>4.9999999999999822</v>
      </c>
      <c r="M127" s="27">
        <v>41976</v>
      </c>
      <c r="N127" s="27">
        <v>41978</v>
      </c>
      <c r="O127" s="26">
        <v>41988</v>
      </c>
      <c r="P127" s="92" t="s">
        <v>1444</v>
      </c>
      <c r="Q127" s="128"/>
      <c r="R127" s="225">
        <v>0.84</v>
      </c>
      <c r="S127" s="675">
        <v>40.776699029126213</v>
      </c>
      <c r="T127" s="684">
        <v>74.453685708813339</v>
      </c>
      <c r="U127" s="226">
        <v>24.368932038834952</v>
      </c>
      <c r="V127" s="267">
        <v>12</v>
      </c>
      <c r="W127" s="169">
        <v>2.06</v>
      </c>
      <c r="X127" s="171" t="s">
        <v>462</v>
      </c>
      <c r="Y127" s="170">
        <v>4.8600000000000003</v>
      </c>
      <c r="Z127" s="171">
        <v>2.81</v>
      </c>
      <c r="AA127" s="172">
        <v>12.1</v>
      </c>
      <c r="AB127" s="433">
        <v>2</v>
      </c>
      <c r="AC127" s="446">
        <v>0</v>
      </c>
      <c r="AD127" s="442">
        <v>7.6</v>
      </c>
      <c r="AE127" s="446" t="s">
        <v>462</v>
      </c>
      <c r="AF127" s="724">
        <v>0</v>
      </c>
      <c r="AG127" s="729">
        <v>578</v>
      </c>
      <c r="AH127" s="737">
        <v>2.7</v>
      </c>
      <c r="AI127" s="768">
        <v>2.83</v>
      </c>
      <c r="AJ127" s="796">
        <v>1.7215015854211555</v>
      </c>
      <c r="AK127" s="688">
        <v>1.1694699508994966</v>
      </c>
      <c r="AL127" s="632">
        <v>9.4594594594594739</v>
      </c>
      <c r="AM127" s="633">
        <v>13.68805898343799</v>
      </c>
      <c r="AN127" s="633">
        <v>13.083412049200781</v>
      </c>
      <c r="AO127" s="234">
        <v>11.187471759439127</v>
      </c>
      <c r="AP127" s="803">
        <v>0.81</v>
      </c>
      <c r="AQ127" s="803">
        <v>0.74</v>
      </c>
      <c r="AR127" s="802"/>
      <c r="AS127" s="803">
        <v>0.6272727272727272</v>
      </c>
      <c r="AT127" s="805">
        <v>0.55123966942148628</v>
      </c>
      <c r="AU127" s="802"/>
      <c r="AV127" s="805">
        <v>0.47933884297520651</v>
      </c>
      <c r="AW127" s="806">
        <v>0.43801652892561982</v>
      </c>
      <c r="AX127" s="806">
        <v>0.40495867768595034</v>
      </c>
      <c r="AY127" s="806">
        <v>0.36062809917355371</v>
      </c>
      <c r="AZ127" s="806">
        <v>0.33057851239669422</v>
      </c>
      <c r="BA127" s="806">
        <v>0.29051239669421475</v>
      </c>
      <c r="BB127" s="806">
        <v>0.28049586776859498</v>
      </c>
      <c r="BC127" s="807">
        <v>0.25500826446280989</v>
      </c>
      <c r="BD127" s="806">
        <v>0.23720661157024792</v>
      </c>
      <c r="BE127" s="806">
        <v>0.23127272727272721</v>
      </c>
      <c r="BF127" s="806">
        <v>0.23127272727272721</v>
      </c>
      <c r="BG127" s="806">
        <v>0.21104958677685945</v>
      </c>
      <c r="BH127" s="805">
        <v>6.47885123966942</v>
      </c>
      <c r="BI127" s="407">
        <v>9.4594594594594739</v>
      </c>
      <c r="BJ127" s="407">
        <v>17.971014492753646</v>
      </c>
      <c r="BK127" s="407">
        <v>13.793103448276135</v>
      </c>
      <c r="BL127" s="406">
        <v>14.999999999999748</v>
      </c>
      <c r="BM127" s="406">
        <v>9.4339622641509191</v>
      </c>
      <c r="BN127" s="394">
        <v>8.163265306122458</v>
      </c>
      <c r="BO127" s="394">
        <v>12.29260243835364</v>
      </c>
      <c r="BP127" s="394">
        <v>9.09</v>
      </c>
      <c r="BQ127" s="394">
        <v>13.791533909877153</v>
      </c>
      <c r="BR127" s="394">
        <v>3.5710076605774743</v>
      </c>
      <c r="BS127" s="394">
        <v>9.9948146227637924</v>
      </c>
      <c r="BT127" s="394">
        <v>7.5047035049822242</v>
      </c>
      <c r="BU127" s="394">
        <v>2.5657518582047123</v>
      </c>
      <c r="BV127" s="394">
        <v>0</v>
      </c>
      <c r="BW127" s="394">
        <v>9.5821748835023701</v>
      </c>
      <c r="BX127" s="406">
        <v>9.4808929232682502</v>
      </c>
      <c r="BY127" s="407">
        <v>4.6642595208298392</v>
      </c>
      <c r="BZ127" s="787" t="s">
        <v>2442</v>
      </c>
      <c r="CA127" s="682">
        <v>-9.6122132167258041</v>
      </c>
      <c r="CB127" s="350">
        <v>14.756718822109148</v>
      </c>
      <c r="CC127" s="406">
        <v>47.81561308456773</v>
      </c>
      <c r="CD127" s="554">
        <v>0.82620000000000005</v>
      </c>
      <c r="CE127" s="417">
        <v>0.82620000000000005</v>
      </c>
      <c r="CF127" s="417">
        <v>0.85098600000000002</v>
      </c>
      <c r="CG127" s="417">
        <v>0.87651558000000007</v>
      </c>
      <c r="CH127" s="495">
        <v>0.90281104740000007</v>
      </c>
      <c r="CI127" s="418">
        <v>4.2827126273999996</v>
      </c>
      <c r="CJ127" s="407">
        <v>8.5313000545816724</v>
      </c>
      <c r="CK127" s="462">
        <v>1.19</v>
      </c>
      <c r="CL127" s="463">
        <v>28.72</v>
      </c>
      <c r="CM127" s="463">
        <v>-11.37</v>
      </c>
      <c r="CN127" s="464">
        <v>1.08</v>
      </c>
      <c r="CO127" s="465">
        <v>5.16</v>
      </c>
    </row>
    <row r="128" spans="1:93" ht="11.25" customHeight="1">
      <c r="A128" s="23" t="s">
        <v>726</v>
      </c>
      <c r="B128" s="24" t="s">
        <v>3089</v>
      </c>
      <c r="C128" s="24" t="s">
        <v>3267</v>
      </c>
      <c r="D128" s="117">
        <v>21</v>
      </c>
      <c r="E128" s="121">
        <v>138</v>
      </c>
      <c r="F128" s="38" t="s">
        <v>2049</v>
      </c>
      <c r="G128" s="39" t="s">
        <v>1572</v>
      </c>
      <c r="H128" s="156">
        <v>82.9</v>
      </c>
      <c r="I128" s="227">
        <v>3.3775633293124239</v>
      </c>
      <c r="J128" s="94">
        <v>0.6</v>
      </c>
      <c r="K128" s="94">
        <v>0.7</v>
      </c>
      <c r="L128" s="83">
        <v>16.666666666666675</v>
      </c>
      <c r="M128" s="27">
        <v>41837</v>
      </c>
      <c r="N128" s="27">
        <v>41841</v>
      </c>
      <c r="O128" s="26">
        <v>41871</v>
      </c>
      <c r="P128" s="27" t="s">
        <v>651</v>
      </c>
      <c r="Q128" s="515"/>
      <c r="R128" s="224">
        <v>2.8</v>
      </c>
      <c r="S128" s="231">
        <v>47.700170357751276</v>
      </c>
      <c r="T128" s="680">
        <v>37.223212715244514</v>
      </c>
      <c r="U128" s="227">
        <v>14.122657580919933</v>
      </c>
      <c r="V128" s="263">
        <v>12</v>
      </c>
      <c r="W128" s="161">
        <v>5.87</v>
      </c>
      <c r="X128" s="149">
        <v>1.46</v>
      </c>
      <c r="Y128" s="155">
        <v>0.91</v>
      </c>
      <c r="Z128" s="149">
        <v>3</v>
      </c>
      <c r="AA128" s="156">
        <v>19.3</v>
      </c>
      <c r="AB128" s="432">
        <v>2.2999999999999998</v>
      </c>
      <c r="AC128" s="474">
        <v>6.52</v>
      </c>
      <c r="AD128" s="443">
        <v>32.700000000000003</v>
      </c>
      <c r="AE128" s="474">
        <v>9.69</v>
      </c>
      <c r="AF128" s="723">
        <v>24</v>
      </c>
      <c r="AG128" s="456">
        <v>50251</v>
      </c>
      <c r="AH128" s="655">
        <v>0.1</v>
      </c>
      <c r="AI128" s="767">
        <v>2.35</v>
      </c>
      <c r="AJ128" s="796">
        <v>0.27911773756524971</v>
      </c>
      <c r="AK128" s="688">
        <v>0.71336582732716081</v>
      </c>
      <c r="AL128" s="634">
        <v>11.111111111111116</v>
      </c>
      <c r="AM128" s="631">
        <v>13.040381433805548</v>
      </c>
      <c r="AN128" s="631">
        <v>9.1271500183836665</v>
      </c>
      <c r="AO128" s="235">
        <v>12.79448730054995</v>
      </c>
      <c r="AP128" s="808">
        <v>2.6</v>
      </c>
      <c r="AQ128" s="808">
        <v>2.34</v>
      </c>
      <c r="AR128" s="809" t="s">
        <v>1127</v>
      </c>
      <c r="AS128" s="808">
        <v>1.96</v>
      </c>
      <c r="AT128" s="796">
        <v>1.8</v>
      </c>
      <c r="AU128" s="809"/>
      <c r="AV128" s="810">
        <v>1.72</v>
      </c>
      <c r="AW128" s="812">
        <v>1.68</v>
      </c>
      <c r="AX128" s="811">
        <v>1.56</v>
      </c>
      <c r="AY128" s="811">
        <v>1.32</v>
      </c>
      <c r="AZ128" s="811">
        <v>1.1000000000000001</v>
      </c>
      <c r="BA128" s="811">
        <v>0.91</v>
      </c>
      <c r="BB128" s="811">
        <v>0.78</v>
      </c>
      <c r="BC128" s="811">
        <v>0.71</v>
      </c>
      <c r="BD128" s="812">
        <v>0.7</v>
      </c>
      <c r="BE128" s="811">
        <v>0.69</v>
      </c>
      <c r="BF128" s="811">
        <v>0.66500000000000004</v>
      </c>
      <c r="BG128" s="811">
        <v>0.625</v>
      </c>
      <c r="BH128" s="810">
        <v>21.16</v>
      </c>
      <c r="BI128" s="405">
        <v>11.111111111111116</v>
      </c>
      <c r="BJ128" s="405">
        <v>19.387755102040806</v>
      </c>
      <c r="BK128" s="405">
        <v>8.8888888888888786</v>
      </c>
      <c r="BL128" s="404">
        <v>4.6511627906976827</v>
      </c>
      <c r="BM128" s="404">
        <v>2.3809523809523725</v>
      </c>
      <c r="BN128" s="306">
        <v>7.6923076923076872</v>
      </c>
      <c r="BO128" s="306">
        <v>18.181818181818187</v>
      </c>
      <c r="BP128" s="306">
        <v>20</v>
      </c>
      <c r="BQ128" s="306">
        <v>20.879120879120894</v>
      </c>
      <c r="BR128" s="306">
        <v>16.666666666666675</v>
      </c>
      <c r="BS128" s="306">
        <v>9.8591549295774747</v>
      </c>
      <c r="BT128" s="306">
        <v>1.4285714285714235</v>
      </c>
      <c r="BU128" s="306">
        <v>1.449275362318847</v>
      </c>
      <c r="BV128" s="306">
        <v>3.7593984962405846</v>
      </c>
      <c r="BW128" s="306">
        <v>6.4000000000000057</v>
      </c>
      <c r="BX128" s="404">
        <v>10.182412260687506</v>
      </c>
      <c r="BY128" s="405">
        <v>6.8815523753485328</v>
      </c>
      <c r="BZ128" s="788" t="s">
        <v>2558</v>
      </c>
      <c r="CA128" s="486">
        <v>-1.6179442332238434</v>
      </c>
      <c r="CB128" s="348">
        <v>12.504713347696089</v>
      </c>
      <c r="CC128" s="404">
        <v>75.386292215324701</v>
      </c>
      <c r="CD128" s="570">
        <v>2.6597999999999997</v>
      </c>
      <c r="CE128" s="419">
        <v>2.8332189599999995</v>
      </c>
      <c r="CF128" s="419">
        <v>3.1077578772239995</v>
      </c>
      <c r="CG128" s="419">
        <v>3.4088996155270053</v>
      </c>
      <c r="CH128" s="496">
        <v>3.7392219882715718</v>
      </c>
      <c r="CI128" s="416">
        <v>15.748898441022575</v>
      </c>
      <c r="CJ128" s="405">
        <v>18.997464946951236</v>
      </c>
      <c r="CK128" s="457">
        <v>1.66</v>
      </c>
      <c r="CL128" s="458">
        <v>5.19</v>
      </c>
      <c r="CM128" s="458">
        <v>-24.32</v>
      </c>
      <c r="CN128" s="459">
        <v>-3.65</v>
      </c>
      <c r="CO128" s="460">
        <v>-15.33</v>
      </c>
    </row>
    <row r="129" spans="1:93" ht="11.25" customHeight="1">
      <c r="A129" s="86" t="s">
        <v>1614</v>
      </c>
      <c r="B129" s="24" t="s">
        <v>2796</v>
      </c>
      <c r="C129" s="24" t="s">
        <v>2678</v>
      </c>
      <c r="D129" s="117">
        <v>5</v>
      </c>
      <c r="E129" s="24">
        <v>579</v>
      </c>
      <c r="F129" s="38" t="s">
        <v>2049</v>
      </c>
      <c r="G129" s="39" t="s">
        <v>2049</v>
      </c>
      <c r="H129" s="179">
        <v>20.02</v>
      </c>
      <c r="I129" s="227">
        <v>5.2947052947052953</v>
      </c>
      <c r="J129" s="106">
        <v>0.245</v>
      </c>
      <c r="K129" s="106">
        <v>0.26500000000000001</v>
      </c>
      <c r="L129" s="83">
        <v>8.163265306122458</v>
      </c>
      <c r="M129" s="27">
        <v>41999</v>
      </c>
      <c r="N129" s="27">
        <v>42003</v>
      </c>
      <c r="O129" s="26">
        <v>42019</v>
      </c>
      <c r="P129" s="27" t="s">
        <v>1514</v>
      </c>
      <c r="Q129" s="627"/>
      <c r="R129" s="224">
        <v>1.06</v>
      </c>
      <c r="S129" s="231">
        <v>103.92156862745099</v>
      </c>
      <c r="T129" s="680">
        <v>45.294232312762908</v>
      </c>
      <c r="U129" s="227">
        <v>19.627450980392155</v>
      </c>
      <c r="V129" s="263">
        <v>12</v>
      </c>
      <c r="W129" s="161">
        <v>1.02</v>
      </c>
      <c r="X129" s="149">
        <v>11.55</v>
      </c>
      <c r="Y129" s="155">
        <v>3.21</v>
      </c>
      <c r="Z129" s="149">
        <v>2.42</v>
      </c>
      <c r="AA129" s="156">
        <v>12.5</v>
      </c>
      <c r="AB129" s="432">
        <v>277.8</v>
      </c>
      <c r="AC129" s="474">
        <v>11.69</v>
      </c>
      <c r="AD129" s="443">
        <v>7.2</v>
      </c>
      <c r="AE129" s="474">
        <v>1.7</v>
      </c>
      <c r="AF129" s="723">
        <v>14</v>
      </c>
      <c r="AG129" s="456">
        <v>3409</v>
      </c>
      <c r="AH129" s="655">
        <v>1.5</v>
      </c>
      <c r="AI129" s="767">
        <v>3.34</v>
      </c>
      <c r="AJ129" s="796">
        <v>0.23857535604011726</v>
      </c>
      <c r="AK129" s="688" t="s">
        <v>462</v>
      </c>
      <c r="AL129" s="634">
        <v>7.6923076923076872</v>
      </c>
      <c r="AM129" s="631">
        <v>5.6937550835409523</v>
      </c>
      <c r="AN129" s="631">
        <v>1.7177425634888444</v>
      </c>
      <c r="AO129" s="235">
        <v>-3.841914639411792</v>
      </c>
      <c r="AP129" s="808">
        <v>0.98</v>
      </c>
      <c r="AQ129" s="808">
        <v>0.91</v>
      </c>
      <c r="AR129" s="809"/>
      <c r="AS129" s="808">
        <v>0.87</v>
      </c>
      <c r="AT129" s="796">
        <v>0.83</v>
      </c>
      <c r="AU129" s="809"/>
      <c r="AV129" s="818">
        <v>0.65</v>
      </c>
      <c r="AW129" s="812">
        <v>0.9</v>
      </c>
      <c r="AX129" s="811">
        <v>2.1800000000000002</v>
      </c>
      <c r="AY129" s="811">
        <v>2.02</v>
      </c>
      <c r="AZ129" s="811">
        <v>1.83</v>
      </c>
      <c r="BA129" s="811">
        <v>1.6259999999999999</v>
      </c>
      <c r="BB129" s="811">
        <v>1.45</v>
      </c>
      <c r="BC129" s="811">
        <v>1.31</v>
      </c>
      <c r="BD129" s="811">
        <v>1.1000000000000001</v>
      </c>
      <c r="BE129" s="811">
        <v>1.0549999999999999</v>
      </c>
      <c r="BF129" s="811">
        <v>1.0089999999999999</v>
      </c>
      <c r="BG129" s="811">
        <v>0.96450000000000002</v>
      </c>
      <c r="BH129" s="810">
        <v>19.6845</v>
      </c>
      <c r="BI129" s="405">
        <v>7.6923076923076872</v>
      </c>
      <c r="BJ129" s="405">
        <v>4.5977011494252817</v>
      </c>
      <c r="BK129" s="405">
        <v>4.8192771084337505</v>
      </c>
      <c r="BL129" s="404">
        <v>27.692307692307683</v>
      </c>
      <c r="BM129" s="404">
        <v>0</v>
      </c>
      <c r="BN129" s="306">
        <v>0</v>
      </c>
      <c r="BO129" s="306">
        <v>7.9207920792079278</v>
      </c>
      <c r="BP129" s="306">
        <v>10.382513661202175</v>
      </c>
      <c r="BQ129" s="306">
        <v>12.54612546125462</v>
      </c>
      <c r="BR129" s="306">
        <v>12.137931034482751</v>
      </c>
      <c r="BS129" s="306">
        <v>10.687022900763354</v>
      </c>
      <c r="BT129" s="306">
        <v>19.090909090909093</v>
      </c>
      <c r="BU129" s="306">
        <v>4.2654028436019065</v>
      </c>
      <c r="BV129" s="306">
        <v>4.5589692765114043</v>
      </c>
      <c r="BW129" s="306">
        <v>4.6137895282529762</v>
      </c>
      <c r="BX129" s="404">
        <v>8.733669967910707</v>
      </c>
      <c r="BY129" s="405">
        <v>7.0259294972588817</v>
      </c>
      <c r="BZ129" s="788" t="s">
        <v>2637</v>
      </c>
      <c r="CA129" s="486">
        <v>-12.615003122198015</v>
      </c>
      <c r="CB129" s="348">
        <v>7.0124478581941396</v>
      </c>
      <c r="CC129" s="404">
        <v>45.367625208646103</v>
      </c>
      <c r="CD129" s="570">
        <v>1.0780000000000001</v>
      </c>
      <c r="CE129" s="419">
        <v>1.1858000000000002</v>
      </c>
      <c r="CF129" s="419">
        <v>1.2059586</v>
      </c>
      <c r="CG129" s="419">
        <v>1.2264598962</v>
      </c>
      <c r="CH129" s="496">
        <v>1.2473097144353997</v>
      </c>
      <c r="CI129" s="416">
        <v>5.9435282106353995</v>
      </c>
      <c r="CJ129" s="405">
        <v>29.687953100076918</v>
      </c>
      <c r="CK129" s="457">
        <v>1.71</v>
      </c>
      <c r="CL129" s="458">
        <v>29.63</v>
      </c>
      <c r="CM129" s="458">
        <v>-6.27</v>
      </c>
      <c r="CN129" s="525">
        <v>-0.98</v>
      </c>
      <c r="CO129" s="508">
        <v>6.46</v>
      </c>
    </row>
    <row r="130" spans="1:93" ht="11.25" customHeight="1">
      <c r="A130" s="23" t="s">
        <v>2440</v>
      </c>
      <c r="B130" s="24" t="s">
        <v>3538</v>
      </c>
      <c r="C130" s="109" t="s">
        <v>3266</v>
      </c>
      <c r="D130" s="117">
        <v>5</v>
      </c>
      <c r="E130" s="24">
        <v>529</v>
      </c>
      <c r="F130" s="57" t="s">
        <v>2659</v>
      </c>
      <c r="G130" s="49" t="s">
        <v>2659</v>
      </c>
      <c r="H130" s="179">
        <v>60.03</v>
      </c>
      <c r="I130" s="227">
        <v>1.3993003498250873</v>
      </c>
      <c r="J130" s="106">
        <v>0.18</v>
      </c>
      <c r="K130" s="106">
        <v>0.21</v>
      </c>
      <c r="L130" s="83">
        <v>16.666666666666675</v>
      </c>
      <c r="M130" s="27">
        <v>41878</v>
      </c>
      <c r="N130" s="27">
        <v>41880</v>
      </c>
      <c r="O130" s="26">
        <v>41901</v>
      </c>
      <c r="P130" s="92" t="s">
        <v>559</v>
      </c>
      <c r="Q130" s="24"/>
      <c r="R130" s="224">
        <v>0.84</v>
      </c>
      <c r="S130" s="231">
        <v>37.837837837837832</v>
      </c>
      <c r="T130" s="680">
        <v>392.83277503037903</v>
      </c>
      <c r="U130" s="227">
        <v>27.04054054054054</v>
      </c>
      <c r="V130" s="263">
        <v>12</v>
      </c>
      <c r="W130" s="161">
        <v>2.2200000000000002</v>
      </c>
      <c r="X130" s="149">
        <v>1.8</v>
      </c>
      <c r="Y130" s="155">
        <v>8.18</v>
      </c>
      <c r="Z130" s="149">
        <v>20.21</v>
      </c>
      <c r="AA130" s="156">
        <v>90.6</v>
      </c>
      <c r="AB130" s="432">
        <v>11.1</v>
      </c>
      <c r="AC130" s="474">
        <v>14.94</v>
      </c>
      <c r="AD130" s="443">
        <v>14.2</v>
      </c>
      <c r="AE130" s="474">
        <v>15.06</v>
      </c>
      <c r="AF130" s="723">
        <v>15</v>
      </c>
      <c r="AG130" s="456">
        <v>5049</v>
      </c>
      <c r="AH130" s="655">
        <v>0.8</v>
      </c>
      <c r="AI130" s="767">
        <v>0</v>
      </c>
      <c r="AJ130" s="796" t="s">
        <v>462</v>
      </c>
      <c r="AK130" s="688" t="s">
        <v>462</v>
      </c>
      <c r="AL130" s="634">
        <v>18.181818181818187</v>
      </c>
      <c r="AM130" s="631">
        <v>21.026546840831607</v>
      </c>
      <c r="AN130" s="631" t="s">
        <v>462</v>
      </c>
      <c r="AO130" s="235" t="s">
        <v>462</v>
      </c>
      <c r="AP130" s="808">
        <v>0.78</v>
      </c>
      <c r="AQ130" s="808">
        <v>0.66</v>
      </c>
      <c r="AR130" s="809"/>
      <c r="AS130" s="808">
        <v>0.54</v>
      </c>
      <c r="AT130" s="796">
        <v>0.44</v>
      </c>
      <c r="AU130" s="809"/>
      <c r="AV130" s="810">
        <v>0.2</v>
      </c>
      <c r="AW130" s="812">
        <v>0</v>
      </c>
      <c r="AX130" s="812">
        <v>0</v>
      </c>
      <c r="AY130" s="812">
        <v>0</v>
      </c>
      <c r="AZ130" s="812">
        <v>0</v>
      </c>
      <c r="BA130" s="812">
        <v>0</v>
      </c>
      <c r="BB130" s="812">
        <v>0</v>
      </c>
      <c r="BC130" s="812">
        <v>0</v>
      </c>
      <c r="BD130" s="812">
        <v>0</v>
      </c>
      <c r="BE130" s="812">
        <v>0</v>
      </c>
      <c r="BF130" s="812">
        <v>0</v>
      </c>
      <c r="BG130" s="812">
        <v>0</v>
      </c>
      <c r="BH130" s="810">
        <v>2.62</v>
      </c>
      <c r="BI130" s="405">
        <v>18.181818181818187</v>
      </c>
      <c r="BJ130" s="405">
        <v>22.222222222222211</v>
      </c>
      <c r="BK130" s="405">
        <v>22.72727272727273</v>
      </c>
      <c r="BL130" s="404">
        <v>120</v>
      </c>
      <c r="BM130" s="404">
        <v>0</v>
      </c>
      <c r="BN130" s="306">
        <v>0</v>
      </c>
      <c r="BO130" s="306">
        <v>0</v>
      </c>
      <c r="BP130" s="306">
        <v>0</v>
      </c>
      <c r="BQ130" s="306">
        <v>0</v>
      </c>
      <c r="BR130" s="306">
        <v>0</v>
      </c>
      <c r="BS130" s="306">
        <v>0</v>
      </c>
      <c r="BT130" s="306">
        <v>0</v>
      </c>
      <c r="BU130" s="306">
        <v>0</v>
      </c>
      <c r="BV130" s="306">
        <v>0</v>
      </c>
      <c r="BW130" s="306">
        <v>0</v>
      </c>
      <c r="BX130" s="404">
        <v>12.208754208754208</v>
      </c>
      <c r="BY130" s="405">
        <v>30.00569880157629</v>
      </c>
      <c r="BZ130" s="788" t="s">
        <v>2637</v>
      </c>
      <c r="CA130" s="486" t="s">
        <v>462</v>
      </c>
      <c r="CB130" s="348" t="s">
        <v>462</v>
      </c>
      <c r="CC130" s="404">
        <v>54.422162162162167</v>
      </c>
      <c r="CD130" s="570">
        <v>0.8580000000000001</v>
      </c>
      <c r="CE130" s="419">
        <v>0.94380000000000019</v>
      </c>
      <c r="CF130" s="419">
        <v>1.0381800000000003</v>
      </c>
      <c r="CG130" s="419">
        <v>1.1419980000000005</v>
      </c>
      <c r="CH130" s="496">
        <v>1.2561978000000007</v>
      </c>
      <c r="CI130" s="416">
        <v>5.2381758000000023</v>
      </c>
      <c r="CJ130" s="405">
        <v>8.7259300349825129</v>
      </c>
      <c r="CK130" s="457">
        <v>0.53</v>
      </c>
      <c r="CL130" s="458">
        <v>30.44</v>
      </c>
      <c r="CM130" s="458">
        <v>-11.43</v>
      </c>
      <c r="CN130" s="525">
        <v>-6.06</v>
      </c>
      <c r="CO130" s="508">
        <v>7.85</v>
      </c>
    </row>
    <row r="131" spans="1:93" ht="11.25" customHeight="1">
      <c r="A131" s="23" t="s">
        <v>1173</v>
      </c>
      <c r="B131" s="24" t="s">
        <v>1174</v>
      </c>
      <c r="C131" s="24" t="s">
        <v>497</v>
      </c>
      <c r="D131" s="117">
        <v>17</v>
      </c>
      <c r="E131" s="121">
        <v>171</v>
      </c>
      <c r="F131" s="38" t="s">
        <v>1572</v>
      </c>
      <c r="G131" s="39" t="s">
        <v>1572</v>
      </c>
      <c r="H131" s="481">
        <v>38.26</v>
      </c>
      <c r="I131" s="229">
        <v>3.6069001568217454</v>
      </c>
      <c r="J131" s="94">
        <v>0.34</v>
      </c>
      <c r="K131" s="94">
        <v>0.34499999999999997</v>
      </c>
      <c r="L131" s="84">
        <v>1.4705882352941124</v>
      </c>
      <c r="M131" s="27">
        <v>41781</v>
      </c>
      <c r="N131" s="27">
        <v>41786</v>
      </c>
      <c r="O131" s="26">
        <v>41802</v>
      </c>
      <c r="P131" s="92" t="s">
        <v>2156</v>
      </c>
      <c r="Q131" s="32"/>
      <c r="R131" s="192">
        <v>1.38</v>
      </c>
      <c r="S131" s="672">
        <v>44.089456869009581</v>
      </c>
      <c r="T131" s="681" t="s">
        <v>462</v>
      </c>
      <c r="U131" s="229">
        <v>12.223642172523961</v>
      </c>
      <c r="V131" s="264">
        <v>12</v>
      </c>
      <c r="W131" s="878">
        <v>3.13</v>
      </c>
      <c r="X131" s="506" t="s">
        <v>462</v>
      </c>
      <c r="Y131" s="879" t="s">
        <v>462</v>
      </c>
      <c r="Z131" s="506" t="s">
        <v>462</v>
      </c>
      <c r="AA131" s="880" t="s">
        <v>462</v>
      </c>
      <c r="AB131" s="881" t="s">
        <v>462</v>
      </c>
      <c r="AC131" s="945" t="s">
        <v>462</v>
      </c>
      <c r="AD131" s="882" t="s">
        <v>462</v>
      </c>
      <c r="AE131" s="945" t="s">
        <v>462</v>
      </c>
      <c r="AF131" s="725">
        <v>0</v>
      </c>
      <c r="AG131" s="962">
        <v>83</v>
      </c>
      <c r="AH131" s="946" t="s">
        <v>462</v>
      </c>
      <c r="AI131" s="879" t="s">
        <v>462</v>
      </c>
      <c r="AJ131" s="796" t="s">
        <v>462</v>
      </c>
      <c r="AK131" s="688">
        <v>0.85162344062750017</v>
      </c>
      <c r="AL131" s="635">
        <v>1.8518518518518379</v>
      </c>
      <c r="AM131" s="636">
        <v>3.5047635711788594</v>
      </c>
      <c r="AN131" s="636">
        <v>5.9480809502406418</v>
      </c>
      <c r="AO131" s="236">
        <v>6.9844025733461823</v>
      </c>
      <c r="AP131" s="814">
        <v>1.375</v>
      </c>
      <c r="AQ131" s="814">
        <v>1.35</v>
      </c>
      <c r="AR131" s="815"/>
      <c r="AS131" s="814">
        <v>1.3</v>
      </c>
      <c r="AT131" s="797">
        <v>1.24</v>
      </c>
      <c r="AU131" s="815"/>
      <c r="AV131" s="816">
        <v>1.18</v>
      </c>
      <c r="AW131" s="817">
        <v>1.03</v>
      </c>
      <c r="AX131" s="817">
        <v>0.9</v>
      </c>
      <c r="AY131" s="817">
        <v>0.82</v>
      </c>
      <c r="AZ131" s="817">
        <v>0.78</v>
      </c>
      <c r="BA131" s="817">
        <v>0.74</v>
      </c>
      <c r="BB131" s="817">
        <v>0.7</v>
      </c>
      <c r="BC131" s="817">
        <v>0.66</v>
      </c>
      <c r="BD131" s="817">
        <v>0.63</v>
      </c>
      <c r="BE131" s="817">
        <v>0.59</v>
      </c>
      <c r="BF131" s="817">
        <v>0.56000000000000005</v>
      </c>
      <c r="BG131" s="817">
        <v>0.50600000000000001</v>
      </c>
      <c r="BH131" s="816">
        <v>14.361000000000001</v>
      </c>
      <c r="BI131" s="409">
        <v>1.8518518518518379</v>
      </c>
      <c r="BJ131" s="409">
        <v>3.8461538461538547</v>
      </c>
      <c r="BK131" s="409">
        <v>4.8387096774193505</v>
      </c>
      <c r="BL131" s="408">
        <v>5.0847457627118731</v>
      </c>
      <c r="BM131" s="408">
        <v>14.563106796116498</v>
      </c>
      <c r="BN131" s="395">
        <v>14.444444444444438</v>
      </c>
      <c r="BO131" s="395">
        <v>9.7560975609756184</v>
      </c>
      <c r="BP131" s="395">
        <v>5.12820512820511</v>
      </c>
      <c r="BQ131" s="395">
        <v>5.4054054054054168</v>
      </c>
      <c r="BR131" s="395">
        <v>5.7142857142857162</v>
      </c>
      <c r="BS131" s="395">
        <v>6.0606060606060552</v>
      </c>
      <c r="BT131" s="395">
        <v>4.7619047619047672</v>
      </c>
      <c r="BU131" s="395">
        <v>6.7796610169491567</v>
      </c>
      <c r="BV131" s="395">
        <v>5.3571428571428381</v>
      </c>
      <c r="BW131" s="395">
        <v>10.671936758893285</v>
      </c>
      <c r="BX131" s="408">
        <v>6.950950509537722</v>
      </c>
      <c r="BY131" s="409">
        <v>3.6036228245064246</v>
      </c>
      <c r="BZ131" s="654" t="s">
        <v>2637</v>
      </c>
      <c r="CA131" s="487">
        <v>-2.6686610654615741</v>
      </c>
      <c r="CB131" s="349">
        <v>9.5549811070623871</v>
      </c>
      <c r="CC131" s="408">
        <v>34.714008941571322</v>
      </c>
      <c r="CD131" s="574">
        <v>1.41625</v>
      </c>
      <c r="CE131" s="420">
        <v>1.4587375</v>
      </c>
      <c r="CF131" s="420">
        <v>1.502499625</v>
      </c>
      <c r="CG131" s="420">
        <v>1.5475746137499999</v>
      </c>
      <c r="CH131" s="497">
        <v>1.5940018521624999</v>
      </c>
      <c r="CI131" s="421">
        <v>7.5190635909125003</v>
      </c>
      <c r="CJ131" s="409">
        <v>19.652544670445636</v>
      </c>
      <c r="CK131" s="883" t="s">
        <v>462</v>
      </c>
      <c r="CL131" s="884" t="s">
        <v>462</v>
      </c>
      <c r="CM131" s="884">
        <v>-8.8800000000000008</v>
      </c>
      <c r="CN131" s="1204">
        <v>-1.35</v>
      </c>
      <c r="CO131" s="1205">
        <v>0.96</v>
      </c>
    </row>
    <row r="132" spans="1:93" ht="11.25" customHeight="1">
      <c r="A132" s="15" t="s">
        <v>2097</v>
      </c>
      <c r="B132" s="16" t="s">
        <v>2098</v>
      </c>
      <c r="C132" s="16" t="s">
        <v>1312</v>
      </c>
      <c r="D132" s="116">
        <v>5</v>
      </c>
      <c r="E132" s="24">
        <v>499</v>
      </c>
      <c r="F132" s="78" t="s">
        <v>2659</v>
      </c>
      <c r="G132" s="50" t="s">
        <v>2659</v>
      </c>
      <c r="H132" s="180">
        <v>57.11</v>
      </c>
      <c r="I132" s="227">
        <v>1.751006828926633</v>
      </c>
      <c r="J132" s="202">
        <v>0.18</v>
      </c>
      <c r="K132" s="202">
        <v>0.25</v>
      </c>
      <c r="L132" s="96">
        <v>38.888888888888886</v>
      </c>
      <c r="M132" s="20">
        <v>41760</v>
      </c>
      <c r="N132" s="20">
        <v>41764</v>
      </c>
      <c r="O132" s="19">
        <v>41777</v>
      </c>
      <c r="P132" s="230" t="s">
        <v>913</v>
      </c>
      <c r="Q132" s="775"/>
      <c r="R132" s="224">
        <v>1</v>
      </c>
      <c r="S132" s="231">
        <v>24.752475247524753</v>
      </c>
      <c r="T132" s="680">
        <v>39.782992271924321</v>
      </c>
      <c r="U132" s="227">
        <v>14.136138613861386</v>
      </c>
      <c r="V132" s="263">
        <v>12</v>
      </c>
      <c r="W132" s="161">
        <v>4.04</v>
      </c>
      <c r="X132" s="149">
        <v>1.59</v>
      </c>
      <c r="Y132" s="155">
        <v>1.28</v>
      </c>
      <c r="Z132" s="149">
        <v>3.11</v>
      </c>
      <c r="AA132" s="156">
        <v>21.5</v>
      </c>
      <c r="AB132" s="432">
        <v>-41.5</v>
      </c>
      <c r="AC132" s="474">
        <v>10.55</v>
      </c>
      <c r="AD132" s="443">
        <v>5.2</v>
      </c>
      <c r="AE132" s="474">
        <v>8.86</v>
      </c>
      <c r="AF132" s="723">
        <v>17</v>
      </c>
      <c r="AG132" s="456">
        <v>8733</v>
      </c>
      <c r="AH132" s="655">
        <v>0.3</v>
      </c>
      <c r="AI132" s="767">
        <v>0.97</v>
      </c>
      <c r="AJ132" s="795">
        <v>8.1136843610117726</v>
      </c>
      <c r="AK132" s="794" t="s">
        <v>462</v>
      </c>
      <c r="AL132" s="634">
        <v>77.142857142857139</v>
      </c>
      <c r="AM132" s="631">
        <v>57.069032619569661</v>
      </c>
      <c r="AN132" s="631">
        <v>42.191158677261221</v>
      </c>
      <c r="AO132" s="235" t="s">
        <v>462</v>
      </c>
      <c r="AP132" s="808">
        <v>0.93</v>
      </c>
      <c r="AQ132" s="808">
        <v>0.52500000000000002</v>
      </c>
      <c r="AR132" s="809"/>
      <c r="AS132" s="808">
        <v>0.27</v>
      </c>
      <c r="AT132" s="796">
        <v>0.24</v>
      </c>
      <c r="AU132" s="809"/>
      <c r="AV132" s="810">
        <v>0.18</v>
      </c>
      <c r="AW132" s="812">
        <v>0.16</v>
      </c>
      <c r="AX132" s="812">
        <v>0.16</v>
      </c>
      <c r="AY132" s="812">
        <v>0.16</v>
      </c>
      <c r="AZ132" s="811">
        <v>0.16</v>
      </c>
      <c r="BA132" s="811">
        <v>0.08</v>
      </c>
      <c r="BB132" s="812">
        <v>0</v>
      </c>
      <c r="BC132" s="812">
        <v>0</v>
      </c>
      <c r="BD132" s="812">
        <v>0</v>
      </c>
      <c r="BE132" s="812">
        <v>0</v>
      </c>
      <c r="BF132" s="812">
        <v>0</v>
      </c>
      <c r="BG132" s="812">
        <v>0</v>
      </c>
      <c r="BH132" s="810">
        <v>2.8650000000000002</v>
      </c>
      <c r="BI132" s="405">
        <v>77.142857142857139</v>
      </c>
      <c r="BJ132" s="405">
        <v>94.444444444444443</v>
      </c>
      <c r="BK132" s="405">
        <v>12.5</v>
      </c>
      <c r="BL132" s="404">
        <v>33.333333333333329</v>
      </c>
      <c r="BM132" s="404">
        <v>12.5</v>
      </c>
      <c r="BN132" s="306">
        <v>0</v>
      </c>
      <c r="BO132" s="306">
        <v>0</v>
      </c>
      <c r="BP132" s="306">
        <v>0</v>
      </c>
      <c r="BQ132" s="306">
        <v>100</v>
      </c>
      <c r="BR132" s="306">
        <v>0</v>
      </c>
      <c r="BS132" s="306">
        <v>0</v>
      </c>
      <c r="BT132" s="306">
        <v>0</v>
      </c>
      <c r="BU132" s="306">
        <v>0</v>
      </c>
      <c r="BV132" s="306">
        <v>0</v>
      </c>
      <c r="BW132" s="306">
        <v>0</v>
      </c>
      <c r="BX132" s="404">
        <v>21.994708994708997</v>
      </c>
      <c r="BY132" s="405">
        <v>35.625717535945988</v>
      </c>
      <c r="BZ132" s="788" t="s">
        <v>1464</v>
      </c>
      <c r="CA132" s="486">
        <v>29.806026892326472</v>
      </c>
      <c r="CB132" s="348">
        <v>43.942165506187855</v>
      </c>
      <c r="CC132" s="404">
        <v>62.771138613861389</v>
      </c>
      <c r="CD132" s="570">
        <v>0.93930000000000002</v>
      </c>
      <c r="CE132" s="419">
        <v>1.0332300000000001</v>
      </c>
      <c r="CF132" s="419">
        <v>1.124774178</v>
      </c>
      <c r="CG132" s="419">
        <v>1.2244291701708001</v>
      </c>
      <c r="CH132" s="496">
        <v>1.3329135946479329</v>
      </c>
      <c r="CI132" s="416">
        <v>5.6546469428187329</v>
      </c>
      <c r="CJ132" s="405">
        <v>9.9013254120447076</v>
      </c>
      <c r="CK132" s="457">
        <v>1.86</v>
      </c>
      <c r="CL132" s="458">
        <v>16.559999999999999</v>
      </c>
      <c r="CM132" s="458">
        <v>-12.8</v>
      </c>
      <c r="CN132" s="525">
        <v>0.06</v>
      </c>
      <c r="CO132" s="508">
        <v>-3.78</v>
      </c>
    </row>
    <row r="133" spans="1:93" ht="11.25" customHeight="1">
      <c r="A133" s="23" t="s">
        <v>3516</v>
      </c>
      <c r="B133" s="24" t="s">
        <v>3517</v>
      </c>
      <c r="C133" s="24" t="s">
        <v>3133</v>
      </c>
      <c r="D133" s="117">
        <v>6</v>
      </c>
      <c r="E133" s="24">
        <v>435</v>
      </c>
      <c r="F133" s="57" t="s">
        <v>2659</v>
      </c>
      <c r="G133" s="49" t="s">
        <v>2659</v>
      </c>
      <c r="H133" s="179">
        <v>17.29</v>
      </c>
      <c r="I133" s="227">
        <v>5.7385772122614229</v>
      </c>
      <c r="J133" s="106">
        <v>0.23304999999999998</v>
      </c>
      <c r="K133" s="106">
        <v>0.24804999999999999</v>
      </c>
      <c r="L133" s="83">
        <v>6.436387041407432</v>
      </c>
      <c r="M133" s="27">
        <v>41984</v>
      </c>
      <c r="N133" s="27">
        <v>41988</v>
      </c>
      <c r="O133" s="26">
        <v>42004</v>
      </c>
      <c r="P133" s="27" t="s">
        <v>1445</v>
      </c>
      <c r="Q133" s="91" t="s">
        <v>1804</v>
      </c>
      <c r="R133" s="224">
        <v>0.99219999999999997</v>
      </c>
      <c r="S133" s="231">
        <v>127.20512820512819</v>
      </c>
      <c r="T133" s="680">
        <v>22.371625856710821</v>
      </c>
      <c r="U133" s="227">
        <v>22.166666666666664</v>
      </c>
      <c r="V133" s="263">
        <v>12</v>
      </c>
      <c r="W133" s="161">
        <v>0.78</v>
      </c>
      <c r="X133" s="149" t="s">
        <v>462</v>
      </c>
      <c r="Y133" s="155">
        <v>0.84</v>
      </c>
      <c r="Z133" s="149">
        <v>1.52</v>
      </c>
      <c r="AA133" s="156">
        <v>7.2</v>
      </c>
      <c r="AB133" s="432">
        <v>12.9</v>
      </c>
      <c r="AC133" s="474">
        <v>152.4</v>
      </c>
      <c r="AD133" s="443">
        <v>2.7</v>
      </c>
      <c r="AE133" s="474" t="s">
        <v>462</v>
      </c>
      <c r="AF133" s="723">
        <v>14</v>
      </c>
      <c r="AG133" s="456">
        <v>13103</v>
      </c>
      <c r="AH133" s="655">
        <v>0</v>
      </c>
      <c r="AI133" s="767">
        <v>0.5</v>
      </c>
      <c r="AJ133" s="796">
        <v>13.984093932160702</v>
      </c>
      <c r="AK133" s="688" t="s">
        <v>462</v>
      </c>
      <c r="AL133" s="634">
        <v>4.5257258438329506</v>
      </c>
      <c r="AM133" s="631">
        <v>7.1293728891649311</v>
      </c>
      <c r="AN133" s="631">
        <v>37.7570536168339</v>
      </c>
      <c r="AO133" s="235" t="s">
        <v>462</v>
      </c>
      <c r="AP133" s="808">
        <v>0.99219999999999997</v>
      </c>
      <c r="AQ133" s="808">
        <v>0.94923999999999997</v>
      </c>
      <c r="AR133" s="809"/>
      <c r="AS133" s="1004">
        <v>0.88300000000000001</v>
      </c>
      <c r="AT133" s="796">
        <v>0.80699999999999994</v>
      </c>
      <c r="AU133" s="809"/>
      <c r="AV133" s="810">
        <v>0.77899999999999991</v>
      </c>
      <c r="AW133" s="811">
        <v>0.2</v>
      </c>
      <c r="AX133" s="812">
        <v>0</v>
      </c>
      <c r="AY133" s="812">
        <v>0</v>
      </c>
      <c r="AZ133" s="812">
        <v>0</v>
      </c>
      <c r="BA133" s="812">
        <v>0</v>
      </c>
      <c r="BB133" s="812">
        <v>0</v>
      </c>
      <c r="BC133" s="812">
        <v>0</v>
      </c>
      <c r="BD133" s="812">
        <v>0</v>
      </c>
      <c r="BE133" s="812">
        <v>0</v>
      </c>
      <c r="BF133" s="812">
        <v>0</v>
      </c>
      <c r="BG133" s="812">
        <v>0</v>
      </c>
      <c r="BH133" s="810">
        <v>4.6104399999999996</v>
      </c>
      <c r="BI133" s="405">
        <v>4.5257258438329506</v>
      </c>
      <c r="BJ133" s="405">
        <v>7.5016987542468883</v>
      </c>
      <c r="BK133" s="405">
        <v>9.4175960346964072</v>
      </c>
      <c r="BL133" s="404">
        <v>3.594351732991008</v>
      </c>
      <c r="BM133" s="404">
        <v>289.5</v>
      </c>
      <c r="BN133" s="306">
        <v>0</v>
      </c>
      <c r="BO133" s="306">
        <v>0</v>
      </c>
      <c r="BP133" s="306">
        <v>0</v>
      </c>
      <c r="BQ133" s="306">
        <v>0</v>
      </c>
      <c r="BR133" s="306">
        <v>0</v>
      </c>
      <c r="BS133" s="306">
        <v>0</v>
      </c>
      <c r="BT133" s="306">
        <v>0</v>
      </c>
      <c r="BU133" s="306">
        <v>0</v>
      </c>
      <c r="BV133" s="306">
        <v>0</v>
      </c>
      <c r="BW133" s="306">
        <v>0</v>
      </c>
      <c r="BX133" s="404">
        <v>20.969291491051145</v>
      </c>
      <c r="BY133" s="405">
        <v>71.829868612583951</v>
      </c>
      <c r="BZ133" s="788" t="s">
        <v>1465</v>
      </c>
      <c r="CA133" s="486">
        <v>21.328964162428662</v>
      </c>
      <c r="CB133" s="348">
        <v>43.495630829095326</v>
      </c>
      <c r="CC133" s="404">
        <v>49.11907622053598</v>
      </c>
      <c r="CD133" s="570">
        <v>1.0914200000000001</v>
      </c>
      <c r="CE133" s="419">
        <v>1.2005620000000001</v>
      </c>
      <c r="CF133" s="419">
        <v>1.2365788600000001</v>
      </c>
      <c r="CG133" s="419">
        <v>1.2736762258000001</v>
      </c>
      <c r="CH133" s="496">
        <v>1.311886512574</v>
      </c>
      <c r="CI133" s="416">
        <v>6.1141235983740003</v>
      </c>
      <c r="CJ133" s="405">
        <v>35.362195479317528</v>
      </c>
      <c r="CK133" s="457">
        <v>1.1100000000000001</v>
      </c>
      <c r="CL133" s="458">
        <v>7.32</v>
      </c>
      <c r="CM133" s="458">
        <v>-46.6</v>
      </c>
      <c r="CN133" s="525">
        <v>-10.92</v>
      </c>
      <c r="CO133" s="508">
        <v>-33.03</v>
      </c>
    </row>
    <row r="134" spans="1:93" ht="11.25" customHeight="1">
      <c r="A134" s="86" t="s">
        <v>442</v>
      </c>
      <c r="B134" s="24" t="s">
        <v>2736</v>
      </c>
      <c r="C134" s="24" t="s">
        <v>1378</v>
      </c>
      <c r="D134" s="117">
        <v>10</v>
      </c>
      <c r="E134" s="121">
        <v>354</v>
      </c>
      <c r="F134" s="38" t="s">
        <v>2049</v>
      </c>
      <c r="G134" s="39" t="s">
        <v>2049</v>
      </c>
      <c r="H134" s="179">
        <v>20.79</v>
      </c>
      <c r="I134" s="227">
        <v>4.7619047619047628</v>
      </c>
      <c r="J134" s="106">
        <v>0.23749999999999999</v>
      </c>
      <c r="K134" s="106">
        <v>0.2475</v>
      </c>
      <c r="L134" s="83">
        <v>4.2105263157894868</v>
      </c>
      <c r="M134" s="27">
        <v>42046</v>
      </c>
      <c r="N134" s="27">
        <v>42048</v>
      </c>
      <c r="O134" s="26">
        <v>42073</v>
      </c>
      <c r="P134" s="92" t="s">
        <v>2157</v>
      </c>
      <c r="Q134" s="24"/>
      <c r="R134" s="224">
        <v>0.99</v>
      </c>
      <c r="S134" s="231">
        <v>77.952755905511808</v>
      </c>
      <c r="T134" s="680">
        <v>20.628276545601885</v>
      </c>
      <c r="U134" s="227">
        <v>16.370078740157478</v>
      </c>
      <c r="V134" s="263">
        <v>12</v>
      </c>
      <c r="W134" s="161">
        <v>1.27</v>
      </c>
      <c r="X134" s="149">
        <v>4.6900000000000004</v>
      </c>
      <c r="Y134" s="155">
        <v>0.99</v>
      </c>
      <c r="Z134" s="149">
        <v>2</v>
      </c>
      <c r="AA134" s="156">
        <v>12.4</v>
      </c>
      <c r="AB134" s="432">
        <v>-25.8</v>
      </c>
      <c r="AC134" s="474">
        <v>0.94</v>
      </c>
      <c r="AD134" s="443">
        <v>-11.1</v>
      </c>
      <c r="AE134" s="474">
        <v>3.49</v>
      </c>
      <c r="AF134" s="723">
        <v>17</v>
      </c>
      <c r="AG134" s="456">
        <v>8936</v>
      </c>
      <c r="AH134" s="655">
        <v>0.1</v>
      </c>
      <c r="AI134" s="767">
        <v>2.0299999999999998</v>
      </c>
      <c r="AJ134" s="796" t="s">
        <v>462</v>
      </c>
      <c r="AK134" s="688">
        <v>0.5051356153315304</v>
      </c>
      <c r="AL134" s="634">
        <v>14.457831325301207</v>
      </c>
      <c r="AM134" s="631">
        <v>6.3405342843130041</v>
      </c>
      <c r="AN134" s="631">
        <v>4.5639552591273169</v>
      </c>
      <c r="AO134" s="235">
        <v>9.0351088313816561</v>
      </c>
      <c r="AP134" s="808">
        <v>0.95</v>
      </c>
      <c r="AQ134" s="808">
        <v>0.83</v>
      </c>
      <c r="AR134" s="809"/>
      <c r="AS134" s="808">
        <v>0.81</v>
      </c>
      <c r="AT134" s="796">
        <v>0.79</v>
      </c>
      <c r="AU134" s="809"/>
      <c r="AV134" s="810">
        <v>0.78</v>
      </c>
      <c r="AW134" s="811">
        <v>0.76</v>
      </c>
      <c r="AX134" s="811">
        <v>0.73</v>
      </c>
      <c r="AY134" s="811">
        <v>0.68</v>
      </c>
      <c r="AZ134" s="811">
        <v>0.6</v>
      </c>
      <c r="BA134" s="812">
        <v>0.3</v>
      </c>
      <c r="BB134" s="812">
        <v>0.4</v>
      </c>
      <c r="BC134" s="812">
        <v>0.79249999999999998</v>
      </c>
      <c r="BD134" s="812">
        <v>1.07</v>
      </c>
      <c r="BE134" s="812">
        <v>1.5</v>
      </c>
      <c r="BF134" s="812">
        <v>1.5</v>
      </c>
      <c r="BG134" s="812">
        <v>1.5</v>
      </c>
      <c r="BH134" s="810">
        <v>13.9925</v>
      </c>
      <c r="BI134" s="405">
        <v>14.457831325301207</v>
      </c>
      <c r="BJ134" s="405">
        <v>2.4691358024691246</v>
      </c>
      <c r="BK134" s="405">
        <v>2.5316455696202445</v>
      </c>
      <c r="BL134" s="404">
        <v>1.2820512820512775</v>
      </c>
      <c r="BM134" s="404">
        <v>2.6315789473684292</v>
      </c>
      <c r="BN134" s="306">
        <v>4.1095890410958846</v>
      </c>
      <c r="BO134" s="306">
        <v>7.3529411764705843</v>
      </c>
      <c r="BP134" s="306">
        <v>13.333333333333353</v>
      </c>
      <c r="BQ134" s="306">
        <v>100</v>
      </c>
      <c r="BR134" s="306">
        <v>0</v>
      </c>
      <c r="BS134" s="306">
        <v>0</v>
      </c>
      <c r="BT134" s="306">
        <v>0</v>
      </c>
      <c r="BU134" s="306">
        <v>0</v>
      </c>
      <c r="BV134" s="306">
        <v>0</v>
      </c>
      <c r="BW134" s="306">
        <v>0</v>
      </c>
      <c r="BX134" s="404">
        <v>9.8778737651806754</v>
      </c>
      <c r="BY134" s="405">
        <v>24.51564126943525</v>
      </c>
      <c r="BZ134" s="788" t="s">
        <v>52</v>
      </c>
      <c r="CA134" s="486">
        <v>-7.0442187191253982</v>
      </c>
      <c r="CB134" s="348">
        <v>9.3258600210320797</v>
      </c>
      <c r="CC134" s="404">
        <v>51.276715763329136</v>
      </c>
      <c r="CD134" s="570">
        <v>0.95949999999999991</v>
      </c>
      <c r="CE134" s="419">
        <v>0.96851929999999997</v>
      </c>
      <c r="CF134" s="419">
        <v>1.00232062357</v>
      </c>
      <c r="CG134" s="419">
        <v>1.037301613332593</v>
      </c>
      <c r="CH134" s="496">
        <v>1.0735034396379004</v>
      </c>
      <c r="CI134" s="416">
        <v>5.0411449765404939</v>
      </c>
      <c r="CJ134" s="405">
        <v>24.247931585091361</v>
      </c>
      <c r="CK134" s="457">
        <v>0.42</v>
      </c>
      <c r="CL134" s="458">
        <v>0.72</v>
      </c>
      <c r="CM134" s="458">
        <v>-16.989999999999998</v>
      </c>
      <c r="CN134" s="459">
        <v>-7.51</v>
      </c>
      <c r="CO134" s="460">
        <v>-11.3</v>
      </c>
    </row>
    <row r="135" spans="1:93" ht="11.25" customHeight="1">
      <c r="A135" s="23" t="s">
        <v>642</v>
      </c>
      <c r="B135" s="24" t="s">
        <v>643</v>
      </c>
      <c r="C135" s="109" t="s">
        <v>1768</v>
      </c>
      <c r="D135" s="117">
        <v>6</v>
      </c>
      <c r="E135" s="24">
        <v>451</v>
      </c>
      <c r="F135" s="57" t="s">
        <v>2659</v>
      </c>
      <c r="G135" s="49" t="s">
        <v>2659</v>
      </c>
      <c r="H135" s="179">
        <v>29.02</v>
      </c>
      <c r="I135" s="227">
        <v>4.135079255685735</v>
      </c>
      <c r="J135" s="106">
        <v>0.08</v>
      </c>
      <c r="K135" s="106">
        <v>0.1</v>
      </c>
      <c r="L135" s="83">
        <v>25</v>
      </c>
      <c r="M135" s="27">
        <v>42032</v>
      </c>
      <c r="N135" s="27">
        <v>42034</v>
      </c>
      <c r="O135" s="26">
        <v>42062</v>
      </c>
      <c r="P135" s="27" t="s">
        <v>1393</v>
      </c>
      <c r="Q135" s="109" t="s">
        <v>1721</v>
      </c>
      <c r="R135" s="224">
        <v>1.2</v>
      </c>
      <c r="S135" s="231">
        <v>45.627376425855523</v>
      </c>
      <c r="T135" s="680">
        <v>-19.238311315919411</v>
      </c>
      <c r="U135" s="227">
        <v>11.034220532319392</v>
      </c>
      <c r="V135" s="263">
        <v>12</v>
      </c>
      <c r="W135" s="161">
        <v>2.63</v>
      </c>
      <c r="X135" s="149">
        <v>0.49</v>
      </c>
      <c r="Y135" s="155">
        <v>6.12</v>
      </c>
      <c r="Z135" s="149">
        <v>1.33</v>
      </c>
      <c r="AA135" s="156">
        <v>15.5</v>
      </c>
      <c r="AB135" s="432">
        <v>208.3</v>
      </c>
      <c r="AC135" s="474">
        <v>-73.040000000000006</v>
      </c>
      <c r="AD135" s="443">
        <v>0</v>
      </c>
      <c r="AE135" s="474">
        <v>22.7</v>
      </c>
      <c r="AF135" s="723">
        <v>6</v>
      </c>
      <c r="AG135" s="456">
        <v>1095</v>
      </c>
      <c r="AH135" s="655">
        <v>2.5</v>
      </c>
      <c r="AI135" s="767">
        <v>0.79</v>
      </c>
      <c r="AJ135" s="796" t="s">
        <v>462</v>
      </c>
      <c r="AK135" s="990" t="s">
        <v>462</v>
      </c>
      <c r="AL135" s="634">
        <v>9.5238095238095344</v>
      </c>
      <c r="AM135" s="631">
        <v>9.5376104072121279</v>
      </c>
      <c r="AN135" s="631" t="s">
        <v>462</v>
      </c>
      <c r="AO135" s="235" t="s">
        <v>462</v>
      </c>
      <c r="AP135" s="808">
        <v>0.92</v>
      </c>
      <c r="AQ135" s="808">
        <v>0.84</v>
      </c>
      <c r="AR135" s="809"/>
      <c r="AS135" s="808">
        <v>0.75</v>
      </c>
      <c r="AT135" s="819">
        <v>0.7</v>
      </c>
      <c r="AU135" s="809"/>
      <c r="AV135" s="810">
        <v>0.17499999999999999</v>
      </c>
      <c r="AW135" s="812">
        <v>0</v>
      </c>
      <c r="AX135" s="812">
        <v>0</v>
      </c>
      <c r="AY135" s="812">
        <v>0</v>
      </c>
      <c r="AZ135" s="812">
        <v>0</v>
      </c>
      <c r="BA135" s="812">
        <v>0</v>
      </c>
      <c r="BB135" s="812">
        <v>0</v>
      </c>
      <c r="BC135" s="812">
        <v>0</v>
      </c>
      <c r="BD135" s="812">
        <v>0</v>
      </c>
      <c r="BE135" s="812">
        <v>0</v>
      </c>
      <c r="BF135" s="812">
        <v>0</v>
      </c>
      <c r="BG135" s="812">
        <v>0</v>
      </c>
      <c r="BH135" s="810">
        <v>3.3849999999999998</v>
      </c>
      <c r="BI135" s="405">
        <v>9.5238095238095344</v>
      </c>
      <c r="BJ135" s="405">
        <v>12</v>
      </c>
      <c r="BK135" s="405">
        <v>7.1428571428571397</v>
      </c>
      <c r="BL135" s="404">
        <v>300</v>
      </c>
      <c r="BM135" s="404">
        <v>0</v>
      </c>
      <c r="BN135" s="306">
        <v>0</v>
      </c>
      <c r="BO135" s="306">
        <v>0</v>
      </c>
      <c r="BP135" s="306">
        <v>0</v>
      </c>
      <c r="BQ135" s="306">
        <v>0</v>
      </c>
      <c r="BR135" s="306">
        <v>0</v>
      </c>
      <c r="BS135" s="306">
        <v>0</v>
      </c>
      <c r="BT135" s="306">
        <v>0</v>
      </c>
      <c r="BU135" s="306">
        <v>0</v>
      </c>
      <c r="BV135" s="306">
        <v>0</v>
      </c>
      <c r="BW135" s="306">
        <v>0</v>
      </c>
      <c r="BX135" s="404">
        <v>21.911111111111111</v>
      </c>
      <c r="BY135" s="405">
        <v>74.424132064878521</v>
      </c>
      <c r="BZ135" s="788" t="s">
        <v>2637</v>
      </c>
      <c r="CA135" s="486" t="s">
        <v>462</v>
      </c>
      <c r="CB135" s="348" t="s">
        <v>462</v>
      </c>
      <c r="CC135" s="404">
        <v>54.734550269693337</v>
      </c>
      <c r="CD135" s="570">
        <v>1.0120000000000002</v>
      </c>
      <c r="CE135" s="419">
        <v>1.0221200000000001</v>
      </c>
      <c r="CF135" s="419">
        <v>1.1243320000000003</v>
      </c>
      <c r="CG135" s="419">
        <v>1.2367652000000005</v>
      </c>
      <c r="CH135" s="496">
        <v>1.3604417200000005</v>
      </c>
      <c r="CI135" s="416">
        <v>5.7556589200000019</v>
      </c>
      <c r="CJ135" s="405">
        <v>19.833421502412136</v>
      </c>
      <c r="CK135" s="457">
        <v>0.84</v>
      </c>
      <c r="CL135" s="458">
        <v>51.07</v>
      </c>
      <c r="CM135" s="458">
        <v>-7.84</v>
      </c>
      <c r="CN135" s="525">
        <v>-3.08</v>
      </c>
      <c r="CO135" s="508">
        <v>17.25</v>
      </c>
    </row>
    <row r="136" spans="1:93" ht="11.25" customHeight="1">
      <c r="A136" s="30" t="s">
        <v>3347</v>
      </c>
      <c r="B136" s="32" t="s">
        <v>3348</v>
      </c>
      <c r="C136" s="32" t="s">
        <v>2586</v>
      </c>
      <c r="D136" s="118">
        <v>6</v>
      </c>
      <c r="E136" s="24">
        <v>429</v>
      </c>
      <c r="F136" s="40" t="s">
        <v>2049</v>
      </c>
      <c r="G136" s="42" t="s">
        <v>2049</v>
      </c>
      <c r="H136" s="498">
        <v>116.48</v>
      </c>
      <c r="I136" s="227">
        <v>0.75549450549450547</v>
      </c>
      <c r="J136" s="203">
        <v>0.2</v>
      </c>
      <c r="K136" s="203">
        <v>0.22</v>
      </c>
      <c r="L136" s="84">
        <v>9.9999999999999858</v>
      </c>
      <c r="M136" s="44">
        <v>41865</v>
      </c>
      <c r="N136" s="44">
        <v>41869</v>
      </c>
      <c r="O136" s="43">
        <v>41885</v>
      </c>
      <c r="P136" s="44" t="s">
        <v>1884</v>
      </c>
      <c r="Q136" s="1058"/>
      <c r="R136" s="224">
        <v>0.88</v>
      </c>
      <c r="S136" s="231">
        <v>15.742397137745975</v>
      </c>
      <c r="T136" s="680">
        <v>100.94248216081864</v>
      </c>
      <c r="U136" s="227">
        <v>20.837209302325583</v>
      </c>
      <c r="V136" s="263">
        <v>12</v>
      </c>
      <c r="W136" s="161">
        <v>5.59</v>
      </c>
      <c r="X136" s="149">
        <v>2.08</v>
      </c>
      <c r="Y136" s="155">
        <v>1.36</v>
      </c>
      <c r="Z136" s="149">
        <v>4.3600000000000003</v>
      </c>
      <c r="AA136" s="156">
        <v>22.4</v>
      </c>
      <c r="AB136" s="432">
        <v>33.9</v>
      </c>
      <c r="AC136" s="474">
        <v>6.59</v>
      </c>
      <c r="AD136" s="443">
        <v>11.3</v>
      </c>
      <c r="AE136" s="474">
        <v>10</v>
      </c>
      <c r="AF136" s="723">
        <v>5</v>
      </c>
      <c r="AG136" s="456">
        <v>1981</v>
      </c>
      <c r="AH136" s="655">
        <v>2.4</v>
      </c>
      <c r="AI136" s="767">
        <v>0.33</v>
      </c>
      <c r="AJ136" s="797">
        <v>1.6341986950641068</v>
      </c>
      <c r="AK136" s="686">
        <v>1.3836525105620612</v>
      </c>
      <c r="AL136" s="634">
        <v>10.526315789473673</v>
      </c>
      <c r="AM136" s="631">
        <v>11.868894208139679</v>
      </c>
      <c r="AN136" s="631">
        <v>18.466445254224407</v>
      </c>
      <c r="AO136" s="235">
        <v>13.346158167069744</v>
      </c>
      <c r="AP136" s="808">
        <v>0.84</v>
      </c>
      <c r="AQ136" s="808">
        <v>0.76</v>
      </c>
      <c r="AR136" s="809"/>
      <c r="AS136" s="808">
        <v>0.68</v>
      </c>
      <c r="AT136" s="796">
        <v>0.6</v>
      </c>
      <c r="AU136" s="809"/>
      <c r="AV136" s="810">
        <v>0.52</v>
      </c>
      <c r="AW136" s="811">
        <v>0.36</v>
      </c>
      <c r="AX136" s="812">
        <v>0.24</v>
      </c>
      <c r="AY136" s="812">
        <v>0.24</v>
      </c>
      <c r="AZ136" s="812">
        <v>0.24</v>
      </c>
      <c r="BA136" s="812">
        <v>0.24</v>
      </c>
      <c r="BB136" s="812">
        <v>0.24</v>
      </c>
      <c r="BC136" s="812">
        <v>0.24</v>
      </c>
      <c r="BD136" s="811">
        <v>0.22500000000000001</v>
      </c>
      <c r="BE136" s="811">
        <v>0.22</v>
      </c>
      <c r="BF136" s="812">
        <v>0.2</v>
      </c>
      <c r="BG136" s="811">
        <v>1.06</v>
      </c>
      <c r="BH136" s="810">
        <v>6.9050000000000002</v>
      </c>
      <c r="BI136" s="405">
        <v>10.526315789473673</v>
      </c>
      <c r="BJ136" s="405">
        <v>11.764705882352944</v>
      </c>
      <c r="BK136" s="405">
        <v>13.333333333333353</v>
      </c>
      <c r="BL136" s="404">
        <v>15.384615384615374</v>
      </c>
      <c r="BM136" s="404">
        <v>44.444444444444464</v>
      </c>
      <c r="BN136" s="306">
        <v>50</v>
      </c>
      <c r="BO136" s="306">
        <v>0</v>
      </c>
      <c r="BP136" s="306">
        <v>0</v>
      </c>
      <c r="BQ136" s="306">
        <v>0</v>
      </c>
      <c r="BR136" s="306">
        <v>0</v>
      </c>
      <c r="BS136" s="306">
        <v>0</v>
      </c>
      <c r="BT136" s="306">
        <v>6.6666666666666652</v>
      </c>
      <c r="BU136" s="306">
        <v>2.2727272727272707</v>
      </c>
      <c r="BV136" s="306">
        <v>9.9999999999999858</v>
      </c>
      <c r="BW136" s="306">
        <v>0</v>
      </c>
      <c r="BX136" s="404">
        <v>10.959520584907583</v>
      </c>
      <c r="BY136" s="405">
        <v>15.246699753977522</v>
      </c>
      <c r="BZ136" s="788" t="s">
        <v>1863</v>
      </c>
      <c r="CA136" s="486">
        <v>-1.6152695426066686</v>
      </c>
      <c r="CB136" s="348">
        <v>19.221939759718914</v>
      </c>
      <c r="CC136" s="404">
        <v>73.647039355992831</v>
      </c>
      <c r="CD136" s="570">
        <v>0.92400000000000004</v>
      </c>
      <c r="CE136" s="419">
        <v>0.98489160000000009</v>
      </c>
      <c r="CF136" s="419">
        <v>1.0833807600000003</v>
      </c>
      <c r="CG136" s="419">
        <v>1.1917188360000004</v>
      </c>
      <c r="CH136" s="496">
        <v>1.3108907196000006</v>
      </c>
      <c r="CI136" s="416">
        <v>5.4948819156000015</v>
      </c>
      <c r="CJ136" s="405">
        <v>4.7174466995192317</v>
      </c>
      <c r="CK136" s="457">
        <v>0.81</v>
      </c>
      <c r="CL136" s="458">
        <v>45.11</v>
      </c>
      <c r="CM136" s="458">
        <v>-0.13</v>
      </c>
      <c r="CN136" s="525">
        <v>9.41</v>
      </c>
      <c r="CO136" s="508">
        <v>14.95</v>
      </c>
    </row>
    <row r="137" spans="1:93" ht="11.25" customHeight="1">
      <c r="A137" s="23" t="s">
        <v>983</v>
      </c>
      <c r="B137" s="24" t="s">
        <v>555</v>
      </c>
      <c r="C137" s="16" t="s">
        <v>497</v>
      </c>
      <c r="D137" s="199">
        <v>22</v>
      </c>
      <c r="E137" s="121">
        <v>116</v>
      </c>
      <c r="F137" s="57" t="s">
        <v>2659</v>
      </c>
      <c r="G137" s="49" t="s">
        <v>2659</v>
      </c>
      <c r="H137" s="485">
        <v>15.65</v>
      </c>
      <c r="I137" s="226">
        <v>2.8753993610223643</v>
      </c>
      <c r="J137" s="106">
        <v>0.1</v>
      </c>
      <c r="K137" s="106">
        <v>0.1125</v>
      </c>
      <c r="L137" s="96">
        <v>12.5</v>
      </c>
      <c r="M137" s="62">
        <v>41515</v>
      </c>
      <c r="N137" s="62">
        <v>41518</v>
      </c>
      <c r="O137" s="61">
        <v>41532</v>
      </c>
      <c r="P137" s="27" t="s">
        <v>1444</v>
      </c>
      <c r="Q137" s="198" t="s">
        <v>1667</v>
      </c>
      <c r="R137" s="225">
        <v>0.45</v>
      </c>
      <c r="S137" s="675">
        <v>27.777777777777779</v>
      </c>
      <c r="T137" s="684" t="s">
        <v>462</v>
      </c>
      <c r="U137" s="226">
        <v>9.6604938271604937</v>
      </c>
      <c r="V137" s="267">
        <v>12</v>
      </c>
      <c r="W137" s="904">
        <v>1.62</v>
      </c>
      <c r="X137" s="905" t="s">
        <v>462</v>
      </c>
      <c r="Y137" s="906" t="s">
        <v>462</v>
      </c>
      <c r="Z137" s="905" t="s">
        <v>462</v>
      </c>
      <c r="AA137" s="907" t="s">
        <v>462</v>
      </c>
      <c r="AB137" s="908" t="s">
        <v>462</v>
      </c>
      <c r="AC137" s="1041" t="s">
        <v>462</v>
      </c>
      <c r="AD137" s="909" t="s">
        <v>462</v>
      </c>
      <c r="AE137" s="1041" t="s">
        <v>462</v>
      </c>
      <c r="AF137" s="724">
        <v>1</v>
      </c>
      <c r="AG137" s="911">
        <v>62</v>
      </c>
      <c r="AH137" s="1042" t="s">
        <v>462</v>
      </c>
      <c r="AI137" s="906" t="s">
        <v>462</v>
      </c>
      <c r="AJ137" s="796" t="s">
        <v>462</v>
      </c>
      <c r="AK137" s="688">
        <v>1.0489319524473057</v>
      </c>
      <c r="AL137" s="632">
        <v>5.8823529411764719</v>
      </c>
      <c r="AM137" s="633">
        <v>10.910498338389019</v>
      </c>
      <c r="AN137" s="633">
        <v>9.0599120437069089</v>
      </c>
      <c r="AO137" s="234">
        <v>8.637273392777157</v>
      </c>
      <c r="AP137" s="801">
        <v>0.45</v>
      </c>
      <c r="AQ137" s="803">
        <v>0.42499999999999999</v>
      </c>
      <c r="AR137" s="802"/>
      <c r="AS137" s="803">
        <v>0.375</v>
      </c>
      <c r="AT137" s="795">
        <v>0.32983333333333331</v>
      </c>
      <c r="AU137" s="802"/>
      <c r="AV137" s="805">
        <v>0.29866666666666669</v>
      </c>
      <c r="AW137" s="806">
        <v>0.29166666666666669</v>
      </c>
      <c r="AX137" s="806">
        <v>0.28116666666666662</v>
      </c>
      <c r="AY137" s="806">
        <v>0.2429166666666667</v>
      </c>
      <c r="AZ137" s="806">
        <v>0.22291666666666668</v>
      </c>
      <c r="BA137" s="806">
        <v>0.21111111111111114</v>
      </c>
      <c r="BB137" s="806">
        <v>0.19652777777777775</v>
      </c>
      <c r="BC137" s="806">
        <v>0.16527777777777777</v>
      </c>
      <c r="BD137" s="806">
        <v>0.14166666666666669</v>
      </c>
      <c r="BE137" s="806">
        <v>0.13055555555555554</v>
      </c>
      <c r="BF137" s="806">
        <v>0.11597222222222224</v>
      </c>
      <c r="BG137" s="806">
        <v>9.583333333333334E-2</v>
      </c>
      <c r="BH137" s="805">
        <v>3.9741111111111111</v>
      </c>
      <c r="BI137" s="407">
        <v>5.8823529411764719</v>
      </c>
      <c r="BJ137" s="407">
        <v>13.33333333333333</v>
      </c>
      <c r="BK137" s="407">
        <v>13.693784739767567</v>
      </c>
      <c r="BL137" s="406">
        <v>10.435267857142838</v>
      </c>
      <c r="BM137" s="406">
        <v>2.4</v>
      </c>
      <c r="BN137" s="394">
        <v>3.7344398340249274</v>
      </c>
      <c r="BO137" s="394">
        <v>15.746140651800999</v>
      </c>
      <c r="BP137" s="394">
        <v>8.9719626168224273</v>
      </c>
      <c r="BQ137" s="394">
        <v>5.5921052631578982</v>
      </c>
      <c r="BR137" s="394">
        <v>7.4204946996466736</v>
      </c>
      <c r="BS137" s="394">
        <v>18.907563025210059</v>
      </c>
      <c r="BT137" s="394">
        <v>16.66666666666665</v>
      </c>
      <c r="BU137" s="394">
        <v>8.5106382978723758</v>
      </c>
      <c r="BV137" s="394">
        <v>12.574850299401152</v>
      </c>
      <c r="BW137" s="394">
        <v>21.014492753623195</v>
      </c>
      <c r="BX137" s="406">
        <v>10.99227286530977</v>
      </c>
      <c r="BY137" s="407">
        <v>5.4053208239148773</v>
      </c>
      <c r="BZ137" s="787" t="s">
        <v>2637</v>
      </c>
      <c r="CA137" s="682">
        <v>2.2748175775687791</v>
      </c>
      <c r="CB137" s="350">
        <v>11.935311404729273</v>
      </c>
      <c r="CC137" s="406">
        <v>49.185942028336441</v>
      </c>
      <c r="CD137" s="554">
        <v>0.46350000000000002</v>
      </c>
      <c r="CE137" s="417">
        <v>0.47740500000000002</v>
      </c>
      <c r="CF137" s="417">
        <v>0.49172715000000006</v>
      </c>
      <c r="CG137" s="417">
        <v>0.50647896450000007</v>
      </c>
      <c r="CH137" s="495">
        <v>0.52167333343500011</v>
      </c>
      <c r="CI137" s="418">
        <v>2.4607844479350005</v>
      </c>
      <c r="CJ137" s="407">
        <v>15.723862287124604</v>
      </c>
      <c r="CK137" s="912" t="s">
        <v>462</v>
      </c>
      <c r="CL137" s="913">
        <v>9.82</v>
      </c>
      <c r="CM137" s="913">
        <v>-6.06</v>
      </c>
      <c r="CN137" s="1033">
        <v>0.86</v>
      </c>
      <c r="CO137" s="1034">
        <v>1.82</v>
      </c>
    </row>
    <row r="138" spans="1:93" ht="11.25" customHeight="1">
      <c r="A138" s="23" t="s">
        <v>3742</v>
      </c>
      <c r="B138" s="24" t="s">
        <v>3743</v>
      </c>
      <c r="C138" s="24" t="s">
        <v>845</v>
      </c>
      <c r="D138" s="199">
        <v>6</v>
      </c>
      <c r="E138" s="24">
        <v>474</v>
      </c>
      <c r="F138" s="57" t="s">
        <v>2659</v>
      </c>
      <c r="G138" s="49" t="s">
        <v>2659</v>
      </c>
      <c r="H138" s="179">
        <v>35.56</v>
      </c>
      <c r="I138" s="227">
        <v>3.9370078740157473</v>
      </c>
      <c r="J138" s="106">
        <v>0.3</v>
      </c>
      <c r="K138" s="106">
        <v>0.35</v>
      </c>
      <c r="L138" s="83">
        <v>16.666666666666675</v>
      </c>
      <c r="M138" s="27">
        <v>42090</v>
      </c>
      <c r="N138" s="27">
        <v>42094</v>
      </c>
      <c r="O138" s="26">
        <v>42109</v>
      </c>
      <c r="P138" s="92" t="s">
        <v>1514</v>
      </c>
      <c r="Q138" s="627"/>
      <c r="R138" s="224">
        <v>1.4</v>
      </c>
      <c r="S138" s="231">
        <v>130.84112149532709</v>
      </c>
      <c r="T138" s="680">
        <v>55.164201371744404</v>
      </c>
      <c r="U138" s="227">
        <v>33.233644859813083</v>
      </c>
      <c r="V138" s="263">
        <v>12</v>
      </c>
      <c r="W138" s="161">
        <v>1.07</v>
      </c>
      <c r="X138" s="149">
        <v>4.1500000000000004</v>
      </c>
      <c r="Y138" s="155">
        <v>4.2</v>
      </c>
      <c r="Z138" s="149">
        <v>1.63</v>
      </c>
      <c r="AA138" s="156">
        <v>5.4</v>
      </c>
      <c r="AB138" s="432">
        <v>13.6</v>
      </c>
      <c r="AC138" s="474">
        <v>23.31</v>
      </c>
      <c r="AD138" s="443">
        <v>41.36</v>
      </c>
      <c r="AE138" s="474">
        <v>8</v>
      </c>
      <c r="AF138" s="723">
        <v>5</v>
      </c>
      <c r="AG138" s="456">
        <v>1958</v>
      </c>
      <c r="AH138" s="655">
        <v>1.8</v>
      </c>
      <c r="AI138" s="767">
        <v>0.54</v>
      </c>
      <c r="AJ138" s="796" t="s">
        <v>462</v>
      </c>
      <c r="AK138" s="688" t="s">
        <v>462</v>
      </c>
      <c r="AL138" s="634">
        <v>20.833333333333325</v>
      </c>
      <c r="AM138" s="631">
        <v>13.18511959629507</v>
      </c>
      <c r="AN138" s="631" t="s">
        <v>462</v>
      </c>
      <c r="AO138" s="235" t="s">
        <v>462</v>
      </c>
      <c r="AP138" s="808">
        <v>1.1599999999999999</v>
      </c>
      <c r="AQ138" s="808">
        <v>0.96</v>
      </c>
      <c r="AR138" s="809"/>
      <c r="AS138" s="808">
        <v>0.86</v>
      </c>
      <c r="AT138" s="819">
        <v>0.8</v>
      </c>
      <c r="AU138" s="809"/>
      <c r="AV138" s="810">
        <v>0.2</v>
      </c>
      <c r="AW138" s="812">
        <v>0</v>
      </c>
      <c r="AX138" s="812">
        <v>0</v>
      </c>
      <c r="AY138" s="812">
        <v>0</v>
      </c>
      <c r="AZ138" s="812">
        <v>0</v>
      </c>
      <c r="BA138" s="812">
        <v>0</v>
      </c>
      <c r="BB138" s="812">
        <v>0</v>
      </c>
      <c r="BC138" s="812">
        <v>0</v>
      </c>
      <c r="BD138" s="812">
        <v>0</v>
      </c>
      <c r="BE138" s="812">
        <v>0</v>
      </c>
      <c r="BF138" s="812">
        <v>0</v>
      </c>
      <c r="BG138" s="812">
        <v>0</v>
      </c>
      <c r="BH138" s="810">
        <v>3.98</v>
      </c>
      <c r="BI138" s="405">
        <v>20.833333333333325</v>
      </c>
      <c r="BJ138" s="405">
        <v>11.627906976744185</v>
      </c>
      <c r="BK138" s="405">
        <v>7.5</v>
      </c>
      <c r="BL138" s="404">
        <v>300</v>
      </c>
      <c r="BM138" s="404">
        <v>0</v>
      </c>
      <c r="BN138" s="306">
        <v>0</v>
      </c>
      <c r="BO138" s="306">
        <v>0</v>
      </c>
      <c r="BP138" s="306">
        <v>0</v>
      </c>
      <c r="BQ138" s="306">
        <v>0</v>
      </c>
      <c r="BR138" s="306">
        <v>0</v>
      </c>
      <c r="BS138" s="306">
        <v>0</v>
      </c>
      <c r="BT138" s="306">
        <v>0</v>
      </c>
      <c r="BU138" s="306">
        <v>0</v>
      </c>
      <c r="BV138" s="306">
        <v>0</v>
      </c>
      <c r="BW138" s="306">
        <v>0</v>
      </c>
      <c r="BX138" s="404">
        <v>22.664082687338503</v>
      </c>
      <c r="BY138" s="405">
        <v>74.350779568905594</v>
      </c>
      <c r="BZ138" s="788" t="s">
        <v>2637</v>
      </c>
      <c r="CA138" s="486" t="s">
        <v>462</v>
      </c>
      <c r="CB138" s="348" t="s">
        <v>462</v>
      </c>
      <c r="CC138" s="404">
        <v>48.056635514018694</v>
      </c>
      <c r="CD138" s="570">
        <v>1.276</v>
      </c>
      <c r="CE138" s="419">
        <v>1.4036000000000002</v>
      </c>
      <c r="CF138" s="419">
        <v>1.5158880000000003</v>
      </c>
      <c r="CG138" s="419">
        <v>1.6371590400000005</v>
      </c>
      <c r="CH138" s="496">
        <v>1.7681317632000007</v>
      </c>
      <c r="CI138" s="416">
        <v>7.6007788032000017</v>
      </c>
      <c r="CJ138" s="405">
        <v>21.374518569178854</v>
      </c>
      <c r="CK138" s="457">
        <v>1.1200000000000001</v>
      </c>
      <c r="CL138" s="458">
        <v>47.81</v>
      </c>
      <c r="CM138" s="458">
        <v>-8.94</v>
      </c>
      <c r="CN138" s="525">
        <v>-4</v>
      </c>
      <c r="CO138" s="508">
        <v>11.4</v>
      </c>
    </row>
    <row r="139" spans="1:93" ht="11.25" customHeight="1">
      <c r="A139" s="86" t="s">
        <v>2411</v>
      </c>
      <c r="B139" s="24" t="s">
        <v>782</v>
      </c>
      <c r="C139" s="24" t="s">
        <v>2172</v>
      </c>
      <c r="D139" s="199">
        <v>11</v>
      </c>
      <c r="E139" s="121">
        <v>294</v>
      </c>
      <c r="F139" s="38" t="s">
        <v>2049</v>
      </c>
      <c r="G139" s="39" t="s">
        <v>2049</v>
      </c>
      <c r="H139" s="179">
        <v>47.2</v>
      </c>
      <c r="I139" s="227">
        <v>2.2881355932203391</v>
      </c>
      <c r="J139" s="106">
        <v>0.25666666666666665</v>
      </c>
      <c r="K139" s="106">
        <v>0.27</v>
      </c>
      <c r="L139" s="83">
        <v>5.1948051948051965</v>
      </c>
      <c r="M139" s="27">
        <v>41802</v>
      </c>
      <c r="N139" s="27">
        <v>41806</v>
      </c>
      <c r="O139" s="26">
        <v>41827</v>
      </c>
      <c r="P139" s="92" t="s">
        <v>3716</v>
      </c>
      <c r="Q139" s="198"/>
      <c r="R139" s="224">
        <v>1.08</v>
      </c>
      <c r="S139" s="231">
        <v>44.081632653061227</v>
      </c>
      <c r="T139" s="680">
        <v>40.942084566016177</v>
      </c>
      <c r="U139" s="227">
        <v>19.26530612244898</v>
      </c>
      <c r="V139" s="263">
        <v>12</v>
      </c>
      <c r="W139" s="161">
        <v>2.4500000000000002</v>
      </c>
      <c r="X139" s="149">
        <v>6.42</v>
      </c>
      <c r="Y139" s="155">
        <v>1.37</v>
      </c>
      <c r="Z139" s="149">
        <v>2.3199999999999998</v>
      </c>
      <c r="AA139" s="156">
        <v>12.3</v>
      </c>
      <c r="AB139" s="432">
        <v>13.1</v>
      </c>
      <c r="AC139" s="474">
        <v>1.1299999999999999</v>
      </c>
      <c r="AD139" s="443">
        <v>11.3</v>
      </c>
      <c r="AE139" s="474">
        <v>3</v>
      </c>
      <c r="AF139" s="723">
        <v>4</v>
      </c>
      <c r="AG139" s="466">
        <v>688</v>
      </c>
      <c r="AH139" s="655">
        <v>5.03</v>
      </c>
      <c r="AI139" s="767">
        <v>0.83</v>
      </c>
      <c r="AJ139" s="796">
        <v>0.43943550507971529</v>
      </c>
      <c r="AK139" s="688">
        <v>1.3817512454748362</v>
      </c>
      <c r="AL139" s="634">
        <v>3.9473684210526105</v>
      </c>
      <c r="AM139" s="631">
        <v>5.3839419253607579</v>
      </c>
      <c r="AN139" s="631">
        <v>4.9656212074007833</v>
      </c>
      <c r="AO139" s="235">
        <v>3.5937157456256585</v>
      </c>
      <c r="AP139" s="808">
        <v>1.0533333333333332</v>
      </c>
      <c r="AQ139" s="808">
        <v>1.0133333333333334</v>
      </c>
      <c r="AR139" s="809"/>
      <c r="AS139" s="808">
        <v>0.94666666666666666</v>
      </c>
      <c r="AT139" s="808">
        <v>0.9</v>
      </c>
      <c r="AU139" s="809"/>
      <c r="AV139" s="810">
        <v>0.86</v>
      </c>
      <c r="AW139" s="811">
        <v>0.82666666666666666</v>
      </c>
      <c r="AX139" s="811">
        <v>0.8</v>
      </c>
      <c r="AY139" s="811">
        <v>0.78</v>
      </c>
      <c r="AZ139" s="811">
        <v>0.76666666666666661</v>
      </c>
      <c r="BA139" s="811">
        <v>0.7533333333333333</v>
      </c>
      <c r="BB139" s="811">
        <v>0.74</v>
      </c>
      <c r="BC139" s="812">
        <v>0.73333333333333339</v>
      </c>
      <c r="BD139" s="812">
        <v>0.73333333333333339</v>
      </c>
      <c r="BE139" s="811">
        <v>0.72666666666666668</v>
      </c>
      <c r="BF139" s="811">
        <v>0.70666666666666667</v>
      </c>
      <c r="BG139" s="811">
        <v>0.68</v>
      </c>
      <c r="BH139" s="810">
        <v>13.02</v>
      </c>
      <c r="BI139" s="405">
        <v>3.9473684210526105</v>
      </c>
      <c r="BJ139" s="405">
        <v>7.0422535211267734</v>
      </c>
      <c r="BK139" s="405">
        <v>5.1851851851851816</v>
      </c>
      <c r="BL139" s="404">
        <v>4.6511627906976827</v>
      </c>
      <c r="BM139" s="404">
        <v>4.0322580645161255</v>
      </c>
      <c r="BN139" s="306">
        <v>3.3333333333333215</v>
      </c>
      <c r="BO139" s="306">
        <v>2.5641025641025772</v>
      </c>
      <c r="BP139" s="306">
        <v>1.7391304347826209</v>
      </c>
      <c r="BQ139" s="306">
        <v>1.7699115044247815</v>
      </c>
      <c r="BR139" s="306">
        <v>1.8018018018018056</v>
      </c>
      <c r="BS139" s="306">
        <v>0.90909090909090384</v>
      </c>
      <c r="BT139" s="306">
        <v>0</v>
      </c>
      <c r="BU139" s="306">
        <v>0.91743119266056716</v>
      </c>
      <c r="BV139" s="306">
        <v>2.8301886792452935</v>
      </c>
      <c r="BW139" s="306">
        <v>3.9215686274509665</v>
      </c>
      <c r="BX139" s="404">
        <v>2.9763191352980813</v>
      </c>
      <c r="BY139" s="405">
        <v>1.8114940965864657</v>
      </c>
      <c r="BZ139" s="788" t="s">
        <v>52</v>
      </c>
      <c r="CA139" s="486">
        <v>-12.011549321827857</v>
      </c>
      <c r="CB139" s="348">
        <v>7.2537568006211224</v>
      </c>
      <c r="CC139" s="404">
        <v>47.631191937220521</v>
      </c>
      <c r="CD139" s="570">
        <v>1.1586666666666667</v>
      </c>
      <c r="CE139" s="419">
        <v>1.1717596000000001</v>
      </c>
      <c r="CF139" s="419">
        <v>1.2069123880000001</v>
      </c>
      <c r="CG139" s="419">
        <v>1.2431197596400001</v>
      </c>
      <c r="CH139" s="496">
        <v>1.2804133524292001</v>
      </c>
      <c r="CI139" s="416">
        <v>6.0608717667358665</v>
      </c>
      <c r="CJ139" s="405">
        <v>12.840830014270901</v>
      </c>
      <c r="CK139" s="457">
        <v>0.46</v>
      </c>
      <c r="CL139" s="458">
        <v>25.34</v>
      </c>
      <c r="CM139" s="458">
        <v>-10.37</v>
      </c>
      <c r="CN139" s="459">
        <v>-4.37</v>
      </c>
      <c r="CO139" s="460">
        <v>2.96</v>
      </c>
    </row>
    <row r="140" spans="1:93" ht="11.25" customHeight="1">
      <c r="A140" s="86" t="s">
        <v>1917</v>
      </c>
      <c r="B140" s="24" t="s">
        <v>3698</v>
      </c>
      <c r="C140" s="24" t="s">
        <v>3294</v>
      </c>
      <c r="D140" s="199">
        <v>27</v>
      </c>
      <c r="E140" s="121">
        <v>101</v>
      </c>
      <c r="F140" s="38" t="s">
        <v>1572</v>
      </c>
      <c r="G140" s="39" t="s">
        <v>1572</v>
      </c>
      <c r="H140" s="156">
        <v>106.68</v>
      </c>
      <c r="I140" s="227">
        <v>4.0119985001874765</v>
      </c>
      <c r="J140" s="94">
        <v>1</v>
      </c>
      <c r="K140" s="94">
        <v>1.07</v>
      </c>
      <c r="L140" s="83">
        <v>7.0000000000000062</v>
      </c>
      <c r="M140" s="27">
        <v>41774</v>
      </c>
      <c r="N140" s="27">
        <v>41778</v>
      </c>
      <c r="O140" s="26">
        <v>41800</v>
      </c>
      <c r="P140" s="92" t="s">
        <v>2157</v>
      </c>
      <c r="Q140" s="91"/>
      <c r="R140" s="224">
        <v>4.28</v>
      </c>
      <c r="S140" s="231">
        <v>42.250740375123399</v>
      </c>
      <c r="T140" s="680">
        <v>-22.598298707661858</v>
      </c>
      <c r="U140" s="227">
        <v>10.531095755182626</v>
      </c>
      <c r="V140" s="263">
        <v>12</v>
      </c>
      <c r="W140" s="161">
        <v>10.130000000000001</v>
      </c>
      <c r="X140" s="149" t="s">
        <v>462</v>
      </c>
      <c r="Y140" s="155">
        <v>1.01</v>
      </c>
      <c r="Z140" s="149">
        <v>1.28</v>
      </c>
      <c r="AA140" s="156">
        <v>12.6</v>
      </c>
      <c r="AB140" s="432">
        <v>-8.6</v>
      </c>
      <c r="AC140" s="474">
        <v>74.64</v>
      </c>
      <c r="AD140" s="443">
        <v>14.1</v>
      </c>
      <c r="AE140" s="474">
        <v>-0.35</v>
      </c>
      <c r="AF140" s="723">
        <v>25</v>
      </c>
      <c r="AG140" s="456">
        <v>201670</v>
      </c>
      <c r="AH140" s="655">
        <v>0.02</v>
      </c>
      <c r="AI140" s="767">
        <v>0.16</v>
      </c>
      <c r="AJ140" s="796">
        <v>0.68209575662344279</v>
      </c>
      <c r="AK140" s="688">
        <v>0.90289115075796933</v>
      </c>
      <c r="AL140" s="634">
        <v>7.9487179487179427</v>
      </c>
      <c r="AM140" s="631">
        <v>10.859914370805846</v>
      </c>
      <c r="AN140" s="631">
        <v>9.6175501683905438</v>
      </c>
      <c r="AO140" s="638">
        <v>10.651948643329479</v>
      </c>
      <c r="AP140" s="808">
        <v>4.21</v>
      </c>
      <c r="AQ140" s="808">
        <v>3.9</v>
      </c>
      <c r="AR140" s="809"/>
      <c r="AS140" s="808">
        <v>3.51</v>
      </c>
      <c r="AT140" s="796">
        <v>3.09</v>
      </c>
      <c r="AU140" s="809"/>
      <c r="AV140" s="810">
        <v>2.84</v>
      </c>
      <c r="AW140" s="811">
        <v>2.66</v>
      </c>
      <c r="AX140" s="811">
        <v>2.5299999999999998</v>
      </c>
      <c r="AY140" s="811">
        <v>2.2599999999999998</v>
      </c>
      <c r="AZ140" s="811">
        <v>2.0099999999999998</v>
      </c>
      <c r="BA140" s="811">
        <v>1.75</v>
      </c>
      <c r="BB140" s="811">
        <v>1.53</v>
      </c>
      <c r="BC140" s="811">
        <v>1.43</v>
      </c>
      <c r="BD140" s="812">
        <v>1.4</v>
      </c>
      <c r="BE140" s="811">
        <v>1.325</v>
      </c>
      <c r="BF140" s="812">
        <v>1.3</v>
      </c>
      <c r="BG140" s="811">
        <v>1.24</v>
      </c>
      <c r="BH140" s="810">
        <v>36.984999999999999</v>
      </c>
      <c r="BI140" s="405">
        <v>7.9487179487179427</v>
      </c>
      <c r="BJ140" s="405">
        <v>11.111111111111116</v>
      </c>
      <c r="BK140" s="405">
        <v>13.592233009708732</v>
      </c>
      <c r="BL140" s="404">
        <v>8.8028169014084501</v>
      </c>
      <c r="BM140" s="404">
        <v>6.7669172932330657</v>
      </c>
      <c r="BN140" s="306">
        <v>5.1383399209486313</v>
      </c>
      <c r="BO140" s="306">
        <v>11.946902654867264</v>
      </c>
      <c r="BP140" s="306">
        <v>12.437810945273631</v>
      </c>
      <c r="BQ140" s="306">
        <v>14.857142857142836</v>
      </c>
      <c r="BR140" s="306">
        <v>14.379084967320255</v>
      </c>
      <c r="BS140" s="306">
        <v>6.9930069930070005</v>
      </c>
      <c r="BT140" s="306">
        <v>2.1428571428571352</v>
      </c>
      <c r="BU140" s="306">
        <v>5.6603773584905648</v>
      </c>
      <c r="BV140" s="306">
        <v>1.9230769230769162</v>
      </c>
      <c r="BW140" s="306">
        <v>4.8387096774193505</v>
      </c>
      <c r="BX140" s="404">
        <v>8.569273713638859</v>
      </c>
      <c r="BY140" s="405">
        <v>4.140449347220585</v>
      </c>
      <c r="BZ140" s="788" t="s">
        <v>1465</v>
      </c>
      <c r="CA140" s="486">
        <v>3.0984529133953949</v>
      </c>
      <c r="CB140" s="348">
        <v>13.629548668578021</v>
      </c>
      <c r="CC140" s="404">
        <v>68.189587302343071</v>
      </c>
      <c r="CD140" s="570">
        <v>4.2521000000000004</v>
      </c>
      <c r="CE140" s="419">
        <v>4.6773100000000012</v>
      </c>
      <c r="CF140" s="419">
        <v>4.7240831000000014</v>
      </c>
      <c r="CG140" s="419">
        <v>4.7713239310000013</v>
      </c>
      <c r="CH140" s="496">
        <v>4.8190371703100014</v>
      </c>
      <c r="CI140" s="416">
        <v>23.243854201310004</v>
      </c>
      <c r="CJ140" s="405">
        <v>21.788389765007501</v>
      </c>
      <c r="CK140" s="457">
        <v>1.1599999999999999</v>
      </c>
      <c r="CL140" s="458">
        <v>8.9499999999999993</v>
      </c>
      <c r="CM140" s="458">
        <v>-18.84</v>
      </c>
      <c r="CN140" s="459">
        <v>-0.89</v>
      </c>
      <c r="CO140" s="460">
        <v>-8.7799999999999994</v>
      </c>
    </row>
    <row r="141" spans="1:93" ht="11.25" customHeight="1">
      <c r="A141" s="23" t="s">
        <v>1271</v>
      </c>
      <c r="B141" s="24" t="s">
        <v>1272</v>
      </c>
      <c r="C141" s="186" t="s">
        <v>728</v>
      </c>
      <c r="D141" s="199">
        <v>6</v>
      </c>
      <c r="E141" s="24">
        <v>471</v>
      </c>
      <c r="F141" s="57" t="s">
        <v>2659</v>
      </c>
      <c r="G141" s="49" t="s">
        <v>2659</v>
      </c>
      <c r="H141" s="179">
        <v>18.23</v>
      </c>
      <c r="I141" s="229">
        <v>1.7004936917169502</v>
      </c>
      <c r="J141" s="106">
        <v>7.4999999999999997E-2</v>
      </c>
      <c r="K141" s="106">
        <v>7.7499999999999999E-2</v>
      </c>
      <c r="L141" s="84">
        <v>3.3333333333333437</v>
      </c>
      <c r="M141" s="27">
        <v>42075</v>
      </c>
      <c r="N141" s="27">
        <v>42079</v>
      </c>
      <c r="O141" s="26">
        <v>42093</v>
      </c>
      <c r="P141" s="92" t="s">
        <v>954</v>
      </c>
      <c r="Q141" s="198"/>
      <c r="R141" s="192">
        <v>0.31</v>
      </c>
      <c r="S141" s="672">
        <v>49.206349206349202</v>
      </c>
      <c r="T141" s="1184">
        <v>88.402361278859075</v>
      </c>
      <c r="U141" s="229">
        <v>28.936507936507937</v>
      </c>
      <c r="V141" s="264">
        <v>1</v>
      </c>
      <c r="W141" s="162">
        <v>0.63</v>
      </c>
      <c r="X141" s="150">
        <v>2.34</v>
      </c>
      <c r="Y141" s="157">
        <v>1.06</v>
      </c>
      <c r="Z141" s="150">
        <v>2.76</v>
      </c>
      <c r="AA141" s="158">
        <v>14.1</v>
      </c>
      <c r="AB141" s="434">
        <v>-62</v>
      </c>
      <c r="AC141" s="475">
        <v>24.24</v>
      </c>
      <c r="AD141" s="445">
        <v>41.8</v>
      </c>
      <c r="AE141" s="475">
        <v>12.38</v>
      </c>
      <c r="AF141" s="725">
        <v>23</v>
      </c>
      <c r="AG141" s="467">
        <v>2788</v>
      </c>
      <c r="AH141" s="738">
        <v>1.4</v>
      </c>
      <c r="AI141" s="769">
        <v>0</v>
      </c>
      <c r="AJ141" s="796" t="s">
        <v>462</v>
      </c>
      <c r="AK141" s="688" t="s">
        <v>462</v>
      </c>
      <c r="AL141" s="635">
        <v>25</v>
      </c>
      <c r="AM141" s="636">
        <v>14.471424255333186</v>
      </c>
      <c r="AN141" s="636" t="s">
        <v>462</v>
      </c>
      <c r="AO141" s="236" t="s">
        <v>462</v>
      </c>
      <c r="AP141" s="831">
        <v>0.3</v>
      </c>
      <c r="AQ141" s="814">
        <v>0.24</v>
      </c>
      <c r="AR141" s="815"/>
      <c r="AS141" s="814">
        <v>0.21</v>
      </c>
      <c r="AT141" s="797">
        <v>0.2</v>
      </c>
      <c r="AU141" s="815"/>
      <c r="AV141" s="816">
        <v>0.16</v>
      </c>
      <c r="AW141" s="820">
        <v>0</v>
      </c>
      <c r="AX141" s="820">
        <v>0</v>
      </c>
      <c r="AY141" s="820">
        <v>0</v>
      </c>
      <c r="AZ141" s="820">
        <v>0</v>
      </c>
      <c r="BA141" s="820">
        <v>0</v>
      </c>
      <c r="BB141" s="820">
        <v>0</v>
      </c>
      <c r="BC141" s="820">
        <v>0</v>
      </c>
      <c r="BD141" s="820">
        <v>0</v>
      </c>
      <c r="BE141" s="820">
        <v>0</v>
      </c>
      <c r="BF141" s="820">
        <v>0</v>
      </c>
      <c r="BG141" s="820">
        <v>0</v>
      </c>
      <c r="BH141" s="816">
        <v>1.1100000000000001</v>
      </c>
      <c r="BI141" s="409">
        <v>25</v>
      </c>
      <c r="BJ141" s="409">
        <v>14.285714285714279</v>
      </c>
      <c r="BK141" s="409">
        <v>4.9999999999999822</v>
      </c>
      <c r="BL141" s="408">
        <v>25</v>
      </c>
      <c r="BM141" s="408">
        <v>0</v>
      </c>
      <c r="BN141" s="395">
        <v>0</v>
      </c>
      <c r="BO141" s="395">
        <v>0</v>
      </c>
      <c r="BP141" s="395">
        <v>0</v>
      </c>
      <c r="BQ141" s="395">
        <v>0</v>
      </c>
      <c r="BR141" s="395">
        <v>0</v>
      </c>
      <c r="BS141" s="395">
        <v>0</v>
      </c>
      <c r="BT141" s="395">
        <v>0</v>
      </c>
      <c r="BU141" s="395">
        <v>0</v>
      </c>
      <c r="BV141" s="395">
        <v>0</v>
      </c>
      <c r="BW141" s="395">
        <v>0</v>
      </c>
      <c r="BX141" s="408">
        <v>4.6190476190476177</v>
      </c>
      <c r="BY141" s="409">
        <v>8.7903265735603497</v>
      </c>
      <c r="BZ141" s="654" t="s">
        <v>2441</v>
      </c>
      <c r="CA141" s="487" t="s">
        <v>462</v>
      </c>
      <c r="CB141" s="349" t="s">
        <v>462</v>
      </c>
      <c r="CC141" s="408">
        <v>49.191904761904766</v>
      </c>
      <c r="CD141" s="574">
        <v>0.30299999999999999</v>
      </c>
      <c r="CE141" s="420">
        <v>0.33330000000000004</v>
      </c>
      <c r="CF141" s="420">
        <v>0.36663000000000007</v>
      </c>
      <c r="CG141" s="420">
        <v>0.40329300000000012</v>
      </c>
      <c r="CH141" s="497">
        <v>0.44362230000000019</v>
      </c>
      <c r="CI141" s="421">
        <v>1.8498453000000004</v>
      </c>
      <c r="CJ141" s="409">
        <v>10.147258913878224</v>
      </c>
      <c r="CK141" s="468">
        <v>1.42</v>
      </c>
      <c r="CL141" s="469">
        <v>27.29</v>
      </c>
      <c r="CM141" s="469">
        <v>-3.95</v>
      </c>
      <c r="CN141" s="528">
        <v>8.44</v>
      </c>
      <c r="CO141" s="476">
        <v>15.15</v>
      </c>
    </row>
    <row r="142" spans="1:93" ht="11.25" customHeight="1">
      <c r="A142" s="15" t="s">
        <v>373</v>
      </c>
      <c r="B142" s="16" t="s">
        <v>374</v>
      </c>
      <c r="C142" s="16" t="s">
        <v>3417</v>
      </c>
      <c r="D142" s="116">
        <v>33</v>
      </c>
      <c r="E142" s="121">
        <v>78</v>
      </c>
      <c r="F142" s="36" t="s">
        <v>1572</v>
      </c>
      <c r="G142" s="37" t="s">
        <v>1572</v>
      </c>
      <c r="H142" s="172">
        <v>100.45</v>
      </c>
      <c r="I142" s="227">
        <v>2.269785963165754</v>
      </c>
      <c r="J142" s="202">
        <v>0.5</v>
      </c>
      <c r="K142" s="202">
        <v>0.56999999999999995</v>
      </c>
      <c r="L142" s="1113">
        <v>14</v>
      </c>
      <c r="M142" s="20">
        <v>42074</v>
      </c>
      <c r="N142" s="20">
        <v>42076</v>
      </c>
      <c r="O142" s="19">
        <v>42095</v>
      </c>
      <c r="P142" s="230" t="s">
        <v>3171</v>
      </c>
      <c r="Q142" s="16"/>
      <c r="R142" s="224">
        <v>2.2799999999999998</v>
      </c>
      <c r="S142" s="231">
        <v>26.388888888888886</v>
      </c>
      <c r="T142" s="680">
        <v>-13.441276861079288</v>
      </c>
      <c r="U142" s="227">
        <v>11.626157407407407</v>
      </c>
      <c r="V142" s="263">
        <v>12</v>
      </c>
      <c r="W142" s="161">
        <v>8.64</v>
      </c>
      <c r="X142" s="149">
        <v>2.69</v>
      </c>
      <c r="Y142" s="155">
        <v>1.69</v>
      </c>
      <c r="Z142" s="149">
        <v>1.45</v>
      </c>
      <c r="AA142" s="156">
        <v>12.9</v>
      </c>
      <c r="AB142" s="432">
        <v>-4.5999999999999996</v>
      </c>
      <c r="AC142" s="474">
        <v>1.67</v>
      </c>
      <c r="AD142" s="443">
        <v>6.9</v>
      </c>
      <c r="AE142" s="474">
        <v>4.32</v>
      </c>
      <c r="AF142" s="723">
        <v>22</v>
      </c>
      <c r="AG142" s="456">
        <v>23687</v>
      </c>
      <c r="AH142" s="655">
        <v>0.3</v>
      </c>
      <c r="AI142" s="767">
        <v>0.2</v>
      </c>
      <c r="AJ142" s="795">
        <v>1.0216625779837185</v>
      </c>
      <c r="AK142" s="794">
        <v>0.72284474964959666</v>
      </c>
      <c r="AL142" s="634">
        <v>12.138728323699421</v>
      </c>
      <c r="AM142" s="631">
        <v>8.0008075997068051</v>
      </c>
      <c r="AN142" s="631">
        <v>7.0494717880876578</v>
      </c>
      <c r="AO142" s="638">
        <v>9.7524009014452027</v>
      </c>
      <c r="AP142" s="808">
        <v>1.94</v>
      </c>
      <c r="AQ142" s="808">
        <v>1.73</v>
      </c>
      <c r="AR142" s="809"/>
      <c r="AS142" s="808">
        <v>1.62</v>
      </c>
      <c r="AT142" s="796">
        <v>1.54</v>
      </c>
      <c r="AU142" s="809"/>
      <c r="AV142" s="810">
        <v>1.46</v>
      </c>
      <c r="AW142" s="811">
        <v>1.38</v>
      </c>
      <c r="AX142" s="811">
        <v>1.28</v>
      </c>
      <c r="AY142" s="811">
        <v>1.1200000000000001</v>
      </c>
      <c r="AZ142" s="811">
        <v>0.96499999999999997</v>
      </c>
      <c r="BA142" s="811">
        <v>0.84</v>
      </c>
      <c r="BB142" s="811">
        <v>0.76500000000000001</v>
      </c>
      <c r="BC142" s="811">
        <v>0.71499999999999997</v>
      </c>
      <c r="BD142" s="811">
        <v>0.69499999999999995</v>
      </c>
      <c r="BE142" s="811">
        <v>0.67500000000000004</v>
      </c>
      <c r="BF142" s="811">
        <v>0.65500000000000003</v>
      </c>
      <c r="BG142" s="811">
        <v>0.63500000000000001</v>
      </c>
      <c r="BH142" s="810">
        <v>18.015000000000001</v>
      </c>
      <c r="BI142" s="405">
        <v>12.138728323699421</v>
      </c>
      <c r="BJ142" s="405">
        <v>6.7901234567901092</v>
      </c>
      <c r="BK142" s="405">
        <v>5.1948051948051965</v>
      </c>
      <c r="BL142" s="404">
        <v>5.4794520547945202</v>
      </c>
      <c r="BM142" s="404">
        <v>5.7971014492753659</v>
      </c>
      <c r="BN142" s="306">
        <v>7.8125</v>
      </c>
      <c r="BO142" s="306">
        <v>14.285714285714279</v>
      </c>
      <c r="BP142" s="306">
        <v>16.062176165803123</v>
      </c>
      <c r="BQ142" s="306">
        <v>14.880952380952372</v>
      </c>
      <c r="BR142" s="306">
        <v>9.8039215686274375</v>
      </c>
      <c r="BS142" s="306">
        <v>6.9930069930070005</v>
      </c>
      <c r="BT142" s="306">
        <v>2.877697841726623</v>
      </c>
      <c r="BU142" s="306">
        <v>2.962962962962945</v>
      </c>
      <c r="BV142" s="306">
        <v>3.0534351145038219</v>
      </c>
      <c r="BW142" s="306">
        <v>3.1496062992125928</v>
      </c>
      <c r="BX142" s="404">
        <v>7.8188122727916545</v>
      </c>
      <c r="BY142" s="405">
        <v>4.4191985967811966</v>
      </c>
      <c r="BZ142" s="788" t="s">
        <v>2637</v>
      </c>
      <c r="CA142" s="486">
        <v>-2.3068996561539947</v>
      </c>
      <c r="CB142" s="348">
        <v>9.3192577512534118</v>
      </c>
      <c r="CC142" s="404">
        <v>68.394241651386039</v>
      </c>
      <c r="CD142" s="570">
        <v>1.9594</v>
      </c>
      <c r="CE142" s="419">
        <v>1.9921219799999998</v>
      </c>
      <c r="CF142" s="419">
        <v>2.0781816495359995</v>
      </c>
      <c r="CG142" s="419">
        <v>2.1679590967959546</v>
      </c>
      <c r="CH142" s="496">
        <v>2.2616149297775396</v>
      </c>
      <c r="CI142" s="416">
        <v>10.459277656109494</v>
      </c>
      <c r="CJ142" s="405">
        <v>10.412421758197604</v>
      </c>
      <c r="CK142" s="457">
        <v>0.65</v>
      </c>
      <c r="CL142" s="458">
        <v>19.79</v>
      </c>
      <c r="CM142" s="458">
        <v>-4.6100000000000003</v>
      </c>
      <c r="CN142" s="459">
        <v>-1.39</v>
      </c>
      <c r="CO142" s="460">
        <v>5.26</v>
      </c>
    </row>
    <row r="143" spans="1:93" ht="11.25" customHeight="1">
      <c r="A143" s="23" t="s">
        <v>3745</v>
      </c>
      <c r="B143" s="24" t="s">
        <v>3746</v>
      </c>
      <c r="C143" s="24" t="s">
        <v>76</v>
      </c>
      <c r="D143" s="117">
        <v>19</v>
      </c>
      <c r="E143" s="121">
        <v>160</v>
      </c>
      <c r="F143" s="38" t="s">
        <v>2049</v>
      </c>
      <c r="G143" s="39" t="s">
        <v>2049</v>
      </c>
      <c r="H143" s="179">
        <v>85.14</v>
      </c>
      <c r="I143" s="227">
        <v>1.5738783180643645</v>
      </c>
      <c r="J143" s="94">
        <v>0.31</v>
      </c>
      <c r="K143" s="94">
        <v>0.33500000000000002</v>
      </c>
      <c r="L143" s="83">
        <v>8.064516129032274</v>
      </c>
      <c r="M143" s="27">
        <v>42041</v>
      </c>
      <c r="N143" s="27">
        <v>42045</v>
      </c>
      <c r="O143" s="26">
        <v>42065</v>
      </c>
      <c r="P143" s="92" t="s">
        <v>2739</v>
      </c>
      <c r="Q143" s="198"/>
      <c r="R143" s="224">
        <v>1.34</v>
      </c>
      <c r="S143" s="231">
        <v>44.518272425249179</v>
      </c>
      <c r="T143" s="680">
        <v>161.03092318180018</v>
      </c>
      <c r="U143" s="227">
        <v>28.285714285714288</v>
      </c>
      <c r="V143" s="263">
        <v>12</v>
      </c>
      <c r="W143" s="161">
        <v>3.01</v>
      </c>
      <c r="X143" s="149">
        <v>2.87</v>
      </c>
      <c r="Y143" s="155">
        <v>3.46</v>
      </c>
      <c r="Z143" s="149">
        <v>5.42</v>
      </c>
      <c r="AA143" s="156">
        <v>19.899999999999999</v>
      </c>
      <c r="AB143" s="432">
        <v>7.9</v>
      </c>
      <c r="AC143" s="474">
        <v>9.8699999999999992</v>
      </c>
      <c r="AD143" s="443">
        <v>12.1</v>
      </c>
      <c r="AE143" s="474">
        <v>9.86</v>
      </c>
      <c r="AF143" s="723">
        <v>21</v>
      </c>
      <c r="AG143" s="456">
        <v>11409</v>
      </c>
      <c r="AH143" s="655">
        <v>0.2</v>
      </c>
      <c r="AI143" s="767">
        <v>0.52</v>
      </c>
      <c r="AJ143" s="796">
        <v>3.3114007560509902</v>
      </c>
      <c r="AK143" s="688">
        <v>1.482359633232132</v>
      </c>
      <c r="AL143" s="634">
        <v>10.714285714285698</v>
      </c>
      <c r="AM143" s="631">
        <v>22.171786388717351</v>
      </c>
      <c r="AN143" s="631">
        <v>40.067949148216982</v>
      </c>
      <c r="AO143" s="235">
        <v>27.029843669483199</v>
      </c>
      <c r="AP143" s="808">
        <v>1.24</v>
      </c>
      <c r="AQ143" s="808">
        <v>1.1200000000000001</v>
      </c>
      <c r="AR143" s="809"/>
      <c r="AS143" s="808">
        <v>0.96</v>
      </c>
      <c r="AT143" s="796">
        <v>0.68</v>
      </c>
      <c r="AU143" s="809"/>
      <c r="AV143" s="810">
        <v>0.31</v>
      </c>
      <c r="AW143" s="811">
        <v>0.23</v>
      </c>
      <c r="AX143" s="811">
        <v>0.17</v>
      </c>
      <c r="AY143" s="811">
        <v>0.15</v>
      </c>
      <c r="AZ143" s="811">
        <v>0.13</v>
      </c>
      <c r="BA143" s="812">
        <v>0.12</v>
      </c>
      <c r="BB143" s="811">
        <v>0.11333500000000001</v>
      </c>
      <c r="BC143" s="811">
        <v>0.103335</v>
      </c>
      <c r="BD143" s="812">
        <v>0.1</v>
      </c>
      <c r="BE143" s="811">
        <v>9.5000000000000001E-2</v>
      </c>
      <c r="BF143" s="811">
        <v>9.3335000000000001E-2</v>
      </c>
      <c r="BG143" s="811">
        <v>8.3335000000000006E-2</v>
      </c>
      <c r="BH143" s="810">
        <v>5.69834</v>
      </c>
      <c r="BI143" s="405">
        <v>10.714285714285698</v>
      </c>
      <c r="BJ143" s="405">
        <v>16.666666666666675</v>
      </c>
      <c r="BK143" s="405">
        <v>41.176470588235283</v>
      </c>
      <c r="BL143" s="404">
        <v>119.35483870967745</v>
      </c>
      <c r="BM143" s="404">
        <v>34.782608695652172</v>
      </c>
      <c r="BN143" s="306">
        <v>35.294117647058812</v>
      </c>
      <c r="BO143" s="306">
        <v>13.333333333333353</v>
      </c>
      <c r="BP143" s="306">
        <v>15.384615384615374</v>
      </c>
      <c r="BQ143" s="306">
        <v>8.3333333333333481</v>
      </c>
      <c r="BR143" s="306">
        <v>5.8807958706489583</v>
      </c>
      <c r="BS143" s="306">
        <v>9.677263269947268</v>
      </c>
      <c r="BT143" s="306">
        <v>3.335</v>
      </c>
      <c r="BU143" s="306">
        <v>5.2631578947368363</v>
      </c>
      <c r="BV143" s="306">
        <v>1.7838967161300623</v>
      </c>
      <c r="BW143" s="306">
        <v>11.999760004799898</v>
      </c>
      <c r="BX143" s="404">
        <v>22.198676255274748</v>
      </c>
      <c r="BY143" s="405">
        <v>28.513833515726219</v>
      </c>
      <c r="BZ143" s="788" t="s">
        <v>1862</v>
      </c>
      <c r="CA143" s="486">
        <v>13.356113180567061</v>
      </c>
      <c r="CB143" s="348">
        <v>41.641827466281349</v>
      </c>
      <c r="CC143" s="404">
        <v>72.636859393419797</v>
      </c>
      <c r="CD143" s="570">
        <v>1.33796</v>
      </c>
      <c r="CE143" s="419">
        <v>1.470016652</v>
      </c>
      <c r="CF143" s="419">
        <v>1.6149602938872001</v>
      </c>
      <c r="CG143" s="419">
        <v>1.774195378864478</v>
      </c>
      <c r="CH143" s="496">
        <v>1.9491310432205156</v>
      </c>
      <c r="CI143" s="416">
        <v>8.1462633679721925</v>
      </c>
      <c r="CJ143" s="405">
        <v>9.5680800657413574</v>
      </c>
      <c r="CK143" s="457">
        <v>0.45</v>
      </c>
      <c r="CL143" s="458">
        <v>35.090000000000003</v>
      </c>
      <c r="CM143" s="458">
        <v>-1.65</v>
      </c>
      <c r="CN143" s="459">
        <v>4.8899999999999997</v>
      </c>
      <c r="CO143" s="460">
        <v>17.850000000000001</v>
      </c>
    </row>
    <row r="144" spans="1:93" ht="11.25" customHeight="1">
      <c r="A144" s="23" t="s">
        <v>2034</v>
      </c>
      <c r="B144" s="24" t="s">
        <v>2035</v>
      </c>
      <c r="C144" s="109" t="s">
        <v>3133</v>
      </c>
      <c r="D144" s="117">
        <v>5</v>
      </c>
      <c r="E144" s="24">
        <v>504</v>
      </c>
      <c r="F144" s="57" t="s">
        <v>2659</v>
      </c>
      <c r="G144" s="49" t="s">
        <v>2659</v>
      </c>
      <c r="H144" s="179">
        <v>109.68</v>
      </c>
      <c r="I144" s="227">
        <v>0.58351568198395332</v>
      </c>
      <c r="J144" s="106">
        <v>0.14000000000000001</v>
      </c>
      <c r="K144" s="106">
        <v>0.16</v>
      </c>
      <c r="L144" s="83">
        <v>14.285714285714279</v>
      </c>
      <c r="M144" s="27">
        <v>41772</v>
      </c>
      <c r="N144" s="27">
        <v>41774</v>
      </c>
      <c r="O144" s="26">
        <v>41792</v>
      </c>
      <c r="P144" s="27" t="s">
        <v>2739</v>
      </c>
      <c r="Q144" s="91"/>
      <c r="R144" s="224">
        <v>0.64</v>
      </c>
      <c r="S144" s="231">
        <v>11.015490533562824</v>
      </c>
      <c r="T144" s="680">
        <v>33.682388769522099</v>
      </c>
      <c r="U144" s="227">
        <v>18.877796901893291</v>
      </c>
      <c r="V144" s="263">
        <v>12</v>
      </c>
      <c r="W144" s="161">
        <v>5.81</v>
      </c>
      <c r="X144" s="641" t="s">
        <v>462</v>
      </c>
      <c r="Y144" s="155">
        <v>3.95</v>
      </c>
      <c r="Z144" s="149">
        <v>2.13</v>
      </c>
      <c r="AA144" s="156">
        <v>14.7</v>
      </c>
      <c r="AB144" s="432">
        <v>-10.8</v>
      </c>
      <c r="AC144" s="458">
        <v>1129.22</v>
      </c>
      <c r="AD144" s="443">
        <v>28.2</v>
      </c>
      <c r="AE144" s="474" t="s">
        <v>462</v>
      </c>
      <c r="AF144" s="723">
        <v>27</v>
      </c>
      <c r="AG144" s="456">
        <v>9570</v>
      </c>
      <c r="AH144" s="655">
        <v>1.1000000000000001</v>
      </c>
      <c r="AI144" s="767">
        <v>0.33</v>
      </c>
      <c r="AJ144" s="796">
        <v>0.74123138414535406</v>
      </c>
      <c r="AK144" s="688" t="s">
        <v>462</v>
      </c>
      <c r="AL144" s="634">
        <v>14.814814814814813</v>
      </c>
      <c r="AM144" s="631">
        <v>17.725180311441701</v>
      </c>
      <c r="AN144" s="631">
        <v>20.902725032898985</v>
      </c>
      <c r="AO144" s="235" t="s">
        <v>462</v>
      </c>
      <c r="AP144" s="808">
        <v>0.62</v>
      </c>
      <c r="AQ144" s="808">
        <v>0.54</v>
      </c>
      <c r="AR144" s="809"/>
      <c r="AS144" s="808">
        <v>0.46</v>
      </c>
      <c r="AT144" s="796">
        <v>0.38</v>
      </c>
      <c r="AU144" s="809"/>
      <c r="AV144" s="810">
        <v>0.3</v>
      </c>
      <c r="AW144" s="812">
        <v>0.24</v>
      </c>
      <c r="AX144" s="811">
        <v>0.24</v>
      </c>
      <c r="AY144" s="812">
        <v>0.16</v>
      </c>
      <c r="AZ144" s="811">
        <v>0.16</v>
      </c>
      <c r="BA144" s="812">
        <v>0</v>
      </c>
      <c r="BB144" s="812">
        <v>0</v>
      </c>
      <c r="BC144" s="812">
        <v>0</v>
      </c>
      <c r="BD144" s="812">
        <v>0</v>
      </c>
      <c r="BE144" s="812">
        <v>0</v>
      </c>
      <c r="BF144" s="812">
        <v>0</v>
      </c>
      <c r="BG144" s="812">
        <v>0</v>
      </c>
      <c r="BH144" s="810">
        <v>3.1</v>
      </c>
      <c r="BI144" s="405">
        <v>14.814814814814813</v>
      </c>
      <c r="BJ144" s="405">
        <v>17.391304347826097</v>
      </c>
      <c r="BK144" s="405">
        <v>21.052631578947366</v>
      </c>
      <c r="BL144" s="404">
        <v>26.666666666666682</v>
      </c>
      <c r="BM144" s="404">
        <v>25</v>
      </c>
      <c r="BN144" s="306">
        <v>0</v>
      </c>
      <c r="BO144" s="306">
        <v>50</v>
      </c>
      <c r="BP144" s="306">
        <v>0</v>
      </c>
      <c r="BQ144" s="306">
        <v>0</v>
      </c>
      <c r="BR144" s="306">
        <v>0</v>
      </c>
      <c r="BS144" s="306">
        <v>0</v>
      </c>
      <c r="BT144" s="306">
        <v>0</v>
      </c>
      <c r="BU144" s="306">
        <v>0</v>
      </c>
      <c r="BV144" s="306">
        <v>0</v>
      </c>
      <c r="BW144" s="306">
        <v>0</v>
      </c>
      <c r="BX144" s="404">
        <v>10.328361160550331</v>
      </c>
      <c r="BY144" s="405">
        <v>14.60852479087583</v>
      </c>
      <c r="BZ144" s="788" t="s">
        <v>1465</v>
      </c>
      <c r="CA144" s="486">
        <v>2.6084438129896483</v>
      </c>
      <c r="CB144" s="348">
        <v>21.486240714882939</v>
      </c>
      <c r="CC144" s="404">
        <v>55.090671256454392</v>
      </c>
      <c r="CD144" s="570">
        <v>0.62619999999999998</v>
      </c>
      <c r="CE144" s="419">
        <v>0.68881999999999999</v>
      </c>
      <c r="CF144" s="419">
        <v>0.70948460000000002</v>
      </c>
      <c r="CG144" s="419">
        <v>0.7307691380000001</v>
      </c>
      <c r="CH144" s="496">
        <v>0.75269221214000015</v>
      </c>
      <c r="CI144" s="416">
        <v>3.5079659501400009</v>
      </c>
      <c r="CJ144" s="405">
        <v>3.1983642871444209</v>
      </c>
      <c r="CK144" s="457">
        <v>1.47</v>
      </c>
      <c r="CL144" s="458">
        <v>19.739999999999998</v>
      </c>
      <c r="CM144" s="458">
        <v>-26.93</v>
      </c>
      <c r="CN144" s="525">
        <v>3.24</v>
      </c>
      <c r="CO144" s="508">
        <v>-10.26</v>
      </c>
    </row>
    <row r="145" spans="1:93" ht="11.25" customHeight="1">
      <c r="A145" s="23" t="s">
        <v>228</v>
      </c>
      <c r="B145" s="24" t="s">
        <v>1746</v>
      </c>
      <c r="C145" s="24" t="s">
        <v>3417</v>
      </c>
      <c r="D145" s="117">
        <v>55</v>
      </c>
      <c r="E145" s="121">
        <v>10</v>
      </c>
      <c r="F145" s="38" t="s">
        <v>2049</v>
      </c>
      <c r="G145" s="39" t="s">
        <v>2049</v>
      </c>
      <c r="H145" s="156">
        <v>52.76</v>
      </c>
      <c r="I145" s="227">
        <v>3.4874905231235784</v>
      </c>
      <c r="J145" s="106">
        <v>0.44</v>
      </c>
      <c r="K145" s="106">
        <v>0.46</v>
      </c>
      <c r="L145" s="218">
        <v>4.5454545454545414</v>
      </c>
      <c r="M145" s="27">
        <v>42079</v>
      </c>
      <c r="N145" s="27">
        <v>42081</v>
      </c>
      <c r="O145" s="26">
        <v>42109</v>
      </c>
      <c r="P145" s="92" t="s">
        <v>1514</v>
      </c>
      <c r="Q145" s="24"/>
      <c r="R145" s="224">
        <v>1.84</v>
      </c>
      <c r="S145" s="231">
        <v>57.861635220125784</v>
      </c>
      <c r="T145" s="680">
        <v>-0.9684914154958979</v>
      </c>
      <c r="U145" s="227">
        <v>16.591194968553459</v>
      </c>
      <c r="V145" s="263">
        <v>12</v>
      </c>
      <c r="W145" s="161">
        <v>3.18</v>
      </c>
      <c r="X145" s="149" t="s">
        <v>462</v>
      </c>
      <c r="Y145" s="155">
        <v>1.75</v>
      </c>
      <c r="Z145" s="149">
        <v>1.33</v>
      </c>
      <c r="AA145" s="156">
        <v>8.1999999999999993</v>
      </c>
      <c r="AB145" s="432">
        <v>1.6</v>
      </c>
      <c r="AC145" s="474">
        <v>1.34</v>
      </c>
      <c r="AD145" s="443">
        <v>3.7</v>
      </c>
      <c r="AE145" s="474">
        <v>-7.04</v>
      </c>
      <c r="AF145" s="723">
        <v>8</v>
      </c>
      <c r="AG145" s="456">
        <v>8637</v>
      </c>
      <c r="AH145" s="655">
        <v>3.8</v>
      </c>
      <c r="AI145" s="767">
        <v>0.13</v>
      </c>
      <c r="AJ145" s="796">
        <v>0.57908571012744503</v>
      </c>
      <c r="AK145" s="688">
        <v>0.37622002087218437</v>
      </c>
      <c r="AL145" s="634">
        <v>5.9360730593607247</v>
      </c>
      <c r="AM145" s="631">
        <v>2.7820013751401307</v>
      </c>
      <c r="AN145" s="631">
        <v>2.1426171274715466</v>
      </c>
      <c r="AO145" s="638">
        <v>5.6951172415129703</v>
      </c>
      <c r="AP145" s="808">
        <v>1.74</v>
      </c>
      <c r="AQ145" s="808">
        <v>1.6425000000000001</v>
      </c>
      <c r="AR145" s="809"/>
      <c r="AS145" s="808">
        <v>1.615</v>
      </c>
      <c r="AT145" s="796">
        <v>1.6025</v>
      </c>
      <c r="AU145" s="809"/>
      <c r="AV145" s="810">
        <v>1.585</v>
      </c>
      <c r="AW145" s="811">
        <v>1.5649999999999999</v>
      </c>
      <c r="AX145" s="811">
        <v>1.5249999999999999</v>
      </c>
      <c r="AY145" s="811">
        <v>1.4</v>
      </c>
      <c r="AZ145" s="811">
        <v>1.31</v>
      </c>
      <c r="BA145" s="811">
        <v>1.16238</v>
      </c>
      <c r="BB145" s="811">
        <v>1</v>
      </c>
      <c r="BC145" s="811">
        <v>0.88254999999999995</v>
      </c>
      <c r="BD145" s="811">
        <v>0.79729000000000005</v>
      </c>
      <c r="BE145" s="811">
        <v>0.74377000000000004</v>
      </c>
      <c r="BF145" s="811">
        <v>0.67118000000000011</v>
      </c>
      <c r="BG145" s="811">
        <v>0.60043999999999997</v>
      </c>
      <c r="BH145" s="810">
        <v>19.842610000000001</v>
      </c>
      <c r="BI145" s="405">
        <v>5.9360730593607247</v>
      </c>
      <c r="BJ145" s="405">
        <v>1.7027863777089758</v>
      </c>
      <c r="BK145" s="405">
        <v>0.78003120124805481</v>
      </c>
      <c r="BL145" s="404">
        <v>1.1041009463722551</v>
      </c>
      <c r="BM145" s="404">
        <v>1.2779552715654896</v>
      </c>
      <c r="BN145" s="306">
        <v>2.6229508196721429</v>
      </c>
      <c r="BO145" s="306">
        <v>8.9285714285714199</v>
      </c>
      <c r="BP145" s="306">
        <v>6.8702290076335659</v>
      </c>
      <c r="BQ145" s="306">
        <v>12.699805571327794</v>
      </c>
      <c r="BR145" s="306">
        <v>16.237999999999996</v>
      </c>
      <c r="BS145" s="306">
        <v>13.308027873774876</v>
      </c>
      <c r="BT145" s="306">
        <v>10.693724993415188</v>
      </c>
      <c r="BU145" s="306">
        <v>7.1957728867795057</v>
      </c>
      <c r="BV145" s="306">
        <v>10.815280550671936</v>
      </c>
      <c r="BW145" s="306">
        <v>11.78136033575381</v>
      </c>
      <c r="BX145" s="404">
        <v>7.4636446882570491</v>
      </c>
      <c r="BY145" s="405">
        <v>4.9245878664368412</v>
      </c>
      <c r="BZ145" s="788" t="s">
        <v>2637</v>
      </c>
      <c r="CA145" s="486">
        <v>-10.961087317958334</v>
      </c>
      <c r="CB145" s="348">
        <v>5.6301076505951251</v>
      </c>
      <c r="CC145" s="404">
        <v>51.427170999730556</v>
      </c>
      <c r="CD145" s="570">
        <v>1.7678400000000001</v>
      </c>
      <c r="CE145" s="419">
        <v>1.7915290560000001</v>
      </c>
      <c r="CF145" s="419">
        <v>1.8094443465600001</v>
      </c>
      <c r="CG145" s="419">
        <v>1.8275387900256002</v>
      </c>
      <c r="CH145" s="496">
        <v>1.8458141779258561</v>
      </c>
      <c r="CI145" s="416">
        <v>9.0421663705114561</v>
      </c>
      <c r="CJ145" s="405">
        <v>17.138298655252949</v>
      </c>
      <c r="CK145" s="457">
        <v>0.82</v>
      </c>
      <c r="CL145" s="458">
        <v>18.309999999999999</v>
      </c>
      <c r="CM145" s="458">
        <v>-4.68</v>
      </c>
      <c r="CN145" s="459">
        <v>1.85</v>
      </c>
      <c r="CO145" s="460">
        <v>7.95</v>
      </c>
    </row>
    <row r="146" spans="1:93" ht="11.25" customHeight="1">
      <c r="A146" s="30" t="s">
        <v>744</v>
      </c>
      <c r="B146" s="32" t="s">
        <v>745</v>
      </c>
      <c r="C146" s="32" t="s">
        <v>3416</v>
      </c>
      <c r="D146" s="118">
        <v>32</v>
      </c>
      <c r="E146" s="121">
        <v>83</v>
      </c>
      <c r="F146" s="65" t="s">
        <v>2659</v>
      </c>
      <c r="G146" s="66" t="s">
        <v>2659</v>
      </c>
      <c r="H146" s="158">
        <v>83.48</v>
      </c>
      <c r="I146" s="227">
        <v>1.0182079540009583</v>
      </c>
      <c r="J146" s="203">
        <v>0.77</v>
      </c>
      <c r="K146" s="203">
        <v>0.85</v>
      </c>
      <c r="L146" s="191">
        <v>10.389610389610393</v>
      </c>
      <c r="M146" s="44">
        <v>41948</v>
      </c>
      <c r="N146" s="44">
        <v>41950</v>
      </c>
      <c r="O146" s="43">
        <v>41978</v>
      </c>
      <c r="P146" s="44" t="s">
        <v>2729</v>
      </c>
      <c r="Q146" s="32" t="s">
        <v>460</v>
      </c>
      <c r="R146" s="224">
        <v>0.85</v>
      </c>
      <c r="S146" s="231">
        <v>24.079320113314449</v>
      </c>
      <c r="T146" s="680">
        <v>116.02503964262287</v>
      </c>
      <c r="U146" s="227">
        <v>23.648725212464591</v>
      </c>
      <c r="V146" s="263">
        <v>5</v>
      </c>
      <c r="W146" s="161">
        <v>3.53</v>
      </c>
      <c r="X146" s="149">
        <v>1.99</v>
      </c>
      <c r="Y146" s="155">
        <v>2.15</v>
      </c>
      <c r="Z146" s="149">
        <v>4.4400000000000004</v>
      </c>
      <c r="AA146" s="156">
        <v>27</v>
      </c>
      <c r="AB146" s="432">
        <v>21</v>
      </c>
      <c r="AC146" s="474">
        <v>10.96</v>
      </c>
      <c r="AD146" s="443">
        <v>15.7</v>
      </c>
      <c r="AE146" s="474">
        <v>11.9</v>
      </c>
      <c r="AF146" s="723">
        <v>14</v>
      </c>
      <c r="AG146" s="456">
        <v>9795</v>
      </c>
      <c r="AH146" s="655">
        <v>9.1</v>
      </c>
      <c r="AI146" s="767">
        <v>0.59</v>
      </c>
      <c r="AJ146" s="797">
        <v>0.80132291094034158</v>
      </c>
      <c r="AK146" s="686">
        <v>1.1081406835218868</v>
      </c>
      <c r="AL146" s="634">
        <v>10.389610389610393</v>
      </c>
      <c r="AM146" s="631">
        <v>16.325534115148123</v>
      </c>
      <c r="AN146" s="631">
        <v>12.580769701763362</v>
      </c>
      <c r="AO146" s="638">
        <v>11.353043786623939</v>
      </c>
      <c r="AP146" s="808">
        <v>0.85</v>
      </c>
      <c r="AQ146" s="808">
        <v>0.77</v>
      </c>
      <c r="AR146" s="809"/>
      <c r="AS146" s="808">
        <v>0.64</v>
      </c>
      <c r="AT146" s="796">
        <v>0.54</v>
      </c>
      <c r="AU146" s="809" t="s">
        <v>1127</v>
      </c>
      <c r="AV146" s="810">
        <v>0.48</v>
      </c>
      <c r="AW146" s="811">
        <v>0.47</v>
      </c>
      <c r="AX146" s="811">
        <v>0.46</v>
      </c>
      <c r="AY146" s="811">
        <v>0.39</v>
      </c>
      <c r="AZ146" s="811">
        <v>0.35</v>
      </c>
      <c r="BA146" s="811">
        <v>0.32</v>
      </c>
      <c r="BB146" s="811">
        <v>0.28999999999999998</v>
      </c>
      <c r="BC146" s="811">
        <v>0.27</v>
      </c>
      <c r="BD146" s="811">
        <v>0.25</v>
      </c>
      <c r="BE146" s="811">
        <v>0.22</v>
      </c>
      <c r="BF146" s="811">
        <v>0.18667</v>
      </c>
      <c r="BG146" s="811">
        <v>3.6670000000000001E-2</v>
      </c>
      <c r="BH146" s="810">
        <v>6.5233400000000001</v>
      </c>
      <c r="BI146" s="405">
        <v>10.389610389610393</v>
      </c>
      <c r="BJ146" s="405">
        <v>20.3125</v>
      </c>
      <c r="BK146" s="405">
        <v>18.518518518518512</v>
      </c>
      <c r="BL146" s="404">
        <v>12.5</v>
      </c>
      <c r="BM146" s="404">
        <v>2.1276595744680771</v>
      </c>
      <c r="BN146" s="306">
        <v>2.1739130434782483</v>
      </c>
      <c r="BO146" s="306">
        <v>17.948717948717952</v>
      </c>
      <c r="BP146" s="306">
        <v>11.428571428571432</v>
      </c>
      <c r="BQ146" s="306">
        <v>9.375</v>
      </c>
      <c r="BR146" s="306">
        <v>10.344827586206918</v>
      </c>
      <c r="BS146" s="306">
        <v>7.4074074074073959</v>
      </c>
      <c r="BT146" s="306">
        <v>8.0000000000000071</v>
      </c>
      <c r="BU146" s="306">
        <v>13.636363636363647</v>
      </c>
      <c r="BV146" s="306">
        <v>17.855038302887436</v>
      </c>
      <c r="BW146" s="306">
        <v>409.05372238887372</v>
      </c>
      <c r="BX146" s="404">
        <v>38.071456681673581</v>
      </c>
      <c r="BY146" s="405">
        <v>99.292056717557074</v>
      </c>
      <c r="BZ146" s="788" t="s">
        <v>2558</v>
      </c>
      <c r="CA146" s="486">
        <v>-10.04974755670027</v>
      </c>
      <c r="CB146" s="348">
        <v>13.598977655764321</v>
      </c>
      <c r="CC146" s="404">
        <v>76.41719546742209</v>
      </c>
      <c r="CD146" s="570">
        <v>0.93500000000000005</v>
      </c>
      <c r="CE146" s="419">
        <v>1.0285000000000002</v>
      </c>
      <c r="CF146" s="419">
        <v>1.1313500000000003</v>
      </c>
      <c r="CG146" s="419">
        <v>1.2444850000000005</v>
      </c>
      <c r="CH146" s="496">
        <v>1.3689335000000007</v>
      </c>
      <c r="CI146" s="416">
        <v>5.7082685000000017</v>
      </c>
      <c r="CJ146" s="405">
        <v>6.8378875179683778</v>
      </c>
      <c r="CK146" s="457">
        <v>0.84</v>
      </c>
      <c r="CL146" s="458">
        <v>53.66</v>
      </c>
      <c r="CM146" s="458">
        <v>-0.83</v>
      </c>
      <c r="CN146" s="459">
        <v>5.4</v>
      </c>
      <c r="CO146" s="460">
        <v>21.36</v>
      </c>
    </row>
    <row r="147" spans="1:93" ht="11.25" customHeight="1">
      <c r="A147" s="23" t="s">
        <v>1435</v>
      </c>
      <c r="B147" s="24" t="s">
        <v>1436</v>
      </c>
      <c r="C147" s="109" t="s">
        <v>351</v>
      </c>
      <c r="D147" s="117">
        <v>5</v>
      </c>
      <c r="E147" s="24">
        <v>658</v>
      </c>
      <c r="F147" s="38" t="s">
        <v>1572</v>
      </c>
      <c r="G147" s="39" t="s">
        <v>1572</v>
      </c>
      <c r="H147" s="179">
        <v>29.51</v>
      </c>
      <c r="I147" s="226">
        <v>2.8464927143341239</v>
      </c>
      <c r="J147" s="106">
        <v>0.19</v>
      </c>
      <c r="K147" s="106">
        <v>0.21</v>
      </c>
      <c r="L147" s="96">
        <v>10.526315789473673</v>
      </c>
      <c r="M147" s="27">
        <v>42094</v>
      </c>
      <c r="N147" s="27">
        <v>42096</v>
      </c>
      <c r="O147" s="26">
        <v>42116</v>
      </c>
      <c r="P147" s="27" t="s">
        <v>2595</v>
      </c>
      <c r="Q147" s="775"/>
      <c r="R147" s="225">
        <v>0.84</v>
      </c>
      <c r="S147" s="675">
        <v>50.299401197604787</v>
      </c>
      <c r="T147" s="684">
        <v>43.445112613389526</v>
      </c>
      <c r="U147" s="226">
        <v>17.67065868263473</v>
      </c>
      <c r="V147" s="267">
        <v>7</v>
      </c>
      <c r="W147" s="169">
        <v>1.67</v>
      </c>
      <c r="X147" s="171">
        <v>2.29</v>
      </c>
      <c r="Y147" s="170">
        <v>3.13</v>
      </c>
      <c r="Z147" s="171">
        <v>2.62</v>
      </c>
      <c r="AA147" s="172">
        <v>15.3</v>
      </c>
      <c r="AB147" s="433">
        <v>-19.899999999999999</v>
      </c>
      <c r="AC147" s="446">
        <v>4.7699999999999996</v>
      </c>
      <c r="AD147" s="442">
        <v>7.3</v>
      </c>
      <c r="AE147" s="446">
        <v>7.7</v>
      </c>
      <c r="AF147" s="724">
        <v>40</v>
      </c>
      <c r="AG147" s="461">
        <v>150641</v>
      </c>
      <c r="AH147" s="737">
        <v>0.1</v>
      </c>
      <c r="AI147" s="768">
        <v>0.36</v>
      </c>
      <c r="AJ147" s="796" t="s">
        <v>462</v>
      </c>
      <c r="AK147" s="688" t="s">
        <v>462</v>
      </c>
      <c r="AL147" s="632">
        <v>13.846153846153841</v>
      </c>
      <c r="AM147" s="633">
        <v>60.196517790177765</v>
      </c>
      <c r="AN147" s="633" t="s">
        <v>462</v>
      </c>
      <c r="AO147" s="234" t="s">
        <v>462</v>
      </c>
      <c r="AP147" s="803">
        <v>0.74</v>
      </c>
      <c r="AQ147" s="803">
        <v>0.65</v>
      </c>
      <c r="AR147" s="802"/>
      <c r="AS147" s="803">
        <v>0.36</v>
      </c>
      <c r="AT147" s="795">
        <v>0.18</v>
      </c>
      <c r="AU147" s="802"/>
      <c r="AV147" s="1198">
        <v>0</v>
      </c>
      <c r="AW147" s="807">
        <v>0</v>
      </c>
      <c r="AX147" s="807">
        <v>0</v>
      </c>
      <c r="AY147" s="807">
        <v>0</v>
      </c>
      <c r="AZ147" s="807">
        <v>0</v>
      </c>
      <c r="BA147" s="807">
        <v>0</v>
      </c>
      <c r="BB147" s="807">
        <v>0</v>
      </c>
      <c r="BC147" s="807">
        <v>0</v>
      </c>
      <c r="BD147" s="807">
        <v>0</v>
      </c>
      <c r="BE147" s="807">
        <v>0</v>
      </c>
      <c r="BF147" s="807">
        <v>0</v>
      </c>
      <c r="BG147" s="807">
        <v>0</v>
      </c>
      <c r="BH147" s="805">
        <v>1.93</v>
      </c>
      <c r="BI147" s="407">
        <v>13.846153846153841</v>
      </c>
      <c r="BJ147" s="407">
        <v>80.555555555555557</v>
      </c>
      <c r="BK147" s="407">
        <v>100</v>
      </c>
      <c r="BL147" s="406">
        <v>0</v>
      </c>
      <c r="BM147" s="406">
        <v>0</v>
      </c>
      <c r="BN147" s="394">
        <v>0</v>
      </c>
      <c r="BO147" s="394">
        <v>0</v>
      </c>
      <c r="BP147" s="394">
        <v>0</v>
      </c>
      <c r="BQ147" s="394">
        <v>0</v>
      </c>
      <c r="BR147" s="394">
        <v>0</v>
      </c>
      <c r="BS147" s="394">
        <v>0</v>
      </c>
      <c r="BT147" s="394">
        <v>0</v>
      </c>
      <c r="BU147" s="394">
        <v>0</v>
      </c>
      <c r="BV147" s="394">
        <v>0</v>
      </c>
      <c r="BW147" s="394">
        <v>0</v>
      </c>
      <c r="BX147" s="406">
        <v>12.960113960113961</v>
      </c>
      <c r="BY147" s="407">
        <v>30.726150859171469</v>
      </c>
      <c r="BZ147" s="787" t="s">
        <v>2442</v>
      </c>
      <c r="CA147" s="682" t="s">
        <v>462</v>
      </c>
      <c r="CB147" s="350" t="s">
        <v>462</v>
      </c>
      <c r="CC147" s="406">
        <v>54.317994011976047</v>
      </c>
      <c r="CD147" s="554">
        <v>0.74739999999999995</v>
      </c>
      <c r="CE147" s="417">
        <v>0.78305098000000006</v>
      </c>
      <c r="CF147" s="417">
        <v>0.84334590545999999</v>
      </c>
      <c r="CG147" s="417">
        <v>0.9082835401804199</v>
      </c>
      <c r="CH147" s="495">
        <v>0.9782213727743122</v>
      </c>
      <c r="CI147" s="418">
        <v>4.2603017984147318</v>
      </c>
      <c r="CJ147" s="407">
        <v>14.436807178633451</v>
      </c>
      <c r="CK147" s="462">
        <v>1.33</v>
      </c>
      <c r="CL147" s="463">
        <v>43.06</v>
      </c>
      <c r="CM147" s="463">
        <v>-1.6</v>
      </c>
      <c r="CN147" s="529">
        <v>5.82</v>
      </c>
      <c r="CO147" s="530">
        <v>15.57</v>
      </c>
    </row>
    <row r="148" spans="1:93" ht="11.25" customHeight="1">
      <c r="A148" s="23" t="s">
        <v>1017</v>
      </c>
      <c r="B148" s="24" t="s">
        <v>1018</v>
      </c>
      <c r="C148" s="24" t="s">
        <v>497</v>
      </c>
      <c r="D148" s="117">
        <v>16</v>
      </c>
      <c r="E148" s="121">
        <v>185</v>
      </c>
      <c r="F148" s="57" t="s">
        <v>2659</v>
      </c>
      <c r="G148" s="49" t="s">
        <v>2659</v>
      </c>
      <c r="H148" s="485">
        <v>52.9</v>
      </c>
      <c r="I148" s="227">
        <v>3.0245746691871456</v>
      </c>
      <c r="J148" s="943">
        <v>0.38118811881188119</v>
      </c>
      <c r="K148" s="94">
        <v>0.4</v>
      </c>
      <c r="L148" s="83">
        <v>4.9350649350649478</v>
      </c>
      <c r="M148" s="27">
        <v>41899</v>
      </c>
      <c r="N148" s="27">
        <v>41901</v>
      </c>
      <c r="O148" s="26">
        <v>41908</v>
      </c>
      <c r="P148" s="92" t="s">
        <v>31</v>
      </c>
      <c r="Q148" s="428" t="s">
        <v>3363</v>
      </c>
      <c r="R148" s="224">
        <v>1.6</v>
      </c>
      <c r="S148" s="231">
        <v>36.363636363636367</v>
      </c>
      <c r="T148" s="680" t="s">
        <v>462</v>
      </c>
      <c r="U148" s="227">
        <v>12.022727272727272</v>
      </c>
      <c r="V148" s="263">
        <v>12</v>
      </c>
      <c r="W148" s="478">
        <v>4.4000000000000004</v>
      </c>
      <c r="X148" s="480" t="s">
        <v>462</v>
      </c>
      <c r="Y148" s="479" t="s">
        <v>462</v>
      </c>
      <c r="Z148" s="480" t="s">
        <v>462</v>
      </c>
      <c r="AA148" s="481" t="s">
        <v>462</v>
      </c>
      <c r="AB148" s="484" t="s">
        <v>462</v>
      </c>
      <c r="AC148" s="734" t="s">
        <v>462</v>
      </c>
      <c r="AD148" s="523" t="s">
        <v>462</v>
      </c>
      <c r="AE148" s="734" t="s">
        <v>462</v>
      </c>
      <c r="AF148" s="723">
        <v>0</v>
      </c>
      <c r="AG148" s="735">
        <v>161</v>
      </c>
      <c r="AH148" s="739" t="s">
        <v>462</v>
      </c>
      <c r="AI148" s="479" t="s">
        <v>462</v>
      </c>
      <c r="AJ148" s="796" t="s">
        <v>462</v>
      </c>
      <c r="AK148" s="688">
        <v>1.3378315781941381</v>
      </c>
      <c r="AL148" s="634">
        <v>29.344262295081979</v>
      </c>
      <c r="AM148" s="631">
        <v>16.054898893888602</v>
      </c>
      <c r="AN148" s="631">
        <v>11.403749525676687</v>
      </c>
      <c r="AO148" s="235">
        <v>8.5240546803880601</v>
      </c>
      <c r="AP148" s="808">
        <v>1.5623762376237624</v>
      </c>
      <c r="AQ148" s="808">
        <v>1.2079207920792079</v>
      </c>
      <c r="AR148" s="809"/>
      <c r="AS148" s="808">
        <v>1.1231588873173028</v>
      </c>
      <c r="AT148" s="796">
        <v>0.99952852428099948</v>
      </c>
      <c r="AU148" s="809"/>
      <c r="AV148" s="810">
        <v>0.95709570957095702</v>
      </c>
      <c r="AW148" s="811">
        <v>0.91051390853371039</v>
      </c>
      <c r="AX148" s="811">
        <v>0.8646864686468646</v>
      </c>
      <c r="AY148" s="811">
        <v>0.81961338991041954</v>
      </c>
      <c r="AZ148" s="811">
        <v>0.77736916548797741</v>
      </c>
      <c r="BA148" s="811">
        <v>0.73210749646393214</v>
      </c>
      <c r="BB148" s="811">
        <v>0.68948609146628959</v>
      </c>
      <c r="BC148" s="811">
        <v>0.64761904761904754</v>
      </c>
      <c r="BD148" s="811">
        <v>0.5907590759075908</v>
      </c>
      <c r="BE148" s="811">
        <v>0.54766619519094772</v>
      </c>
      <c r="BF148" s="811">
        <v>0.50966525223950965</v>
      </c>
      <c r="BG148" s="811">
        <v>0.47100424328147106</v>
      </c>
      <c r="BH148" s="810">
        <v>13.410570485619989</v>
      </c>
      <c r="BI148" s="405">
        <v>29.344262295081979</v>
      </c>
      <c r="BJ148" s="405">
        <v>7.5467421144982616</v>
      </c>
      <c r="BK148" s="405">
        <v>12.368867924528271</v>
      </c>
      <c r="BL148" s="404">
        <v>4.4334975369458185</v>
      </c>
      <c r="BM148" s="404">
        <v>5.1159900579950346</v>
      </c>
      <c r="BN148" s="306">
        <v>5.2998909487459001</v>
      </c>
      <c r="BO148" s="306">
        <v>5.4993097100782373</v>
      </c>
      <c r="BP148" s="306">
        <v>5.4342552159145852</v>
      </c>
      <c r="BQ148" s="306">
        <v>6.1823802163833097</v>
      </c>
      <c r="BR148" s="306">
        <v>6.181619256017501</v>
      </c>
      <c r="BS148" s="306">
        <v>6.4647641234711894</v>
      </c>
      <c r="BT148" s="306">
        <v>9.6249002394253491</v>
      </c>
      <c r="BU148" s="306">
        <v>7.8684573002754776</v>
      </c>
      <c r="BV148" s="306">
        <v>7.4560592044403462</v>
      </c>
      <c r="BW148" s="306">
        <v>8.2082082082082017</v>
      </c>
      <c r="BX148" s="404">
        <v>8.4686136234672968</v>
      </c>
      <c r="BY148" s="405">
        <v>5.914414977270023</v>
      </c>
      <c r="BZ148" s="788" t="s">
        <v>2637</v>
      </c>
      <c r="CA148" s="486">
        <v>2.4055969221365618</v>
      </c>
      <c r="CB148" s="348">
        <v>14.428324194863833</v>
      </c>
      <c r="CC148" s="404">
        <v>45.875230255823787</v>
      </c>
      <c r="CD148" s="570">
        <v>1.6092475247524753</v>
      </c>
      <c r="CE148" s="419">
        <v>1.6575249504950496</v>
      </c>
      <c r="CF148" s="419">
        <v>1.707250699009901</v>
      </c>
      <c r="CG148" s="419">
        <v>1.758468219980198</v>
      </c>
      <c r="CH148" s="496">
        <v>1.8112222665796041</v>
      </c>
      <c r="CI148" s="416">
        <v>8.5437136608172288</v>
      </c>
      <c r="CJ148" s="405">
        <v>16.150687449559982</v>
      </c>
      <c r="CK148" s="483" t="s">
        <v>462</v>
      </c>
      <c r="CL148" s="502">
        <v>3.22</v>
      </c>
      <c r="CM148" s="502">
        <v>-9.43</v>
      </c>
      <c r="CN148" s="526">
        <v>-0.05</v>
      </c>
      <c r="CO148" s="527">
        <v>-0.2</v>
      </c>
    </row>
    <row r="149" spans="1:93" ht="11.25" customHeight="1">
      <c r="A149" s="23" t="s">
        <v>746</v>
      </c>
      <c r="B149" s="24" t="s">
        <v>747</v>
      </c>
      <c r="C149" s="24" t="s">
        <v>2734</v>
      </c>
      <c r="D149" s="117">
        <v>31</v>
      </c>
      <c r="E149" s="121">
        <v>85</v>
      </c>
      <c r="F149" s="38" t="s">
        <v>2049</v>
      </c>
      <c r="G149" s="39" t="s">
        <v>2049</v>
      </c>
      <c r="H149" s="156">
        <v>65.81</v>
      </c>
      <c r="I149" s="227">
        <v>1.215620726333384</v>
      </c>
      <c r="J149" s="106">
        <v>0.17</v>
      </c>
      <c r="K149" s="106">
        <v>0.2</v>
      </c>
      <c r="L149" s="218">
        <v>17.647058823529417</v>
      </c>
      <c r="M149" s="27">
        <v>41920</v>
      </c>
      <c r="N149" s="27">
        <v>41922</v>
      </c>
      <c r="O149" s="26">
        <v>41929</v>
      </c>
      <c r="P149" s="92" t="s">
        <v>1967</v>
      </c>
      <c r="Q149" s="24"/>
      <c r="R149" s="224">
        <v>0.8</v>
      </c>
      <c r="S149" s="231">
        <v>28.268551236749119</v>
      </c>
      <c r="T149" s="680">
        <v>76.084892257989182</v>
      </c>
      <c r="U149" s="227">
        <v>23.254416961130744</v>
      </c>
      <c r="V149" s="263">
        <v>11</v>
      </c>
      <c r="W149" s="161">
        <v>2.83</v>
      </c>
      <c r="X149" s="149">
        <v>1.98</v>
      </c>
      <c r="Y149" s="155">
        <v>2.1800000000000002</v>
      </c>
      <c r="Z149" s="149">
        <v>3</v>
      </c>
      <c r="AA149" s="156">
        <v>13.3</v>
      </c>
      <c r="AB149" s="432">
        <v>20.9</v>
      </c>
      <c r="AC149" s="474">
        <v>10.58</v>
      </c>
      <c r="AD149" s="443">
        <v>15.1</v>
      </c>
      <c r="AE149" s="474">
        <v>11.73</v>
      </c>
      <c r="AF149" s="723">
        <v>9</v>
      </c>
      <c r="AG149" s="456">
        <v>3304</v>
      </c>
      <c r="AH149" s="655">
        <v>0.4</v>
      </c>
      <c r="AI149" s="767">
        <v>0.37</v>
      </c>
      <c r="AJ149" s="796">
        <v>0.93228835133965682</v>
      </c>
      <c r="AK149" s="688">
        <v>1.2859837725739245</v>
      </c>
      <c r="AL149" s="634">
        <v>23.478260869565215</v>
      </c>
      <c r="AM149" s="631">
        <v>17.739728653200238</v>
      </c>
      <c r="AN149" s="631">
        <v>14.077554105228817</v>
      </c>
      <c r="AO149" s="638">
        <v>10.946914265529406</v>
      </c>
      <c r="AP149" s="808">
        <v>0.71</v>
      </c>
      <c r="AQ149" s="808">
        <v>0.57499999999999996</v>
      </c>
      <c r="AR149" s="809"/>
      <c r="AS149" s="808">
        <v>0.495</v>
      </c>
      <c r="AT149" s="796">
        <v>0.435</v>
      </c>
      <c r="AU149" s="809"/>
      <c r="AV149" s="810">
        <v>0.39750000000000002</v>
      </c>
      <c r="AW149" s="811">
        <v>0.36749999999999999</v>
      </c>
      <c r="AX149" s="811">
        <v>0.33</v>
      </c>
      <c r="AY149" s="811">
        <v>0.29749999999999999</v>
      </c>
      <c r="AZ149" s="811">
        <v>0.27500000000000002</v>
      </c>
      <c r="BA149" s="811">
        <v>0.25874999999999998</v>
      </c>
      <c r="BB149" s="811">
        <v>0.25124999999999997</v>
      </c>
      <c r="BC149" s="811">
        <v>0.24625</v>
      </c>
      <c r="BD149" s="811">
        <v>0.24124999999999999</v>
      </c>
      <c r="BE149" s="811">
        <v>0.23624999999999999</v>
      </c>
      <c r="BF149" s="811">
        <v>0.23125000000000001</v>
      </c>
      <c r="BG149" s="811">
        <v>0.22700000000000001</v>
      </c>
      <c r="BH149" s="810">
        <v>5.5744999999999996</v>
      </c>
      <c r="BI149" s="405">
        <v>23.478260869565215</v>
      </c>
      <c r="BJ149" s="405">
        <v>16.161616161616156</v>
      </c>
      <c r="BK149" s="405">
        <v>13.793103448275868</v>
      </c>
      <c r="BL149" s="404">
        <v>9.4339622641509422</v>
      </c>
      <c r="BM149" s="404">
        <v>8.163265306122458</v>
      </c>
      <c r="BN149" s="306">
        <v>11.363636363636353</v>
      </c>
      <c r="BO149" s="306">
        <v>10.924369747899165</v>
      </c>
      <c r="BP149" s="306">
        <v>8.1818181818181799</v>
      </c>
      <c r="BQ149" s="306">
        <v>6.2801932367150037</v>
      </c>
      <c r="BR149" s="306">
        <v>2.9850746268656803</v>
      </c>
      <c r="BS149" s="306">
        <v>2.0304568527918621</v>
      </c>
      <c r="BT149" s="306">
        <v>2.0725388601036343</v>
      </c>
      <c r="BU149" s="306">
        <v>2.1164021164021163</v>
      </c>
      <c r="BV149" s="306">
        <v>2.1621621621621623</v>
      </c>
      <c r="BW149" s="306">
        <v>1.8722466960352513</v>
      </c>
      <c r="BX149" s="404">
        <v>8.0679404596106696</v>
      </c>
      <c r="BY149" s="405">
        <v>6.1470056887706246</v>
      </c>
      <c r="BZ149" s="788" t="s">
        <v>2558</v>
      </c>
      <c r="CA149" s="486">
        <v>-7.9612421295685429</v>
      </c>
      <c r="CB149" s="348">
        <v>15.293174831562201</v>
      </c>
      <c r="CC149" s="404">
        <v>79.871673410017351</v>
      </c>
      <c r="CD149" s="570">
        <v>0.78100000000000003</v>
      </c>
      <c r="CE149" s="419">
        <v>0.85910000000000009</v>
      </c>
      <c r="CF149" s="419">
        <v>0.94501000000000013</v>
      </c>
      <c r="CG149" s="419">
        <v>1.0395110000000003</v>
      </c>
      <c r="CH149" s="496">
        <v>1.1434621000000005</v>
      </c>
      <c r="CI149" s="416">
        <v>4.768083100000001</v>
      </c>
      <c r="CJ149" s="405">
        <v>7.2452258015499176</v>
      </c>
      <c r="CK149" s="457">
        <v>0.92</v>
      </c>
      <c r="CL149" s="458">
        <v>22.61</v>
      </c>
      <c r="CM149" s="458">
        <v>-3.95</v>
      </c>
      <c r="CN149" s="459">
        <v>1.44</v>
      </c>
      <c r="CO149" s="460">
        <v>5.28</v>
      </c>
    </row>
    <row r="150" spans="1:93" ht="11.25" customHeight="1">
      <c r="A150" s="23" t="s">
        <v>3257</v>
      </c>
      <c r="B150" s="24" t="s">
        <v>3258</v>
      </c>
      <c r="C150" s="109" t="s">
        <v>2000</v>
      </c>
      <c r="D150" s="117">
        <v>5</v>
      </c>
      <c r="E150" s="24">
        <v>497</v>
      </c>
      <c r="F150" s="38" t="s">
        <v>2049</v>
      </c>
      <c r="G150" s="39" t="s">
        <v>2049</v>
      </c>
      <c r="H150" s="179">
        <v>54.43</v>
      </c>
      <c r="I150" s="227">
        <v>2.9395553922469229</v>
      </c>
      <c r="J150" s="106">
        <v>0.36249999999999999</v>
      </c>
      <c r="K150" s="106">
        <v>0.4</v>
      </c>
      <c r="L150" s="83">
        <v>10.344827586206895</v>
      </c>
      <c r="M150" s="27">
        <v>41761</v>
      </c>
      <c r="N150" s="27">
        <v>41764</v>
      </c>
      <c r="O150" s="26">
        <v>41774</v>
      </c>
      <c r="P150" s="27" t="s">
        <v>1518</v>
      </c>
      <c r="Q150" s="24"/>
      <c r="R150" s="224">
        <v>1.6</v>
      </c>
      <c r="S150" s="231">
        <v>61.30268199233717</v>
      </c>
      <c r="T150" s="680">
        <v>36.151569559707021</v>
      </c>
      <c r="U150" s="227">
        <v>20.854406130268199</v>
      </c>
      <c r="V150" s="263">
        <v>12</v>
      </c>
      <c r="W150" s="161">
        <v>2.61</v>
      </c>
      <c r="X150" s="149">
        <v>5.21</v>
      </c>
      <c r="Y150" s="155">
        <v>2.68</v>
      </c>
      <c r="Z150" s="149">
        <v>2</v>
      </c>
      <c r="AA150" s="156">
        <v>9.9</v>
      </c>
      <c r="AB150" s="432">
        <v>-1.9</v>
      </c>
      <c r="AC150" s="474">
        <v>-7.1</v>
      </c>
      <c r="AD150" s="443">
        <v>9.3000000000000007</v>
      </c>
      <c r="AE150" s="474">
        <v>4</v>
      </c>
      <c r="AF150" s="723">
        <v>4</v>
      </c>
      <c r="AG150" s="456">
        <v>3286</v>
      </c>
      <c r="AH150" s="655">
        <v>1.4</v>
      </c>
      <c r="AI150" s="767">
        <v>0.82</v>
      </c>
      <c r="AJ150" s="796">
        <v>1.2542577538044077</v>
      </c>
      <c r="AK150" s="688">
        <v>2.0567147065806428</v>
      </c>
      <c r="AL150" s="634">
        <v>9.6491228070175303</v>
      </c>
      <c r="AM150" s="631">
        <v>11.65492704084572</v>
      </c>
      <c r="AN150" s="631">
        <v>11.664597110380992</v>
      </c>
      <c r="AO150" s="235">
        <v>5.6714706580640817</v>
      </c>
      <c r="AP150" s="808">
        <v>1.5625</v>
      </c>
      <c r="AQ150" s="808">
        <v>1.425</v>
      </c>
      <c r="AR150" s="809"/>
      <c r="AS150" s="808">
        <v>1.3</v>
      </c>
      <c r="AT150" s="796">
        <v>1.1225000000000001</v>
      </c>
      <c r="AU150" s="809"/>
      <c r="AV150" s="810">
        <v>0.97499999999999998</v>
      </c>
      <c r="AW150" s="812">
        <v>0.9</v>
      </c>
      <c r="AX150" s="812">
        <v>0.9</v>
      </c>
      <c r="AY150" s="812">
        <v>0.9</v>
      </c>
      <c r="AZ150" s="812">
        <v>0.9</v>
      </c>
      <c r="BA150" s="812">
        <v>0.9</v>
      </c>
      <c r="BB150" s="812">
        <v>0.9</v>
      </c>
      <c r="BC150" s="811">
        <v>0.9</v>
      </c>
      <c r="BD150" s="811">
        <v>0.89500000000000002</v>
      </c>
      <c r="BE150" s="811">
        <v>0.87</v>
      </c>
      <c r="BF150" s="811">
        <v>0.84499999999999997</v>
      </c>
      <c r="BG150" s="811">
        <v>0.82499999999999996</v>
      </c>
      <c r="BH150" s="810">
        <v>16.12</v>
      </c>
      <c r="BI150" s="405">
        <v>9.6491228070175303</v>
      </c>
      <c r="BJ150" s="405">
        <v>9.6153846153846256</v>
      </c>
      <c r="BK150" s="405">
        <v>15.812917594654795</v>
      </c>
      <c r="BL150" s="404">
        <v>15.128205128205142</v>
      </c>
      <c r="BM150" s="404">
        <v>8.333333333333325</v>
      </c>
      <c r="BN150" s="306">
        <v>0</v>
      </c>
      <c r="BO150" s="306">
        <v>0</v>
      </c>
      <c r="BP150" s="306">
        <v>0</v>
      </c>
      <c r="BQ150" s="306">
        <v>0</v>
      </c>
      <c r="BR150" s="306">
        <v>0</v>
      </c>
      <c r="BS150" s="306">
        <v>0</v>
      </c>
      <c r="BT150" s="306">
        <v>0.55865921787709993</v>
      </c>
      <c r="BU150" s="306">
        <v>2.8735632183908066</v>
      </c>
      <c r="BV150" s="306">
        <v>2.9585798816567976</v>
      </c>
      <c r="BW150" s="306">
        <v>2.4242424242424176</v>
      </c>
      <c r="BX150" s="404">
        <v>4.4902672147175036</v>
      </c>
      <c r="BY150" s="405">
        <v>5.5056256501477145</v>
      </c>
      <c r="BZ150" s="788" t="s">
        <v>52</v>
      </c>
      <c r="CA150" s="683">
        <v>-6.2502536276402836</v>
      </c>
      <c r="CB150" s="348">
        <v>14.604152502627915</v>
      </c>
      <c r="CC150" s="404">
        <v>49.939721527639023</v>
      </c>
      <c r="CD150" s="570">
        <v>1.578125</v>
      </c>
      <c r="CE150" s="419">
        <v>1.5939062500000001</v>
      </c>
      <c r="CF150" s="419">
        <v>1.6576625</v>
      </c>
      <c r="CG150" s="419">
        <v>1.7239690000000001</v>
      </c>
      <c r="CH150" s="496">
        <v>1.7929277600000002</v>
      </c>
      <c r="CI150" s="416">
        <v>8.3465905100000004</v>
      </c>
      <c r="CJ150" s="405">
        <v>15.334540712842184</v>
      </c>
      <c r="CK150" s="457">
        <v>0.51</v>
      </c>
      <c r="CL150" s="458">
        <v>19.82</v>
      </c>
      <c r="CM150" s="458">
        <v>-6.03</v>
      </c>
      <c r="CN150" s="525">
        <v>0.31</v>
      </c>
      <c r="CO150" s="508">
        <v>2.16</v>
      </c>
    </row>
    <row r="151" spans="1:93" ht="11.25" customHeight="1">
      <c r="A151" s="23" t="s">
        <v>2451</v>
      </c>
      <c r="B151" s="24" t="s">
        <v>2452</v>
      </c>
      <c r="C151" s="24" t="s">
        <v>1304</v>
      </c>
      <c r="D151" s="117">
        <v>37</v>
      </c>
      <c r="E151" s="121">
        <v>68</v>
      </c>
      <c r="F151" s="38" t="s">
        <v>2049</v>
      </c>
      <c r="G151" s="39" t="s">
        <v>1572</v>
      </c>
      <c r="H151" s="156">
        <v>108.64</v>
      </c>
      <c r="I151" s="229">
        <v>2.7245949926362298</v>
      </c>
      <c r="J151" s="106">
        <v>0.71</v>
      </c>
      <c r="K151" s="106">
        <v>0.74</v>
      </c>
      <c r="L151" s="191">
        <v>4.2253521126760507</v>
      </c>
      <c r="M151" s="27">
        <v>41841</v>
      </c>
      <c r="N151" s="27">
        <v>41843</v>
      </c>
      <c r="O151" s="26">
        <v>41859</v>
      </c>
      <c r="P151" s="92" t="s">
        <v>3014</v>
      </c>
      <c r="Q151" s="532"/>
      <c r="R151" s="192">
        <v>2.96</v>
      </c>
      <c r="S151" s="672">
        <v>67.120181405895678</v>
      </c>
      <c r="T151" s="1184">
        <v>643.80479508553844</v>
      </c>
      <c r="U151" s="229">
        <v>24.634920634920633</v>
      </c>
      <c r="V151" s="264">
        <v>6</v>
      </c>
      <c r="W151" s="162">
        <v>4.41</v>
      </c>
      <c r="X151" s="150">
        <v>3.54</v>
      </c>
      <c r="Y151" s="157">
        <v>2.5499999999999998</v>
      </c>
      <c r="Z151" s="150">
        <v>50.53</v>
      </c>
      <c r="AA151" s="1026">
        <v>317.8</v>
      </c>
      <c r="AB151" s="434">
        <v>-1.2</v>
      </c>
      <c r="AC151" s="475">
        <v>7.27</v>
      </c>
      <c r="AD151" s="445">
        <v>5.0999999999999996</v>
      </c>
      <c r="AE151" s="475">
        <v>6.95</v>
      </c>
      <c r="AF151" s="725">
        <v>19</v>
      </c>
      <c r="AG151" s="467">
        <v>14251</v>
      </c>
      <c r="AH151" s="738">
        <v>0.2</v>
      </c>
      <c r="AI151" s="1195">
        <v>9.51</v>
      </c>
      <c r="AJ151" s="796">
        <v>1.6857610866834254</v>
      </c>
      <c r="AK151" s="688">
        <v>0.82812147808516778</v>
      </c>
      <c r="AL151" s="635">
        <v>7.4074074074073959</v>
      </c>
      <c r="AM151" s="636">
        <v>8.0330707256288658</v>
      </c>
      <c r="AN151" s="636">
        <v>8.5973815420854685</v>
      </c>
      <c r="AO151" s="639">
        <v>10.381787901413752</v>
      </c>
      <c r="AP151" s="814">
        <v>2.9</v>
      </c>
      <c r="AQ151" s="814">
        <v>2.7</v>
      </c>
      <c r="AR151" s="815"/>
      <c r="AS151" s="814">
        <v>2.48</v>
      </c>
      <c r="AT151" s="797">
        <v>2.2999999999999998</v>
      </c>
      <c r="AU151" s="815"/>
      <c r="AV151" s="816">
        <v>2.1</v>
      </c>
      <c r="AW151" s="817">
        <v>1.92</v>
      </c>
      <c r="AX151" s="817">
        <v>1.72</v>
      </c>
      <c r="AY151" s="817">
        <v>1.52</v>
      </c>
      <c r="AZ151" s="817">
        <v>1.1599999999999999</v>
      </c>
      <c r="BA151" s="817">
        <v>1.1200000000000001</v>
      </c>
      <c r="BB151" s="820">
        <v>1.08</v>
      </c>
      <c r="BC151" s="817">
        <v>0.98</v>
      </c>
      <c r="BD151" s="817">
        <v>0.85</v>
      </c>
      <c r="BE151" s="820">
        <v>0.84</v>
      </c>
      <c r="BF151" s="817">
        <v>0.82</v>
      </c>
      <c r="BG151" s="817">
        <v>0.76</v>
      </c>
      <c r="BH151" s="816">
        <v>25.25</v>
      </c>
      <c r="BI151" s="409">
        <v>7.4074074074073959</v>
      </c>
      <c r="BJ151" s="409">
        <v>8.8709677419354982</v>
      </c>
      <c r="BK151" s="409">
        <v>7.8260869565217384</v>
      </c>
      <c r="BL151" s="408">
        <v>9.5238095238095113</v>
      </c>
      <c r="BM151" s="408">
        <v>9.375</v>
      </c>
      <c r="BN151" s="395">
        <v>11.627906976744185</v>
      </c>
      <c r="BO151" s="395">
        <v>13.157894736842103</v>
      </c>
      <c r="BP151" s="395">
        <v>31.034482758620708</v>
      </c>
      <c r="BQ151" s="395">
        <v>3.5714285714285587</v>
      </c>
      <c r="BR151" s="395">
        <v>3.7037037037036979</v>
      </c>
      <c r="BS151" s="395">
        <v>10.204081632653072</v>
      </c>
      <c r="BT151" s="395">
        <v>15.294117647058814</v>
      </c>
      <c r="BU151" s="395">
        <v>1.1904761904761862</v>
      </c>
      <c r="BV151" s="395">
        <v>2.4390243902439046</v>
      </c>
      <c r="BW151" s="395">
        <v>7.8947368421052655</v>
      </c>
      <c r="BX151" s="408">
        <v>9.5414083386367086</v>
      </c>
      <c r="BY151" s="409">
        <v>6.8968794129047657</v>
      </c>
      <c r="BZ151" s="654" t="s">
        <v>1862</v>
      </c>
      <c r="CA151" s="487">
        <v>-13.312944100198933</v>
      </c>
      <c r="CB151" s="349">
        <v>11.321976534721699</v>
      </c>
      <c r="CC151" s="408">
        <v>60.666799859135615</v>
      </c>
      <c r="CD151" s="574">
        <v>2.9289999999999998</v>
      </c>
      <c r="CE151" s="420">
        <v>3.1419382999999996</v>
      </c>
      <c r="CF151" s="420">
        <v>3.3603030118500001</v>
      </c>
      <c r="CG151" s="420">
        <v>3.5938440711735757</v>
      </c>
      <c r="CH151" s="497">
        <v>3.8436162341201396</v>
      </c>
      <c r="CI151" s="421">
        <v>16.868701617143717</v>
      </c>
      <c r="CJ151" s="409">
        <v>15.527155391332581</v>
      </c>
      <c r="CK151" s="468">
        <v>0.4</v>
      </c>
      <c r="CL151" s="469">
        <v>30.36</v>
      </c>
      <c r="CM151" s="469">
        <v>-3.38</v>
      </c>
      <c r="CN151" s="470">
        <v>2.0099999999999998</v>
      </c>
      <c r="CO151" s="471">
        <v>13.67</v>
      </c>
    </row>
    <row r="152" spans="1:93" ht="11.25" customHeight="1">
      <c r="A152" s="15" t="s">
        <v>362</v>
      </c>
      <c r="B152" s="16" t="s">
        <v>363</v>
      </c>
      <c r="C152" s="16" t="s">
        <v>3266</v>
      </c>
      <c r="D152" s="116">
        <v>5</v>
      </c>
      <c r="E152" s="24">
        <v>638</v>
      </c>
      <c r="F152" s="78" t="s">
        <v>2659</v>
      </c>
      <c r="G152" s="50" t="s">
        <v>2659</v>
      </c>
      <c r="H152" s="180">
        <v>95.93</v>
      </c>
      <c r="I152" s="227">
        <v>2.0848535390388823</v>
      </c>
      <c r="J152" s="202">
        <v>0.47</v>
      </c>
      <c r="K152" s="202">
        <v>0.5</v>
      </c>
      <c r="L152" s="96">
        <v>6.3829787234042534</v>
      </c>
      <c r="M152" s="20">
        <v>42069</v>
      </c>
      <c r="N152" s="20">
        <v>42073</v>
      </c>
      <c r="O152" s="19">
        <v>42088</v>
      </c>
      <c r="P152" s="230" t="s">
        <v>2778</v>
      </c>
      <c r="Q152" s="1035"/>
      <c r="R152" s="224">
        <v>2</v>
      </c>
      <c r="S152" s="231">
        <v>59.701492537313428</v>
      </c>
      <c r="T152" s="680">
        <v>39.998673293879584</v>
      </c>
      <c r="U152" s="227">
        <v>28.635820895522389</v>
      </c>
      <c r="V152" s="263">
        <v>12</v>
      </c>
      <c r="W152" s="161">
        <v>3.35</v>
      </c>
      <c r="X152" s="149">
        <v>1.97</v>
      </c>
      <c r="Y152" s="155">
        <v>10.38</v>
      </c>
      <c r="Z152" s="149">
        <v>1.54</v>
      </c>
      <c r="AA152" s="156">
        <v>5.3</v>
      </c>
      <c r="AB152" s="432">
        <v>14.7</v>
      </c>
      <c r="AC152" s="474">
        <v>10.39</v>
      </c>
      <c r="AD152" s="443">
        <v>6.2</v>
      </c>
      <c r="AE152" s="474">
        <v>14.56</v>
      </c>
      <c r="AF152" s="723">
        <v>16</v>
      </c>
      <c r="AG152" s="456">
        <v>32313</v>
      </c>
      <c r="AH152" s="655">
        <v>0.4</v>
      </c>
      <c r="AI152" s="767">
        <v>0.1</v>
      </c>
      <c r="AJ152" s="795">
        <v>2.4782229775372855</v>
      </c>
      <c r="AK152" s="794">
        <v>0.62392755887274121</v>
      </c>
      <c r="AL152" s="634">
        <v>4.4444444444444287</v>
      </c>
      <c r="AM152" s="631">
        <v>18.844733797131852</v>
      </c>
      <c r="AN152" s="631">
        <v>15.36498246073117</v>
      </c>
      <c r="AO152" s="235">
        <v>24.626228225102452</v>
      </c>
      <c r="AP152" s="808">
        <v>1.88</v>
      </c>
      <c r="AQ152" s="808">
        <v>1.8</v>
      </c>
      <c r="AR152" s="809"/>
      <c r="AS152" s="808">
        <v>1.792</v>
      </c>
      <c r="AT152" s="796">
        <v>1.1200000000000001</v>
      </c>
      <c r="AU152" s="809"/>
      <c r="AV152" s="818">
        <v>0.92</v>
      </c>
      <c r="AW152" s="812">
        <v>0.92</v>
      </c>
      <c r="AX152" s="811">
        <v>0.92</v>
      </c>
      <c r="AY152" s="811">
        <v>0.68799999999999994</v>
      </c>
      <c r="AZ152" s="811">
        <v>0.504</v>
      </c>
      <c r="BA152" s="811">
        <v>0.36799999999999999</v>
      </c>
      <c r="BB152" s="811">
        <v>0.20799999999999999</v>
      </c>
      <c r="BC152" s="811">
        <v>0.112</v>
      </c>
      <c r="BD152" s="812">
        <v>0</v>
      </c>
      <c r="BE152" s="812">
        <v>0</v>
      </c>
      <c r="BF152" s="812">
        <v>0</v>
      </c>
      <c r="BG152" s="812">
        <v>0</v>
      </c>
      <c r="BH152" s="810">
        <v>11.232000000000001</v>
      </c>
      <c r="BI152" s="405">
        <v>4.4444444444444287</v>
      </c>
      <c r="BJ152" s="405">
        <v>0.44642857142858094</v>
      </c>
      <c r="BK152" s="405">
        <v>60</v>
      </c>
      <c r="BL152" s="404">
        <v>21.739130434782616</v>
      </c>
      <c r="BM152" s="404">
        <v>0</v>
      </c>
      <c r="BN152" s="306">
        <v>0</v>
      </c>
      <c r="BO152" s="306">
        <v>33.720930232558153</v>
      </c>
      <c r="BP152" s="306">
        <v>36.507936507936492</v>
      </c>
      <c r="BQ152" s="306">
        <v>36.956521739130444</v>
      </c>
      <c r="BR152" s="306">
        <v>76.923076923076934</v>
      </c>
      <c r="BS152" s="306">
        <v>85.714285714285694</v>
      </c>
      <c r="BT152" s="306">
        <v>0</v>
      </c>
      <c r="BU152" s="306">
        <v>0</v>
      </c>
      <c r="BV152" s="306">
        <v>0</v>
      </c>
      <c r="BW152" s="306">
        <v>0</v>
      </c>
      <c r="BX152" s="404">
        <v>23.76351697117622</v>
      </c>
      <c r="BY152" s="405">
        <v>29.122482375940113</v>
      </c>
      <c r="BZ152" s="788" t="s">
        <v>2442</v>
      </c>
      <c r="CA152" s="486">
        <v>-11.185984895752338</v>
      </c>
      <c r="CB152" s="348">
        <v>17.449835999770052</v>
      </c>
      <c r="CC152" s="404">
        <v>60.789980240640766</v>
      </c>
      <c r="CD152" s="570">
        <v>2.0680000000000001</v>
      </c>
      <c r="CE152" s="419">
        <v>2.2748000000000004</v>
      </c>
      <c r="CF152" s="419">
        <v>2.5022800000000007</v>
      </c>
      <c r="CG152" s="419">
        <v>2.7525080000000011</v>
      </c>
      <c r="CH152" s="496">
        <v>3.0277588000000013</v>
      </c>
      <c r="CI152" s="416">
        <v>12.625346800000003</v>
      </c>
      <c r="CJ152" s="405">
        <v>13.160999478786618</v>
      </c>
      <c r="CK152" s="457">
        <v>0.99</v>
      </c>
      <c r="CL152" s="458">
        <v>50.28</v>
      </c>
      <c r="CM152" s="458">
        <v>-1.23</v>
      </c>
      <c r="CN152" s="525">
        <v>6.75</v>
      </c>
      <c r="CO152" s="508">
        <v>22.11</v>
      </c>
    </row>
    <row r="153" spans="1:93" ht="11.25" customHeight="1">
      <c r="A153" s="23" t="s">
        <v>1016</v>
      </c>
      <c r="B153" s="24" t="s">
        <v>86</v>
      </c>
      <c r="C153" s="24" t="s">
        <v>2063</v>
      </c>
      <c r="D153" s="117">
        <v>9</v>
      </c>
      <c r="E153" s="24">
        <v>374</v>
      </c>
      <c r="F153" s="38" t="s">
        <v>2049</v>
      </c>
      <c r="G153" s="39" t="s">
        <v>2049</v>
      </c>
      <c r="H153" s="179">
        <v>35.130000000000003</v>
      </c>
      <c r="I153" s="227">
        <v>3.302021064617136</v>
      </c>
      <c r="J153" s="106">
        <v>0.27</v>
      </c>
      <c r="K153" s="106">
        <v>0.28999999999999998</v>
      </c>
      <c r="L153" s="83">
        <v>7.4074074074073959</v>
      </c>
      <c r="M153" s="27">
        <v>42039</v>
      </c>
      <c r="N153" s="27">
        <v>42041</v>
      </c>
      <c r="O153" s="26">
        <v>42062</v>
      </c>
      <c r="P153" s="92" t="s">
        <v>2382</v>
      </c>
      <c r="Q153" s="24"/>
      <c r="R153" s="224">
        <v>1.1599999999999999</v>
      </c>
      <c r="S153" s="231">
        <v>66.666666666666657</v>
      </c>
      <c r="T153" s="680">
        <v>53.621169119143765</v>
      </c>
      <c r="U153" s="227">
        <v>20.189655172413794</v>
      </c>
      <c r="V153" s="263">
        <v>12</v>
      </c>
      <c r="W153" s="161">
        <v>1.74</v>
      </c>
      <c r="X153" s="149">
        <v>3</v>
      </c>
      <c r="Y153" s="155">
        <v>1.35</v>
      </c>
      <c r="Z153" s="149">
        <v>2.63</v>
      </c>
      <c r="AA153" s="156">
        <v>13.1</v>
      </c>
      <c r="AB153" s="432">
        <v>4.8</v>
      </c>
      <c r="AC153" s="474">
        <v>6.7</v>
      </c>
      <c r="AD153" s="443">
        <v>16</v>
      </c>
      <c r="AE153" s="474">
        <v>6.73</v>
      </c>
      <c r="AF153" s="723">
        <v>15</v>
      </c>
      <c r="AG153" s="736">
        <v>9705</v>
      </c>
      <c r="AH153" s="655">
        <v>0.6</v>
      </c>
      <c r="AI153" s="767">
        <v>2.38</v>
      </c>
      <c r="AJ153" s="796">
        <v>1.0407258436007691</v>
      </c>
      <c r="AK153" s="688" t="s">
        <v>462</v>
      </c>
      <c r="AL153" s="634">
        <v>5.8823529411764719</v>
      </c>
      <c r="AM153" s="631">
        <v>8.7380373002892142</v>
      </c>
      <c r="AN153" s="631">
        <v>16.651613497612306</v>
      </c>
      <c r="AO153" s="235" t="s">
        <v>462</v>
      </c>
      <c r="AP153" s="808">
        <v>1.08</v>
      </c>
      <c r="AQ153" s="808">
        <v>1.02</v>
      </c>
      <c r="AR153" s="809"/>
      <c r="AS153" s="808">
        <v>0.96</v>
      </c>
      <c r="AT153" s="819">
        <v>0.84</v>
      </c>
      <c r="AU153" s="809"/>
      <c r="AV153" s="810">
        <v>0.66</v>
      </c>
      <c r="AW153" s="811">
        <v>0.5</v>
      </c>
      <c r="AX153" s="811">
        <v>0.36</v>
      </c>
      <c r="AY153" s="811">
        <v>0.2</v>
      </c>
      <c r="AZ153" s="812">
        <v>0</v>
      </c>
      <c r="BA153" s="812">
        <v>0</v>
      </c>
      <c r="BB153" s="812">
        <v>0</v>
      </c>
      <c r="BC153" s="812">
        <v>0</v>
      </c>
      <c r="BD153" s="812">
        <v>1.0900000000000001</v>
      </c>
      <c r="BE153" s="812">
        <v>1.46</v>
      </c>
      <c r="BF153" s="812">
        <v>1.46</v>
      </c>
      <c r="BG153" s="812">
        <v>1.39</v>
      </c>
      <c r="BH153" s="810">
        <v>11.02</v>
      </c>
      <c r="BI153" s="405">
        <v>5.8823529411764719</v>
      </c>
      <c r="BJ153" s="405">
        <v>6.25</v>
      </c>
      <c r="BK153" s="405">
        <v>14.285714285714279</v>
      </c>
      <c r="BL153" s="404">
        <v>27.27272727272727</v>
      </c>
      <c r="BM153" s="404">
        <v>32</v>
      </c>
      <c r="BN153" s="306">
        <v>38.888888888888886</v>
      </c>
      <c r="BO153" s="306">
        <v>80</v>
      </c>
      <c r="BP153" s="306">
        <v>0</v>
      </c>
      <c r="BQ153" s="306">
        <v>0</v>
      </c>
      <c r="BR153" s="306">
        <v>0</v>
      </c>
      <c r="BS153" s="306">
        <v>0</v>
      </c>
      <c r="BT153" s="306">
        <v>0</v>
      </c>
      <c r="BU153" s="306">
        <v>0</v>
      </c>
      <c r="BV153" s="306">
        <v>0</v>
      </c>
      <c r="BW153" s="306">
        <v>5.0359712230215958</v>
      </c>
      <c r="BX153" s="404">
        <v>13.974376974101899</v>
      </c>
      <c r="BY153" s="405">
        <v>21.685642515463229</v>
      </c>
      <c r="BZ153" s="788" t="s">
        <v>52</v>
      </c>
      <c r="CA153" s="486">
        <v>-0.23602061018435094</v>
      </c>
      <c r="CB153" s="348">
        <v>19.953634562229443</v>
      </c>
      <c r="CC153" s="404">
        <v>58.123266640528499</v>
      </c>
      <c r="CD153" s="570">
        <v>1.1318400000000002</v>
      </c>
      <c r="CE153" s="419">
        <v>1.2076732800000001</v>
      </c>
      <c r="CF153" s="419">
        <v>1.288949691744</v>
      </c>
      <c r="CG153" s="419">
        <v>1.3756960059983712</v>
      </c>
      <c r="CH153" s="496">
        <v>1.4682803472020614</v>
      </c>
      <c r="CI153" s="416">
        <v>6.4724393249444319</v>
      </c>
      <c r="CJ153" s="405">
        <v>18.424250853812786</v>
      </c>
      <c r="CK153" s="535">
        <v>0.22</v>
      </c>
      <c r="CL153" s="458">
        <v>31.6</v>
      </c>
      <c r="CM153" s="458">
        <v>-8.43</v>
      </c>
      <c r="CN153" s="459">
        <v>-1.51</v>
      </c>
      <c r="CO153" s="460">
        <v>11.51</v>
      </c>
    </row>
    <row r="154" spans="1:93" ht="11.25" customHeight="1">
      <c r="A154" s="23" t="s">
        <v>3354</v>
      </c>
      <c r="B154" s="24" t="s">
        <v>2681</v>
      </c>
      <c r="C154" s="109" t="s">
        <v>168</v>
      </c>
      <c r="D154" s="117">
        <v>6</v>
      </c>
      <c r="E154" s="24">
        <v>420</v>
      </c>
      <c r="F154" s="57" t="s">
        <v>2659</v>
      </c>
      <c r="G154" s="49" t="s">
        <v>2659</v>
      </c>
      <c r="H154" s="179">
        <v>43.55</v>
      </c>
      <c r="I154" s="227">
        <v>3.0998851894374289</v>
      </c>
      <c r="J154" s="106">
        <v>0.3</v>
      </c>
      <c r="K154" s="106">
        <v>0.33750000000000002</v>
      </c>
      <c r="L154" s="83">
        <v>12.5</v>
      </c>
      <c r="M154" s="62">
        <v>41430</v>
      </c>
      <c r="N154" s="62">
        <v>41432</v>
      </c>
      <c r="O154" s="61">
        <v>41456</v>
      </c>
      <c r="P154" s="27" t="s">
        <v>3171</v>
      </c>
      <c r="Q154" s="198" t="s">
        <v>2866</v>
      </c>
      <c r="R154" s="224">
        <v>1.35</v>
      </c>
      <c r="S154" s="231">
        <v>65.853658536585385</v>
      </c>
      <c r="T154" s="680">
        <v>111.99682975591463</v>
      </c>
      <c r="U154" s="227">
        <v>21.243902439024392</v>
      </c>
      <c r="V154" s="263">
        <v>6</v>
      </c>
      <c r="W154" s="161">
        <v>2.0499999999999998</v>
      </c>
      <c r="X154" s="149">
        <v>5.41</v>
      </c>
      <c r="Y154" s="155">
        <v>2.67</v>
      </c>
      <c r="Z154" s="149">
        <v>4.76</v>
      </c>
      <c r="AA154" s="156">
        <v>23.3</v>
      </c>
      <c r="AB154" s="432">
        <v>-22.7</v>
      </c>
      <c r="AC154" s="474">
        <v>5.92</v>
      </c>
      <c r="AD154" s="443">
        <v>7.9</v>
      </c>
      <c r="AE154" s="474">
        <v>3.93</v>
      </c>
      <c r="AF154" s="723">
        <v>35</v>
      </c>
      <c r="AG154" s="456">
        <v>12012</v>
      </c>
      <c r="AH154" s="655">
        <v>0.1</v>
      </c>
      <c r="AI154" s="767">
        <v>0.01</v>
      </c>
      <c r="AJ154" s="796">
        <v>6.9853870115868331</v>
      </c>
      <c r="AK154" s="688" t="s">
        <v>462</v>
      </c>
      <c r="AL154" s="634">
        <v>5.8823529411764941</v>
      </c>
      <c r="AM154" s="631">
        <v>21.644039911467992</v>
      </c>
      <c r="AN154" s="631">
        <v>55.184557391535982</v>
      </c>
      <c r="AO154" s="235" t="s">
        <v>462</v>
      </c>
      <c r="AP154" s="813">
        <v>1.35</v>
      </c>
      <c r="AQ154" s="808">
        <v>1.2749999999999999</v>
      </c>
      <c r="AR154" s="809"/>
      <c r="AS154" s="808">
        <v>1.05</v>
      </c>
      <c r="AT154" s="796">
        <v>0.75</v>
      </c>
      <c r="AU154" s="809"/>
      <c r="AV154" s="810">
        <v>0.45</v>
      </c>
      <c r="AW154" s="811">
        <v>0.15</v>
      </c>
      <c r="AX154" s="812">
        <v>0</v>
      </c>
      <c r="AY154" s="812">
        <v>0</v>
      </c>
      <c r="AZ154" s="812">
        <v>0</v>
      </c>
      <c r="BA154" s="812">
        <v>0</v>
      </c>
      <c r="BB154" s="812">
        <v>0</v>
      </c>
      <c r="BC154" s="812">
        <v>0</v>
      </c>
      <c r="BD154" s="812">
        <v>0</v>
      </c>
      <c r="BE154" s="812">
        <v>0</v>
      </c>
      <c r="BF154" s="812">
        <v>0</v>
      </c>
      <c r="BG154" s="812">
        <v>0</v>
      </c>
      <c r="BH154" s="810">
        <v>5.0250000000000004</v>
      </c>
      <c r="BI154" s="405">
        <v>5.8823529411764941</v>
      </c>
      <c r="BJ154" s="405">
        <v>21.42857142857142</v>
      </c>
      <c r="BK154" s="405">
        <v>40</v>
      </c>
      <c r="BL154" s="404">
        <v>66.666666666666657</v>
      </c>
      <c r="BM154" s="404">
        <v>200</v>
      </c>
      <c r="BN154" s="306">
        <v>0</v>
      </c>
      <c r="BO154" s="306">
        <v>0</v>
      </c>
      <c r="BP154" s="306">
        <v>0</v>
      </c>
      <c r="BQ154" s="306">
        <v>0</v>
      </c>
      <c r="BR154" s="306">
        <v>0</v>
      </c>
      <c r="BS154" s="306">
        <v>0</v>
      </c>
      <c r="BT154" s="306">
        <v>0</v>
      </c>
      <c r="BU154" s="306">
        <v>0</v>
      </c>
      <c r="BV154" s="306">
        <v>0</v>
      </c>
      <c r="BW154" s="306">
        <v>0</v>
      </c>
      <c r="BX154" s="404">
        <v>22.265172735760974</v>
      </c>
      <c r="BY154" s="405">
        <v>51.056936479280516</v>
      </c>
      <c r="BZ154" s="788" t="s">
        <v>2441</v>
      </c>
      <c r="CA154" s="486">
        <v>37.040540141949023</v>
      </c>
      <c r="CB154" s="348">
        <v>58.284442580973412</v>
      </c>
      <c r="CC154" s="404">
        <v>48.626420373027273</v>
      </c>
      <c r="CD154" s="570">
        <v>1.3635000000000002</v>
      </c>
      <c r="CE154" s="419">
        <v>1.4442192</v>
      </c>
      <c r="CF154" s="419">
        <v>1.5009770145599999</v>
      </c>
      <c r="CG154" s="419">
        <v>1.5599654112322077</v>
      </c>
      <c r="CH154" s="496">
        <v>1.6212720518936332</v>
      </c>
      <c r="CI154" s="416">
        <v>7.4899336776858405</v>
      </c>
      <c r="CJ154" s="405">
        <v>17.198469983205143</v>
      </c>
      <c r="CK154" s="457">
        <v>1.1399999999999999</v>
      </c>
      <c r="CL154" s="458">
        <v>34.4</v>
      </c>
      <c r="CM154" s="458">
        <v>-12.25</v>
      </c>
      <c r="CN154" s="525">
        <v>14.01</v>
      </c>
      <c r="CO154" s="508">
        <v>19.84</v>
      </c>
    </row>
    <row r="155" spans="1:93" ht="11.25" customHeight="1">
      <c r="A155" s="23" t="s">
        <v>767</v>
      </c>
      <c r="B155" s="24" t="s">
        <v>768</v>
      </c>
      <c r="C155" s="24" t="s">
        <v>532</v>
      </c>
      <c r="D155" s="117">
        <v>53</v>
      </c>
      <c r="E155" s="121">
        <v>11</v>
      </c>
      <c r="F155" s="38" t="s">
        <v>1572</v>
      </c>
      <c r="G155" s="39" t="s">
        <v>1572</v>
      </c>
      <c r="H155" s="156">
        <v>43.3</v>
      </c>
      <c r="I155" s="227">
        <v>3.0484988452655895</v>
      </c>
      <c r="J155" s="106">
        <v>0.30499999999999999</v>
      </c>
      <c r="K155" s="106">
        <v>0.33</v>
      </c>
      <c r="L155" s="218">
        <v>8.196721311475418</v>
      </c>
      <c r="M155" s="27">
        <v>42075</v>
      </c>
      <c r="N155" s="27">
        <v>42079</v>
      </c>
      <c r="O155" s="26">
        <v>42095</v>
      </c>
      <c r="P155" s="27" t="s">
        <v>3171</v>
      </c>
      <c r="Q155" s="198"/>
      <c r="R155" s="224">
        <v>1.32</v>
      </c>
      <c r="S155" s="231">
        <v>83.018867924528308</v>
      </c>
      <c r="T155" s="680">
        <v>177.0121103746186</v>
      </c>
      <c r="U155" s="227">
        <v>27.232704402515719</v>
      </c>
      <c r="V155" s="263">
        <v>12</v>
      </c>
      <c r="W155" s="161">
        <v>1.59</v>
      </c>
      <c r="X155" s="149">
        <v>5.56</v>
      </c>
      <c r="Y155" s="155">
        <v>4.12</v>
      </c>
      <c r="Z155" s="149">
        <v>6.34</v>
      </c>
      <c r="AA155" s="156">
        <v>21.8</v>
      </c>
      <c r="AB155" s="432">
        <v>-15.8</v>
      </c>
      <c r="AC155" s="474">
        <v>7.43</v>
      </c>
      <c r="AD155" s="443">
        <v>1.7</v>
      </c>
      <c r="AE155" s="474">
        <v>4.9000000000000004</v>
      </c>
      <c r="AF155" s="723">
        <v>17</v>
      </c>
      <c r="AG155" s="456">
        <v>189659</v>
      </c>
      <c r="AH155" s="655">
        <v>0.3</v>
      </c>
      <c r="AI155" s="767">
        <v>1.38</v>
      </c>
      <c r="AJ155" s="796">
        <v>4.8648611645917468</v>
      </c>
      <c r="AK155" s="688">
        <v>0.886425030506649</v>
      </c>
      <c r="AL155" s="634">
        <v>8.9285714285714199</v>
      </c>
      <c r="AM155" s="631">
        <v>9.0797144469451752</v>
      </c>
      <c r="AN155" s="631">
        <v>8.2702639798059696</v>
      </c>
      <c r="AO155" s="638">
        <v>9.3299079958053319</v>
      </c>
      <c r="AP155" s="808">
        <v>1.22</v>
      </c>
      <c r="AQ155" s="808">
        <v>1.1200000000000001</v>
      </c>
      <c r="AR155" s="809"/>
      <c r="AS155" s="808">
        <v>1.02</v>
      </c>
      <c r="AT155" s="796">
        <v>0.94</v>
      </c>
      <c r="AU155" s="809"/>
      <c r="AV155" s="810">
        <v>0.88</v>
      </c>
      <c r="AW155" s="811">
        <v>0.82</v>
      </c>
      <c r="AX155" s="811">
        <v>0.76</v>
      </c>
      <c r="AY155" s="811">
        <v>0.68</v>
      </c>
      <c r="AZ155" s="811">
        <v>0.62</v>
      </c>
      <c r="BA155" s="811">
        <v>0.56000000000000005</v>
      </c>
      <c r="BB155" s="811">
        <v>0.5</v>
      </c>
      <c r="BC155" s="811">
        <v>0.44</v>
      </c>
      <c r="BD155" s="811">
        <v>0.4</v>
      </c>
      <c r="BE155" s="811">
        <v>0.36</v>
      </c>
      <c r="BF155" s="811">
        <v>0.34</v>
      </c>
      <c r="BG155" s="811">
        <v>0.32</v>
      </c>
      <c r="BH155" s="810">
        <v>10.98</v>
      </c>
      <c r="BI155" s="405">
        <v>8.9285714285714199</v>
      </c>
      <c r="BJ155" s="405">
        <v>9.8039215686274606</v>
      </c>
      <c r="BK155" s="405">
        <v>8.5106382978723527</v>
      </c>
      <c r="BL155" s="404">
        <v>6.8181818181818121</v>
      </c>
      <c r="BM155" s="404">
        <v>7.3170731707317138</v>
      </c>
      <c r="BN155" s="306">
        <v>7.8947368421052655</v>
      </c>
      <c r="BO155" s="306">
        <v>11.764705882352944</v>
      </c>
      <c r="BP155" s="306">
        <v>9.6774193548387224</v>
      </c>
      <c r="BQ155" s="306">
        <v>10.714285714285698</v>
      </c>
      <c r="BR155" s="306">
        <v>12</v>
      </c>
      <c r="BS155" s="306">
        <v>13.636363636363647</v>
      </c>
      <c r="BT155" s="306">
        <v>9.9999999999999858</v>
      </c>
      <c r="BU155" s="306">
        <v>11.111111111111116</v>
      </c>
      <c r="BV155" s="306">
        <v>5.8823529411764497</v>
      </c>
      <c r="BW155" s="306">
        <v>6.25</v>
      </c>
      <c r="BX155" s="404">
        <v>9.3539574510812411</v>
      </c>
      <c r="BY155" s="405">
        <v>2.1924402047406479</v>
      </c>
      <c r="BZ155" s="788" t="s">
        <v>1862</v>
      </c>
      <c r="CA155" s="486">
        <v>-15.913941577444159</v>
      </c>
      <c r="CB155" s="348">
        <v>11.318762825071559</v>
      </c>
      <c r="CC155" s="404">
        <v>59.489411074137877</v>
      </c>
      <c r="CD155" s="570">
        <v>1.2322</v>
      </c>
      <c r="CE155" s="419">
        <v>1.3237524599999999</v>
      </c>
      <c r="CF155" s="419">
        <v>1.3886163305399999</v>
      </c>
      <c r="CG155" s="419">
        <v>1.4566585307364597</v>
      </c>
      <c r="CH155" s="496">
        <v>1.528034798742546</v>
      </c>
      <c r="CI155" s="416">
        <v>6.9292621200190059</v>
      </c>
      <c r="CJ155" s="405">
        <v>16.002914826833734</v>
      </c>
      <c r="CK155" s="457">
        <v>0.48</v>
      </c>
      <c r="CL155" s="458">
        <v>17.989999999999998</v>
      </c>
      <c r="CM155" s="458">
        <v>-3.78</v>
      </c>
      <c r="CN155" s="459">
        <v>2.44</v>
      </c>
      <c r="CO155" s="460">
        <v>4.18</v>
      </c>
    </row>
    <row r="156" spans="1:93" ht="11.25" customHeight="1">
      <c r="A156" s="30" t="s">
        <v>2091</v>
      </c>
      <c r="B156" s="32" t="s">
        <v>2358</v>
      </c>
      <c r="C156" s="197" t="s">
        <v>532</v>
      </c>
      <c r="D156" s="118">
        <v>8</v>
      </c>
      <c r="E156" s="24">
        <v>396</v>
      </c>
      <c r="F156" s="40" t="s">
        <v>2049</v>
      </c>
      <c r="G156" s="42" t="s">
        <v>2049</v>
      </c>
      <c r="H156" s="498">
        <v>46.2</v>
      </c>
      <c r="I156" s="227">
        <v>2.4242424242424243</v>
      </c>
      <c r="J156" s="203">
        <v>0.25</v>
      </c>
      <c r="K156" s="203">
        <v>0.28000000000000003</v>
      </c>
      <c r="L156" s="84">
        <v>12</v>
      </c>
      <c r="M156" s="44">
        <v>42067</v>
      </c>
      <c r="N156" s="44">
        <v>42069</v>
      </c>
      <c r="O156" s="43">
        <v>42082</v>
      </c>
      <c r="P156" s="270" t="s">
        <v>559</v>
      </c>
      <c r="Q156" s="32"/>
      <c r="R156" s="224">
        <v>1.1200000000000001</v>
      </c>
      <c r="S156" s="231">
        <v>42.424242424242422</v>
      </c>
      <c r="T156" s="680">
        <v>145.99006303326792</v>
      </c>
      <c r="U156" s="227">
        <v>17.5</v>
      </c>
      <c r="V156" s="263">
        <v>12</v>
      </c>
      <c r="W156" s="161">
        <v>2.64</v>
      </c>
      <c r="X156" s="149">
        <v>2.59</v>
      </c>
      <c r="Y156" s="155">
        <v>1.32</v>
      </c>
      <c r="Z156" s="149">
        <v>7.78</v>
      </c>
      <c r="AA156" s="156">
        <v>37.200000000000003</v>
      </c>
      <c r="AB156" s="432">
        <v>7.8</v>
      </c>
      <c r="AC156" s="474">
        <v>7.97</v>
      </c>
      <c r="AD156" s="443">
        <v>9.1</v>
      </c>
      <c r="AE156" s="474">
        <v>6.77</v>
      </c>
      <c r="AF156" s="723">
        <v>15</v>
      </c>
      <c r="AG156" s="456">
        <v>10897</v>
      </c>
      <c r="AH156" s="655">
        <v>0.7</v>
      </c>
      <c r="AI156" s="767">
        <v>2.76</v>
      </c>
      <c r="AJ156" s="797">
        <v>2.9918641377955177</v>
      </c>
      <c r="AK156" s="686">
        <v>1.35368752145017</v>
      </c>
      <c r="AL156" s="634">
        <v>25</v>
      </c>
      <c r="AM156" s="631">
        <v>25.163185563879221</v>
      </c>
      <c r="AN156" s="631">
        <v>27.22596365393921</v>
      </c>
      <c r="AO156" s="235">
        <v>20.112443398143132</v>
      </c>
      <c r="AP156" s="808">
        <v>1</v>
      </c>
      <c r="AQ156" s="808">
        <v>0.8</v>
      </c>
      <c r="AR156" s="809"/>
      <c r="AS156" s="808">
        <v>0.64</v>
      </c>
      <c r="AT156" s="796">
        <v>0.51</v>
      </c>
      <c r="AU156" s="809"/>
      <c r="AV156" s="810">
        <v>0.39</v>
      </c>
      <c r="AW156" s="811">
        <v>0.3</v>
      </c>
      <c r="AX156" s="811">
        <v>0.28000000000000003</v>
      </c>
      <c r="AY156" s="812">
        <v>0.24</v>
      </c>
      <c r="AZ156" s="811">
        <v>0.24</v>
      </c>
      <c r="BA156" s="812">
        <v>0.16</v>
      </c>
      <c r="BB156" s="812">
        <v>0.16</v>
      </c>
      <c r="BC156" s="812">
        <v>0.16</v>
      </c>
      <c r="BD156" s="812">
        <v>0.16</v>
      </c>
      <c r="BE156" s="812">
        <v>0.16</v>
      </c>
      <c r="BF156" s="812">
        <v>0.16</v>
      </c>
      <c r="BG156" s="811">
        <v>0.16</v>
      </c>
      <c r="BH156" s="810">
        <v>5.52</v>
      </c>
      <c r="BI156" s="405">
        <v>25</v>
      </c>
      <c r="BJ156" s="405">
        <v>25</v>
      </c>
      <c r="BK156" s="405">
        <v>25.490196078431371</v>
      </c>
      <c r="BL156" s="404">
        <v>30.76923076923077</v>
      </c>
      <c r="BM156" s="404">
        <v>30</v>
      </c>
      <c r="BN156" s="306">
        <v>7.1428571428571397</v>
      </c>
      <c r="BO156" s="306">
        <v>16.666666666666675</v>
      </c>
      <c r="BP156" s="306">
        <v>0</v>
      </c>
      <c r="BQ156" s="306">
        <v>50</v>
      </c>
      <c r="BR156" s="306">
        <v>0</v>
      </c>
      <c r="BS156" s="306">
        <v>0</v>
      </c>
      <c r="BT156" s="306">
        <v>0</v>
      </c>
      <c r="BU156" s="306">
        <v>0</v>
      </c>
      <c r="BV156" s="306">
        <v>0</v>
      </c>
      <c r="BW156" s="306">
        <v>0</v>
      </c>
      <c r="BX156" s="404">
        <v>14.004596710479065</v>
      </c>
      <c r="BY156" s="405">
        <v>15.563553383553266</v>
      </c>
      <c r="BZ156" s="788" t="s">
        <v>1862</v>
      </c>
      <c r="CA156" s="486">
        <v>12.150206078181636</v>
      </c>
      <c r="CB156" s="348">
        <v>29.650206078181636</v>
      </c>
      <c r="CC156" s="404">
        <v>70.707575757575754</v>
      </c>
      <c r="CD156" s="570">
        <v>1.0780000000000001</v>
      </c>
      <c r="CE156" s="419">
        <v>1.1639165999999999</v>
      </c>
      <c r="CF156" s="419">
        <v>1.2427137538199999</v>
      </c>
      <c r="CG156" s="419">
        <v>1.326845474953614</v>
      </c>
      <c r="CH156" s="496">
        <v>1.4166729136079739</v>
      </c>
      <c r="CI156" s="416">
        <v>6.2281487423815882</v>
      </c>
      <c r="CJ156" s="405">
        <v>13.480841433726381</v>
      </c>
      <c r="CK156" s="457">
        <v>0.99</v>
      </c>
      <c r="CL156" s="458">
        <v>18.989999999999998</v>
      </c>
      <c r="CM156" s="458">
        <v>-6.58</v>
      </c>
      <c r="CN156" s="459">
        <v>5.56</v>
      </c>
      <c r="CO156" s="460">
        <v>3.43</v>
      </c>
    </row>
    <row r="157" spans="1:93" ht="11.25" customHeight="1">
      <c r="A157" s="23" t="s">
        <v>2767</v>
      </c>
      <c r="B157" s="24" t="s">
        <v>693</v>
      </c>
      <c r="C157" s="109" t="s">
        <v>3266</v>
      </c>
      <c r="D157" s="117">
        <v>6</v>
      </c>
      <c r="E157" s="24">
        <v>468</v>
      </c>
      <c r="F157" s="57" t="s">
        <v>2659</v>
      </c>
      <c r="G157" s="49" t="s">
        <v>2659</v>
      </c>
      <c r="H157" s="179">
        <v>41.67</v>
      </c>
      <c r="I157" s="226">
        <v>2.3998080153587713</v>
      </c>
      <c r="J157" s="106">
        <v>0.22</v>
      </c>
      <c r="K157" s="106">
        <v>0.25</v>
      </c>
      <c r="L157" s="96">
        <v>13.636363636363647</v>
      </c>
      <c r="M157" s="27">
        <v>42074</v>
      </c>
      <c r="N157" s="27">
        <v>42076</v>
      </c>
      <c r="O157" s="26">
        <v>42089</v>
      </c>
      <c r="P157" s="27" t="s">
        <v>31</v>
      </c>
      <c r="Q157" s="430"/>
      <c r="R157" s="225">
        <v>1</v>
      </c>
      <c r="S157" s="675">
        <v>60.606060606060609</v>
      </c>
      <c r="T157" s="684">
        <v>183.09201844822633</v>
      </c>
      <c r="U157" s="226">
        <v>25.254545454545458</v>
      </c>
      <c r="V157" s="267">
        <v>12</v>
      </c>
      <c r="W157" s="169">
        <v>1.65</v>
      </c>
      <c r="X157" s="171">
        <v>1.22</v>
      </c>
      <c r="Y157" s="170">
        <v>5.95</v>
      </c>
      <c r="Z157" s="171">
        <v>7.14</v>
      </c>
      <c r="AA157" s="172">
        <v>31.2</v>
      </c>
      <c r="AB157" s="433">
        <v>9.3000000000000007</v>
      </c>
      <c r="AC157" s="446">
        <v>22.59</v>
      </c>
      <c r="AD157" s="442">
        <v>112.4</v>
      </c>
      <c r="AE157" s="446">
        <v>20.75</v>
      </c>
      <c r="AF157" s="724">
        <v>5</v>
      </c>
      <c r="AG157" s="461">
        <v>1866</v>
      </c>
      <c r="AH157" s="737">
        <v>57.3</v>
      </c>
      <c r="AI157" s="768">
        <v>0</v>
      </c>
      <c r="AJ157" s="796">
        <v>0.30136311703771951</v>
      </c>
      <c r="AK157" s="688">
        <v>2.1570359301034667</v>
      </c>
      <c r="AL157" s="632">
        <v>7.5</v>
      </c>
      <c r="AM157" s="633">
        <v>12.749787911711174</v>
      </c>
      <c r="AN157" s="633">
        <v>33.873214355039671</v>
      </c>
      <c r="AO157" s="234">
        <v>15.703593010346783</v>
      </c>
      <c r="AP157" s="803">
        <v>0.86</v>
      </c>
      <c r="AQ157" s="803">
        <v>0.8</v>
      </c>
      <c r="AR157" s="802"/>
      <c r="AS157" s="803">
        <v>0.72</v>
      </c>
      <c r="AT157" s="795">
        <v>0.6</v>
      </c>
      <c r="AU157" s="802"/>
      <c r="AV157" s="805">
        <v>0.4</v>
      </c>
      <c r="AW157" s="807">
        <v>0.2</v>
      </c>
      <c r="AX157" s="807">
        <v>0.76</v>
      </c>
      <c r="AY157" s="806">
        <v>0.8</v>
      </c>
      <c r="AZ157" s="806">
        <v>0.48</v>
      </c>
      <c r="BA157" s="806">
        <v>0.44</v>
      </c>
      <c r="BB157" s="806">
        <v>0.2</v>
      </c>
      <c r="BC157" s="807">
        <v>0</v>
      </c>
      <c r="BD157" s="807">
        <v>0</v>
      </c>
      <c r="BE157" s="807">
        <v>0</v>
      </c>
      <c r="BF157" s="807">
        <v>0</v>
      </c>
      <c r="BG157" s="807">
        <v>0</v>
      </c>
      <c r="BH157" s="805">
        <v>6.26</v>
      </c>
      <c r="BI157" s="407">
        <v>7.5</v>
      </c>
      <c r="BJ157" s="407">
        <v>11.111111111111116</v>
      </c>
      <c r="BK157" s="407">
        <v>20</v>
      </c>
      <c r="BL157" s="406">
        <v>50</v>
      </c>
      <c r="BM157" s="406">
        <v>100</v>
      </c>
      <c r="BN157" s="394">
        <v>0</v>
      </c>
      <c r="BO157" s="394">
        <v>0</v>
      </c>
      <c r="BP157" s="394">
        <v>66.666666666666671</v>
      </c>
      <c r="BQ157" s="394">
        <v>9.0909090909090828</v>
      </c>
      <c r="BR157" s="394">
        <v>120</v>
      </c>
      <c r="BS157" s="394">
        <v>0</v>
      </c>
      <c r="BT157" s="394">
        <v>0</v>
      </c>
      <c r="BU157" s="394">
        <v>0</v>
      </c>
      <c r="BV157" s="394">
        <v>0</v>
      </c>
      <c r="BW157" s="394">
        <v>0</v>
      </c>
      <c r="BX157" s="406">
        <v>25.624579124579121</v>
      </c>
      <c r="BY157" s="407">
        <v>38.43393468710503</v>
      </c>
      <c r="BZ157" s="787" t="s">
        <v>2637</v>
      </c>
      <c r="CA157" s="682">
        <v>11.018476915852986</v>
      </c>
      <c r="CB157" s="350">
        <v>36.273022370398444</v>
      </c>
      <c r="CC157" s="406">
        <v>61.013939393939395</v>
      </c>
      <c r="CD157" s="554">
        <v>0.93997999999999993</v>
      </c>
      <c r="CE157" s="417">
        <v>1.0339780000000001</v>
      </c>
      <c r="CF157" s="417">
        <v>1.1373758000000003</v>
      </c>
      <c r="CG157" s="417">
        <v>1.2511133800000005</v>
      </c>
      <c r="CH157" s="495">
        <v>1.3762247180000007</v>
      </c>
      <c r="CI157" s="418">
        <v>5.7386718980000015</v>
      </c>
      <c r="CJ157" s="407">
        <v>13.771710818334537</v>
      </c>
      <c r="CK157" s="462">
        <v>1.1299999999999999</v>
      </c>
      <c r="CL157" s="463">
        <v>18.32</v>
      </c>
      <c r="CM157" s="463">
        <v>-11.64</v>
      </c>
      <c r="CN157" s="529">
        <v>-2.74</v>
      </c>
      <c r="CO157" s="530">
        <v>0.78</v>
      </c>
    </row>
    <row r="158" spans="1:93" ht="11.25" customHeight="1">
      <c r="A158" s="23" t="s">
        <v>3509</v>
      </c>
      <c r="B158" s="24" t="s">
        <v>1384</v>
      </c>
      <c r="C158" s="24" t="s">
        <v>1343</v>
      </c>
      <c r="D158" s="117">
        <v>52</v>
      </c>
      <c r="E158" s="121">
        <v>15</v>
      </c>
      <c r="F158" s="38" t="s">
        <v>1572</v>
      </c>
      <c r="G158" s="39" t="s">
        <v>1572</v>
      </c>
      <c r="H158" s="156">
        <v>70.819999999999993</v>
      </c>
      <c r="I158" s="227">
        <v>2.1462863597853716</v>
      </c>
      <c r="J158" s="106">
        <v>0.36</v>
      </c>
      <c r="K158" s="106">
        <v>0.38</v>
      </c>
      <c r="L158" s="218">
        <v>5.555555555555558</v>
      </c>
      <c r="M158" s="27">
        <v>42115</v>
      </c>
      <c r="N158" s="27">
        <v>42117</v>
      </c>
      <c r="O158" s="26">
        <v>42139</v>
      </c>
      <c r="P158" s="92" t="s">
        <v>1518</v>
      </c>
      <c r="Q158" s="198"/>
      <c r="R158" s="224">
        <v>1.52</v>
      </c>
      <c r="S158" s="231">
        <v>64.406779661016955</v>
      </c>
      <c r="T158" s="680">
        <v>765.83969671892066</v>
      </c>
      <c r="U158" s="227">
        <v>30.008474576271187</v>
      </c>
      <c r="V158" s="263">
        <v>12</v>
      </c>
      <c r="W158" s="161">
        <v>2.36</v>
      </c>
      <c r="X158" s="149">
        <v>3.65</v>
      </c>
      <c r="Y158" s="155">
        <v>3.72</v>
      </c>
      <c r="Z158" s="149">
        <v>56.21</v>
      </c>
      <c r="AA158" s="713">
        <v>146</v>
      </c>
      <c r="AB158" s="432">
        <v>-0.8</v>
      </c>
      <c r="AC158" s="474">
        <v>9.26</v>
      </c>
      <c r="AD158" s="443">
        <v>1.6</v>
      </c>
      <c r="AE158" s="474">
        <v>8.23</v>
      </c>
      <c r="AF158" s="723">
        <v>23</v>
      </c>
      <c r="AG158" s="456">
        <v>64239</v>
      </c>
      <c r="AH158" s="655">
        <v>0.3</v>
      </c>
      <c r="AI158" s="767">
        <v>5.37</v>
      </c>
      <c r="AJ158" s="796">
        <v>6.593627770098947</v>
      </c>
      <c r="AK158" s="688">
        <v>0.92087178310523465</v>
      </c>
      <c r="AL158" s="634">
        <v>6.7669172932330657</v>
      </c>
      <c r="AM158" s="631">
        <v>7.7533615540578138</v>
      </c>
      <c r="AN158" s="631">
        <v>10.549804432158316</v>
      </c>
      <c r="AO158" s="638">
        <v>11.45632282985558</v>
      </c>
      <c r="AP158" s="808">
        <v>1.42</v>
      </c>
      <c r="AQ158" s="808">
        <v>1.33</v>
      </c>
      <c r="AR158" s="809"/>
      <c r="AS158" s="808">
        <v>1.22</v>
      </c>
      <c r="AT158" s="796">
        <v>1.135</v>
      </c>
      <c r="AU158" s="809"/>
      <c r="AV158" s="810">
        <v>1.0149999999999999</v>
      </c>
      <c r="AW158" s="811">
        <v>0.86</v>
      </c>
      <c r="AX158" s="811">
        <v>0.78</v>
      </c>
      <c r="AY158" s="811">
        <v>0.7</v>
      </c>
      <c r="AZ158" s="811">
        <v>0.625</v>
      </c>
      <c r="BA158" s="811">
        <v>0.55500000000000005</v>
      </c>
      <c r="BB158" s="812">
        <v>0.48</v>
      </c>
      <c r="BC158" s="811">
        <v>0.45</v>
      </c>
      <c r="BD158" s="812">
        <v>0.36</v>
      </c>
      <c r="BE158" s="811">
        <v>0.33750000000000002</v>
      </c>
      <c r="BF158" s="811">
        <v>0.315</v>
      </c>
      <c r="BG158" s="811">
        <v>0.29499999999999998</v>
      </c>
      <c r="BH158" s="810">
        <v>11.8775</v>
      </c>
      <c r="BI158" s="405">
        <v>6.7669172932330657</v>
      </c>
      <c r="BJ158" s="405">
        <v>9.0163934426229488</v>
      </c>
      <c r="BK158" s="405">
        <v>7.4889867841409608</v>
      </c>
      <c r="BL158" s="404">
        <v>11.822660098522174</v>
      </c>
      <c r="BM158" s="404">
        <v>18.023255813953476</v>
      </c>
      <c r="BN158" s="306">
        <v>10.256410256410241</v>
      </c>
      <c r="BO158" s="306">
        <v>11.428571428571432</v>
      </c>
      <c r="BP158" s="306">
        <v>12</v>
      </c>
      <c r="BQ158" s="306">
        <v>12.612612612612594</v>
      </c>
      <c r="BR158" s="306">
        <v>15.625</v>
      </c>
      <c r="BS158" s="306">
        <v>6.6666666666666652</v>
      </c>
      <c r="BT158" s="306">
        <v>25</v>
      </c>
      <c r="BU158" s="306">
        <v>6.6666666666666652</v>
      </c>
      <c r="BV158" s="306">
        <v>7.1428571428571397</v>
      </c>
      <c r="BW158" s="306">
        <v>6.7796610169491567</v>
      </c>
      <c r="BX158" s="404">
        <v>11.153110614880434</v>
      </c>
      <c r="BY158" s="405">
        <v>5.0053588500137902</v>
      </c>
      <c r="BZ158" s="788" t="s">
        <v>1862</v>
      </c>
      <c r="CA158" s="486">
        <v>-17.312383784327501</v>
      </c>
      <c r="CB158" s="348">
        <v>12.696090791943687</v>
      </c>
      <c r="CC158" s="404">
        <v>63.321391777694409</v>
      </c>
      <c r="CD158" s="570">
        <v>1.4341999999999999</v>
      </c>
      <c r="CE158" s="419">
        <v>1.5670069199999999</v>
      </c>
      <c r="CF158" s="419">
        <v>1.6959715895159999</v>
      </c>
      <c r="CG158" s="419">
        <v>1.8355500513331668</v>
      </c>
      <c r="CH158" s="496">
        <v>1.9866158205578865</v>
      </c>
      <c r="CI158" s="416">
        <v>8.519344381407052</v>
      </c>
      <c r="CJ158" s="405">
        <v>12.029574105347434</v>
      </c>
      <c r="CK158" s="457">
        <v>0.45</v>
      </c>
      <c r="CL158" s="458">
        <v>17.41</v>
      </c>
      <c r="CM158" s="458">
        <v>-0.66</v>
      </c>
      <c r="CN158" s="459">
        <v>2.68</v>
      </c>
      <c r="CO158" s="460">
        <v>6.1</v>
      </c>
    </row>
    <row r="159" spans="1:93" ht="11.25" customHeight="1">
      <c r="A159" s="23" t="s">
        <v>1612</v>
      </c>
      <c r="B159" s="24" t="s">
        <v>1613</v>
      </c>
      <c r="C159" s="91" t="s">
        <v>2665</v>
      </c>
      <c r="D159" s="117">
        <v>6</v>
      </c>
      <c r="E159" s="24">
        <v>440</v>
      </c>
      <c r="F159" s="38" t="s">
        <v>2049</v>
      </c>
      <c r="G159" s="39" t="s">
        <v>2049</v>
      </c>
      <c r="H159" s="179">
        <v>25.21</v>
      </c>
      <c r="I159" s="227">
        <v>5.8706862356207852</v>
      </c>
      <c r="J159" s="106">
        <v>0.36</v>
      </c>
      <c r="K159" s="106">
        <v>0.37</v>
      </c>
      <c r="L159" s="83">
        <v>2.7777777777777901</v>
      </c>
      <c r="M159" s="27">
        <v>42002</v>
      </c>
      <c r="N159" s="27">
        <v>42004</v>
      </c>
      <c r="O159" s="26">
        <v>42019</v>
      </c>
      <c r="P159" s="27" t="s">
        <v>1514</v>
      </c>
      <c r="Q159" s="627"/>
      <c r="R159" s="224">
        <v>1.48</v>
      </c>
      <c r="S159" s="231">
        <v>142.30769230769229</v>
      </c>
      <c r="T159" s="680">
        <v>7.8674400149767898</v>
      </c>
      <c r="U159" s="227">
        <v>24.240384615384617</v>
      </c>
      <c r="V159" s="263">
        <v>12</v>
      </c>
      <c r="W159" s="161">
        <v>1.04</v>
      </c>
      <c r="X159" s="149">
        <v>6.06</v>
      </c>
      <c r="Y159" s="155">
        <v>10.11</v>
      </c>
      <c r="Z159" s="149">
        <v>1.08</v>
      </c>
      <c r="AA159" s="156">
        <v>5.9</v>
      </c>
      <c r="AB159" s="432">
        <v>-9.1</v>
      </c>
      <c r="AC159" s="474">
        <v>6.02</v>
      </c>
      <c r="AD159" s="443">
        <v>9.14</v>
      </c>
      <c r="AE159" s="474">
        <v>4</v>
      </c>
      <c r="AF159" s="723">
        <v>3</v>
      </c>
      <c r="AG159" s="456">
        <v>2764</v>
      </c>
      <c r="AH159" s="655">
        <v>0.8</v>
      </c>
      <c r="AI159" s="767">
        <v>0.45</v>
      </c>
      <c r="AJ159" s="796" t="s">
        <v>462</v>
      </c>
      <c r="AK159" s="688" t="s">
        <v>462</v>
      </c>
      <c r="AL159" s="634">
        <v>1.4285714285714235</v>
      </c>
      <c r="AM159" s="631">
        <v>3.7914408980416647</v>
      </c>
      <c r="AN159" s="631" t="s">
        <v>462</v>
      </c>
      <c r="AO159" s="235" t="s">
        <v>462</v>
      </c>
      <c r="AP159" s="808">
        <v>1.42</v>
      </c>
      <c r="AQ159" s="813">
        <v>1.4</v>
      </c>
      <c r="AR159" s="809"/>
      <c r="AS159" s="808">
        <v>1.38</v>
      </c>
      <c r="AT159" s="796">
        <v>1.27</v>
      </c>
      <c r="AU159" s="809"/>
      <c r="AV159" s="810">
        <v>0.69</v>
      </c>
      <c r="AW159" s="812">
        <v>0</v>
      </c>
      <c r="AX159" s="812">
        <v>0</v>
      </c>
      <c r="AY159" s="812">
        <v>0</v>
      </c>
      <c r="AZ159" s="812">
        <v>0</v>
      </c>
      <c r="BA159" s="812">
        <v>0</v>
      </c>
      <c r="BB159" s="812">
        <v>0</v>
      </c>
      <c r="BC159" s="812">
        <v>0</v>
      </c>
      <c r="BD159" s="812">
        <v>0</v>
      </c>
      <c r="BE159" s="812">
        <v>0</v>
      </c>
      <c r="BF159" s="812">
        <v>0</v>
      </c>
      <c r="BG159" s="812">
        <v>0</v>
      </c>
      <c r="BH159" s="810">
        <v>6.16</v>
      </c>
      <c r="BI159" s="405">
        <v>1.4285714285714235</v>
      </c>
      <c r="BJ159" s="405">
        <v>1.449275362318847</v>
      </c>
      <c r="BK159" s="405">
        <v>8.6614173228346303</v>
      </c>
      <c r="BL159" s="404">
        <v>84.057971014492779</v>
      </c>
      <c r="BM159" s="404">
        <v>0</v>
      </c>
      <c r="BN159" s="306">
        <v>0</v>
      </c>
      <c r="BO159" s="306">
        <v>0</v>
      </c>
      <c r="BP159" s="306">
        <v>0</v>
      </c>
      <c r="BQ159" s="306">
        <v>0</v>
      </c>
      <c r="BR159" s="306">
        <v>0</v>
      </c>
      <c r="BS159" s="306">
        <v>0</v>
      </c>
      <c r="BT159" s="306">
        <v>0</v>
      </c>
      <c r="BU159" s="306">
        <v>0</v>
      </c>
      <c r="BV159" s="306">
        <v>0</v>
      </c>
      <c r="BW159" s="306">
        <v>0</v>
      </c>
      <c r="BX159" s="404">
        <v>6.3731490085478448</v>
      </c>
      <c r="BY159" s="405">
        <v>20.873665118578877</v>
      </c>
      <c r="BZ159" s="788" t="s">
        <v>2637</v>
      </c>
      <c r="CA159" s="486" t="s">
        <v>462</v>
      </c>
      <c r="CB159" s="348" t="s">
        <v>462</v>
      </c>
      <c r="CC159" s="404">
        <v>30.191431094930898</v>
      </c>
      <c r="CD159" s="570">
        <v>1.4341999999999999</v>
      </c>
      <c r="CE159" s="419">
        <v>1.5205388399999999</v>
      </c>
      <c r="CF159" s="419">
        <v>1.5813603936</v>
      </c>
      <c r="CG159" s="419">
        <v>1.6446148093440001</v>
      </c>
      <c r="CH159" s="496">
        <v>1.7103994017177602</v>
      </c>
      <c r="CI159" s="416">
        <v>7.8911134446617606</v>
      </c>
      <c r="CJ159" s="405">
        <v>31.301521002228323</v>
      </c>
      <c r="CK159" s="457">
        <v>0.8</v>
      </c>
      <c r="CL159" s="458">
        <v>26.65</v>
      </c>
      <c r="CM159" s="458">
        <v>-2.3199999999999998</v>
      </c>
      <c r="CN159" s="525">
        <v>2.86</v>
      </c>
      <c r="CO159" s="508">
        <v>11.25</v>
      </c>
    </row>
    <row r="160" spans="1:93" ht="11.25" customHeight="1">
      <c r="A160" s="23" t="s">
        <v>2432</v>
      </c>
      <c r="B160" s="24" t="s">
        <v>3368</v>
      </c>
      <c r="C160" s="24" t="s">
        <v>168</v>
      </c>
      <c r="D160" s="117">
        <v>9</v>
      </c>
      <c r="E160" s="24">
        <v>368</v>
      </c>
      <c r="F160" s="57" t="s">
        <v>2659</v>
      </c>
      <c r="G160" s="49" t="s">
        <v>2659</v>
      </c>
      <c r="H160" s="179">
        <v>55.89</v>
      </c>
      <c r="I160" s="227">
        <v>1.0735373054213633</v>
      </c>
      <c r="J160" s="106">
        <v>0.14000000000000001</v>
      </c>
      <c r="K160" s="106">
        <v>0.15</v>
      </c>
      <c r="L160" s="83">
        <v>7.1428571428571397</v>
      </c>
      <c r="M160" s="27">
        <v>41961</v>
      </c>
      <c r="N160" s="27">
        <v>41963</v>
      </c>
      <c r="O160" s="26">
        <v>41977</v>
      </c>
      <c r="P160" s="92" t="s">
        <v>3187</v>
      </c>
      <c r="Q160" s="91"/>
      <c r="R160" s="224">
        <v>0.6</v>
      </c>
      <c r="S160" s="231">
        <v>30.927835051546392</v>
      </c>
      <c r="T160" s="680">
        <v>92.696545799053155</v>
      </c>
      <c r="U160" s="227">
        <v>28.809278350515466</v>
      </c>
      <c r="V160" s="263">
        <v>12</v>
      </c>
      <c r="W160" s="161">
        <v>1.94</v>
      </c>
      <c r="X160" s="149">
        <v>2.48</v>
      </c>
      <c r="Y160" s="155">
        <v>1.86</v>
      </c>
      <c r="Z160" s="149">
        <v>2.9</v>
      </c>
      <c r="AA160" s="156">
        <v>10.6</v>
      </c>
      <c r="AB160" s="432">
        <v>42.6</v>
      </c>
      <c r="AC160" s="474">
        <v>13.16</v>
      </c>
      <c r="AD160" s="443">
        <v>14.4</v>
      </c>
      <c r="AE160" s="474">
        <v>11.6</v>
      </c>
      <c r="AF160" s="723">
        <v>16</v>
      </c>
      <c r="AG160" s="456">
        <v>3903</v>
      </c>
      <c r="AH160" s="655">
        <v>36</v>
      </c>
      <c r="AI160" s="767">
        <v>0</v>
      </c>
      <c r="AJ160" s="796">
        <v>0.80212986208709014</v>
      </c>
      <c r="AK160" s="688" t="s">
        <v>462</v>
      </c>
      <c r="AL160" s="634">
        <v>25.274725274725252</v>
      </c>
      <c r="AM160" s="631">
        <v>9.8505241180611556</v>
      </c>
      <c r="AN160" s="631">
        <v>11.550670014054099</v>
      </c>
      <c r="AO160" s="235" t="s">
        <v>462</v>
      </c>
      <c r="AP160" s="808">
        <v>0.56999999999999995</v>
      </c>
      <c r="AQ160" s="808">
        <v>0.45500000000000002</v>
      </c>
      <c r="AR160" s="809"/>
      <c r="AS160" s="813">
        <v>0.44</v>
      </c>
      <c r="AT160" s="796">
        <v>0.43</v>
      </c>
      <c r="AU160" s="809"/>
      <c r="AV160" s="810">
        <v>0.37</v>
      </c>
      <c r="AW160" s="811">
        <v>0.33</v>
      </c>
      <c r="AX160" s="812">
        <v>0.32</v>
      </c>
      <c r="AY160" s="811">
        <v>0.28999999999999998</v>
      </c>
      <c r="AZ160" s="811">
        <v>7.0000000000000007E-2</v>
      </c>
      <c r="BA160" s="812">
        <v>0</v>
      </c>
      <c r="BB160" s="812">
        <v>0</v>
      </c>
      <c r="BC160" s="812">
        <v>0</v>
      </c>
      <c r="BD160" s="812">
        <v>0</v>
      </c>
      <c r="BE160" s="812">
        <v>0</v>
      </c>
      <c r="BF160" s="812">
        <v>0</v>
      </c>
      <c r="BG160" s="812">
        <v>0</v>
      </c>
      <c r="BH160" s="810">
        <v>3.2749999999999999</v>
      </c>
      <c r="BI160" s="405">
        <v>25.274725274725252</v>
      </c>
      <c r="BJ160" s="405">
        <v>3.4090909090909172</v>
      </c>
      <c r="BK160" s="405">
        <v>2.3255813953488413</v>
      </c>
      <c r="BL160" s="404">
        <v>16.216216216216207</v>
      </c>
      <c r="BM160" s="404">
        <v>12.12121212121211</v>
      </c>
      <c r="BN160" s="306">
        <v>3.125</v>
      </c>
      <c r="BO160" s="306">
        <v>10.344827586206918</v>
      </c>
      <c r="BP160" s="306">
        <v>314.28571428571422</v>
      </c>
      <c r="BQ160" s="306">
        <v>0</v>
      </c>
      <c r="BR160" s="306">
        <v>0</v>
      </c>
      <c r="BS160" s="306">
        <v>0</v>
      </c>
      <c r="BT160" s="306">
        <v>0</v>
      </c>
      <c r="BU160" s="306">
        <v>0</v>
      </c>
      <c r="BV160" s="306">
        <v>0</v>
      </c>
      <c r="BW160" s="306">
        <v>0</v>
      </c>
      <c r="BX160" s="404">
        <v>25.806824519234297</v>
      </c>
      <c r="BY160" s="405">
        <v>77.445955276091638</v>
      </c>
      <c r="BZ160" s="788" t="s">
        <v>2441</v>
      </c>
      <c r="CA160" s="486">
        <v>-16.185071031040003</v>
      </c>
      <c r="CB160" s="348">
        <v>12.624207319475461</v>
      </c>
      <c r="CC160" s="404">
        <v>65.102979290252961</v>
      </c>
      <c r="CD160" s="570">
        <v>0.627</v>
      </c>
      <c r="CE160" s="419">
        <v>0.68970000000000009</v>
      </c>
      <c r="CF160" s="419">
        <v>0.75867000000000018</v>
      </c>
      <c r="CG160" s="419">
        <v>0.83453700000000031</v>
      </c>
      <c r="CH160" s="496">
        <v>0.91799070000000038</v>
      </c>
      <c r="CI160" s="416">
        <v>3.8278977000000007</v>
      </c>
      <c r="CJ160" s="405">
        <v>6.8489849704777255</v>
      </c>
      <c r="CK160" s="457">
        <v>1.54</v>
      </c>
      <c r="CL160" s="458">
        <v>63.79</v>
      </c>
      <c r="CM160" s="458">
        <v>-0.69</v>
      </c>
      <c r="CN160" s="459">
        <v>22.26</v>
      </c>
      <c r="CO160" s="460">
        <v>35.74</v>
      </c>
    </row>
    <row r="161" spans="1:93" ht="11.25" customHeight="1">
      <c r="A161" s="23" t="s">
        <v>1428</v>
      </c>
      <c r="B161" s="24" t="s">
        <v>2742</v>
      </c>
      <c r="C161" s="24" t="s">
        <v>2495</v>
      </c>
      <c r="D161" s="117">
        <v>8</v>
      </c>
      <c r="E161" s="24">
        <v>398</v>
      </c>
      <c r="F161" s="57" t="s">
        <v>2659</v>
      </c>
      <c r="G161" s="49" t="s">
        <v>2659</v>
      </c>
      <c r="H161" s="179">
        <v>59.38</v>
      </c>
      <c r="I161" s="229">
        <v>1.684068710003368</v>
      </c>
      <c r="J161" s="106">
        <v>0.22500000000000001</v>
      </c>
      <c r="K161" s="106">
        <v>0.25</v>
      </c>
      <c r="L161" s="84">
        <v>11.111111111111116</v>
      </c>
      <c r="M161" s="27">
        <v>42093</v>
      </c>
      <c r="N161" s="27">
        <v>42095</v>
      </c>
      <c r="O161" s="26">
        <v>42116</v>
      </c>
      <c r="P161" s="92" t="s">
        <v>2595</v>
      </c>
      <c r="Q161" s="32" t="s">
        <v>709</v>
      </c>
      <c r="R161" s="192">
        <v>1</v>
      </c>
      <c r="S161" s="672">
        <v>31.446540880503143</v>
      </c>
      <c r="T161" s="681">
        <v>54.332085880917823</v>
      </c>
      <c r="U161" s="229">
        <v>18.672955974842768</v>
      </c>
      <c r="V161" s="264">
        <v>12</v>
      </c>
      <c r="W161" s="162">
        <v>3.18</v>
      </c>
      <c r="X161" s="150">
        <v>1.1399999999999999</v>
      </c>
      <c r="Y161" s="157">
        <v>2.25</v>
      </c>
      <c r="Z161" s="150">
        <v>2.87</v>
      </c>
      <c r="AA161" s="158">
        <v>16.2</v>
      </c>
      <c r="AB161" s="434">
        <v>10.3</v>
      </c>
      <c r="AC161" s="475">
        <v>2.13</v>
      </c>
      <c r="AD161" s="445">
        <v>24.4</v>
      </c>
      <c r="AE161" s="475">
        <v>16.43</v>
      </c>
      <c r="AF161" s="725">
        <v>29</v>
      </c>
      <c r="AG161" s="467">
        <v>152816</v>
      </c>
      <c r="AH161" s="738">
        <v>0.1</v>
      </c>
      <c r="AI161" s="769">
        <v>0.91</v>
      </c>
      <c r="AJ161" s="796">
        <v>1.09998135585524</v>
      </c>
      <c r="AK161" s="688" t="s">
        <v>462</v>
      </c>
      <c r="AL161" s="635">
        <v>16.387959866220726</v>
      </c>
      <c r="AM161" s="636">
        <v>26.234398095879531</v>
      </c>
      <c r="AN161" s="636">
        <v>26.839545082867854</v>
      </c>
      <c r="AO161" s="236" t="s">
        <v>462</v>
      </c>
      <c r="AP161" s="814">
        <v>0.87</v>
      </c>
      <c r="AQ161" s="814">
        <v>0.74750000000000005</v>
      </c>
      <c r="AR161" s="815"/>
      <c r="AS161" s="814">
        <v>0.61</v>
      </c>
      <c r="AT161" s="797">
        <v>0.4325</v>
      </c>
      <c r="AU161" s="815"/>
      <c r="AV161" s="816">
        <v>0.38</v>
      </c>
      <c r="AW161" s="817">
        <v>0.26500000000000001</v>
      </c>
      <c r="AX161" s="817">
        <v>0.1875</v>
      </c>
      <c r="AY161" s="820">
        <v>0</v>
      </c>
      <c r="AZ161" s="820">
        <v>0</v>
      </c>
      <c r="BA161" s="820">
        <v>0</v>
      </c>
      <c r="BB161" s="820">
        <v>0</v>
      </c>
      <c r="BC161" s="820">
        <v>0</v>
      </c>
      <c r="BD161" s="820">
        <v>0</v>
      </c>
      <c r="BE161" s="820">
        <v>0</v>
      </c>
      <c r="BF161" s="820">
        <v>0</v>
      </c>
      <c r="BG161" s="820">
        <v>7.3299999999999997E-3</v>
      </c>
      <c r="BH161" s="816">
        <v>3.4998300000000002</v>
      </c>
      <c r="BI161" s="409">
        <v>16.387959866220726</v>
      </c>
      <c r="BJ161" s="409">
        <v>22.540983606557386</v>
      </c>
      <c r="BK161" s="409">
        <v>41.040462427745659</v>
      </c>
      <c r="BL161" s="408">
        <v>13.815789473684204</v>
      </c>
      <c r="BM161" s="408">
        <v>43.396226415094333</v>
      </c>
      <c r="BN161" s="395">
        <v>41.333333333333336</v>
      </c>
      <c r="BO161" s="395">
        <v>0</v>
      </c>
      <c r="BP161" s="395">
        <v>0</v>
      </c>
      <c r="BQ161" s="395">
        <v>0</v>
      </c>
      <c r="BR161" s="395">
        <v>0</v>
      </c>
      <c r="BS161" s="395">
        <v>0</v>
      </c>
      <c r="BT161" s="395">
        <v>0</v>
      </c>
      <c r="BU161" s="395">
        <v>0</v>
      </c>
      <c r="BV161" s="395">
        <v>0</v>
      </c>
      <c r="BW161" s="395">
        <v>0</v>
      </c>
      <c r="BX161" s="408">
        <v>11.900983674842376</v>
      </c>
      <c r="BY161" s="409">
        <v>16.571124465313993</v>
      </c>
      <c r="BZ161" s="654" t="s">
        <v>2441</v>
      </c>
      <c r="CA161" s="487">
        <v>9.8506578180284556</v>
      </c>
      <c r="CB161" s="349">
        <v>28.523613792871224</v>
      </c>
      <c r="CC161" s="408">
        <v>67.513050314465403</v>
      </c>
      <c r="CD161" s="574">
        <v>0.95700000000000007</v>
      </c>
      <c r="CE161" s="420">
        <v>0.9773841000000002</v>
      </c>
      <c r="CF161" s="420">
        <v>1.0751225100000004</v>
      </c>
      <c r="CG161" s="420">
        <v>1.1826347610000005</v>
      </c>
      <c r="CH161" s="497">
        <v>1.3008982371000006</v>
      </c>
      <c r="CI161" s="421">
        <v>5.4930396081000019</v>
      </c>
      <c r="CJ161" s="409">
        <v>9.2506561268103766</v>
      </c>
      <c r="CK161" s="468">
        <v>1.23</v>
      </c>
      <c r="CL161" s="469">
        <v>25.92</v>
      </c>
      <c r="CM161" s="469">
        <v>-0.85</v>
      </c>
      <c r="CN161" s="470">
        <v>4.55</v>
      </c>
      <c r="CO161" s="471">
        <v>9.15</v>
      </c>
    </row>
    <row r="162" spans="1:93" ht="11.25" customHeight="1">
      <c r="A162" s="15" t="s">
        <v>3567</v>
      </c>
      <c r="B162" s="16" t="s">
        <v>2779</v>
      </c>
      <c r="C162" s="16" t="s">
        <v>497</v>
      </c>
      <c r="D162" s="116">
        <v>47</v>
      </c>
      <c r="E162" s="121">
        <v>26</v>
      </c>
      <c r="F162" s="78" t="s">
        <v>2659</v>
      </c>
      <c r="G162" s="50" t="s">
        <v>2659</v>
      </c>
      <c r="H162" s="172">
        <v>41.52</v>
      </c>
      <c r="I162" s="227">
        <v>2.1676300578034682</v>
      </c>
      <c r="J162" s="1166">
        <v>0.21429000000000001</v>
      </c>
      <c r="K162" s="202">
        <v>0.22500000000000001</v>
      </c>
      <c r="L162" s="1113">
        <v>4.9979000419991593</v>
      </c>
      <c r="M162" s="20">
        <v>42067</v>
      </c>
      <c r="N162" s="20">
        <v>42069</v>
      </c>
      <c r="O162" s="19">
        <v>42089</v>
      </c>
      <c r="P162" s="230" t="s">
        <v>31</v>
      </c>
      <c r="Q162" s="428" t="s">
        <v>3363</v>
      </c>
      <c r="R162" s="224">
        <v>0.9</v>
      </c>
      <c r="S162" s="231">
        <v>33.333333333333329</v>
      </c>
      <c r="T162" s="680">
        <v>6.8350522771516653</v>
      </c>
      <c r="U162" s="227">
        <v>15.377777777777778</v>
      </c>
      <c r="V162" s="263">
        <v>12</v>
      </c>
      <c r="W162" s="161">
        <v>2.7</v>
      </c>
      <c r="X162" s="149">
        <v>1.81</v>
      </c>
      <c r="Y162" s="155">
        <v>6.17</v>
      </c>
      <c r="Z162" s="149">
        <v>1.67</v>
      </c>
      <c r="AA162" s="156">
        <v>11.8</v>
      </c>
      <c r="AB162" s="432">
        <v>0.8</v>
      </c>
      <c r="AC162" s="474">
        <v>13.22</v>
      </c>
      <c r="AD162" s="443">
        <v>10</v>
      </c>
      <c r="AE162" s="474">
        <v>8.5</v>
      </c>
      <c r="AF162" s="723">
        <v>14</v>
      </c>
      <c r="AG162" s="456">
        <v>4000</v>
      </c>
      <c r="AH162" s="655">
        <v>3.5</v>
      </c>
      <c r="AI162" s="767">
        <v>0.05</v>
      </c>
      <c r="AJ162" s="795">
        <v>0.46719277435108397</v>
      </c>
      <c r="AK162" s="794">
        <v>0.88482244995558057</v>
      </c>
      <c r="AL162" s="634">
        <v>4.9979000419991593</v>
      </c>
      <c r="AM162" s="631">
        <v>5.5104792283980908</v>
      </c>
      <c r="AN162" s="631">
        <v>4.6719277435108397</v>
      </c>
      <c r="AO162" s="638">
        <v>5.2800736958531935</v>
      </c>
      <c r="AP162" s="808">
        <v>0.8571428571428571</v>
      </c>
      <c r="AQ162" s="808">
        <v>0.81634285714285715</v>
      </c>
      <c r="AR162" s="809"/>
      <c r="AS162" s="808">
        <v>0.76634735526863795</v>
      </c>
      <c r="AT162" s="796">
        <v>0.72973709514039919</v>
      </c>
      <c r="AU162" s="809"/>
      <c r="AV162" s="810">
        <v>0.70160067050251673</v>
      </c>
      <c r="AW162" s="811">
        <v>0.6821848920974285</v>
      </c>
      <c r="AX162" s="811">
        <v>0.67691959625876041</v>
      </c>
      <c r="AY162" s="811">
        <v>0.64466965924691866</v>
      </c>
      <c r="AZ162" s="811">
        <v>0.60156004956782405</v>
      </c>
      <c r="BA162" s="811">
        <v>0.56141216879798017</v>
      </c>
      <c r="BB162" s="811">
        <v>0.512379101300384</v>
      </c>
      <c r="BC162" s="811">
        <v>0.41365480432535812</v>
      </c>
      <c r="BD162" s="811">
        <v>0.32842282793691924</v>
      </c>
      <c r="BE162" s="811">
        <v>0.30769072557216381</v>
      </c>
      <c r="BF162" s="811">
        <v>0.28399689429815766</v>
      </c>
      <c r="BG162" s="811">
        <v>0.26161938698381837</v>
      </c>
      <c r="BH162" s="810">
        <v>9.1456809415829809</v>
      </c>
      <c r="BI162" s="405">
        <v>4.9979000419991593</v>
      </c>
      <c r="BJ162" s="405">
        <v>6.5238695652173995</v>
      </c>
      <c r="BK162" s="405">
        <v>5.0169109357384389</v>
      </c>
      <c r="BL162" s="404">
        <v>4.0103189493433611</v>
      </c>
      <c r="BM162" s="404">
        <v>2.8461167390255504</v>
      </c>
      <c r="BN162" s="306">
        <v>0.77783179387458379</v>
      </c>
      <c r="BO162" s="306">
        <v>5.0025523226135737</v>
      </c>
      <c r="BP162" s="306">
        <v>7.1663019693654295</v>
      </c>
      <c r="BQ162" s="306">
        <v>7.1512309495896931</v>
      </c>
      <c r="BR162" s="306">
        <v>9.5696852922286588</v>
      </c>
      <c r="BS162" s="306">
        <v>23.866348448687379</v>
      </c>
      <c r="BT162" s="306">
        <v>25.951903807615206</v>
      </c>
      <c r="BU162" s="306">
        <v>6.737967914438503</v>
      </c>
      <c r="BV162" s="306">
        <v>8.3429895712630255</v>
      </c>
      <c r="BW162" s="306">
        <v>8.5534591194968979</v>
      </c>
      <c r="BX162" s="404">
        <v>8.4343591613664568</v>
      </c>
      <c r="BY162" s="405">
        <v>6.8351676963699006</v>
      </c>
      <c r="BZ162" s="788" t="s">
        <v>2637</v>
      </c>
      <c r="CA162" s="486">
        <v>-8.5382199764634699</v>
      </c>
      <c r="CB162" s="348">
        <v>6.8395578013143083</v>
      </c>
      <c r="CC162" s="404">
        <v>60.085208845452343</v>
      </c>
      <c r="CD162" s="570">
        <v>0.86399999999999999</v>
      </c>
      <c r="CE162" s="419">
        <v>0.95040000000000002</v>
      </c>
      <c r="CF162" s="419">
        <v>1.0311840000000001</v>
      </c>
      <c r="CG162" s="419">
        <v>1.11883464</v>
      </c>
      <c r="CH162" s="496">
        <v>1.2139355843999999</v>
      </c>
      <c r="CI162" s="416">
        <v>5.1783542243999996</v>
      </c>
      <c r="CJ162" s="405">
        <v>12.47195140751445</v>
      </c>
      <c r="CK162" s="457">
        <v>1.02</v>
      </c>
      <c r="CL162" s="458">
        <v>9.5299999999999994</v>
      </c>
      <c r="CM162" s="458">
        <v>-7.73</v>
      </c>
      <c r="CN162" s="459">
        <v>-0.96</v>
      </c>
      <c r="CO162" s="460">
        <v>-2.2000000000000002</v>
      </c>
    </row>
    <row r="163" spans="1:93" ht="11.25" customHeight="1">
      <c r="A163" s="23" t="s">
        <v>904</v>
      </c>
      <c r="B163" s="24" t="s">
        <v>905</v>
      </c>
      <c r="C163" s="24" t="s">
        <v>497</v>
      </c>
      <c r="D163" s="117">
        <v>22</v>
      </c>
      <c r="E163" s="121">
        <v>122</v>
      </c>
      <c r="F163" s="38" t="s">
        <v>2049</v>
      </c>
      <c r="G163" s="39" t="s">
        <v>2049</v>
      </c>
      <c r="H163" s="156">
        <v>35.520000000000003</v>
      </c>
      <c r="I163" s="227">
        <v>3.3783783783783781</v>
      </c>
      <c r="J163" s="94">
        <v>0.28000000000000003</v>
      </c>
      <c r="K163" s="94">
        <v>0.3</v>
      </c>
      <c r="L163" s="83">
        <v>7.1428571428571397</v>
      </c>
      <c r="M163" s="27">
        <v>41893</v>
      </c>
      <c r="N163" s="27">
        <v>41897</v>
      </c>
      <c r="O163" s="26">
        <v>41922</v>
      </c>
      <c r="P163" s="92" t="s">
        <v>919</v>
      </c>
      <c r="Q163" s="24"/>
      <c r="R163" s="224">
        <v>1.2</v>
      </c>
      <c r="S163" s="231">
        <v>54.298642533936651</v>
      </c>
      <c r="T163" s="680">
        <v>2.1234576545381856</v>
      </c>
      <c r="U163" s="227">
        <v>16.072398190045252</v>
      </c>
      <c r="V163" s="263">
        <v>12</v>
      </c>
      <c r="W163" s="161">
        <v>2.21</v>
      </c>
      <c r="X163" s="149">
        <v>1.62</v>
      </c>
      <c r="Y163" s="155">
        <v>5.65</v>
      </c>
      <c r="Z163" s="149">
        <v>1.46</v>
      </c>
      <c r="AA163" s="156">
        <v>11.8</v>
      </c>
      <c r="AB163" s="432">
        <v>14.4</v>
      </c>
      <c r="AC163" s="474">
        <v>2.97</v>
      </c>
      <c r="AD163" s="443">
        <v>12</v>
      </c>
      <c r="AE163" s="474">
        <v>9.9</v>
      </c>
      <c r="AF163" s="723">
        <v>7</v>
      </c>
      <c r="AG163" s="456">
        <v>1447</v>
      </c>
      <c r="AH163" s="655">
        <v>1.3</v>
      </c>
      <c r="AI163" s="767">
        <v>0.1</v>
      </c>
      <c r="AJ163" s="796">
        <v>0.44279953640393166</v>
      </c>
      <c r="AK163" s="688">
        <v>0.94589168578490623</v>
      </c>
      <c r="AL163" s="634">
        <v>3.6363636363636154</v>
      </c>
      <c r="AM163" s="631">
        <v>4.4643926822318658</v>
      </c>
      <c r="AN163" s="631">
        <v>5.3135944368471799</v>
      </c>
      <c r="AO163" s="235">
        <v>5.6175506315376156</v>
      </c>
      <c r="AP163" s="808">
        <v>1.1399999999999999</v>
      </c>
      <c r="AQ163" s="808">
        <v>1.1000000000000001</v>
      </c>
      <c r="AR163" s="809"/>
      <c r="AS163" s="808">
        <v>1.06</v>
      </c>
      <c r="AT163" s="796">
        <v>1</v>
      </c>
      <c r="AU163" s="809"/>
      <c r="AV163" s="810">
        <v>0.92</v>
      </c>
      <c r="AW163" s="812">
        <v>0.88</v>
      </c>
      <c r="AX163" s="811">
        <v>0.85</v>
      </c>
      <c r="AY163" s="811">
        <v>0.81</v>
      </c>
      <c r="AZ163" s="811">
        <v>0.77</v>
      </c>
      <c r="BA163" s="811">
        <v>0.73</v>
      </c>
      <c r="BB163" s="811">
        <v>0.66</v>
      </c>
      <c r="BC163" s="811">
        <v>0.59499999999999997</v>
      </c>
      <c r="BD163" s="811">
        <v>0.55000000000000004</v>
      </c>
      <c r="BE163" s="812">
        <v>0.54</v>
      </c>
      <c r="BF163" s="811">
        <v>0.51</v>
      </c>
      <c r="BG163" s="811">
        <v>0.47</v>
      </c>
      <c r="BH163" s="810">
        <v>12.585000000000001</v>
      </c>
      <c r="BI163" s="405">
        <v>3.6363636363636154</v>
      </c>
      <c r="BJ163" s="405">
        <v>3.7735849056603765</v>
      </c>
      <c r="BK163" s="405">
        <v>6.0000000000000053</v>
      </c>
      <c r="BL163" s="404">
        <v>8.6956521739130377</v>
      </c>
      <c r="BM163" s="404">
        <v>4.5454545454545414</v>
      </c>
      <c r="BN163" s="306">
        <v>3.529411764705892</v>
      </c>
      <c r="BO163" s="306">
        <v>4.9382716049382713</v>
      </c>
      <c r="BP163" s="306">
        <v>5.1948051948051965</v>
      </c>
      <c r="BQ163" s="306">
        <v>5.4794520547945202</v>
      </c>
      <c r="BR163" s="306">
        <v>10.606060606060597</v>
      </c>
      <c r="BS163" s="306">
        <v>10.924369747899165</v>
      </c>
      <c r="BT163" s="306">
        <v>8.1818181818181799</v>
      </c>
      <c r="BU163" s="306">
        <v>1.8518518518518601</v>
      </c>
      <c r="BV163" s="306">
        <v>5.8823529411764719</v>
      </c>
      <c r="BW163" s="306">
        <v>8.5106382978723527</v>
      </c>
      <c r="BX163" s="404">
        <v>6.1166725004876064</v>
      </c>
      <c r="BY163" s="405">
        <v>2.6028440876671892</v>
      </c>
      <c r="BZ163" s="788" t="s">
        <v>2637</v>
      </c>
      <c r="CA163" s="486">
        <v>-7.3804253748196942</v>
      </c>
      <c r="CB163" s="348">
        <v>8.691972815225558</v>
      </c>
      <c r="CC163" s="404">
        <v>59.143611442764325</v>
      </c>
      <c r="CD163" s="570">
        <v>1.254</v>
      </c>
      <c r="CE163" s="419">
        <v>1.2912438000000002</v>
      </c>
      <c r="CF163" s="419">
        <v>1.4190769362000002</v>
      </c>
      <c r="CG163" s="419">
        <v>1.5595655528838002</v>
      </c>
      <c r="CH163" s="496">
        <v>1.7139625426192964</v>
      </c>
      <c r="CI163" s="416">
        <v>7.2378488317030971</v>
      </c>
      <c r="CJ163" s="405">
        <v>20.376826665830787</v>
      </c>
      <c r="CK163" s="457">
        <v>0.97</v>
      </c>
      <c r="CL163" s="458">
        <v>9.0299999999999994</v>
      </c>
      <c r="CM163" s="458">
        <v>-10.46</v>
      </c>
      <c r="CN163" s="459">
        <v>-1.1499999999999999</v>
      </c>
      <c r="CO163" s="460">
        <v>-7.0000000000000007E-2</v>
      </c>
    </row>
    <row r="164" spans="1:93" ht="11.25" customHeight="1">
      <c r="A164" s="23" t="s">
        <v>625</v>
      </c>
      <c r="B164" s="24" t="s">
        <v>626</v>
      </c>
      <c r="C164" s="24" t="s">
        <v>497</v>
      </c>
      <c r="D164" s="117">
        <v>34</v>
      </c>
      <c r="E164" s="121">
        <v>74</v>
      </c>
      <c r="F164" s="38" t="s">
        <v>2049</v>
      </c>
      <c r="G164" s="49" t="s">
        <v>2659</v>
      </c>
      <c r="H164" s="156">
        <v>32.64</v>
      </c>
      <c r="I164" s="227">
        <v>3.6764705882352944</v>
      </c>
      <c r="J164" s="1121">
        <v>0.29091</v>
      </c>
      <c r="K164" s="106">
        <v>0.3</v>
      </c>
      <c r="L164" s="218">
        <v>3.1246777353820754</v>
      </c>
      <c r="M164" s="27">
        <v>41893</v>
      </c>
      <c r="N164" s="27">
        <v>41897</v>
      </c>
      <c r="O164" s="26">
        <v>41913</v>
      </c>
      <c r="P164" s="27" t="s">
        <v>3171</v>
      </c>
      <c r="Q164" s="428" t="s">
        <v>3363</v>
      </c>
      <c r="R164" s="224">
        <v>1.2</v>
      </c>
      <c r="S164" s="231">
        <v>48.192771084337345</v>
      </c>
      <c r="T164" s="680">
        <v>-14.321981281274576</v>
      </c>
      <c r="U164" s="227">
        <v>13.108433734939759</v>
      </c>
      <c r="V164" s="263">
        <v>12</v>
      </c>
      <c r="W164" s="161">
        <v>2.4900000000000002</v>
      </c>
      <c r="X164" s="149">
        <v>2.62</v>
      </c>
      <c r="Y164" s="155">
        <v>3.96</v>
      </c>
      <c r="Z164" s="149">
        <v>1.26</v>
      </c>
      <c r="AA164" s="156">
        <v>9.9</v>
      </c>
      <c r="AB164" s="432">
        <v>-5</v>
      </c>
      <c r="AC164" s="474">
        <v>5.47</v>
      </c>
      <c r="AD164" s="443">
        <v>10.7</v>
      </c>
      <c r="AE164" s="474">
        <v>5</v>
      </c>
      <c r="AF164" s="723">
        <v>4</v>
      </c>
      <c r="AG164" s="466">
        <v>570</v>
      </c>
      <c r="AH164" s="655">
        <v>1.6</v>
      </c>
      <c r="AI164" s="767">
        <v>0</v>
      </c>
      <c r="AJ164" s="796">
        <v>0.13616556955036394</v>
      </c>
      <c r="AK164" s="688">
        <v>0.32898626757213423</v>
      </c>
      <c r="AL164" s="634">
        <v>1.9765217391304546</v>
      </c>
      <c r="AM164" s="631">
        <v>1.6003497450239879</v>
      </c>
      <c r="AN164" s="631">
        <v>1.4569715941888939</v>
      </c>
      <c r="AO164" s="638">
        <v>4.4286699409708197</v>
      </c>
      <c r="AP164" s="808">
        <v>1.1727300000000001</v>
      </c>
      <c r="AQ164" s="808">
        <v>1.1499999999999999</v>
      </c>
      <c r="AR164" s="809"/>
      <c r="AS164" s="808">
        <v>1.1318181818181818</v>
      </c>
      <c r="AT164" s="796">
        <v>1.1181818181818182</v>
      </c>
      <c r="AU164" s="809"/>
      <c r="AV164" s="810">
        <v>1.1000000000000001</v>
      </c>
      <c r="AW164" s="811">
        <v>1.0909090909090908</v>
      </c>
      <c r="AX164" s="811">
        <v>1.0545454545454545</v>
      </c>
      <c r="AY164" s="811">
        <v>0.98181818181818181</v>
      </c>
      <c r="AZ164" s="811">
        <v>0.94545454545454544</v>
      </c>
      <c r="BA164" s="811">
        <v>0.87272727272727257</v>
      </c>
      <c r="BB164" s="811">
        <v>0.76032727272727263</v>
      </c>
      <c r="BC164" s="811">
        <v>0.6461181818181817</v>
      </c>
      <c r="BD164" s="811">
        <v>0.57370909090909084</v>
      </c>
      <c r="BE164" s="811">
        <v>0.5464</v>
      </c>
      <c r="BF164" s="811">
        <v>0.50790909090909087</v>
      </c>
      <c r="BG164" s="811">
        <v>0.48543636363636361</v>
      </c>
      <c r="BH164" s="810">
        <v>14.138084545454545</v>
      </c>
      <c r="BI164" s="405">
        <v>1.9765217391304546</v>
      </c>
      <c r="BJ164" s="405">
        <v>1.6064257028112428</v>
      </c>
      <c r="BK164" s="405">
        <v>1.2195121951219523</v>
      </c>
      <c r="BL164" s="404">
        <v>1.6528925619834656</v>
      </c>
      <c r="BM164" s="404">
        <v>0.83333333333335258</v>
      </c>
      <c r="BN164" s="306">
        <v>3.4482758620689724</v>
      </c>
      <c r="BO164" s="306">
        <v>7.4074074074073959</v>
      </c>
      <c r="BP164" s="306">
        <v>3.8461538461538547</v>
      </c>
      <c r="BQ164" s="306">
        <v>8.3333333333333481</v>
      </c>
      <c r="BR164" s="306">
        <v>14.783107752642399</v>
      </c>
      <c r="BS164" s="306">
        <v>17.676192084195129</v>
      </c>
      <c r="BT164" s="306">
        <v>12.621220764403883</v>
      </c>
      <c r="BU164" s="306">
        <v>4.9980034606681656</v>
      </c>
      <c r="BV164" s="306">
        <v>7.5783067836048046</v>
      </c>
      <c r="BW164" s="306">
        <v>4.6293868684220252</v>
      </c>
      <c r="BX164" s="404">
        <v>6.1740049130186971</v>
      </c>
      <c r="BY164" s="405">
        <v>5.0645749071458237</v>
      </c>
      <c r="BZ164" s="788" t="s">
        <v>2637</v>
      </c>
      <c r="CA164" s="486">
        <v>-7.9749915525155703</v>
      </c>
      <c r="CB164" s="348">
        <v>5.1334421824241883</v>
      </c>
      <c r="CC164" s="404">
        <v>45.705477351929758</v>
      </c>
      <c r="CD164" s="570">
        <v>1.1844573</v>
      </c>
      <c r="CE164" s="419">
        <v>1.2492471143099999</v>
      </c>
      <c r="CF164" s="419">
        <v>1.3117094700254999</v>
      </c>
      <c r="CG164" s="419">
        <v>1.377294943526775</v>
      </c>
      <c r="CH164" s="496">
        <v>1.4461596907031138</v>
      </c>
      <c r="CI164" s="416">
        <v>6.568868518565389</v>
      </c>
      <c r="CJ164" s="405">
        <v>20.125209922075335</v>
      </c>
      <c r="CK164" s="457">
        <v>1.0900000000000001</v>
      </c>
      <c r="CL164" s="458">
        <v>3.53</v>
      </c>
      <c r="CM164" s="458">
        <v>-13.51</v>
      </c>
      <c r="CN164" s="459">
        <v>-3.91</v>
      </c>
      <c r="CO164" s="460">
        <v>-4.99</v>
      </c>
    </row>
    <row r="165" spans="1:93" ht="11.25" customHeight="1">
      <c r="A165" s="86" t="s">
        <v>3390</v>
      </c>
      <c r="B165" s="24" t="s">
        <v>1914</v>
      </c>
      <c r="C165" s="24" t="s">
        <v>2771</v>
      </c>
      <c r="D165" s="117">
        <v>12</v>
      </c>
      <c r="E165" s="121">
        <v>280</v>
      </c>
      <c r="F165" s="57" t="s">
        <v>2659</v>
      </c>
      <c r="G165" s="49" t="s">
        <v>2659</v>
      </c>
      <c r="H165" s="179">
        <v>90.67</v>
      </c>
      <c r="I165" s="227">
        <v>2.9116576596448658</v>
      </c>
      <c r="J165" s="106">
        <v>0.6</v>
      </c>
      <c r="K165" s="106">
        <v>0.66</v>
      </c>
      <c r="L165" s="83">
        <v>10</v>
      </c>
      <c r="M165" s="27">
        <v>42060</v>
      </c>
      <c r="N165" s="27">
        <v>42062</v>
      </c>
      <c r="O165" s="26">
        <v>42076</v>
      </c>
      <c r="P165" s="92" t="s">
        <v>558</v>
      </c>
      <c r="Q165" s="24"/>
      <c r="R165" s="224">
        <v>2.64</v>
      </c>
      <c r="S165" s="231">
        <v>40.74074074074074</v>
      </c>
      <c r="T165" s="680">
        <v>70.233882526203132</v>
      </c>
      <c r="U165" s="227">
        <v>13.992283950617283</v>
      </c>
      <c r="V165" s="263">
        <v>12</v>
      </c>
      <c r="W165" s="161">
        <v>6.48</v>
      </c>
      <c r="X165" s="149">
        <v>0.8</v>
      </c>
      <c r="Y165" s="155">
        <v>2.37</v>
      </c>
      <c r="Z165" s="149">
        <v>4.66</v>
      </c>
      <c r="AA165" s="156">
        <v>44.2</v>
      </c>
      <c r="AB165" s="432">
        <v>67.3</v>
      </c>
      <c r="AC165" s="474">
        <v>8.2899999999999991</v>
      </c>
      <c r="AD165" s="443">
        <v>5.7</v>
      </c>
      <c r="AE165" s="474">
        <v>17.440000000000001</v>
      </c>
      <c r="AF165" s="723">
        <v>10</v>
      </c>
      <c r="AG165" s="456">
        <v>3046</v>
      </c>
      <c r="AH165" s="655">
        <v>0.6</v>
      </c>
      <c r="AI165" s="767">
        <v>0.96</v>
      </c>
      <c r="AJ165" s="796">
        <v>1.9415582210239994</v>
      </c>
      <c r="AK165" s="688">
        <v>1.1228511419082097</v>
      </c>
      <c r="AL165" s="634">
        <v>10.091743119266038</v>
      </c>
      <c r="AM165" s="631">
        <v>10.064241629820891</v>
      </c>
      <c r="AN165" s="631">
        <v>11.066881859836798</v>
      </c>
      <c r="AO165" s="235">
        <v>9.8560543306117854</v>
      </c>
      <c r="AP165" s="808">
        <v>2.4</v>
      </c>
      <c r="AQ165" s="808">
        <v>2.1800000000000002</v>
      </c>
      <c r="AR165" s="809"/>
      <c r="AS165" s="808">
        <v>1.98</v>
      </c>
      <c r="AT165" s="796">
        <v>1.8</v>
      </c>
      <c r="AU165" s="809"/>
      <c r="AV165" s="810">
        <v>1.56</v>
      </c>
      <c r="AW165" s="811">
        <v>1.42</v>
      </c>
      <c r="AX165" s="811">
        <v>1.34</v>
      </c>
      <c r="AY165" s="811">
        <v>1.28</v>
      </c>
      <c r="AZ165" s="811">
        <v>1.22</v>
      </c>
      <c r="BA165" s="811">
        <v>1.1000000000000001</v>
      </c>
      <c r="BB165" s="811">
        <v>0.9375</v>
      </c>
      <c r="BC165" s="812">
        <v>0</v>
      </c>
      <c r="BD165" s="812">
        <v>0</v>
      </c>
      <c r="BE165" s="812">
        <v>0</v>
      </c>
      <c r="BF165" s="812">
        <v>0</v>
      </c>
      <c r="BG165" s="812">
        <v>0</v>
      </c>
      <c r="BH165" s="810">
        <v>17.217500000000001</v>
      </c>
      <c r="BI165" s="405">
        <v>10.091743119266038</v>
      </c>
      <c r="BJ165" s="405">
        <v>10.1010101010101</v>
      </c>
      <c r="BK165" s="405">
        <v>9.9999999999999858</v>
      </c>
      <c r="BL165" s="404">
        <v>15.384615384615374</v>
      </c>
      <c r="BM165" s="404">
        <v>9.8591549295774747</v>
      </c>
      <c r="BN165" s="306">
        <v>5.9701492537313383</v>
      </c>
      <c r="BO165" s="306">
        <v>4.6875</v>
      </c>
      <c r="BP165" s="306">
        <v>4.9180327868852514</v>
      </c>
      <c r="BQ165" s="306">
        <v>10.909090909090891</v>
      </c>
      <c r="BR165" s="306">
        <v>17.333333333333336</v>
      </c>
      <c r="BS165" s="306">
        <v>0</v>
      </c>
      <c r="BT165" s="306">
        <v>0</v>
      </c>
      <c r="BU165" s="306">
        <v>0</v>
      </c>
      <c r="BV165" s="306">
        <v>0</v>
      </c>
      <c r="BW165" s="306">
        <v>0</v>
      </c>
      <c r="BX165" s="404">
        <v>6.6169753211673195</v>
      </c>
      <c r="BY165" s="405">
        <v>5.670112688191292</v>
      </c>
      <c r="BZ165" s="788" t="s">
        <v>1464</v>
      </c>
      <c r="CA165" s="486">
        <v>-1.374443113561874E-2</v>
      </c>
      <c r="CB165" s="348">
        <v>13.978539519481664</v>
      </c>
      <c r="CC165" s="404">
        <v>69.478212356753758</v>
      </c>
      <c r="CD165" s="570">
        <v>2.64</v>
      </c>
      <c r="CE165" s="419">
        <v>2.8588560000000003</v>
      </c>
      <c r="CF165" s="419">
        <v>3.1447416000000006</v>
      </c>
      <c r="CG165" s="419">
        <v>3.4592157600000011</v>
      </c>
      <c r="CH165" s="496">
        <v>3.8051373360000014</v>
      </c>
      <c r="CI165" s="416">
        <v>15.907950696000002</v>
      </c>
      <c r="CJ165" s="405">
        <v>17.544888823205032</v>
      </c>
      <c r="CK165" s="457">
        <v>0.78</v>
      </c>
      <c r="CL165" s="458">
        <v>16.62</v>
      </c>
      <c r="CM165" s="458">
        <v>-5.05</v>
      </c>
      <c r="CN165" s="459">
        <v>2.23</v>
      </c>
      <c r="CO165" s="460">
        <v>3.25</v>
      </c>
    </row>
    <row r="166" spans="1:93" ht="11.25" customHeight="1">
      <c r="A166" s="193" t="s">
        <v>2463</v>
      </c>
      <c r="B166" s="32" t="s">
        <v>3086</v>
      </c>
      <c r="C166" s="197" t="s">
        <v>2728</v>
      </c>
      <c r="D166" s="118">
        <v>43</v>
      </c>
      <c r="E166" s="121">
        <v>40</v>
      </c>
      <c r="F166" s="65" t="s">
        <v>2659</v>
      </c>
      <c r="G166" s="66" t="s">
        <v>2659</v>
      </c>
      <c r="H166" s="1120">
        <v>40.549999999999997</v>
      </c>
      <c r="I166" s="227">
        <v>2.1701602959309496</v>
      </c>
      <c r="J166" s="203">
        <v>0.16</v>
      </c>
      <c r="K166" s="203">
        <v>0.22</v>
      </c>
      <c r="L166" s="84">
        <v>37.5</v>
      </c>
      <c r="M166" s="44">
        <v>41879</v>
      </c>
      <c r="N166" s="44">
        <v>41884</v>
      </c>
      <c r="O166" s="43">
        <v>41907</v>
      </c>
      <c r="P166" s="270" t="s">
        <v>2778</v>
      </c>
      <c r="Q166" s="1174"/>
      <c r="R166" s="224">
        <v>0.88</v>
      </c>
      <c r="S166" s="231">
        <v>43.781094527363187</v>
      </c>
      <c r="T166" s="680" t="s">
        <v>462</v>
      </c>
      <c r="U166" s="227">
        <v>20.17412935323383</v>
      </c>
      <c r="V166" s="263">
        <v>2</v>
      </c>
      <c r="W166" s="478">
        <v>2.0099999999999998</v>
      </c>
      <c r="X166" s="480" t="s">
        <v>462</v>
      </c>
      <c r="Y166" s="479" t="s">
        <v>462</v>
      </c>
      <c r="Z166" s="480" t="s">
        <v>462</v>
      </c>
      <c r="AA166" s="481" t="s">
        <v>462</v>
      </c>
      <c r="AB166" s="484" t="s">
        <v>462</v>
      </c>
      <c r="AC166" s="734" t="s">
        <v>462</v>
      </c>
      <c r="AD166" s="523" t="s">
        <v>462</v>
      </c>
      <c r="AE166" s="734" t="s">
        <v>462</v>
      </c>
      <c r="AF166" s="723">
        <v>0</v>
      </c>
      <c r="AG166" s="643">
        <v>596</v>
      </c>
      <c r="AH166" s="739" t="s">
        <v>462</v>
      </c>
      <c r="AI166" s="479" t="s">
        <v>462</v>
      </c>
      <c r="AJ166" s="797" t="s">
        <v>462</v>
      </c>
      <c r="AK166" s="686">
        <v>0.95597979310386638</v>
      </c>
      <c r="AL166" s="634">
        <v>26.666666666666682</v>
      </c>
      <c r="AM166" s="631">
        <v>17.374001688995278</v>
      </c>
      <c r="AN166" s="631">
        <v>16.118714233316211</v>
      </c>
      <c r="AO166" s="638">
        <v>16.860936130231497</v>
      </c>
      <c r="AP166" s="808">
        <v>0.76</v>
      </c>
      <c r="AQ166" s="808">
        <v>0.6</v>
      </c>
      <c r="AR166" s="809"/>
      <c r="AS166" s="808">
        <v>0.53</v>
      </c>
      <c r="AT166" s="796">
        <v>0.47</v>
      </c>
      <c r="AU166" s="809"/>
      <c r="AV166" s="810">
        <v>0.41</v>
      </c>
      <c r="AW166" s="811">
        <v>0.36</v>
      </c>
      <c r="AX166" s="811">
        <v>0.33</v>
      </c>
      <c r="AY166" s="811">
        <v>0.28999999999999998</v>
      </c>
      <c r="AZ166" s="811">
        <v>0.25</v>
      </c>
      <c r="BA166" s="811">
        <v>0.21</v>
      </c>
      <c r="BB166" s="811">
        <v>0.16</v>
      </c>
      <c r="BC166" s="811">
        <v>0.125</v>
      </c>
      <c r="BD166" s="811">
        <v>0.11</v>
      </c>
      <c r="BE166" s="811">
        <v>0.1</v>
      </c>
      <c r="BF166" s="811">
        <v>9.5000000000000001E-2</v>
      </c>
      <c r="BG166" s="811">
        <v>7.4999999999999997E-2</v>
      </c>
      <c r="BH166" s="810">
        <v>4.875</v>
      </c>
      <c r="BI166" s="405">
        <v>26.666666666666682</v>
      </c>
      <c r="BJ166" s="405">
        <v>13.207547169811317</v>
      </c>
      <c r="BK166" s="405">
        <v>12.765957446808528</v>
      </c>
      <c r="BL166" s="404">
        <v>14.634146341463406</v>
      </c>
      <c r="BM166" s="404">
        <v>13.888888888888884</v>
      </c>
      <c r="BN166" s="306">
        <v>9.0909090909090828</v>
      </c>
      <c r="BO166" s="306">
        <v>13.793103448275868</v>
      </c>
      <c r="BP166" s="306">
        <v>16</v>
      </c>
      <c r="BQ166" s="306">
        <v>19.047619047619047</v>
      </c>
      <c r="BR166" s="306">
        <v>31.25</v>
      </c>
      <c r="BS166" s="306">
        <v>28</v>
      </c>
      <c r="BT166" s="306">
        <v>13.636363636363647</v>
      </c>
      <c r="BU166" s="306">
        <v>9.9999999999999858</v>
      </c>
      <c r="BV166" s="306">
        <v>5.2631578947368363</v>
      </c>
      <c r="BW166" s="306">
        <v>26.666666666666682</v>
      </c>
      <c r="BX166" s="404">
        <v>16.927401753213999</v>
      </c>
      <c r="BY166" s="405">
        <v>7.4590284553000066</v>
      </c>
      <c r="BZ166" s="788" t="s">
        <v>2442</v>
      </c>
      <c r="CA166" s="486">
        <v>-1.8852548239866707</v>
      </c>
      <c r="CB166" s="348">
        <v>18.28887452924716</v>
      </c>
      <c r="CC166" s="404">
        <v>52.504477611940295</v>
      </c>
      <c r="CD166" s="570">
        <v>0.78280000000000005</v>
      </c>
      <c r="CE166" s="419">
        <v>0.80628400000000011</v>
      </c>
      <c r="CF166" s="419">
        <v>0.83047252000000016</v>
      </c>
      <c r="CG166" s="419">
        <v>0.85538669560000014</v>
      </c>
      <c r="CH166" s="496">
        <v>0.8810482964680002</v>
      </c>
      <c r="CI166" s="416">
        <v>4.1559915120680007</v>
      </c>
      <c r="CJ166" s="405">
        <v>10.24905428376819</v>
      </c>
      <c r="CK166" s="483" t="s">
        <v>462</v>
      </c>
      <c r="CL166" s="502">
        <v>22.88</v>
      </c>
      <c r="CM166" s="502">
        <v>-5.7</v>
      </c>
      <c r="CN166" s="526">
        <v>2.78</v>
      </c>
      <c r="CO166" s="527">
        <v>4.84</v>
      </c>
    </row>
    <row r="167" spans="1:93" ht="11.25" customHeight="1">
      <c r="A167" s="23" t="s">
        <v>1597</v>
      </c>
      <c r="B167" s="24" t="s">
        <v>1598</v>
      </c>
      <c r="C167" s="24" t="s">
        <v>496</v>
      </c>
      <c r="D167" s="117">
        <v>45</v>
      </c>
      <c r="E167" s="121">
        <v>28</v>
      </c>
      <c r="F167" s="38" t="s">
        <v>2049</v>
      </c>
      <c r="G167" s="39" t="s">
        <v>2049</v>
      </c>
      <c r="H167" s="156">
        <v>37.1</v>
      </c>
      <c r="I167" s="226">
        <v>2.776280323450135</v>
      </c>
      <c r="J167" s="106">
        <v>0.2475</v>
      </c>
      <c r="K167" s="106">
        <v>0.25750000000000001</v>
      </c>
      <c r="L167" s="1113">
        <v>4.0404040404040442</v>
      </c>
      <c r="M167" s="27">
        <v>41879</v>
      </c>
      <c r="N167" s="27">
        <v>41884</v>
      </c>
      <c r="O167" s="26">
        <v>41898</v>
      </c>
      <c r="P167" s="92" t="s">
        <v>3618</v>
      </c>
      <c r="Q167" s="24"/>
      <c r="R167" s="225">
        <v>1.03</v>
      </c>
      <c r="S167" s="675">
        <v>54.787234042553202</v>
      </c>
      <c r="T167" s="684">
        <v>30.105430969843461</v>
      </c>
      <c r="U167" s="226">
        <v>19.73404255319149</v>
      </c>
      <c r="V167" s="267">
        <v>12</v>
      </c>
      <c r="W167" s="169">
        <v>1.88</v>
      </c>
      <c r="X167" s="171">
        <v>3.95</v>
      </c>
      <c r="Y167" s="170">
        <v>4.3499999999999996</v>
      </c>
      <c r="Z167" s="171">
        <v>1.93</v>
      </c>
      <c r="AA167" s="172">
        <v>10.3</v>
      </c>
      <c r="AB167" s="433">
        <v>8.5</v>
      </c>
      <c r="AC167" s="446">
        <v>4.9400000000000004</v>
      </c>
      <c r="AD167" s="442">
        <v>8.4</v>
      </c>
      <c r="AE167" s="446">
        <v>5</v>
      </c>
      <c r="AF167" s="724">
        <v>4</v>
      </c>
      <c r="AG167" s="729">
        <v>412</v>
      </c>
      <c r="AH167" s="737">
        <v>2.2999999999999998</v>
      </c>
      <c r="AI167" s="768">
        <v>0.84</v>
      </c>
      <c r="AJ167" s="796">
        <v>0.27773996775547005</v>
      </c>
      <c r="AK167" s="688">
        <v>1.2145074548528207</v>
      </c>
      <c r="AL167" s="632">
        <v>3.0612244897959107</v>
      </c>
      <c r="AM167" s="633">
        <v>2.4230820154902633</v>
      </c>
      <c r="AN167" s="633">
        <v>2.3330157291459486</v>
      </c>
      <c r="AO167" s="637">
        <v>1.9209562854669127</v>
      </c>
      <c r="AP167" s="803">
        <v>1.01</v>
      </c>
      <c r="AQ167" s="803">
        <v>0.98</v>
      </c>
      <c r="AR167" s="802"/>
      <c r="AS167" s="803">
        <v>0.96</v>
      </c>
      <c r="AT167" s="795">
        <v>0.94</v>
      </c>
      <c r="AU167" s="802"/>
      <c r="AV167" s="805">
        <v>0.92500000000000004</v>
      </c>
      <c r="AW167" s="806">
        <v>0.9</v>
      </c>
      <c r="AX167" s="806">
        <v>0.88</v>
      </c>
      <c r="AY167" s="806">
        <v>0.86499999999999999</v>
      </c>
      <c r="AZ167" s="806">
        <v>0.85499999999999998</v>
      </c>
      <c r="BA167" s="806">
        <v>0.84499999999999997</v>
      </c>
      <c r="BB167" s="806">
        <v>0.83499999999999996</v>
      </c>
      <c r="BC167" s="806">
        <v>0.82499999999999996</v>
      </c>
      <c r="BD167" s="806">
        <v>0.81499999999999995</v>
      </c>
      <c r="BE167" s="806">
        <v>0.80500000000000005</v>
      </c>
      <c r="BF167" s="806">
        <v>0.79500000000000004</v>
      </c>
      <c r="BG167" s="806">
        <v>0.78500000000000003</v>
      </c>
      <c r="BH167" s="805">
        <v>14.02</v>
      </c>
      <c r="BI167" s="407">
        <v>3.0612244897959107</v>
      </c>
      <c r="BJ167" s="407">
        <v>2.0833333333333259</v>
      </c>
      <c r="BK167" s="407">
        <v>2.1276595744680771</v>
      </c>
      <c r="BL167" s="406">
        <v>1.6216216216216051</v>
      </c>
      <c r="BM167" s="406">
        <v>2.7777777777777901</v>
      </c>
      <c r="BN167" s="394">
        <v>2.2727272727272707</v>
      </c>
      <c r="BO167" s="394">
        <v>1.7341040462427681</v>
      </c>
      <c r="BP167" s="394">
        <v>1.1695906432748648</v>
      </c>
      <c r="BQ167" s="394">
        <v>1.1834319526627279</v>
      </c>
      <c r="BR167" s="394">
        <v>1.1976047904191711</v>
      </c>
      <c r="BS167" s="394">
        <v>1.2121212121212199</v>
      </c>
      <c r="BT167" s="394">
        <v>1.2269938650306678</v>
      </c>
      <c r="BU167" s="394">
        <v>1.2422360248447006</v>
      </c>
      <c r="BV167" s="394">
        <v>1.2578616352201255</v>
      </c>
      <c r="BW167" s="394">
        <v>1.2738853503184711</v>
      </c>
      <c r="BX167" s="406">
        <v>1.6961449059905798</v>
      </c>
      <c r="BY167" s="407">
        <v>0.60709252701003025</v>
      </c>
      <c r="BZ167" s="787" t="s">
        <v>52</v>
      </c>
      <c r="CA167" s="682">
        <v>-14.624746500595407</v>
      </c>
      <c r="CB167" s="350">
        <v>5.1092960525960835</v>
      </c>
      <c r="CC167" s="406">
        <v>47.89528607357235</v>
      </c>
      <c r="CD167" s="554">
        <v>1.09585</v>
      </c>
      <c r="CE167" s="417">
        <v>1.1499849900000001</v>
      </c>
      <c r="CF167" s="417">
        <v>1.2074842395000001</v>
      </c>
      <c r="CG167" s="417">
        <v>1.2678584514750002</v>
      </c>
      <c r="CH167" s="495">
        <v>1.3312513740487504</v>
      </c>
      <c r="CI167" s="418">
        <v>6.0524290550237501</v>
      </c>
      <c r="CJ167" s="407">
        <v>16.313824946155663</v>
      </c>
      <c r="CK167" s="462">
        <v>0.6</v>
      </c>
      <c r="CL167" s="463">
        <v>22.35</v>
      </c>
      <c r="CM167" s="463">
        <v>-3.09</v>
      </c>
      <c r="CN167" s="464">
        <v>2.6</v>
      </c>
      <c r="CO167" s="465">
        <v>10.199999999999999</v>
      </c>
    </row>
    <row r="168" spans="1:93" ht="11.25" customHeight="1">
      <c r="A168" s="23" t="s">
        <v>831</v>
      </c>
      <c r="B168" s="24" t="s">
        <v>832</v>
      </c>
      <c r="C168" s="24" t="s">
        <v>3294</v>
      </c>
      <c r="D168" s="117">
        <v>14</v>
      </c>
      <c r="E168" s="121">
        <v>206</v>
      </c>
      <c r="F168" s="38" t="s">
        <v>2049</v>
      </c>
      <c r="G168" s="39" t="s">
        <v>2049</v>
      </c>
      <c r="H168" s="179">
        <v>65.2</v>
      </c>
      <c r="I168" s="227">
        <v>4.4785276073619631</v>
      </c>
      <c r="J168" s="94">
        <v>0.69</v>
      </c>
      <c r="K168" s="94">
        <v>0.73</v>
      </c>
      <c r="L168" s="83">
        <v>5.7971014492753659</v>
      </c>
      <c r="M168" s="27">
        <v>41837</v>
      </c>
      <c r="N168" s="27">
        <v>41841</v>
      </c>
      <c r="O168" s="26">
        <v>41884</v>
      </c>
      <c r="P168" s="92" t="s">
        <v>2739</v>
      </c>
      <c r="Q168" s="428"/>
      <c r="R168" s="224">
        <v>2.92</v>
      </c>
      <c r="S168" s="231">
        <v>63.340563991323208</v>
      </c>
      <c r="T168" s="680">
        <v>-4.201545219672842</v>
      </c>
      <c r="U168" s="227">
        <v>14.143167028199565</v>
      </c>
      <c r="V168" s="263">
        <v>12</v>
      </c>
      <c r="W168" s="161">
        <v>4.6100000000000003</v>
      </c>
      <c r="X168" s="149">
        <v>24.38</v>
      </c>
      <c r="Y168" s="155">
        <v>1.52</v>
      </c>
      <c r="Z168" s="149">
        <v>1.46</v>
      </c>
      <c r="AA168" s="156">
        <v>12.7</v>
      </c>
      <c r="AB168" s="432">
        <v>-28.3</v>
      </c>
      <c r="AC168" s="474">
        <v>260.87</v>
      </c>
      <c r="AD168" s="443">
        <v>9.3000000000000007</v>
      </c>
      <c r="AE168" s="474">
        <v>0.57999999999999996</v>
      </c>
      <c r="AF168" s="723">
        <v>22</v>
      </c>
      <c r="AG168" s="456">
        <v>80255</v>
      </c>
      <c r="AH168" s="655">
        <v>0.02</v>
      </c>
      <c r="AI168" s="767">
        <v>0.38</v>
      </c>
      <c r="AJ168" s="796">
        <v>1.5096824109960283</v>
      </c>
      <c r="AK168" s="688">
        <v>0.92373164631093052</v>
      </c>
      <c r="AL168" s="634">
        <v>5.1851851851851816</v>
      </c>
      <c r="AM168" s="631">
        <v>11.74775042120344</v>
      </c>
      <c r="AN168" s="631">
        <v>14.040046422263064</v>
      </c>
      <c r="AO168" s="235">
        <v>15.199269699521745</v>
      </c>
      <c r="AP168" s="808">
        <v>2.84</v>
      </c>
      <c r="AQ168" s="808">
        <v>2.7</v>
      </c>
      <c r="AR168" s="809"/>
      <c r="AS168" s="808">
        <v>2.3375880000000002</v>
      </c>
      <c r="AT168" s="796">
        <v>2.0351760000000003</v>
      </c>
      <c r="AU168" s="809"/>
      <c r="AV168" s="810">
        <v>1.657435</v>
      </c>
      <c r="AW168" s="811">
        <v>1.4724189999999999</v>
      </c>
      <c r="AX168" s="811">
        <v>1.449292</v>
      </c>
      <c r="AY168" s="811">
        <v>1.264276</v>
      </c>
      <c r="AZ168" s="811">
        <v>1.110096</v>
      </c>
      <c r="BA168" s="811">
        <v>0.90966199999999997</v>
      </c>
      <c r="BB168" s="811">
        <v>0.68995550000000005</v>
      </c>
      <c r="BC168" s="811">
        <v>0.62828349999999999</v>
      </c>
      <c r="BD168" s="811">
        <v>0.57046600000000003</v>
      </c>
      <c r="BE168" s="811">
        <v>0.53962999999999994</v>
      </c>
      <c r="BF168" s="812">
        <v>0.52421200000000001</v>
      </c>
      <c r="BG168" s="811">
        <v>0.52421200000000001</v>
      </c>
      <c r="BH168" s="810">
        <v>21.252702999999997</v>
      </c>
      <c r="BI168" s="405">
        <v>5.1851851851851816</v>
      </c>
      <c r="BJ168" s="405">
        <v>15.503673016801933</v>
      </c>
      <c r="BK168" s="405">
        <v>14.859255415747818</v>
      </c>
      <c r="BL168" s="404">
        <v>22.790697674418613</v>
      </c>
      <c r="BM168" s="404">
        <v>12.565445026178024</v>
      </c>
      <c r="BN168" s="306">
        <v>1.5957446808510634</v>
      </c>
      <c r="BO168" s="306">
        <v>14.634146341463428</v>
      </c>
      <c r="BP168" s="306">
        <v>13.888888888888884</v>
      </c>
      <c r="BQ168" s="306">
        <v>22.033898305084755</v>
      </c>
      <c r="BR168" s="306">
        <v>31.843575418994408</v>
      </c>
      <c r="BS168" s="306">
        <v>9.8159509202454096</v>
      </c>
      <c r="BT168" s="306">
        <v>10.135135135135132</v>
      </c>
      <c r="BU168" s="306">
        <v>5.7142857142857384</v>
      </c>
      <c r="BV168" s="306">
        <v>2.9411764705882248</v>
      </c>
      <c r="BW168" s="306">
        <v>0</v>
      </c>
      <c r="BX168" s="404">
        <v>12.233803879591244</v>
      </c>
      <c r="BY168" s="405">
        <v>8.4453289826136722</v>
      </c>
      <c r="BZ168" s="788" t="s">
        <v>1465</v>
      </c>
      <c r="CA168" s="486">
        <v>4.3754070014254633</v>
      </c>
      <c r="CB168" s="348">
        <v>18.518574029625029</v>
      </c>
      <c r="CC168" s="404">
        <v>62.592770215277994</v>
      </c>
      <c r="CD168" s="570">
        <v>2.8683999999999998</v>
      </c>
      <c r="CE168" s="419">
        <v>3.15524</v>
      </c>
      <c r="CF168" s="419">
        <v>3.173540392</v>
      </c>
      <c r="CG168" s="419">
        <v>3.1919469262736002</v>
      </c>
      <c r="CH168" s="496">
        <v>3.2104602184459874</v>
      </c>
      <c r="CI168" s="416">
        <v>15.599587536719588</v>
      </c>
      <c r="CJ168" s="405">
        <v>23.925747755704887</v>
      </c>
      <c r="CK168" s="457">
        <v>1.0900000000000001</v>
      </c>
      <c r="CL168" s="458">
        <v>8.6999999999999993</v>
      </c>
      <c r="CM168" s="458">
        <v>-23.58</v>
      </c>
      <c r="CN168" s="459">
        <v>-0.91</v>
      </c>
      <c r="CO168" s="460">
        <v>-11.29</v>
      </c>
    </row>
    <row r="169" spans="1:93" ht="11.25" customHeight="1">
      <c r="A169" s="23" t="s">
        <v>2578</v>
      </c>
      <c r="B169" s="24" t="s">
        <v>2579</v>
      </c>
      <c r="C169" s="24" t="s">
        <v>2000</v>
      </c>
      <c r="D169" s="117">
        <v>41</v>
      </c>
      <c r="E169" s="121">
        <v>53</v>
      </c>
      <c r="F169" s="38" t="s">
        <v>2049</v>
      </c>
      <c r="G169" s="39" t="s">
        <v>1572</v>
      </c>
      <c r="H169" s="156">
        <v>63.14</v>
      </c>
      <c r="I169" s="227">
        <v>4.117833386126069</v>
      </c>
      <c r="J169" s="106">
        <v>0.63</v>
      </c>
      <c r="K169" s="106">
        <v>0.65</v>
      </c>
      <c r="L169" s="218">
        <v>3.1746031746031855</v>
      </c>
      <c r="M169" s="27">
        <v>42048</v>
      </c>
      <c r="N169" s="27">
        <v>42053</v>
      </c>
      <c r="O169" s="26">
        <v>42078</v>
      </c>
      <c r="P169" s="27" t="s">
        <v>1444</v>
      </c>
      <c r="Q169" s="24"/>
      <c r="R169" s="224">
        <v>2.6</v>
      </c>
      <c r="S169" s="231">
        <v>61.465721040189123</v>
      </c>
      <c r="T169" s="680">
        <v>-1.5836455233487978</v>
      </c>
      <c r="U169" s="227">
        <v>14.926713947990542</v>
      </c>
      <c r="V169" s="263">
        <v>12</v>
      </c>
      <c r="W169" s="161">
        <v>4.2300000000000004</v>
      </c>
      <c r="X169" s="149">
        <v>6.32</v>
      </c>
      <c r="Y169" s="155">
        <v>1.43</v>
      </c>
      <c r="Z169" s="149">
        <v>1.46</v>
      </c>
      <c r="AA169" s="156">
        <v>10</v>
      </c>
      <c r="AB169" s="432">
        <v>-6.5</v>
      </c>
      <c r="AC169" s="474">
        <v>3</v>
      </c>
      <c r="AD169" s="443">
        <v>1.4</v>
      </c>
      <c r="AE169" s="474">
        <v>2.36</v>
      </c>
      <c r="AF169" s="723">
        <v>18</v>
      </c>
      <c r="AG169" s="456">
        <v>18493</v>
      </c>
      <c r="AH169" s="655">
        <v>0.1</v>
      </c>
      <c r="AI169" s="767">
        <v>0.99</v>
      </c>
      <c r="AJ169" s="796">
        <v>0.94327815414050975</v>
      </c>
      <c r="AK169" s="688">
        <v>1.2061373280495133</v>
      </c>
      <c r="AL169" s="634">
        <v>2.4390243902439046</v>
      </c>
      <c r="AM169" s="631">
        <v>1.6396356814853519</v>
      </c>
      <c r="AN169" s="631">
        <v>1.3205894157967135</v>
      </c>
      <c r="AO169" s="638">
        <v>1.094891423294464</v>
      </c>
      <c r="AP169" s="808">
        <v>2.52</v>
      </c>
      <c r="AQ169" s="808">
        <v>2.46</v>
      </c>
      <c r="AR169" s="809"/>
      <c r="AS169" s="808">
        <v>2.42</v>
      </c>
      <c r="AT169" s="796">
        <v>2.4</v>
      </c>
      <c r="AU169" s="809"/>
      <c r="AV169" s="810">
        <v>2.38</v>
      </c>
      <c r="AW169" s="811">
        <v>2.36</v>
      </c>
      <c r="AX169" s="811">
        <v>2.34</v>
      </c>
      <c r="AY169" s="811">
        <v>2.3199999999999998</v>
      </c>
      <c r="AZ169" s="811">
        <v>2.2999999999999998</v>
      </c>
      <c r="BA169" s="811">
        <v>2.2799999999999998</v>
      </c>
      <c r="BB169" s="811">
        <v>2.2599999999999998</v>
      </c>
      <c r="BC169" s="811">
        <v>2.2400000000000002</v>
      </c>
      <c r="BD169" s="811">
        <v>2.2200000000000002</v>
      </c>
      <c r="BE169" s="811">
        <v>2.2000000000000002</v>
      </c>
      <c r="BF169" s="811">
        <v>2.1800000000000002</v>
      </c>
      <c r="BG169" s="811">
        <v>2.14</v>
      </c>
      <c r="BH169" s="810">
        <v>37.020000000000003</v>
      </c>
      <c r="BI169" s="405">
        <v>2.4390243902439046</v>
      </c>
      <c r="BJ169" s="405">
        <v>1.6528925619834656</v>
      </c>
      <c r="BK169" s="405">
        <v>0.83333333333333037</v>
      </c>
      <c r="BL169" s="404">
        <v>0.84033613445377853</v>
      </c>
      <c r="BM169" s="404">
        <v>0.84745762711864181</v>
      </c>
      <c r="BN169" s="306">
        <v>0.85470085470085166</v>
      </c>
      <c r="BO169" s="306">
        <v>0.86206896551723755</v>
      </c>
      <c r="BP169" s="306">
        <v>0.86956521739129933</v>
      </c>
      <c r="BQ169" s="306">
        <v>0.87719298245614308</v>
      </c>
      <c r="BR169" s="306">
        <v>0.88495575221239076</v>
      </c>
      <c r="BS169" s="306">
        <v>0.89285714285711748</v>
      </c>
      <c r="BT169" s="306">
        <v>0.9009009009008917</v>
      </c>
      <c r="BU169" s="306">
        <v>0.90909090909090384</v>
      </c>
      <c r="BV169" s="306">
        <v>0.91743119266054496</v>
      </c>
      <c r="BW169" s="306">
        <v>1.8691588785046731</v>
      </c>
      <c r="BX169" s="404">
        <v>1.0967311228950116</v>
      </c>
      <c r="BY169" s="405">
        <v>0.46978945507270797</v>
      </c>
      <c r="BZ169" s="788" t="s">
        <v>52</v>
      </c>
      <c r="CA169" s="486">
        <v>-9.488291146067759</v>
      </c>
      <c r="CB169" s="348">
        <v>5.4384228019227825</v>
      </c>
      <c r="CC169" s="404">
        <v>42.903494105341352</v>
      </c>
      <c r="CD169" s="570">
        <v>2.5451999999999999</v>
      </c>
      <c r="CE169" s="419">
        <v>2.621556</v>
      </c>
      <c r="CF169" s="419">
        <v>2.6834247216000002</v>
      </c>
      <c r="CG169" s="419">
        <v>2.7467535450297604</v>
      </c>
      <c r="CH169" s="496">
        <v>2.811576928692463</v>
      </c>
      <c r="CI169" s="416">
        <v>13.408511195322223</v>
      </c>
      <c r="CJ169" s="405">
        <v>21.236159637824237</v>
      </c>
      <c r="CK169" s="457">
        <v>0.1</v>
      </c>
      <c r="CL169" s="458">
        <v>24.72</v>
      </c>
      <c r="CM169" s="458">
        <v>-11.74</v>
      </c>
      <c r="CN169" s="459">
        <v>-4.96</v>
      </c>
      <c r="CO169" s="460">
        <v>6.41</v>
      </c>
    </row>
    <row r="170" spans="1:93" ht="11.25" customHeight="1">
      <c r="A170" s="23" t="s">
        <v>3000</v>
      </c>
      <c r="B170" s="24" t="s">
        <v>3001</v>
      </c>
      <c r="C170" s="109" t="s">
        <v>3002</v>
      </c>
      <c r="D170" s="117">
        <v>8</v>
      </c>
      <c r="E170" s="24">
        <v>393</v>
      </c>
      <c r="F170" s="38" t="s">
        <v>2049</v>
      </c>
      <c r="G170" s="39" t="s">
        <v>2049</v>
      </c>
      <c r="H170" s="179">
        <v>109.92</v>
      </c>
      <c r="I170" s="227">
        <v>2.0014556040756917</v>
      </c>
      <c r="J170" s="106">
        <v>0.5</v>
      </c>
      <c r="K170" s="106">
        <v>0.55000000000000004</v>
      </c>
      <c r="L170" s="83">
        <v>10</v>
      </c>
      <c r="M170" s="27">
        <v>42025</v>
      </c>
      <c r="N170" s="27">
        <v>42027</v>
      </c>
      <c r="O170" s="26">
        <v>42055</v>
      </c>
      <c r="P170" s="92" t="s">
        <v>651</v>
      </c>
      <c r="Q170" s="91" t="s">
        <v>2332</v>
      </c>
      <c r="R170" s="224">
        <v>2.2000000000000002</v>
      </c>
      <c r="S170" s="231">
        <v>38.062283737024224</v>
      </c>
      <c r="T170" s="680">
        <v>581.56384393276119</v>
      </c>
      <c r="U170" s="227">
        <v>19.017301038062282</v>
      </c>
      <c r="V170" s="263">
        <v>12</v>
      </c>
      <c r="W170" s="161">
        <v>5.78</v>
      </c>
      <c r="X170" s="149">
        <v>1.06</v>
      </c>
      <c r="Y170" s="155">
        <v>4.3899999999999997</v>
      </c>
      <c r="Z170" s="149">
        <v>54.96</v>
      </c>
      <c r="AA170" s="713">
        <v>217.3</v>
      </c>
      <c r="AB170" s="432">
        <v>9.3000000000000007</v>
      </c>
      <c r="AC170" s="474">
        <v>16.02</v>
      </c>
      <c r="AD170" s="443">
        <v>18.899999999999999</v>
      </c>
      <c r="AE170" s="474">
        <v>18</v>
      </c>
      <c r="AF170" s="723">
        <v>19</v>
      </c>
      <c r="AG170" s="456">
        <v>4762</v>
      </c>
      <c r="AH170" s="987">
        <v>1.1000000000000001</v>
      </c>
      <c r="AI170" s="767">
        <v>4.0599999999999996</v>
      </c>
      <c r="AJ170" s="796">
        <v>3.0946729759847282</v>
      </c>
      <c r="AK170" s="688" t="s">
        <v>462</v>
      </c>
      <c r="AL170" s="634">
        <v>56.25</v>
      </c>
      <c r="AM170" s="631">
        <v>25.99210498948732</v>
      </c>
      <c r="AN170" s="631">
        <v>58.489319246111357</v>
      </c>
      <c r="AO170" s="235" t="s">
        <v>462</v>
      </c>
      <c r="AP170" s="808">
        <v>2</v>
      </c>
      <c r="AQ170" s="808">
        <v>1.28</v>
      </c>
      <c r="AR170" s="809"/>
      <c r="AS170" s="808">
        <v>1.1200000000000001</v>
      </c>
      <c r="AT170" s="796">
        <v>1</v>
      </c>
      <c r="AU170" s="809"/>
      <c r="AV170" s="810">
        <v>0.24</v>
      </c>
      <c r="AW170" s="811">
        <v>0.2</v>
      </c>
      <c r="AX170" s="811">
        <v>0.1</v>
      </c>
      <c r="AY170" s="812">
        <v>0</v>
      </c>
      <c r="AZ170" s="812">
        <v>0</v>
      </c>
      <c r="BA170" s="812">
        <v>0</v>
      </c>
      <c r="BB170" s="812">
        <v>0</v>
      </c>
      <c r="BC170" s="812">
        <v>0</v>
      </c>
      <c r="BD170" s="812">
        <v>0</v>
      </c>
      <c r="BE170" s="812">
        <v>0</v>
      </c>
      <c r="BF170" s="812">
        <v>0</v>
      </c>
      <c r="BG170" s="812">
        <v>0</v>
      </c>
      <c r="BH170" s="810">
        <v>5.94</v>
      </c>
      <c r="BI170" s="405">
        <v>56.25</v>
      </c>
      <c r="BJ170" s="405">
        <v>14.285714285714279</v>
      </c>
      <c r="BK170" s="405">
        <v>12</v>
      </c>
      <c r="BL170" s="404">
        <v>316.66666666666669</v>
      </c>
      <c r="BM170" s="404">
        <v>20</v>
      </c>
      <c r="BN170" s="306">
        <v>100</v>
      </c>
      <c r="BO170" s="306">
        <v>0</v>
      </c>
      <c r="BP170" s="306">
        <v>0</v>
      </c>
      <c r="BQ170" s="306">
        <v>0</v>
      </c>
      <c r="BR170" s="306">
        <v>0</v>
      </c>
      <c r="BS170" s="306">
        <v>0</v>
      </c>
      <c r="BT170" s="306">
        <v>0</v>
      </c>
      <c r="BU170" s="306">
        <v>0</v>
      </c>
      <c r="BV170" s="306">
        <v>0</v>
      </c>
      <c r="BW170" s="306">
        <v>0</v>
      </c>
      <c r="BX170" s="404">
        <v>34.613492063492068</v>
      </c>
      <c r="BY170" s="405">
        <v>80.090995922550263</v>
      </c>
      <c r="BZ170" s="788" t="s">
        <v>1465</v>
      </c>
      <c r="CA170" s="486">
        <v>41.473473812124766</v>
      </c>
      <c r="CB170" s="348">
        <v>60.490774850187051</v>
      </c>
      <c r="CC170" s="404">
        <v>67.262041522491359</v>
      </c>
      <c r="CD170" s="570">
        <v>2.1859999999999999</v>
      </c>
      <c r="CE170" s="419">
        <v>2.4046000000000003</v>
      </c>
      <c r="CF170" s="419">
        <v>2.6450600000000004</v>
      </c>
      <c r="CG170" s="419">
        <v>2.9095660000000008</v>
      </c>
      <c r="CH170" s="496">
        <v>3.2005226000000011</v>
      </c>
      <c r="CI170" s="416">
        <v>13.345748600000002</v>
      </c>
      <c r="CJ170" s="405">
        <v>12.141328784570598</v>
      </c>
      <c r="CK170" s="457">
        <v>1.1200000000000001</v>
      </c>
      <c r="CL170" s="458">
        <v>25.95</v>
      </c>
      <c r="CM170" s="458">
        <v>-49.54</v>
      </c>
      <c r="CN170" s="525">
        <v>-0.43</v>
      </c>
      <c r="CO170" s="508">
        <v>-20.45</v>
      </c>
    </row>
    <row r="171" spans="1:93" ht="11.25" customHeight="1">
      <c r="A171" s="86" t="s">
        <v>3523</v>
      </c>
      <c r="B171" s="24" t="s">
        <v>91</v>
      </c>
      <c r="C171" s="109" t="s">
        <v>505</v>
      </c>
      <c r="D171" s="117">
        <v>5</v>
      </c>
      <c r="E171" s="24">
        <v>584</v>
      </c>
      <c r="F171" s="57" t="s">
        <v>2659</v>
      </c>
      <c r="G171" s="49" t="s">
        <v>2659</v>
      </c>
      <c r="H171" s="179">
        <v>47.44</v>
      </c>
      <c r="I171" s="229">
        <v>3.5413153456998319</v>
      </c>
      <c r="J171" s="106">
        <v>0.35</v>
      </c>
      <c r="K171" s="106">
        <v>0.42</v>
      </c>
      <c r="L171" s="84">
        <v>20</v>
      </c>
      <c r="M171" s="27">
        <v>42002</v>
      </c>
      <c r="N171" s="27">
        <v>42004</v>
      </c>
      <c r="O171" s="26">
        <v>42019</v>
      </c>
      <c r="P171" s="27" t="s">
        <v>1514</v>
      </c>
      <c r="Q171" s="627"/>
      <c r="R171" s="192">
        <v>1.68</v>
      </c>
      <c r="S171" s="672">
        <v>254.54545454545453</v>
      </c>
      <c r="T171" s="681">
        <v>294.43331894965854</v>
      </c>
      <c r="U171" s="229">
        <v>71.878787878787875</v>
      </c>
      <c r="V171" s="264">
        <v>12</v>
      </c>
      <c r="W171" s="162">
        <v>0.66</v>
      </c>
      <c r="X171" s="150">
        <v>5.53</v>
      </c>
      <c r="Y171" s="157">
        <v>8.2100000000000009</v>
      </c>
      <c r="Z171" s="150">
        <v>4.87</v>
      </c>
      <c r="AA171" s="158">
        <v>6.8</v>
      </c>
      <c r="AB171" s="434">
        <v>34.700000000000003</v>
      </c>
      <c r="AC171" s="475">
        <v>45.85</v>
      </c>
      <c r="AD171" s="445">
        <v>30.8</v>
      </c>
      <c r="AE171" s="475">
        <v>13</v>
      </c>
      <c r="AF171" s="725">
        <v>12</v>
      </c>
      <c r="AG171" s="467">
        <v>2236</v>
      </c>
      <c r="AH171" s="738">
        <v>1.8</v>
      </c>
      <c r="AI171" s="769">
        <v>1.53</v>
      </c>
      <c r="AJ171" s="796" t="s">
        <v>462</v>
      </c>
      <c r="AK171" s="688" t="s">
        <v>462</v>
      </c>
      <c r="AL171" s="635">
        <v>29.629629629629605</v>
      </c>
      <c r="AM171" s="636">
        <v>39.115300228031955</v>
      </c>
      <c r="AN171" s="636" t="s">
        <v>462</v>
      </c>
      <c r="AO171" s="236" t="s">
        <v>462</v>
      </c>
      <c r="AP171" s="814">
        <v>1.4</v>
      </c>
      <c r="AQ171" s="814">
        <v>1.08</v>
      </c>
      <c r="AR171" s="815"/>
      <c r="AS171" s="814">
        <v>0.72</v>
      </c>
      <c r="AT171" s="797">
        <v>0.52</v>
      </c>
      <c r="AU171" s="815"/>
      <c r="AV171" s="1199">
        <v>0</v>
      </c>
      <c r="AW171" s="820">
        <v>0</v>
      </c>
      <c r="AX171" s="820">
        <v>0</v>
      </c>
      <c r="AY171" s="820">
        <v>0</v>
      </c>
      <c r="AZ171" s="820">
        <v>0</v>
      </c>
      <c r="BA171" s="820">
        <v>0</v>
      </c>
      <c r="BB171" s="820">
        <v>0</v>
      </c>
      <c r="BC171" s="820">
        <v>0</v>
      </c>
      <c r="BD171" s="820">
        <v>0</v>
      </c>
      <c r="BE171" s="820">
        <v>0</v>
      </c>
      <c r="BF171" s="820">
        <v>0</v>
      </c>
      <c r="BG171" s="820">
        <v>0</v>
      </c>
      <c r="BH171" s="816">
        <v>3.72</v>
      </c>
      <c r="BI171" s="409">
        <v>29.629629629629605</v>
      </c>
      <c r="BJ171" s="409">
        <v>50</v>
      </c>
      <c r="BK171" s="409">
        <v>38.46153846153846</v>
      </c>
      <c r="BL171" s="408">
        <v>0</v>
      </c>
      <c r="BM171" s="1201">
        <v>0</v>
      </c>
      <c r="BN171" s="395">
        <v>0</v>
      </c>
      <c r="BO171" s="395">
        <v>0</v>
      </c>
      <c r="BP171" s="395">
        <v>0</v>
      </c>
      <c r="BQ171" s="395">
        <v>0</v>
      </c>
      <c r="BR171" s="395">
        <v>0</v>
      </c>
      <c r="BS171" s="395">
        <v>0</v>
      </c>
      <c r="BT171" s="395">
        <v>0</v>
      </c>
      <c r="BU171" s="395">
        <v>0</v>
      </c>
      <c r="BV171" s="395">
        <v>0</v>
      </c>
      <c r="BW171" s="395">
        <v>0</v>
      </c>
      <c r="BX171" s="408">
        <v>7.8727445394112046</v>
      </c>
      <c r="BY171" s="409">
        <v>16.181271672471627</v>
      </c>
      <c r="BZ171" s="654" t="s">
        <v>2637</v>
      </c>
      <c r="CA171" s="487" t="s">
        <v>462</v>
      </c>
      <c r="CB171" s="349" t="s">
        <v>462</v>
      </c>
      <c r="CC171" s="408">
        <v>38.738493481826808</v>
      </c>
      <c r="CD171" s="574">
        <v>1.54</v>
      </c>
      <c r="CE171" s="420">
        <v>1.6940000000000002</v>
      </c>
      <c r="CF171" s="420">
        <v>1.8634000000000004</v>
      </c>
      <c r="CG171" s="420">
        <v>2.0497400000000008</v>
      </c>
      <c r="CH171" s="497">
        <v>2.2547140000000012</v>
      </c>
      <c r="CI171" s="421">
        <v>9.4018540000000019</v>
      </c>
      <c r="CJ171" s="409">
        <v>19.818410623946043</v>
      </c>
      <c r="CK171" s="468">
        <v>1.17</v>
      </c>
      <c r="CL171" s="469">
        <v>68.33</v>
      </c>
      <c r="CM171" s="469">
        <v>-3.77</v>
      </c>
      <c r="CN171" s="528">
        <v>10.43</v>
      </c>
      <c r="CO171" s="476">
        <v>31.2</v>
      </c>
    </row>
    <row r="172" spans="1:93" ht="11.25" customHeight="1">
      <c r="A172" s="15" t="s">
        <v>535</v>
      </c>
      <c r="B172" s="16" t="s">
        <v>536</v>
      </c>
      <c r="C172" s="853" t="s">
        <v>1880</v>
      </c>
      <c r="D172" s="116">
        <v>5</v>
      </c>
      <c r="E172" s="24">
        <v>642</v>
      </c>
      <c r="F172" s="78" t="s">
        <v>2659</v>
      </c>
      <c r="G172" s="50" t="s">
        <v>2659</v>
      </c>
      <c r="H172" s="180">
        <v>24.4</v>
      </c>
      <c r="I172" s="227">
        <v>1.9672131147540985</v>
      </c>
      <c r="J172" s="202">
        <v>0.1</v>
      </c>
      <c r="K172" s="202">
        <v>0.12</v>
      </c>
      <c r="L172" s="96">
        <v>20</v>
      </c>
      <c r="M172" s="20">
        <v>42060</v>
      </c>
      <c r="N172" s="20">
        <v>42062</v>
      </c>
      <c r="O172" s="19">
        <v>42094</v>
      </c>
      <c r="P172" s="20" t="s">
        <v>1445</v>
      </c>
      <c r="Q172" s="775"/>
      <c r="R172" s="224">
        <v>0.48</v>
      </c>
      <c r="S172" s="231">
        <v>28.402366863905325</v>
      </c>
      <c r="T172" s="680">
        <v>1.6420088441152059</v>
      </c>
      <c r="U172" s="227">
        <v>14.437869822485206</v>
      </c>
      <c r="V172" s="263">
        <v>12</v>
      </c>
      <c r="W172" s="161">
        <v>1.69</v>
      </c>
      <c r="X172" s="149">
        <v>1.29</v>
      </c>
      <c r="Y172" s="155">
        <v>3.19</v>
      </c>
      <c r="Z172" s="149">
        <v>1.61</v>
      </c>
      <c r="AA172" s="156">
        <v>13.7</v>
      </c>
      <c r="AB172" s="432">
        <v>29.1</v>
      </c>
      <c r="AC172" s="474">
        <v>7.67</v>
      </c>
      <c r="AD172" s="443">
        <v>6.2</v>
      </c>
      <c r="AE172" s="474">
        <v>11.2</v>
      </c>
      <c r="AF172" s="723">
        <v>16</v>
      </c>
      <c r="AG172" s="456">
        <v>31021</v>
      </c>
      <c r="AH172" s="655">
        <v>0.1</v>
      </c>
      <c r="AI172" s="767">
        <v>0.17</v>
      </c>
      <c r="AJ172" s="795">
        <v>2.3983605644683079</v>
      </c>
      <c r="AK172" s="794" t="s">
        <v>462</v>
      </c>
      <c r="AL172" s="634">
        <v>2.5641025641025772</v>
      </c>
      <c r="AM172" s="631">
        <v>21.141372855475971</v>
      </c>
      <c r="AN172" s="631">
        <v>14.869835499703509</v>
      </c>
      <c r="AO172" s="235" t="s">
        <v>462</v>
      </c>
      <c r="AP172" s="813">
        <v>0.4</v>
      </c>
      <c r="AQ172" s="808">
        <v>0.39</v>
      </c>
      <c r="AR172" s="809"/>
      <c r="AS172" s="808">
        <v>0.315</v>
      </c>
      <c r="AT172" s="796">
        <v>0.22500000000000001</v>
      </c>
      <c r="AU172" s="809"/>
      <c r="AV172" s="818">
        <v>0.2</v>
      </c>
      <c r="AW172" s="812">
        <v>0.2</v>
      </c>
      <c r="AX172" s="811">
        <v>0.2</v>
      </c>
      <c r="AY172" s="811">
        <v>0.1</v>
      </c>
      <c r="AZ172" s="812">
        <v>0</v>
      </c>
      <c r="BA172" s="812">
        <v>0</v>
      </c>
      <c r="BB172" s="812">
        <v>0</v>
      </c>
      <c r="BC172" s="812">
        <v>0</v>
      </c>
      <c r="BD172" s="812">
        <v>0</v>
      </c>
      <c r="BE172" s="812">
        <v>0.12</v>
      </c>
      <c r="BF172" s="812">
        <v>0.24</v>
      </c>
      <c r="BG172" s="812">
        <v>0.24</v>
      </c>
      <c r="BH172" s="810">
        <v>2.63</v>
      </c>
      <c r="BI172" s="405">
        <v>2.5641025641025772</v>
      </c>
      <c r="BJ172" s="405">
        <v>23.809523809523814</v>
      </c>
      <c r="BK172" s="405">
        <v>40</v>
      </c>
      <c r="BL172" s="404">
        <v>12.5</v>
      </c>
      <c r="BM172" s="404">
        <v>0</v>
      </c>
      <c r="BN172" s="306">
        <v>0</v>
      </c>
      <c r="BO172" s="306">
        <v>100</v>
      </c>
      <c r="BP172" s="306">
        <v>0</v>
      </c>
      <c r="BQ172" s="306">
        <v>0</v>
      </c>
      <c r="BR172" s="306">
        <v>0</v>
      </c>
      <c r="BS172" s="306">
        <v>0</v>
      </c>
      <c r="BT172" s="306">
        <v>0</v>
      </c>
      <c r="BU172" s="306">
        <v>0</v>
      </c>
      <c r="BV172" s="306">
        <v>0</v>
      </c>
      <c r="BW172" s="306">
        <v>0</v>
      </c>
      <c r="BX172" s="404">
        <v>11.924908424908427</v>
      </c>
      <c r="BY172" s="405">
        <v>26.072548055836741</v>
      </c>
      <c r="BZ172" s="788" t="s">
        <v>2442</v>
      </c>
      <c r="CA172" s="486">
        <v>2.3991787919724015</v>
      </c>
      <c r="CB172" s="348">
        <v>16.837048614457608</v>
      </c>
      <c r="CC172" s="404">
        <v>62.423027613412238</v>
      </c>
      <c r="CD172" s="570">
        <v>0.44</v>
      </c>
      <c r="CE172" s="419">
        <v>0.47374800000000006</v>
      </c>
      <c r="CF172" s="419">
        <v>0.52112280000000011</v>
      </c>
      <c r="CG172" s="419">
        <v>0.57323508000000012</v>
      </c>
      <c r="CH172" s="496">
        <v>0.6305585880000002</v>
      </c>
      <c r="CI172" s="416">
        <v>2.6386644680000009</v>
      </c>
      <c r="CJ172" s="405">
        <v>10.814198639344266</v>
      </c>
      <c r="CK172" s="457">
        <v>1.66</v>
      </c>
      <c r="CL172" s="458">
        <v>44.68</v>
      </c>
      <c r="CM172" s="458">
        <v>-2.54</v>
      </c>
      <c r="CN172" s="525">
        <v>3.94</v>
      </c>
      <c r="CO172" s="508">
        <v>15.25</v>
      </c>
    </row>
    <row r="173" spans="1:93" ht="11.25" customHeight="1">
      <c r="A173" s="86" t="s">
        <v>34</v>
      </c>
      <c r="B173" s="24" t="s">
        <v>35</v>
      </c>
      <c r="C173" s="91" t="s">
        <v>1008</v>
      </c>
      <c r="D173" s="117">
        <v>11</v>
      </c>
      <c r="E173" s="121">
        <v>291</v>
      </c>
      <c r="F173" s="38" t="s">
        <v>1572</v>
      </c>
      <c r="G173" s="39" t="s">
        <v>1572</v>
      </c>
      <c r="H173" s="179">
        <v>146.96</v>
      </c>
      <c r="I173" s="227">
        <v>0.96624931954273263</v>
      </c>
      <c r="J173" s="106">
        <v>0.31</v>
      </c>
      <c r="K173" s="106">
        <v>0.35499999999999998</v>
      </c>
      <c r="L173" s="83">
        <v>14.516129032258052</v>
      </c>
      <c r="M173" s="27">
        <v>41773</v>
      </c>
      <c r="N173" s="27">
        <v>41775</v>
      </c>
      <c r="O173" s="26">
        <v>41789</v>
      </c>
      <c r="P173" s="92" t="s">
        <v>2636</v>
      </c>
      <c r="Q173" s="627" t="s">
        <v>1716</v>
      </c>
      <c r="R173" s="224">
        <v>1.42</v>
      </c>
      <c r="S173" s="231">
        <v>29.521829521829524</v>
      </c>
      <c r="T173" s="680">
        <v>166.23860306686134</v>
      </c>
      <c r="U173" s="227">
        <v>30.553014553014556</v>
      </c>
      <c r="V173" s="263">
        <v>8</v>
      </c>
      <c r="W173" s="161">
        <v>4.8099999999999996</v>
      </c>
      <c r="X173" s="149">
        <v>2.96</v>
      </c>
      <c r="Y173" s="155">
        <v>0.56999999999999995</v>
      </c>
      <c r="Z173" s="149">
        <v>5.22</v>
      </c>
      <c r="AA173" s="156">
        <v>17.7</v>
      </c>
      <c r="AB173" s="432">
        <v>0.4</v>
      </c>
      <c r="AC173" s="474">
        <v>9.99</v>
      </c>
      <c r="AD173" s="443">
        <v>13.5</v>
      </c>
      <c r="AE173" s="474">
        <v>10.32</v>
      </c>
      <c r="AF173" s="723">
        <v>26</v>
      </c>
      <c r="AG173" s="456">
        <v>64736</v>
      </c>
      <c r="AH173" s="655">
        <v>0.5</v>
      </c>
      <c r="AI173" s="767">
        <v>0.41</v>
      </c>
      <c r="AJ173" s="796">
        <v>1.0708610325746664</v>
      </c>
      <c r="AK173" s="688">
        <v>0.87912803748943869</v>
      </c>
      <c r="AL173" s="634">
        <v>14.10788381742738</v>
      </c>
      <c r="AM173" s="631">
        <v>14.126628720201229</v>
      </c>
      <c r="AN173" s="631">
        <v>14.456623939757996</v>
      </c>
      <c r="AO173" s="235">
        <v>16.444275831586896</v>
      </c>
      <c r="AP173" s="808">
        <v>1.375</v>
      </c>
      <c r="AQ173" s="808">
        <v>1.2050000000000001</v>
      </c>
      <c r="AR173" s="809"/>
      <c r="AS173" s="808">
        <v>1.0649999999999999</v>
      </c>
      <c r="AT173" s="796">
        <v>0.92500000000000004</v>
      </c>
      <c r="AU173" s="809"/>
      <c r="AV173" s="810">
        <v>0.79500000000000004</v>
      </c>
      <c r="AW173" s="811">
        <v>0.7</v>
      </c>
      <c r="AX173" s="811">
        <v>0.625</v>
      </c>
      <c r="AY173" s="811">
        <v>0.56499999999999995</v>
      </c>
      <c r="AZ173" s="811">
        <v>0.505</v>
      </c>
      <c r="BA173" s="811">
        <v>0.44500000000000001</v>
      </c>
      <c r="BB173" s="811">
        <v>0.3</v>
      </c>
      <c r="BC173" s="812">
        <v>0</v>
      </c>
      <c r="BD173" s="812">
        <v>0</v>
      </c>
      <c r="BE173" s="812">
        <v>0</v>
      </c>
      <c r="BF173" s="812">
        <v>0</v>
      </c>
      <c r="BG173" s="812">
        <v>0</v>
      </c>
      <c r="BH173" s="810">
        <v>8.5050000000000008</v>
      </c>
      <c r="BI173" s="405">
        <v>14.10788381742738</v>
      </c>
      <c r="BJ173" s="405">
        <v>13.145539906103298</v>
      </c>
      <c r="BK173" s="405">
        <v>15.135135135135114</v>
      </c>
      <c r="BL173" s="404">
        <v>16.35220125786163</v>
      </c>
      <c r="BM173" s="404">
        <v>13.571428571428591</v>
      </c>
      <c r="BN173" s="306">
        <v>12</v>
      </c>
      <c r="BO173" s="306">
        <v>10.619469026548689</v>
      </c>
      <c r="BP173" s="306">
        <v>11.88118811881187</v>
      </c>
      <c r="BQ173" s="306">
        <v>13.483146067415719</v>
      </c>
      <c r="BR173" s="306">
        <v>48.333333333333343</v>
      </c>
      <c r="BS173" s="306">
        <v>0</v>
      </c>
      <c r="BT173" s="306">
        <v>0</v>
      </c>
      <c r="BU173" s="306">
        <v>0</v>
      </c>
      <c r="BV173" s="306">
        <v>0</v>
      </c>
      <c r="BW173" s="306">
        <v>0</v>
      </c>
      <c r="BX173" s="404">
        <v>11.241955015604374</v>
      </c>
      <c r="BY173" s="405">
        <v>11.754734887549223</v>
      </c>
      <c r="BZ173" s="788" t="s">
        <v>1862</v>
      </c>
      <c r="CA173" s="486">
        <v>-15.130141293713827</v>
      </c>
      <c r="CB173" s="348">
        <v>15.422873259300729</v>
      </c>
      <c r="CC173" s="404">
        <v>70.4475155925156</v>
      </c>
      <c r="CD173" s="570">
        <v>1.3805000000000001</v>
      </c>
      <c r="CE173" s="419">
        <v>1.5184119500000002</v>
      </c>
      <c r="CF173" s="419">
        <v>1.6702531450000004</v>
      </c>
      <c r="CG173" s="419">
        <v>1.8372784595000007</v>
      </c>
      <c r="CH173" s="496">
        <v>2.0210063054500007</v>
      </c>
      <c r="CI173" s="416">
        <v>8.4274498599500021</v>
      </c>
      <c r="CJ173" s="405">
        <v>5.7345195018712589</v>
      </c>
      <c r="CK173" s="457">
        <v>0.52</v>
      </c>
      <c r="CL173" s="458">
        <v>39.1</v>
      </c>
      <c r="CM173" s="458">
        <v>-2.97</v>
      </c>
      <c r="CN173" s="459">
        <v>4.5599999999999996</v>
      </c>
      <c r="CO173" s="460">
        <v>17.57</v>
      </c>
    </row>
    <row r="174" spans="1:93" ht="11.25" customHeight="1">
      <c r="A174" s="86" t="s">
        <v>1952</v>
      </c>
      <c r="B174" s="24" t="s">
        <v>976</v>
      </c>
      <c r="C174" s="24" t="s">
        <v>728</v>
      </c>
      <c r="D174" s="117">
        <v>12</v>
      </c>
      <c r="E174" s="121">
        <v>253</v>
      </c>
      <c r="F174" s="38" t="s">
        <v>2049</v>
      </c>
      <c r="G174" s="39" t="s">
        <v>2049</v>
      </c>
      <c r="H174" s="179">
        <v>151.03</v>
      </c>
      <c r="I174" s="227">
        <v>2.6484804343507915</v>
      </c>
      <c r="J174" s="106">
        <v>0.75</v>
      </c>
      <c r="K174" s="106">
        <v>1</v>
      </c>
      <c r="L174" s="83">
        <v>33.333333333333329</v>
      </c>
      <c r="M174" s="27">
        <v>41836</v>
      </c>
      <c r="N174" s="27">
        <v>41838</v>
      </c>
      <c r="O174" s="26">
        <v>41856</v>
      </c>
      <c r="P174" s="92" t="s">
        <v>1249</v>
      </c>
      <c r="Q174" s="91"/>
      <c r="R174" s="224">
        <v>4</v>
      </c>
      <c r="S174" s="231">
        <v>69.084628670120892</v>
      </c>
      <c r="T174" s="680">
        <v>178.70096446813943</v>
      </c>
      <c r="U174" s="227">
        <v>26.0846286701209</v>
      </c>
      <c r="V174" s="263">
        <v>7</v>
      </c>
      <c r="W174" s="161">
        <v>5.79</v>
      </c>
      <c r="X174" s="149">
        <v>2.75</v>
      </c>
      <c r="Y174" s="155">
        <v>1.33</v>
      </c>
      <c r="Z174" s="149">
        <v>6.7</v>
      </c>
      <c r="AA174" s="156">
        <v>27.1</v>
      </c>
      <c r="AB174" s="432">
        <v>12.4</v>
      </c>
      <c r="AC174" s="474">
        <v>7.77</v>
      </c>
      <c r="AD174" s="443">
        <v>13.8</v>
      </c>
      <c r="AE174" s="474">
        <v>9.5</v>
      </c>
      <c r="AF174" s="723">
        <v>10</v>
      </c>
      <c r="AG174" s="456">
        <v>3611</v>
      </c>
      <c r="AH174" s="655">
        <v>1.2</v>
      </c>
      <c r="AI174" s="767">
        <v>0.73</v>
      </c>
      <c r="AJ174" s="796">
        <v>2.4881876441509587</v>
      </c>
      <c r="AK174" s="688">
        <v>1.508118008273744</v>
      </c>
      <c r="AL174" s="634">
        <v>40</v>
      </c>
      <c r="AM174" s="631">
        <v>56.6783120190969</v>
      </c>
      <c r="AN174" s="631">
        <v>34.336989489283233</v>
      </c>
      <c r="AO174" s="235">
        <v>22.76810521517929</v>
      </c>
      <c r="AP174" s="808">
        <v>3.5</v>
      </c>
      <c r="AQ174" s="808">
        <v>2.5</v>
      </c>
      <c r="AR174" s="809"/>
      <c r="AS174" s="808">
        <v>1.4</v>
      </c>
      <c r="AT174" s="796">
        <v>0.91</v>
      </c>
      <c r="AU174" s="809"/>
      <c r="AV174" s="810">
        <v>0.82</v>
      </c>
      <c r="AW174" s="812">
        <v>0.8</v>
      </c>
      <c r="AX174" s="811">
        <v>0.74</v>
      </c>
      <c r="AY174" s="811">
        <v>0.6</v>
      </c>
      <c r="AZ174" s="811">
        <v>0.53</v>
      </c>
      <c r="BA174" s="811">
        <v>0.49</v>
      </c>
      <c r="BB174" s="811">
        <v>0.45</v>
      </c>
      <c r="BC174" s="811">
        <v>0.11</v>
      </c>
      <c r="BD174" s="812">
        <v>0.02</v>
      </c>
      <c r="BE174" s="812">
        <v>0.02</v>
      </c>
      <c r="BF174" s="812">
        <v>0.02</v>
      </c>
      <c r="BG174" s="812">
        <v>0.02</v>
      </c>
      <c r="BH174" s="810">
        <v>12.93</v>
      </c>
      <c r="BI174" s="405">
        <v>40</v>
      </c>
      <c r="BJ174" s="405">
        <v>78.571428571428584</v>
      </c>
      <c r="BK174" s="405">
        <v>53.846153846153832</v>
      </c>
      <c r="BL174" s="404">
        <v>10.975609756097571</v>
      </c>
      <c r="BM174" s="404">
        <v>2.4999999999999911</v>
      </c>
      <c r="BN174" s="306">
        <v>8.1081081081081141</v>
      </c>
      <c r="BO174" s="306">
        <v>23.333333333333339</v>
      </c>
      <c r="BP174" s="306">
        <v>13.207547169811317</v>
      </c>
      <c r="BQ174" s="306">
        <v>8.163265306122458</v>
      </c>
      <c r="BR174" s="306">
        <v>8.8888888888888786</v>
      </c>
      <c r="BS174" s="306">
        <v>309.09090909090907</v>
      </c>
      <c r="BT174" s="306">
        <v>450</v>
      </c>
      <c r="BU174" s="306">
        <v>0</v>
      </c>
      <c r="BV174" s="306">
        <v>0</v>
      </c>
      <c r="BW174" s="306">
        <v>0</v>
      </c>
      <c r="BX174" s="404">
        <v>67.112349604723548</v>
      </c>
      <c r="BY174" s="405">
        <v>127.07112080297372</v>
      </c>
      <c r="BZ174" s="788" t="s">
        <v>2441</v>
      </c>
      <c r="CA174" s="486">
        <v>10.900841253513128</v>
      </c>
      <c r="CB174" s="348">
        <v>36.985469923634028</v>
      </c>
      <c r="CC174" s="404">
        <v>69.708074265975824</v>
      </c>
      <c r="CD174" s="570">
        <v>3.85</v>
      </c>
      <c r="CE174" s="419">
        <v>4.1491450000000007</v>
      </c>
      <c r="CF174" s="419">
        <v>4.5433137750000006</v>
      </c>
      <c r="CG174" s="419">
        <v>4.9749285836250001</v>
      </c>
      <c r="CH174" s="496">
        <v>5.4475467990693751</v>
      </c>
      <c r="CI174" s="416">
        <v>22.964934157694376</v>
      </c>
      <c r="CJ174" s="405">
        <v>15.205544698201932</v>
      </c>
      <c r="CK174" s="457">
        <v>0.72</v>
      </c>
      <c r="CL174" s="458">
        <v>67.08</v>
      </c>
      <c r="CM174" s="458">
        <v>-0.05</v>
      </c>
      <c r="CN174" s="459">
        <v>12</v>
      </c>
      <c r="CO174" s="460">
        <v>35.25</v>
      </c>
    </row>
    <row r="175" spans="1:93" ht="11.25" customHeight="1">
      <c r="A175" s="86" t="s">
        <v>3569</v>
      </c>
      <c r="B175" s="24" t="s">
        <v>2081</v>
      </c>
      <c r="C175" s="24" t="s">
        <v>2566</v>
      </c>
      <c r="D175" s="117">
        <v>10</v>
      </c>
      <c r="E175" s="121">
        <v>330</v>
      </c>
      <c r="F175" s="38" t="s">
        <v>2049</v>
      </c>
      <c r="G175" s="39" t="s">
        <v>2049</v>
      </c>
      <c r="H175" s="179">
        <v>66.83</v>
      </c>
      <c r="I175" s="227">
        <v>1.9751608559030378</v>
      </c>
      <c r="J175" s="106">
        <v>0.3</v>
      </c>
      <c r="K175" s="106">
        <v>0.33</v>
      </c>
      <c r="L175" s="83">
        <v>10</v>
      </c>
      <c r="M175" s="27">
        <v>41878</v>
      </c>
      <c r="N175" s="27">
        <v>41880</v>
      </c>
      <c r="O175" s="26">
        <v>41891</v>
      </c>
      <c r="P175" s="92" t="s">
        <v>650</v>
      </c>
      <c r="Q175" s="24"/>
      <c r="R175" s="224">
        <v>1.32</v>
      </c>
      <c r="S175" s="231">
        <v>40.866873065015483</v>
      </c>
      <c r="T175" s="680">
        <v>83.456774279108515</v>
      </c>
      <c r="U175" s="227">
        <v>20.690402476780186</v>
      </c>
      <c r="V175" s="263">
        <v>12</v>
      </c>
      <c r="W175" s="161">
        <v>3.23</v>
      </c>
      <c r="X175" s="149">
        <v>2.14</v>
      </c>
      <c r="Y175" s="155">
        <v>1.35</v>
      </c>
      <c r="Z175" s="149">
        <v>3.66</v>
      </c>
      <c r="AA175" s="156">
        <v>15.8</v>
      </c>
      <c r="AB175" s="432">
        <v>-13.4</v>
      </c>
      <c r="AC175" s="474">
        <v>12.07</v>
      </c>
      <c r="AD175" s="443">
        <v>7.2</v>
      </c>
      <c r="AE175" s="474">
        <v>9.65</v>
      </c>
      <c r="AF175" s="723">
        <v>8</v>
      </c>
      <c r="AG175" s="456">
        <v>3942</v>
      </c>
      <c r="AH175" s="655">
        <v>0.7</v>
      </c>
      <c r="AI175" s="767">
        <v>0.8</v>
      </c>
      <c r="AJ175" s="796">
        <v>1.3209150273426309</v>
      </c>
      <c r="AK175" s="688">
        <v>0.78223612291828803</v>
      </c>
      <c r="AL175" s="634">
        <v>8.6206896551724199</v>
      </c>
      <c r="AM175" s="631">
        <v>8.7380373002892142</v>
      </c>
      <c r="AN175" s="631">
        <v>9.5105881968669426</v>
      </c>
      <c r="AO175" s="235">
        <v>12.158206350003109</v>
      </c>
      <c r="AP175" s="808">
        <v>1.26</v>
      </c>
      <c r="AQ175" s="808">
        <v>1.1599999999999999</v>
      </c>
      <c r="AR175" s="809"/>
      <c r="AS175" s="808">
        <v>1.08</v>
      </c>
      <c r="AT175" s="796">
        <v>0.98</v>
      </c>
      <c r="AU175" s="809"/>
      <c r="AV175" s="810">
        <v>0.86</v>
      </c>
      <c r="AW175" s="812">
        <v>0.8</v>
      </c>
      <c r="AX175" s="811">
        <v>0.76</v>
      </c>
      <c r="AY175" s="811">
        <v>0.66</v>
      </c>
      <c r="AZ175" s="811">
        <v>0.55000000000000004</v>
      </c>
      <c r="BA175" s="811">
        <v>0.45</v>
      </c>
      <c r="BB175" s="812">
        <v>0.4</v>
      </c>
      <c r="BC175" s="812">
        <v>0.4</v>
      </c>
      <c r="BD175" s="812">
        <v>0.4</v>
      </c>
      <c r="BE175" s="812">
        <v>0.4</v>
      </c>
      <c r="BF175" s="812">
        <v>0.4</v>
      </c>
      <c r="BG175" s="812">
        <v>0.4</v>
      </c>
      <c r="BH175" s="810">
        <v>10.96</v>
      </c>
      <c r="BI175" s="405">
        <v>8.6206896551724199</v>
      </c>
      <c r="BJ175" s="405">
        <v>7.4074074074073959</v>
      </c>
      <c r="BK175" s="405">
        <v>10.204081632653072</v>
      </c>
      <c r="BL175" s="404">
        <v>13.953488372093027</v>
      </c>
      <c r="BM175" s="404">
        <v>7.5</v>
      </c>
      <c r="BN175" s="306">
        <v>5.2631578947368363</v>
      </c>
      <c r="BO175" s="306">
        <v>15.151515151515138</v>
      </c>
      <c r="BP175" s="306">
        <v>20</v>
      </c>
      <c r="BQ175" s="306">
        <v>22.222222222222232</v>
      </c>
      <c r="BR175" s="306">
        <v>12.5</v>
      </c>
      <c r="BS175" s="306">
        <v>0</v>
      </c>
      <c r="BT175" s="306">
        <v>0</v>
      </c>
      <c r="BU175" s="306">
        <v>0</v>
      </c>
      <c r="BV175" s="306">
        <v>0</v>
      </c>
      <c r="BW175" s="306">
        <v>0</v>
      </c>
      <c r="BX175" s="404">
        <v>8.1881708223866738</v>
      </c>
      <c r="BY175" s="405">
        <v>7.2383855290282213</v>
      </c>
      <c r="BZ175" s="788" t="s">
        <v>2558</v>
      </c>
      <c r="CA175" s="486">
        <v>-9.2046534240102051</v>
      </c>
      <c r="CB175" s="348">
        <v>11.485749052769981</v>
      </c>
      <c r="CC175" s="404">
        <v>67.548015433178065</v>
      </c>
      <c r="CD175" s="570">
        <v>1.2726</v>
      </c>
      <c r="CE175" s="419">
        <v>1.3998600000000001</v>
      </c>
      <c r="CF175" s="419">
        <v>1.5349464900000001</v>
      </c>
      <c r="CG175" s="419">
        <v>1.6830688262850002</v>
      </c>
      <c r="CH175" s="496">
        <v>1.8454849680215029</v>
      </c>
      <c r="CI175" s="416">
        <v>7.7359602843065032</v>
      </c>
      <c r="CJ175" s="405">
        <v>11.575580254835408</v>
      </c>
      <c r="CK175" s="457">
        <v>1.53</v>
      </c>
      <c r="CL175" s="458">
        <v>26.42</v>
      </c>
      <c r="CM175" s="458">
        <v>-11.87</v>
      </c>
      <c r="CN175" s="459">
        <v>10.36</v>
      </c>
      <c r="CO175" s="460">
        <v>2.74</v>
      </c>
    </row>
    <row r="176" spans="1:93" ht="11.25" customHeight="1">
      <c r="A176" s="193" t="s">
        <v>3630</v>
      </c>
      <c r="B176" s="32" t="s">
        <v>2634</v>
      </c>
      <c r="C176" s="32" t="s">
        <v>352</v>
      </c>
      <c r="D176" s="118">
        <v>10</v>
      </c>
      <c r="E176" s="121">
        <v>323</v>
      </c>
      <c r="F176" s="40" t="s">
        <v>2049</v>
      </c>
      <c r="G176" s="42" t="s">
        <v>2049</v>
      </c>
      <c r="H176" s="498">
        <v>34.31</v>
      </c>
      <c r="I176" s="227">
        <v>1.8653453803555813</v>
      </c>
      <c r="J176" s="203">
        <v>0.15</v>
      </c>
      <c r="K176" s="203">
        <v>0.16</v>
      </c>
      <c r="L176" s="84">
        <v>6.6666666666666652</v>
      </c>
      <c r="M176" s="44">
        <v>41785</v>
      </c>
      <c r="N176" s="44">
        <v>41787</v>
      </c>
      <c r="O176" s="43">
        <v>41803</v>
      </c>
      <c r="P176" s="270" t="s">
        <v>558</v>
      </c>
      <c r="Q176" s="532"/>
      <c r="R176" s="224">
        <v>0.64</v>
      </c>
      <c r="S176" s="231">
        <v>33.160621761658035</v>
      </c>
      <c r="T176" s="680">
        <v>55.489532826659584</v>
      </c>
      <c r="U176" s="227">
        <v>17.777202072538863</v>
      </c>
      <c r="V176" s="263">
        <v>12</v>
      </c>
      <c r="W176" s="161">
        <v>1.93</v>
      </c>
      <c r="X176" s="149">
        <v>1.74</v>
      </c>
      <c r="Y176" s="155">
        <v>2.68</v>
      </c>
      <c r="Z176" s="149">
        <v>3.06</v>
      </c>
      <c r="AA176" s="156">
        <v>21.2</v>
      </c>
      <c r="AB176" s="432">
        <v>4.9000000000000004</v>
      </c>
      <c r="AC176" s="474">
        <v>11.84</v>
      </c>
      <c r="AD176" s="443">
        <v>15.1</v>
      </c>
      <c r="AE176" s="474">
        <v>10.23</v>
      </c>
      <c r="AF176" s="723">
        <v>29</v>
      </c>
      <c r="AG176" s="456">
        <v>33986</v>
      </c>
      <c r="AH176" s="655">
        <v>0.2</v>
      </c>
      <c r="AI176" s="767">
        <v>0.87</v>
      </c>
      <c r="AJ176" s="797">
        <v>1.0939571221913416</v>
      </c>
      <c r="AK176" s="686">
        <v>0.65596488349417559</v>
      </c>
      <c r="AL176" s="634">
        <v>6.7796610169491567</v>
      </c>
      <c r="AM176" s="631">
        <v>12.146206684445925</v>
      </c>
      <c r="AN176" s="631">
        <v>16.518752545089257</v>
      </c>
      <c r="AO176" s="235">
        <v>25.182373265315093</v>
      </c>
      <c r="AP176" s="808">
        <v>0.63</v>
      </c>
      <c r="AQ176" s="808">
        <v>0.59</v>
      </c>
      <c r="AR176" s="809"/>
      <c r="AS176" s="808">
        <v>0.54</v>
      </c>
      <c r="AT176" s="796">
        <v>0.44667000000000001</v>
      </c>
      <c r="AU176" s="809"/>
      <c r="AV176" s="810">
        <v>0.32666666666666666</v>
      </c>
      <c r="AW176" s="812">
        <v>0.29333333333333333</v>
      </c>
      <c r="AX176" s="811">
        <v>0.25666666666666665</v>
      </c>
      <c r="AY176" s="811">
        <v>0.18</v>
      </c>
      <c r="AZ176" s="811">
        <v>0.11</v>
      </c>
      <c r="BA176" s="811">
        <v>7.166666666666667E-2</v>
      </c>
      <c r="BB176" s="812">
        <v>6.6666666666666666E-2</v>
      </c>
      <c r="BC176" s="812">
        <v>6.6666666666666666E-2</v>
      </c>
      <c r="BD176" s="812">
        <v>6.6666666666666666E-2</v>
      </c>
      <c r="BE176" s="812">
        <v>0.13333333333333333</v>
      </c>
      <c r="BF176" s="812">
        <v>0.2</v>
      </c>
      <c r="BG176" s="812">
        <v>0.2</v>
      </c>
      <c r="BH176" s="810">
        <v>4.1783366666666675</v>
      </c>
      <c r="BI176" s="405">
        <v>6.7796610169491567</v>
      </c>
      <c r="BJ176" s="405">
        <v>9.259259259259256</v>
      </c>
      <c r="BK176" s="405">
        <v>20.894620189401579</v>
      </c>
      <c r="BL176" s="404">
        <v>36.735714285714295</v>
      </c>
      <c r="BM176" s="404">
        <v>11.363636363636353</v>
      </c>
      <c r="BN176" s="306">
        <v>14.285714285714302</v>
      </c>
      <c r="BO176" s="306">
        <v>42.592592592592581</v>
      </c>
      <c r="BP176" s="306">
        <v>63.636363636363626</v>
      </c>
      <c r="BQ176" s="306">
        <v>53.488372093023237</v>
      </c>
      <c r="BR176" s="306">
        <v>7.5000000000000178</v>
      </c>
      <c r="BS176" s="306">
        <v>0</v>
      </c>
      <c r="BT176" s="306">
        <v>0</v>
      </c>
      <c r="BU176" s="306">
        <v>0</v>
      </c>
      <c r="BV176" s="306">
        <v>0</v>
      </c>
      <c r="BW176" s="306">
        <v>0</v>
      </c>
      <c r="BX176" s="404">
        <v>17.769062248176962</v>
      </c>
      <c r="BY176" s="405">
        <v>20.487211423421993</v>
      </c>
      <c r="BZ176" s="788" t="s">
        <v>2558</v>
      </c>
      <c r="CA176" s="486">
        <v>0.60689585290597492</v>
      </c>
      <c r="CB176" s="348">
        <v>18.384097925444838</v>
      </c>
      <c r="CC176" s="404">
        <v>73.26938145838821</v>
      </c>
      <c r="CD176" s="570">
        <v>0.66086999999999996</v>
      </c>
      <c r="CE176" s="419">
        <v>0.72695699999999996</v>
      </c>
      <c r="CF176" s="419">
        <v>0.79965269999999999</v>
      </c>
      <c r="CG176" s="419">
        <v>0.87961797000000008</v>
      </c>
      <c r="CH176" s="496">
        <v>0.96757976700000015</v>
      </c>
      <c r="CI176" s="416">
        <v>4.034677437</v>
      </c>
      <c r="CJ176" s="405">
        <v>11.759479559895073</v>
      </c>
      <c r="CK176" s="457">
        <v>1.31</v>
      </c>
      <c r="CL176" s="458">
        <v>29.19</v>
      </c>
      <c r="CM176" s="458">
        <v>-9.2799999999999994</v>
      </c>
      <c r="CN176" s="459">
        <v>-1.82</v>
      </c>
      <c r="CO176" s="460">
        <v>5.43</v>
      </c>
    </row>
    <row r="177" spans="1:93" ht="11.25" customHeight="1">
      <c r="A177" s="23" t="s">
        <v>1626</v>
      </c>
      <c r="B177" s="24" t="s">
        <v>3103</v>
      </c>
      <c r="C177" s="109" t="s">
        <v>1878</v>
      </c>
      <c r="D177" s="117">
        <v>5</v>
      </c>
      <c r="E177" s="24">
        <v>585</v>
      </c>
      <c r="F177" s="57" t="s">
        <v>2659</v>
      </c>
      <c r="G177" s="49" t="s">
        <v>2659</v>
      </c>
      <c r="H177" s="179">
        <v>23.2</v>
      </c>
      <c r="I177" s="226">
        <v>2.7586206896551726</v>
      </c>
      <c r="J177" s="106">
        <v>0.13</v>
      </c>
      <c r="K177" s="106">
        <v>0.16</v>
      </c>
      <c r="L177" s="96">
        <v>23.076923076923084</v>
      </c>
      <c r="M177" s="27">
        <v>42003</v>
      </c>
      <c r="N177" s="27">
        <v>42006</v>
      </c>
      <c r="O177" s="26">
        <v>42019</v>
      </c>
      <c r="P177" s="92" t="s">
        <v>1514</v>
      </c>
      <c r="Q177" s="627"/>
      <c r="R177" s="225">
        <v>0.64</v>
      </c>
      <c r="S177" s="675">
        <v>457.14285714285711</v>
      </c>
      <c r="T177" s="684">
        <v>345.93401177432395</v>
      </c>
      <c r="U177" s="226">
        <v>165.71428571428569</v>
      </c>
      <c r="V177" s="267">
        <v>12</v>
      </c>
      <c r="W177" s="169">
        <v>0.14000000000000001</v>
      </c>
      <c r="X177" s="171">
        <v>13.7</v>
      </c>
      <c r="Y177" s="170">
        <v>10.53</v>
      </c>
      <c r="Z177" s="171">
        <v>2.7</v>
      </c>
      <c r="AA177" s="172">
        <v>3.5</v>
      </c>
      <c r="AB177" s="433">
        <v>117.6</v>
      </c>
      <c r="AC177" s="446">
        <v>71.86</v>
      </c>
      <c r="AD177" s="442">
        <v>15.6</v>
      </c>
      <c r="AE177" s="446">
        <v>12.1</v>
      </c>
      <c r="AF177" s="724">
        <v>12</v>
      </c>
      <c r="AG177" s="461">
        <v>3779</v>
      </c>
      <c r="AH177" s="737">
        <v>0.4</v>
      </c>
      <c r="AI177" s="768">
        <v>0.87</v>
      </c>
      <c r="AJ177" s="796">
        <v>2.5038142096347258</v>
      </c>
      <c r="AK177" s="688" t="s">
        <v>462</v>
      </c>
      <c r="AL177" s="632">
        <v>18.181818181818187</v>
      </c>
      <c r="AM177" s="633">
        <v>22.917892127880691</v>
      </c>
      <c r="AN177" s="633">
        <v>39.059501670301721</v>
      </c>
      <c r="AO177" s="234" t="s">
        <v>462</v>
      </c>
      <c r="AP177" s="803">
        <v>0.52</v>
      </c>
      <c r="AQ177" s="803">
        <v>0.44</v>
      </c>
      <c r="AR177" s="802"/>
      <c r="AS177" s="803">
        <v>0.32</v>
      </c>
      <c r="AT177" s="795">
        <v>0.28000000000000003</v>
      </c>
      <c r="AU177" s="802"/>
      <c r="AV177" s="1198">
        <v>0.1</v>
      </c>
      <c r="AW177" s="807">
        <v>0.1</v>
      </c>
      <c r="AX177" s="807">
        <v>0.72</v>
      </c>
      <c r="AY177" s="807">
        <v>1.1599999999999999</v>
      </c>
      <c r="AZ177" s="806">
        <v>1.1599999999999999</v>
      </c>
      <c r="BA177" s="806">
        <v>0.76100000000000001</v>
      </c>
      <c r="BB177" s="807">
        <v>0</v>
      </c>
      <c r="BC177" s="807">
        <v>0</v>
      </c>
      <c r="BD177" s="807">
        <v>0</v>
      </c>
      <c r="BE177" s="807">
        <v>0</v>
      </c>
      <c r="BF177" s="807">
        <v>0</v>
      </c>
      <c r="BG177" s="807">
        <v>0</v>
      </c>
      <c r="BH177" s="805">
        <v>5.5610000000000008</v>
      </c>
      <c r="BI177" s="407">
        <v>18.181818181818187</v>
      </c>
      <c r="BJ177" s="407">
        <v>37.5</v>
      </c>
      <c r="BK177" s="407">
        <v>14.285714285714279</v>
      </c>
      <c r="BL177" s="406">
        <v>180</v>
      </c>
      <c r="BM177" s="406">
        <v>0</v>
      </c>
      <c r="BN177" s="394">
        <v>0</v>
      </c>
      <c r="BO177" s="394">
        <v>0</v>
      </c>
      <c r="BP177" s="394">
        <v>0</v>
      </c>
      <c r="BQ177" s="394">
        <v>52.431011826544015</v>
      </c>
      <c r="BR177" s="394">
        <v>0</v>
      </c>
      <c r="BS177" s="394">
        <v>0</v>
      </c>
      <c r="BT177" s="394">
        <v>0</v>
      </c>
      <c r="BU177" s="394">
        <v>0</v>
      </c>
      <c r="BV177" s="394">
        <v>0</v>
      </c>
      <c r="BW177" s="394">
        <v>0</v>
      </c>
      <c r="BX177" s="406">
        <v>20.159902952938431</v>
      </c>
      <c r="BY177" s="407">
        <v>45.455909656227334</v>
      </c>
      <c r="BZ177" s="787" t="s">
        <v>2637</v>
      </c>
      <c r="CA177" s="682">
        <v>-123.89616335432879</v>
      </c>
      <c r="CB177" s="350">
        <v>41.818122359956895</v>
      </c>
      <c r="CC177" s="406">
        <v>44.15</v>
      </c>
      <c r="CD177" s="554">
        <v>0.57200000000000006</v>
      </c>
      <c r="CE177" s="417">
        <v>0.62920000000000009</v>
      </c>
      <c r="CF177" s="417">
        <v>0.69212000000000018</v>
      </c>
      <c r="CG177" s="417">
        <v>0.76133200000000023</v>
      </c>
      <c r="CH177" s="495">
        <v>0.83746520000000035</v>
      </c>
      <c r="CI177" s="418">
        <v>3.4921172000000009</v>
      </c>
      <c r="CJ177" s="407">
        <v>15.052229310344831</v>
      </c>
      <c r="CK177" s="462">
        <v>0.93</v>
      </c>
      <c r="CL177" s="463">
        <v>43.52</v>
      </c>
      <c r="CM177" s="463">
        <v>-10.01</v>
      </c>
      <c r="CN177" s="529">
        <v>-2.59</v>
      </c>
      <c r="CO177" s="530">
        <v>15.47</v>
      </c>
    </row>
    <row r="178" spans="1:93" ht="11.25" customHeight="1">
      <c r="A178" s="23" t="s">
        <v>3379</v>
      </c>
      <c r="B178" s="24" t="s">
        <v>3380</v>
      </c>
      <c r="C178" s="24" t="s">
        <v>497</v>
      </c>
      <c r="D178" s="117">
        <v>21</v>
      </c>
      <c r="E178" s="121">
        <v>135</v>
      </c>
      <c r="F178" s="57" t="s">
        <v>2659</v>
      </c>
      <c r="G178" s="49" t="s">
        <v>2659</v>
      </c>
      <c r="H178" s="178">
        <v>67.8</v>
      </c>
      <c r="I178" s="227">
        <v>3.0088495575221241</v>
      </c>
      <c r="J178" s="94">
        <v>0.5</v>
      </c>
      <c r="K178" s="94">
        <v>0.51</v>
      </c>
      <c r="L178" s="83">
        <v>2</v>
      </c>
      <c r="M178" s="27">
        <v>41787</v>
      </c>
      <c r="N178" s="27">
        <v>41789</v>
      </c>
      <c r="O178" s="26">
        <v>41803</v>
      </c>
      <c r="P178" s="92" t="s">
        <v>558</v>
      </c>
      <c r="Q178" s="24"/>
      <c r="R178" s="224">
        <v>2.04</v>
      </c>
      <c r="S178" s="231">
        <v>47.775175644028103</v>
      </c>
      <c r="T178" s="680">
        <v>5.5937452314588798</v>
      </c>
      <c r="U178" s="227">
        <v>15.878220140515223</v>
      </c>
      <c r="V178" s="263">
        <v>12</v>
      </c>
      <c r="W178" s="161">
        <v>4.2699999999999996</v>
      </c>
      <c r="X178" s="149">
        <v>1.79</v>
      </c>
      <c r="Y178" s="155">
        <v>6.1</v>
      </c>
      <c r="Z178" s="149">
        <v>1.58</v>
      </c>
      <c r="AA178" s="156">
        <v>10.3</v>
      </c>
      <c r="AB178" s="432">
        <v>13.3</v>
      </c>
      <c r="AC178" s="474">
        <v>8.44</v>
      </c>
      <c r="AD178" s="443">
        <v>7.3</v>
      </c>
      <c r="AE178" s="474">
        <v>8.8800000000000008</v>
      </c>
      <c r="AF178" s="723">
        <v>19</v>
      </c>
      <c r="AG178" s="456">
        <v>4282</v>
      </c>
      <c r="AH178" s="655">
        <v>1.4</v>
      </c>
      <c r="AI178" s="767">
        <v>0.09</v>
      </c>
      <c r="AJ178" s="796">
        <v>0.4781343737440889</v>
      </c>
      <c r="AK178" s="688">
        <v>0.50088577229975528</v>
      </c>
      <c r="AL178" s="634">
        <v>2.5252525252525082</v>
      </c>
      <c r="AM178" s="631">
        <v>3.5177878670357154</v>
      </c>
      <c r="AN178" s="631">
        <v>3.4903809283318488</v>
      </c>
      <c r="AO178" s="235">
        <v>6.9684169951687691</v>
      </c>
      <c r="AP178" s="808">
        <v>2.0299999999999998</v>
      </c>
      <c r="AQ178" s="808">
        <v>1.98</v>
      </c>
      <c r="AR178" s="809"/>
      <c r="AS178" s="808">
        <v>1.9</v>
      </c>
      <c r="AT178" s="796">
        <v>1.83</v>
      </c>
      <c r="AU178" s="809"/>
      <c r="AV178" s="810">
        <v>1.78</v>
      </c>
      <c r="AW178" s="811">
        <v>1.71</v>
      </c>
      <c r="AX178" s="811">
        <v>1.66</v>
      </c>
      <c r="AY178" s="811">
        <v>1.54</v>
      </c>
      <c r="AZ178" s="811">
        <v>1.32</v>
      </c>
      <c r="BA178" s="811">
        <v>1.165</v>
      </c>
      <c r="BB178" s="811">
        <v>1.0349999999999999</v>
      </c>
      <c r="BC178" s="811">
        <v>0.94</v>
      </c>
      <c r="BD178" s="811">
        <v>0.875</v>
      </c>
      <c r="BE178" s="811">
        <v>0.84</v>
      </c>
      <c r="BF178" s="811">
        <v>0.76</v>
      </c>
      <c r="BG178" s="811">
        <v>0.67500000000000004</v>
      </c>
      <c r="BH178" s="810">
        <v>22.04</v>
      </c>
      <c r="BI178" s="405">
        <v>2.5252525252525082</v>
      </c>
      <c r="BJ178" s="405">
        <v>4.2105263157894868</v>
      </c>
      <c r="BK178" s="405">
        <v>3.82513661202184</v>
      </c>
      <c r="BL178" s="404">
        <v>2.8089887640449396</v>
      </c>
      <c r="BM178" s="404">
        <v>4.0935672514619936</v>
      </c>
      <c r="BN178" s="306">
        <v>3.0120481927710774</v>
      </c>
      <c r="BO178" s="306">
        <v>7.7922077922077948</v>
      </c>
      <c r="BP178" s="306">
        <v>16.666666666666675</v>
      </c>
      <c r="BQ178" s="306">
        <v>13.30472103004292</v>
      </c>
      <c r="BR178" s="306">
        <v>12.560386473429963</v>
      </c>
      <c r="BS178" s="306">
        <v>10.106382978723394</v>
      </c>
      <c r="BT178" s="306">
        <v>7.4285714285714288</v>
      </c>
      <c r="BU178" s="306">
        <v>4.1666666666666741</v>
      </c>
      <c r="BV178" s="306">
        <v>10.526315789473673</v>
      </c>
      <c r="BW178" s="306">
        <v>12.592592592592577</v>
      </c>
      <c r="BX178" s="404">
        <v>7.7080020719811291</v>
      </c>
      <c r="BY178" s="405">
        <v>4.4616399980427754</v>
      </c>
      <c r="BZ178" s="788" t="s">
        <v>2637</v>
      </c>
      <c r="CA178" s="486">
        <v>-9.3789896546612503</v>
      </c>
      <c r="CB178" s="348">
        <v>6.4992304858539729</v>
      </c>
      <c r="CC178" s="404">
        <v>55.679580615430652</v>
      </c>
      <c r="CD178" s="570">
        <v>2.2330000000000001</v>
      </c>
      <c r="CE178" s="419">
        <v>2.4214652000000001</v>
      </c>
      <c r="CF178" s="419">
        <v>2.6364913097600002</v>
      </c>
      <c r="CG178" s="419">
        <v>2.870611738066688</v>
      </c>
      <c r="CH178" s="496">
        <v>3.1255220604070098</v>
      </c>
      <c r="CI178" s="416">
        <v>13.287090308233699</v>
      </c>
      <c r="CJ178" s="405">
        <v>19.597478330728173</v>
      </c>
      <c r="CK178" s="457">
        <v>0.94</v>
      </c>
      <c r="CL178" s="458">
        <v>12.22</v>
      </c>
      <c r="CM178" s="458">
        <v>-16.149999999999999</v>
      </c>
      <c r="CN178" s="459">
        <v>1.9</v>
      </c>
      <c r="CO178" s="460">
        <v>-8.08</v>
      </c>
    </row>
    <row r="179" spans="1:93" ht="11.25" customHeight="1">
      <c r="A179" s="23" t="s">
        <v>946</v>
      </c>
      <c r="B179" s="24" t="s">
        <v>3119</v>
      </c>
      <c r="C179" s="91" t="s">
        <v>1345</v>
      </c>
      <c r="D179" s="117">
        <v>9</v>
      </c>
      <c r="E179" s="24">
        <v>361</v>
      </c>
      <c r="F179" s="38" t="s">
        <v>2049</v>
      </c>
      <c r="G179" s="39" t="s">
        <v>2049</v>
      </c>
      <c r="H179" s="179">
        <v>142.22999999999999</v>
      </c>
      <c r="I179" s="227">
        <v>2.1936300358574141</v>
      </c>
      <c r="J179" s="106">
        <v>0.625</v>
      </c>
      <c r="K179" s="106">
        <v>0.78</v>
      </c>
      <c r="L179" s="83">
        <v>24.8</v>
      </c>
      <c r="M179" s="27">
        <v>41871</v>
      </c>
      <c r="N179" s="27">
        <v>41873</v>
      </c>
      <c r="O179" s="26">
        <v>41884</v>
      </c>
      <c r="P179" s="92" t="s">
        <v>2739</v>
      </c>
      <c r="Q179" s="24"/>
      <c r="R179" s="224">
        <v>3.12</v>
      </c>
      <c r="S179" s="231">
        <v>34.589800443458984</v>
      </c>
      <c r="T179" s="680">
        <v>52.764764166124742</v>
      </c>
      <c r="U179" s="227">
        <v>15.768292682926829</v>
      </c>
      <c r="V179" s="263">
        <v>12</v>
      </c>
      <c r="W179" s="161">
        <v>9.02</v>
      </c>
      <c r="X179" s="149">
        <v>1.1299999999999999</v>
      </c>
      <c r="Y179" s="155">
        <v>1.35</v>
      </c>
      <c r="Z179" s="149">
        <v>3.33</v>
      </c>
      <c r="AA179" s="156">
        <v>21.6</v>
      </c>
      <c r="AB179" s="432">
        <v>14</v>
      </c>
      <c r="AC179" s="474">
        <v>11.35</v>
      </c>
      <c r="AD179" s="443">
        <v>33.1</v>
      </c>
      <c r="AE179" s="474">
        <v>14</v>
      </c>
      <c r="AF179" s="723">
        <v>21</v>
      </c>
      <c r="AG179" s="456">
        <v>25879</v>
      </c>
      <c r="AH179" s="655">
        <v>0.1</v>
      </c>
      <c r="AI179" s="767">
        <v>0.22</v>
      </c>
      <c r="AJ179" s="796">
        <v>0.96812408720492626</v>
      </c>
      <c r="AK179" s="688">
        <v>1.2781386346024046</v>
      </c>
      <c r="AL179" s="634">
        <v>24.888888888888893</v>
      </c>
      <c r="AM179" s="631">
        <v>28.478408197324367</v>
      </c>
      <c r="AN179" s="631">
        <v>32.04490728648306</v>
      </c>
      <c r="AO179" s="235">
        <v>25.071542647211654</v>
      </c>
      <c r="AP179" s="808">
        <v>2.81</v>
      </c>
      <c r="AQ179" s="808">
        <v>2.25</v>
      </c>
      <c r="AR179" s="809"/>
      <c r="AS179" s="808">
        <v>1.8</v>
      </c>
      <c r="AT179" s="796">
        <v>1.325</v>
      </c>
      <c r="AU179" s="809"/>
      <c r="AV179" s="810">
        <v>0.875</v>
      </c>
      <c r="AW179" s="812">
        <v>0.7</v>
      </c>
      <c r="AX179" s="811">
        <v>0.6</v>
      </c>
      <c r="AY179" s="811">
        <v>0.43</v>
      </c>
      <c r="AZ179" s="811">
        <v>0.33</v>
      </c>
      <c r="BA179" s="812">
        <v>0.3</v>
      </c>
      <c r="BB179" s="812">
        <v>0.3</v>
      </c>
      <c r="BC179" s="812">
        <v>0.3</v>
      </c>
      <c r="BD179" s="812">
        <v>0.3</v>
      </c>
      <c r="BE179" s="812">
        <v>0.3</v>
      </c>
      <c r="BF179" s="812">
        <v>0.3</v>
      </c>
      <c r="BG179" s="811">
        <v>0.28125</v>
      </c>
      <c r="BH179" s="810">
        <v>13.20125</v>
      </c>
      <c r="BI179" s="405">
        <v>24.888888888888893</v>
      </c>
      <c r="BJ179" s="405">
        <v>25</v>
      </c>
      <c r="BK179" s="405">
        <v>35.849056603773597</v>
      </c>
      <c r="BL179" s="404">
        <v>51.428571428571423</v>
      </c>
      <c r="BM179" s="404">
        <v>25</v>
      </c>
      <c r="BN179" s="306">
        <v>16.666666666666675</v>
      </c>
      <c r="BO179" s="306">
        <v>39.534883720930239</v>
      </c>
      <c r="BP179" s="306">
        <v>30.303030303030297</v>
      </c>
      <c r="BQ179" s="306">
        <v>10</v>
      </c>
      <c r="BR179" s="306">
        <v>0</v>
      </c>
      <c r="BS179" s="306">
        <v>0</v>
      </c>
      <c r="BT179" s="306">
        <v>0</v>
      </c>
      <c r="BU179" s="306">
        <v>0</v>
      </c>
      <c r="BV179" s="306">
        <v>0</v>
      </c>
      <c r="BW179" s="306">
        <v>6.6666666666666652</v>
      </c>
      <c r="BX179" s="404">
        <v>17.689184285235189</v>
      </c>
      <c r="BY179" s="405">
        <v>16.349115974324299</v>
      </c>
      <c r="BZ179" s="788" t="s">
        <v>2558</v>
      </c>
      <c r="CA179" s="486">
        <v>18.47024463941365</v>
      </c>
      <c r="CB179" s="348">
        <v>34.238537322340477</v>
      </c>
      <c r="CC179" s="404">
        <v>79.544190687361422</v>
      </c>
      <c r="CD179" s="570">
        <v>3.0910000000000002</v>
      </c>
      <c r="CE179" s="419">
        <v>3.4001000000000006</v>
      </c>
      <c r="CF179" s="419">
        <v>3.7401100000000009</v>
      </c>
      <c r="CG179" s="419">
        <v>4.1141210000000017</v>
      </c>
      <c r="CH179" s="496">
        <v>4.5255331000000023</v>
      </c>
      <c r="CI179" s="416">
        <v>18.870864100000006</v>
      </c>
      <c r="CJ179" s="405">
        <v>13.26785073472545</v>
      </c>
      <c r="CK179" s="457">
        <v>1.71</v>
      </c>
      <c r="CL179" s="458">
        <v>15.7</v>
      </c>
      <c r="CM179" s="458">
        <v>-10.199999999999999</v>
      </c>
      <c r="CN179" s="459">
        <v>0.51</v>
      </c>
      <c r="CO179" s="460">
        <v>-0.51</v>
      </c>
    </row>
    <row r="180" spans="1:93" ht="11.25" customHeight="1">
      <c r="A180" s="86" t="s">
        <v>2541</v>
      </c>
      <c r="B180" s="24" t="s">
        <v>2953</v>
      </c>
      <c r="C180" s="91" t="s">
        <v>2129</v>
      </c>
      <c r="D180" s="117">
        <v>12</v>
      </c>
      <c r="E180" s="121">
        <v>272</v>
      </c>
      <c r="F180" s="38" t="s">
        <v>2049</v>
      </c>
      <c r="G180" s="39" t="s">
        <v>1572</v>
      </c>
      <c r="H180" s="179">
        <v>103.87</v>
      </c>
      <c r="I180" s="227">
        <v>1.3478386444594204</v>
      </c>
      <c r="J180" s="106">
        <v>0.27500000000000002</v>
      </c>
      <c r="K180" s="106">
        <v>0.35</v>
      </c>
      <c r="L180" s="83">
        <v>27.272727272727249</v>
      </c>
      <c r="M180" s="27">
        <v>42024</v>
      </c>
      <c r="N180" s="27">
        <v>42026</v>
      </c>
      <c r="O180" s="26">
        <v>42037</v>
      </c>
      <c r="P180" s="92" t="s">
        <v>917</v>
      </c>
      <c r="Q180" s="24"/>
      <c r="R180" s="224">
        <v>1.4</v>
      </c>
      <c r="S180" s="231">
        <v>35.264483627204022</v>
      </c>
      <c r="T180" s="680">
        <v>90.779067700898338</v>
      </c>
      <c r="U180" s="227">
        <v>26.163727959697734</v>
      </c>
      <c r="V180" s="263">
        <v>12</v>
      </c>
      <c r="W180" s="161">
        <v>3.97</v>
      </c>
      <c r="X180" s="149">
        <v>1.78</v>
      </c>
      <c r="Y180" s="155">
        <v>0.84</v>
      </c>
      <c r="Z180" s="149">
        <v>3.13</v>
      </c>
      <c r="AA180" s="156">
        <v>12.2</v>
      </c>
      <c r="AB180" s="432">
        <v>5.9</v>
      </c>
      <c r="AC180" s="474">
        <v>13.43</v>
      </c>
      <c r="AD180" s="443">
        <v>9.3000000000000007</v>
      </c>
      <c r="AE180" s="474">
        <v>14.7</v>
      </c>
      <c r="AF180" s="723">
        <v>20</v>
      </c>
      <c r="AG180" s="456">
        <v>116880</v>
      </c>
      <c r="AH180" s="655">
        <v>0.1</v>
      </c>
      <c r="AI180" s="767">
        <v>0.34</v>
      </c>
      <c r="AJ180" s="796">
        <v>3.1539089036192083</v>
      </c>
      <c r="AK180" s="688">
        <v>1.2517492737867637</v>
      </c>
      <c r="AL180" s="634">
        <v>22.222222222222232</v>
      </c>
      <c r="AM180" s="631">
        <v>30.059144685138705</v>
      </c>
      <c r="AN180" s="631">
        <v>29.331352803658639</v>
      </c>
      <c r="AO180" s="235">
        <v>23.432290649489328</v>
      </c>
      <c r="AP180" s="808">
        <v>1.1000000000000001</v>
      </c>
      <c r="AQ180" s="808">
        <v>0.9</v>
      </c>
      <c r="AR180" s="809"/>
      <c r="AS180" s="808">
        <v>0.65</v>
      </c>
      <c r="AT180" s="796">
        <v>0.5</v>
      </c>
      <c r="AU180" s="809"/>
      <c r="AV180" s="810">
        <v>0.35</v>
      </c>
      <c r="AW180" s="811">
        <v>0.30399999999999999</v>
      </c>
      <c r="AX180" s="811">
        <v>0.25800000000000001</v>
      </c>
      <c r="AY180" s="811">
        <v>0.22900000000000001</v>
      </c>
      <c r="AZ180" s="811">
        <v>0.156</v>
      </c>
      <c r="BA180" s="811">
        <v>0.14599999999999999</v>
      </c>
      <c r="BB180" s="811">
        <v>0.13400000000000001</v>
      </c>
      <c r="BC180" s="812">
        <v>0.11600000000000001</v>
      </c>
      <c r="BD180" s="812">
        <v>0.11600000000000001</v>
      </c>
      <c r="BE180" s="812">
        <v>0.11600000000000001</v>
      </c>
      <c r="BF180" s="812">
        <v>0.11600000000000001</v>
      </c>
      <c r="BG180" s="812">
        <v>0.11600000000000001</v>
      </c>
      <c r="BH180" s="810">
        <v>5.3069999999999977</v>
      </c>
      <c r="BI180" s="405">
        <v>22.222222222222232</v>
      </c>
      <c r="BJ180" s="405">
        <v>38.46153846153846</v>
      </c>
      <c r="BK180" s="405">
        <v>30</v>
      </c>
      <c r="BL180" s="404">
        <v>42.857142857142861</v>
      </c>
      <c r="BM180" s="404">
        <v>15.131578947368407</v>
      </c>
      <c r="BN180" s="306">
        <v>17.829457364341074</v>
      </c>
      <c r="BO180" s="306">
        <v>12.663755458515279</v>
      </c>
      <c r="BP180" s="306">
        <v>46.79487179487181</v>
      </c>
      <c r="BQ180" s="306">
        <v>6.8493150684931559</v>
      </c>
      <c r="BR180" s="306">
        <v>8.9552238805969964</v>
      </c>
      <c r="BS180" s="306">
        <v>15.517241379310342</v>
      </c>
      <c r="BT180" s="306">
        <v>0</v>
      </c>
      <c r="BU180" s="306">
        <v>0</v>
      </c>
      <c r="BV180" s="306">
        <v>0</v>
      </c>
      <c r="BW180" s="306">
        <v>0</v>
      </c>
      <c r="BX180" s="404">
        <v>17.152156495626709</v>
      </c>
      <c r="BY180" s="405">
        <v>15.409485390681692</v>
      </c>
      <c r="BZ180" s="788" t="s">
        <v>1862</v>
      </c>
      <c r="CA180" s="486">
        <v>4.5154634884203269</v>
      </c>
      <c r="CB180" s="348">
        <v>30.679191448118061</v>
      </c>
      <c r="CC180" s="404">
        <v>77.537178841309824</v>
      </c>
      <c r="CD180" s="570">
        <v>1.1649</v>
      </c>
      <c r="CE180" s="419">
        <v>1.2813900000000003</v>
      </c>
      <c r="CF180" s="419">
        <v>1.4095290000000005</v>
      </c>
      <c r="CG180" s="419">
        <v>1.5504819000000007</v>
      </c>
      <c r="CH180" s="496">
        <v>1.705530090000001</v>
      </c>
      <c r="CI180" s="416">
        <v>7.1118309900000023</v>
      </c>
      <c r="CJ180" s="405">
        <v>6.8468576008472146</v>
      </c>
      <c r="CK180" s="457">
        <v>1.05</v>
      </c>
      <c r="CL180" s="458">
        <v>46.97</v>
      </c>
      <c r="CM180" s="458">
        <v>-0.57999999999999996</v>
      </c>
      <c r="CN180" s="459">
        <v>5.0999999999999996</v>
      </c>
      <c r="CO180" s="460">
        <v>22.17</v>
      </c>
    </row>
    <row r="181" spans="1:93" ht="11.25" customHeight="1">
      <c r="A181" s="86" t="s">
        <v>1775</v>
      </c>
      <c r="B181" s="24" t="s">
        <v>112</v>
      </c>
      <c r="C181" s="24" t="s">
        <v>353</v>
      </c>
      <c r="D181" s="117">
        <v>10</v>
      </c>
      <c r="E181" s="121">
        <v>324</v>
      </c>
      <c r="F181" s="57" t="s">
        <v>2659</v>
      </c>
      <c r="G181" s="49" t="s">
        <v>2659</v>
      </c>
      <c r="H181" s="179">
        <v>10.23</v>
      </c>
      <c r="I181" s="229">
        <v>3.9100684261974585</v>
      </c>
      <c r="J181" s="106">
        <v>0.09</v>
      </c>
      <c r="K181" s="106">
        <v>0.1</v>
      </c>
      <c r="L181" s="84">
        <v>11.111111111111116</v>
      </c>
      <c r="M181" s="27">
        <v>41788</v>
      </c>
      <c r="N181" s="27">
        <v>41792</v>
      </c>
      <c r="O181" s="26">
        <v>41803</v>
      </c>
      <c r="P181" s="92" t="s">
        <v>558</v>
      </c>
      <c r="Q181" s="91"/>
      <c r="R181" s="192">
        <v>0.4</v>
      </c>
      <c r="S181" s="672">
        <v>83.333333333333343</v>
      </c>
      <c r="T181" s="681">
        <v>40.364604591835132</v>
      </c>
      <c r="U181" s="229">
        <v>21.3125</v>
      </c>
      <c r="V181" s="264">
        <v>4</v>
      </c>
      <c r="W181" s="162">
        <v>0.48</v>
      </c>
      <c r="X181" s="150">
        <v>1.07</v>
      </c>
      <c r="Y181" s="157">
        <v>0.75</v>
      </c>
      <c r="Z181" s="150">
        <v>2.08</v>
      </c>
      <c r="AA181" s="158">
        <v>10.199999999999999</v>
      </c>
      <c r="AB181" s="434">
        <v>-3.8</v>
      </c>
      <c r="AC181" s="475">
        <v>30.5</v>
      </c>
      <c r="AD181" s="445">
        <v>-4.4000000000000004</v>
      </c>
      <c r="AE181" s="475">
        <v>20</v>
      </c>
      <c r="AF181" s="725">
        <v>4</v>
      </c>
      <c r="AG181" s="625">
        <v>446</v>
      </c>
      <c r="AH181" s="738">
        <v>8.5</v>
      </c>
      <c r="AI181" s="769">
        <v>0.02</v>
      </c>
      <c r="AJ181" s="796" t="s">
        <v>462</v>
      </c>
      <c r="AK181" s="688" t="s">
        <v>462</v>
      </c>
      <c r="AL181" s="635">
        <v>30</v>
      </c>
      <c r="AM181" s="636">
        <v>21.026546840831607</v>
      </c>
      <c r="AN181" s="636">
        <v>32.638071972997771</v>
      </c>
      <c r="AO181" s="236" t="s">
        <v>462</v>
      </c>
      <c r="AP181" s="814">
        <v>0.39</v>
      </c>
      <c r="AQ181" s="814">
        <v>0.3</v>
      </c>
      <c r="AR181" s="815"/>
      <c r="AS181" s="814">
        <v>0.23</v>
      </c>
      <c r="AT181" s="797">
        <v>0.22</v>
      </c>
      <c r="AU181" s="815"/>
      <c r="AV181" s="816">
        <v>0.1</v>
      </c>
      <c r="AW181" s="817">
        <v>9.5000000000000001E-2</v>
      </c>
      <c r="AX181" s="817">
        <v>0.09</v>
      </c>
      <c r="AY181" s="817">
        <v>7.0000000000000007E-2</v>
      </c>
      <c r="AZ181" s="817">
        <v>0.06</v>
      </c>
      <c r="BA181" s="817">
        <v>0.05</v>
      </c>
      <c r="BB181" s="820">
        <v>0</v>
      </c>
      <c r="BC181" s="820">
        <v>0</v>
      </c>
      <c r="BD181" s="820">
        <v>0</v>
      </c>
      <c r="BE181" s="820">
        <v>0</v>
      </c>
      <c r="BF181" s="820">
        <v>0</v>
      </c>
      <c r="BG181" s="820">
        <v>0</v>
      </c>
      <c r="BH181" s="816">
        <v>1.605</v>
      </c>
      <c r="BI181" s="409">
        <v>30</v>
      </c>
      <c r="BJ181" s="409">
        <v>30.434782608695631</v>
      </c>
      <c r="BK181" s="409">
        <v>4.5454545454545414</v>
      </c>
      <c r="BL181" s="408">
        <v>120</v>
      </c>
      <c r="BM181" s="408">
        <v>5.2631578947368363</v>
      </c>
      <c r="BN181" s="395">
        <v>5.555555555555558</v>
      </c>
      <c r="BO181" s="395">
        <v>28.571428571428559</v>
      </c>
      <c r="BP181" s="395">
        <v>16.666666666666675</v>
      </c>
      <c r="BQ181" s="395">
        <v>20</v>
      </c>
      <c r="BR181" s="395">
        <v>0</v>
      </c>
      <c r="BS181" s="395">
        <v>0</v>
      </c>
      <c r="BT181" s="395">
        <v>0</v>
      </c>
      <c r="BU181" s="395">
        <v>0</v>
      </c>
      <c r="BV181" s="395">
        <v>0</v>
      </c>
      <c r="BW181" s="395">
        <v>0</v>
      </c>
      <c r="BX181" s="408">
        <v>17.402469722835853</v>
      </c>
      <c r="BY181" s="409">
        <v>29.728681100463564</v>
      </c>
      <c r="BZ181" s="654" t="s">
        <v>2442</v>
      </c>
      <c r="CA181" s="487">
        <v>15.235640399195233</v>
      </c>
      <c r="CB181" s="349">
        <v>36.548140399195233</v>
      </c>
      <c r="CC181" s="408">
        <v>58.795416666666668</v>
      </c>
      <c r="CD181" s="574">
        <v>0.39390000000000003</v>
      </c>
      <c r="CE181" s="420">
        <v>0.43329000000000006</v>
      </c>
      <c r="CF181" s="420">
        <v>0.47661900000000013</v>
      </c>
      <c r="CG181" s="420">
        <v>0.52428090000000016</v>
      </c>
      <c r="CH181" s="497">
        <v>0.5767089900000002</v>
      </c>
      <c r="CI181" s="421">
        <v>2.4047988900000004</v>
      </c>
      <c r="CJ181" s="409">
        <v>23.507320527859239</v>
      </c>
      <c r="CK181" s="468">
        <v>1.1399999999999999</v>
      </c>
      <c r="CL181" s="469">
        <v>0.59</v>
      </c>
      <c r="CM181" s="469">
        <v>-29.21</v>
      </c>
      <c r="CN181" s="470">
        <v>-16.760000000000002</v>
      </c>
      <c r="CO181" s="471">
        <v>-16.53</v>
      </c>
    </row>
    <row r="182" spans="1:93" ht="11.25" customHeight="1">
      <c r="A182" s="129" t="s">
        <v>2350</v>
      </c>
      <c r="B182" s="16" t="s">
        <v>2351</v>
      </c>
      <c r="C182" s="16" t="s">
        <v>728</v>
      </c>
      <c r="D182" s="116">
        <v>10</v>
      </c>
      <c r="E182" s="121">
        <v>315</v>
      </c>
      <c r="F182" s="36" t="s">
        <v>1572</v>
      </c>
      <c r="G182" s="37" t="s">
        <v>1572</v>
      </c>
      <c r="H182" s="180">
        <v>64</v>
      </c>
      <c r="I182" s="227">
        <v>3.4375</v>
      </c>
      <c r="J182" s="202">
        <v>0.5</v>
      </c>
      <c r="K182" s="202">
        <v>0.55000000000000004</v>
      </c>
      <c r="L182" s="96">
        <v>10</v>
      </c>
      <c r="M182" s="870">
        <v>41463</v>
      </c>
      <c r="N182" s="870">
        <v>41465</v>
      </c>
      <c r="O182" s="1078">
        <v>41487</v>
      </c>
      <c r="P182" s="230" t="s">
        <v>1515</v>
      </c>
      <c r="Q182" s="430" t="s">
        <v>2784</v>
      </c>
      <c r="R182" s="224">
        <v>2.2000000000000002</v>
      </c>
      <c r="S182" s="231">
        <v>354.83870967741939</v>
      </c>
      <c r="T182" s="680">
        <v>321.90895754745645</v>
      </c>
      <c r="U182" s="227">
        <v>103.22580645161291</v>
      </c>
      <c r="V182" s="263">
        <v>5</v>
      </c>
      <c r="W182" s="161">
        <v>0.62</v>
      </c>
      <c r="X182" s="149">
        <v>7.7</v>
      </c>
      <c r="Y182" s="155">
        <v>1.24</v>
      </c>
      <c r="Z182" s="149">
        <v>3.88</v>
      </c>
      <c r="AA182" s="156">
        <v>40.700000000000003</v>
      </c>
      <c r="AB182" s="432">
        <v>-23.3</v>
      </c>
      <c r="AC182" s="474">
        <v>13.3</v>
      </c>
      <c r="AD182" s="443">
        <v>-12.2</v>
      </c>
      <c r="AE182" s="474">
        <v>13.4</v>
      </c>
      <c r="AF182" s="723">
        <v>34</v>
      </c>
      <c r="AG182" s="456">
        <v>7939</v>
      </c>
      <c r="AH182" s="655">
        <v>0.4</v>
      </c>
      <c r="AI182" s="767">
        <v>0.74</v>
      </c>
      <c r="AJ182" s="795" t="s">
        <v>462</v>
      </c>
      <c r="AK182" s="794">
        <v>0.49813364735136706</v>
      </c>
      <c r="AL182" s="634">
        <v>4.7619047619047672</v>
      </c>
      <c r="AM182" s="631">
        <v>13.617128057248994</v>
      </c>
      <c r="AN182" s="631">
        <v>19.573800863209613</v>
      </c>
      <c r="AO182" s="235">
        <v>39.294275677392456</v>
      </c>
      <c r="AP182" s="813">
        <v>2.2000000000000002</v>
      </c>
      <c r="AQ182" s="808">
        <v>2.1</v>
      </c>
      <c r="AR182" s="809"/>
      <c r="AS182" s="808">
        <v>1.86</v>
      </c>
      <c r="AT182" s="796">
        <v>1.5</v>
      </c>
      <c r="AU182" s="809"/>
      <c r="AV182" s="810">
        <v>1.1399999999999999</v>
      </c>
      <c r="AW182" s="811">
        <v>0.9</v>
      </c>
      <c r="AX182" s="811">
        <v>0.76</v>
      </c>
      <c r="AY182" s="811">
        <v>0.59</v>
      </c>
      <c r="AZ182" s="811">
        <v>0.43</v>
      </c>
      <c r="BA182" s="811">
        <v>0.24</v>
      </c>
      <c r="BB182" s="812">
        <v>0.08</v>
      </c>
      <c r="BC182" s="811">
        <v>0.08</v>
      </c>
      <c r="BD182" s="811">
        <v>6.6699999999999995E-2</v>
      </c>
      <c r="BE182" s="812">
        <v>5.33E-2</v>
      </c>
      <c r="BF182" s="812">
        <v>5.33E-2</v>
      </c>
      <c r="BG182" s="812">
        <v>5.33E-2</v>
      </c>
      <c r="BH182" s="810">
        <v>12.106600000000002</v>
      </c>
      <c r="BI182" s="405">
        <v>4.7619047619047672</v>
      </c>
      <c r="BJ182" s="405">
        <v>12.903225806451601</v>
      </c>
      <c r="BK182" s="405">
        <v>24</v>
      </c>
      <c r="BL182" s="404">
        <v>31.578947368421062</v>
      </c>
      <c r="BM182" s="404">
        <v>26.666666666666661</v>
      </c>
      <c r="BN182" s="306">
        <v>18.421052631578938</v>
      </c>
      <c r="BO182" s="306">
        <v>28.81355932203391</v>
      </c>
      <c r="BP182" s="306">
        <v>37.209302325581397</v>
      </c>
      <c r="BQ182" s="306">
        <v>79.166666666666671</v>
      </c>
      <c r="BR182" s="306">
        <v>200</v>
      </c>
      <c r="BS182" s="306">
        <v>0</v>
      </c>
      <c r="BT182" s="306">
        <v>19.940029985007502</v>
      </c>
      <c r="BU182" s="306">
        <v>25.140712945590991</v>
      </c>
      <c r="BV182" s="306">
        <v>0</v>
      </c>
      <c r="BW182" s="306">
        <v>0</v>
      </c>
      <c r="BX182" s="404">
        <v>33.906804565326901</v>
      </c>
      <c r="BY182" s="405">
        <v>48.359452008513813</v>
      </c>
      <c r="BZ182" s="788" t="s">
        <v>2441</v>
      </c>
      <c r="CA182" s="486">
        <v>-80.214505588403298</v>
      </c>
      <c r="CB182" s="348">
        <v>23.011300863209613</v>
      </c>
      <c r="CC182" s="404">
        <v>51.510952380952389</v>
      </c>
      <c r="CD182" s="570">
        <v>2.2220000000000004</v>
      </c>
      <c r="CE182" s="419">
        <v>2.4442000000000008</v>
      </c>
      <c r="CF182" s="419">
        <v>2.6886200000000011</v>
      </c>
      <c r="CG182" s="419">
        <v>2.9574820000000015</v>
      </c>
      <c r="CH182" s="496">
        <v>3.2532302000000017</v>
      </c>
      <c r="CI182" s="416">
        <v>13.565532200000007</v>
      </c>
      <c r="CJ182" s="405">
        <v>21.196144062500011</v>
      </c>
      <c r="CK182" s="457">
        <v>0.7</v>
      </c>
      <c r="CL182" s="458">
        <v>49.97</v>
      </c>
      <c r="CM182" s="458">
        <v>-0.78</v>
      </c>
      <c r="CN182" s="459">
        <v>6.68</v>
      </c>
      <c r="CO182" s="460">
        <v>23.95</v>
      </c>
    </row>
    <row r="183" spans="1:93" ht="11.25" customHeight="1">
      <c r="A183" s="23" t="s">
        <v>2922</v>
      </c>
      <c r="B183" s="24" t="s">
        <v>3334</v>
      </c>
      <c r="C183" s="91" t="s">
        <v>2523</v>
      </c>
      <c r="D183" s="117">
        <v>9</v>
      </c>
      <c r="E183" s="24">
        <v>366</v>
      </c>
      <c r="F183" s="57" t="s">
        <v>2659</v>
      </c>
      <c r="G183" s="49" t="s">
        <v>2659</v>
      </c>
      <c r="H183" s="179">
        <v>39.799999999999997</v>
      </c>
      <c r="I183" s="227">
        <v>7.7386934673366836</v>
      </c>
      <c r="J183" s="106">
        <v>0.75749999999999995</v>
      </c>
      <c r="K183" s="106">
        <v>0.77</v>
      </c>
      <c r="L183" s="83">
        <v>1.650165016501659</v>
      </c>
      <c r="M183" s="27">
        <v>41948</v>
      </c>
      <c r="N183" s="27">
        <v>41950</v>
      </c>
      <c r="O183" s="26">
        <v>41957</v>
      </c>
      <c r="P183" s="92" t="s">
        <v>1522</v>
      </c>
      <c r="Q183" s="91"/>
      <c r="R183" s="224">
        <v>3.08</v>
      </c>
      <c r="S183" s="231">
        <v>221.58273381294964</v>
      </c>
      <c r="T183" s="680">
        <v>41.348987866568329</v>
      </c>
      <c r="U183" s="227">
        <v>28.633093525179856</v>
      </c>
      <c r="V183" s="263">
        <v>12</v>
      </c>
      <c r="W183" s="161">
        <v>1.39</v>
      </c>
      <c r="X183" s="149">
        <v>5.73</v>
      </c>
      <c r="Y183" s="155">
        <v>1.26</v>
      </c>
      <c r="Z183" s="149">
        <v>1.57</v>
      </c>
      <c r="AA183" s="156">
        <v>5.6</v>
      </c>
      <c r="AB183" s="432">
        <v>-41.2</v>
      </c>
      <c r="AC183" s="474">
        <v>29.07</v>
      </c>
      <c r="AD183" s="443">
        <v>-20.100000000000001</v>
      </c>
      <c r="AE183" s="474">
        <v>5</v>
      </c>
      <c r="AF183" s="723">
        <v>13</v>
      </c>
      <c r="AG183" s="456">
        <v>4494</v>
      </c>
      <c r="AH183" s="655">
        <v>22.66</v>
      </c>
      <c r="AI183" s="767">
        <v>0.82</v>
      </c>
      <c r="AJ183" s="796" t="s">
        <v>462</v>
      </c>
      <c r="AK183" s="688" t="s">
        <v>462</v>
      </c>
      <c r="AL183" s="634">
        <v>6.560283687943258</v>
      </c>
      <c r="AM183" s="631">
        <v>6.1130576653625868</v>
      </c>
      <c r="AN183" s="631">
        <v>4.5987866976552327</v>
      </c>
      <c r="AO183" s="235" t="s">
        <v>462</v>
      </c>
      <c r="AP183" s="808">
        <v>3.0049999999999999</v>
      </c>
      <c r="AQ183" s="808">
        <v>2.82</v>
      </c>
      <c r="AR183" s="809"/>
      <c r="AS183" s="808">
        <v>2.66</v>
      </c>
      <c r="AT183" s="796">
        <v>2.5150000000000001</v>
      </c>
      <c r="AU183" s="809"/>
      <c r="AV183" s="810">
        <v>2.42</v>
      </c>
      <c r="AW183" s="812">
        <v>2.4</v>
      </c>
      <c r="AX183" s="811">
        <v>2.36</v>
      </c>
      <c r="AY183" s="811">
        <v>1.9750000000000001</v>
      </c>
      <c r="AZ183" s="811">
        <v>1.23</v>
      </c>
      <c r="BA183" s="812">
        <v>0</v>
      </c>
      <c r="BB183" s="812">
        <v>0</v>
      </c>
      <c r="BC183" s="812">
        <v>0</v>
      </c>
      <c r="BD183" s="812">
        <v>0</v>
      </c>
      <c r="BE183" s="812">
        <v>0</v>
      </c>
      <c r="BF183" s="812">
        <v>0</v>
      </c>
      <c r="BG183" s="812">
        <v>0</v>
      </c>
      <c r="BH183" s="810">
        <v>21.385000000000002</v>
      </c>
      <c r="BI183" s="405">
        <v>6.560283687943258</v>
      </c>
      <c r="BJ183" s="405">
        <v>6.0150375939849399</v>
      </c>
      <c r="BK183" s="405">
        <v>5.7654075546719641</v>
      </c>
      <c r="BL183" s="404">
        <v>3.9256198347107585</v>
      </c>
      <c r="BM183" s="404">
        <v>0.83333333333333037</v>
      </c>
      <c r="BN183" s="306">
        <v>1.6949152542372836</v>
      </c>
      <c r="BO183" s="306">
        <v>19.493670886075943</v>
      </c>
      <c r="BP183" s="306">
        <v>60.569105691056912</v>
      </c>
      <c r="BQ183" s="306">
        <v>0</v>
      </c>
      <c r="BR183" s="306">
        <v>0</v>
      </c>
      <c r="BS183" s="306">
        <v>0</v>
      </c>
      <c r="BT183" s="306">
        <v>0</v>
      </c>
      <c r="BU183" s="306">
        <v>0</v>
      </c>
      <c r="BV183" s="306">
        <v>0</v>
      </c>
      <c r="BW183" s="306">
        <v>0</v>
      </c>
      <c r="BX183" s="404">
        <v>6.9904915890676262</v>
      </c>
      <c r="BY183" s="405">
        <v>15.15926729940395</v>
      </c>
      <c r="BZ183" s="788" t="s">
        <v>1465</v>
      </c>
      <c r="CA183" s="486">
        <v>-16.295613360187939</v>
      </c>
      <c r="CB183" s="348">
        <v>12.337480164991916</v>
      </c>
      <c r="CC183" s="404">
        <v>39.303082975747202</v>
      </c>
      <c r="CD183" s="570">
        <v>3.03505</v>
      </c>
      <c r="CE183" s="419">
        <v>3.3385550000000004</v>
      </c>
      <c r="CF183" s="419">
        <v>3.5054827500000005</v>
      </c>
      <c r="CG183" s="419">
        <v>3.6807568875000007</v>
      </c>
      <c r="CH183" s="496">
        <v>3.8647947318750009</v>
      </c>
      <c r="CI183" s="416">
        <v>17.424639369375001</v>
      </c>
      <c r="CJ183" s="405">
        <v>43.780500928077892</v>
      </c>
      <c r="CK183" s="457">
        <v>0.98</v>
      </c>
      <c r="CL183" s="458">
        <v>14.08</v>
      </c>
      <c r="CM183" s="458">
        <v>-27.81</v>
      </c>
      <c r="CN183" s="459">
        <v>-2.5299999999999998</v>
      </c>
      <c r="CO183" s="460">
        <v>-18.71</v>
      </c>
    </row>
    <row r="184" spans="1:93" ht="11.25" customHeight="1">
      <c r="A184" s="23" t="s">
        <v>2749</v>
      </c>
      <c r="B184" s="24" t="s">
        <v>2750</v>
      </c>
      <c r="C184" s="24" t="s">
        <v>2678</v>
      </c>
      <c r="D184" s="117">
        <v>5</v>
      </c>
      <c r="E184" s="24">
        <v>651</v>
      </c>
      <c r="F184" s="38" t="s">
        <v>2049</v>
      </c>
      <c r="G184" s="39" t="s">
        <v>2049</v>
      </c>
      <c r="H184" s="179">
        <v>18.940000000000001</v>
      </c>
      <c r="I184" s="227">
        <v>3.6430834213305165</v>
      </c>
      <c r="J184" s="106">
        <v>0.155</v>
      </c>
      <c r="K184" s="106">
        <v>0.17249999999999999</v>
      </c>
      <c r="L184" s="83">
        <v>11.290322580645151</v>
      </c>
      <c r="M184" s="27">
        <v>42073</v>
      </c>
      <c r="N184" s="27">
        <v>42075</v>
      </c>
      <c r="O184" s="26">
        <v>42101</v>
      </c>
      <c r="P184" s="27" t="s">
        <v>3716</v>
      </c>
      <c r="Q184" s="627"/>
      <c r="R184" s="224">
        <v>0.69</v>
      </c>
      <c r="S184" s="231" t="s">
        <v>462</v>
      </c>
      <c r="T184" s="680" t="s">
        <v>462</v>
      </c>
      <c r="U184" s="227" t="s">
        <v>462</v>
      </c>
      <c r="V184" s="263">
        <v>12</v>
      </c>
      <c r="W184" s="161">
        <v>0</v>
      </c>
      <c r="X184" s="149" t="s">
        <v>462</v>
      </c>
      <c r="Y184" s="155">
        <v>7.16</v>
      </c>
      <c r="Z184" s="149">
        <v>1.99</v>
      </c>
      <c r="AA184" s="156">
        <v>3.2</v>
      </c>
      <c r="AB184" s="489">
        <v>100</v>
      </c>
      <c r="AC184" s="474">
        <v>8.1</v>
      </c>
      <c r="AD184" s="443">
        <v>14.9</v>
      </c>
      <c r="AE184" s="474">
        <v>6.13</v>
      </c>
      <c r="AF184" s="723">
        <v>19</v>
      </c>
      <c r="AG184" s="456">
        <v>6832</v>
      </c>
      <c r="AH184" s="655">
        <v>0.4</v>
      </c>
      <c r="AI184" s="767">
        <v>1.53</v>
      </c>
      <c r="AJ184" s="796">
        <v>-0.77697427926233509</v>
      </c>
      <c r="AK184" s="688" t="s">
        <v>462</v>
      </c>
      <c r="AL184" s="634">
        <v>14.285714285714279</v>
      </c>
      <c r="AM184" s="631">
        <v>55.361625297692932</v>
      </c>
      <c r="AN184" s="631">
        <v>-11.576916761008793</v>
      </c>
      <c r="AO184" s="1006">
        <v>-10.840228945942643</v>
      </c>
      <c r="AP184" s="808">
        <v>0.6</v>
      </c>
      <c r="AQ184" s="808">
        <v>0.52500000000000002</v>
      </c>
      <c r="AR184" s="809"/>
      <c r="AS184" s="808">
        <v>0.44</v>
      </c>
      <c r="AT184" s="796">
        <v>0.16</v>
      </c>
      <c r="AU184" s="809"/>
      <c r="AV184" s="818">
        <v>0.08</v>
      </c>
      <c r="AW184" s="812">
        <v>1.1100000000000001</v>
      </c>
      <c r="AX184" s="811">
        <v>2.73</v>
      </c>
      <c r="AY184" s="811">
        <v>2.59</v>
      </c>
      <c r="AZ184" s="811">
        <v>2.31</v>
      </c>
      <c r="BA184" s="811">
        <v>2.13</v>
      </c>
      <c r="BB184" s="811">
        <v>1.89</v>
      </c>
      <c r="BC184" s="811">
        <v>1.61</v>
      </c>
      <c r="BD184" s="811">
        <v>1.51</v>
      </c>
      <c r="BE184" s="811">
        <v>1.47</v>
      </c>
      <c r="BF184" s="811">
        <v>1.43</v>
      </c>
      <c r="BG184" s="811">
        <v>1.3774999999999999</v>
      </c>
      <c r="BH184" s="810">
        <v>21.962499999999999</v>
      </c>
      <c r="BI184" s="405">
        <v>14.285714285714279</v>
      </c>
      <c r="BJ184" s="405">
        <v>19.318181818181813</v>
      </c>
      <c r="BK184" s="405">
        <v>175</v>
      </c>
      <c r="BL184" s="404">
        <v>100</v>
      </c>
      <c r="BM184" s="404">
        <v>0</v>
      </c>
      <c r="BN184" s="306">
        <v>0</v>
      </c>
      <c r="BO184" s="306">
        <v>5.4054054054054168</v>
      </c>
      <c r="BP184" s="306">
        <v>12.12121212121211</v>
      </c>
      <c r="BQ184" s="306">
        <v>8.4507042253521227</v>
      </c>
      <c r="BR184" s="306">
        <v>12.698412698412698</v>
      </c>
      <c r="BS184" s="306">
        <v>17.391304347826075</v>
      </c>
      <c r="BT184" s="306">
        <v>6.6225165562914023</v>
      </c>
      <c r="BU184" s="306">
        <v>2.7210884353741527</v>
      </c>
      <c r="BV184" s="306">
        <v>2.7972027972027913</v>
      </c>
      <c r="BW184" s="306">
        <v>3.8112522686025496</v>
      </c>
      <c r="BX184" s="404">
        <v>25.374866330638365</v>
      </c>
      <c r="BY184" s="405">
        <v>46.424772081198583</v>
      </c>
      <c r="BZ184" s="788" t="s">
        <v>2637</v>
      </c>
      <c r="CA184" s="486" t="s">
        <v>462</v>
      </c>
      <c r="CB184" s="348">
        <v>-7.9338333396782765</v>
      </c>
      <c r="CC184" s="404">
        <v>35.226541619495606</v>
      </c>
      <c r="CD184" s="570">
        <v>0.66</v>
      </c>
      <c r="CE184" s="419">
        <v>0.71345999999999998</v>
      </c>
      <c r="CF184" s="419">
        <v>0.75719509799999996</v>
      </c>
      <c r="CG184" s="419">
        <v>0.80361115750739986</v>
      </c>
      <c r="CH184" s="496">
        <v>0.85287252146260339</v>
      </c>
      <c r="CI184" s="416">
        <v>3.7871387769700036</v>
      </c>
      <c r="CJ184" s="405">
        <v>19.995452887909202</v>
      </c>
      <c r="CK184" s="457">
        <v>1.36</v>
      </c>
      <c r="CL184" s="458">
        <v>18.52</v>
      </c>
      <c r="CM184" s="458">
        <v>-7.16</v>
      </c>
      <c r="CN184" s="525">
        <v>-1.22</v>
      </c>
      <c r="CO184" s="508">
        <v>5.09</v>
      </c>
    </row>
    <row r="185" spans="1:93" ht="11.25" customHeight="1">
      <c r="A185" s="86" t="s">
        <v>575</v>
      </c>
      <c r="B185" s="24" t="s">
        <v>3307</v>
      </c>
      <c r="C185" s="24" t="s">
        <v>354</v>
      </c>
      <c r="D185" s="117">
        <v>11</v>
      </c>
      <c r="E185" s="121">
        <v>295</v>
      </c>
      <c r="F185" s="38" t="s">
        <v>1572</v>
      </c>
      <c r="G185" s="39" t="s">
        <v>1572</v>
      </c>
      <c r="H185" s="179">
        <v>90.6</v>
      </c>
      <c r="I185" s="227">
        <v>2.6490066225165565</v>
      </c>
      <c r="J185" s="106">
        <v>0.51</v>
      </c>
      <c r="K185" s="106">
        <v>0.6</v>
      </c>
      <c r="L185" s="83">
        <v>17.647058823529417</v>
      </c>
      <c r="M185" s="27">
        <v>41816</v>
      </c>
      <c r="N185" s="27">
        <v>41820</v>
      </c>
      <c r="O185" s="26">
        <v>41852</v>
      </c>
      <c r="P185" s="92" t="s">
        <v>1515</v>
      </c>
      <c r="Q185" s="24"/>
      <c r="R185" s="224">
        <v>2.4</v>
      </c>
      <c r="S185" s="231">
        <v>28.605482717520854</v>
      </c>
      <c r="T185" s="680">
        <v>29.79125075423239</v>
      </c>
      <c r="U185" s="227">
        <v>10.798569725864123</v>
      </c>
      <c r="V185" s="263">
        <v>10</v>
      </c>
      <c r="W185" s="161">
        <v>8.39</v>
      </c>
      <c r="X185" s="149" t="s">
        <v>462</v>
      </c>
      <c r="Y185" s="155">
        <v>0.86</v>
      </c>
      <c r="Z185" s="149">
        <v>3.51</v>
      </c>
      <c r="AA185" s="156">
        <v>37.700000000000003</v>
      </c>
      <c r="AB185" s="432">
        <v>-5.0999999999999996</v>
      </c>
      <c r="AC185" s="474">
        <v>-2.14</v>
      </c>
      <c r="AD185" s="443">
        <v>33.200000000000003</v>
      </c>
      <c r="AE185" s="474">
        <v>-2.23</v>
      </c>
      <c r="AF185" s="723">
        <v>22</v>
      </c>
      <c r="AG185" s="456">
        <v>31024</v>
      </c>
      <c r="AH185" s="655">
        <v>0.2</v>
      </c>
      <c r="AI185" s="767">
        <v>4.08</v>
      </c>
      <c r="AJ185" s="796">
        <v>0.44168597156449774</v>
      </c>
      <c r="AK185" s="688">
        <v>0.95217487753055896</v>
      </c>
      <c r="AL185" s="634">
        <v>11.557788944723635</v>
      </c>
      <c r="AM185" s="631">
        <v>13.458349671819935</v>
      </c>
      <c r="AN185" s="631">
        <v>14.663974255941326</v>
      </c>
      <c r="AO185" s="235">
        <v>15.400505308407176</v>
      </c>
      <c r="AP185" s="808">
        <v>2.2200000000000002</v>
      </c>
      <c r="AQ185" s="808">
        <v>1.99</v>
      </c>
      <c r="AR185" s="809"/>
      <c r="AS185" s="808">
        <v>1.79</v>
      </c>
      <c r="AT185" s="796">
        <v>1.52</v>
      </c>
      <c r="AU185" s="809"/>
      <c r="AV185" s="810">
        <v>1.1599999999999999</v>
      </c>
      <c r="AW185" s="812">
        <v>1.1200000000000001</v>
      </c>
      <c r="AX185" s="811">
        <v>1.06</v>
      </c>
      <c r="AY185" s="811">
        <v>0.91</v>
      </c>
      <c r="AZ185" s="811">
        <v>0.78</v>
      </c>
      <c r="BA185" s="811">
        <v>0.60499999999999998</v>
      </c>
      <c r="BB185" s="811">
        <v>0.53</v>
      </c>
      <c r="BC185" s="812">
        <v>0.44</v>
      </c>
      <c r="BD185" s="812">
        <v>0.44</v>
      </c>
      <c r="BE185" s="812">
        <v>0.44</v>
      </c>
      <c r="BF185" s="812">
        <v>0.44</v>
      </c>
      <c r="BG185" s="812">
        <v>0.44</v>
      </c>
      <c r="BH185" s="810">
        <v>15.885</v>
      </c>
      <c r="BI185" s="405">
        <v>11.557788944723635</v>
      </c>
      <c r="BJ185" s="405">
        <v>11.173184357541889</v>
      </c>
      <c r="BK185" s="405">
        <v>17.763157894736835</v>
      </c>
      <c r="BL185" s="404">
        <v>31.034482758620708</v>
      </c>
      <c r="BM185" s="404">
        <v>3.5714285714285587</v>
      </c>
      <c r="BN185" s="306">
        <v>5.6603773584905648</v>
      </c>
      <c r="BO185" s="306">
        <v>16.483516483516492</v>
      </c>
      <c r="BP185" s="306">
        <v>16.666666666666675</v>
      </c>
      <c r="BQ185" s="306">
        <v>28.925619834710758</v>
      </c>
      <c r="BR185" s="306">
        <v>14.150943396226401</v>
      </c>
      <c r="BS185" s="306">
        <v>20.45454545454546</v>
      </c>
      <c r="BT185" s="306">
        <v>0</v>
      </c>
      <c r="BU185" s="306">
        <v>0</v>
      </c>
      <c r="BV185" s="306">
        <v>0</v>
      </c>
      <c r="BW185" s="306">
        <v>0</v>
      </c>
      <c r="BX185" s="404">
        <v>11.829447448080534</v>
      </c>
      <c r="BY185" s="405">
        <v>9.9587891079934554</v>
      </c>
      <c r="BZ185" s="788" t="s">
        <v>2558</v>
      </c>
      <c r="CA185" s="486">
        <v>6.5144111525937589</v>
      </c>
      <c r="CB185" s="348">
        <v>17.312980878457882</v>
      </c>
      <c r="CC185" s="404">
        <v>61.039594755661504</v>
      </c>
      <c r="CD185" s="570">
        <v>2.2422000000000004</v>
      </c>
      <c r="CE185" s="419">
        <v>2.2646220000000006</v>
      </c>
      <c r="CF185" s="419">
        <v>2.2872682200000005</v>
      </c>
      <c r="CG185" s="419">
        <v>2.3101409022000006</v>
      </c>
      <c r="CH185" s="496">
        <v>2.3332423112220004</v>
      </c>
      <c r="CI185" s="416">
        <v>11.437473433422003</v>
      </c>
      <c r="CJ185" s="405">
        <v>12.624142862496694</v>
      </c>
      <c r="CK185" s="457">
        <v>1.22</v>
      </c>
      <c r="CL185" s="458">
        <v>15.63</v>
      </c>
      <c r="CM185" s="458">
        <v>-2.54</v>
      </c>
      <c r="CN185" s="459">
        <v>2.46</v>
      </c>
      <c r="CO185" s="460">
        <v>4.8499999999999996</v>
      </c>
    </row>
    <row r="186" spans="1:93" ht="11.25" customHeight="1">
      <c r="A186" s="193" t="s">
        <v>395</v>
      </c>
      <c r="B186" s="32" t="s">
        <v>396</v>
      </c>
      <c r="C186" s="32" t="s">
        <v>2172</v>
      </c>
      <c r="D186" s="118">
        <v>10</v>
      </c>
      <c r="E186" s="121">
        <v>331</v>
      </c>
      <c r="F186" s="40" t="s">
        <v>2049</v>
      </c>
      <c r="G186" s="42" t="s">
        <v>1572</v>
      </c>
      <c r="H186" s="498">
        <v>19.940000000000001</v>
      </c>
      <c r="I186" s="227">
        <v>4.0120361083249749</v>
      </c>
      <c r="J186" s="203">
        <v>0.19</v>
      </c>
      <c r="K186" s="203">
        <v>0.2</v>
      </c>
      <c r="L186" s="84">
        <v>5.2631578947368363</v>
      </c>
      <c r="M186" s="44">
        <v>41878</v>
      </c>
      <c r="N186" s="44">
        <v>41883</v>
      </c>
      <c r="O186" s="43">
        <v>41897</v>
      </c>
      <c r="P186" s="44" t="s">
        <v>1444</v>
      </c>
      <c r="Q186" s="1058"/>
      <c r="R186" s="224">
        <v>0.8</v>
      </c>
      <c r="S186" s="231">
        <v>75.471698113207552</v>
      </c>
      <c r="T186" s="680">
        <v>24.366739741292577</v>
      </c>
      <c r="U186" s="227">
        <v>18.811320754716981</v>
      </c>
      <c r="V186" s="263">
        <v>6</v>
      </c>
      <c r="W186" s="161">
        <v>1.06</v>
      </c>
      <c r="X186" s="149">
        <v>4.7</v>
      </c>
      <c r="Y186" s="155">
        <v>1.46</v>
      </c>
      <c r="Z186" s="149">
        <v>1.85</v>
      </c>
      <c r="AA186" s="156">
        <v>21.2</v>
      </c>
      <c r="AB186" s="432">
        <v>13.3</v>
      </c>
      <c r="AC186" s="474">
        <v>0</v>
      </c>
      <c r="AD186" s="443">
        <v>8.5</v>
      </c>
      <c r="AE186" s="474">
        <v>4</v>
      </c>
      <c r="AF186" s="723">
        <v>2</v>
      </c>
      <c r="AG186" s="466">
        <v>140</v>
      </c>
      <c r="AH186" s="655">
        <v>3.2</v>
      </c>
      <c r="AI186" s="767">
        <v>0.71</v>
      </c>
      <c r="AJ186" s="797">
        <v>0.45576813240339625</v>
      </c>
      <c r="AK186" s="686">
        <v>1.3684084622440462</v>
      </c>
      <c r="AL186" s="634">
        <v>5.4054054054054168</v>
      </c>
      <c r="AM186" s="631">
        <v>4.1714007510293971</v>
      </c>
      <c r="AN186" s="631">
        <v>3.8740291254288683</v>
      </c>
      <c r="AO186" s="235">
        <v>2.8310473314933082</v>
      </c>
      <c r="AP186" s="808">
        <v>0.78</v>
      </c>
      <c r="AQ186" s="808">
        <v>0.74</v>
      </c>
      <c r="AR186" s="809"/>
      <c r="AS186" s="808">
        <v>0.71</v>
      </c>
      <c r="AT186" s="796">
        <v>0.69</v>
      </c>
      <c r="AU186" s="809"/>
      <c r="AV186" s="810">
        <v>0.66500000000000004</v>
      </c>
      <c r="AW186" s="811">
        <v>0.64500000000000002</v>
      </c>
      <c r="AX186" s="811">
        <v>0.63</v>
      </c>
      <c r="AY186" s="811">
        <v>0.61499999999999999</v>
      </c>
      <c r="AZ186" s="811">
        <v>0.60499999999999998</v>
      </c>
      <c r="BA186" s="811">
        <v>0.59499999999999997</v>
      </c>
      <c r="BB186" s="812">
        <v>0.59</v>
      </c>
      <c r="BC186" s="812">
        <v>0.59</v>
      </c>
      <c r="BD186" s="811">
        <v>0.58499999999999996</v>
      </c>
      <c r="BE186" s="811">
        <v>0.57499999999999996</v>
      </c>
      <c r="BF186" s="812">
        <v>0.56999999999999995</v>
      </c>
      <c r="BG186" s="812">
        <v>0.56999999999999995</v>
      </c>
      <c r="BH186" s="810">
        <v>10.154999999999999</v>
      </c>
      <c r="BI186" s="405">
        <v>5.4054054054054168</v>
      </c>
      <c r="BJ186" s="405">
        <v>4.2253521126760507</v>
      </c>
      <c r="BK186" s="405">
        <v>2.898550724637694</v>
      </c>
      <c r="BL186" s="404">
        <v>3.7593984962405846</v>
      </c>
      <c r="BM186" s="404">
        <v>3.1007751937984551</v>
      </c>
      <c r="BN186" s="306">
        <v>2.3809523809523725</v>
      </c>
      <c r="BO186" s="306">
        <v>2.4390243902439046</v>
      </c>
      <c r="BP186" s="306">
        <v>1.6528925619834656</v>
      </c>
      <c r="BQ186" s="306">
        <v>1.6806722689075571</v>
      </c>
      <c r="BR186" s="306">
        <v>0.84745762711864181</v>
      </c>
      <c r="BS186" s="306">
        <v>0</v>
      </c>
      <c r="BT186" s="306">
        <v>0.85470085470085166</v>
      </c>
      <c r="BU186" s="306">
        <v>1.7391304347826209</v>
      </c>
      <c r="BV186" s="306">
        <v>0.87719298245614308</v>
      </c>
      <c r="BW186" s="306">
        <v>0</v>
      </c>
      <c r="BX186" s="404">
        <v>2.124100362260251</v>
      </c>
      <c r="BY186" s="405">
        <v>1.5046966580195413</v>
      </c>
      <c r="BZ186" s="788" t="s">
        <v>52</v>
      </c>
      <c r="CA186" s="486">
        <v>-10.925255520963137</v>
      </c>
      <c r="CB186" s="348">
        <v>7.8860652337538433</v>
      </c>
      <c r="CC186" s="404">
        <v>42.286268548384584</v>
      </c>
      <c r="CD186" s="570">
        <v>0.8580000000000001</v>
      </c>
      <c r="CE186" s="419">
        <v>0.8580000000000001</v>
      </c>
      <c r="CF186" s="419">
        <v>0.89232000000000011</v>
      </c>
      <c r="CG186" s="419">
        <v>0.92801280000000019</v>
      </c>
      <c r="CH186" s="496">
        <v>0.96513331200000019</v>
      </c>
      <c r="CI186" s="416">
        <v>4.501466112000001</v>
      </c>
      <c r="CJ186" s="405">
        <v>22.57505572718155</v>
      </c>
      <c r="CK186" s="457">
        <v>0.6</v>
      </c>
      <c r="CL186" s="458">
        <v>10.29</v>
      </c>
      <c r="CM186" s="458">
        <v>-10.82</v>
      </c>
      <c r="CN186" s="459">
        <v>-3.97</v>
      </c>
      <c r="CO186" s="460">
        <v>-2.11</v>
      </c>
    </row>
    <row r="187" spans="1:93" ht="11.25" customHeight="1">
      <c r="A187" s="129" t="s">
        <v>720</v>
      </c>
      <c r="B187" s="16" t="s">
        <v>988</v>
      </c>
      <c r="C187" s="16" t="s">
        <v>1937</v>
      </c>
      <c r="D187" s="116">
        <v>9</v>
      </c>
      <c r="E187" s="24">
        <v>370</v>
      </c>
      <c r="F187" s="78" t="s">
        <v>2659</v>
      </c>
      <c r="G187" s="50" t="s">
        <v>2659</v>
      </c>
      <c r="H187" s="180">
        <v>36.549999999999997</v>
      </c>
      <c r="I187" s="226">
        <v>0.98495212038303692</v>
      </c>
      <c r="J187" s="202">
        <v>0.17</v>
      </c>
      <c r="K187" s="202">
        <v>0.18</v>
      </c>
      <c r="L187" s="96">
        <v>5.8823529411764497</v>
      </c>
      <c r="M187" s="20">
        <v>41976</v>
      </c>
      <c r="N187" s="20">
        <v>41978</v>
      </c>
      <c r="O187" s="19">
        <v>41999</v>
      </c>
      <c r="P187" s="20" t="s">
        <v>1427</v>
      </c>
      <c r="Q187" s="128" t="s">
        <v>1998</v>
      </c>
      <c r="R187" s="225">
        <v>0.36</v>
      </c>
      <c r="S187" s="675">
        <v>15</v>
      </c>
      <c r="T187" s="684">
        <v>1.4305089612989486</v>
      </c>
      <c r="U187" s="226">
        <v>15.229166666666666</v>
      </c>
      <c r="V187" s="267">
        <v>6</v>
      </c>
      <c r="W187" s="169">
        <v>2.4</v>
      </c>
      <c r="X187" s="171">
        <v>1.28</v>
      </c>
      <c r="Y187" s="170">
        <v>1.21</v>
      </c>
      <c r="Z187" s="171">
        <v>1.52</v>
      </c>
      <c r="AA187" s="172">
        <v>10.199999999999999</v>
      </c>
      <c r="AB187" s="433">
        <v>22</v>
      </c>
      <c r="AC187" s="446">
        <v>6.47</v>
      </c>
      <c r="AD187" s="442">
        <v>0.4</v>
      </c>
      <c r="AE187" s="446">
        <v>11.85</v>
      </c>
      <c r="AF187" s="724">
        <v>15</v>
      </c>
      <c r="AG187" s="461">
        <v>2332</v>
      </c>
      <c r="AH187" s="737">
        <v>1.8</v>
      </c>
      <c r="AI187" s="768">
        <v>0</v>
      </c>
      <c r="AJ187" s="796">
        <v>42.367854678502574</v>
      </c>
      <c r="AK187" s="688" t="s">
        <v>462</v>
      </c>
      <c r="AL187" s="632">
        <v>2.9411764705882248</v>
      </c>
      <c r="AM187" s="633">
        <v>13.401535265889454</v>
      </c>
      <c r="AN187" s="633">
        <v>16.94714187140103</v>
      </c>
      <c r="AO187" s="234" t="s">
        <v>462</v>
      </c>
      <c r="AP187" s="803">
        <v>0.35</v>
      </c>
      <c r="AQ187" s="801">
        <v>0.34</v>
      </c>
      <c r="AR187" s="802"/>
      <c r="AS187" s="803">
        <v>0.32</v>
      </c>
      <c r="AT187" s="795">
        <v>0.24</v>
      </c>
      <c r="AU187" s="802"/>
      <c r="AV187" s="805">
        <v>0.2</v>
      </c>
      <c r="AW187" s="807">
        <v>0.16</v>
      </c>
      <c r="AX187" s="806">
        <v>0.12</v>
      </c>
      <c r="AY187" s="806">
        <v>0.1</v>
      </c>
      <c r="AZ187" s="807">
        <v>0</v>
      </c>
      <c r="BA187" s="807">
        <v>0</v>
      </c>
      <c r="BB187" s="807">
        <v>0</v>
      </c>
      <c r="BC187" s="807">
        <v>0</v>
      </c>
      <c r="BD187" s="807">
        <v>0</v>
      </c>
      <c r="BE187" s="807">
        <v>0</v>
      </c>
      <c r="BF187" s="807">
        <v>0</v>
      </c>
      <c r="BG187" s="807">
        <v>0</v>
      </c>
      <c r="BH187" s="805">
        <v>1.83</v>
      </c>
      <c r="BI187" s="407">
        <v>2.9411764705882248</v>
      </c>
      <c r="BJ187" s="407">
        <v>6.25</v>
      </c>
      <c r="BK187" s="407">
        <v>33.33333333333335</v>
      </c>
      <c r="BL187" s="406">
        <v>20</v>
      </c>
      <c r="BM187" s="406">
        <v>25</v>
      </c>
      <c r="BN187" s="394">
        <v>33.33333333333335</v>
      </c>
      <c r="BO187" s="394">
        <v>20</v>
      </c>
      <c r="BP187" s="394">
        <v>0</v>
      </c>
      <c r="BQ187" s="394">
        <v>0</v>
      </c>
      <c r="BR187" s="394">
        <v>0</v>
      </c>
      <c r="BS187" s="394">
        <v>0</v>
      </c>
      <c r="BT187" s="394">
        <v>0</v>
      </c>
      <c r="BU187" s="394">
        <v>0</v>
      </c>
      <c r="BV187" s="394">
        <v>0</v>
      </c>
      <c r="BW187" s="394">
        <v>0</v>
      </c>
      <c r="BX187" s="406">
        <v>9.3905228758169947</v>
      </c>
      <c r="BY187" s="407">
        <v>12.575654901527612</v>
      </c>
      <c r="BZ187" s="787" t="s">
        <v>2441</v>
      </c>
      <c r="CA187" s="682">
        <v>2.7029273251174022</v>
      </c>
      <c r="CB187" s="350">
        <v>17.932093991784068</v>
      </c>
      <c r="CC187" s="406">
        <v>65.00910947712417</v>
      </c>
      <c r="CD187" s="554">
        <v>0.38500000000000001</v>
      </c>
      <c r="CE187" s="417">
        <v>0.40990949999999998</v>
      </c>
      <c r="CF187" s="417">
        <v>0.45090045000000001</v>
      </c>
      <c r="CG187" s="417">
        <v>0.49599049500000003</v>
      </c>
      <c r="CH187" s="495">
        <v>0.54558954450000008</v>
      </c>
      <c r="CI187" s="418">
        <v>2.2873899895000003</v>
      </c>
      <c r="CJ187" s="407">
        <v>6.2582489452804397</v>
      </c>
      <c r="CK187" s="462">
        <v>1.43</v>
      </c>
      <c r="CL187" s="463">
        <v>1.67</v>
      </c>
      <c r="CM187" s="463">
        <v>-26.33</v>
      </c>
      <c r="CN187" s="464">
        <v>-14.26</v>
      </c>
      <c r="CO187" s="465">
        <v>-16.190000000000001</v>
      </c>
    </row>
    <row r="188" spans="1:93" ht="11.25" customHeight="1">
      <c r="A188" s="23" t="s">
        <v>1306</v>
      </c>
      <c r="B188" s="24" t="s">
        <v>1307</v>
      </c>
      <c r="C188" s="109" t="s">
        <v>2339</v>
      </c>
      <c r="D188" s="117">
        <v>5</v>
      </c>
      <c r="E188" s="24">
        <v>534</v>
      </c>
      <c r="F188" s="38" t="s">
        <v>1572</v>
      </c>
      <c r="G188" s="39" t="s">
        <v>1572</v>
      </c>
      <c r="H188" s="179">
        <v>118.85</v>
      </c>
      <c r="I188" s="227">
        <v>2.8353007993268826</v>
      </c>
      <c r="J188" s="106">
        <v>1.4992215</v>
      </c>
      <c r="K188" s="106">
        <v>1.6848775</v>
      </c>
      <c r="L188" s="83">
        <v>12.383493699896908</v>
      </c>
      <c r="M188" s="27">
        <v>41864</v>
      </c>
      <c r="N188" s="27">
        <v>41866</v>
      </c>
      <c r="O188" s="26">
        <v>41919</v>
      </c>
      <c r="P188" s="27" t="s">
        <v>920</v>
      </c>
      <c r="Q188" s="24" t="s">
        <v>2046</v>
      </c>
      <c r="R188" s="224">
        <v>3.3697550000000001</v>
      </c>
      <c r="S188" s="231">
        <v>70.644758909853252</v>
      </c>
      <c r="T188" s="680">
        <v>172.79335116320914</v>
      </c>
      <c r="U188" s="227">
        <v>24.916142557651991</v>
      </c>
      <c r="V188" s="263">
        <v>6</v>
      </c>
      <c r="W188" s="161">
        <v>4.7699999999999996</v>
      </c>
      <c r="X188" s="149">
        <v>4.6100000000000003</v>
      </c>
      <c r="Y188" s="155">
        <v>4.72</v>
      </c>
      <c r="Z188" s="149">
        <v>6.72</v>
      </c>
      <c r="AA188" s="156">
        <v>63.7</v>
      </c>
      <c r="AB188" s="432">
        <v>-4.9000000000000004</v>
      </c>
      <c r="AC188" s="474">
        <v>3.38</v>
      </c>
      <c r="AD188" s="443">
        <v>7.6</v>
      </c>
      <c r="AE188" s="474">
        <v>5.4</v>
      </c>
      <c r="AF188" s="723">
        <v>3</v>
      </c>
      <c r="AG188" s="456">
        <v>74341</v>
      </c>
      <c r="AH188" s="655">
        <v>0</v>
      </c>
      <c r="AI188" s="767">
        <v>1.57</v>
      </c>
      <c r="AJ188" s="796">
        <v>1.0883590591357846</v>
      </c>
      <c r="AK188" s="688">
        <v>1.5753408733937586</v>
      </c>
      <c r="AL188" s="634">
        <v>12.383493699896908</v>
      </c>
      <c r="AM188" s="631">
        <v>9.0984529102493319</v>
      </c>
      <c r="AN188" s="631">
        <v>8.271528849431963</v>
      </c>
      <c r="AO188" s="235">
        <v>5.2506279682901891</v>
      </c>
      <c r="AP188" s="808">
        <v>3.3697550000000001</v>
      </c>
      <c r="AQ188" s="808">
        <v>2.998443</v>
      </c>
      <c r="AR188" s="809"/>
      <c r="AS188" s="808">
        <v>2.7737940000000001</v>
      </c>
      <c r="AT188" s="796">
        <v>2.5950309999999996</v>
      </c>
      <c r="AU188" s="809"/>
      <c r="AV188" s="810">
        <v>2.3636720000000002</v>
      </c>
      <c r="AW188" s="812">
        <v>2.2647849999999998</v>
      </c>
      <c r="AX188" s="812">
        <v>2.5059899999999997</v>
      </c>
      <c r="AY188" s="811">
        <v>2.6119599999999998</v>
      </c>
      <c r="AZ188" s="811">
        <v>2.2711299999999999</v>
      </c>
      <c r="BA188" s="811">
        <v>2.1366499999999999</v>
      </c>
      <c r="BB188" s="811">
        <v>2.02</v>
      </c>
      <c r="BC188" s="811">
        <v>1.694</v>
      </c>
      <c r="BD188" s="811">
        <v>1.6</v>
      </c>
      <c r="BE188" s="811">
        <v>1.4450000000000001</v>
      </c>
      <c r="BF188" s="811">
        <v>1.4</v>
      </c>
      <c r="BG188" s="812">
        <v>1.395</v>
      </c>
      <c r="BH188" s="810">
        <v>35.445210000000003</v>
      </c>
      <c r="BI188" s="405">
        <v>12.383493699896908</v>
      </c>
      <c r="BJ188" s="405">
        <v>8.0989792320554486</v>
      </c>
      <c r="BK188" s="405">
        <v>6.8886652991814179</v>
      </c>
      <c r="BL188" s="404">
        <v>9.7881178099160628</v>
      </c>
      <c r="BM188" s="404">
        <v>4.366286424539223</v>
      </c>
      <c r="BN188" s="306">
        <v>0</v>
      </c>
      <c r="BO188" s="306">
        <v>0</v>
      </c>
      <c r="BP188" s="306">
        <v>15.007066966664162</v>
      </c>
      <c r="BQ188" s="306">
        <v>6.2939648515198954</v>
      </c>
      <c r="BR188" s="306">
        <v>5.7747524752475243</v>
      </c>
      <c r="BS188" s="306">
        <v>19.244391971664697</v>
      </c>
      <c r="BT188" s="306">
        <v>5.8749999999999858</v>
      </c>
      <c r="BU188" s="306">
        <v>10.726643598615926</v>
      </c>
      <c r="BV188" s="306">
        <v>3.2142857142857251</v>
      </c>
      <c r="BW188" s="306">
        <v>0.35842293906809264</v>
      </c>
      <c r="BX188" s="404">
        <v>7.2013380655103383</v>
      </c>
      <c r="BY188" s="405">
        <v>5.3661767728851855</v>
      </c>
      <c r="BZ188" s="788" t="s">
        <v>2441</v>
      </c>
      <c r="CA188" s="486">
        <v>-13.809312908893146</v>
      </c>
      <c r="CB188" s="348">
        <v>11.106829648758845</v>
      </c>
      <c r="CC188" s="404">
        <v>44.874883749990389</v>
      </c>
      <c r="CD188" s="570">
        <v>3.4034525499999999</v>
      </c>
      <c r="CE188" s="419">
        <v>3.5184892461900001</v>
      </c>
      <c r="CF188" s="419">
        <v>3.7084876654842605</v>
      </c>
      <c r="CG188" s="419">
        <v>3.9087459994204106</v>
      </c>
      <c r="CH188" s="496">
        <v>4.1198182833891126</v>
      </c>
      <c r="CI188" s="416">
        <v>18.658993744483784</v>
      </c>
      <c r="CJ188" s="405">
        <v>15.699616108105834</v>
      </c>
      <c r="CK188" s="457">
        <v>0.82</v>
      </c>
      <c r="CL188" s="458">
        <v>11.12</v>
      </c>
      <c r="CM188" s="458">
        <v>-6.54</v>
      </c>
      <c r="CN188" s="525">
        <v>4.07</v>
      </c>
      <c r="CO188" s="508">
        <v>1.31</v>
      </c>
    </row>
    <row r="189" spans="1:93" ht="11.25" customHeight="1">
      <c r="A189" s="86" t="s">
        <v>2878</v>
      </c>
      <c r="B189" s="24" t="s">
        <v>2879</v>
      </c>
      <c r="C189" s="91" t="s">
        <v>1878</v>
      </c>
      <c r="D189" s="117">
        <v>11</v>
      </c>
      <c r="E189" s="121">
        <v>311</v>
      </c>
      <c r="F189" s="57" t="s">
        <v>2659</v>
      </c>
      <c r="G189" s="49" t="s">
        <v>2659</v>
      </c>
      <c r="H189" s="179">
        <v>66.38</v>
      </c>
      <c r="I189" s="227">
        <v>5.122024706236818</v>
      </c>
      <c r="J189" s="106">
        <v>0.83</v>
      </c>
      <c r="K189" s="106">
        <v>0.85</v>
      </c>
      <c r="L189" s="83">
        <v>2.4096385542168752</v>
      </c>
      <c r="M189" s="27">
        <v>42074</v>
      </c>
      <c r="N189" s="27">
        <v>42076</v>
      </c>
      <c r="O189" s="26">
        <v>42094</v>
      </c>
      <c r="P189" s="92" t="s">
        <v>1445</v>
      </c>
      <c r="Q189" s="24"/>
      <c r="R189" s="224">
        <v>3.4</v>
      </c>
      <c r="S189" s="231">
        <v>343.43434343434342</v>
      </c>
      <c r="T189" s="680">
        <v>207.83877891635717</v>
      </c>
      <c r="U189" s="227">
        <v>67.050505050505052</v>
      </c>
      <c r="V189" s="263">
        <v>12</v>
      </c>
      <c r="W189" s="161">
        <v>0.99</v>
      </c>
      <c r="X189" s="149">
        <v>12.65</v>
      </c>
      <c r="Y189" s="155">
        <v>5.57</v>
      </c>
      <c r="Z189" s="149">
        <v>3.18</v>
      </c>
      <c r="AA189" s="156">
        <v>4.5</v>
      </c>
      <c r="AB189" s="432">
        <v>-52.8</v>
      </c>
      <c r="AC189" s="474">
        <v>24.54</v>
      </c>
      <c r="AD189" s="443">
        <v>10.4</v>
      </c>
      <c r="AE189" s="474">
        <v>5.3</v>
      </c>
      <c r="AF189" s="723">
        <v>20</v>
      </c>
      <c r="AG189" s="456">
        <v>9003</v>
      </c>
      <c r="AH189" s="655">
        <v>0.26</v>
      </c>
      <c r="AI189" s="767">
        <v>1.65</v>
      </c>
      <c r="AJ189" s="796">
        <v>1.8959989145423022</v>
      </c>
      <c r="AK189" s="688" t="s">
        <v>462</v>
      </c>
      <c r="AL189" s="634">
        <v>6.4102564102564097</v>
      </c>
      <c r="AM189" s="631">
        <v>6.8701436680861372</v>
      </c>
      <c r="AN189" s="631">
        <v>19.718388711239943</v>
      </c>
      <c r="AO189" s="235" t="s">
        <v>462</v>
      </c>
      <c r="AP189" s="808">
        <v>3.32</v>
      </c>
      <c r="AQ189" s="808">
        <v>3.12</v>
      </c>
      <c r="AR189" s="809"/>
      <c r="AS189" s="808">
        <v>2.92</v>
      </c>
      <c r="AT189" s="796">
        <v>2.72</v>
      </c>
      <c r="AU189" s="809"/>
      <c r="AV189" s="810">
        <v>1.94</v>
      </c>
      <c r="AW189" s="811">
        <v>1.35</v>
      </c>
      <c r="AX189" s="811">
        <v>1.24</v>
      </c>
      <c r="AY189" s="811">
        <v>1.145</v>
      </c>
      <c r="AZ189" s="811">
        <v>1.06</v>
      </c>
      <c r="BA189" s="811">
        <v>0.88756799999999991</v>
      </c>
      <c r="BB189" s="812">
        <v>0</v>
      </c>
      <c r="BC189" s="812">
        <v>0</v>
      </c>
      <c r="BD189" s="812">
        <v>0</v>
      </c>
      <c r="BE189" s="812">
        <v>0</v>
      </c>
      <c r="BF189" s="812">
        <v>0</v>
      </c>
      <c r="BG189" s="812">
        <v>0</v>
      </c>
      <c r="BH189" s="810">
        <v>19.702567999999999</v>
      </c>
      <c r="BI189" s="405">
        <v>6.4102564102564097</v>
      </c>
      <c r="BJ189" s="405">
        <v>6.8493150684931559</v>
      </c>
      <c r="BK189" s="405">
        <v>7.3529411764705843</v>
      </c>
      <c r="BL189" s="404">
        <v>40.206185567010323</v>
      </c>
      <c r="BM189" s="404">
        <v>43.703703703703688</v>
      </c>
      <c r="BN189" s="306">
        <v>8.8709677419354982</v>
      </c>
      <c r="BO189" s="306">
        <v>8.2969432314410554</v>
      </c>
      <c r="BP189" s="306">
        <v>8.0188679245283048</v>
      </c>
      <c r="BQ189" s="306">
        <v>19.427469219259841</v>
      </c>
      <c r="BR189" s="306">
        <v>0</v>
      </c>
      <c r="BS189" s="306">
        <v>0</v>
      </c>
      <c r="BT189" s="306">
        <v>0</v>
      </c>
      <c r="BU189" s="306">
        <v>0</v>
      </c>
      <c r="BV189" s="306">
        <v>0</v>
      </c>
      <c r="BW189" s="306">
        <v>0</v>
      </c>
      <c r="BX189" s="404">
        <v>9.9424433362065923</v>
      </c>
      <c r="BY189" s="405">
        <v>13.601717464307463</v>
      </c>
      <c r="BZ189" s="788" t="s">
        <v>2637</v>
      </c>
      <c r="CA189" s="486">
        <v>-42.210091633028291</v>
      </c>
      <c r="CB189" s="348">
        <v>24.840413417476761</v>
      </c>
      <c r="CC189" s="404">
        <v>36.5711904793325</v>
      </c>
      <c r="CD189" s="570">
        <v>3.3531999999999997</v>
      </c>
      <c r="CE189" s="419">
        <v>3.68852</v>
      </c>
      <c r="CF189" s="419">
        <v>3.8840115599999998</v>
      </c>
      <c r="CG189" s="419">
        <v>4.0898641726799996</v>
      </c>
      <c r="CH189" s="496">
        <v>4.3066269738320395</v>
      </c>
      <c r="CI189" s="416">
        <v>19.322222706512036</v>
      </c>
      <c r="CJ189" s="405">
        <v>29.108500612401382</v>
      </c>
      <c r="CK189" s="457">
        <v>0.44</v>
      </c>
      <c r="CL189" s="458">
        <v>41.31</v>
      </c>
      <c r="CM189" s="458">
        <v>-11.95</v>
      </c>
      <c r="CN189" s="459">
        <v>-4.09</v>
      </c>
      <c r="CO189" s="460">
        <v>3.85</v>
      </c>
    </row>
    <row r="190" spans="1:93" ht="11.25" customHeight="1">
      <c r="A190" s="86" t="s">
        <v>794</v>
      </c>
      <c r="B190" s="24" t="s">
        <v>795</v>
      </c>
      <c r="C190" s="24" t="s">
        <v>1378</v>
      </c>
      <c r="D190" s="117">
        <v>12</v>
      </c>
      <c r="E190" s="121">
        <v>283</v>
      </c>
      <c r="F190" s="38" t="s">
        <v>2049</v>
      </c>
      <c r="G190" s="39" t="s">
        <v>1572</v>
      </c>
      <c r="H190" s="179">
        <v>72.09</v>
      </c>
      <c r="I190" s="227">
        <v>3.5927313080871133</v>
      </c>
      <c r="J190" s="106">
        <v>0.6</v>
      </c>
      <c r="K190" s="106">
        <v>0.64749999999999996</v>
      </c>
      <c r="L190" s="83">
        <v>7.9166666666666607</v>
      </c>
      <c r="M190" s="27">
        <v>42060</v>
      </c>
      <c r="N190" s="27">
        <v>42062</v>
      </c>
      <c r="O190" s="26">
        <v>42083</v>
      </c>
      <c r="P190" s="27" t="s">
        <v>589</v>
      </c>
      <c r="Q190" s="201"/>
      <c r="R190" s="224">
        <v>2.59</v>
      </c>
      <c r="S190" s="231">
        <v>100.77821011673151</v>
      </c>
      <c r="T190" s="680">
        <v>112.73208886823171</v>
      </c>
      <c r="U190" s="227">
        <v>28.050583657587552</v>
      </c>
      <c r="V190" s="263">
        <v>12</v>
      </c>
      <c r="W190" s="161">
        <v>2.57</v>
      </c>
      <c r="X190" s="149">
        <v>4.8099999999999996</v>
      </c>
      <c r="Y190" s="155">
        <v>3.32</v>
      </c>
      <c r="Z190" s="149">
        <v>3.63</v>
      </c>
      <c r="AA190" s="156">
        <v>12.9</v>
      </c>
      <c r="AB190" s="432">
        <v>24.1</v>
      </c>
      <c r="AC190" s="474">
        <v>4.8099999999999996</v>
      </c>
      <c r="AD190" s="443">
        <v>1.8</v>
      </c>
      <c r="AE190" s="474">
        <v>5.83</v>
      </c>
      <c r="AF190" s="723">
        <v>20</v>
      </c>
      <c r="AG190" s="456">
        <v>42094</v>
      </c>
      <c r="AH190" s="655">
        <v>0.3</v>
      </c>
      <c r="AI190" s="767">
        <v>2.16</v>
      </c>
      <c r="AJ190" s="796">
        <v>3.622696529635995</v>
      </c>
      <c r="AK190" s="688">
        <v>1.0313084174884286</v>
      </c>
      <c r="AL190" s="634">
        <v>6.6666666666666652</v>
      </c>
      <c r="AM190" s="631">
        <v>6.8025622691793464</v>
      </c>
      <c r="AN190" s="631">
        <v>6.5208537533447908</v>
      </c>
      <c r="AO190" s="235">
        <v>6.3228939498285008</v>
      </c>
      <c r="AP190" s="808">
        <v>2.4</v>
      </c>
      <c r="AQ190" s="808">
        <v>2.25</v>
      </c>
      <c r="AR190" s="809"/>
      <c r="AS190" s="808">
        <v>2.11</v>
      </c>
      <c r="AT190" s="796">
        <v>1.97</v>
      </c>
      <c r="AU190" s="809"/>
      <c r="AV190" s="810">
        <v>1.83</v>
      </c>
      <c r="AW190" s="811">
        <v>1.75</v>
      </c>
      <c r="AX190" s="812">
        <v>1.58</v>
      </c>
      <c r="AY190" s="811">
        <v>1.46</v>
      </c>
      <c r="AZ190" s="811">
        <v>1.38</v>
      </c>
      <c r="BA190" s="811">
        <v>1.34</v>
      </c>
      <c r="BB190" s="811">
        <v>1.3</v>
      </c>
      <c r="BC190" s="812">
        <v>1.29</v>
      </c>
      <c r="BD190" s="812">
        <v>1.29</v>
      </c>
      <c r="BE190" s="812">
        <v>1.29</v>
      </c>
      <c r="BF190" s="812">
        <v>1.29</v>
      </c>
      <c r="BG190" s="812">
        <v>1.29</v>
      </c>
      <c r="BH190" s="810">
        <v>25.82</v>
      </c>
      <c r="BI190" s="405">
        <v>6.6666666666666652</v>
      </c>
      <c r="BJ190" s="405">
        <v>6.6350710900473953</v>
      </c>
      <c r="BK190" s="405">
        <v>7.1065989847715727</v>
      </c>
      <c r="BL190" s="404">
        <v>7.6502732240437021</v>
      </c>
      <c r="BM190" s="404">
        <v>4.5714285714285818</v>
      </c>
      <c r="BN190" s="306">
        <v>10.759493670886066</v>
      </c>
      <c r="BO190" s="306">
        <v>8.2191780821917924</v>
      </c>
      <c r="BP190" s="306">
        <v>5.7971014492753659</v>
      </c>
      <c r="BQ190" s="306">
        <v>2.9850746268656581</v>
      </c>
      <c r="BR190" s="306">
        <v>3.0769230769230882</v>
      </c>
      <c r="BS190" s="306">
        <v>0.77519379844961378</v>
      </c>
      <c r="BT190" s="306">
        <v>0</v>
      </c>
      <c r="BU190" s="306">
        <v>0</v>
      </c>
      <c r="BV190" s="306">
        <v>0</v>
      </c>
      <c r="BW190" s="306">
        <v>0</v>
      </c>
      <c r="BX190" s="404">
        <v>4.2828668827699667</v>
      </c>
      <c r="BY190" s="405">
        <v>3.4560073272133423</v>
      </c>
      <c r="BZ190" s="788" t="s">
        <v>52</v>
      </c>
      <c r="CA190" s="486">
        <v>-17.936998596155647</v>
      </c>
      <c r="CB190" s="348">
        <v>10.113585061431904</v>
      </c>
      <c r="CC190" s="404">
        <v>50.381196728469213</v>
      </c>
      <c r="CD190" s="570">
        <v>2.64</v>
      </c>
      <c r="CE190" s="419">
        <v>2.7669840000000003</v>
      </c>
      <c r="CF190" s="419">
        <v>2.9282991672000005</v>
      </c>
      <c r="CG190" s="419">
        <v>3.0990190086477605</v>
      </c>
      <c r="CH190" s="496">
        <v>3.2796918168519249</v>
      </c>
      <c r="CI190" s="416">
        <v>14.713993992699685</v>
      </c>
      <c r="CJ190" s="405">
        <v>20.410589530725044</v>
      </c>
      <c r="CK190" s="457">
        <v>0.26</v>
      </c>
      <c r="CL190" s="458">
        <v>14.31</v>
      </c>
      <c r="CM190" s="458">
        <v>-10.09</v>
      </c>
      <c r="CN190" s="459">
        <v>-4.75</v>
      </c>
      <c r="CO190" s="460">
        <v>2.5</v>
      </c>
    </row>
    <row r="191" spans="1:93" ht="11.25" customHeight="1">
      <c r="A191" s="30" t="s">
        <v>2653</v>
      </c>
      <c r="B191" s="32" t="s">
        <v>2406</v>
      </c>
      <c r="C191" s="186" t="s">
        <v>1547</v>
      </c>
      <c r="D191" s="118">
        <v>6</v>
      </c>
      <c r="E191" s="24">
        <v>475</v>
      </c>
      <c r="F191" s="65" t="s">
        <v>2659</v>
      </c>
      <c r="G191" s="66" t="s">
        <v>2659</v>
      </c>
      <c r="H191" s="498">
        <v>45.2</v>
      </c>
      <c r="I191" s="229">
        <v>3.5398230088495577</v>
      </c>
      <c r="J191" s="203">
        <v>0.375</v>
      </c>
      <c r="K191" s="203">
        <v>0.4</v>
      </c>
      <c r="L191" s="84">
        <v>6.6666666666666652</v>
      </c>
      <c r="M191" s="44">
        <v>42094</v>
      </c>
      <c r="N191" s="44">
        <v>42096</v>
      </c>
      <c r="O191" s="43">
        <v>42109</v>
      </c>
      <c r="P191" s="44" t="s">
        <v>1514</v>
      </c>
      <c r="Q191" s="186" t="s">
        <v>2547</v>
      </c>
      <c r="R191" s="192">
        <v>1.6</v>
      </c>
      <c r="S191" s="672">
        <v>24.096385542168676</v>
      </c>
      <c r="T191" s="681">
        <v>-44.721709285071739</v>
      </c>
      <c r="U191" s="229">
        <v>6.8072289156626518</v>
      </c>
      <c r="V191" s="264">
        <v>12</v>
      </c>
      <c r="W191" s="162">
        <v>6.64</v>
      </c>
      <c r="X191" s="150">
        <v>2.27</v>
      </c>
      <c r="Y191" s="157">
        <v>0.53</v>
      </c>
      <c r="Z191" s="150">
        <v>1.01</v>
      </c>
      <c r="AA191" s="158">
        <v>15.1</v>
      </c>
      <c r="AB191" s="434">
        <v>388.2</v>
      </c>
      <c r="AC191" s="475">
        <v>5.73</v>
      </c>
      <c r="AD191" s="445">
        <v>13.1</v>
      </c>
      <c r="AE191" s="475">
        <v>3</v>
      </c>
      <c r="AF191" s="725">
        <v>14</v>
      </c>
      <c r="AG191" s="467">
        <v>2947</v>
      </c>
      <c r="AH191" s="738">
        <v>0.1</v>
      </c>
      <c r="AI191" s="769">
        <v>0.47</v>
      </c>
      <c r="AJ191" s="796" t="s">
        <v>462</v>
      </c>
      <c r="AK191" s="688" t="s">
        <v>462</v>
      </c>
      <c r="AL191" s="635">
        <v>23.809523809523814</v>
      </c>
      <c r="AM191" s="636">
        <v>25.99210498948732</v>
      </c>
      <c r="AN191" s="636" t="s">
        <v>462</v>
      </c>
      <c r="AO191" s="236" t="s">
        <v>462</v>
      </c>
      <c r="AP191" s="814">
        <v>1.3</v>
      </c>
      <c r="AQ191" s="814">
        <v>1.05</v>
      </c>
      <c r="AR191" s="815"/>
      <c r="AS191" s="814">
        <v>0.85</v>
      </c>
      <c r="AT191" s="797">
        <v>0.65</v>
      </c>
      <c r="AU191" s="815"/>
      <c r="AV191" s="816">
        <v>0.375</v>
      </c>
      <c r="AW191" s="820">
        <v>0</v>
      </c>
      <c r="AX191" s="820">
        <v>0</v>
      </c>
      <c r="AY191" s="820">
        <v>0</v>
      </c>
      <c r="AZ191" s="820">
        <v>0</v>
      </c>
      <c r="BA191" s="820">
        <v>0</v>
      </c>
      <c r="BB191" s="820">
        <v>0</v>
      </c>
      <c r="BC191" s="820">
        <v>0</v>
      </c>
      <c r="BD191" s="820">
        <v>0</v>
      </c>
      <c r="BE191" s="820">
        <v>0</v>
      </c>
      <c r="BF191" s="820">
        <v>0</v>
      </c>
      <c r="BG191" s="820">
        <v>0</v>
      </c>
      <c r="BH191" s="816">
        <v>4.2249999999999996</v>
      </c>
      <c r="BI191" s="409">
        <v>23.809523809523814</v>
      </c>
      <c r="BJ191" s="409">
        <v>23.529411764705888</v>
      </c>
      <c r="BK191" s="409">
        <v>30.76923076923077</v>
      </c>
      <c r="BL191" s="408">
        <v>73.333333333333343</v>
      </c>
      <c r="BM191" s="408">
        <v>0</v>
      </c>
      <c r="BN191" s="395">
        <v>0</v>
      </c>
      <c r="BO191" s="395">
        <v>0</v>
      </c>
      <c r="BP191" s="395">
        <v>0</v>
      </c>
      <c r="BQ191" s="395">
        <v>0</v>
      </c>
      <c r="BR191" s="395">
        <v>0</v>
      </c>
      <c r="BS191" s="395">
        <v>0</v>
      </c>
      <c r="BT191" s="395">
        <v>0</v>
      </c>
      <c r="BU191" s="395">
        <v>0</v>
      </c>
      <c r="BV191" s="395">
        <v>0</v>
      </c>
      <c r="BW191" s="395">
        <v>0</v>
      </c>
      <c r="BX191" s="408">
        <v>10.096099978452919</v>
      </c>
      <c r="BY191" s="409">
        <v>19.859643266875945</v>
      </c>
      <c r="BZ191" s="654" t="s">
        <v>2441</v>
      </c>
      <c r="CA191" s="487" t="s">
        <v>462</v>
      </c>
      <c r="CB191" s="349" t="s">
        <v>462</v>
      </c>
      <c r="CC191" s="408">
        <v>59.047971887550197</v>
      </c>
      <c r="CD191" s="574">
        <v>1.43</v>
      </c>
      <c r="CE191" s="420">
        <v>1.5119390000000001</v>
      </c>
      <c r="CF191" s="420">
        <v>1.5572971700000002</v>
      </c>
      <c r="CG191" s="420">
        <v>1.6040160851000003</v>
      </c>
      <c r="CH191" s="497">
        <v>1.6521365676530002</v>
      </c>
      <c r="CI191" s="421">
        <v>7.7553888227530017</v>
      </c>
      <c r="CJ191" s="409">
        <v>17.157939873347345</v>
      </c>
      <c r="CK191" s="468">
        <v>1.61</v>
      </c>
      <c r="CL191" s="469">
        <v>38.06</v>
      </c>
      <c r="CM191" s="469">
        <v>-19.66</v>
      </c>
      <c r="CN191" s="528">
        <v>12.25</v>
      </c>
      <c r="CO191" s="476">
        <v>14.27</v>
      </c>
    </row>
    <row r="192" spans="1:93" ht="11.25" customHeight="1">
      <c r="A192" s="15" t="s">
        <v>2817</v>
      </c>
      <c r="B192" s="16" t="s">
        <v>3571</v>
      </c>
      <c r="C192" s="16" t="s">
        <v>3267</v>
      </c>
      <c r="D192" s="116">
        <v>28</v>
      </c>
      <c r="E192" s="121">
        <v>94</v>
      </c>
      <c r="F192" s="36" t="s">
        <v>2049</v>
      </c>
      <c r="G192" s="37" t="s">
        <v>2049</v>
      </c>
      <c r="H192" s="171">
        <v>37.04</v>
      </c>
      <c r="I192" s="227">
        <v>1.7818574514038878</v>
      </c>
      <c r="J192" s="97">
        <v>0.14000000000000001</v>
      </c>
      <c r="K192" s="97">
        <v>0.16500000000000001</v>
      </c>
      <c r="L192" s="96">
        <v>17.857142857142861</v>
      </c>
      <c r="M192" s="105">
        <v>41794</v>
      </c>
      <c r="N192" s="20">
        <v>41796</v>
      </c>
      <c r="O192" s="19">
        <v>41810</v>
      </c>
      <c r="P192" s="230" t="s">
        <v>589</v>
      </c>
      <c r="Q192" s="128"/>
      <c r="R192" s="224">
        <v>0.66</v>
      </c>
      <c r="S192" s="231">
        <v>37.714285714285715</v>
      </c>
      <c r="T192" s="680">
        <v>133.5819084101077</v>
      </c>
      <c r="U192" s="227">
        <v>21.165714285714284</v>
      </c>
      <c r="V192" s="263">
        <v>7</v>
      </c>
      <c r="W192" s="161">
        <v>1.75</v>
      </c>
      <c r="X192" s="149">
        <v>2.33</v>
      </c>
      <c r="Y192" s="155">
        <v>2.04</v>
      </c>
      <c r="Z192" s="149">
        <v>5.8</v>
      </c>
      <c r="AA192" s="156">
        <v>24.6</v>
      </c>
      <c r="AB192" s="432">
        <v>7.3</v>
      </c>
      <c r="AC192" s="474">
        <v>12.4</v>
      </c>
      <c r="AD192" s="443">
        <v>16.2</v>
      </c>
      <c r="AE192" s="474">
        <v>9.07</v>
      </c>
      <c r="AF192" s="723">
        <v>13</v>
      </c>
      <c r="AG192" s="456">
        <v>5052</v>
      </c>
      <c r="AH192" s="655">
        <v>1.2</v>
      </c>
      <c r="AI192" s="767">
        <v>0.57999999999999996</v>
      </c>
      <c r="AJ192" s="795">
        <v>1.3901615894772335</v>
      </c>
      <c r="AK192" s="794">
        <v>1.1919077915036171</v>
      </c>
      <c r="AL192" s="634">
        <v>27</v>
      </c>
      <c r="AM192" s="631">
        <v>29.854969867969071</v>
      </c>
      <c r="AN192" s="631">
        <v>22.52061774953118</v>
      </c>
      <c r="AO192" s="638">
        <v>18.894597308673468</v>
      </c>
      <c r="AP192" s="808">
        <v>0.63500000000000001</v>
      </c>
      <c r="AQ192" s="808">
        <v>0.5</v>
      </c>
      <c r="AR192" s="809"/>
      <c r="AS192" s="808">
        <v>0.35</v>
      </c>
      <c r="AT192" s="796">
        <v>0.28999999999999998</v>
      </c>
      <c r="AU192" s="809"/>
      <c r="AV192" s="810">
        <v>0.2475</v>
      </c>
      <c r="AW192" s="812">
        <v>0.23</v>
      </c>
      <c r="AX192" s="811">
        <v>0.2225</v>
      </c>
      <c r="AY192" s="811">
        <v>0.19</v>
      </c>
      <c r="AZ192" s="811">
        <v>0.17</v>
      </c>
      <c r="BA192" s="811">
        <v>0.14000000000000001</v>
      </c>
      <c r="BB192" s="811">
        <v>0.1125</v>
      </c>
      <c r="BC192" s="811">
        <v>9.2499999999999999E-2</v>
      </c>
      <c r="BD192" s="811">
        <v>8.2500000000000004E-2</v>
      </c>
      <c r="BE192" s="812">
        <v>7.4999999999999997E-2</v>
      </c>
      <c r="BF192" s="811">
        <v>7.1249999999999994E-2</v>
      </c>
      <c r="BG192" s="811">
        <v>6.25E-2</v>
      </c>
      <c r="BH192" s="810">
        <v>3.4712499999999999</v>
      </c>
      <c r="BI192" s="405">
        <v>27</v>
      </c>
      <c r="BJ192" s="405">
        <v>42.857142857142861</v>
      </c>
      <c r="BK192" s="405">
        <v>20.68965517241379</v>
      </c>
      <c r="BL192" s="404">
        <v>17.171717171717169</v>
      </c>
      <c r="BM192" s="404">
        <v>7.6086956521739024</v>
      </c>
      <c r="BN192" s="306">
        <v>3.3707865168539408</v>
      </c>
      <c r="BO192" s="306">
        <v>17.105263157894733</v>
      </c>
      <c r="BP192" s="306">
        <v>11.764705882352944</v>
      </c>
      <c r="BQ192" s="306">
        <v>21.42857142857142</v>
      </c>
      <c r="BR192" s="306">
        <v>24.444444444444446</v>
      </c>
      <c r="BS192" s="306">
        <v>21.621621621621621</v>
      </c>
      <c r="BT192" s="306">
        <v>12.12121212121211</v>
      </c>
      <c r="BU192" s="306">
        <v>10</v>
      </c>
      <c r="BV192" s="306">
        <v>5.2631578947368363</v>
      </c>
      <c r="BW192" s="306">
        <v>14</v>
      </c>
      <c r="BX192" s="404">
        <v>17.096464928075719</v>
      </c>
      <c r="BY192" s="405">
        <v>9.6588962692400813</v>
      </c>
      <c r="BZ192" s="788" t="s">
        <v>2558</v>
      </c>
      <c r="CA192" s="486">
        <v>3.1367609152207834</v>
      </c>
      <c r="CB192" s="348">
        <v>24.302475200935067</v>
      </c>
      <c r="CC192" s="404">
        <v>76.086999999999989</v>
      </c>
      <c r="CD192" s="570">
        <v>0.68135499999999993</v>
      </c>
      <c r="CE192" s="419">
        <v>0.74949049999999995</v>
      </c>
      <c r="CF192" s="419">
        <v>0.81746928834999999</v>
      </c>
      <c r="CG192" s="419">
        <v>0.89161375280334498</v>
      </c>
      <c r="CH192" s="496">
        <v>0.97248312018260841</v>
      </c>
      <c r="CI192" s="416">
        <v>4.1124116613359529</v>
      </c>
      <c r="CJ192" s="405">
        <v>11.102623275745014</v>
      </c>
      <c r="CK192" s="457">
        <v>0.97</v>
      </c>
      <c r="CL192" s="458">
        <v>3.23</v>
      </c>
      <c r="CM192" s="458">
        <v>-13.73</v>
      </c>
      <c r="CN192" s="459">
        <v>-1.1599999999999999</v>
      </c>
      <c r="CO192" s="460">
        <v>-6.33</v>
      </c>
    </row>
    <row r="193" spans="1:93" ht="11.25" customHeight="1">
      <c r="A193" s="86" t="s">
        <v>3048</v>
      </c>
      <c r="B193" s="24" t="s">
        <v>3376</v>
      </c>
      <c r="C193" s="24" t="s">
        <v>3417</v>
      </c>
      <c r="D193" s="117">
        <v>12</v>
      </c>
      <c r="E193" s="121">
        <v>247</v>
      </c>
      <c r="F193" s="38" t="s">
        <v>2049</v>
      </c>
      <c r="G193" s="39" t="s">
        <v>2049</v>
      </c>
      <c r="H193" s="687">
        <v>15.33</v>
      </c>
      <c r="I193" s="227">
        <v>3.4311806914546641</v>
      </c>
      <c r="J193" s="106">
        <v>0.1275</v>
      </c>
      <c r="K193" s="106">
        <v>0.13150000000000001</v>
      </c>
      <c r="L193" s="83">
        <v>3.1372549019607954</v>
      </c>
      <c r="M193" s="501">
        <v>41758</v>
      </c>
      <c r="N193" s="329">
        <v>41760</v>
      </c>
      <c r="O193" s="331">
        <v>41774</v>
      </c>
      <c r="P193" s="92" t="s">
        <v>1518</v>
      </c>
      <c r="Q193" s="24"/>
      <c r="R193" s="224">
        <v>0.52600000000000002</v>
      </c>
      <c r="S193" s="231">
        <v>97.407407407407405</v>
      </c>
      <c r="T193" s="680">
        <v>11.763639485796574</v>
      </c>
      <c r="U193" s="227">
        <v>28.388888888888886</v>
      </c>
      <c r="V193" s="263">
        <v>12</v>
      </c>
      <c r="W193" s="478">
        <v>0.54</v>
      </c>
      <c r="X193" s="480">
        <v>1.25</v>
      </c>
      <c r="Y193" s="479">
        <v>0.7</v>
      </c>
      <c r="Z193" s="480">
        <v>0.99</v>
      </c>
      <c r="AA193" s="481" t="s">
        <v>462</v>
      </c>
      <c r="AB193" s="484" t="s">
        <v>462</v>
      </c>
      <c r="AC193" s="734" t="s">
        <v>462</v>
      </c>
      <c r="AD193" s="523" t="s">
        <v>462</v>
      </c>
      <c r="AE193" s="734" t="s">
        <v>462</v>
      </c>
      <c r="AF193" s="723">
        <v>1</v>
      </c>
      <c r="AG193" s="643">
        <v>413</v>
      </c>
      <c r="AH193" s="739" t="s">
        <v>462</v>
      </c>
      <c r="AI193" s="479" t="s">
        <v>462</v>
      </c>
      <c r="AJ193" s="796" t="s">
        <v>462</v>
      </c>
      <c r="AK193" s="688">
        <v>0.47725524877865722</v>
      </c>
      <c r="AL193" s="634">
        <v>3.3663366336633693</v>
      </c>
      <c r="AM193" s="631">
        <v>3.1950734414397219</v>
      </c>
      <c r="AN193" s="631">
        <v>3.359748901730919</v>
      </c>
      <c r="AO193" s="235">
        <v>7.0397316956258615</v>
      </c>
      <c r="AP193" s="808">
        <v>0.52200000000000002</v>
      </c>
      <c r="AQ193" s="808">
        <v>0.505</v>
      </c>
      <c r="AR193" s="809"/>
      <c r="AS193" s="808">
        <v>0.48749999999999999</v>
      </c>
      <c r="AT193" s="796">
        <v>0.47499999999999998</v>
      </c>
      <c r="AU193" s="809"/>
      <c r="AV193" s="810">
        <v>0.45750000000000002</v>
      </c>
      <c r="AW193" s="811">
        <v>0.4425</v>
      </c>
      <c r="AX193" s="811">
        <v>0.40500000000000003</v>
      </c>
      <c r="AY193" s="811">
        <v>0.35249999999999998</v>
      </c>
      <c r="AZ193" s="811">
        <v>0.32250000000000001</v>
      </c>
      <c r="BA193" s="811">
        <v>0.29249999999999998</v>
      </c>
      <c r="BB193" s="811">
        <v>0.26437500000000003</v>
      </c>
      <c r="BC193" s="811">
        <v>0.12375</v>
      </c>
      <c r="BD193" s="812">
        <v>0</v>
      </c>
      <c r="BE193" s="812">
        <v>0</v>
      </c>
      <c r="BF193" s="812">
        <v>0</v>
      </c>
      <c r="BG193" s="812">
        <v>0</v>
      </c>
      <c r="BH193" s="810">
        <v>4.650125000000001</v>
      </c>
      <c r="BI193" s="405">
        <v>3.3663366336633693</v>
      </c>
      <c r="BJ193" s="405">
        <v>3.5897435897435992</v>
      </c>
      <c r="BK193" s="405">
        <v>2.6315789473684292</v>
      </c>
      <c r="BL193" s="404">
        <v>3.82513661202184</v>
      </c>
      <c r="BM193" s="404">
        <v>3.3898305084745894</v>
      </c>
      <c r="BN193" s="306">
        <v>9.259259259259256</v>
      </c>
      <c r="BO193" s="306">
        <v>14.893617021276606</v>
      </c>
      <c r="BP193" s="306">
        <v>9.302325581395344</v>
      </c>
      <c r="BQ193" s="306">
        <v>10.256410256410264</v>
      </c>
      <c r="BR193" s="306">
        <v>10.638297872340408</v>
      </c>
      <c r="BS193" s="306">
        <v>113.63636363636367</v>
      </c>
      <c r="BT193" s="306">
        <v>0</v>
      </c>
      <c r="BU193" s="306">
        <v>0</v>
      </c>
      <c r="BV193" s="306">
        <v>0</v>
      </c>
      <c r="BW193" s="306">
        <v>0</v>
      </c>
      <c r="BX193" s="404">
        <v>12.319259994554493</v>
      </c>
      <c r="BY193" s="405">
        <v>27.454788595793964</v>
      </c>
      <c r="BZ193" s="788" t="s">
        <v>2637</v>
      </c>
      <c r="CA193" s="486">
        <v>-21.597959295703305</v>
      </c>
      <c r="CB193" s="348">
        <v>6.7909295931855826</v>
      </c>
      <c r="CC193" s="404">
        <v>42.359443157580706</v>
      </c>
      <c r="CD193" s="570">
        <v>0.53766000000000003</v>
      </c>
      <c r="CE193" s="419">
        <v>0.5537898</v>
      </c>
      <c r="CF193" s="419">
        <v>0.57040349400000001</v>
      </c>
      <c r="CG193" s="419">
        <v>0.58751559882000004</v>
      </c>
      <c r="CH193" s="496">
        <v>0.60514106678460011</v>
      </c>
      <c r="CI193" s="416">
        <v>2.8545099596046</v>
      </c>
      <c r="CJ193" s="405">
        <v>18.620417218555772</v>
      </c>
      <c r="CK193" s="483" t="s">
        <v>462</v>
      </c>
      <c r="CL193" s="502">
        <v>10.45</v>
      </c>
      <c r="CM193" s="502">
        <v>-6.92</v>
      </c>
      <c r="CN193" s="526">
        <v>-4.22</v>
      </c>
      <c r="CO193" s="527">
        <v>-2.44</v>
      </c>
    </row>
    <row r="194" spans="1:93" ht="11.25" customHeight="1">
      <c r="A194" s="86" t="s">
        <v>3335</v>
      </c>
      <c r="B194" s="91" t="s">
        <v>3336</v>
      </c>
      <c r="C194" s="24" t="s">
        <v>3417</v>
      </c>
      <c r="D194" s="117">
        <v>12</v>
      </c>
      <c r="E194" s="121">
        <v>248</v>
      </c>
      <c r="F194" s="57" t="s">
        <v>2659</v>
      </c>
      <c r="G194" s="49" t="s">
        <v>2659</v>
      </c>
      <c r="H194" s="687">
        <v>29.4</v>
      </c>
      <c r="I194" s="227">
        <v>1.5782312925170068</v>
      </c>
      <c r="J194" s="106">
        <v>0.115</v>
      </c>
      <c r="K194" s="106">
        <v>0.11600000000000001</v>
      </c>
      <c r="L194" s="83">
        <v>0.86956521739129933</v>
      </c>
      <c r="M194" s="331">
        <v>41758</v>
      </c>
      <c r="N194" s="329">
        <v>41760</v>
      </c>
      <c r="O194" s="331">
        <v>41774</v>
      </c>
      <c r="P194" s="92" t="s">
        <v>1518</v>
      </c>
      <c r="Q194" s="24"/>
      <c r="R194" s="224">
        <v>0.46400000000000002</v>
      </c>
      <c r="S194" s="231">
        <v>85.925925925925924</v>
      </c>
      <c r="T194" s="680">
        <v>105.78065752724592</v>
      </c>
      <c r="U194" s="227">
        <v>54.444444444444436</v>
      </c>
      <c r="V194" s="263">
        <v>12</v>
      </c>
      <c r="W194" s="478">
        <v>0.54</v>
      </c>
      <c r="X194" s="480" t="s">
        <v>462</v>
      </c>
      <c r="Y194" s="479">
        <v>1.24</v>
      </c>
      <c r="Z194" s="480">
        <v>1.75</v>
      </c>
      <c r="AA194" s="481" t="s">
        <v>462</v>
      </c>
      <c r="AB194" s="484" t="s">
        <v>462</v>
      </c>
      <c r="AC194" s="734" t="s">
        <v>462</v>
      </c>
      <c r="AD194" s="523" t="s">
        <v>462</v>
      </c>
      <c r="AE194" s="734" t="s">
        <v>462</v>
      </c>
      <c r="AF194" s="723">
        <v>0</v>
      </c>
      <c r="AG194" s="643">
        <v>728</v>
      </c>
      <c r="AH194" s="739" t="s">
        <v>462</v>
      </c>
      <c r="AI194" s="479" t="s">
        <v>462</v>
      </c>
      <c r="AJ194" s="796" t="s">
        <v>462</v>
      </c>
      <c r="AK194" s="688">
        <v>0.47387166539021519</v>
      </c>
      <c r="AL194" s="634">
        <v>1.758241758241752</v>
      </c>
      <c r="AM194" s="631">
        <v>2.8957302395762774</v>
      </c>
      <c r="AN194" s="631">
        <v>3.3589921753061081</v>
      </c>
      <c r="AO194" s="235">
        <v>7.0884005536395733</v>
      </c>
      <c r="AP194" s="808">
        <v>0.46300000000000002</v>
      </c>
      <c r="AQ194" s="808">
        <v>0.45500000000000002</v>
      </c>
      <c r="AR194" s="809"/>
      <c r="AS194" s="808">
        <v>0.4375</v>
      </c>
      <c r="AT194" s="796">
        <v>0.42499999999999999</v>
      </c>
      <c r="AU194" s="809"/>
      <c r="AV194" s="810">
        <v>0.40749999999999997</v>
      </c>
      <c r="AW194" s="811">
        <v>0.39250000000000002</v>
      </c>
      <c r="AX194" s="811">
        <v>0.35499999999999998</v>
      </c>
      <c r="AY194" s="811">
        <v>0.30249999999999999</v>
      </c>
      <c r="AZ194" s="811">
        <v>0.27374999999999999</v>
      </c>
      <c r="BA194" s="811">
        <v>0.25031000000000003</v>
      </c>
      <c r="BB194" s="811">
        <v>0.23343</v>
      </c>
      <c r="BC194" s="811">
        <v>0.21937499999999999</v>
      </c>
      <c r="BD194" s="812">
        <v>0.20250000000000001</v>
      </c>
      <c r="BE194" s="812">
        <v>0.20250000000000001</v>
      </c>
      <c r="BF194" s="811">
        <v>0.20250000000000001</v>
      </c>
      <c r="BG194" s="811">
        <v>0.199685</v>
      </c>
      <c r="BH194" s="810">
        <v>5.0220499999999992</v>
      </c>
      <c r="BI194" s="405">
        <v>1.758241758241752</v>
      </c>
      <c r="BJ194" s="405">
        <v>4</v>
      </c>
      <c r="BK194" s="405">
        <v>2.941176470588247</v>
      </c>
      <c r="BL194" s="404">
        <v>4.2944785276073594</v>
      </c>
      <c r="BM194" s="404">
        <v>3.8216560509554132</v>
      </c>
      <c r="BN194" s="306">
        <v>10.563380281690149</v>
      </c>
      <c r="BO194" s="306">
        <v>17.355371900826434</v>
      </c>
      <c r="BP194" s="306">
        <v>10.502283105022837</v>
      </c>
      <c r="BQ194" s="306">
        <v>9.3643881586832123</v>
      </c>
      <c r="BR194" s="306">
        <v>7.2312898941867099</v>
      </c>
      <c r="BS194" s="306">
        <v>6.4068376068376232</v>
      </c>
      <c r="BT194" s="306">
        <v>8.333333333333325</v>
      </c>
      <c r="BU194" s="306">
        <v>0</v>
      </c>
      <c r="BV194" s="306">
        <v>0</v>
      </c>
      <c r="BW194" s="306">
        <v>1.40972030948745</v>
      </c>
      <c r="BX194" s="404">
        <v>5.8654771598307027</v>
      </c>
      <c r="BY194" s="405">
        <v>4.620870981865715</v>
      </c>
      <c r="BZ194" s="788" t="s">
        <v>2637</v>
      </c>
      <c r="CA194" s="486">
        <v>-49.507220976621319</v>
      </c>
      <c r="CB194" s="348">
        <v>4.9372234678231148</v>
      </c>
      <c r="CC194" s="404">
        <v>27.611166514955823</v>
      </c>
      <c r="CD194" s="570">
        <v>0.47689000000000004</v>
      </c>
      <c r="CE194" s="419">
        <v>0.49119670000000004</v>
      </c>
      <c r="CF194" s="419">
        <v>0.50593260100000004</v>
      </c>
      <c r="CG194" s="419">
        <v>0.52111057903000002</v>
      </c>
      <c r="CH194" s="496">
        <v>0.53674389640090003</v>
      </c>
      <c r="CI194" s="416">
        <v>2.5318737764309005</v>
      </c>
      <c r="CJ194" s="405">
        <v>8.611815566091499</v>
      </c>
      <c r="CK194" s="483" t="s">
        <v>462</v>
      </c>
      <c r="CL194" s="502" t="s">
        <v>462</v>
      </c>
      <c r="CM194" s="502" t="s">
        <v>462</v>
      </c>
      <c r="CN194" s="526">
        <v>11.62</v>
      </c>
      <c r="CO194" s="527">
        <v>15.64</v>
      </c>
    </row>
    <row r="195" spans="1:93" ht="11.25" customHeight="1">
      <c r="A195" s="23" t="s">
        <v>145</v>
      </c>
      <c r="B195" s="24" t="s">
        <v>146</v>
      </c>
      <c r="C195" s="24" t="s">
        <v>2734</v>
      </c>
      <c r="D195" s="117">
        <v>5</v>
      </c>
      <c r="E195" s="24">
        <v>492</v>
      </c>
      <c r="F195" s="38" t="s">
        <v>1572</v>
      </c>
      <c r="G195" s="39" t="s">
        <v>1572</v>
      </c>
      <c r="H195" s="181">
        <v>22.53</v>
      </c>
      <c r="I195" s="227">
        <v>3.8615179760319571</v>
      </c>
      <c r="J195" s="106">
        <v>0.21249999999999999</v>
      </c>
      <c r="K195" s="106">
        <v>0.2175</v>
      </c>
      <c r="L195" s="83">
        <v>2.3529411764705799</v>
      </c>
      <c r="M195" s="331">
        <v>41717</v>
      </c>
      <c r="N195" s="329">
        <v>41719</v>
      </c>
      <c r="O195" s="331">
        <v>41729</v>
      </c>
      <c r="P195" s="27" t="s">
        <v>1445</v>
      </c>
      <c r="Q195" s="627"/>
      <c r="R195" s="224">
        <v>0.87</v>
      </c>
      <c r="S195" s="231">
        <v>55.063291139240498</v>
      </c>
      <c r="T195" s="680">
        <v>36.732514753138744</v>
      </c>
      <c r="U195" s="227">
        <v>14.259493670886076</v>
      </c>
      <c r="V195" s="263">
        <v>12</v>
      </c>
      <c r="W195" s="161">
        <v>1.58</v>
      </c>
      <c r="X195" s="149">
        <v>2.85</v>
      </c>
      <c r="Y195" s="155">
        <v>1.82</v>
      </c>
      <c r="Z195" s="149">
        <v>2.95</v>
      </c>
      <c r="AA195" s="156">
        <v>21.8</v>
      </c>
      <c r="AB195" s="432">
        <v>92.6</v>
      </c>
      <c r="AC195" s="474">
        <v>-29.85</v>
      </c>
      <c r="AD195" s="443">
        <v>-7.6</v>
      </c>
      <c r="AE195" s="474">
        <v>5</v>
      </c>
      <c r="AF195" s="723">
        <v>5</v>
      </c>
      <c r="AG195" s="456">
        <v>502</v>
      </c>
      <c r="AH195" s="655">
        <v>2.2000000000000002</v>
      </c>
      <c r="AI195" s="767">
        <v>0.85</v>
      </c>
      <c r="AJ195" s="796" t="s">
        <v>462</v>
      </c>
      <c r="AK195" s="688" t="s">
        <v>462</v>
      </c>
      <c r="AL195" s="634">
        <v>4.1916167664670656</v>
      </c>
      <c r="AM195" s="631">
        <v>2.6221535256290007</v>
      </c>
      <c r="AN195" s="631" t="s">
        <v>462</v>
      </c>
      <c r="AO195" s="235" t="s">
        <v>462</v>
      </c>
      <c r="AP195" s="808">
        <v>0.87</v>
      </c>
      <c r="AQ195" s="808">
        <v>0.83499999999999996</v>
      </c>
      <c r="AR195" s="832"/>
      <c r="AS195" s="808">
        <v>0.82250000000000001</v>
      </c>
      <c r="AT195" s="796">
        <v>0.80500000000000005</v>
      </c>
      <c r="AU195" s="832"/>
      <c r="AV195" s="810">
        <v>0.38250000000000001</v>
      </c>
      <c r="AW195" s="812">
        <v>0</v>
      </c>
      <c r="AX195" s="812">
        <v>0</v>
      </c>
      <c r="AY195" s="812">
        <v>0</v>
      </c>
      <c r="AZ195" s="812">
        <v>0</v>
      </c>
      <c r="BA195" s="812">
        <v>0</v>
      </c>
      <c r="BB195" s="812">
        <v>0</v>
      </c>
      <c r="BC195" s="812">
        <v>0</v>
      </c>
      <c r="BD195" s="812">
        <v>0</v>
      </c>
      <c r="BE195" s="812">
        <v>0</v>
      </c>
      <c r="BF195" s="812">
        <v>0</v>
      </c>
      <c r="BG195" s="812">
        <v>0</v>
      </c>
      <c r="BH195" s="810">
        <v>3.7149999999999999</v>
      </c>
      <c r="BI195" s="405">
        <v>4.1916167664670656</v>
      </c>
      <c r="BJ195" s="405">
        <v>1.5197568389057725</v>
      </c>
      <c r="BK195" s="405">
        <v>2.1739130434782483</v>
      </c>
      <c r="BL195" s="404">
        <v>110.45751633986929</v>
      </c>
      <c r="BM195" s="404">
        <v>0</v>
      </c>
      <c r="BN195" s="306">
        <v>0</v>
      </c>
      <c r="BO195" s="306">
        <v>0</v>
      </c>
      <c r="BP195" s="306">
        <v>0</v>
      </c>
      <c r="BQ195" s="306">
        <v>0</v>
      </c>
      <c r="BR195" s="306">
        <v>0</v>
      </c>
      <c r="BS195" s="306">
        <v>0</v>
      </c>
      <c r="BT195" s="306">
        <v>0</v>
      </c>
      <c r="BU195" s="306">
        <v>0</v>
      </c>
      <c r="BV195" s="306">
        <v>0</v>
      </c>
      <c r="BW195" s="306">
        <v>0</v>
      </c>
      <c r="BX195" s="404">
        <v>7.8895201992480253</v>
      </c>
      <c r="BY195" s="405">
        <v>27.436958275586704</v>
      </c>
      <c r="BZ195" s="788" t="s">
        <v>2441</v>
      </c>
      <c r="CA195" s="486" t="s">
        <v>462</v>
      </c>
      <c r="CB195" s="348" t="s">
        <v>462</v>
      </c>
      <c r="CC195" s="404">
        <v>39.555837352894677</v>
      </c>
      <c r="CD195" s="570">
        <v>0.95700000000000007</v>
      </c>
      <c r="CE195" s="419">
        <v>0.96657000000000004</v>
      </c>
      <c r="CF195" s="419">
        <v>1.0148985000000001</v>
      </c>
      <c r="CG195" s="419">
        <v>1.0656434250000002</v>
      </c>
      <c r="CH195" s="496">
        <v>1.1189255962500002</v>
      </c>
      <c r="CI195" s="416">
        <v>5.1230375212500006</v>
      </c>
      <c r="CJ195" s="405">
        <v>22.73873733355526</v>
      </c>
      <c r="CK195" s="457">
        <v>1.27</v>
      </c>
      <c r="CL195" s="458">
        <v>49.65</v>
      </c>
      <c r="CM195" s="458">
        <v>-8.56</v>
      </c>
      <c r="CN195" s="525">
        <v>6.46</v>
      </c>
      <c r="CO195" s="508">
        <v>15.09</v>
      </c>
    </row>
    <row r="196" spans="1:93" ht="11.25" customHeight="1">
      <c r="A196" s="30" t="s">
        <v>1477</v>
      </c>
      <c r="B196" s="32" t="s">
        <v>1478</v>
      </c>
      <c r="C196" s="186" t="s">
        <v>2665</v>
      </c>
      <c r="D196" s="118">
        <v>5</v>
      </c>
      <c r="E196" s="24">
        <v>580</v>
      </c>
      <c r="F196" s="65" t="s">
        <v>2659</v>
      </c>
      <c r="G196" s="66" t="s">
        <v>2659</v>
      </c>
      <c r="H196" s="762">
        <v>28.87</v>
      </c>
      <c r="I196" s="227">
        <v>2.9095947350190507</v>
      </c>
      <c r="J196" s="203">
        <v>0.2</v>
      </c>
      <c r="K196" s="203">
        <v>0.21</v>
      </c>
      <c r="L196" s="84">
        <v>4.9999999999999822</v>
      </c>
      <c r="M196" s="43">
        <v>41999</v>
      </c>
      <c r="N196" s="44">
        <v>42003</v>
      </c>
      <c r="O196" s="43">
        <v>42019</v>
      </c>
      <c r="P196" s="270" t="s">
        <v>1514</v>
      </c>
      <c r="Q196" s="847"/>
      <c r="R196" s="224">
        <v>0.84</v>
      </c>
      <c r="S196" s="231">
        <v>289.65517241379308</v>
      </c>
      <c r="T196" s="680">
        <v>208.42698173981816</v>
      </c>
      <c r="U196" s="227">
        <v>99.551724137931046</v>
      </c>
      <c r="V196" s="263">
        <v>12</v>
      </c>
      <c r="W196" s="161">
        <v>0.28999999999999998</v>
      </c>
      <c r="X196" s="149">
        <v>6.03</v>
      </c>
      <c r="Y196" s="155">
        <v>6.97</v>
      </c>
      <c r="Z196" s="149">
        <v>2.15</v>
      </c>
      <c r="AA196" s="156">
        <v>2.2999999999999998</v>
      </c>
      <c r="AB196" s="432">
        <v>-19.399999999999999</v>
      </c>
      <c r="AC196" s="474">
        <v>3.97</v>
      </c>
      <c r="AD196" s="443">
        <v>25.7</v>
      </c>
      <c r="AE196" s="474">
        <v>16.5</v>
      </c>
      <c r="AF196" s="723">
        <v>16</v>
      </c>
      <c r="AG196" s="456">
        <v>4181</v>
      </c>
      <c r="AH196" s="655">
        <v>1.6</v>
      </c>
      <c r="AI196" s="767">
        <v>1.77</v>
      </c>
      <c r="AJ196" s="797">
        <v>0.4052034219573315</v>
      </c>
      <c r="AK196" s="686" t="s">
        <v>462</v>
      </c>
      <c r="AL196" s="634">
        <v>11.111111111111116</v>
      </c>
      <c r="AM196" s="631">
        <v>20.25709773288682</v>
      </c>
      <c r="AN196" s="631">
        <v>10.413727944303419</v>
      </c>
      <c r="AO196" s="235" t="s">
        <v>462</v>
      </c>
      <c r="AP196" s="808">
        <v>0.8</v>
      </c>
      <c r="AQ196" s="808">
        <v>0.72</v>
      </c>
      <c r="AR196" s="809"/>
      <c r="AS196" s="808">
        <v>0.57999999999999996</v>
      </c>
      <c r="AT196" s="796">
        <v>0.46</v>
      </c>
      <c r="AU196" s="809"/>
      <c r="AV196" s="818">
        <v>0.4</v>
      </c>
      <c r="AW196" s="812">
        <v>0.48749999999999999</v>
      </c>
      <c r="AX196" s="811">
        <v>0.73750000000000004</v>
      </c>
      <c r="AY196" s="812">
        <v>0.64500000000000002</v>
      </c>
      <c r="AZ196" s="812">
        <v>0</v>
      </c>
      <c r="BA196" s="812">
        <v>0</v>
      </c>
      <c r="BB196" s="812">
        <v>0</v>
      </c>
      <c r="BC196" s="812">
        <v>0</v>
      </c>
      <c r="BD196" s="812">
        <v>0</v>
      </c>
      <c r="BE196" s="812">
        <v>0</v>
      </c>
      <c r="BF196" s="812">
        <v>0</v>
      </c>
      <c r="BG196" s="812">
        <v>0</v>
      </c>
      <c r="BH196" s="810">
        <v>4.83</v>
      </c>
      <c r="BI196" s="405">
        <v>11.111111111111116</v>
      </c>
      <c r="BJ196" s="405">
        <v>24.137931034482762</v>
      </c>
      <c r="BK196" s="405">
        <v>26.086956521739111</v>
      </c>
      <c r="BL196" s="404">
        <v>15</v>
      </c>
      <c r="BM196" s="404">
        <v>0</v>
      </c>
      <c r="BN196" s="306">
        <v>0</v>
      </c>
      <c r="BO196" s="306">
        <v>14.341085271317834</v>
      </c>
      <c r="BP196" s="306">
        <v>0</v>
      </c>
      <c r="BQ196" s="306">
        <v>0</v>
      </c>
      <c r="BR196" s="306">
        <v>0</v>
      </c>
      <c r="BS196" s="306">
        <v>0</v>
      </c>
      <c r="BT196" s="306">
        <v>0</v>
      </c>
      <c r="BU196" s="306">
        <v>0</v>
      </c>
      <c r="BV196" s="306">
        <v>0</v>
      </c>
      <c r="BW196" s="306">
        <v>0</v>
      </c>
      <c r="BX196" s="404">
        <v>6.0451389292433877</v>
      </c>
      <c r="BY196" s="405">
        <v>9.1983221729741214</v>
      </c>
      <c r="BZ196" s="788" t="s">
        <v>2637</v>
      </c>
      <c r="CA196" s="486">
        <v>-86.228401458608573</v>
      </c>
      <c r="CB196" s="348">
        <v>13.323322679322469</v>
      </c>
      <c r="CC196" s="404">
        <v>32.70239705082858</v>
      </c>
      <c r="CD196" s="570">
        <v>0.80800000000000005</v>
      </c>
      <c r="CE196" s="419">
        <v>0.84007760000000009</v>
      </c>
      <c r="CF196" s="419">
        <v>0.92408536000000019</v>
      </c>
      <c r="CG196" s="419">
        <v>1.0164938960000003</v>
      </c>
      <c r="CH196" s="496">
        <v>1.1181432856000004</v>
      </c>
      <c r="CI196" s="416">
        <v>4.7068001416000014</v>
      </c>
      <c r="CJ196" s="405">
        <v>16.303429655697961</v>
      </c>
      <c r="CK196" s="457">
        <v>0.98</v>
      </c>
      <c r="CL196" s="458">
        <v>14.42</v>
      </c>
      <c r="CM196" s="458">
        <v>-3.67</v>
      </c>
      <c r="CN196" s="525">
        <v>-0.28999999999999998</v>
      </c>
      <c r="CO196" s="508">
        <v>3.55</v>
      </c>
    </row>
    <row r="197" spans="1:93" ht="11.25" customHeight="1">
      <c r="A197" s="23" t="s">
        <v>3674</v>
      </c>
      <c r="B197" s="24" t="s">
        <v>3675</v>
      </c>
      <c r="C197" s="24" t="s">
        <v>1345</v>
      </c>
      <c r="D197" s="117">
        <v>59</v>
      </c>
      <c r="E197" s="121">
        <v>2</v>
      </c>
      <c r="F197" s="38" t="s">
        <v>1572</v>
      </c>
      <c r="G197" s="39" t="s">
        <v>2049</v>
      </c>
      <c r="H197" s="149">
        <v>72.05</v>
      </c>
      <c r="I197" s="226">
        <v>2.2206800832755036</v>
      </c>
      <c r="J197" s="106">
        <v>0.375</v>
      </c>
      <c r="K197" s="106">
        <v>0.4</v>
      </c>
      <c r="L197" s="218">
        <v>6.6666666666666652</v>
      </c>
      <c r="M197" s="26">
        <v>41878</v>
      </c>
      <c r="N197" s="27">
        <v>41880</v>
      </c>
      <c r="O197" s="26">
        <v>41897</v>
      </c>
      <c r="P197" s="92" t="s">
        <v>1444</v>
      </c>
      <c r="Q197" s="91" t="s">
        <v>57</v>
      </c>
      <c r="R197" s="225">
        <v>1.6</v>
      </c>
      <c r="S197" s="675">
        <v>34.408602150537632</v>
      </c>
      <c r="T197" s="684">
        <v>48.679733260580193</v>
      </c>
      <c r="U197" s="226">
        <v>15.494623655913976</v>
      </c>
      <c r="V197" s="267">
        <v>12</v>
      </c>
      <c r="W197" s="169">
        <v>4.6500000000000004</v>
      </c>
      <c r="X197" s="171">
        <v>1.66</v>
      </c>
      <c r="Y197" s="170">
        <v>1.52</v>
      </c>
      <c r="Z197" s="171">
        <v>3.21</v>
      </c>
      <c r="AA197" s="172">
        <v>30.1</v>
      </c>
      <c r="AB197" s="433">
        <v>0.2</v>
      </c>
      <c r="AC197" s="446">
        <v>8.07</v>
      </c>
      <c r="AD197" s="442">
        <v>18.2</v>
      </c>
      <c r="AE197" s="446">
        <v>9.33</v>
      </c>
      <c r="AF197" s="724">
        <v>19</v>
      </c>
      <c r="AG197" s="461">
        <v>11748</v>
      </c>
      <c r="AH197" s="737">
        <v>0.7</v>
      </c>
      <c r="AI197" s="768">
        <v>0.82</v>
      </c>
      <c r="AJ197" s="796">
        <v>0.69857066822289371</v>
      </c>
      <c r="AK197" s="688">
        <v>1.0804227371070074</v>
      </c>
      <c r="AL197" s="632">
        <v>27.973843797603195</v>
      </c>
      <c r="AM197" s="633">
        <v>16.288223634327359</v>
      </c>
      <c r="AN197" s="633">
        <v>12.713986161656665</v>
      </c>
      <c r="AO197" s="637">
        <v>11.767603295447348</v>
      </c>
      <c r="AP197" s="803">
        <v>1.55</v>
      </c>
      <c r="AQ197" s="803">
        <v>1.211185</v>
      </c>
      <c r="AR197" s="802"/>
      <c r="AS197" s="803">
        <v>1.1109490000000002</v>
      </c>
      <c r="AT197" s="795">
        <v>0.98565400000000003</v>
      </c>
      <c r="AU197" s="802"/>
      <c r="AV197" s="805">
        <v>0.89377100000000009</v>
      </c>
      <c r="AW197" s="806">
        <v>0.85200600000000004</v>
      </c>
      <c r="AX197" s="806">
        <v>0.75177000000000005</v>
      </c>
      <c r="AY197" s="806">
        <v>0.643181</v>
      </c>
      <c r="AZ197" s="806">
        <v>0.59306300000000001</v>
      </c>
      <c r="BA197" s="806">
        <v>0.55129800000000007</v>
      </c>
      <c r="BB197" s="806">
        <v>0.50953300000000001</v>
      </c>
      <c r="BC197" s="806">
        <v>0.47612099999999996</v>
      </c>
      <c r="BD197" s="807">
        <v>0.45106200000000007</v>
      </c>
      <c r="BE197" s="806">
        <v>0.43435600000000002</v>
      </c>
      <c r="BF197" s="806">
        <v>0.40094400000000002</v>
      </c>
      <c r="BG197" s="806">
        <v>0.36753200000000003</v>
      </c>
      <c r="BH197" s="805">
        <v>11.782425000000002</v>
      </c>
      <c r="BI197" s="407">
        <v>27.973843797603195</v>
      </c>
      <c r="BJ197" s="407">
        <v>9.0225563909774209</v>
      </c>
      <c r="BK197" s="407">
        <v>12.711864406779672</v>
      </c>
      <c r="BL197" s="406">
        <v>10.280373831775691</v>
      </c>
      <c r="BM197" s="406">
        <v>4.9019607843137303</v>
      </c>
      <c r="BN197" s="394">
        <v>13.33333333333333</v>
      </c>
      <c r="BO197" s="394">
        <v>16.883116883116898</v>
      </c>
      <c r="BP197" s="394">
        <v>8.4507042253521014</v>
      </c>
      <c r="BQ197" s="394">
        <v>7.575757575757569</v>
      </c>
      <c r="BR197" s="394">
        <v>8.196721311475418</v>
      </c>
      <c r="BS197" s="394">
        <v>7.0175438596491446</v>
      </c>
      <c r="BT197" s="394">
        <v>5.5555555555555358</v>
      </c>
      <c r="BU197" s="394">
        <v>3.8461538461538547</v>
      </c>
      <c r="BV197" s="394">
        <v>8.333333333333325</v>
      </c>
      <c r="BW197" s="394">
        <v>9.0909090909090828</v>
      </c>
      <c r="BX197" s="406">
        <v>10.211581881739066</v>
      </c>
      <c r="BY197" s="407">
        <v>5.7556085392607228</v>
      </c>
      <c r="BZ197" s="787" t="s">
        <v>2558</v>
      </c>
      <c r="CA197" s="682">
        <v>-0.55995741098180751</v>
      </c>
      <c r="CB197" s="350">
        <v>14.934666244932169</v>
      </c>
      <c r="CC197" s="406">
        <v>78.53301075268817</v>
      </c>
      <c r="CD197" s="554">
        <v>1.5531000000000001</v>
      </c>
      <c r="CE197" s="417">
        <v>1.6784351700000002</v>
      </c>
      <c r="CF197" s="417">
        <v>1.8350331713610002</v>
      </c>
      <c r="CG197" s="417">
        <v>2.0062417662489813</v>
      </c>
      <c r="CH197" s="495">
        <v>2.1934241230400113</v>
      </c>
      <c r="CI197" s="418">
        <v>9.2662342306499923</v>
      </c>
      <c r="CJ197" s="407">
        <v>12.860838626856339</v>
      </c>
      <c r="CK197" s="462">
        <v>1.49</v>
      </c>
      <c r="CL197" s="463">
        <v>7.92</v>
      </c>
      <c r="CM197" s="463">
        <v>-20.38</v>
      </c>
      <c r="CN197" s="464">
        <v>0.94</v>
      </c>
      <c r="CO197" s="465">
        <v>-10.09</v>
      </c>
    </row>
    <row r="198" spans="1:93" ht="11.25" customHeight="1">
      <c r="A198" s="23" t="s">
        <v>2387</v>
      </c>
      <c r="B198" s="24" t="s">
        <v>2388</v>
      </c>
      <c r="C198" s="109" t="s">
        <v>3223</v>
      </c>
      <c r="D198" s="117">
        <v>5</v>
      </c>
      <c r="E198" s="24">
        <v>590</v>
      </c>
      <c r="F198" s="38" t="s">
        <v>2049</v>
      </c>
      <c r="G198" s="39" t="s">
        <v>2049</v>
      </c>
      <c r="H198" s="181">
        <v>49.24</v>
      </c>
      <c r="I198" s="227">
        <v>3.4118602761982126</v>
      </c>
      <c r="J198" s="106">
        <v>0.37</v>
      </c>
      <c r="K198" s="106">
        <v>0.42</v>
      </c>
      <c r="L198" s="83">
        <v>13.513513513513509</v>
      </c>
      <c r="M198" s="26">
        <v>41999</v>
      </c>
      <c r="N198" s="27">
        <v>42003</v>
      </c>
      <c r="O198" s="26">
        <v>42034</v>
      </c>
      <c r="P198" s="92" t="s">
        <v>1198</v>
      </c>
      <c r="Q198" s="627"/>
      <c r="R198" s="224">
        <v>1.68</v>
      </c>
      <c r="S198" s="231">
        <v>58.536585365853654</v>
      </c>
      <c r="T198" s="680">
        <v>53.001610572521507</v>
      </c>
      <c r="U198" s="227">
        <v>17.156794425087107</v>
      </c>
      <c r="V198" s="263">
        <v>12</v>
      </c>
      <c r="W198" s="161">
        <v>2.87</v>
      </c>
      <c r="X198" s="149">
        <v>1.45</v>
      </c>
      <c r="Y198" s="155">
        <v>0.98</v>
      </c>
      <c r="Z198" s="149">
        <v>3.07</v>
      </c>
      <c r="AA198" s="156">
        <v>15.9</v>
      </c>
      <c r="AB198" s="432">
        <v>-15.5</v>
      </c>
      <c r="AC198" s="474">
        <v>22.92</v>
      </c>
      <c r="AD198" s="443">
        <v>68.900000000000006</v>
      </c>
      <c r="AE198" s="474">
        <v>11.84</v>
      </c>
      <c r="AF198" s="723">
        <v>22</v>
      </c>
      <c r="AG198" s="456">
        <v>57005</v>
      </c>
      <c r="AH198" s="655">
        <v>0.2</v>
      </c>
      <c r="AI198" s="767">
        <v>1.07</v>
      </c>
      <c r="AJ198" s="796">
        <v>0.15166036257863424</v>
      </c>
      <c r="AK198" s="990">
        <v>16.022613485507716</v>
      </c>
      <c r="AL198" s="634">
        <v>11.71875</v>
      </c>
      <c r="AM198" s="631">
        <v>21.361802145847221</v>
      </c>
      <c r="AN198" s="631">
        <v>10.449398981667901</v>
      </c>
      <c r="AO198" s="235">
        <v>0.65216570262518481</v>
      </c>
      <c r="AP198" s="808">
        <v>1.43</v>
      </c>
      <c r="AQ198" s="813">
        <v>1.28</v>
      </c>
      <c r="AR198" s="809"/>
      <c r="AS198" s="808">
        <v>1.1399999999999999</v>
      </c>
      <c r="AT198" s="796">
        <v>0.8</v>
      </c>
      <c r="AU198" s="809"/>
      <c r="AV198" s="818">
        <v>0.6</v>
      </c>
      <c r="AW198" s="812">
        <v>0.87</v>
      </c>
      <c r="AX198" s="812">
        <v>1.68</v>
      </c>
      <c r="AY198" s="811">
        <v>1.59</v>
      </c>
      <c r="AZ198" s="811">
        <v>1.46</v>
      </c>
      <c r="BA198" s="812">
        <v>1.34</v>
      </c>
      <c r="BB198" s="812">
        <v>1.34</v>
      </c>
      <c r="BC198" s="812">
        <v>1.34</v>
      </c>
      <c r="BD198" s="811">
        <v>1.34</v>
      </c>
      <c r="BE198" s="812">
        <v>1.129</v>
      </c>
      <c r="BF198" s="812">
        <v>1.1599999999999999</v>
      </c>
      <c r="BG198" s="812">
        <v>1.1599999999999999</v>
      </c>
      <c r="BH198" s="810">
        <v>19.658999999999999</v>
      </c>
      <c r="BI198" s="405">
        <v>11.71875</v>
      </c>
      <c r="BJ198" s="405">
        <v>12.28070175438598</v>
      </c>
      <c r="BK198" s="405">
        <v>42.5</v>
      </c>
      <c r="BL198" s="404">
        <v>33.33333333333335</v>
      </c>
      <c r="BM198" s="404">
        <v>0</v>
      </c>
      <c r="BN198" s="306">
        <v>0</v>
      </c>
      <c r="BO198" s="306">
        <v>5.6603773584905648</v>
      </c>
      <c r="BP198" s="306">
        <v>8.9041095890411093</v>
      </c>
      <c r="BQ198" s="306">
        <v>8.9552238805969964</v>
      </c>
      <c r="BR198" s="306">
        <v>0</v>
      </c>
      <c r="BS198" s="306">
        <v>0</v>
      </c>
      <c r="BT198" s="306">
        <v>0</v>
      </c>
      <c r="BU198" s="306">
        <v>18.689105403011517</v>
      </c>
      <c r="BV198" s="306">
        <v>0</v>
      </c>
      <c r="BW198" s="306">
        <v>0</v>
      </c>
      <c r="BX198" s="404">
        <v>9.4694400879239673</v>
      </c>
      <c r="BY198" s="405">
        <v>12.65241254860833</v>
      </c>
      <c r="BZ198" s="788" t="s">
        <v>1464</v>
      </c>
      <c r="CA198" s="486">
        <v>-3.2955351672209936</v>
      </c>
      <c r="CB198" s="348">
        <v>13.861259257866113</v>
      </c>
      <c r="CC198" s="404">
        <v>64.791464916180502</v>
      </c>
      <c r="CD198" s="570">
        <v>1.4442999999999999</v>
      </c>
      <c r="CE198" s="419">
        <v>1.58873</v>
      </c>
      <c r="CF198" s="419">
        <v>1.747603</v>
      </c>
      <c r="CG198" s="419">
        <v>1.9223633000000002</v>
      </c>
      <c r="CH198" s="496">
        <v>2.1145996300000003</v>
      </c>
      <c r="CI198" s="416">
        <v>8.8175959300000013</v>
      </c>
      <c r="CJ198" s="405">
        <v>17.90738409829407</v>
      </c>
      <c r="CK198" s="457">
        <v>1.66</v>
      </c>
      <c r="CL198" s="458">
        <v>19.88</v>
      </c>
      <c r="CM198" s="458">
        <v>-8.9700000000000006</v>
      </c>
      <c r="CN198" s="525">
        <v>7.03</v>
      </c>
      <c r="CO198" s="508">
        <v>0</v>
      </c>
    </row>
    <row r="199" spans="1:93" ht="11.25" customHeight="1">
      <c r="A199" s="23" t="s">
        <v>2845</v>
      </c>
      <c r="B199" s="24" t="s">
        <v>348</v>
      </c>
      <c r="C199" s="91" t="s">
        <v>532</v>
      </c>
      <c r="D199" s="117">
        <v>6</v>
      </c>
      <c r="E199" s="24">
        <v>472</v>
      </c>
      <c r="F199" s="38" t="s">
        <v>2049</v>
      </c>
      <c r="G199" s="39" t="s">
        <v>2049</v>
      </c>
      <c r="H199" s="181">
        <v>78.790000000000006</v>
      </c>
      <c r="I199" s="227">
        <v>2.4368574692219824</v>
      </c>
      <c r="J199" s="106">
        <v>0.41</v>
      </c>
      <c r="K199" s="106">
        <v>0.48</v>
      </c>
      <c r="L199" s="83">
        <v>17.073170731707311</v>
      </c>
      <c r="M199" s="26">
        <v>42075</v>
      </c>
      <c r="N199" s="27">
        <v>42079</v>
      </c>
      <c r="O199" s="26">
        <v>42101</v>
      </c>
      <c r="P199" s="92" t="s">
        <v>3716</v>
      </c>
      <c r="Q199" s="627"/>
      <c r="R199" s="224">
        <v>1.92</v>
      </c>
      <c r="S199" s="231">
        <v>53.932584269662918</v>
      </c>
      <c r="T199" s="680">
        <v>156.14283331995361</v>
      </c>
      <c r="U199" s="227">
        <v>22.132022471910116</v>
      </c>
      <c r="V199" s="263">
        <v>12</v>
      </c>
      <c r="W199" s="161">
        <v>3.56</v>
      </c>
      <c r="X199" s="149">
        <v>2.88</v>
      </c>
      <c r="Y199" s="155">
        <v>2.48</v>
      </c>
      <c r="Z199" s="149">
        <v>6.67</v>
      </c>
      <c r="AA199" s="156">
        <v>30.7</v>
      </c>
      <c r="AB199" s="432">
        <v>16.7</v>
      </c>
      <c r="AC199" s="474">
        <v>7</v>
      </c>
      <c r="AD199" s="443">
        <v>10.4</v>
      </c>
      <c r="AE199" s="474">
        <v>7.68</v>
      </c>
      <c r="AF199" s="723">
        <v>17</v>
      </c>
      <c r="AG199" s="456">
        <v>15203</v>
      </c>
      <c r="AH199" s="655">
        <v>0.3</v>
      </c>
      <c r="AI199" s="767">
        <v>1.1299999999999999</v>
      </c>
      <c r="AJ199" s="796" t="s">
        <v>462</v>
      </c>
      <c r="AK199" s="688" t="s">
        <v>462</v>
      </c>
      <c r="AL199" s="634">
        <v>8.7837837837837931</v>
      </c>
      <c r="AM199" s="631">
        <v>12.195044433228297</v>
      </c>
      <c r="AN199" s="631" t="s">
        <v>462</v>
      </c>
      <c r="AO199" s="235" t="s">
        <v>462</v>
      </c>
      <c r="AP199" s="808">
        <v>1.61</v>
      </c>
      <c r="AQ199" s="808">
        <v>1.48</v>
      </c>
      <c r="AR199" s="809"/>
      <c r="AS199" s="808">
        <v>1.34</v>
      </c>
      <c r="AT199" s="796">
        <v>1.1399999999999999</v>
      </c>
      <c r="AU199" s="809"/>
      <c r="AV199" s="810">
        <v>0.8</v>
      </c>
      <c r="AW199" s="812">
        <v>0</v>
      </c>
      <c r="AX199" s="812">
        <v>0</v>
      </c>
      <c r="AY199" s="812">
        <v>0</v>
      </c>
      <c r="AZ199" s="812">
        <v>0</v>
      </c>
      <c r="BA199" s="812">
        <v>0</v>
      </c>
      <c r="BB199" s="812">
        <v>0</v>
      </c>
      <c r="BC199" s="812">
        <v>0</v>
      </c>
      <c r="BD199" s="812">
        <v>0</v>
      </c>
      <c r="BE199" s="812">
        <v>0</v>
      </c>
      <c r="BF199" s="812">
        <v>0</v>
      </c>
      <c r="BG199" s="812">
        <v>0</v>
      </c>
      <c r="BH199" s="810">
        <v>6.37</v>
      </c>
      <c r="BI199" s="405">
        <v>8.7837837837837931</v>
      </c>
      <c r="BJ199" s="405">
        <v>10.447761194029837</v>
      </c>
      <c r="BK199" s="405">
        <v>17.543859649122815</v>
      </c>
      <c r="BL199" s="404">
        <v>42.5</v>
      </c>
      <c r="BM199" s="404">
        <v>0</v>
      </c>
      <c r="BN199" s="306">
        <v>0</v>
      </c>
      <c r="BO199" s="306">
        <v>0</v>
      </c>
      <c r="BP199" s="306">
        <v>0</v>
      </c>
      <c r="BQ199" s="306">
        <v>0</v>
      </c>
      <c r="BR199" s="306">
        <v>0</v>
      </c>
      <c r="BS199" s="306">
        <v>0</v>
      </c>
      <c r="BT199" s="306">
        <v>0</v>
      </c>
      <c r="BU199" s="306">
        <v>0</v>
      </c>
      <c r="BV199" s="306">
        <v>0</v>
      </c>
      <c r="BW199" s="306">
        <v>0</v>
      </c>
      <c r="BX199" s="404">
        <v>5.2850269751290959</v>
      </c>
      <c r="BY199" s="405">
        <v>11.199330131748129</v>
      </c>
      <c r="BZ199" s="788" t="s">
        <v>1862</v>
      </c>
      <c r="CA199" s="486" t="s">
        <v>462</v>
      </c>
      <c r="CB199" s="348" t="s">
        <v>462</v>
      </c>
      <c r="CC199" s="404">
        <v>54.987944705299142</v>
      </c>
      <c r="CD199" s="570">
        <v>1.7710000000000004</v>
      </c>
      <c r="CE199" s="419">
        <v>1.8949700000000005</v>
      </c>
      <c r="CF199" s="419">
        <v>2.0405036960000005</v>
      </c>
      <c r="CG199" s="419">
        <v>2.1972143798528005</v>
      </c>
      <c r="CH199" s="496">
        <v>2.3659604442254958</v>
      </c>
      <c r="CI199" s="416">
        <v>10.269648520078299</v>
      </c>
      <c r="CJ199" s="405">
        <v>13.034202970019415</v>
      </c>
      <c r="CK199" s="457">
        <v>-0.01</v>
      </c>
      <c r="CL199" s="458">
        <v>58.36</v>
      </c>
      <c r="CM199" s="458">
        <v>-3.27</v>
      </c>
      <c r="CN199" s="525">
        <v>3.96</v>
      </c>
      <c r="CO199" s="508">
        <v>19.86</v>
      </c>
    </row>
    <row r="200" spans="1:93" ht="11.25" customHeight="1">
      <c r="A200" s="23" t="s">
        <v>1338</v>
      </c>
      <c r="B200" s="24" t="s">
        <v>1339</v>
      </c>
      <c r="C200" s="91" t="s">
        <v>2727</v>
      </c>
      <c r="D200" s="117">
        <v>5</v>
      </c>
      <c r="E200" s="24">
        <v>646</v>
      </c>
      <c r="F200" s="57" t="s">
        <v>2659</v>
      </c>
      <c r="G200" s="49" t="s">
        <v>2659</v>
      </c>
      <c r="H200" s="181">
        <v>37.69</v>
      </c>
      <c r="I200" s="227">
        <v>2.1225789334040863</v>
      </c>
      <c r="J200" s="106">
        <v>0.1875</v>
      </c>
      <c r="K200" s="106">
        <v>0.2</v>
      </c>
      <c r="L200" s="83">
        <v>6.6666666666666652</v>
      </c>
      <c r="M200" s="26">
        <v>42081</v>
      </c>
      <c r="N200" s="27">
        <v>42083</v>
      </c>
      <c r="O200" s="26">
        <v>42094</v>
      </c>
      <c r="P200" s="92" t="s">
        <v>1445</v>
      </c>
      <c r="Q200" s="201"/>
      <c r="R200" s="224">
        <v>0.8</v>
      </c>
      <c r="S200" s="231">
        <v>48.484848484848492</v>
      </c>
      <c r="T200" s="680">
        <v>84.692591988291525</v>
      </c>
      <c r="U200" s="227">
        <v>22.842424242424244</v>
      </c>
      <c r="V200" s="263">
        <v>1</v>
      </c>
      <c r="W200" s="161">
        <v>1.65</v>
      </c>
      <c r="X200" s="149">
        <v>2.0699999999999998</v>
      </c>
      <c r="Y200" s="155">
        <v>1.37</v>
      </c>
      <c r="Z200" s="149">
        <v>3.36</v>
      </c>
      <c r="AA200" s="156">
        <v>15</v>
      </c>
      <c r="AB200" s="432">
        <v>3.1</v>
      </c>
      <c r="AC200" s="474">
        <v>15.39</v>
      </c>
      <c r="AD200" s="443">
        <v>40.6</v>
      </c>
      <c r="AE200" s="474">
        <v>11.05</v>
      </c>
      <c r="AF200" s="723">
        <v>18</v>
      </c>
      <c r="AG200" s="456">
        <v>3325</v>
      </c>
      <c r="AH200" s="655">
        <v>0.2</v>
      </c>
      <c r="AI200" s="767">
        <v>0</v>
      </c>
      <c r="AJ200" s="796" t="s">
        <v>462</v>
      </c>
      <c r="AK200" s="688" t="s">
        <v>462</v>
      </c>
      <c r="AL200" s="634">
        <v>61.290322580645153</v>
      </c>
      <c r="AM200" s="631">
        <v>70.997594667669688</v>
      </c>
      <c r="AN200" s="631" t="s">
        <v>462</v>
      </c>
      <c r="AO200" s="235" t="s">
        <v>462</v>
      </c>
      <c r="AP200" s="808">
        <v>0.75</v>
      </c>
      <c r="AQ200" s="808">
        <v>0.46500000000000002</v>
      </c>
      <c r="AR200" s="809" t="s">
        <v>1127</v>
      </c>
      <c r="AS200" s="808">
        <v>0.34499999999999997</v>
      </c>
      <c r="AT200" s="796">
        <v>0.15</v>
      </c>
      <c r="AU200" s="809"/>
      <c r="AV200" s="818">
        <v>0</v>
      </c>
      <c r="AW200" s="812">
        <v>0</v>
      </c>
      <c r="AX200" s="812">
        <v>0</v>
      </c>
      <c r="AY200" s="812">
        <v>0</v>
      </c>
      <c r="AZ200" s="812">
        <v>0</v>
      </c>
      <c r="BA200" s="812">
        <v>0</v>
      </c>
      <c r="BB200" s="812">
        <v>0</v>
      </c>
      <c r="BC200" s="812">
        <v>0</v>
      </c>
      <c r="BD200" s="812">
        <v>0</v>
      </c>
      <c r="BE200" s="812">
        <v>0</v>
      </c>
      <c r="BF200" s="812">
        <v>0</v>
      </c>
      <c r="BG200" s="812">
        <v>0</v>
      </c>
      <c r="BH200" s="810">
        <v>1.71</v>
      </c>
      <c r="BI200" s="405">
        <v>61.290322580645153</v>
      </c>
      <c r="BJ200" s="405">
        <v>34.782608695652193</v>
      </c>
      <c r="BK200" s="405">
        <v>130</v>
      </c>
      <c r="BL200" s="404">
        <v>0</v>
      </c>
      <c r="BM200" s="404">
        <v>0</v>
      </c>
      <c r="BN200" s="306">
        <v>0</v>
      </c>
      <c r="BO200" s="306">
        <v>0</v>
      </c>
      <c r="BP200" s="306">
        <v>0</v>
      </c>
      <c r="BQ200" s="306">
        <v>0</v>
      </c>
      <c r="BR200" s="306">
        <v>0</v>
      </c>
      <c r="BS200" s="306">
        <v>0</v>
      </c>
      <c r="BT200" s="306">
        <v>0</v>
      </c>
      <c r="BU200" s="306">
        <v>0</v>
      </c>
      <c r="BV200" s="306">
        <v>0</v>
      </c>
      <c r="BW200" s="306">
        <v>0</v>
      </c>
      <c r="BX200" s="404">
        <v>15.071528751753155</v>
      </c>
      <c r="BY200" s="405">
        <v>35.079974179000899</v>
      </c>
      <c r="BZ200" s="788" t="s">
        <v>2441</v>
      </c>
      <c r="CA200" s="486" t="s">
        <v>462</v>
      </c>
      <c r="CB200" s="348" t="s">
        <v>462</v>
      </c>
      <c r="CC200" s="404">
        <v>52.790606060606052</v>
      </c>
      <c r="CD200" s="570">
        <v>0.77324999999999999</v>
      </c>
      <c r="CE200" s="419">
        <v>0.85057500000000008</v>
      </c>
      <c r="CF200" s="419">
        <v>0.9356325000000002</v>
      </c>
      <c r="CG200" s="419">
        <v>1.0291957500000004</v>
      </c>
      <c r="CH200" s="496">
        <v>1.1321153250000004</v>
      </c>
      <c r="CI200" s="416">
        <v>4.720768575000001</v>
      </c>
      <c r="CJ200" s="405">
        <v>12.525254908463786</v>
      </c>
      <c r="CK200" s="457">
        <v>1.1299999999999999</v>
      </c>
      <c r="CL200" s="458">
        <v>63.63</v>
      </c>
      <c r="CM200" s="458">
        <v>-6.17</v>
      </c>
      <c r="CN200" s="525">
        <v>3.8</v>
      </c>
      <c r="CO200" s="508">
        <v>20.69</v>
      </c>
    </row>
    <row r="201" spans="1:93" ht="11.25" customHeight="1">
      <c r="A201" s="23" t="s">
        <v>2407</v>
      </c>
      <c r="B201" s="24" t="s">
        <v>2408</v>
      </c>
      <c r="C201" s="24" t="s">
        <v>2000</v>
      </c>
      <c r="D201" s="117">
        <v>5</v>
      </c>
      <c r="E201" s="24">
        <v>535</v>
      </c>
      <c r="F201" s="38" t="s">
        <v>1572</v>
      </c>
      <c r="G201" s="39" t="s">
        <v>1572</v>
      </c>
      <c r="H201" s="181">
        <v>82.03</v>
      </c>
      <c r="I201" s="229">
        <v>3.3646226990125561</v>
      </c>
      <c r="J201" s="106">
        <v>0.65500000000000003</v>
      </c>
      <c r="K201" s="106">
        <v>0.69</v>
      </c>
      <c r="L201" s="83">
        <v>5.3435114503816772</v>
      </c>
      <c r="M201" s="26">
        <v>41893</v>
      </c>
      <c r="N201" s="27">
        <v>41897</v>
      </c>
      <c r="O201" s="26">
        <v>41927</v>
      </c>
      <c r="P201" s="27" t="s">
        <v>1514</v>
      </c>
      <c r="Q201" s="24"/>
      <c r="R201" s="192">
        <v>2.76</v>
      </c>
      <c r="S201" s="672">
        <v>54.011741682974559</v>
      </c>
      <c r="T201" s="681">
        <v>11.419003720571851</v>
      </c>
      <c r="U201" s="229">
        <v>16.052837573385517</v>
      </c>
      <c r="V201" s="264">
        <v>12</v>
      </c>
      <c r="W201" s="162">
        <v>5.1100000000000003</v>
      </c>
      <c r="X201" s="150">
        <v>3.3</v>
      </c>
      <c r="Y201" s="157">
        <v>1.18</v>
      </c>
      <c r="Z201" s="150">
        <v>1.74</v>
      </c>
      <c r="AA201" s="158">
        <v>11.1</v>
      </c>
      <c r="AB201" s="434">
        <v>35.200000000000003</v>
      </c>
      <c r="AC201" s="475">
        <v>6.74</v>
      </c>
      <c r="AD201" s="445">
        <v>9.5</v>
      </c>
      <c r="AE201" s="475">
        <v>4.8600000000000003</v>
      </c>
      <c r="AF201" s="725">
        <v>15</v>
      </c>
      <c r="AG201" s="467">
        <v>14538</v>
      </c>
      <c r="AH201" s="738">
        <v>0.3</v>
      </c>
      <c r="AI201" s="769">
        <v>1.08</v>
      </c>
      <c r="AJ201" s="796">
        <v>0.48456669572890343</v>
      </c>
      <c r="AK201" s="688">
        <v>1.7913027347996793</v>
      </c>
      <c r="AL201" s="635">
        <v>4.117647058823537</v>
      </c>
      <c r="AM201" s="636">
        <v>4.9769486842295541</v>
      </c>
      <c r="AN201" s="636">
        <v>4.6033836094245828</v>
      </c>
      <c r="AO201" s="236">
        <v>2.5698523873126211</v>
      </c>
      <c r="AP201" s="814">
        <v>2.6549999999999998</v>
      </c>
      <c r="AQ201" s="814">
        <v>2.5499999999999998</v>
      </c>
      <c r="AR201" s="815"/>
      <c r="AS201" s="814">
        <v>2.3824999999999998</v>
      </c>
      <c r="AT201" s="797">
        <v>2.2949999999999999</v>
      </c>
      <c r="AU201" s="815"/>
      <c r="AV201" s="816">
        <v>2.15</v>
      </c>
      <c r="AW201" s="820">
        <v>2.12</v>
      </c>
      <c r="AX201" s="820">
        <v>2.12</v>
      </c>
      <c r="AY201" s="817">
        <v>2.12</v>
      </c>
      <c r="AZ201" s="820">
        <v>2.06</v>
      </c>
      <c r="BA201" s="820">
        <v>2.06</v>
      </c>
      <c r="BB201" s="820">
        <v>2.06</v>
      </c>
      <c r="BC201" s="820">
        <v>2.06</v>
      </c>
      <c r="BD201" s="820">
        <v>2.06</v>
      </c>
      <c r="BE201" s="820">
        <v>2.06</v>
      </c>
      <c r="BF201" s="820">
        <v>2.06</v>
      </c>
      <c r="BG201" s="820">
        <v>2.06</v>
      </c>
      <c r="BH201" s="816">
        <v>34.872500000000002</v>
      </c>
      <c r="BI201" s="409">
        <v>4.117647058823537</v>
      </c>
      <c r="BJ201" s="409">
        <v>7.0304302203567648</v>
      </c>
      <c r="BK201" s="409">
        <v>3.8126361655773433</v>
      </c>
      <c r="BL201" s="408">
        <v>6.7441860465116354</v>
      </c>
      <c r="BM201" s="408">
        <v>1.4150943396226356</v>
      </c>
      <c r="BN201" s="395">
        <v>0</v>
      </c>
      <c r="BO201" s="395">
        <v>0</v>
      </c>
      <c r="BP201" s="395">
        <v>2.9126213592232997</v>
      </c>
      <c r="BQ201" s="395">
        <v>0</v>
      </c>
      <c r="BR201" s="395">
        <v>0</v>
      </c>
      <c r="BS201" s="395">
        <v>0</v>
      </c>
      <c r="BT201" s="395">
        <v>0</v>
      </c>
      <c r="BU201" s="395">
        <v>0</v>
      </c>
      <c r="BV201" s="395">
        <v>0</v>
      </c>
      <c r="BW201" s="395">
        <v>0</v>
      </c>
      <c r="BX201" s="408">
        <v>1.7355076793410145</v>
      </c>
      <c r="BY201" s="409">
        <v>2.4726269154057672</v>
      </c>
      <c r="BZ201" s="654" t="s">
        <v>52</v>
      </c>
      <c r="CA201" s="487">
        <v>-8.0848312649483773</v>
      </c>
      <c r="CB201" s="349">
        <v>7.9680063084371389</v>
      </c>
      <c r="CC201" s="408">
        <v>49.896967509120479</v>
      </c>
      <c r="CD201" s="574">
        <v>2.9205000000000001</v>
      </c>
      <c r="CE201" s="420">
        <v>3.1173416999999999</v>
      </c>
      <c r="CF201" s="420">
        <v>3.2688445066199998</v>
      </c>
      <c r="CG201" s="420">
        <v>3.4277103496417318</v>
      </c>
      <c r="CH201" s="497">
        <v>3.59429707263432</v>
      </c>
      <c r="CI201" s="421">
        <v>16.328693628896051</v>
      </c>
      <c r="CJ201" s="409">
        <v>19.905758416306291</v>
      </c>
      <c r="CK201" s="468">
        <v>0.24</v>
      </c>
      <c r="CL201" s="469">
        <v>22.15</v>
      </c>
      <c r="CM201" s="469">
        <v>-11.1</v>
      </c>
      <c r="CN201" s="528">
        <v>-5.56</v>
      </c>
      <c r="CO201" s="476">
        <v>3.72</v>
      </c>
    </row>
    <row r="202" spans="1:93" ht="11.25" customHeight="1">
      <c r="A202" s="129" t="s">
        <v>443</v>
      </c>
      <c r="B202" s="16" t="s">
        <v>1161</v>
      </c>
      <c r="C202" s="16" t="s">
        <v>2063</v>
      </c>
      <c r="D202" s="116">
        <v>10</v>
      </c>
      <c r="E202" s="121">
        <v>334</v>
      </c>
      <c r="F202" s="36" t="s">
        <v>2049</v>
      </c>
      <c r="G202" s="37" t="s">
        <v>2049</v>
      </c>
      <c r="H202" s="272">
        <v>78.55</v>
      </c>
      <c r="I202" s="227">
        <v>4.0483768300445577</v>
      </c>
      <c r="J202" s="202">
        <v>0.78</v>
      </c>
      <c r="K202" s="202">
        <v>0.79500000000000004</v>
      </c>
      <c r="L202" s="96">
        <v>1.9230769230769162</v>
      </c>
      <c r="M202" s="19">
        <v>41864</v>
      </c>
      <c r="N202" s="20">
        <v>41866</v>
      </c>
      <c r="O202" s="19">
        <v>41898</v>
      </c>
      <c r="P202" s="230" t="s">
        <v>3618</v>
      </c>
      <c r="Q202" s="776"/>
      <c r="R202" s="224">
        <v>3.18</v>
      </c>
      <c r="S202" s="231">
        <v>91.379310344827587</v>
      </c>
      <c r="T202" s="680">
        <v>15.943021193488939</v>
      </c>
      <c r="U202" s="227">
        <v>22.571839080459771</v>
      </c>
      <c r="V202" s="263">
        <v>12</v>
      </c>
      <c r="W202" s="161">
        <v>3.48</v>
      </c>
      <c r="X202" s="149">
        <v>4.79</v>
      </c>
      <c r="Y202" s="155">
        <v>2.3199999999999998</v>
      </c>
      <c r="Z202" s="149">
        <v>1.34</v>
      </c>
      <c r="AA202" s="156">
        <v>4.3</v>
      </c>
      <c r="AB202" s="432">
        <v>-4.7</v>
      </c>
      <c r="AC202" s="474">
        <v>4.42</v>
      </c>
      <c r="AD202" s="443">
        <v>7.2</v>
      </c>
      <c r="AE202" s="474">
        <v>4.71</v>
      </c>
      <c r="AF202" s="723">
        <v>22</v>
      </c>
      <c r="AG202" s="456">
        <v>55535</v>
      </c>
      <c r="AH202" s="655">
        <v>0.22</v>
      </c>
      <c r="AI202" s="767">
        <v>1.01</v>
      </c>
      <c r="AJ202" s="795">
        <v>0.31083150076049387</v>
      </c>
      <c r="AK202" s="794">
        <v>0.43982562848159462</v>
      </c>
      <c r="AL202" s="634">
        <v>1.9417475728155331</v>
      </c>
      <c r="AM202" s="631">
        <v>1.9807108406800999</v>
      </c>
      <c r="AN202" s="631">
        <v>2.2379868054755558</v>
      </c>
      <c r="AO202" s="235">
        <v>5.0883501564056965</v>
      </c>
      <c r="AP202" s="808">
        <v>3.15</v>
      </c>
      <c r="AQ202" s="808">
        <v>3.09</v>
      </c>
      <c r="AR202" s="809"/>
      <c r="AS202" s="808">
        <v>3.03</v>
      </c>
      <c r="AT202" s="796">
        <v>2.97</v>
      </c>
      <c r="AU202" s="809"/>
      <c r="AV202" s="810">
        <v>2.91</v>
      </c>
      <c r="AW202" s="811">
        <v>2.82</v>
      </c>
      <c r="AX202" s="811">
        <v>2.7</v>
      </c>
      <c r="AY202" s="811">
        <v>2.58</v>
      </c>
      <c r="AZ202" s="811">
        <v>2.196558</v>
      </c>
      <c r="BA202" s="811">
        <v>2.0396610000000002</v>
      </c>
      <c r="BB202" s="812">
        <v>1.9176299999999999</v>
      </c>
      <c r="BC202" s="812">
        <v>1.9176299999999999</v>
      </c>
      <c r="BD202" s="812">
        <v>1.9176299999999999</v>
      </c>
      <c r="BE202" s="812">
        <v>1.9176299999999999</v>
      </c>
      <c r="BF202" s="812">
        <v>1.9176299999999999</v>
      </c>
      <c r="BG202" s="812">
        <v>1.9176299999999999</v>
      </c>
      <c r="BH202" s="810">
        <v>38.991999000000007</v>
      </c>
      <c r="BI202" s="405">
        <v>1.9417475728155331</v>
      </c>
      <c r="BJ202" s="405">
        <v>1.980198019801982</v>
      </c>
      <c r="BK202" s="405">
        <v>2.020202020202011</v>
      </c>
      <c r="BL202" s="404">
        <v>2.0618556701030855</v>
      </c>
      <c r="BM202" s="404">
        <v>3.1914893617021489</v>
      </c>
      <c r="BN202" s="306">
        <v>4.4444444444444287</v>
      </c>
      <c r="BO202" s="306">
        <v>4.6511627906976827</v>
      </c>
      <c r="BP202" s="306">
        <v>17.456493295419474</v>
      </c>
      <c r="BQ202" s="306">
        <v>7.6923076923076872</v>
      </c>
      <c r="BR202" s="306">
        <v>6.3636363636363713</v>
      </c>
      <c r="BS202" s="306">
        <v>0</v>
      </c>
      <c r="BT202" s="306">
        <v>0</v>
      </c>
      <c r="BU202" s="306">
        <v>0</v>
      </c>
      <c r="BV202" s="306">
        <v>0</v>
      </c>
      <c r="BW202" s="306">
        <v>0</v>
      </c>
      <c r="BX202" s="404">
        <v>3.453569148742027</v>
      </c>
      <c r="BY202" s="405">
        <v>4.4202983648144851</v>
      </c>
      <c r="BZ202" s="788" t="s">
        <v>52</v>
      </c>
      <c r="CA202" s="486">
        <v>-16.285475444939657</v>
      </c>
      <c r="CB202" s="348">
        <v>6.2863636355201136</v>
      </c>
      <c r="CC202" s="404">
        <v>38.892605781069186</v>
      </c>
      <c r="CD202" s="570">
        <v>3.1814999999999998</v>
      </c>
      <c r="CE202" s="419">
        <v>3.3221222999999998</v>
      </c>
      <c r="CF202" s="419">
        <v>3.4785942603299995</v>
      </c>
      <c r="CG202" s="419">
        <v>3.642436049991542</v>
      </c>
      <c r="CH202" s="496">
        <v>3.8139947879461435</v>
      </c>
      <c r="CI202" s="416">
        <v>17.438647398267683</v>
      </c>
      <c r="CJ202" s="405">
        <v>22.200696878762169</v>
      </c>
      <c r="CK202" s="457">
        <v>0.12</v>
      </c>
      <c r="CL202" s="458">
        <v>20.21</v>
      </c>
      <c r="CM202" s="458">
        <v>-11.86</v>
      </c>
      <c r="CN202" s="459">
        <v>-5.95</v>
      </c>
      <c r="CO202" s="460">
        <v>3.47</v>
      </c>
    </row>
    <row r="203" spans="1:93" ht="11.25" customHeight="1">
      <c r="A203" s="86" t="s">
        <v>3126</v>
      </c>
      <c r="B203" s="24" t="s">
        <v>2222</v>
      </c>
      <c r="C203" s="24" t="s">
        <v>1311</v>
      </c>
      <c r="D203" s="117">
        <v>9</v>
      </c>
      <c r="E203" s="24">
        <v>376</v>
      </c>
      <c r="F203" s="57" t="s">
        <v>2659</v>
      </c>
      <c r="G203" s="49" t="s">
        <v>2659</v>
      </c>
      <c r="H203" s="181">
        <v>132.47999999999999</v>
      </c>
      <c r="I203" s="227">
        <v>1.3964371980676329</v>
      </c>
      <c r="J203" s="106">
        <v>0.44</v>
      </c>
      <c r="K203" s="106">
        <v>0.46250000000000002</v>
      </c>
      <c r="L203" s="83">
        <v>5.1136363636363757</v>
      </c>
      <c r="M203" s="26">
        <v>42055</v>
      </c>
      <c r="N203" s="27">
        <v>42059</v>
      </c>
      <c r="O203" s="26">
        <v>42074</v>
      </c>
      <c r="P203" s="92" t="s">
        <v>1520</v>
      </c>
      <c r="Q203" s="24"/>
      <c r="R203" s="224">
        <v>1.85</v>
      </c>
      <c r="S203" s="231">
        <v>23.153942428035045</v>
      </c>
      <c r="T203" s="680" t="s">
        <v>462</v>
      </c>
      <c r="U203" s="227">
        <v>16.580725907384227</v>
      </c>
      <c r="V203" s="263">
        <v>12</v>
      </c>
      <c r="W203" s="161">
        <v>7.99</v>
      </c>
      <c r="X203" s="149">
        <v>2.36</v>
      </c>
      <c r="Y203" s="155">
        <v>2.83</v>
      </c>
      <c r="Z203" s="149" t="s">
        <v>462</v>
      </c>
      <c r="AA203" s="156">
        <v>-27.4</v>
      </c>
      <c r="AB203" s="432">
        <v>22</v>
      </c>
      <c r="AC203" s="474">
        <v>7.73</v>
      </c>
      <c r="AD203" s="443">
        <v>5.9</v>
      </c>
      <c r="AE203" s="474">
        <v>7.03</v>
      </c>
      <c r="AF203" s="723">
        <v>9</v>
      </c>
      <c r="AG203" s="456">
        <v>4757</v>
      </c>
      <c r="AH203" s="655">
        <v>0.3</v>
      </c>
      <c r="AI203" s="767" t="s">
        <v>462</v>
      </c>
      <c r="AJ203" s="796">
        <v>0.89692354347644787</v>
      </c>
      <c r="AK203" s="688" t="s">
        <v>462</v>
      </c>
      <c r="AL203" s="634">
        <v>9.9999999999999858</v>
      </c>
      <c r="AM203" s="631">
        <v>6.917810999860885</v>
      </c>
      <c r="AN203" s="631">
        <v>5.291848906511043</v>
      </c>
      <c r="AO203" s="235" t="s">
        <v>462</v>
      </c>
      <c r="AP203" s="808">
        <v>1.76</v>
      </c>
      <c r="AQ203" s="808">
        <v>1.6</v>
      </c>
      <c r="AR203" s="809"/>
      <c r="AS203" s="808">
        <v>1.52</v>
      </c>
      <c r="AT203" s="796">
        <v>1.44</v>
      </c>
      <c r="AU203" s="809"/>
      <c r="AV203" s="810">
        <v>1.4</v>
      </c>
      <c r="AW203" s="811">
        <v>1.36</v>
      </c>
      <c r="AX203" s="811">
        <v>1.2</v>
      </c>
      <c r="AY203" s="811">
        <v>1</v>
      </c>
      <c r="AZ203" s="812">
        <v>0</v>
      </c>
      <c r="BA203" s="812">
        <v>0</v>
      </c>
      <c r="BB203" s="812">
        <v>0</v>
      </c>
      <c r="BC203" s="812">
        <v>0</v>
      </c>
      <c r="BD203" s="812">
        <v>0</v>
      </c>
      <c r="BE203" s="812">
        <v>0</v>
      </c>
      <c r="BF203" s="812">
        <v>0.27750000000000002</v>
      </c>
      <c r="BG203" s="812">
        <v>0.37</v>
      </c>
      <c r="BH203" s="810">
        <v>11.9275</v>
      </c>
      <c r="BI203" s="405">
        <v>9.9999999999999858</v>
      </c>
      <c r="BJ203" s="405">
        <v>5.2631578947368363</v>
      </c>
      <c r="BK203" s="405">
        <v>5.555555555555558</v>
      </c>
      <c r="BL203" s="404">
        <v>2.8571428571428692</v>
      </c>
      <c r="BM203" s="404">
        <v>2.9411764705882248</v>
      </c>
      <c r="BN203" s="306">
        <v>13.333333333333353</v>
      </c>
      <c r="BO203" s="306">
        <v>20</v>
      </c>
      <c r="BP203" s="306">
        <v>0</v>
      </c>
      <c r="BQ203" s="306">
        <v>0</v>
      </c>
      <c r="BR203" s="306">
        <v>0</v>
      </c>
      <c r="BS203" s="306">
        <v>0</v>
      </c>
      <c r="BT203" s="306">
        <v>0</v>
      </c>
      <c r="BU203" s="306">
        <v>0</v>
      </c>
      <c r="BV203" s="306">
        <v>0</v>
      </c>
      <c r="BW203" s="306">
        <v>0</v>
      </c>
      <c r="BX203" s="404">
        <v>3.9966910740904553</v>
      </c>
      <c r="BY203" s="405">
        <v>5.8512306258035585</v>
      </c>
      <c r="BZ203" s="788" t="s">
        <v>2558</v>
      </c>
      <c r="CA203" s="486">
        <v>-9.8924398028055514</v>
      </c>
      <c r="CB203" s="348">
        <v>6.6882861045786761</v>
      </c>
      <c r="CC203" s="404">
        <v>52.916526838507451</v>
      </c>
      <c r="CD203" s="570">
        <v>1.9360000000000002</v>
      </c>
      <c r="CE203" s="419">
        <v>2.0856528000000001</v>
      </c>
      <c r="CF203" s="419">
        <v>2.2322741918400002</v>
      </c>
      <c r="CG203" s="419">
        <v>2.3892030675263523</v>
      </c>
      <c r="CH203" s="496">
        <v>2.5571640431734548</v>
      </c>
      <c r="CI203" s="416">
        <v>11.200294102539807</v>
      </c>
      <c r="CJ203" s="405">
        <v>8.4543282778833095</v>
      </c>
      <c r="CK203" s="457">
        <v>1.1499999999999999</v>
      </c>
      <c r="CL203" s="458">
        <v>39.979999999999997</v>
      </c>
      <c r="CM203" s="458">
        <v>-3.15</v>
      </c>
      <c r="CN203" s="459">
        <v>8.6</v>
      </c>
      <c r="CO203" s="460">
        <v>14.35</v>
      </c>
    </row>
    <row r="204" spans="1:93" ht="11.25" customHeight="1">
      <c r="A204" s="86" t="s">
        <v>2938</v>
      </c>
      <c r="B204" s="24" t="s">
        <v>191</v>
      </c>
      <c r="C204" s="24" t="s">
        <v>969</v>
      </c>
      <c r="D204" s="117">
        <v>6</v>
      </c>
      <c r="E204" s="24">
        <v>439</v>
      </c>
      <c r="F204" s="57" t="s">
        <v>2659</v>
      </c>
      <c r="G204" s="49" t="s">
        <v>2659</v>
      </c>
      <c r="H204" s="181">
        <v>31.31</v>
      </c>
      <c r="I204" s="227">
        <v>5.3656978601085914</v>
      </c>
      <c r="J204" s="106">
        <v>0.35</v>
      </c>
      <c r="K204" s="106">
        <v>0.42</v>
      </c>
      <c r="L204" s="83">
        <v>20</v>
      </c>
      <c r="M204" s="26">
        <v>41999</v>
      </c>
      <c r="N204" s="27">
        <v>42003</v>
      </c>
      <c r="O204" s="26">
        <v>42019</v>
      </c>
      <c r="P204" s="92" t="s">
        <v>1514</v>
      </c>
      <c r="Q204" s="627"/>
      <c r="R204" s="224">
        <v>1.68</v>
      </c>
      <c r="S204" s="231">
        <v>142.37288135593221</v>
      </c>
      <c r="T204" s="680">
        <v>78.108813732477074</v>
      </c>
      <c r="U204" s="227">
        <v>26.533898305084747</v>
      </c>
      <c r="V204" s="263">
        <v>12</v>
      </c>
      <c r="W204" s="161">
        <v>1.18</v>
      </c>
      <c r="X204" s="149">
        <v>13.27</v>
      </c>
      <c r="Y204" s="155">
        <v>6.11</v>
      </c>
      <c r="Z204" s="149">
        <v>2.69</v>
      </c>
      <c r="AA204" s="156">
        <v>14</v>
      </c>
      <c r="AB204" s="432">
        <v>271.89999999999998</v>
      </c>
      <c r="AC204" s="474">
        <v>22.41</v>
      </c>
      <c r="AD204" s="443">
        <v>97.1</v>
      </c>
      <c r="AE204" s="474">
        <v>2</v>
      </c>
      <c r="AF204" s="723">
        <v>5</v>
      </c>
      <c r="AG204" s="456">
        <v>2552</v>
      </c>
      <c r="AH204" s="655">
        <v>0.7</v>
      </c>
      <c r="AI204" s="767">
        <v>1.34</v>
      </c>
      <c r="AJ204" s="796" t="s">
        <v>462</v>
      </c>
      <c r="AK204" s="688" t="s">
        <v>462</v>
      </c>
      <c r="AL204" s="634">
        <v>44.444444444444443</v>
      </c>
      <c r="AM204" s="631">
        <v>39.390776789486573</v>
      </c>
      <c r="AN204" s="631" t="s">
        <v>462</v>
      </c>
      <c r="AO204" s="235" t="s">
        <v>462</v>
      </c>
      <c r="AP204" s="808">
        <v>1.3</v>
      </c>
      <c r="AQ204" s="808">
        <v>0.9</v>
      </c>
      <c r="AR204" s="809"/>
      <c r="AS204" s="808">
        <v>0.54</v>
      </c>
      <c r="AT204" s="819">
        <v>0.48</v>
      </c>
      <c r="AU204" s="809"/>
      <c r="AV204" s="810">
        <v>0.4</v>
      </c>
      <c r="AW204" s="812">
        <v>0</v>
      </c>
      <c r="AX204" s="811">
        <v>0.71250000000000002</v>
      </c>
      <c r="AY204" s="812">
        <v>0</v>
      </c>
      <c r="AZ204" s="812">
        <v>0</v>
      </c>
      <c r="BA204" s="812">
        <v>0</v>
      </c>
      <c r="BB204" s="812">
        <v>0</v>
      </c>
      <c r="BC204" s="812">
        <v>0</v>
      </c>
      <c r="BD204" s="812">
        <v>0</v>
      </c>
      <c r="BE204" s="812">
        <v>0</v>
      </c>
      <c r="BF204" s="812">
        <v>0</v>
      </c>
      <c r="BG204" s="812">
        <v>0</v>
      </c>
      <c r="BH204" s="810">
        <v>4.3324999999999996</v>
      </c>
      <c r="BI204" s="405">
        <v>44.444444444444443</v>
      </c>
      <c r="BJ204" s="405">
        <v>66.666666666666657</v>
      </c>
      <c r="BK204" s="405">
        <v>12.5</v>
      </c>
      <c r="BL204" s="404">
        <v>20</v>
      </c>
      <c r="BM204" s="404">
        <v>0</v>
      </c>
      <c r="BN204" s="306">
        <v>0</v>
      </c>
      <c r="BO204" s="306">
        <v>0</v>
      </c>
      <c r="BP204" s="306">
        <v>0</v>
      </c>
      <c r="BQ204" s="306">
        <v>0</v>
      </c>
      <c r="BR204" s="306">
        <v>0</v>
      </c>
      <c r="BS204" s="306">
        <v>0</v>
      </c>
      <c r="BT204" s="306">
        <v>0</v>
      </c>
      <c r="BU204" s="306">
        <v>0</v>
      </c>
      <c r="BV204" s="306">
        <v>0</v>
      </c>
      <c r="BW204" s="306">
        <v>0</v>
      </c>
      <c r="BX204" s="404">
        <v>9.5740740740740744</v>
      </c>
      <c r="BY204" s="405">
        <v>19.323663680889446</v>
      </c>
      <c r="BZ204" s="788" t="s">
        <v>2637</v>
      </c>
      <c r="CA204" s="486" t="s">
        <v>462</v>
      </c>
      <c r="CB204" s="348" t="s">
        <v>462</v>
      </c>
      <c r="CC204" s="404">
        <v>43.153647206528561</v>
      </c>
      <c r="CD204" s="570">
        <v>1.43</v>
      </c>
      <c r="CE204" s="419">
        <v>1.5730000000000004</v>
      </c>
      <c r="CF204" s="419">
        <v>1.6044600000000004</v>
      </c>
      <c r="CG204" s="419">
        <v>1.6365492000000004</v>
      </c>
      <c r="CH204" s="496">
        <v>1.6692801840000004</v>
      </c>
      <c r="CI204" s="416">
        <v>7.9132893840000023</v>
      </c>
      <c r="CJ204" s="405">
        <v>25.273999948898123</v>
      </c>
      <c r="CK204" s="457">
        <v>0.25</v>
      </c>
      <c r="CL204" s="458">
        <v>42.95</v>
      </c>
      <c r="CM204" s="458">
        <v>-18.25</v>
      </c>
      <c r="CN204" s="525">
        <v>-8.61</v>
      </c>
      <c r="CO204" s="508">
        <v>6.93</v>
      </c>
    </row>
    <row r="205" spans="1:93" ht="11.25" customHeight="1">
      <c r="A205" s="23" t="s">
        <v>3276</v>
      </c>
      <c r="B205" s="24" t="s">
        <v>3277</v>
      </c>
      <c r="C205" s="24" t="s">
        <v>497</v>
      </c>
      <c r="D205" s="117">
        <v>15</v>
      </c>
      <c r="E205" s="121">
        <v>192</v>
      </c>
      <c r="F205" s="57" t="s">
        <v>2659</v>
      </c>
      <c r="G205" s="49" t="s">
        <v>2659</v>
      </c>
      <c r="H205" s="149">
        <v>11.17</v>
      </c>
      <c r="I205" s="227">
        <v>2.6857654431512978</v>
      </c>
      <c r="J205" s="94">
        <v>7.2499999999999995E-2</v>
      </c>
      <c r="K205" s="94">
        <v>7.4999999999999997E-2</v>
      </c>
      <c r="L205" s="83">
        <v>3.4482758620689724</v>
      </c>
      <c r="M205" s="26">
        <v>41864</v>
      </c>
      <c r="N205" s="27">
        <v>41866</v>
      </c>
      <c r="O205" s="26">
        <v>41887</v>
      </c>
      <c r="P205" s="92" t="s">
        <v>2042</v>
      </c>
      <c r="Q205" s="198"/>
      <c r="R205" s="224">
        <v>0.3</v>
      </c>
      <c r="S205" s="231">
        <v>45.454545454545453</v>
      </c>
      <c r="T205" s="680">
        <v>-22.913752443840142</v>
      </c>
      <c r="U205" s="227">
        <v>16.924242424242422</v>
      </c>
      <c r="V205" s="263">
        <v>6</v>
      </c>
      <c r="W205" s="161">
        <v>0.66</v>
      </c>
      <c r="X205" s="149">
        <v>1.69</v>
      </c>
      <c r="Y205" s="155">
        <v>2.36</v>
      </c>
      <c r="Z205" s="149">
        <v>0.79</v>
      </c>
      <c r="AA205" s="156">
        <v>5</v>
      </c>
      <c r="AB205" s="432">
        <v>6</v>
      </c>
      <c r="AC205" s="474">
        <v>15.79</v>
      </c>
      <c r="AD205" s="443">
        <v>0.8</v>
      </c>
      <c r="AE205" s="474">
        <v>10</v>
      </c>
      <c r="AF205" s="723">
        <v>1</v>
      </c>
      <c r="AG205" s="456">
        <v>43</v>
      </c>
      <c r="AH205" s="655">
        <v>7.7</v>
      </c>
      <c r="AI205" s="767">
        <v>0.1</v>
      </c>
      <c r="AJ205" s="796">
        <v>2.139517235850513</v>
      </c>
      <c r="AK205" s="688">
        <v>0.33411718780803251</v>
      </c>
      <c r="AL205" s="634">
        <v>2.1645021645021467</v>
      </c>
      <c r="AM205" s="631">
        <v>1.4536916602731376</v>
      </c>
      <c r="AN205" s="631">
        <v>1.7116137886804106</v>
      </c>
      <c r="AO205" s="235">
        <v>5.122794789185825</v>
      </c>
      <c r="AP205" s="808">
        <v>0.29499999999999998</v>
      </c>
      <c r="AQ205" s="808">
        <v>0.28875000000000001</v>
      </c>
      <c r="AR205" s="809"/>
      <c r="AS205" s="813">
        <v>0.28499999999999998</v>
      </c>
      <c r="AT205" s="796">
        <v>0.28249999999999997</v>
      </c>
      <c r="AU205" s="809"/>
      <c r="AV205" s="810">
        <v>0.27680000000000005</v>
      </c>
      <c r="AW205" s="811">
        <v>0.27100000000000002</v>
      </c>
      <c r="AX205" s="811">
        <v>0.26060000000000005</v>
      </c>
      <c r="AY205" s="811">
        <v>0.24220000000000003</v>
      </c>
      <c r="AZ205" s="811">
        <v>0.221</v>
      </c>
      <c r="BA205" s="811">
        <v>0.2</v>
      </c>
      <c r="BB205" s="811">
        <v>0.17899999999999999</v>
      </c>
      <c r="BC205" s="811">
        <v>0.15260000000000001</v>
      </c>
      <c r="BD205" s="811">
        <v>0.12100000000000001</v>
      </c>
      <c r="BE205" s="811">
        <v>8.9400000000000007E-2</v>
      </c>
      <c r="BF205" s="811">
        <v>3.6799999999999999E-2</v>
      </c>
      <c r="BG205" s="811">
        <v>0</v>
      </c>
      <c r="BH205" s="810">
        <v>3.2016499999999999</v>
      </c>
      <c r="BI205" s="405">
        <v>2.1645021645021467</v>
      </c>
      <c r="BJ205" s="405">
        <v>1.3157894736842257</v>
      </c>
      <c r="BK205" s="405">
        <v>0.88495575221239076</v>
      </c>
      <c r="BL205" s="404">
        <v>2.0592485549132622</v>
      </c>
      <c r="BM205" s="404">
        <v>2.1402214022140376</v>
      </c>
      <c r="BN205" s="306">
        <v>3.9907904834995955</v>
      </c>
      <c r="BO205" s="306">
        <v>7.5970272502064562</v>
      </c>
      <c r="BP205" s="306">
        <v>9.5927601809954854</v>
      </c>
      <c r="BQ205" s="306">
        <v>10.5</v>
      </c>
      <c r="BR205" s="306">
        <v>11.73184357541901</v>
      </c>
      <c r="BS205" s="306">
        <v>17.300131061598933</v>
      </c>
      <c r="BT205" s="306">
        <v>26.115702479338854</v>
      </c>
      <c r="BU205" s="306">
        <v>35.34675615212528</v>
      </c>
      <c r="BV205" s="306">
        <v>142.93478260869566</v>
      </c>
      <c r="BW205" s="306">
        <v>0</v>
      </c>
      <c r="BX205" s="404">
        <v>18.24496740929369</v>
      </c>
      <c r="BY205" s="405">
        <v>34.73466680221518</v>
      </c>
      <c r="BZ205" s="788" t="s">
        <v>2637</v>
      </c>
      <c r="CA205" s="486">
        <v>-12.526863192410714</v>
      </c>
      <c r="CB205" s="348">
        <v>4.3973792318317084</v>
      </c>
      <c r="CC205" s="404">
        <v>53.552560344476461</v>
      </c>
      <c r="CD205" s="570">
        <v>0.31269999999999998</v>
      </c>
      <c r="CE205" s="419">
        <v>0.34397</v>
      </c>
      <c r="CF205" s="419">
        <v>0.37836700000000001</v>
      </c>
      <c r="CG205" s="419">
        <v>0.41620370000000007</v>
      </c>
      <c r="CH205" s="496">
        <v>0.45782407000000008</v>
      </c>
      <c r="CI205" s="416">
        <v>1.9090647700000001</v>
      </c>
      <c r="CJ205" s="405">
        <v>17.091000626678603</v>
      </c>
      <c r="CK205" s="457">
        <v>0.43</v>
      </c>
      <c r="CL205" s="458">
        <v>9.49</v>
      </c>
      <c r="CM205" s="458">
        <v>-1.38</v>
      </c>
      <c r="CN205" s="525">
        <v>2.64</v>
      </c>
      <c r="CO205" s="508">
        <v>5.17</v>
      </c>
    </row>
    <row r="206" spans="1:93" ht="11.25" customHeight="1">
      <c r="A206" s="193" t="s">
        <v>525</v>
      </c>
      <c r="B206" s="32" t="s">
        <v>526</v>
      </c>
      <c r="C206" s="32" t="s">
        <v>497</v>
      </c>
      <c r="D206" s="118">
        <v>28</v>
      </c>
      <c r="E206" s="121">
        <v>96</v>
      </c>
      <c r="F206" s="65" t="s">
        <v>2659</v>
      </c>
      <c r="G206" s="66" t="s">
        <v>2659</v>
      </c>
      <c r="H206" s="1158">
        <v>23.82</v>
      </c>
      <c r="I206" s="227">
        <v>3.3585222502099077</v>
      </c>
      <c r="J206" s="203">
        <v>0.19</v>
      </c>
      <c r="K206" s="203">
        <v>0.2</v>
      </c>
      <c r="L206" s="84">
        <v>5.2631578947368363</v>
      </c>
      <c r="M206" s="43">
        <v>41941</v>
      </c>
      <c r="N206" s="44">
        <v>41943</v>
      </c>
      <c r="O206" s="43">
        <v>41957</v>
      </c>
      <c r="P206" s="270" t="s">
        <v>1522</v>
      </c>
      <c r="Q206" s="1147"/>
      <c r="R206" s="224">
        <v>0.8</v>
      </c>
      <c r="S206" s="231">
        <v>38.64734299516909</v>
      </c>
      <c r="T206" s="680" t="s">
        <v>462</v>
      </c>
      <c r="U206" s="227">
        <v>11.507246376811596</v>
      </c>
      <c r="V206" s="263">
        <v>12</v>
      </c>
      <c r="W206" s="478">
        <v>2.0699999999999998</v>
      </c>
      <c r="X206" s="480" t="s">
        <v>462</v>
      </c>
      <c r="Y206" s="479" t="s">
        <v>462</v>
      </c>
      <c r="Z206" s="480" t="s">
        <v>462</v>
      </c>
      <c r="AA206" s="481" t="s">
        <v>462</v>
      </c>
      <c r="AB206" s="484" t="s">
        <v>462</v>
      </c>
      <c r="AC206" s="734" t="s">
        <v>462</v>
      </c>
      <c r="AD206" s="523" t="s">
        <v>462</v>
      </c>
      <c r="AE206" s="734" t="s">
        <v>462</v>
      </c>
      <c r="AF206" s="723">
        <v>0</v>
      </c>
      <c r="AG206" s="735">
        <v>83</v>
      </c>
      <c r="AH206" s="739" t="s">
        <v>462</v>
      </c>
      <c r="AI206" s="479" t="s">
        <v>462</v>
      </c>
      <c r="AJ206" s="797" t="s">
        <v>462</v>
      </c>
      <c r="AK206" s="686">
        <v>0.39476993824609224</v>
      </c>
      <c r="AL206" s="634">
        <v>1.3157894736842035</v>
      </c>
      <c r="AM206" s="631">
        <v>2.2632073276993125</v>
      </c>
      <c r="AN206" s="631">
        <v>2.517111829582741</v>
      </c>
      <c r="AO206" s="638">
        <v>6.3761487026239072</v>
      </c>
      <c r="AP206" s="808">
        <v>0.77</v>
      </c>
      <c r="AQ206" s="813">
        <v>0.76</v>
      </c>
      <c r="AR206" s="809"/>
      <c r="AS206" s="808">
        <v>0.73</v>
      </c>
      <c r="AT206" s="819">
        <v>0.72</v>
      </c>
      <c r="AU206" s="809"/>
      <c r="AV206" s="810">
        <v>0.69</v>
      </c>
      <c r="AW206" s="811">
        <v>0.68</v>
      </c>
      <c r="AX206" s="811">
        <v>0.67</v>
      </c>
      <c r="AY206" s="811">
        <v>0.64</v>
      </c>
      <c r="AZ206" s="811">
        <v>0.6</v>
      </c>
      <c r="BA206" s="811">
        <v>0.5</v>
      </c>
      <c r="BB206" s="811">
        <v>0.41499999999999998</v>
      </c>
      <c r="BC206" s="811">
        <v>0.375</v>
      </c>
      <c r="BD206" s="811">
        <v>0.32</v>
      </c>
      <c r="BE206" s="811">
        <v>0.27500000000000002</v>
      </c>
      <c r="BF206" s="811">
        <v>0.23</v>
      </c>
      <c r="BG206" s="811">
        <v>0.19</v>
      </c>
      <c r="BH206" s="810">
        <v>8.5649999999999995</v>
      </c>
      <c r="BI206" s="405">
        <v>1.3157894736842035</v>
      </c>
      <c r="BJ206" s="405">
        <v>4.1095890410958846</v>
      </c>
      <c r="BK206" s="405">
        <v>1.388888888888884</v>
      </c>
      <c r="BL206" s="404">
        <v>4.3478260869565188</v>
      </c>
      <c r="BM206" s="404">
        <v>1.4705882352941124</v>
      </c>
      <c r="BN206" s="306">
        <v>1.4925373134328401</v>
      </c>
      <c r="BO206" s="306">
        <v>4.6875</v>
      </c>
      <c r="BP206" s="306">
        <v>6.6666666666666652</v>
      </c>
      <c r="BQ206" s="306">
        <v>20</v>
      </c>
      <c r="BR206" s="306">
        <v>20.481927710843383</v>
      </c>
      <c r="BS206" s="306">
        <v>10.666666666666668</v>
      </c>
      <c r="BT206" s="306">
        <v>17.1875</v>
      </c>
      <c r="BU206" s="306">
        <v>16.36363636363636</v>
      </c>
      <c r="BV206" s="306">
        <v>19.565217391304344</v>
      </c>
      <c r="BW206" s="306">
        <v>21.052631578947366</v>
      </c>
      <c r="BX206" s="404">
        <v>10.053131027827815</v>
      </c>
      <c r="BY206" s="405">
        <v>7.8177374987360633</v>
      </c>
      <c r="BZ206" s="788" t="s">
        <v>2637</v>
      </c>
      <c r="CA206" s="486">
        <v>-5.6316122970189468</v>
      </c>
      <c r="CB206" s="348">
        <v>5.8756340797926487</v>
      </c>
      <c r="CC206" s="404">
        <v>35.692248676965434</v>
      </c>
      <c r="CD206" s="570">
        <v>0.79310000000000003</v>
      </c>
      <c r="CE206" s="419">
        <v>0.81689300000000009</v>
      </c>
      <c r="CF206" s="419">
        <v>0.84139979000000009</v>
      </c>
      <c r="CG206" s="419">
        <v>0.86664178370000011</v>
      </c>
      <c r="CH206" s="496">
        <v>0.89264103721100019</v>
      </c>
      <c r="CI206" s="416">
        <v>4.2106756109110002</v>
      </c>
      <c r="CJ206" s="405">
        <v>17.677059659575985</v>
      </c>
      <c r="CK206" s="483" t="s">
        <v>462</v>
      </c>
      <c r="CL206" s="502">
        <v>6.82</v>
      </c>
      <c r="CM206" s="502">
        <v>-1.77</v>
      </c>
      <c r="CN206" s="1203">
        <v>1.4</v>
      </c>
      <c r="CO206" s="644">
        <v>1.74</v>
      </c>
    </row>
    <row r="207" spans="1:93" ht="11.25" customHeight="1">
      <c r="A207" s="23" t="s">
        <v>1929</v>
      </c>
      <c r="B207" s="24" t="s">
        <v>1930</v>
      </c>
      <c r="C207" s="109" t="s">
        <v>497</v>
      </c>
      <c r="D207" s="117">
        <v>5</v>
      </c>
      <c r="E207" s="24">
        <v>606</v>
      </c>
      <c r="F207" s="57" t="s">
        <v>2659</v>
      </c>
      <c r="G207" s="49" t="s">
        <v>2659</v>
      </c>
      <c r="H207" s="181">
        <v>39.950000000000003</v>
      </c>
      <c r="I207" s="226">
        <v>2.002503128911139</v>
      </c>
      <c r="J207" s="106">
        <v>0.18</v>
      </c>
      <c r="K207" s="106">
        <v>0.2</v>
      </c>
      <c r="L207" s="83">
        <v>11.111111111111116</v>
      </c>
      <c r="M207" s="26">
        <v>42033</v>
      </c>
      <c r="N207" s="27">
        <v>42037</v>
      </c>
      <c r="O207" s="26">
        <v>42052</v>
      </c>
      <c r="P207" s="92" t="s">
        <v>3431</v>
      </c>
      <c r="Q207" s="626"/>
      <c r="R207" s="225">
        <v>0.8</v>
      </c>
      <c r="S207" s="675">
        <v>33.613445378151262</v>
      </c>
      <c r="T207" s="684">
        <v>22.455045201241486</v>
      </c>
      <c r="U207" s="226">
        <v>16.785714285714288</v>
      </c>
      <c r="V207" s="267">
        <v>12</v>
      </c>
      <c r="W207" s="169">
        <v>2.38</v>
      </c>
      <c r="X207" s="171">
        <v>1.52</v>
      </c>
      <c r="Y207" s="170">
        <v>4.97</v>
      </c>
      <c r="Z207" s="171">
        <v>2.0099999999999998</v>
      </c>
      <c r="AA207" s="172">
        <v>15.3</v>
      </c>
      <c r="AB207" s="433">
        <v>13.8</v>
      </c>
      <c r="AC207" s="446">
        <v>10.6</v>
      </c>
      <c r="AD207" s="442">
        <v>43.7</v>
      </c>
      <c r="AE207" s="446">
        <v>11.05</v>
      </c>
      <c r="AF207" s="724">
        <v>15</v>
      </c>
      <c r="AG207" s="461">
        <v>5735</v>
      </c>
      <c r="AH207" s="737">
        <v>0.6</v>
      </c>
      <c r="AI207" s="768">
        <v>0.11</v>
      </c>
      <c r="AJ207" s="796">
        <v>1.6128062169511479</v>
      </c>
      <c r="AK207" s="688">
        <v>5.1573300948592333</v>
      </c>
      <c r="AL207" s="632">
        <v>20</v>
      </c>
      <c r="AM207" s="633">
        <v>65.096362444731341</v>
      </c>
      <c r="AN207" s="633">
        <v>70.479631680765166</v>
      </c>
      <c r="AO207" s="234">
        <v>13.665914413936475</v>
      </c>
      <c r="AP207" s="803">
        <v>0.72</v>
      </c>
      <c r="AQ207" s="803">
        <v>0.6</v>
      </c>
      <c r="AR207" s="802"/>
      <c r="AS207" s="803">
        <v>0.4</v>
      </c>
      <c r="AT207" s="795">
        <v>0.16</v>
      </c>
      <c r="AU207" s="802"/>
      <c r="AV207" s="1198">
        <v>0.04</v>
      </c>
      <c r="AW207" s="807">
        <v>0.05</v>
      </c>
      <c r="AX207" s="807">
        <v>0.4</v>
      </c>
      <c r="AY207" s="806">
        <v>0.4</v>
      </c>
      <c r="AZ207" s="807">
        <v>0.2</v>
      </c>
      <c r="BA207" s="807">
        <v>0.2</v>
      </c>
      <c r="BB207" s="807">
        <v>0.2</v>
      </c>
      <c r="BC207" s="806">
        <v>0.2</v>
      </c>
      <c r="BD207" s="806">
        <v>0.13600000000000001</v>
      </c>
      <c r="BE207" s="807">
        <v>0.06</v>
      </c>
      <c r="BF207" s="806">
        <v>0.06</v>
      </c>
      <c r="BG207" s="806">
        <v>4.4999999999999998E-2</v>
      </c>
      <c r="BH207" s="805">
        <v>3.8710000000000004</v>
      </c>
      <c r="BI207" s="407">
        <v>20</v>
      </c>
      <c r="BJ207" s="407">
        <v>50</v>
      </c>
      <c r="BK207" s="407">
        <v>150</v>
      </c>
      <c r="BL207" s="406">
        <v>300</v>
      </c>
      <c r="BM207" s="406">
        <v>0</v>
      </c>
      <c r="BN207" s="394">
        <v>0</v>
      </c>
      <c r="BO207" s="394">
        <v>0</v>
      </c>
      <c r="BP207" s="394">
        <v>100</v>
      </c>
      <c r="BQ207" s="394">
        <v>0</v>
      </c>
      <c r="BR207" s="394">
        <v>0</v>
      </c>
      <c r="BS207" s="394">
        <v>0</v>
      </c>
      <c r="BT207" s="394">
        <v>47.058823529411754</v>
      </c>
      <c r="BU207" s="394">
        <v>126.6666666666667</v>
      </c>
      <c r="BV207" s="394">
        <v>0</v>
      </c>
      <c r="BW207" s="394">
        <v>33.333333333333329</v>
      </c>
      <c r="BX207" s="406">
        <v>55.137254901960787</v>
      </c>
      <c r="BY207" s="407">
        <v>81.309423502925284</v>
      </c>
      <c r="BZ207" s="787" t="s">
        <v>2637</v>
      </c>
      <c r="CA207" s="682">
        <v>55.696420523962018</v>
      </c>
      <c r="CB207" s="350">
        <v>72.48213480967631</v>
      </c>
      <c r="CC207" s="406">
        <v>68.400084033613439</v>
      </c>
      <c r="CD207" s="554">
        <v>0.79200000000000004</v>
      </c>
      <c r="CE207" s="417">
        <v>0.87120000000000009</v>
      </c>
      <c r="CF207" s="417">
        <v>0.95832000000000017</v>
      </c>
      <c r="CG207" s="417">
        <v>1.0541520000000002</v>
      </c>
      <c r="CH207" s="495">
        <v>1.1595672000000004</v>
      </c>
      <c r="CI207" s="418">
        <v>4.8352392000000011</v>
      </c>
      <c r="CJ207" s="407">
        <v>12.103227033792242</v>
      </c>
      <c r="CK207" s="462">
        <v>1.53</v>
      </c>
      <c r="CL207" s="463">
        <v>32.380000000000003</v>
      </c>
      <c r="CM207" s="463">
        <v>-2.5099999999999998</v>
      </c>
      <c r="CN207" s="529">
        <v>4.6100000000000003</v>
      </c>
      <c r="CO207" s="530">
        <v>12.58</v>
      </c>
    </row>
    <row r="208" spans="1:93" ht="11.25" customHeight="1">
      <c r="A208" s="23" t="s">
        <v>3584</v>
      </c>
      <c r="B208" s="24" t="s">
        <v>3585</v>
      </c>
      <c r="C208" s="109" t="s">
        <v>3460</v>
      </c>
      <c r="D208" s="117">
        <v>5</v>
      </c>
      <c r="E208" s="24">
        <v>568</v>
      </c>
      <c r="F208" s="38" t="s">
        <v>1572</v>
      </c>
      <c r="G208" s="39" t="s">
        <v>1572</v>
      </c>
      <c r="H208" s="181">
        <v>74.459999999999994</v>
      </c>
      <c r="I208" s="227">
        <v>2.1488047273704005</v>
      </c>
      <c r="J208" s="106">
        <v>0.35</v>
      </c>
      <c r="K208" s="106">
        <v>0.4</v>
      </c>
      <c r="L208" s="83">
        <v>14.285714285714302</v>
      </c>
      <c r="M208" s="26">
        <v>41984</v>
      </c>
      <c r="N208" s="27">
        <v>41988</v>
      </c>
      <c r="O208" s="26">
        <v>42006</v>
      </c>
      <c r="P208" s="27" t="s">
        <v>2777</v>
      </c>
      <c r="Q208" s="627"/>
      <c r="R208" s="224">
        <v>1.6</v>
      </c>
      <c r="S208" s="231">
        <v>22.695035460992909</v>
      </c>
      <c r="T208" s="680">
        <v>15.460881384231783</v>
      </c>
      <c r="U208" s="227">
        <v>10.561702127659574</v>
      </c>
      <c r="V208" s="263">
        <v>12</v>
      </c>
      <c r="W208" s="161">
        <v>7.05</v>
      </c>
      <c r="X208" s="149">
        <v>1.38</v>
      </c>
      <c r="Y208" s="155">
        <v>1.17</v>
      </c>
      <c r="Z208" s="149">
        <v>2.84</v>
      </c>
      <c r="AA208" s="156">
        <v>28.2</v>
      </c>
      <c r="AB208" s="489">
        <v>154.80000000000001</v>
      </c>
      <c r="AC208" s="474">
        <v>9.3800000000000008</v>
      </c>
      <c r="AD208" s="443">
        <v>26.8</v>
      </c>
      <c r="AE208" s="474">
        <v>7.68</v>
      </c>
      <c r="AF208" s="723">
        <v>13</v>
      </c>
      <c r="AG208" s="456">
        <v>11060</v>
      </c>
      <c r="AH208" s="655">
        <v>0.66</v>
      </c>
      <c r="AI208" s="767">
        <v>1.17</v>
      </c>
      <c r="AJ208" s="796">
        <v>0.36309452294774308</v>
      </c>
      <c r="AK208" s="688">
        <v>2.0475253372353266</v>
      </c>
      <c r="AL208" s="634">
        <v>16.666666666666675</v>
      </c>
      <c r="AM208" s="631">
        <v>13.205338446242187</v>
      </c>
      <c r="AN208" s="631">
        <v>9.7309332149995154</v>
      </c>
      <c r="AO208" s="235">
        <v>4.7525337235331699</v>
      </c>
      <c r="AP208" s="808">
        <v>1.4</v>
      </c>
      <c r="AQ208" s="808">
        <v>1.2</v>
      </c>
      <c r="AR208" s="809"/>
      <c r="AS208" s="808">
        <v>1.04</v>
      </c>
      <c r="AT208" s="796">
        <v>0.96499999999999997</v>
      </c>
      <c r="AU208" s="809"/>
      <c r="AV208" s="818">
        <v>0.88</v>
      </c>
      <c r="AW208" s="812">
        <v>0.88</v>
      </c>
      <c r="AX208" s="812">
        <v>0.88</v>
      </c>
      <c r="AY208" s="812">
        <v>0.88</v>
      </c>
      <c r="AZ208" s="812">
        <v>0.88</v>
      </c>
      <c r="BA208" s="812">
        <v>0.88</v>
      </c>
      <c r="BB208" s="812">
        <v>0.88</v>
      </c>
      <c r="BC208" s="812">
        <v>0.88</v>
      </c>
      <c r="BD208" s="812">
        <v>0.88</v>
      </c>
      <c r="BE208" s="812">
        <v>0.88</v>
      </c>
      <c r="BF208" s="812">
        <v>0.88</v>
      </c>
      <c r="BG208" s="812">
        <v>0.88</v>
      </c>
      <c r="BH208" s="810">
        <v>15.164999999999999</v>
      </c>
      <c r="BI208" s="405">
        <v>16.666666666666675</v>
      </c>
      <c r="BJ208" s="405">
        <v>15.384615384615374</v>
      </c>
      <c r="BK208" s="405">
        <v>7.7720207253886064</v>
      </c>
      <c r="BL208" s="404">
        <v>9.6590909090908958</v>
      </c>
      <c r="BM208" s="404">
        <v>0</v>
      </c>
      <c r="BN208" s="306">
        <v>0</v>
      </c>
      <c r="BO208" s="306">
        <v>0</v>
      </c>
      <c r="BP208" s="306">
        <v>0</v>
      </c>
      <c r="BQ208" s="306">
        <v>0</v>
      </c>
      <c r="BR208" s="306">
        <v>0</v>
      </c>
      <c r="BS208" s="306">
        <v>0</v>
      </c>
      <c r="BT208" s="306">
        <v>0</v>
      </c>
      <c r="BU208" s="306">
        <v>0</v>
      </c>
      <c r="BV208" s="306">
        <v>0</v>
      </c>
      <c r="BW208" s="306">
        <v>0</v>
      </c>
      <c r="BX208" s="404">
        <v>3.2988262457174367</v>
      </c>
      <c r="BY208" s="405">
        <v>5.8019117117536441</v>
      </c>
      <c r="BZ208" s="788" t="s">
        <v>1464</v>
      </c>
      <c r="CA208" s="486">
        <v>1.3180358147103419</v>
      </c>
      <c r="CB208" s="348">
        <v>11.879737942369916</v>
      </c>
      <c r="CC208" s="404">
        <v>68.825472833259809</v>
      </c>
      <c r="CD208" s="570">
        <v>1.54</v>
      </c>
      <c r="CE208" s="419">
        <v>1.6844520000000003</v>
      </c>
      <c r="CF208" s="419">
        <v>1.8138179136000003</v>
      </c>
      <c r="CG208" s="419">
        <v>1.9531191293644803</v>
      </c>
      <c r="CH208" s="496">
        <v>2.1031186784996723</v>
      </c>
      <c r="CI208" s="416">
        <v>9.0945077214641525</v>
      </c>
      <c r="CJ208" s="405">
        <v>12.213950740617987</v>
      </c>
      <c r="CK208" s="457">
        <v>1.73</v>
      </c>
      <c r="CL208" s="458">
        <v>10.92</v>
      </c>
      <c r="CM208" s="458">
        <v>-16.66</v>
      </c>
      <c r="CN208" s="525">
        <v>1.27</v>
      </c>
      <c r="CO208" s="508">
        <v>-7.2</v>
      </c>
    </row>
    <row r="209" spans="1:93" ht="11.25" customHeight="1">
      <c r="A209" s="23" t="s">
        <v>2244</v>
      </c>
      <c r="B209" s="24" t="s">
        <v>1160</v>
      </c>
      <c r="C209" s="109" t="s">
        <v>1345</v>
      </c>
      <c r="D209" s="117">
        <v>6</v>
      </c>
      <c r="E209" s="24">
        <v>465</v>
      </c>
      <c r="F209" s="38" t="s">
        <v>1572</v>
      </c>
      <c r="G209" s="39" t="s">
        <v>1572</v>
      </c>
      <c r="H209" s="181">
        <v>71.010000000000005</v>
      </c>
      <c r="I209" s="227">
        <v>3.0981551894099422</v>
      </c>
      <c r="J209" s="106">
        <v>0.49</v>
      </c>
      <c r="K209" s="106">
        <v>0.55000000000000004</v>
      </c>
      <c r="L209" s="83">
        <v>12.244897959183687</v>
      </c>
      <c r="M209" s="26">
        <v>42068</v>
      </c>
      <c r="N209" s="27">
        <v>42072</v>
      </c>
      <c r="O209" s="26">
        <v>42083</v>
      </c>
      <c r="P209" s="92" t="s">
        <v>589</v>
      </c>
      <c r="Q209" s="868" t="s">
        <v>3693</v>
      </c>
      <c r="R209" s="224">
        <v>2.2000000000000002</v>
      </c>
      <c r="S209" s="231">
        <v>58.355437665782496</v>
      </c>
      <c r="T209" s="680">
        <v>32.904305335296868</v>
      </c>
      <c r="U209" s="227">
        <v>18.835543766578251</v>
      </c>
      <c r="V209" s="263">
        <v>12</v>
      </c>
      <c r="W209" s="161">
        <v>3.77</v>
      </c>
      <c r="X209" s="149">
        <v>2</v>
      </c>
      <c r="Y209" s="155">
        <v>1.49</v>
      </c>
      <c r="Z209" s="149">
        <v>2.11</v>
      </c>
      <c r="AA209" s="156">
        <v>10.8</v>
      </c>
      <c r="AB209" s="432">
        <v>-3.6</v>
      </c>
      <c r="AC209" s="474">
        <v>10.09</v>
      </c>
      <c r="AD209" s="443">
        <v>27</v>
      </c>
      <c r="AE209" s="474">
        <v>9.41</v>
      </c>
      <c r="AF209" s="723">
        <v>26</v>
      </c>
      <c r="AG209" s="456">
        <v>33701</v>
      </c>
      <c r="AH209" s="655">
        <v>0.2</v>
      </c>
      <c r="AI209" s="767">
        <v>0.56999999999999995</v>
      </c>
      <c r="AJ209" s="796">
        <v>0.53357909577304796</v>
      </c>
      <c r="AK209" s="688">
        <v>1.0470606828913482</v>
      </c>
      <c r="AL209" s="634">
        <v>16.666666666666675</v>
      </c>
      <c r="AM209" s="631">
        <v>12.955067905975316</v>
      </c>
      <c r="AN209" s="631">
        <v>14.406635585872296</v>
      </c>
      <c r="AO209" s="235">
        <v>13.759121912676431</v>
      </c>
      <c r="AP209" s="808">
        <v>1.96</v>
      </c>
      <c r="AQ209" s="808">
        <v>1.68</v>
      </c>
      <c r="AR209" s="809"/>
      <c r="AS209" s="808">
        <v>1.52</v>
      </c>
      <c r="AT209" s="796">
        <v>1.36</v>
      </c>
      <c r="AU209" s="809"/>
      <c r="AV209" s="810">
        <v>1.08</v>
      </c>
      <c r="AW209" s="812">
        <v>1</v>
      </c>
      <c r="AX209" s="811">
        <v>1</v>
      </c>
      <c r="AY209" s="811">
        <v>0.86</v>
      </c>
      <c r="AZ209" s="811">
        <v>0.74</v>
      </c>
      <c r="BA209" s="811">
        <v>0.62</v>
      </c>
      <c r="BB209" s="811">
        <v>0.54</v>
      </c>
      <c r="BC209" s="811">
        <v>0.46</v>
      </c>
      <c r="BD209" s="812">
        <v>0.44</v>
      </c>
      <c r="BE209" s="811">
        <v>0.42544999999999999</v>
      </c>
      <c r="BF209" s="812">
        <v>0.38179999999999997</v>
      </c>
      <c r="BG209" s="811">
        <v>0.38179999999999997</v>
      </c>
      <c r="BH209" s="810">
        <v>14.44905</v>
      </c>
      <c r="BI209" s="405">
        <v>16.666666666666675</v>
      </c>
      <c r="BJ209" s="405">
        <v>10.526315789473673</v>
      </c>
      <c r="BK209" s="405">
        <v>11.764705882352944</v>
      </c>
      <c r="BL209" s="404">
        <v>25.925925925925931</v>
      </c>
      <c r="BM209" s="404">
        <v>8.0000000000000071</v>
      </c>
      <c r="BN209" s="306">
        <v>0</v>
      </c>
      <c r="BO209" s="306">
        <v>16.279069767441868</v>
      </c>
      <c r="BP209" s="306">
        <v>16.216216216216207</v>
      </c>
      <c r="BQ209" s="306">
        <v>19.354838709677423</v>
      </c>
      <c r="BR209" s="306">
        <v>14.814814814814813</v>
      </c>
      <c r="BS209" s="306">
        <v>17.391304347826097</v>
      </c>
      <c r="BT209" s="306">
        <v>4.5454545454545414</v>
      </c>
      <c r="BU209" s="306">
        <v>3.4199083323539714</v>
      </c>
      <c r="BV209" s="306">
        <v>11.432687270822427</v>
      </c>
      <c r="BW209" s="306">
        <v>0</v>
      </c>
      <c r="BX209" s="404">
        <v>11.755860551268437</v>
      </c>
      <c r="BY209" s="405">
        <v>7.2005657995103052</v>
      </c>
      <c r="BZ209" s="788" t="s">
        <v>2558</v>
      </c>
      <c r="CA209" s="486">
        <v>-1.3307529912960128</v>
      </c>
      <c r="CB209" s="348">
        <v>17.504790775282238</v>
      </c>
      <c r="CC209" s="404">
        <v>68.935901856763934</v>
      </c>
      <c r="CD209" s="570">
        <v>1.9796</v>
      </c>
      <c r="CE209" s="419">
        <v>2.1775600000000002</v>
      </c>
      <c r="CF209" s="419">
        <v>2.3824683960000002</v>
      </c>
      <c r="CG209" s="419">
        <v>2.6066586720636002</v>
      </c>
      <c r="CH209" s="496">
        <v>2.8519452531047853</v>
      </c>
      <c r="CI209" s="416">
        <v>11.998232321168386</v>
      </c>
      <c r="CJ209" s="405">
        <v>16.89653896798815</v>
      </c>
      <c r="CK209" s="457">
        <v>1.76</v>
      </c>
      <c r="CL209" s="458">
        <v>25.23</v>
      </c>
      <c r="CM209" s="458">
        <v>-9.94</v>
      </c>
      <c r="CN209" s="525">
        <v>4.5999999999999996</v>
      </c>
      <c r="CO209" s="508">
        <v>3</v>
      </c>
    </row>
    <row r="210" spans="1:93" ht="11.25" customHeight="1">
      <c r="A210" s="23" t="s">
        <v>2646</v>
      </c>
      <c r="B210" s="24" t="s">
        <v>2647</v>
      </c>
      <c r="C210" s="24" t="s">
        <v>3266</v>
      </c>
      <c r="D210" s="117">
        <v>34</v>
      </c>
      <c r="E210" s="121">
        <v>75</v>
      </c>
      <c r="F210" s="57" t="s">
        <v>2659</v>
      </c>
      <c r="G210" s="49" t="s">
        <v>2659</v>
      </c>
      <c r="H210" s="149">
        <v>42.1</v>
      </c>
      <c r="I210" s="227">
        <v>2.3752969121140142</v>
      </c>
      <c r="J210" s="106">
        <v>0.22</v>
      </c>
      <c r="K210" s="106">
        <v>0.25</v>
      </c>
      <c r="L210" s="218">
        <v>13.636363636363647</v>
      </c>
      <c r="M210" s="26">
        <v>41941</v>
      </c>
      <c r="N210" s="27">
        <v>41943</v>
      </c>
      <c r="O210" s="26">
        <v>41955</v>
      </c>
      <c r="P210" s="92" t="s">
        <v>1517</v>
      </c>
      <c r="Q210" s="198"/>
      <c r="R210" s="224">
        <v>1</v>
      </c>
      <c r="S210" s="231">
        <v>40.650406504065039</v>
      </c>
      <c r="T210" s="680">
        <v>135.95966767574436</v>
      </c>
      <c r="U210" s="227">
        <v>17.113821138211382</v>
      </c>
      <c r="V210" s="263">
        <v>10</v>
      </c>
      <c r="W210" s="161">
        <v>2.46</v>
      </c>
      <c r="X210" s="149">
        <v>1.54</v>
      </c>
      <c r="Y210" s="155">
        <v>3.43</v>
      </c>
      <c r="Z210" s="149">
        <v>7.32</v>
      </c>
      <c r="AA210" s="156">
        <v>54</v>
      </c>
      <c r="AB210" s="432">
        <v>60.5</v>
      </c>
      <c r="AC210" s="474">
        <v>13.41</v>
      </c>
      <c r="AD210" s="443">
        <v>17.899999999999999</v>
      </c>
      <c r="AE210" s="474">
        <v>11.1</v>
      </c>
      <c r="AF210" s="723">
        <v>15</v>
      </c>
      <c r="AG210" s="456">
        <v>4979</v>
      </c>
      <c r="AH210" s="655">
        <v>3.7</v>
      </c>
      <c r="AI210" s="767">
        <v>1.1100000000000001</v>
      </c>
      <c r="AJ210" s="796">
        <v>0.43594159303084939</v>
      </c>
      <c r="AK210" s="688">
        <v>0.61384839600193009</v>
      </c>
      <c r="AL210" s="634">
        <v>10.975609756097571</v>
      </c>
      <c r="AM210" s="631">
        <v>7.6232685102480158</v>
      </c>
      <c r="AN210" s="631">
        <v>7.8033545152522032</v>
      </c>
      <c r="AO210" s="638">
        <v>12.712185233481765</v>
      </c>
      <c r="AP210" s="808">
        <v>0.91</v>
      </c>
      <c r="AQ210" s="808">
        <v>0.82</v>
      </c>
      <c r="AR210" s="809"/>
      <c r="AS210" s="808">
        <v>0.78</v>
      </c>
      <c r="AT210" s="796">
        <v>0.73</v>
      </c>
      <c r="AU210" s="809"/>
      <c r="AV210" s="810">
        <v>0.66</v>
      </c>
      <c r="AW210" s="811">
        <v>0.625</v>
      </c>
      <c r="AX210" s="811">
        <v>0.60499999999999998</v>
      </c>
      <c r="AY210" s="811">
        <v>0.51</v>
      </c>
      <c r="AZ210" s="811">
        <v>0.42</v>
      </c>
      <c r="BA210" s="811">
        <v>0.34</v>
      </c>
      <c r="BB210" s="811">
        <v>0.27500000000000002</v>
      </c>
      <c r="BC210" s="811">
        <v>0.2</v>
      </c>
      <c r="BD210" s="811">
        <v>0.14949999999999999</v>
      </c>
      <c r="BE210" s="811">
        <v>0.1265</v>
      </c>
      <c r="BF210" s="811">
        <v>0.10125000000000001</v>
      </c>
      <c r="BG210" s="811">
        <v>0.08</v>
      </c>
      <c r="BH210" s="810">
        <v>7.332250000000001</v>
      </c>
      <c r="BI210" s="405">
        <v>10.975609756097571</v>
      </c>
      <c r="BJ210" s="405">
        <v>5.12820512820511</v>
      </c>
      <c r="BK210" s="405">
        <v>6.8493150684931559</v>
      </c>
      <c r="BL210" s="404">
        <v>10.606060606060597</v>
      </c>
      <c r="BM210" s="404">
        <v>5.6</v>
      </c>
      <c r="BN210" s="306">
        <v>3.3057851239669533</v>
      </c>
      <c r="BO210" s="306">
        <v>18.627450980392158</v>
      </c>
      <c r="BP210" s="306">
        <v>21.428571428571441</v>
      </c>
      <c r="BQ210" s="306">
        <v>23.529411764705866</v>
      </c>
      <c r="BR210" s="306">
        <v>23.636363636363633</v>
      </c>
      <c r="BS210" s="306">
        <v>37.5</v>
      </c>
      <c r="BT210" s="306">
        <v>33.779264214046847</v>
      </c>
      <c r="BU210" s="306">
        <v>18.181818181818166</v>
      </c>
      <c r="BV210" s="306">
        <v>24.938271604938265</v>
      </c>
      <c r="BW210" s="306">
        <v>26.5625</v>
      </c>
      <c r="BX210" s="404">
        <v>18.043241832910653</v>
      </c>
      <c r="BY210" s="405">
        <v>10.292072098092271</v>
      </c>
      <c r="BZ210" s="788" t="s">
        <v>2637</v>
      </c>
      <c r="CA210" s="486">
        <v>-6.9351697108451642</v>
      </c>
      <c r="CB210" s="348">
        <v>10.178651427366217</v>
      </c>
      <c r="CC210" s="404">
        <v>72.11688874852247</v>
      </c>
      <c r="CD210" s="570">
        <v>1.0010000000000001</v>
      </c>
      <c r="CE210" s="419">
        <v>1.1011000000000002</v>
      </c>
      <c r="CF210" s="419">
        <v>1.2112100000000003</v>
      </c>
      <c r="CG210" s="419">
        <v>1.3323310000000004</v>
      </c>
      <c r="CH210" s="496">
        <v>1.4655641000000006</v>
      </c>
      <c r="CI210" s="416">
        <v>6.1112051000000021</v>
      </c>
      <c r="CJ210" s="405">
        <v>14.515926603325422</v>
      </c>
      <c r="CK210" s="457">
        <v>1.65</v>
      </c>
      <c r="CL210" s="458">
        <v>27.44</v>
      </c>
      <c r="CM210" s="458">
        <v>-9.39</v>
      </c>
      <c r="CN210" s="459">
        <v>3</v>
      </c>
      <c r="CO210" s="460">
        <v>10.050000000000001</v>
      </c>
    </row>
    <row r="211" spans="1:93" ht="11.25" customHeight="1">
      <c r="A211" s="23" t="s">
        <v>675</v>
      </c>
      <c r="B211" s="24" t="s">
        <v>2446</v>
      </c>
      <c r="C211" s="24" t="s">
        <v>1304</v>
      </c>
      <c r="D211" s="117">
        <v>23</v>
      </c>
      <c r="E211" s="121">
        <v>112</v>
      </c>
      <c r="F211" s="38" t="s">
        <v>2049</v>
      </c>
      <c r="G211" s="39" t="s">
        <v>2049</v>
      </c>
      <c r="H211" s="149">
        <v>115.54</v>
      </c>
      <c r="I211" s="229">
        <v>1.1424614851999308</v>
      </c>
      <c r="J211" s="94">
        <v>0.27500000000000002</v>
      </c>
      <c r="K211" s="94">
        <v>0.33</v>
      </c>
      <c r="L211" s="83">
        <v>20</v>
      </c>
      <c r="M211" s="26">
        <v>41985</v>
      </c>
      <c r="N211" s="27">
        <v>41989</v>
      </c>
      <c r="O211" s="26">
        <v>42019</v>
      </c>
      <c r="P211" s="92" t="s">
        <v>1514</v>
      </c>
      <c r="Q211" s="515"/>
      <c r="R211" s="192">
        <v>1.32</v>
      </c>
      <c r="S211" s="672">
        <v>35.013262599469499</v>
      </c>
      <c r="T211" s="681">
        <v>147.57711870894451</v>
      </c>
      <c r="U211" s="229">
        <v>30.647214854111407</v>
      </c>
      <c r="V211" s="264">
        <v>12</v>
      </c>
      <c r="W211" s="162">
        <v>3.77</v>
      </c>
      <c r="X211" s="150">
        <v>2.16</v>
      </c>
      <c r="Y211" s="157">
        <v>2.4500000000000002</v>
      </c>
      <c r="Z211" s="150">
        <v>4.5</v>
      </c>
      <c r="AA211" s="158">
        <v>15.6</v>
      </c>
      <c r="AB211" s="434">
        <v>34.5</v>
      </c>
      <c r="AC211" s="475">
        <v>12.15</v>
      </c>
      <c r="AD211" s="445">
        <v>11.9</v>
      </c>
      <c r="AE211" s="475">
        <v>14.21</v>
      </c>
      <c r="AF211" s="725">
        <v>12</v>
      </c>
      <c r="AG211" s="467">
        <v>34676</v>
      </c>
      <c r="AH211" s="738">
        <v>0.3</v>
      </c>
      <c r="AI211" s="769">
        <v>0.88</v>
      </c>
      <c r="AJ211" s="796">
        <v>1.2148423478788233</v>
      </c>
      <c r="AK211" s="688">
        <v>1.1000231165574763</v>
      </c>
      <c r="AL211" s="635">
        <v>19.565217391304344</v>
      </c>
      <c r="AM211" s="636">
        <v>16.260329205681458</v>
      </c>
      <c r="AN211" s="636">
        <v>14.456623939757996</v>
      </c>
      <c r="AO211" s="236">
        <v>13.142109217668096</v>
      </c>
      <c r="AP211" s="814">
        <v>1.1000000000000001</v>
      </c>
      <c r="AQ211" s="814">
        <v>0.92</v>
      </c>
      <c r="AR211" s="815" t="s">
        <v>1127</v>
      </c>
      <c r="AS211" s="814">
        <v>0.8</v>
      </c>
      <c r="AT211" s="797">
        <v>0.7</v>
      </c>
      <c r="AU211" s="815"/>
      <c r="AV211" s="816">
        <v>0.62</v>
      </c>
      <c r="AW211" s="817">
        <v>0.56000000000000005</v>
      </c>
      <c r="AX211" s="817">
        <v>0.52</v>
      </c>
      <c r="AY211" s="817">
        <v>0.46</v>
      </c>
      <c r="AZ211" s="817">
        <v>0.4</v>
      </c>
      <c r="BA211" s="817">
        <v>0.35</v>
      </c>
      <c r="BB211" s="817">
        <v>0.32</v>
      </c>
      <c r="BC211" s="817">
        <v>0.28999999999999998</v>
      </c>
      <c r="BD211" s="817">
        <v>0.27</v>
      </c>
      <c r="BE211" s="817">
        <v>0.26</v>
      </c>
      <c r="BF211" s="817">
        <v>0.24</v>
      </c>
      <c r="BG211" s="817">
        <v>0.21</v>
      </c>
      <c r="BH211" s="816">
        <v>8.02</v>
      </c>
      <c r="BI211" s="409">
        <v>19.565217391304344</v>
      </c>
      <c r="BJ211" s="409">
        <v>15</v>
      </c>
      <c r="BK211" s="409">
        <v>14.285714285714302</v>
      </c>
      <c r="BL211" s="408">
        <v>12.903225806451601</v>
      </c>
      <c r="BM211" s="408">
        <v>10.714285714285698</v>
      </c>
      <c r="BN211" s="395">
        <v>7.6923076923077094</v>
      </c>
      <c r="BO211" s="395">
        <v>13.043478260869556</v>
      </c>
      <c r="BP211" s="395">
        <v>15</v>
      </c>
      <c r="BQ211" s="395">
        <v>14.285714285714302</v>
      </c>
      <c r="BR211" s="395">
        <v>9.375</v>
      </c>
      <c r="BS211" s="395">
        <v>10.344827586206918</v>
      </c>
      <c r="BT211" s="395">
        <v>7.4074074074073959</v>
      </c>
      <c r="BU211" s="395">
        <v>3.8461538461538547</v>
      </c>
      <c r="BV211" s="395">
        <v>8.3333333333333481</v>
      </c>
      <c r="BW211" s="395">
        <v>14.285714285714279</v>
      </c>
      <c r="BX211" s="408">
        <v>11.738825326364218</v>
      </c>
      <c r="BY211" s="409">
        <v>3.8526918501203817</v>
      </c>
      <c r="BZ211" s="654" t="s">
        <v>1464</v>
      </c>
      <c r="CA211" s="487">
        <v>-15.04812942915348</v>
      </c>
      <c r="CB211" s="349">
        <v>15.599085424957927</v>
      </c>
      <c r="CC211" s="408">
        <v>77.703952254641905</v>
      </c>
      <c r="CD211" s="574">
        <v>1.21</v>
      </c>
      <c r="CE211" s="420">
        <v>1.3310000000000004</v>
      </c>
      <c r="CF211" s="420">
        <v>1.4641000000000006</v>
      </c>
      <c r="CG211" s="420">
        <v>1.6105100000000008</v>
      </c>
      <c r="CH211" s="497">
        <v>1.7715610000000011</v>
      </c>
      <c r="CI211" s="421">
        <v>7.3871710000000022</v>
      </c>
      <c r="CJ211" s="409">
        <v>6.3936048121862568</v>
      </c>
      <c r="CK211" s="468">
        <v>0.68</v>
      </c>
      <c r="CL211" s="469">
        <v>18.16</v>
      </c>
      <c r="CM211" s="469">
        <v>-2.16</v>
      </c>
      <c r="CN211" s="528">
        <v>8.93</v>
      </c>
      <c r="CO211" s="476">
        <v>5.78</v>
      </c>
    </row>
    <row r="212" spans="1:93" ht="11.25" customHeight="1">
      <c r="A212" s="129" t="s">
        <v>399</v>
      </c>
      <c r="B212" s="16" t="s">
        <v>2257</v>
      </c>
      <c r="C212" s="128" t="s">
        <v>2000</v>
      </c>
      <c r="D212" s="116">
        <v>12</v>
      </c>
      <c r="E212" s="121">
        <v>270</v>
      </c>
      <c r="F212" s="36" t="s">
        <v>2049</v>
      </c>
      <c r="G212" s="37" t="s">
        <v>2049</v>
      </c>
      <c r="H212" s="272">
        <v>64.25</v>
      </c>
      <c r="I212" s="226">
        <v>2.5992217898832681</v>
      </c>
      <c r="J212" s="202">
        <v>0.35499999999999998</v>
      </c>
      <c r="K212" s="202">
        <v>0.41749999999999998</v>
      </c>
      <c r="L212" s="96">
        <v>17.6056338028169</v>
      </c>
      <c r="M212" s="19">
        <v>42002</v>
      </c>
      <c r="N212" s="20">
        <v>42004</v>
      </c>
      <c r="O212" s="19">
        <v>42035</v>
      </c>
      <c r="P212" s="20" t="s">
        <v>237</v>
      </c>
      <c r="Q212" s="16"/>
      <c r="R212" s="224">
        <v>1.67</v>
      </c>
      <c r="S212" s="675">
        <v>41.959798994974875</v>
      </c>
      <c r="T212" s="684">
        <v>18.282658364114155</v>
      </c>
      <c r="U212" s="226">
        <v>16.143216080402009</v>
      </c>
      <c r="V212" s="267">
        <v>12</v>
      </c>
      <c r="W212" s="161">
        <v>3.98</v>
      </c>
      <c r="X212" s="149">
        <v>4.58</v>
      </c>
      <c r="Y212" s="155">
        <v>1.58</v>
      </c>
      <c r="Z212" s="149">
        <v>1.95</v>
      </c>
      <c r="AA212" s="156">
        <v>14.6</v>
      </c>
      <c r="AB212" s="489">
        <v>-41.3</v>
      </c>
      <c r="AC212" s="474">
        <v>-16.41</v>
      </c>
      <c r="AD212" s="443">
        <v>-6.2</v>
      </c>
      <c r="AE212" s="474">
        <v>3.53</v>
      </c>
      <c r="AF212" s="723">
        <v>18</v>
      </c>
      <c r="AG212" s="456">
        <v>20933</v>
      </c>
      <c r="AH212" s="655">
        <v>0.19</v>
      </c>
      <c r="AI212" s="767">
        <v>1.1399999999999999</v>
      </c>
      <c r="AJ212" s="795" t="s">
        <v>462</v>
      </c>
      <c r="AK212" s="794">
        <v>0.46530174242215622</v>
      </c>
      <c r="AL212" s="634">
        <v>5.1851851851851816</v>
      </c>
      <c r="AM212" s="631">
        <v>3.5204437355713214</v>
      </c>
      <c r="AN212" s="631">
        <v>2.7479893060531335</v>
      </c>
      <c r="AO212" s="235">
        <v>5.9058220838553277</v>
      </c>
      <c r="AP212" s="808">
        <v>1.42</v>
      </c>
      <c r="AQ212" s="808">
        <v>1.35</v>
      </c>
      <c r="AR212" s="809"/>
      <c r="AS212" s="808">
        <v>1.3</v>
      </c>
      <c r="AT212" s="796">
        <v>1.28</v>
      </c>
      <c r="AU212" s="809"/>
      <c r="AV212" s="810">
        <v>1.26</v>
      </c>
      <c r="AW212" s="811">
        <v>1.24</v>
      </c>
      <c r="AX212" s="811">
        <v>1.22</v>
      </c>
      <c r="AY212" s="811">
        <v>1.1599999999999999</v>
      </c>
      <c r="AZ212" s="811">
        <v>1.08</v>
      </c>
      <c r="BA212" s="811">
        <v>1</v>
      </c>
      <c r="BB212" s="811">
        <v>0.8</v>
      </c>
      <c r="BC212" s="812">
        <v>0</v>
      </c>
      <c r="BD212" s="812">
        <v>0</v>
      </c>
      <c r="BE212" s="812">
        <v>0</v>
      </c>
      <c r="BF212" s="811">
        <v>1.1100000000000001</v>
      </c>
      <c r="BG212" s="811">
        <v>1.07</v>
      </c>
      <c r="BH212" s="810">
        <v>15.29</v>
      </c>
      <c r="BI212" s="405">
        <v>5.1851851851851816</v>
      </c>
      <c r="BJ212" s="405">
        <v>3.8461538461538547</v>
      </c>
      <c r="BK212" s="405">
        <v>1.5625</v>
      </c>
      <c r="BL212" s="404">
        <v>1.5873015873015817</v>
      </c>
      <c r="BM212" s="404">
        <v>1.6129032258064502</v>
      </c>
      <c r="BN212" s="306">
        <v>1.6393442622950838</v>
      </c>
      <c r="BO212" s="306">
        <v>5.1724137931034475</v>
      </c>
      <c r="BP212" s="306">
        <v>7.4074074074073959</v>
      </c>
      <c r="BQ212" s="306">
        <v>8.0000000000000071</v>
      </c>
      <c r="BR212" s="306">
        <v>25</v>
      </c>
      <c r="BS212" s="306">
        <v>0</v>
      </c>
      <c r="BT212" s="306">
        <v>0</v>
      </c>
      <c r="BU212" s="306">
        <v>0</v>
      </c>
      <c r="BV212" s="306">
        <v>0</v>
      </c>
      <c r="BW212" s="306">
        <v>3.7383177570093462</v>
      </c>
      <c r="BX212" s="404">
        <v>4.3167684709508229</v>
      </c>
      <c r="BY212" s="405">
        <v>6.0937678652865239</v>
      </c>
      <c r="BZ212" s="788" t="s">
        <v>52</v>
      </c>
      <c r="CA212" s="486">
        <v>-10.796004984465608</v>
      </c>
      <c r="CB212" s="348">
        <v>5.3472110959364016</v>
      </c>
      <c r="CC212" s="404">
        <v>49.982802883270196</v>
      </c>
      <c r="CD212" s="570">
        <v>1.4341999999999999</v>
      </c>
      <c r="CE212" s="419">
        <v>1.448542</v>
      </c>
      <c r="CF212" s="419">
        <v>1.4996755325999997</v>
      </c>
      <c r="CG212" s="419">
        <v>1.5526140789007796</v>
      </c>
      <c r="CH212" s="496">
        <v>1.6074213558859769</v>
      </c>
      <c r="CI212" s="416">
        <v>7.5424529673867564</v>
      </c>
      <c r="CJ212" s="405">
        <v>11.739226408384058</v>
      </c>
      <c r="CK212" s="457">
        <v>0.38</v>
      </c>
      <c r="CL212" s="458">
        <v>30.36</v>
      </c>
      <c r="CM212" s="458">
        <v>-7.67</v>
      </c>
      <c r="CN212" s="459">
        <v>-2.84</v>
      </c>
      <c r="CO212" s="460">
        <v>7.54</v>
      </c>
    </row>
    <row r="213" spans="1:93" ht="11.25" customHeight="1">
      <c r="A213" s="23" t="s">
        <v>183</v>
      </c>
      <c r="B213" s="24" t="s">
        <v>2235</v>
      </c>
      <c r="C213" s="109" t="s">
        <v>3417</v>
      </c>
      <c r="D213" s="117">
        <v>5</v>
      </c>
      <c r="E213" s="24">
        <v>548</v>
      </c>
      <c r="F213" s="38" t="s">
        <v>2049</v>
      </c>
      <c r="G213" s="39" t="s">
        <v>2049</v>
      </c>
      <c r="H213" s="181">
        <v>31.23</v>
      </c>
      <c r="I213" s="227">
        <v>3.2020493115593984</v>
      </c>
      <c r="J213" s="106">
        <v>0.23</v>
      </c>
      <c r="K213" s="106">
        <v>0.25</v>
      </c>
      <c r="L213" s="83">
        <v>8.6956521739130377</v>
      </c>
      <c r="M213" s="26">
        <v>41957</v>
      </c>
      <c r="N213" s="27">
        <v>41961</v>
      </c>
      <c r="O213" s="26">
        <v>41968</v>
      </c>
      <c r="P213" s="27" t="s">
        <v>1897</v>
      </c>
      <c r="Q213" s="626"/>
      <c r="R213" s="224">
        <v>1</v>
      </c>
      <c r="S213" s="231">
        <v>44.843049327354265</v>
      </c>
      <c r="T213" s="680">
        <v>-27.692733372261348</v>
      </c>
      <c r="U213" s="227">
        <v>14.004484304932737</v>
      </c>
      <c r="V213" s="263">
        <v>12</v>
      </c>
      <c r="W213" s="161">
        <v>2.23</v>
      </c>
      <c r="X213" s="149">
        <v>2.8</v>
      </c>
      <c r="Y213" s="155">
        <v>0.71</v>
      </c>
      <c r="Z213" s="149">
        <v>0.84</v>
      </c>
      <c r="AA213" s="156">
        <v>6.1</v>
      </c>
      <c r="AB213" s="432">
        <v>-33</v>
      </c>
      <c r="AC213" s="474">
        <v>15.05</v>
      </c>
      <c r="AD213" s="443">
        <v>-8.3000000000000007</v>
      </c>
      <c r="AE213" s="474">
        <v>5</v>
      </c>
      <c r="AF213" s="723">
        <v>2</v>
      </c>
      <c r="AG213" s="456">
        <v>423</v>
      </c>
      <c r="AH213" s="655">
        <v>2.1</v>
      </c>
      <c r="AI213" s="767">
        <v>7.0000000000000007E-2</v>
      </c>
      <c r="AJ213" s="796" t="s">
        <v>462</v>
      </c>
      <c r="AK213" s="688">
        <v>1.1928458710871874</v>
      </c>
      <c r="AL213" s="634">
        <v>9.302325581395344</v>
      </c>
      <c r="AM213" s="631">
        <v>6.8757173691324391</v>
      </c>
      <c r="AN213" s="631">
        <v>5.4773163227226584</v>
      </c>
      <c r="AO213" s="235">
        <v>4.591805576466057</v>
      </c>
      <c r="AP213" s="808">
        <v>0.94</v>
      </c>
      <c r="AQ213" s="808">
        <v>0.86</v>
      </c>
      <c r="AR213" s="809"/>
      <c r="AS213" s="808">
        <v>0.81</v>
      </c>
      <c r="AT213" s="796">
        <v>0.77</v>
      </c>
      <c r="AU213" s="809"/>
      <c r="AV213" s="810">
        <v>0.73</v>
      </c>
      <c r="AW213" s="812">
        <v>0.72</v>
      </c>
      <c r="AX213" s="811">
        <v>0.72</v>
      </c>
      <c r="AY213" s="811">
        <v>0.69</v>
      </c>
      <c r="AZ213" s="811">
        <v>0.65</v>
      </c>
      <c r="BA213" s="811">
        <v>0.61</v>
      </c>
      <c r="BB213" s="812">
        <v>0.6</v>
      </c>
      <c r="BC213" s="812">
        <v>0.6</v>
      </c>
      <c r="BD213" s="812">
        <v>0.6</v>
      </c>
      <c r="BE213" s="812">
        <v>0.6</v>
      </c>
      <c r="BF213" s="812">
        <v>0.6</v>
      </c>
      <c r="BG213" s="812">
        <v>0.6</v>
      </c>
      <c r="BH213" s="810">
        <v>11.1</v>
      </c>
      <c r="BI213" s="405">
        <v>9.302325581395344</v>
      </c>
      <c r="BJ213" s="405">
        <v>6.1728395061728225</v>
      </c>
      <c r="BK213" s="405">
        <v>5.1948051948051965</v>
      </c>
      <c r="BL213" s="404">
        <v>5.4794520547945202</v>
      </c>
      <c r="BM213" s="404">
        <v>1.388888888888884</v>
      </c>
      <c r="BN213" s="306">
        <v>0</v>
      </c>
      <c r="BO213" s="306">
        <v>4.3478260869565188</v>
      </c>
      <c r="BP213" s="306">
        <v>6.153846153846132</v>
      </c>
      <c r="BQ213" s="306">
        <v>6.5573770491803351</v>
      </c>
      <c r="BR213" s="306">
        <v>1.6666666666666607</v>
      </c>
      <c r="BS213" s="306">
        <v>0</v>
      </c>
      <c r="BT213" s="306">
        <v>0</v>
      </c>
      <c r="BU213" s="306">
        <v>0</v>
      </c>
      <c r="BV213" s="306">
        <v>0</v>
      </c>
      <c r="BW213" s="306">
        <v>0</v>
      </c>
      <c r="BX213" s="404">
        <v>3.0842684788470942</v>
      </c>
      <c r="BY213" s="405">
        <v>3.0923165204106646</v>
      </c>
      <c r="BZ213" s="788" t="s">
        <v>2637</v>
      </c>
      <c r="CA213" s="486">
        <v>-5.3251186706506797</v>
      </c>
      <c r="CB213" s="348">
        <v>8.6793656342820569</v>
      </c>
      <c r="CC213" s="404">
        <v>55.498789388009619</v>
      </c>
      <c r="CD213" s="570">
        <v>0.94939999999999991</v>
      </c>
      <c r="CE213" s="419">
        <v>1.04434</v>
      </c>
      <c r="CF213" s="419">
        <v>1.096557</v>
      </c>
      <c r="CG213" s="419">
        <v>1.1513848500000001</v>
      </c>
      <c r="CH213" s="496">
        <v>1.2089540925000002</v>
      </c>
      <c r="CI213" s="416">
        <v>5.4506359424999999</v>
      </c>
      <c r="CJ213" s="405">
        <v>17.453205067243037</v>
      </c>
      <c r="CK213" s="457">
        <v>0.64</v>
      </c>
      <c r="CL213" s="458">
        <v>11.86</v>
      </c>
      <c r="CM213" s="458">
        <v>-13.01</v>
      </c>
      <c r="CN213" s="525">
        <v>-6.21</v>
      </c>
      <c r="CO213" s="508">
        <v>0.27</v>
      </c>
    </row>
    <row r="214" spans="1:93" ht="11.25" customHeight="1">
      <c r="A214" s="23" t="s">
        <v>3332</v>
      </c>
      <c r="B214" s="24" t="s">
        <v>668</v>
      </c>
      <c r="C214" s="24" t="s">
        <v>497</v>
      </c>
      <c r="D214" s="117">
        <v>5</v>
      </c>
      <c r="E214" s="24">
        <v>634</v>
      </c>
      <c r="F214" s="38" t="s">
        <v>2049</v>
      </c>
      <c r="G214" s="39" t="s">
        <v>2049</v>
      </c>
      <c r="H214" s="181">
        <v>26.89</v>
      </c>
      <c r="I214" s="227">
        <v>3.5701004090740049</v>
      </c>
      <c r="J214" s="106">
        <v>0.22</v>
      </c>
      <c r="K214" s="106">
        <v>0.24</v>
      </c>
      <c r="L214" s="83">
        <v>9.0909090909090828</v>
      </c>
      <c r="M214" s="26">
        <v>42061</v>
      </c>
      <c r="N214" s="27">
        <v>42065</v>
      </c>
      <c r="O214" s="26">
        <v>42083</v>
      </c>
      <c r="P214" s="27" t="s">
        <v>589</v>
      </c>
      <c r="Q214" s="91"/>
      <c r="R214" s="224">
        <v>0.96</v>
      </c>
      <c r="S214" s="231">
        <v>43.835616438356162</v>
      </c>
      <c r="T214" s="680">
        <v>-22.521995396359451</v>
      </c>
      <c r="U214" s="227">
        <v>12.278538812785389</v>
      </c>
      <c r="V214" s="263">
        <v>12</v>
      </c>
      <c r="W214" s="161">
        <v>2.19</v>
      </c>
      <c r="X214" s="149" t="s">
        <v>462</v>
      </c>
      <c r="Y214" s="155">
        <v>2.34</v>
      </c>
      <c r="Z214" s="149">
        <v>1.1000000000000001</v>
      </c>
      <c r="AA214" s="156">
        <v>13.5</v>
      </c>
      <c r="AB214" s="432">
        <v>15.2</v>
      </c>
      <c r="AC214" s="474">
        <v>0</v>
      </c>
      <c r="AD214" s="443">
        <v>22.4</v>
      </c>
      <c r="AE214" s="474" t="s">
        <v>462</v>
      </c>
      <c r="AF214" s="723">
        <v>1</v>
      </c>
      <c r="AG214" s="456">
        <v>48</v>
      </c>
      <c r="AH214" s="655">
        <v>16.8</v>
      </c>
      <c r="AI214" s="767">
        <v>0.4</v>
      </c>
      <c r="AJ214" s="796">
        <v>0.15741876230868487</v>
      </c>
      <c r="AK214" s="688" t="s">
        <v>462</v>
      </c>
      <c r="AL214" s="634">
        <v>9.9999999999999858</v>
      </c>
      <c r="AM214" s="631">
        <v>11.199004528465784</v>
      </c>
      <c r="AN214" s="631">
        <v>3.5261802757145411</v>
      </c>
      <c r="AO214" s="235">
        <v>-0.65740922573594984</v>
      </c>
      <c r="AP214" s="808">
        <v>0.88</v>
      </c>
      <c r="AQ214" s="808">
        <v>0.8</v>
      </c>
      <c r="AR214" s="809"/>
      <c r="AS214" s="808">
        <v>0.72</v>
      </c>
      <c r="AT214" s="796">
        <v>0.64</v>
      </c>
      <c r="AU214" s="809"/>
      <c r="AV214" s="818">
        <v>0.56000000000000005</v>
      </c>
      <c r="AW214" s="812">
        <v>0.74</v>
      </c>
      <c r="AX214" s="811">
        <v>1.3</v>
      </c>
      <c r="AY214" s="811">
        <v>1.19</v>
      </c>
      <c r="AZ214" s="811">
        <v>1.1000000000000001</v>
      </c>
      <c r="BA214" s="811">
        <v>1.02</v>
      </c>
      <c r="BB214" s="811">
        <v>0.94</v>
      </c>
      <c r="BC214" s="811">
        <v>0.86</v>
      </c>
      <c r="BD214" s="811">
        <v>0.7</v>
      </c>
      <c r="BE214" s="812">
        <v>0</v>
      </c>
      <c r="BF214" s="812">
        <v>0</v>
      </c>
      <c r="BG214" s="812">
        <v>0</v>
      </c>
      <c r="BH214" s="810">
        <v>11.45</v>
      </c>
      <c r="BI214" s="405">
        <v>9.9999999999999858</v>
      </c>
      <c r="BJ214" s="405">
        <v>11.111111111111116</v>
      </c>
      <c r="BK214" s="405">
        <v>12.5</v>
      </c>
      <c r="BL214" s="404">
        <v>14.285714285714279</v>
      </c>
      <c r="BM214" s="404">
        <v>0</v>
      </c>
      <c r="BN214" s="306">
        <v>0</v>
      </c>
      <c r="BO214" s="306">
        <v>9.2436974789916082</v>
      </c>
      <c r="BP214" s="306">
        <v>8.1818181818181799</v>
      </c>
      <c r="BQ214" s="306">
        <v>7.8431372549019773</v>
      </c>
      <c r="BR214" s="306">
        <v>8.5106382978723527</v>
      </c>
      <c r="BS214" s="306">
        <v>9.302325581395344</v>
      </c>
      <c r="BT214" s="306">
        <v>22.857142857142865</v>
      </c>
      <c r="BU214" s="306">
        <v>0</v>
      </c>
      <c r="BV214" s="306">
        <v>0</v>
      </c>
      <c r="BW214" s="306">
        <v>0</v>
      </c>
      <c r="BX214" s="404">
        <v>7.5890390032631787</v>
      </c>
      <c r="BY214" s="405">
        <v>6.404174819468829</v>
      </c>
      <c r="BZ214" s="788" t="s">
        <v>2637</v>
      </c>
      <c r="CA214" s="486">
        <v>-5.1822581279968425</v>
      </c>
      <c r="CB214" s="348">
        <v>7.096280684788546</v>
      </c>
      <c r="CC214" s="404">
        <v>49.311648659829245</v>
      </c>
      <c r="CD214" s="570">
        <v>0.96800000000000008</v>
      </c>
      <c r="CE214" s="419">
        <v>0.96800000000000008</v>
      </c>
      <c r="CF214" s="419">
        <v>0.99704000000000015</v>
      </c>
      <c r="CG214" s="419">
        <v>1.0269512000000003</v>
      </c>
      <c r="CH214" s="496">
        <v>1.0577597360000004</v>
      </c>
      <c r="CI214" s="416">
        <v>5.0177509360000006</v>
      </c>
      <c r="CJ214" s="405">
        <v>18.660286113796953</v>
      </c>
      <c r="CK214" s="457">
        <v>0.02</v>
      </c>
      <c r="CL214" s="458">
        <v>36.65</v>
      </c>
      <c r="CM214" s="458">
        <v>-1.88</v>
      </c>
      <c r="CN214" s="525">
        <v>6.67</v>
      </c>
      <c r="CO214" s="508">
        <v>6.94</v>
      </c>
    </row>
    <row r="215" spans="1:93" ht="11.25" customHeight="1">
      <c r="A215" s="23" t="s">
        <v>1894</v>
      </c>
      <c r="B215" s="24" t="s">
        <v>1319</v>
      </c>
      <c r="C215" s="24" t="s">
        <v>3267</v>
      </c>
      <c r="D215" s="117">
        <v>58</v>
      </c>
      <c r="E215" s="121">
        <v>7</v>
      </c>
      <c r="F215" s="38" t="s">
        <v>2049</v>
      </c>
      <c r="G215" s="39" t="s">
        <v>2049</v>
      </c>
      <c r="H215" s="149">
        <v>57.92</v>
      </c>
      <c r="I215" s="227">
        <v>3.2458563535911602</v>
      </c>
      <c r="J215" s="106">
        <v>0.43</v>
      </c>
      <c r="K215" s="106">
        <v>0.47</v>
      </c>
      <c r="L215" s="218">
        <v>9.302325581395344</v>
      </c>
      <c r="M215" s="26">
        <v>41955</v>
      </c>
      <c r="N215" s="27">
        <v>41957</v>
      </c>
      <c r="O215" s="26">
        <v>41983</v>
      </c>
      <c r="P215" s="92" t="s">
        <v>2157</v>
      </c>
      <c r="Q215" s="24"/>
      <c r="R215" s="224">
        <v>1.88</v>
      </c>
      <c r="S215" s="231">
        <v>59.682539682539684</v>
      </c>
      <c r="T215" s="680">
        <v>85.484997515569901</v>
      </c>
      <c r="U215" s="227">
        <v>18.387301587301589</v>
      </c>
      <c r="V215" s="263">
        <v>9</v>
      </c>
      <c r="W215" s="161">
        <v>3.15</v>
      </c>
      <c r="X215" s="149">
        <v>2.23</v>
      </c>
      <c r="Y215" s="155">
        <v>1.62</v>
      </c>
      <c r="Z215" s="149">
        <v>4.21</v>
      </c>
      <c r="AA215" s="156">
        <v>21.6</v>
      </c>
      <c r="AB215" s="432">
        <v>10.1</v>
      </c>
      <c r="AC215" s="474">
        <v>6.09</v>
      </c>
      <c r="AD215" s="443">
        <v>6.2</v>
      </c>
      <c r="AE215" s="474">
        <v>8.26</v>
      </c>
      <c r="AF215" s="723">
        <v>27</v>
      </c>
      <c r="AG215" s="456">
        <v>39687</v>
      </c>
      <c r="AH215" s="655">
        <v>0.5</v>
      </c>
      <c r="AI215" s="767">
        <v>0.71</v>
      </c>
      <c r="AJ215" s="796">
        <v>0.94230995849798482</v>
      </c>
      <c r="AK215" s="688">
        <v>0.7210234777392851</v>
      </c>
      <c r="AL215" s="634">
        <v>6.024096385542177</v>
      </c>
      <c r="AM215" s="631">
        <v>7.0418456946081731</v>
      </c>
      <c r="AN215" s="631">
        <v>5.8423217426875063</v>
      </c>
      <c r="AO215" s="638">
        <v>8.1028176239221317</v>
      </c>
      <c r="AP215" s="808">
        <v>1.76</v>
      </c>
      <c r="AQ215" s="808">
        <v>1.66</v>
      </c>
      <c r="AR215" s="809"/>
      <c r="AS215" s="808">
        <v>1.61</v>
      </c>
      <c r="AT215" s="796">
        <v>1.4350000000000001</v>
      </c>
      <c r="AU215" s="809"/>
      <c r="AV215" s="810">
        <v>1.35</v>
      </c>
      <c r="AW215" s="811">
        <v>1.325</v>
      </c>
      <c r="AX215" s="811">
        <v>1.23</v>
      </c>
      <c r="AY215" s="811">
        <v>1.0874999999999999</v>
      </c>
      <c r="AZ215" s="811">
        <v>0.93</v>
      </c>
      <c r="BA215" s="811">
        <v>0.84499999999999997</v>
      </c>
      <c r="BB215" s="811">
        <v>0.8075</v>
      </c>
      <c r="BC215" s="811">
        <v>0.78950000000000009</v>
      </c>
      <c r="BD215" s="811">
        <v>0.77849999999999997</v>
      </c>
      <c r="BE215" s="811">
        <v>0.76849999999999996</v>
      </c>
      <c r="BF215" s="811">
        <v>0.72849999999999993</v>
      </c>
      <c r="BG215" s="811">
        <v>0.66649999999999998</v>
      </c>
      <c r="BH215" s="810">
        <v>17.7715</v>
      </c>
      <c r="BI215" s="405">
        <v>6.024096385542177</v>
      </c>
      <c r="BJ215" s="405">
        <v>3.105590062111796</v>
      </c>
      <c r="BK215" s="405">
        <v>12.195121951219523</v>
      </c>
      <c r="BL215" s="404">
        <v>6.2962962962962887</v>
      </c>
      <c r="BM215" s="404">
        <v>1.8867924528301883</v>
      </c>
      <c r="BN215" s="306">
        <v>7.7235772357723498</v>
      </c>
      <c r="BO215" s="306">
        <v>13.103448275862073</v>
      </c>
      <c r="BP215" s="306">
        <v>16.935483870967726</v>
      </c>
      <c r="BQ215" s="306">
        <v>10.059171597633142</v>
      </c>
      <c r="BR215" s="306">
        <v>4.6439628482972006</v>
      </c>
      <c r="BS215" s="306">
        <v>2.279924002533229</v>
      </c>
      <c r="BT215" s="306">
        <v>1.4129736673089477</v>
      </c>
      <c r="BU215" s="306">
        <v>1.3012361743656387</v>
      </c>
      <c r="BV215" s="306">
        <v>5.4907343857240942</v>
      </c>
      <c r="BW215" s="306">
        <v>9.302325581395344</v>
      </c>
      <c r="BX215" s="404">
        <v>6.7840489858573143</v>
      </c>
      <c r="BY215" s="405">
        <v>4.5752674133908764</v>
      </c>
      <c r="BZ215" s="788" t="s">
        <v>2558</v>
      </c>
      <c r="CA215" s="486">
        <v>-9.2991234910229235</v>
      </c>
      <c r="CB215" s="348">
        <v>9.088178096278666</v>
      </c>
      <c r="CC215" s="404">
        <v>72.286743880022215</v>
      </c>
      <c r="CD215" s="570">
        <v>1.9360000000000002</v>
      </c>
      <c r="CE215" s="419">
        <v>2.0539024000000001</v>
      </c>
      <c r="CF215" s="419">
        <v>2.2235547382400003</v>
      </c>
      <c r="CG215" s="419">
        <v>2.4072203596186244</v>
      </c>
      <c r="CH215" s="496">
        <v>2.6060567613231229</v>
      </c>
      <c r="CI215" s="416">
        <v>11.226734259181748</v>
      </c>
      <c r="CJ215" s="405">
        <v>19.383173790023736</v>
      </c>
      <c r="CK215" s="457">
        <v>1.29</v>
      </c>
      <c r="CL215" s="458">
        <v>4.63</v>
      </c>
      <c r="CM215" s="458">
        <v>-14.78</v>
      </c>
      <c r="CN215" s="459">
        <v>-2.16</v>
      </c>
      <c r="CO215" s="460">
        <v>-7.29</v>
      </c>
    </row>
    <row r="216" spans="1:93" ht="11.25" customHeight="1">
      <c r="A216" s="102" t="s">
        <v>3551</v>
      </c>
      <c r="B216" s="32" t="s">
        <v>3552</v>
      </c>
      <c r="C216" s="197" t="s">
        <v>3252</v>
      </c>
      <c r="D216" s="118">
        <v>9</v>
      </c>
      <c r="E216" s="24">
        <v>372</v>
      </c>
      <c r="F216" s="65" t="s">
        <v>2659</v>
      </c>
      <c r="G216" s="66" t="s">
        <v>2659</v>
      </c>
      <c r="H216" s="762">
        <v>39.19</v>
      </c>
      <c r="I216" s="229">
        <v>5.8178106659862205</v>
      </c>
      <c r="J216" s="203">
        <v>0.55500000000000005</v>
      </c>
      <c r="K216" s="203">
        <v>0.56999999999999995</v>
      </c>
      <c r="L216" s="84">
        <v>2.7027027027026751</v>
      </c>
      <c r="M216" s="43">
        <v>42039</v>
      </c>
      <c r="N216" s="44">
        <v>42041</v>
      </c>
      <c r="O216" s="43">
        <v>42048</v>
      </c>
      <c r="P216" s="270" t="s">
        <v>1522</v>
      </c>
      <c r="Q216" s="197" t="s">
        <v>2547</v>
      </c>
      <c r="R216" s="224">
        <v>2.2799999999999998</v>
      </c>
      <c r="S216" s="322">
        <v>345.45454545454544</v>
      </c>
      <c r="T216" s="681">
        <v>200.86485886467912</v>
      </c>
      <c r="U216" s="229">
        <v>59.378787878787875</v>
      </c>
      <c r="V216" s="264">
        <v>12</v>
      </c>
      <c r="W216" s="161">
        <v>0.66</v>
      </c>
      <c r="X216" s="149">
        <v>1.27</v>
      </c>
      <c r="Y216" s="155">
        <v>1.63</v>
      </c>
      <c r="Z216" s="149">
        <v>3.43</v>
      </c>
      <c r="AA216" s="156">
        <v>6.9</v>
      </c>
      <c r="AB216" s="489">
        <v>271.8</v>
      </c>
      <c r="AC216" s="474">
        <v>19.190000000000001</v>
      </c>
      <c r="AD216" s="443">
        <v>-13.6</v>
      </c>
      <c r="AE216" s="474">
        <v>46.9</v>
      </c>
      <c r="AF216" s="723">
        <v>15</v>
      </c>
      <c r="AG216" s="456">
        <v>12946</v>
      </c>
      <c r="AH216" s="655">
        <v>18.329999999999998</v>
      </c>
      <c r="AI216" s="767">
        <v>1.73</v>
      </c>
      <c r="AJ216" s="797" t="s">
        <v>462</v>
      </c>
      <c r="AK216" s="686">
        <v>1.2121001818914798</v>
      </c>
      <c r="AL216" s="634">
        <v>1.057957681692745</v>
      </c>
      <c r="AM216" s="631">
        <v>1.6458048196560382</v>
      </c>
      <c r="AN216" s="631">
        <v>2.1017000359899951</v>
      </c>
      <c r="AO216" s="235">
        <v>1.7339326133177346</v>
      </c>
      <c r="AP216" s="808">
        <v>2.1970000000000001</v>
      </c>
      <c r="AQ216" s="813">
        <v>2.1739999999999999</v>
      </c>
      <c r="AR216" s="809"/>
      <c r="AS216" s="808">
        <v>2.1539999999999999</v>
      </c>
      <c r="AT216" s="796">
        <v>2.0919999999999996</v>
      </c>
      <c r="AU216" s="809"/>
      <c r="AV216" s="810">
        <v>2.0245000000000002</v>
      </c>
      <c r="AW216" s="812">
        <v>1.98</v>
      </c>
      <c r="AX216" s="811">
        <v>1.94</v>
      </c>
      <c r="AY216" s="811">
        <v>1.8625</v>
      </c>
      <c r="AZ216" s="812">
        <v>1.85</v>
      </c>
      <c r="BA216" s="812">
        <v>1.85</v>
      </c>
      <c r="BB216" s="812">
        <v>1.85</v>
      </c>
      <c r="BC216" s="812">
        <v>1.85</v>
      </c>
      <c r="BD216" s="811">
        <v>1.8</v>
      </c>
      <c r="BE216" s="812">
        <v>1.75</v>
      </c>
      <c r="BF216" s="812">
        <v>1.75</v>
      </c>
      <c r="BG216" s="811">
        <v>1.7424999999999999</v>
      </c>
      <c r="BH216" s="810">
        <v>30.866500000000006</v>
      </c>
      <c r="BI216" s="405">
        <v>1.057957681692745</v>
      </c>
      <c r="BJ216" s="405">
        <v>0.92850510677808806</v>
      </c>
      <c r="BK216" s="405">
        <v>2.9636711281070927</v>
      </c>
      <c r="BL216" s="404">
        <v>3.3341565818720387</v>
      </c>
      <c r="BM216" s="404">
        <v>2.2474747474747536</v>
      </c>
      <c r="BN216" s="306">
        <v>2.0618556701030855</v>
      </c>
      <c r="BO216" s="306">
        <v>4.1610738255033475</v>
      </c>
      <c r="BP216" s="306">
        <v>0.67567567567567988</v>
      </c>
      <c r="BQ216" s="306">
        <v>0</v>
      </c>
      <c r="BR216" s="306">
        <v>0</v>
      </c>
      <c r="BS216" s="306">
        <v>0</v>
      </c>
      <c r="BT216" s="306">
        <v>2.7777777777777901</v>
      </c>
      <c r="BU216" s="306">
        <v>2.8571428571428692</v>
      </c>
      <c r="BV216" s="306">
        <v>0</v>
      </c>
      <c r="BW216" s="306">
        <v>0.43041606886657924</v>
      </c>
      <c r="BX216" s="404">
        <v>1.566380474732938</v>
      </c>
      <c r="BY216" s="405">
        <v>1.3715238048548315</v>
      </c>
      <c r="BZ216" s="788" t="s">
        <v>1465</v>
      </c>
      <c r="CA216" s="486">
        <v>-51.459277176811661</v>
      </c>
      <c r="CB216" s="348">
        <v>7.9195107019762156</v>
      </c>
      <c r="CC216" s="404">
        <v>38.816360376167268</v>
      </c>
      <c r="CD216" s="570">
        <v>2.4167000000000001</v>
      </c>
      <c r="CE216" s="419">
        <v>2.6583700000000001</v>
      </c>
      <c r="CF216" s="419">
        <v>2.9242070000000004</v>
      </c>
      <c r="CG216" s="419">
        <v>3.2166277000000005</v>
      </c>
      <c r="CH216" s="496">
        <v>3.5382904700000011</v>
      </c>
      <c r="CI216" s="416">
        <v>14.754195170000003</v>
      </c>
      <c r="CJ216" s="405">
        <v>37.647857029854563</v>
      </c>
      <c r="CK216" s="457">
        <v>0.5</v>
      </c>
      <c r="CL216" s="458">
        <v>60.72</v>
      </c>
      <c r="CM216" s="458">
        <v>-4.6399999999999997</v>
      </c>
      <c r="CN216" s="459">
        <v>1.29</v>
      </c>
      <c r="CO216" s="460">
        <v>10.5</v>
      </c>
    </row>
    <row r="217" spans="1:93" ht="11.25" customHeight="1">
      <c r="A217" s="86" t="s">
        <v>2011</v>
      </c>
      <c r="B217" s="24" t="s">
        <v>2514</v>
      </c>
      <c r="C217" s="24" t="s">
        <v>3294</v>
      </c>
      <c r="D217" s="117">
        <v>19</v>
      </c>
      <c r="E217" s="121">
        <v>159</v>
      </c>
      <c r="F217" s="38" t="s">
        <v>2049</v>
      </c>
      <c r="G217" s="39" t="s">
        <v>2049</v>
      </c>
      <c r="H217" s="149">
        <v>46.44</v>
      </c>
      <c r="I217" s="227">
        <v>2.7304048234280796</v>
      </c>
      <c r="J217" s="94">
        <v>0.309</v>
      </c>
      <c r="K217" s="94">
        <v>0.317</v>
      </c>
      <c r="L217" s="83">
        <v>2.5889967637540368</v>
      </c>
      <c r="M217" s="26">
        <v>41955</v>
      </c>
      <c r="N217" s="27">
        <v>41957</v>
      </c>
      <c r="O217" s="26">
        <v>41974</v>
      </c>
      <c r="P217" s="27" t="s">
        <v>1199</v>
      </c>
      <c r="Q217" s="91" t="s">
        <v>1804</v>
      </c>
      <c r="R217" s="225">
        <v>1.268</v>
      </c>
      <c r="S217" s="231">
        <v>178.59154929577466</v>
      </c>
      <c r="T217" s="680">
        <v>262.88980983834068</v>
      </c>
      <c r="U217" s="227">
        <v>65.408450704225359</v>
      </c>
      <c r="V217" s="267">
        <v>12</v>
      </c>
      <c r="W217" s="169">
        <v>0.71</v>
      </c>
      <c r="X217" s="171">
        <v>4.92</v>
      </c>
      <c r="Y217" s="170">
        <v>1.35</v>
      </c>
      <c r="Z217" s="171">
        <v>4.53</v>
      </c>
      <c r="AA217" s="172">
        <v>9</v>
      </c>
      <c r="AB217" s="433">
        <v>-37.700000000000003</v>
      </c>
      <c r="AC217" s="446">
        <v>13.48</v>
      </c>
      <c r="AD217" s="442">
        <v>-25.1</v>
      </c>
      <c r="AE217" s="446">
        <v>13.3</v>
      </c>
      <c r="AF217" s="724">
        <v>9</v>
      </c>
      <c r="AG217" s="461">
        <v>39641</v>
      </c>
      <c r="AH217" s="737">
        <v>3.88</v>
      </c>
      <c r="AI217" s="768">
        <v>3</v>
      </c>
      <c r="AJ217" s="796" t="s">
        <v>462</v>
      </c>
      <c r="AK217" s="688">
        <v>1.3305757055240275</v>
      </c>
      <c r="AL217" s="632">
        <v>2.5889967637540368</v>
      </c>
      <c r="AM217" s="633">
        <v>8.5995484904042065</v>
      </c>
      <c r="AN217" s="633">
        <v>14.263534259226574</v>
      </c>
      <c r="AO217" s="234">
        <v>10.719821653146067</v>
      </c>
      <c r="AP217" s="803">
        <v>1.268</v>
      </c>
      <c r="AQ217" s="803">
        <v>1.236</v>
      </c>
      <c r="AR217" s="802"/>
      <c r="AS217" s="803">
        <v>1.131</v>
      </c>
      <c r="AT217" s="795">
        <v>0.99</v>
      </c>
      <c r="AU217" s="802"/>
      <c r="AV217" s="805">
        <v>0.82399999999999995</v>
      </c>
      <c r="AW217" s="806">
        <v>0.65100000000000002</v>
      </c>
      <c r="AX217" s="806">
        <v>0.62450000000000006</v>
      </c>
      <c r="AY217" s="806">
        <v>0.57899999999999996</v>
      </c>
      <c r="AZ217" s="806">
        <v>0.51100000000000001</v>
      </c>
      <c r="BA217" s="806">
        <v>0.47149999999999997</v>
      </c>
      <c r="BB217" s="806">
        <v>0.45800000000000002</v>
      </c>
      <c r="BC217" s="806">
        <v>0.41499999999999998</v>
      </c>
      <c r="BD217" s="806">
        <v>0.38</v>
      </c>
      <c r="BE217" s="806">
        <v>0.35</v>
      </c>
      <c r="BF217" s="806">
        <v>0.32300000000000001</v>
      </c>
      <c r="BG217" s="806">
        <v>0.298875</v>
      </c>
      <c r="BH217" s="805">
        <v>10.510875</v>
      </c>
      <c r="BI217" s="407">
        <v>2.5889967637540368</v>
      </c>
      <c r="BJ217" s="407">
        <v>9.2838196286472154</v>
      </c>
      <c r="BK217" s="407">
        <v>14.242424242424235</v>
      </c>
      <c r="BL217" s="406">
        <v>20.145631067961169</v>
      </c>
      <c r="BM217" s="406">
        <v>26.574500768049148</v>
      </c>
      <c r="BN217" s="394">
        <v>4.2433947157726193</v>
      </c>
      <c r="BO217" s="394">
        <v>7.8583765112262727</v>
      </c>
      <c r="BP217" s="394">
        <v>13.307240704500977</v>
      </c>
      <c r="BQ217" s="394">
        <v>8.3775185577942715</v>
      </c>
      <c r="BR217" s="394">
        <v>2.9475982532751077</v>
      </c>
      <c r="BS217" s="394">
        <v>10.361445783132538</v>
      </c>
      <c r="BT217" s="394">
        <v>9.210526315789469</v>
      </c>
      <c r="BU217" s="394">
        <v>8.5714285714285854</v>
      </c>
      <c r="BV217" s="394">
        <v>8.3591331269349709</v>
      </c>
      <c r="BW217" s="394">
        <v>8.0719364282726858</v>
      </c>
      <c r="BX217" s="406">
        <v>10.276264762597554</v>
      </c>
      <c r="BY217" s="407">
        <v>6.1110470096793978</v>
      </c>
      <c r="BZ217" s="787" t="s">
        <v>1465</v>
      </c>
      <c r="CA217" s="682">
        <v>-48.414511621570703</v>
      </c>
      <c r="CB217" s="350">
        <v>16.993939082654656</v>
      </c>
      <c r="CC217" s="406">
        <v>51.757925938533596</v>
      </c>
      <c r="CD217" s="554">
        <v>1.28068</v>
      </c>
      <c r="CE217" s="417">
        <v>1.4087480000000001</v>
      </c>
      <c r="CF217" s="417">
        <v>1.5496228000000003</v>
      </c>
      <c r="CG217" s="417">
        <v>1.7045850800000004</v>
      </c>
      <c r="CH217" s="495">
        <v>1.8750435880000007</v>
      </c>
      <c r="CI217" s="418">
        <v>7.8186794680000018</v>
      </c>
      <c r="CJ217" s="407">
        <v>16.836088432385878</v>
      </c>
      <c r="CK217" s="462">
        <v>0.48</v>
      </c>
      <c r="CL217" s="463">
        <v>14.07</v>
      </c>
      <c r="CM217" s="463">
        <v>-18.13</v>
      </c>
      <c r="CN217" s="529">
        <v>-4.1500000000000004</v>
      </c>
      <c r="CO217" s="530">
        <v>-2.16</v>
      </c>
    </row>
    <row r="218" spans="1:93" ht="11.25" customHeight="1">
      <c r="A218" s="86" t="s">
        <v>1846</v>
      </c>
      <c r="B218" s="24" t="s">
        <v>1847</v>
      </c>
      <c r="C218" s="91" t="s">
        <v>2523</v>
      </c>
      <c r="D218" s="117">
        <v>10</v>
      </c>
      <c r="E218" s="121">
        <v>351</v>
      </c>
      <c r="F218" s="57" t="s">
        <v>2659</v>
      </c>
      <c r="G218" s="49" t="s">
        <v>2659</v>
      </c>
      <c r="H218" s="181">
        <v>63.87</v>
      </c>
      <c r="I218" s="227">
        <v>2.8182245185533117</v>
      </c>
      <c r="J218" s="106">
        <v>0.41499999999999998</v>
      </c>
      <c r="K218" s="106">
        <v>0.45</v>
      </c>
      <c r="L218" s="83">
        <v>8.4337349397590522</v>
      </c>
      <c r="M218" s="26">
        <v>42039</v>
      </c>
      <c r="N218" s="27">
        <v>42041</v>
      </c>
      <c r="O218" s="26">
        <v>42054</v>
      </c>
      <c r="P218" s="92" t="s">
        <v>465</v>
      </c>
      <c r="Q218" s="91"/>
      <c r="R218" s="224">
        <v>1.8</v>
      </c>
      <c r="S218" s="231">
        <v>333.33333333333331</v>
      </c>
      <c r="T218" s="718">
        <v>1494.9171579554659</v>
      </c>
      <c r="U218" s="227">
        <v>118.27777777777777</v>
      </c>
      <c r="V218" s="263">
        <v>12</v>
      </c>
      <c r="W218" s="161">
        <v>0.54</v>
      </c>
      <c r="X218" s="149">
        <v>5.14</v>
      </c>
      <c r="Y218" s="155">
        <v>0.63</v>
      </c>
      <c r="Z218" s="641">
        <v>48.39</v>
      </c>
      <c r="AA218" s="156">
        <v>38</v>
      </c>
      <c r="AB218" s="432">
        <v>-62.3</v>
      </c>
      <c r="AC218" s="474">
        <v>35.07</v>
      </c>
      <c r="AD218" s="443">
        <v>-19.2</v>
      </c>
      <c r="AE218" s="474">
        <v>23</v>
      </c>
      <c r="AF218" s="723">
        <v>9</v>
      </c>
      <c r="AG218" s="456">
        <v>34411</v>
      </c>
      <c r="AH218" s="655">
        <v>2.6</v>
      </c>
      <c r="AI218" s="770">
        <v>42.11</v>
      </c>
      <c r="AJ218" s="796" t="s">
        <v>462</v>
      </c>
      <c r="AK218" s="688" t="s">
        <v>462</v>
      </c>
      <c r="AL218" s="634">
        <v>14.976030680728659</v>
      </c>
      <c r="AM218" s="631">
        <v>8.4562511539232332</v>
      </c>
      <c r="AN218" s="631">
        <v>7.3287090429392521</v>
      </c>
      <c r="AO218" s="235" t="s">
        <v>462</v>
      </c>
      <c r="AP218" s="808">
        <v>1.4989999999999999</v>
      </c>
      <c r="AQ218" s="808">
        <v>1.30375</v>
      </c>
      <c r="AR218" s="809"/>
      <c r="AS218" s="813">
        <v>1.25</v>
      </c>
      <c r="AT218" s="796">
        <v>1.175</v>
      </c>
      <c r="AU218" s="809"/>
      <c r="AV218" s="810">
        <v>1.08</v>
      </c>
      <c r="AW218" s="811">
        <v>1.0525</v>
      </c>
      <c r="AX218" s="811">
        <v>0.97499999999999998</v>
      </c>
      <c r="AY218" s="811">
        <v>0.72950000000000004</v>
      </c>
      <c r="AZ218" s="811">
        <v>0.30449999999999999</v>
      </c>
      <c r="BA218" s="812">
        <v>0</v>
      </c>
      <c r="BB218" s="812">
        <v>0</v>
      </c>
      <c r="BC218" s="812">
        <v>0</v>
      </c>
      <c r="BD218" s="812">
        <v>0</v>
      </c>
      <c r="BE218" s="812">
        <v>0</v>
      </c>
      <c r="BF218" s="812">
        <v>0</v>
      </c>
      <c r="BG218" s="812">
        <v>0</v>
      </c>
      <c r="BH218" s="810">
        <v>9.369250000000001</v>
      </c>
      <c r="BI218" s="405">
        <v>14.976030680728659</v>
      </c>
      <c r="BJ218" s="405">
        <v>4.2999999999999927</v>
      </c>
      <c r="BK218" s="405">
        <v>6.3829787234042534</v>
      </c>
      <c r="BL218" s="404">
        <v>8.7962962962963012</v>
      </c>
      <c r="BM218" s="404">
        <v>2.6128266033254244</v>
      </c>
      <c r="BN218" s="306">
        <v>7.9487179487179427</v>
      </c>
      <c r="BO218" s="306">
        <v>33.653187114461943</v>
      </c>
      <c r="BP218" s="306">
        <v>139.5730706075534</v>
      </c>
      <c r="BQ218" s="306">
        <v>0</v>
      </c>
      <c r="BR218" s="306">
        <v>0</v>
      </c>
      <c r="BS218" s="306">
        <v>0</v>
      </c>
      <c r="BT218" s="306">
        <v>0</v>
      </c>
      <c r="BU218" s="306">
        <v>0</v>
      </c>
      <c r="BV218" s="306">
        <v>0</v>
      </c>
      <c r="BW218" s="306">
        <v>0</v>
      </c>
      <c r="BX218" s="404">
        <v>14.549540531632527</v>
      </c>
      <c r="BY218" s="405">
        <v>34.514479876626581</v>
      </c>
      <c r="BZ218" s="788" t="s">
        <v>1465</v>
      </c>
      <c r="CA218" s="486">
        <v>-108.13084421628521</v>
      </c>
      <c r="CB218" s="348">
        <v>10.146933561492563</v>
      </c>
      <c r="CC218" s="404">
        <v>41.869347568310765</v>
      </c>
      <c r="CD218" s="570">
        <v>1.5139899999999999</v>
      </c>
      <c r="CE218" s="419">
        <v>1.665389</v>
      </c>
      <c r="CF218" s="419">
        <v>1.8319279000000002</v>
      </c>
      <c r="CG218" s="419">
        <v>2.0151206900000003</v>
      </c>
      <c r="CH218" s="496">
        <v>2.2166327590000003</v>
      </c>
      <c r="CI218" s="416">
        <v>9.2430603490000003</v>
      </c>
      <c r="CJ218" s="405">
        <v>14.471677390010962</v>
      </c>
      <c r="CK218" s="457">
        <v>0.94</v>
      </c>
      <c r="CL218" s="458">
        <v>51.65</v>
      </c>
      <c r="CM218" s="458">
        <v>-2.8</v>
      </c>
      <c r="CN218" s="459">
        <v>13.22</v>
      </c>
      <c r="CO218" s="460">
        <v>13.39</v>
      </c>
    </row>
    <row r="219" spans="1:93" ht="11.25" customHeight="1">
      <c r="A219" s="23" t="s">
        <v>3010</v>
      </c>
      <c r="B219" s="24" t="s">
        <v>3011</v>
      </c>
      <c r="C219" s="91" t="s">
        <v>2883</v>
      </c>
      <c r="D219" s="117">
        <v>5</v>
      </c>
      <c r="E219" s="24">
        <v>596</v>
      </c>
      <c r="F219" s="57" t="s">
        <v>2659</v>
      </c>
      <c r="G219" s="49" t="s">
        <v>2659</v>
      </c>
      <c r="H219" s="181">
        <v>33.36</v>
      </c>
      <c r="I219" s="227">
        <v>4.4964028776978413</v>
      </c>
      <c r="J219" s="106">
        <v>0.37</v>
      </c>
      <c r="K219" s="106">
        <v>0.375</v>
      </c>
      <c r="L219" s="83">
        <v>1.3513513513513598</v>
      </c>
      <c r="M219" s="26">
        <v>42033</v>
      </c>
      <c r="N219" s="27">
        <v>42037</v>
      </c>
      <c r="O219" s="26">
        <v>42047</v>
      </c>
      <c r="P219" s="92" t="s">
        <v>1517</v>
      </c>
      <c r="Q219" s="198"/>
      <c r="R219" s="224">
        <v>1.5</v>
      </c>
      <c r="S219" s="231">
        <v>272.72727272727269</v>
      </c>
      <c r="T219" s="680">
        <v>48.678216700403418</v>
      </c>
      <c r="U219" s="227">
        <v>60.654545454545449</v>
      </c>
      <c r="V219" s="263">
        <v>12</v>
      </c>
      <c r="W219" s="161">
        <v>0.55000000000000004</v>
      </c>
      <c r="X219" s="149">
        <v>3.37</v>
      </c>
      <c r="Y219" s="155">
        <v>1.56</v>
      </c>
      <c r="Z219" s="149">
        <v>0.82</v>
      </c>
      <c r="AA219" s="156">
        <v>1.7</v>
      </c>
      <c r="AB219" s="432">
        <v>40.799999999999997</v>
      </c>
      <c r="AC219" s="474">
        <v>-25.92</v>
      </c>
      <c r="AD219" s="443">
        <v>0</v>
      </c>
      <c r="AE219" s="474">
        <v>18</v>
      </c>
      <c r="AF219" s="723">
        <v>6</v>
      </c>
      <c r="AG219" s="456">
        <v>5473</v>
      </c>
      <c r="AH219" s="655">
        <v>0.7</v>
      </c>
      <c r="AI219" s="767">
        <v>0.28000000000000003</v>
      </c>
      <c r="AJ219" s="796" t="s">
        <v>462</v>
      </c>
      <c r="AK219" s="688">
        <v>5.9403014754327126</v>
      </c>
      <c r="AL219" s="634">
        <v>59.183673469387756</v>
      </c>
      <c r="AM219" s="631">
        <v>28.222515544318693</v>
      </c>
      <c r="AN219" s="631">
        <v>54.01762375890555</v>
      </c>
      <c r="AO219" s="235">
        <v>9.0934145316203363</v>
      </c>
      <c r="AP219" s="808">
        <v>0.78</v>
      </c>
      <c r="AQ219" s="808">
        <v>0.49</v>
      </c>
      <c r="AR219" s="809"/>
      <c r="AS219" s="808">
        <v>0.47</v>
      </c>
      <c r="AT219" s="796">
        <v>0.37</v>
      </c>
      <c r="AU219" s="809"/>
      <c r="AV219" s="818">
        <v>7.0000000000000007E-2</v>
      </c>
      <c r="AW219" s="812">
        <v>0.09</v>
      </c>
      <c r="AX219" s="811">
        <v>1.32</v>
      </c>
      <c r="AY219" s="811">
        <v>0.91</v>
      </c>
      <c r="AZ219" s="811">
        <v>0.80667</v>
      </c>
      <c r="BA219" s="811">
        <v>0.56333000000000011</v>
      </c>
      <c r="BB219" s="811">
        <v>0.32667000000000002</v>
      </c>
      <c r="BC219" s="812">
        <v>0</v>
      </c>
      <c r="BD219" s="812">
        <v>0</v>
      </c>
      <c r="BE219" s="812">
        <v>0</v>
      </c>
      <c r="BF219" s="812">
        <v>0</v>
      </c>
      <c r="BG219" s="812">
        <v>0</v>
      </c>
      <c r="BH219" s="810">
        <v>6.196670000000001</v>
      </c>
      <c r="BI219" s="405">
        <v>59.183673469387756</v>
      </c>
      <c r="BJ219" s="405">
        <v>4.2553191489361764</v>
      </c>
      <c r="BK219" s="405">
        <v>27.027027027027017</v>
      </c>
      <c r="BL219" s="404">
        <v>428.57142857142856</v>
      </c>
      <c r="BM219" s="404">
        <v>0</v>
      </c>
      <c r="BN219" s="306">
        <v>0</v>
      </c>
      <c r="BO219" s="306">
        <v>45.054945054945051</v>
      </c>
      <c r="BP219" s="306">
        <v>12.809451200614873</v>
      </c>
      <c r="BQ219" s="306">
        <v>43.196705305948527</v>
      </c>
      <c r="BR219" s="306">
        <v>72.446199528576273</v>
      </c>
      <c r="BS219" s="306">
        <v>0</v>
      </c>
      <c r="BT219" s="306">
        <v>0</v>
      </c>
      <c r="BU219" s="306">
        <v>0</v>
      </c>
      <c r="BV219" s="306">
        <v>0</v>
      </c>
      <c r="BW219" s="306">
        <v>0</v>
      </c>
      <c r="BX219" s="404">
        <v>46.169649953790938</v>
      </c>
      <c r="BY219" s="405">
        <v>104.96305164536696</v>
      </c>
      <c r="BZ219" s="788" t="s">
        <v>1465</v>
      </c>
      <c r="CA219" s="486">
        <v>-2.1405188179420591</v>
      </c>
      <c r="CB219" s="348">
        <v>58.51402663660339</v>
      </c>
      <c r="CC219" s="404">
        <v>49.546928396031305</v>
      </c>
      <c r="CD219" s="570">
        <v>0.8580000000000001</v>
      </c>
      <c r="CE219" s="419">
        <v>0.86658000000000013</v>
      </c>
      <c r="CF219" s="419">
        <v>0.95323800000000025</v>
      </c>
      <c r="CG219" s="419">
        <v>1.0485618000000003</v>
      </c>
      <c r="CH219" s="496">
        <v>1.1534179800000004</v>
      </c>
      <c r="CI219" s="416">
        <v>4.8797977800000005</v>
      </c>
      <c r="CJ219" s="405">
        <v>14.627691187050363</v>
      </c>
      <c r="CK219" s="457">
        <v>1.2</v>
      </c>
      <c r="CL219" s="458">
        <v>19.07</v>
      </c>
      <c r="CM219" s="458">
        <v>-20.309999999999999</v>
      </c>
      <c r="CN219" s="525">
        <v>-0.42</v>
      </c>
      <c r="CO219" s="508">
        <v>-10.47</v>
      </c>
    </row>
    <row r="220" spans="1:93" ht="11.25" customHeight="1">
      <c r="A220" s="86" t="s">
        <v>2764</v>
      </c>
      <c r="B220" s="24" t="s">
        <v>2150</v>
      </c>
      <c r="C220" s="91" t="s">
        <v>3247</v>
      </c>
      <c r="D220" s="117">
        <v>5</v>
      </c>
      <c r="E220" s="24">
        <v>597</v>
      </c>
      <c r="F220" s="57" t="s">
        <v>2659</v>
      </c>
      <c r="G220" s="49" t="s">
        <v>2659</v>
      </c>
      <c r="H220" s="181">
        <v>26.86</v>
      </c>
      <c r="I220" s="227">
        <v>3.4996276991809379</v>
      </c>
      <c r="J220" s="106">
        <v>0.23</v>
      </c>
      <c r="K220" s="106">
        <v>0.23499999999999999</v>
      </c>
      <c r="L220" s="83">
        <v>2.1739130434782483</v>
      </c>
      <c r="M220" s="26">
        <v>42033</v>
      </c>
      <c r="N220" s="27">
        <v>42037</v>
      </c>
      <c r="O220" s="26">
        <v>42047</v>
      </c>
      <c r="P220" s="92" t="s">
        <v>1517</v>
      </c>
      <c r="Q220" s="198"/>
      <c r="R220" s="224">
        <v>0.94</v>
      </c>
      <c r="S220" s="321">
        <v>3133.333333333333</v>
      </c>
      <c r="T220" s="680">
        <v>643.71838557147225</v>
      </c>
      <c r="U220" s="228">
        <v>895.33333333333337</v>
      </c>
      <c r="V220" s="263">
        <v>12</v>
      </c>
      <c r="W220" s="161">
        <v>0.03</v>
      </c>
      <c r="X220" s="641">
        <v>111.92</v>
      </c>
      <c r="Y220" s="155">
        <v>2.14</v>
      </c>
      <c r="Z220" s="149">
        <v>1.39</v>
      </c>
      <c r="AA220" s="156">
        <v>1.5</v>
      </c>
      <c r="AB220" s="432">
        <v>-69.599999999999994</v>
      </c>
      <c r="AC220" s="474">
        <v>47.11</v>
      </c>
      <c r="AD220" s="443">
        <v>4.2</v>
      </c>
      <c r="AE220" s="474">
        <v>8</v>
      </c>
      <c r="AF220" s="723">
        <v>8</v>
      </c>
      <c r="AG220" s="456">
        <v>6584</v>
      </c>
      <c r="AH220" s="655">
        <v>0.3</v>
      </c>
      <c r="AI220" s="767">
        <v>0.39</v>
      </c>
      <c r="AJ220" s="796">
        <v>10.054246248899871</v>
      </c>
      <c r="AK220" s="688" t="s">
        <v>462</v>
      </c>
      <c r="AL220" s="634">
        <v>9.3984962406014958</v>
      </c>
      <c r="AM220" s="631">
        <v>7.5372791158957453</v>
      </c>
      <c r="AN220" s="631">
        <v>42.227834245379455</v>
      </c>
      <c r="AO220" s="235">
        <v>-1.0989362413471149</v>
      </c>
      <c r="AP220" s="808">
        <v>1.4550000000000001</v>
      </c>
      <c r="AQ220" s="808">
        <v>1.33</v>
      </c>
      <c r="AR220" s="809"/>
      <c r="AS220" s="808">
        <v>1.31</v>
      </c>
      <c r="AT220" s="796">
        <v>1.17</v>
      </c>
      <c r="AU220" s="809"/>
      <c r="AV220" s="818">
        <v>0.25</v>
      </c>
      <c r="AW220" s="812">
        <v>0.25</v>
      </c>
      <c r="AX220" s="811">
        <v>2.36</v>
      </c>
      <c r="AY220" s="811">
        <v>2.2799999999999998</v>
      </c>
      <c r="AZ220" s="811">
        <v>2.13</v>
      </c>
      <c r="BA220" s="811">
        <v>1.87</v>
      </c>
      <c r="BB220" s="811">
        <v>1.625</v>
      </c>
      <c r="BC220" s="811">
        <v>0.91249999999999998</v>
      </c>
      <c r="BD220" s="812">
        <v>0</v>
      </c>
      <c r="BE220" s="812">
        <v>0</v>
      </c>
      <c r="BF220" s="812">
        <v>0</v>
      </c>
      <c r="BG220" s="812">
        <v>0</v>
      </c>
      <c r="BH220" s="810">
        <v>16.942499999999999</v>
      </c>
      <c r="BI220" s="405">
        <v>9.3984962406014958</v>
      </c>
      <c r="BJ220" s="405">
        <v>1.5267175572519109</v>
      </c>
      <c r="BK220" s="405">
        <v>11.965811965811968</v>
      </c>
      <c r="BL220" s="404">
        <v>368</v>
      </c>
      <c r="BM220" s="404">
        <v>0</v>
      </c>
      <c r="BN220" s="306">
        <v>0</v>
      </c>
      <c r="BO220" s="306">
        <v>3.5087719298245723</v>
      </c>
      <c r="BP220" s="306">
        <v>7.0422535211267512</v>
      </c>
      <c r="BQ220" s="306">
        <v>13.903743315508009</v>
      </c>
      <c r="BR220" s="306">
        <v>15.076923076923077</v>
      </c>
      <c r="BS220" s="306">
        <v>78.082191780821915</v>
      </c>
      <c r="BT220" s="306">
        <v>0</v>
      </c>
      <c r="BU220" s="306">
        <v>0</v>
      </c>
      <c r="BV220" s="306">
        <v>0</v>
      </c>
      <c r="BW220" s="306">
        <v>0</v>
      </c>
      <c r="BX220" s="404">
        <v>33.900327292524643</v>
      </c>
      <c r="BY220" s="405">
        <v>91.286626100446355</v>
      </c>
      <c r="BZ220" s="788" t="s">
        <v>1465</v>
      </c>
      <c r="CA220" s="683">
        <v>-849.60587138877293</v>
      </c>
      <c r="CB220" s="348">
        <v>45.727461944560396</v>
      </c>
      <c r="CC220" s="404">
        <v>36.354844199987745</v>
      </c>
      <c r="CD220" s="570">
        <v>1.4695500000000001</v>
      </c>
      <c r="CE220" s="419">
        <v>1.6165050000000003</v>
      </c>
      <c r="CF220" s="419">
        <v>1.7458254000000004</v>
      </c>
      <c r="CG220" s="419">
        <v>1.8854914320000005</v>
      </c>
      <c r="CH220" s="496">
        <v>2.0363307465600005</v>
      </c>
      <c r="CI220" s="416">
        <v>8.7537025785600022</v>
      </c>
      <c r="CJ220" s="405">
        <v>32.590106398212967</v>
      </c>
      <c r="CK220" s="457">
        <v>1.07</v>
      </c>
      <c r="CL220" s="458">
        <v>10.15</v>
      </c>
      <c r="CM220" s="458">
        <v>-20.58</v>
      </c>
      <c r="CN220" s="525">
        <v>-4.59</v>
      </c>
      <c r="CO220" s="508">
        <v>-7.58</v>
      </c>
    </row>
    <row r="221" spans="1:93" ht="11.25" customHeight="1">
      <c r="A221" s="23" t="s">
        <v>3507</v>
      </c>
      <c r="B221" s="24" t="s">
        <v>458</v>
      </c>
      <c r="C221" s="24" t="s">
        <v>1559</v>
      </c>
      <c r="D221" s="117">
        <v>8</v>
      </c>
      <c r="E221" s="24">
        <v>391</v>
      </c>
      <c r="F221" s="57" t="s">
        <v>2659</v>
      </c>
      <c r="G221" s="49" t="s">
        <v>2659</v>
      </c>
      <c r="H221" s="181">
        <v>44.07</v>
      </c>
      <c r="I221" s="227">
        <v>0.6807351940095302</v>
      </c>
      <c r="J221" s="106">
        <v>7.0000000000000007E-2</v>
      </c>
      <c r="K221" s="106">
        <v>7.4999999999999997E-2</v>
      </c>
      <c r="L221" s="83">
        <v>7.1428571428571397</v>
      </c>
      <c r="M221" s="26">
        <v>42002</v>
      </c>
      <c r="N221" s="27">
        <v>42004</v>
      </c>
      <c r="O221" s="26">
        <v>42035</v>
      </c>
      <c r="P221" s="27" t="s">
        <v>237</v>
      </c>
      <c r="Q221" s="91"/>
      <c r="R221" s="192">
        <v>0.3</v>
      </c>
      <c r="S221" s="231">
        <v>19.23076923076923</v>
      </c>
      <c r="T221" s="680">
        <v>119.2892559560951</v>
      </c>
      <c r="U221" s="227">
        <v>28.25</v>
      </c>
      <c r="V221" s="264">
        <v>12</v>
      </c>
      <c r="W221" s="162">
        <v>1.56</v>
      </c>
      <c r="X221" s="150">
        <v>1.88</v>
      </c>
      <c r="Y221" s="157">
        <v>1.08</v>
      </c>
      <c r="Z221" s="150">
        <v>3.83</v>
      </c>
      <c r="AA221" s="158">
        <v>12.9</v>
      </c>
      <c r="AB221" s="434">
        <v>34.5</v>
      </c>
      <c r="AC221" s="475">
        <v>7.05</v>
      </c>
      <c r="AD221" s="445">
        <v>0.1</v>
      </c>
      <c r="AE221" s="475">
        <v>15</v>
      </c>
      <c r="AF221" s="725">
        <v>7</v>
      </c>
      <c r="AG221" s="467">
        <v>1106</v>
      </c>
      <c r="AH221" s="738">
        <v>0.9</v>
      </c>
      <c r="AI221" s="769">
        <v>0.26</v>
      </c>
      <c r="AJ221" s="861">
        <v>162.52585340268476</v>
      </c>
      <c r="AK221" s="688" t="s">
        <v>462</v>
      </c>
      <c r="AL221" s="635">
        <v>46.998281238323614</v>
      </c>
      <c r="AM221" s="636">
        <v>20.213795135484357</v>
      </c>
      <c r="AN221" s="636">
        <v>16.252585340268478</v>
      </c>
      <c r="AO221" s="236" t="s">
        <v>462</v>
      </c>
      <c r="AP221" s="814">
        <v>0.21638000000000002</v>
      </c>
      <c r="AQ221" s="814">
        <v>0.14719900000000002</v>
      </c>
      <c r="AR221" s="815"/>
      <c r="AS221" s="814">
        <v>0.135876</v>
      </c>
      <c r="AT221" s="797">
        <v>0.12455300000000001</v>
      </c>
      <c r="AU221" s="815"/>
      <c r="AV221" s="816">
        <v>0.11323000000000001</v>
      </c>
      <c r="AW221" s="817">
        <v>0.101907</v>
      </c>
      <c r="AX221" s="817">
        <v>9.0584000000000012E-2</v>
      </c>
      <c r="AY221" s="820">
        <v>0</v>
      </c>
      <c r="AZ221" s="820">
        <v>0</v>
      </c>
      <c r="BA221" s="820">
        <v>0</v>
      </c>
      <c r="BB221" s="820">
        <v>0</v>
      </c>
      <c r="BC221" s="820">
        <v>0</v>
      </c>
      <c r="BD221" s="820">
        <v>0</v>
      </c>
      <c r="BE221" s="820">
        <v>0</v>
      </c>
      <c r="BF221" s="820">
        <v>0</v>
      </c>
      <c r="BG221" s="820">
        <v>0</v>
      </c>
      <c r="BH221" s="816">
        <v>0.92972900000000003</v>
      </c>
      <c r="BI221" s="409">
        <v>46.998281238323614</v>
      </c>
      <c r="BJ221" s="409">
        <v>8.3333333333333481</v>
      </c>
      <c r="BK221" s="409">
        <v>9.0909090909090828</v>
      </c>
      <c r="BL221" s="408">
        <v>10</v>
      </c>
      <c r="BM221" s="408">
        <v>11.111111111111116</v>
      </c>
      <c r="BN221" s="395">
        <v>12.5</v>
      </c>
      <c r="BO221" s="395">
        <v>0</v>
      </c>
      <c r="BP221" s="395">
        <v>0</v>
      </c>
      <c r="BQ221" s="395">
        <v>0</v>
      </c>
      <c r="BR221" s="395">
        <v>0</v>
      </c>
      <c r="BS221" s="395">
        <v>0</v>
      </c>
      <c r="BT221" s="395">
        <v>0</v>
      </c>
      <c r="BU221" s="395">
        <v>0</v>
      </c>
      <c r="BV221" s="395">
        <v>0</v>
      </c>
      <c r="BW221" s="395">
        <v>0</v>
      </c>
      <c r="BX221" s="408">
        <v>6.535575651578478</v>
      </c>
      <c r="BY221" s="409">
        <v>11.831956912139976</v>
      </c>
      <c r="BZ221" s="654" t="s">
        <v>1863</v>
      </c>
      <c r="CA221" s="487">
        <v>-11.316679465721993</v>
      </c>
      <c r="CB221" s="349">
        <v>16.933320534278007</v>
      </c>
      <c r="CC221" s="408">
        <v>62.416139474140891</v>
      </c>
      <c r="CD221" s="574">
        <v>0.23801800000000004</v>
      </c>
      <c r="CE221" s="420">
        <v>0.25479826900000002</v>
      </c>
      <c r="CF221" s="420">
        <v>0.28027809590000002</v>
      </c>
      <c r="CG221" s="420">
        <v>0.30830590549000003</v>
      </c>
      <c r="CH221" s="497">
        <v>0.33913649603900003</v>
      </c>
      <c r="CI221" s="421">
        <v>1.4205367664290001</v>
      </c>
      <c r="CJ221" s="409">
        <v>3.2233645709757202</v>
      </c>
      <c r="CK221" s="468">
        <v>0.82</v>
      </c>
      <c r="CL221" s="469">
        <v>107.7</v>
      </c>
      <c r="CM221" s="469">
        <v>-4.22</v>
      </c>
      <c r="CN221" s="470">
        <v>2.2000000000000002</v>
      </c>
      <c r="CO221" s="471">
        <v>22.21</v>
      </c>
    </row>
    <row r="222" spans="1:93" ht="11.25" customHeight="1">
      <c r="A222" s="129" t="s">
        <v>1901</v>
      </c>
      <c r="B222" s="16" t="s">
        <v>3549</v>
      </c>
      <c r="C222" s="16" t="s">
        <v>497</v>
      </c>
      <c r="D222" s="116">
        <v>21</v>
      </c>
      <c r="E222" s="121">
        <v>143</v>
      </c>
      <c r="F222" s="36" t="s">
        <v>2049</v>
      </c>
      <c r="G222" s="50" t="s">
        <v>2659</v>
      </c>
      <c r="H222" s="272">
        <v>21.2</v>
      </c>
      <c r="I222" s="226">
        <v>2.358490566037736</v>
      </c>
      <c r="J222" s="202">
        <v>0.12</v>
      </c>
      <c r="K222" s="202">
        <v>0.125</v>
      </c>
      <c r="L222" s="96">
        <v>4.1666666666666741</v>
      </c>
      <c r="M222" s="19">
        <v>42040</v>
      </c>
      <c r="N222" s="20">
        <v>42044</v>
      </c>
      <c r="O222" s="19">
        <v>42065</v>
      </c>
      <c r="P222" s="230" t="s">
        <v>2739</v>
      </c>
      <c r="Q222" s="16"/>
      <c r="R222" s="224">
        <v>0.5</v>
      </c>
      <c r="S222" s="675">
        <v>34.965034965034967</v>
      </c>
      <c r="T222" s="684">
        <v>-7.8058195992453001</v>
      </c>
      <c r="U222" s="226">
        <v>14.825174825174825</v>
      </c>
      <c r="V222" s="263">
        <v>12</v>
      </c>
      <c r="W222" s="161">
        <v>1.43</v>
      </c>
      <c r="X222" s="149" t="s">
        <v>462</v>
      </c>
      <c r="Y222" s="155">
        <v>2.82</v>
      </c>
      <c r="Z222" s="149">
        <v>1.29</v>
      </c>
      <c r="AA222" s="156">
        <v>9.1</v>
      </c>
      <c r="AB222" s="432">
        <v>5.9</v>
      </c>
      <c r="AC222" s="474">
        <v>0</v>
      </c>
      <c r="AD222" s="443">
        <v>8.4</v>
      </c>
      <c r="AE222" s="474" t="s">
        <v>462</v>
      </c>
      <c r="AF222" s="723">
        <v>0</v>
      </c>
      <c r="AG222" s="466">
        <v>215</v>
      </c>
      <c r="AH222" s="655">
        <v>15.8</v>
      </c>
      <c r="AI222" s="767">
        <v>0.06</v>
      </c>
      <c r="AJ222" s="795">
        <v>0.56942486074711207</v>
      </c>
      <c r="AK222" s="794">
        <v>0.57195680227223133</v>
      </c>
      <c r="AL222" s="634">
        <v>4.3478260869565188</v>
      </c>
      <c r="AM222" s="631">
        <v>4.5515917149420382</v>
      </c>
      <c r="AN222" s="631">
        <v>4.7831688302757414</v>
      </c>
      <c r="AO222" s="235">
        <v>8.3628148336963406</v>
      </c>
      <c r="AP222" s="808">
        <v>0.48</v>
      </c>
      <c r="AQ222" s="808">
        <v>0.46</v>
      </c>
      <c r="AR222" s="809"/>
      <c r="AS222" s="808">
        <v>0.44</v>
      </c>
      <c r="AT222" s="796">
        <v>0.42</v>
      </c>
      <c r="AU222" s="809"/>
      <c r="AV222" s="810">
        <v>0.4</v>
      </c>
      <c r="AW222" s="811">
        <v>0.38</v>
      </c>
      <c r="AX222" s="811">
        <v>0.36</v>
      </c>
      <c r="AY222" s="811">
        <v>0.32</v>
      </c>
      <c r="AZ222" s="811">
        <v>0.28000000000000003</v>
      </c>
      <c r="BA222" s="811">
        <v>0.24</v>
      </c>
      <c r="BB222" s="811">
        <v>0.215</v>
      </c>
      <c r="BC222" s="811">
        <v>0.19</v>
      </c>
      <c r="BD222" s="811">
        <v>0.16500000000000001</v>
      </c>
      <c r="BE222" s="811">
        <v>0.14380000000000001</v>
      </c>
      <c r="BF222" s="811">
        <v>0.125</v>
      </c>
      <c r="BG222" s="811">
        <v>0.105</v>
      </c>
      <c r="BH222" s="810">
        <v>4.7237999999999998</v>
      </c>
      <c r="BI222" s="405">
        <v>4.3478260869565188</v>
      </c>
      <c r="BJ222" s="405">
        <v>4.5454545454545414</v>
      </c>
      <c r="BK222" s="405">
        <v>4.7619047619047672</v>
      </c>
      <c r="BL222" s="404">
        <v>4.9999999999999822</v>
      </c>
      <c r="BM222" s="404">
        <v>5.2631578947368363</v>
      </c>
      <c r="BN222" s="306">
        <v>5.555555555555558</v>
      </c>
      <c r="BO222" s="306">
        <v>12.5</v>
      </c>
      <c r="BP222" s="306">
        <v>14.285714285714279</v>
      </c>
      <c r="BQ222" s="306">
        <v>16.666666666666675</v>
      </c>
      <c r="BR222" s="306">
        <v>11.627906976744185</v>
      </c>
      <c r="BS222" s="306">
        <v>13.157894736842103</v>
      </c>
      <c r="BT222" s="306">
        <v>15.151515151515138</v>
      </c>
      <c r="BU222" s="306">
        <v>14.742698191933234</v>
      </c>
      <c r="BV222" s="306">
        <v>15.04</v>
      </c>
      <c r="BW222" s="306">
        <v>19.047619047619047</v>
      </c>
      <c r="BX222" s="404">
        <v>10.779594260109524</v>
      </c>
      <c r="BY222" s="405">
        <v>5.0674615984756608</v>
      </c>
      <c r="BZ222" s="788" t="s">
        <v>2637</v>
      </c>
      <c r="CA222" s="486">
        <v>-7.6835154288613481</v>
      </c>
      <c r="CB222" s="348">
        <v>7.1416593963134769</v>
      </c>
      <c r="CC222" s="404">
        <v>49.637013087247681</v>
      </c>
      <c r="CD222" s="570">
        <v>0.50831999999999999</v>
      </c>
      <c r="CE222" s="419">
        <v>0.50831999999999999</v>
      </c>
      <c r="CF222" s="419">
        <v>0.52356959999999997</v>
      </c>
      <c r="CG222" s="419">
        <v>0.53927668799999995</v>
      </c>
      <c r="CH222" s="496">
        <v>0.55545498863999998</v>
      </c>
      <c r="CI222" s="416">
        <v>2.6349412766400002</v>
      </c>
      <c r="CJ222" s="405">
        <v>12.428968286037739</v>
      </c>
      <c r="CK222" s="457">
        <v>1.28</v>
      </c>
      <c r="CL222" s="458">
        <v>19.29</v>
      </c>
      <c r="CM222" s="458">
        <v>-18.84</v>
      </c>
      <c r="CN222" s="525">
        <v>-5.87</v>
      </c>
      <c r="CO222" s="508">
        <v>0.78</v>
      </c>
    </row>
    <row r="223" spans="1:93" ht="11.25" customHeight="1">
      <c r="A223" s="23" t="s">
        <v>2068</v>
      </c>
      <c r="B223" s="24" t="s">
        <v>2069</v>
      </c>
      <c r="C223" s="91" t="s">
        <v>3253</v>
      </c>
      <c r="D223" s="117">
        <v>18</v>
      </c>
      <c r="E223" s="121">
        <v>169</v>
      </c>
      <c r="F223" s="38" t="s">
        <v>2049</v>
      </c>
      <c r="G223" s="49" t="s">
        <v>2659</v>
      </c>
      <c r="H223" s="181">
        <v>33.340000000000003</v>
      </c>
      <c r="I223" s="227">
        <v>4.4391121775644864</v>
      </c>
      <c r="J223" s="94">
        <v>0.36499999999999999</v>
      </c>
      <c r="K223" s="94">
        <v>0.37</v>
      </c>
      <c r="L223" s="83">
        <v>1.3698630136986356</v>
      </c>
      <c r="M223" s="26">
        <v>42032</v>
      </c>
      <c r="N223" s="27">
        <v>42034</v>
      </c>
      <c r="O223" s="26">
        <v>42041</v>
      </c>
      <c r="P223" s="92" t="s">
        <v>1524</v>
      </c>
      <c r="Q223" s="91"/>
      <c r="R223" s="224">
        <v>1.48</v>
      </c>
      <c r="S223" s="231">
        <v>100.68027210884354</v>
      </c>
      <c r="T223" s="680">
        <v>103.54188033953653</v>
      </c>
      <c r="U223" s="227">
        <v>22.680272108843539</v>
      </c>
      <c r="V223" s="263">
        <v>12</v>
      </c>
      <c r="W223" s="161">
        <v>1.47</v>
      </c>
      <c r="X223" s="149">
        <v>3.78</v>
      </c>
      <c r="Y223" s="155">
        <v>1.35</v>
      </c>
      <c r="Z223" s="149">
        <v>4.1100000000000003</v>
      </c>
      <c r="AA223" s="156">
        <v>18</v>
      </c>
      <c r="AB223" s="432">
        <v>4.3</v>
      </c>
      <c r="AC223" s="474">
        <v>7.42</v>
      </c>
      <c r="AD223" s="443">
        <v>24.6</v>
      </c>
      <c r="AE223" s="474">
        <v>6</v>
      </c>
      <c r="AF223" s="723">
        <v>20</v>
      </c>
      <c r="AG223" s="456">
        <v>64591</v>
      </c>
      <c r="AH223" s="655">
        <v>0.3</v>
      </c>
      <c r="AI223" s="767">
        <v>1.25</v>
      </c>
      <c r="AJ223" s="796">
        <v>0.2327624949778809</v>
      </c>
      <c r="AK223" s="688">
        <v>0.87048714574163799</v>
      </c>
      <c r="AL223" s="634">
        <v>5.9259259259259123</v>
      </c>
      <c r="AM223" s="631">
        <v>5.9457770971115043</v>
      </c>
      <c r="AN223" s="631">
        <v>5.7259573764558702</v>
      </c>
      <c r="AO223" s="235">
        <v>6.5778770019371935</v>
      </c>
      <c r="AP223" s="808">
        <v>1.43</v>
      </c>
      <c r="AQ223" s="808">
        <v>1.35</v>
      </c>
      <c r="AR223" s="809"/>
      <c r="AS223" s="808">
        <v>1.2662500000000001</v>
      </c>
      <c r="AT223" s="796">
        <v>1.2024999999999999</v>
      </c>
      <c r="AU223" s="809"/>
      <c r="AV223" s="810">
        <v>1.1425000000000001</v>
      </c>
      <c r="AW223" s="811">
        <v>1.0825</v>
      </c>
      <c r="AX223" s="811">
        <v>1.0225</v>
      </c>
      <c r="AY223" s="811">
        <v>0.95750000000000002</v>
      </c>
      <c r="AZ223" s="811">
        <v>0.89749999999999996</v>
      </c>
      <c r="BA223" s="811">
        <v>0.83</v>
      </c>
      <c r="BB223" s="811">
        <v>0.75624999999999998</v>
      </c>
      <c r="BC223" s="811">
        <v>0.72124999999999995</v>
      </c>
      <c r="BD223" s="811">
        <v>0.66374999999999995</v>
      </c>
      <c r="BE223" s="811">
        <v>0.578125</v>
      </c>
      <c r="BF223" s="811">
        <v>0.51249999999999996</v>
      </c>
      <c r="BG223" s="811">
        <v>0.46250000000000002</v>
      </c>
      <c r="BH223" s="810">
        <v>14.875624999999999</v>
      </c>
      <c r="BI223" s="405">
        <v>5.9259259259259123</v>
      </c>
      <c r="BJ223" s="405">
        <v>6.6140177690029667</v>
      </c>
      <c r="BK223" s="405">
        <v>5.3014553014553156</v>
      </c>
      <c r="BL223" s="404">
        <v>5.2516411378555672</v>
      </c>
      <c r="BM223" s="404">
        <v>5.5427251732101723</v>
      </c>
      <c r="BN223" s="306">
        <v>5.8679706601467041</v>
      </c>
      <c r="BO223" s="306">
        <v>6.788511749347248</v>
      </c>
      <c r="BP223" s="306">
        <v>6.6852367688022385</v>
      </c>
      <c r="BQ223" s="306">
        <v>8.1325301204819169</v>
      </c>
      <c r="BR223" s="306">
        <v>9.7520661157024726</v>
      </c>
      <c r="BS223" s="306">
        <v>4.8526863084922045</v>
      </c>
      <c r="BT223" s="306">
        <v>8.6629001883239187</v>
      </c>
      <c r="BU223" s="306">
        <v>14.810810810810793</v>
      </c>
      <c r="BV223" s="306">
        <v>12.804878048780498</v>
      </c>
      <c r="BW223" s="306">
        <v>10.810810810810789</v>
      </c>
      <c r="BX223" s="404">
        <v>7.8536111259432486</v>
      </c>
      <c r="BY223" s="405">
        <v>2.8904893891442605</v>
      </c>
      <c r="BZ223" s="788" t="s">
        <v>1465</v>
      </c>
      <c r="CA223" s="486">
        <v>-12.515202554823183</v>
      </c>
      <c r="CB223" s="348">
        <v>10.165069554020356</v>
      </c>
      <c r="CC223" s="404">
        <v>50.161478559651819</v>
      </c>
      <c r="CD223" s="570">
        <v>1.4914899999999998</v>
      </c>
      <c r="CE223" s="419">
        <v>1.6021585579999997</v>
      </c>
      <c r="CF223" s="419">
        <v>1.6982880714799997</v>
      </c>
      <c r="CG223" s="419">
        <v>1.8001853557687999</v>
      </c>
      <c r="CH223" s="496">
        <v>1.908196477114928</v>
      </c>
      <c r="CI223" s="416">
        <v>8.5003184623637278</v>
      </c>
      <c r="CJ223" s="405">
        <v>25.495856215848011</v>
      </c>
      <c r="CK223" s="457">
        <v>0.66</v>
      </c>
      <c r="CL223" s="458">
        <v>8.56</v>
      </c>
      <c r="CM223" s="458">
        <v>-19.43</v>
      </c>
      <c r="CN223" s="525">
        <v>-3.15</v>
      </c>
      <c r="CO223" s="508">
        <v>-10.52</v>
      </c>
    </row>
    <row r="224" spans="1:93" ht="11.25" customHeight="1">
      <c r="A224" s="23" t="s">
        <v>2512</v>
      </c>
      <c r="B224" s="24" t="s">
        <v>2513</v>
      </c>
      <c r="C224" s="109" t="s">
        <v>3294</v>
      </c>
      <c r="D224" s="117">
        <v>15</v>
      </c>
      <c r="E224" s="121">
        <v>193</v>
      </c>
      <c r="F224" s="57" t="s">
        <v>2659</v>
      </c>
      <c r="G224" s="49" t="s">
        <v>2659</v>
      </c>
      <c r="H224" s="181">
        <v>89.72</v>
      </c>
      <c r="I224" s="227">
        <v>0.74676772180115925</v>
      </c>
      <c r="J224" s="94">
        <v>0.125</v>
      </c>
      <c r="K224" s="94">
        <v>0.16750000000000001</v>
      </c>
      <c r="L224" s="83">
        <v>34</v>
      </c>
      <c r="M224" s="26">
        <v>41927</v>
      </c>
      <c r="N224" s="27">
        <v>41929</v>
      </c>
      <c r="O224" s="26">
        <v>41943</v>
      </c>
      <c r="P224" s="92" t="s">
        <v>237</v>
      </c>
      <c r="Q224" s="91"/>
      <c r="R224" s="224">
        <v>0.67</v>
      </c>
      <c r="S224" s="231">
        <v>12.050359712230216</v>
      </c>
      <c r="T224" s="680">
        <v>40.437252545320113</v>
      </c>
      <c r="U224" s="227">
        <v>16.136690647482016</v>
      </c>
      <c r="V224" s="263">
        <v>12</v>
      </c>
      <c r="W224" s="161">
        <v>5.56</v>
      </c>
      <c r="X224" s="149" t="s">
        <v>462</v>
      </c>
      <c r="Y224" s="155">
        <v>2.89</v>
      </c>
      <c r="Z224" s="149">
        <v>2.75</v>
      </c>
      <c r="AA224" s="156">
        <v>18.5</v>
      </c>
      <c r="AB224" s="432">
        <v>282.89999999999998</v>
      </c>
      <c r="AC224" s="474">
        <v>167.84</v>
      </c>
      <c r="AD224" s="443">
        <v>-3.7</v>
      </c>
      <c r="AE224" s="474">
        <v>-3.33</v>
      </c>
      <c r="AF224" s="723">
        <v>35</v>
      </c>
      <c r="AG224" s="456">
        <v>49207</v>
      </c>
      <c r="AH224" s="655">
        <v>0.8</v>
      </c>
      <c r="AI224" s="767">
        <v>0.33</v>
      </c>
      <c r="AJ224" s="796" t="s">
        <v>462</v>
      </c>
      <c r="AK224" s="688">
        <v>0.50797483539436639</v>
      </c>
      <c r="AL224" s="634">
        <v>39.658703071672342</v>
      </c>
      <c r="AM224" s="631">
        <v>17.228705544577206</v>
      </c>
      <c r="AN224" s="631">
        <v>12.408759623081522</v>
      </c>
      <c r="AO224" s="235">
        <v>24.427902247259901</v>
      </c>
      <c r="AP224" s="808">
        <v>0.51149999999999995</v>
      </c>
      <c r="AQ224" s="808">
        <v>0.36625000000000002</v>
      </c>
      <c r="AR224" s="809"/>
      <c r="AS224" s="808">
        <v>0.33500000000000002</v>
      </c>
      <c r="AT224" s="796">
        <v>0.3175</v>
      </c>
      <c r="AU224" s="809"/>
      <c r="AV224" s="810">
        <v>0.30499999999999999</v>
      </c>
      <c r="AW224" s="811">
        <v>0.28499999999999998</v>
      </c>
      <c r="AX224" s="811">
        <v>0.23250000000000001</v>
      </c>
      <c r="AY224" s="811">
        <v>0.16500000000000001</v>
      </c>
      <c r="AZ224" s="811">
        <v>0.11</v>
      </c>
      <c r="BA224" s="811">
        <v>7.4999999999999997E-2</v>
      </c>
      <c r="BB224" s="811">
        <v>5.7500000000000002E-2</v>
      </c>
      <c r="BC224" s="811">
        <v>4.4999999999999998E-2</v>
      </c>
      <c r="BD224" s="812">
        <v>0.04</v>
      </c>
      <c r="BE224" s="811">
        <v>3.875E-2</v>
      </c>
      <c r="BF224" s="811">
        <v>3.2500000000000001E-2</v>
      </c>
      <c r="BG224" s="812">
        <v>0.03</v>
      </c>
      <c r="BH224" s="810">
        <v>2.9464999999999999</v>
      </c>
      <c r="BI224" s="405">
        <v>39.658703071672342</v>
      </c>
      <c r="BJ224" s="405">
        <v>9.3283582089552333</v>
      </c>
      <c r="BK224" s="405">
        <v>5.5118110236220597</v>
      </c>
      <c r="BL224" s="404">
        <v>4.0983606557376984</v>
      </c>
      <c r="BM224" s="404">
        <v>7.0175438596491224</v>
      </c>
      <c r="BN224" s="306">
        <v>22.580645161290303</v>
      </c>
      <c r="BO224" s="306">
        <v>40.909090909090921</v>
      </c>
      <c r="BP224" s="306">
        <v>50</v>
      </c>
      <c r="BQ224" s="306">
        <v>46.666666666666679</v>
      </c>
      <c r="BR224" s="306">
        <v>30.434782608695631</v>
      </c>
      <c r="BS224" s="306">
        <v>27.777777777777789</v>
      </c>
      <c r="BT224" s="306">
        <v>12.5</v>
      </c>
      <c r="BU224" s="306">
        <v>3.2258064516129004</v>
      </c>
      <c r="BV224" s="306">
        <v>19.23076923076923</v>
      </c>
      <c r="BW224" s="306">
        <v>8.3333333333333481</v>
      </c>
      <c r="BX224" s="404">
        <v>21.818243263924888</v>
      </c>
      <c r="BY224" s="405">
        <v>15.876057806862192</v>
      </c>
      <c r="BZ224" s="788" t="s">
        <v>1465</v>
      </c>
      <c r="CA224" s="486">
        <v>-2.9811633025993345</v>
      </c>
      <c r="CB224" s="348">
        <v>13.155527344882682</v>
      </c>
      <c r="CC224" s="404">
        <v>71.611294964028772</v>
      </c>
      <c r="CD224" s="570">
        <v>0.56264999999999998</v>
      </c>
      <c r="CE224" s="419">
        <v>0.61891499999999999</v>
      </c>
      <c r="CF224" s="419">
        <v>0.62510414999999997</v>
      </c>
      <c r="CG224" s="419">
        <v>0.63135519149999997</v>
      </c>
      <c r="CH224" s="496">
        <v>0.63766874341500002</v>
      </c>
      <c r="CI224" s="416">
        <v>3.0756930849149997</v>
      </c>
      <c r="CJ224" s="405">
        <v>3.4281019671366471</v>
      </c>
      <c r="CK224" s="457">
        <v>1.2</v>
      </c>
      <c r="CL224" s="458">
        <v>10.88</v>
      </c>
      <c r="CM224" s="458">
        <v>-24.18</v>
      </c>
      <c r="CN224" s="525">
        <v>-1.78</v>
      </c>
      <c r="CO224" s="508">
        <v>-10.39</v>
      </c>
    </row>
    <row r="225" spans="1:93" ht="11.25" customHeight="1">
      <c r="A225" s="23" t="s">
        <v>345</v>
      </c>
      <c r="B225" s="24" t="s">
        <v>346</v>
      </c>
      <c r="C225" s="109" t="s">
        <v>2678</v>
      </c>
      <c r="D225" s="117">
        <v>5</v>
      </c>
      <c r="E225" s="24">
        <v>604</v>
      </c>
      <c r="F225" s="38" t="s">
        <v>2049</v>
      </c>
      <c r="G225" s="39" t="s">
        <v>2049</v>
      </c>
      <c r="H225" s="181">
        <v>61.01</v>
      </c>
      <c r="I225" s="227">
        <v>5.9498442878216684</v>
      </c>
      <c r="J225" s="106">
        <v>0.28499999999999998</v>
      </c>
      <c r="K225" s="106">
        <v>0.30249999999999999</v>
      </c>
      <c r="L225" s="83">
        <v>6.1403508771929793</v>
      </c>
      <c r="M225" s="26">
        <v>42032</v>
      </c>
      <c r="N225" s="27">
        <v>42034</v>
      </c>
      <c r="O225" s="26">
        <v>42052</v>
      </c>
      <c r="P225" s="27" t="s">
        <v>1393</v>
      </c>
      <c r="Q225" s="109" t="s">
        <v>993</v>
      </c>
      <c r="R225" s="224">
        <v>3.63</v>
      </c>
      <c r="S225" s="231">
        <v>117.85714285714286</v>
      </c>
      <c r="T225" s="680">
        <v>22.337149167283066</v>
      </c>
      <c r="U225" s="227">
        <v>19.808441558441558</v>
      </c>
      <c r="V225" s="263">
        <v>12</v>
      </c>
      <c r="W225" s="161">
        <v>3.08</v>
      </c>
      <c r="X225" s="149">
        <v>4.21</v>
      </c>
      <c r="Y225" s="155">
        <v>9.43</v>
      </c>
      <c r="Z225" s="149">
        <v>1.7</v>
      </c>
      <c r="AA225" s="156">
        <v>9.3000000000000007</v>
      </c>
      <c r="AB225" s="432">
        <v>30.7</v>
      </c>
      <c r="AC225" s="474">
        <v>10.45</v>
      </c>
      <c r="AD225" s="443">
        <v>-0.2</v>
      </c>
      <c r="AE225" s="474">
        <v>4.7</v>
      </c>
      <c r="AF225" s="723">
        <v>3</v>
      </c>
      <c r="AG225" s="456">
        <v>3487</v>
      </c>
      <c r="AH225" s="655">
        <v>0.7</v>
      </c>
      <c r="AI225" s="767">
        <v>0.84</v>
      </c>
      <c r="AJ225" s="796" t="s">
        <v>462</v>
      </c>
      <c r="AK225" s="998">
        <v>0.89339310717517151</v>
      </c>
      <c r="AL225" s="634">
        <v>8.9268542855311281</v>
      </c>
      <c r="AM225" s="631">
        <v>7.3106949077969885</v>
      </c>
      <c r="AN225" s="631">
        <v>4.0235096724333896</v>
      </c>
      <c r="AO225" s="235">
        <v>4.5036273955094241</v>
      </c>
      <c r="AP225" s="808">
        <v>3.3982999999999999</v>
      </c>
      <c r="AQ225" s="808">
        <v>3.1197999999999997</v>
      </c>
      <c r="AR225" s="809"/>
      <c r="AS225" s="808">
        <v>2.95</v>
      </c>
      <c r="AT225" s="796">
        <v>2.75</v>
      </c>
      <c r="AU225" s="809"/>
      <c r="AV225" s="818">
        <v>2.6</v>
      </c>
      <c r="AW225" s="812">
        <v>2.79</v>
      </c>
      <c r="AX225" s="811">
        <v>3.28</v>
      </c>
      <c r="AY225" s="811">
        <v>2.9674999999999998</v>
      </c>
      <c r="AZ225" s="811">
        <v>2.6875</v>
      </c>
      <c r="BA225" s="811">
        <v>2.4375</v>
      </c>
      <c r="BB225" s="811">
        <v>2.1875</v>
      </c>
      <c r="BC225" s="811">
        <v>1.9750000000000001</v>
      </c>
      <c r="BD225" s="811">
        <v>1.875</v>
      </c>
      <c r="BE225" s="811">
        <v>1.79</v>
      </c>
      <c r="BF225" s="811">
        <v>1.74</v>
      </c>
      <c r="BG225" s="811">
        <v>1.66</v>
      </c>
      <c r="BH225" s="810">
        <v>40.208100000000002</v>
      </c>
      <c r="BI225" s="405">
        <v>8.9268542855311281</v>
      </c>
      <c r="BJ225" s="405">
        <v>5.755932203389813</v>
      </c>
      <c r="BK225" s="405">
        <v>7.2727272727272751</v>
      </c>
      <c r="BL225" s="404">
        <v>5.7692307692307709</v>
      </c>
      <c r="BM225" s="404">
        <v>0</v>
      </c>
      <c r="BN225" s="306">
        <v>0</v>
      </c>
      <c r="BO225" s="306">
        <v>10.530749789384997</v>
      </c>
      <c r="BP225" s="306">
        <v>10.418604651162777</v>
      </c>
      <c r="BQ225" s="306">
        <v>10.256410256410264</v>
      </c>
      <c r="BR225" s="306">
        <v>11.428571428571432</v>
      </c>
      <c r="BS225" s="306">
        <v>10.759493670886066</v>
      </c>
      <c r="BT225" s="306">
        <v>5.3333333333333455</v>
      </c>
      <c r="BU225" s="306">
        <v>4.748603351955305</v>
      </c>
      <c r="BV225" s="306">
        <v>2.8735632183908066</v>
      </c>
      <c r="BW225" s="306">
        <v>4.8192771084337505</v>
      </c>
      <c r="BX225" s="404">
        <v>6.5928900892938476</v>
      </c>
      <c r="BY225" s="405">
        <v>3.6560129707525619</v>
      </c>
      <c r="BZ225" s="788" t="s">
        <v>2637</v>
      </c>
      <c r="CA225" s="486">
        <v>-9.8350875981865009</v>
      </c>
      <c r="CB225" s="348">
        <v>9.9733539602550572</v>
      </c>
      <c r="CC225" s="404">
        <v>47.968119458034721</v>
      </c>
      <c r="CD225" s="570">
        <v>3.73813</v>
      </c>
      <c r="CE225" s="419">
        <v>4.1119430000000001</v>
      </c>
      <c r="CF225" s="419">
        <v>4.3052043209999997</v>
      </c>
      <c r="CG225" s="419">
        <v>4.5075489240869997</v>
      </c>
      <c r="CH225" s="496">
        <v>4.719403723519088</v>
      </c>
      <c r="CI225" s="416">
        <v>21.38222996860609</v>
      </c>
      <c r="CJ225" s="405">
        <v>35.047090589421551</v>
      </c>
      <c r="CK225" s="457">
        <v>0.76</v>
      </c>
      <c r="CL225" s="458">
        <v>25.45</v>
      </c>
      <c r="CM225" s="458">
        <v>-6.76</v>
      </c>
      <c r="CN225" s="525">
        <v>0.41</v>
      </c>
      <c r="CO225" s="508">
        <v>10.62</v>
      </c>
    </row>
    <row r="226" spans="1:93" ht="11.25" customHeight="1">
      <c r="A226" s="30" t="s">
        <v>1854</v>
      </c>
      <c r="B226" s="32" t="s">
        <v>1855</v>
      </c>
      <c r="C226" s="186" t="s">
        <v>3266</v>
      </c>
      <c r="D226" s="118">
        <v>6</v>
      </c>
      <c r="E226" s="24">
        <v>459</v>
      </c>
      <c r="F226" s="40" t="s">
        <v>1572</v>
      </c>
      <c r="G226" s="42" t="s">
        <v>1572</v>
      </c>
      <c r="H226" s="762">
        <v>93.37</v>
      </c>
      <c r="I226" s="229">
        <v>1.2423690692942058</v>
      </c>
      <c r="J226" s="203">
        <v>0.25</v>
      </c>
      <c r="K226" s="203">
        <v>0.28999999999999998</v>
      </c>
      <c r="L226" s="84">
        <v>16</v>
      </c>
      <c r="M226" s="43">
        <v>42065</v>
      </c>
      <c r="N226" s="44">
        <v>42067</v>
      </c>
      <c r="O226" s="43">
        <v>42076</v>
      </c>
      <c r="P226" s="270" t="s">
        <v>558</v>
      </c>
      <c r="Q226" s="854"/>
      <c r="R226" s="224">
        <v>1.1599999999999999</v>
      </c>
      <c r="S226" s="672">
        <v>53.456221198156683</v>
      </c>
      <c r="T226" s="681">
        <v>204.54636675443726</v>
      </c>
      <c r="U226" s="229">
        <v>43.02764976958526</v>
      </c>
      <c r="V226" s="263">
        <v>12</v>
      </c>
      <c r="W226" s="161">
        <v>2.17</v>
      </c>
      <c r="X226" s="149">
        <v>4.17</v>
      </c>
      <c r="Y226" s="155">
        <v>4.58</v>
      </c>
      <c r="Z226" s="149">
        <v>4.8499999999999996</v>
      </c>
      <c r="AA226" s="156">
        <v>14.7</v>
      </c>
      <c r="AB226" s="432">
        <v>23.9</v>
      </c>
      <c r="AC226" s="474">
        <v>10.85</v>
      </c>
      <c r="AD226" s="443">
        <v>7.2</v>
      </c>
      <c r="AE226" s="474">
        <v>10.33</v>
      </c>
      <c r="AF226" s="723">
        <v>12</v>
      </c>
      <c r="AG226" s="456">
        <v>11148</v>
      </c>
      <c r="AH226" s="655">
        <v>0.4</v>
      </c>
      <c r="AI226" s="767">
        <v>0.67</v>
      </c>
      <c r="AJ226" s="797">
        <v>6.1486098042668562</v>
      </c>
      <c r="AK226" s="686">
        <v>1.7924265374050761</v>
      </c>
      <c r="AL226" s="634">
        <v>13.636363636363647</v>
      </c>
      <c r="AM226" s="631">
        <v>16.039720840319482</v>
      </c>
      <c r="AN226" s="631">
        <v>44.269990590721363</v>
      </c>
      <c r="AO226" s="235">
        <v>24.698357041071105</v>
      </c>
      <c r="AP226" s="808">
        <v>1</v>
      </c>
      <c r="AQ226" s="808">
        <v>0.88</v>
      </c>
      <c r="AR226" s="809"/>
      <c r="AS226" s="808">
        <v>0.72</v>
      </c>
      <c r="AT226" s="819">
        <v>0.64</v>
      </c>
      <c r="AU226" s="809"/>
      <c r="AV226" s="810">
        <v>0.28000000000000003</v>
      </c>
      <c r="AW226" s="812">
        <v>0.16</v>
      </c>
      <c r="AX226" s="812">
        <v>0.16</v>
      </c>
      <c r="AY226" s="812">
        <v>0.16</v>
      </c>
      <c r="AZ226" s="812">
        <v>0.16</v>
      </c>
      <c r="BA226" s="811">
        <v>0.15</v>
      </c>
      <c r="BB226" s="811">
        <v>0.11</v>
      </c>
      <c r="BC226" s="812">
        <v>0.08</v>
      </c>
      <c r="BD226" s="812">
        <v>0.08</v>
      </c>
      <c r="BE226" s="812">
        <v>0.22500000000000001</v>
      </c>
      <c r="BF226" s="811">
        <v>0.37</v>
      </c>
      <c r="BG226" s="811">
        <v>0.36249999999999999</v>
      </c>
      <c r="BH226" s="810">
        <v>5.5374999999999996</v>
      </c>
      <c r="BI226" s="405">
        <v>13.636363636363647</v>
      </c>
      <c r="BJ226" s="405">
        <v>22.222222222222232</v>
      </c>
      <c r="BK226" s="405">
        <v>12.5</v>
      </c>
      <c r="BL226" s="404">
        <v>128.57142857142856</v>
      </c>
      <c r="BM226" s="404">
        <v>75</v>
      </c>
      <c r="BN226" s="306">
        <v>0</v>
      </c>
      <c r="BO226" s="306">
        <v>0</v>
      </c>
      <c r="BP226" s="306">
        <v>0</v>
      </c>
      <c r="BQ226" s="306">
        <v>6.6666666666666652</v>
      </c>
      <c r="BR226" s="306">
        <v>36.363636363636353</v>
      </c>
      <c r="BS226" s="306">
        <v>37.5</v>
      </c>
      <c r="BT226" s="306">
        <v>0</v>
      </c>
      <c r="BU226" s="306">
        <v>0</v>
      </c>
      <c r="BV226" s="306">
        <v>0</v>
      </c>
      <c r="BW226" s="306">
        <v>2.0689655172413834</v>
      </c>
      <c r="BX226" s="404">
        <v>22.30195219850393</v>
      </c>
      <c r="BY226" s="405">
        <v>34.936392537479087</v>
      </c>
      <c r="BZ226" s="788" t="s">
        <v>2637</v>
      </c>
      <c r="CA226" s="486">
        <v>2.4847098904303095</v>
      </c>
      <c r="CB226" s="348">
        <v>45.512359660015569</v>
      </c>
      <c r="CC226" s="404">
        <v>62.961612903225806</v>
      </c>
      <c r="CD226" s="570">
        <v>1.1000000000000001</v>
      </c>
      <c r="CE226" s="419">
        <v>1.21</v>
      </c>
      <c r="CF226" s="419">
        <v>1.3310000000000004</v>
      </c>
      <c r="CG226" s="419">
        <v>1.4641000000000006</v>
      </c>
      <c r="CH226" s="496">
        <v>1.6105100000000008</v>
      </c>
      <c r="CI226" s="416">
        <v>6.7156100000000025</v>
      </c>
      <c r="CJ226" s="405">
        <v>7.1924708150369527</v>
      </c>
      <c r="CK226" s="457">
        <v>0.94</v>
      </c>
      <c r="CL226" s="458">
        <v>45.65</v>
      </c>
      <c r="CM226" s="458">
        <v>-1.04</v>
      </c>
      <c r="CN226" s="525">
        <v>9.7899999999999991</v>
      </c>
      <c r="CO226" s="508">
        <v>20.66</v>
      </c>
    </row>
    <row r="227" spans="1:93" ht="11.25" customHeight="1">
      <c r="A227" s="86" t="s">
        <v>3142</v>
      </c>
      <c r="B227" s="24" t="s">
        <v>3143</v>
      </c>
      <c r="C227" s="91" t="s">
        <v>1879</v>
      </c>
      <c r="D227" s="117">
        <v>10</v>
      </c>
      <c r="E227" s="121">
        <v>318</v>
      </c>
      <c r="F227" s="38" t="s">
        <v>2049</v>
      </c>
      <c r="G227" s="39" t="s">
        <v>2049</v>
      </c>
      <c r="H227" s="181">
        <v>53.87</v>
      </c>
      <c r="I227" s="226">
        <v>2.4132170038982736</v>
      </c>
      <c r="J227" s="106">
        <v>0.25</v>
      </c>
      <c r="K227" s="106">
        <v>0.32500000000000001</v>
      </c>
      <c r="L227" s="83">
        <v>30</v>
      </c>
      <c r="M227" s="331">
        <v>41724</v>
      </c>
      <c r="N227" s="329">
        <v>41726</v>
      </c>
      <c r="O227" s="331">
        <v>41740</v>
      </c>
      <c r="P227" s="92" t="s">
        <v>1425</v>
      </c>
      <c r="Q227" s="430"/>
      <c r="R227" s="225">
        <v>1.3</v>
      </c>
      <c r="S227" s="231">
        <v>91.549295774647902</v>
      </c>
      <c r="T227" s="680">
        <v>212.71740481441933</v>
      </c>
      <c r="U227" s="227">
        <v>37.936619718309856</v>
      </c>
      <c r="V227" s="267">
        <v>12</v>
      </c>
      <c r="W227" s="169">
        <v>1.42</v>
      </c>
      <c r="X227" s="171">
        <v>7.51</v>
      </c>
      <c r="Y227" s="170">
        <v>5.83</v>
      </c>
      <c r="Z227" s="171">
        <v>5.8</v>
      </c>
      <c r="AA227" s="172">
        <v>15.4</v>
      </c>
      <c r="AB227" s="433">
        <v>102.9</v>
      </c>
      <c r="AC227" s="446">
        <v>8.6999999999999993</v>
      </c>
      <c r="AD227" s="442">
        <v>21.3</v>
      </c>
      <c r="AE227" s="446">
        <v>5.05</v>
      </c>
      <c r="AF227" s="724">
        <v>6</v>
      </c>
      <c r="AG227" s="461">
        <v>4488</v>
      </c>
      <c r="AH227" s="737">
        <v>3.8</v>
      </c>
      <c r="AI227" s="768">
        <v>2.85</v>
      </c>
      <c r="AJ227" s="796">
        <v>0.92150719471757558</v>
      </c>
      <c r="AK227" s="688">
        <v>0.37830372906533422</v>
      </c>
      <c r="AL227" s="632">
        <v>26.451612903225818</v>
      </c>
      <c r="AM227" s="633">
        <v>19.798231435854021</v>
      </c>
      <c r="AN227" s="633">
        <v>19.628103247484361</v>
      </c>
      <c r="AO227" s="234">
        <v>51.884509031880377</v>
      </c>
      <c r="AP227" s="803">
        <v>1.2250000000000001</v>
      </c>
      <c r="AQ227" s="803">
        <v>0.96875</v>
      </c>
      <c r="AR227" s="802"/>
      <c r="AS227" s="803">
        <v>0.84375</v>
      </c>
      <c r="AT227" s="795">
        <v>0.71250000000000002</v>
      </c>
      <c r="AU227" s="802"/>
      <c r="AV227" s="1198">
        <v>0.6</v>
      </c>
      <c r="AW227" s="806">
        <v>0.5</v>
      </c>
      <c r="AX227" s="806">
        <v>0.375</v>
      </c>
      <c r="AY227" s="806">
        <v>0.26250000000000001</v>
      </c>
      <c r="AZ227" s="806">
        <v>0.125</v>
      </c>
      <c r="BA227" s="806">
        <v>4.3749999999999997E-2</v>
      </c>
      <c r="BB227" s="807">
        <v>1.8749999999999999E-2</v>
      </c>
      <c r="BC227" s="806">
        <v>0.98</v>
      </c>
      <c r="BD227" s="806">
        <v>0.93500000000000005</v>
      </c>
      <c r="BE227" s="806">
        <v>0.875</v>
      </c>
      <c r="BF227" s="806">
        <v>0.81125000000000003</v>
      </c>
      <c r="BG227" s="806">
        <v>0.75900000000000001</v>
      </c>
      <c r="BH227" s="805">
        <v>10.03525</v>
      </c>
      <c r="BI227" s="407">
        <v>26.451612903225818</v>
      </c>
      <c r="BJ227" s="407">
        <v>14.814814814814813</v>
      </c>
      <c r="BK227" s="407">
        <v>18.421052631578938</v>
      </c>
      <c r="BL227" s="406">
        <v>18.75</v>
      </c>
      <c r="BM227" s="406">
        <v>20</v>
      </c>
      <c r="BN227" s="394">
        <v>33.333333333333329</v>
      </c>
      <c r="BO227" s="394">
        <v>42.857142857142861</v>
      </c>
      <c r="BP227" s="394">
        <v>110</v>
      </c>
      <c r="BQ227" s="394">
        <v>185.71428571428572</v>
      </c>
      <c r="BR227" s="394">
        <v>133.33333333333334</v>
      </c>
      <c r="BS227" s="394">
        <v>0</v>
      </c>
      <c r="BT227" s="394">
        <v>4.8128342245989275</v>
      </c>
      <c r="BU227" s="394">
        <v>6.8571428571428727</v>
      </c>
      <c r="BV227" s="394">
        <v>7.8582434514637978</v>
      </c>
      <c r="BW227" s="394">
        <v>6.8840579710145011</v>
      </c>
      <c r="BX227" s="406">
        <v>42.005856939462326</v>
      </c>
      <c r="BY227" s="407">
        <v>53.564558874824073</v>
      </c>
      <c r="BZ227" s="787" t="s">
        <v>2637</v>
      </c>
      <c r="CA227" s="682">
        <v>-15.89529946692722</v>
      </c>
      <c r="CB227" s="350">
        <v>22.041320251382636</v>
      </c>
      <c r="CC227" s="406">
        <v>57.346408450704224</v>
      </c>
      <c r="CD227" s="554">
        <v>1.3474999999999999</v>
      </c>
      <c r="CE227" s="417">
        <v>1.4647325000000002</v>
      </c>
      <c r="CF227" s="417">
        <v>1.5387014912500001</v>
      </c>
      <c r="CG227" s="417">
        <v>1.616405916558125</v>
      </c>
      <c r="CH227" s="495">
        <v>1.6980344153443103</v>
      </c>
      <c r="CI227" s="418">
        <v>7.6653743231524363</v>
      </c>
      <c r="CJ227" s="407">
        <v>14.229393582982061</v>
      </c>
      <c r="CK227" s="462">
        <v>0.61</v>
      </c>
      <c r="CL227" s="463">
        <v>43.61</v>
      </c>
      <c r="CM227" s="463">
        <v>-5.39</v>
      </c>
      <c r="CN227" s="464">
        <v>0.11</v>
      </c>
      <c r="CO227" s="465">
        <v>14.69</v>
      </c>
    </row>
    <row r="228" spans="1:93" ht="11.25" customHeight="1">
      <c r="A228" s="86" t="s">
        <v>2125</v>
      </c>
      <c r="B228" s="24" t="s">
        <v>2126</v>
      </c>
      <c r="C228" s="24" t="s">
        <v>3417</v>
      </c>
      <c r="D228" s="117">
        <v>25</v>
      </c>
      <c r="E228" s="121">
        <v>105</v>
      </c>
      <c r="F228" s="57" t="s">
        <v>2659</v>
      </c>
      <c r="G228" s="49" t="s">
        <v>2659</v>
      </c>
      <c r="H228" s="182">
        <v>86.91</v>
      </c>
      <c r="I228" s="227">
        <v>3.1342768381083888</v>
      </c>
      <c r="J228" s="94">
        <v>0.63500000000000001</v>
      </c>
      <c r="K228" s="94">
        <v>0.68100000000000005</v>
      </c>
      <c r="L228" s="83">
        <v>7.2440944881889902</v>
      </c>
      <c r="M228" s="26">
        <v>42006</v>
      </c>
      <c r="N228" s="27">
        <v>42010</v>
      </c>
      <c r="O228" s="26">
        <v>42025</v>
      </c>
      <c r="P228" s="92" t="s">
        <v>549</v>
      </c>
      <c r="Q228" s="198"/>
      <c r="R228" s="224">
        <v>2.7240000000000002</v>
      </c>
      <c r="S228" s="231">
        <v>80.117647058823536</v>
      </c>
      <c r="T228" s="680">
        <v>143.28930571340331</v>
      </c>
      <c r="U228" s="227">
        <v>25.561764705882354</v>
      </c>
      <c r="V228" s="263">
        <v>12</v>
      </c>
      <c r="W228" s="161">
        <v>3.4</v>
      </c>
      <c r="X228" s="149">
        <v>2.56</v>
      </c>
      <c r="Y228" s="155">
        <v>0.64</v>
      </c>
      <c r="Z228" s="149">
        <v>5.21</v>
      </c>
      <c r="AA228" s="156">
        <v>23.7</v>
      </c>
      <c r="AB228" s="432">
        <v>3</v>
      </c>
      <c r="AC228" s="474">
        <v>10.52</v>
      </c>
      <c r="AD228" s="443">
        <v>20.9</v>
      </c>
      <c r="AE228" s="474">
        <v>10</v>
      </c>
      <c r="AF228" s="723">
        <v>2</v>
      </c>
      <c r="AG228" s="456">
        <v>4014</v>
      </c>
      <c r="AH228" s="655">
        <v>1</v>
      </c>
      <c r="AI228" s="767">
        <v>0</v>
      </c>
      <c r="AJ228" s="796">
        <v>0.34116174963318247</v>
      </c>
      <c r="AK228" s="688">
        <v>0.62338221622952172</v>
      </c>
      <c r="AL228" s="634">
        <v>7.1729957805907185</v>
      </c>
      <c r="AM228" s="631">
        <v>7.2314467389430481</v>
      </c>
      <c r="AN228" s="631">
        <v>7.1302805673335135</v>
      </c>
      <c r="AO228" s="638">
        <v>11.438055789368606</v>
      </c>
      <c r="AP228" s="808">
        <v>2.54</v>
      </c>
      <c r="AQ228" s="808">
        <v>2.37</v>
      </c>
      <c r="AR228" s="809" t="s">
        <v>1127</v>
      </c>
      <c r="AS228" s="808">
        <v>2.21</v>
      </c>
      <c r="AT228" s="796">
        <v>2.06</v>
      </c>
      <c r="AU228" s="809"/>
      <c r="AV228" s="810">
        <v>1.92</v>
      </c>
      <c r="AW228" s="811">
        <v>1.8</v>
      </c>
      <c r="AX228" s="811">
        <v>1.76</v>
      </c>
      <c r="AY228" s="811">
        <v>1.6</v>
      </c>
      <c r="AZ228" s="811">
        <v>1.44</v>
      </c>
      <c r="BA228" s="811">
        <v>1.3</v>
      </c>
      <c r="BB228" s="811">
        <v>0.86</v>
      </c>
      <c r="BC228" s="811">
        <v>0.76</v>
      </c>
      <c r="BD228" s="811">
        <v>0.68</v>
      </c>
      <c r="BE228" s="811">
        <v>0.61</v>
      </c>
      <c r="BF228" s="811">
        <v>0.54</v>
      </c>
      <c r="BG228" s="811">
        <v>0.48</v>
      </c>
      <c r="BH228" s="810">
        <v>22.93</v>
      </c>
      <c r="BI228" s="405">
        <v>7.1729957805907185</v>
      </c>
      <c r="BJ228" s="405">
        <v>7.2398190045248834</v>
      </c>
      <c r="BK228" s="405">
        <v>7.2815533980582492</v>
      </c>
      <c r="BL228" s="404">
        <v>7.2916666666666741</v>
      </c>
      <c r="BM228" s="404">
        <v>6.6666666666666652</v>
      </c>
      <c r="BN228" s="306">
        <v>2.2727272727272707</v>
      </c>
      <c r="BO228" s="306">
        <v>9.9999999999999858</v>
      </c>
      <c r="BP228" s="306">
        <v>11.111111111111116</v>
      </c>
      <c r="BQ228" s="306">
        <v>10.769230769230752</v>
      </c>
      <c r="BR228" s="306">
        <v>51.162790697674424</v>
      </c>
      <c r="BS228" s="306">
        <v>13.157894736842103</v>
      </c>
      <c r="BT228" s="306">
        <v>11.764705882352944</v>
      </c>
      <c r="BU228" s="306">
        <v>11.475409836065587</v>
      </c>
      <c r="BV228" s="306">
        <v>12.962962962962955</v>
      </c>
      <c r="BW228" s="306">
        <v>12.5</v>
      </c>
      <c r="BX228" s="404">
        <v>12.188635652364958</v>
      </c>
      <c r="BY228" s="405">
        <v>10.819117738551714</v>
      </c>
      <c r="BZ228" s="788" t="s">
        <v>2637</v>
      </c>
      <c r="CA228" s="486">
        <v>-15.297207300440451</v>
      </c>
      <c r="CB228" s="348">
        <v>10.264557405441902</v>
      </c>
      <c r="CC228" s="404">
        <v>59.771467611057552</v>
      </c>
      <c r="CD228" s="570">
        <v>2.6162000000000001</v>
      </c>
      <c r="CE228" s="419">
        <v>2.8778200000000003</v>
      </c>
      <c r="CF228" s="419">
        <v>3.1656020000000007</v>
      </c>
      <c r="CG228" s="419">
        <v>3.4821622000000012</v>
      </c>
      <c r="CH228" s="496">
        <v>3.8303784200000015</v>
      </c>
      <c r="CI228" s="416">
        <v>15.972162620000006</v>
      </c>
      <c r="CJ228" s="405">
        <v>18.377819146243247</v>
      </c>
      <c r="CK228" s="457">
        <v>0.55000000000000004</v>
      </c>
      <c r="CL228" s="458">
        <v>35.01</v>
      </c>
      <c r="CM228" s="458">
        <v>-7.17</v>
      </c>
      <c r="CN228" s="525">
        <v>-2.79</v>
      </c>
      <c r="CO228" s="508">
        <v>8.16</v>
      </c>
    </row>
    <row r="229" spans="1:93" ht="11.25" customHeight="1">
      <c r="A229" s="23" t="s">
        <v>553</v>
      </c>
      <c r="B229" s="24" t="s">
        <v>3691</v>
      </c>
      <c r="C229" s="109" t="s">
        <v>1563</v>
      </c>
      <c r="D229" s="117">
        <v>5</v>
      </c>
      <c r="E229" s="24">
        <v>531</v>
      </c>
      <c r="F229" s="57" t="s">
        <v>2659</v>
      </c>
      <c r="G229" s="49" t="s">
        <v>2659</v>
      </c>
      <c r="H229" s="181">
        <v>15.5</v>
      </c>
      <c r="I229" s="227">
        <v>2.5806451612903225</v>
      </c>
      <c r="J229" s="106">
        <v>0.09</v>
      </c>
      <c r="K229" s="106">
        <v>0.1</v>
      </c>
      <c r="L229" s="83">
        <v>11.111111111111116</v>
      </c>
      <c r="M229" s="26">
        <v>41892</v>
      </c>
      <c r="N229" s="27">
        <v>41896</v>
      </c>
      <c r="O229" s="26">
        <v>41903</v>
      </c>
      <c r="P229" s="92" t="s">
        <v>192</v>
      </c>
      <c r="Q229" s="24"/>
      <c r="R229" s="224">
        <v>0.4</v>
      </c>
      <c r="S229" s="231">
        <v>46.511627906976749</v>
      </c>
      <c r="T229" s="680">
        <v>40.376017740172209</v>
      </c>
      <c r="U229" s="227">
        <v>18.02325581395349</v>
      </c>
      <c r="V229" s="263">
        <v>12</v>
      </c>
      <c r="W229" s="161">
        <v>0.86</v>
      </c>
      <c r="X229" s="149">
        <v>1.2</v>
      </c>
      <c r="Y229" s="155">
        <v>1.5</v>
      </c>
      <c r="Z229" s="149">
        <v>2.46</v>
      </c>
      <c r="AA229" s="156">
        <v>5.4</v>
      </c>
      <c r="AB229" s="432">
        <v>294.60000000000002</v>
      </c>
      <c r="AC229" s="474">
        <v>6.76</v>
      </c>
      <c r="AD229" s="443">
        <v>26.4</v>
      </c>
      <c r="AE229" s="474">
        <v>15</v>
      </c>
      <c r="AF229" s="723">
        <v>0</v>
      </c>
      <c r="AG229" s="456">
        <v>216</v>
      </c>
      <c r="AH229" s="655">
        <v>8.1999999999999993</v>
      </c>
      <c r="AI229" s="767">
        <v>0.23</v>
      </c>
      <c r="AJ229" s="796" t="s">
        <v>462</v>
      </c>
      <c r="AK229" s="688" t="s">
        <v>462</v>
      </c>
      <c r="AL229" s="634">
        <v>11.764705882352944</v>
      </c>
      <c r="AM229" s="631">
        <v>14.977941578896626</v>
      </c>
      <c r="AN229" s="631" t="s">
        <v>462</v>
      </c>
      <c r="AO229" s="235">
        <v>4.7025443507918929</v>
      </c>
      <c r="AP229" s="808">
        <v>0.38</v>
      </c>
      <c r="AQ229" s="808">
        <v>0.34</v>
      </c>
      <c r="AR229" s="809" t="s">
        <v>1127</v>
      </c>
      <c r="AS229" s="808">
        <v>0.31</v>
      </c>
      <c r="AT229" s="796">
        <v>0.25</v>
      </c>
      <c r="AU229" s="809"/>
      <c r="AV229" s="810">
        <v>0.1</v>
      </c>
      <c r="AW229" s="812">
        <v>0</v>
      </c>
      <c r="AX229" s="811">
        <v>0.25</v>
      </c>
      <c r="AY229" s="811">
        <v>0.22</v>
      </c>
      <c r="AZ229" s="811">
        <v>0.2</v>
      </c>
      <c r="BA229" s="812">
        <v>0.15</v>
      </c>
      <c r="BB229" s="811">
        <v>0.24</v>
      </c>
      <c r="BC229" s="812">
        <v>0</v>
      </c>
      <c r="BD229" s="812">
        <v>0</v>
      </c>
      <c r="BE229" s="812">
        <v>0</v>
      </c>
      <c r="BF229" s="812">
        <v>0</v>
      </c>
      <c r="BG229" s="811">
        <v>0.16667000000000001</v>
      </c>
      <c r="BH229" s="810">
        <v>2.6066700000000003</v>
      </c>
      <c r="BI229" s="405">
        <v>11.764705882352944</v>
      </c>
      <c r="BJ229" s="405">
        <v>9.6774193548387224</v>
      </c>
      <c r="BK229" s="405">
        <v>24</v>
      </c>
      <c r="BL229" s="404">
        <v>150</v>
      </c>
      <c r="BM229" s="404">
        <v>0</v>
      </c>
      <c r="BN229" s="306">
        <v>0</v>
      </c>
      <c r="BO229" s="306">
        <v>13.636363636363647</v>
      </c>
      <c r="BP229" s="306">
        <v>9.9999999999999858</v>
      </c>
      <c r="BQ229" s="306">
        <v>33.33333333333335</v>
      </c>
      <c r="BR229" s="306">
        <v>0</v>
      </c>
      <c r="BS229" s="306">
        <v>0</v>
      </c>
      <c r="BT229" s="306">
        <v>0</v>
      </c>
      <c r="BU229" s="306">
        <v>0</v>
      </c>
      <c r="BV229" s="306">
        <v>0</v>
      </c>
      <c r="BW229" s="306">
        <v>0</v>
      </c>
      <c r="BX229" s="404">
        <v>16.827454813792578</v>
      </c>
      <c r="BY229" s="405">
        <v>36.930270999590981</v>
      </c>
      <c r="BZ229" s="788" t="s">
        <v>2441</v>
      </c>
      <c r="CA229" s="486" t="s">
        <v>462</v>
      </c>
      <c r="CB229" s="348" t="s">
        <v>462</v>
      </c>
      <c r="CC229" s="404">
        <v>59.307783803302932</v>
      </c>
      <c r="CD229" s="570">
        <v>0.41800000000000004</v>
      </c>
      <c r="CE229" s="419">
        <v>0.44625680000000006</v>
      </c>
      <c r="CF229" s="419">
        <v>0.49088248000000012</v>
      </c>
      <c r="CG229" s="419">
        <v>0.53997072800000012</v>
      </c>
      <c r="CH229" s="496">
        <v>0.59396780080000022</v>
      </c>
      <c r="CI229" s="416">
        <v>2.4890778088000007</v>
      </c>
      <c r="CJ229" s="405">
        <v>16.058566508387102</v>
      </c>
      <c r="CK229" s="457">
        <v>0.25</v>
      </c>
      <c r="CL229" s="458">
        <v>47.96</v>
      </c>
      <c r="CM229" s="458">
        <v>-8.57</v>
      </c>
      <c r="CN229" s="525">
        <v>1.24</v>
      </c>
      <c r="CO229" s="508">
        <v>8.32</v>
      </c>
    </row>
    <row r="230" spans="1:93" ht="11.25" customHeight="1">
      <c r="A230" s="23" t="s">
        <v>2655</v>
      </c>
      <c r="B230" s="24" t="s">
        <v>2226</v>
      </c>
      <c r="C230" s="91" t="s">
        <v>3534</v>
      </c>
      <c r="D230" s="117">
        <v>21</v>
      </c>
      <c r="E230" s="121">
        <v>148</v>
      </c>
      <c r="F230" s="38" t="s">
        <v>2049</v>
      </c>
      <c r="G230" s="39" t="s">
        <v>1572</v>
      </c>
      <c r="H230" s="149">
        <v>222.43</v>
      </c>
      <c r="I230" s="227">
        <v>2.5895787438744775</v>
      </c>
      <c r="J230" s="94">
        <v>1.3</v>
      </c>
      <c r="K230" s="94">
        <v>1.44</v>
      </c>
      <c r="L230" s="83">
        <v>10.769230769230752</v>
      </c>
      <c r="M230" s="26">
        <v>42090</v>
      </c>
      <c r="N230" s="27">
        <v>42094</v>
      </c>
      <c r="O230" s="26">
        <v>42109</v>
      </c>
      <c r="P230" s="92" t="s">
        <v>1514</v>
      </c>
      <c r="Q230" s="24"/>
      <c r="R230" s="224">
        <v>5.76</v>
      </c>
      <c r="S230" s="231">
        <v>357.76397515527947</v>
      </c>
      <c r="T230" s="680">
        <v>281.47550521180852</v>
      </c>
      <c r="U230" s="227">
        <v>138.15527950310559</v>
      </c>
      <c r="V230" s="263">
        <v>12</v>
      </c>
      <c r="W230" s="161">
        <v>1.61</v>
      </c>
      <c r="X230" s="149">
        <v>17.27</v>
      </c>
      <c r="Y230" s="155">
        <v>16.79</v>
      </c>
      <c r="Z230" s="149">
        <v>2.37</v>
      </c>
      <c r="AA230" s="156">
        <v>3.4</v>
      </c>
      <c r="AB230" s="432">
        <v>4.2</v>
      </c>
      <c r="AC230" s="474">
        <v>44.49</v>
      </c>
      <c r="AD230" s="443">
        <v>11.5</v>
      </c>
      <c r="AE230" s="474">
        <v>8</v>
      </c>
      <c r="AF230" s="723">
        <v>23</v>
      </c>
      <c r="AG230" s="456">
        <v>14222</v>
      </c>
      <c r="AH230" s="655">
        <v>0.1</v>
      </c>
      <c r="AI230" s="767">
        <v>0.88</v>
      </c>
      <c r="AJ230" s="796">
        <v>0.35488879646743121</v>
      </c>
      <c r="AK230" s="688">
        <v>0.8554992729050982</v>
      </c>
      <c r="AL230" s="634">
        <v>6.1310782241014605</v>
      </c>
      <c r="AM230" s="631">
        <v>6.528225306416946</v>
      </c>
      <c r="AN230" s="631">
        <v>4.0812211593754588</v>
      </c>
      <c r="AO230" s="235">
        <v>4.7705723296718627</v>
      </c>
      <c r="AP230" s="808">
        <v>5.0199999999999996</v>
      </c>
      <c r="AQ230" s="808">
        <v>4.7300000000000004</v>
      </c>
      <c r="AR230" s="809"/>
      <c r="AS230" s="808">
        <v>4.34</v>
      </c>
      <c r="AT230" s="796">
        <v>4.1524999999999999</v>
      </c>
      <c r="AU230" s="809"/>
      <c r="AV230" s="810">
        <v>4.1275000000000004</v>
      </c>
      <c r="AW230" s="811">
        <v>4.1100000000000003</v>
      </c>
      <c r="AX230" s="811">
        <v>3.99</v>
      </c>
      <c r="AY230" s="811">
        <v>3.63</v>
      </c>
      <c r="AZ230" s="811">
        <v>3.33</v>
      </c>
      <c r="BA230" s="811">
        <v>3.22</v>
      </c>
      <c r="BB230" s="811">
        <v>3.15</v>
      </c>
      <c r="BC230" s="811">
        <v>3.11</v>
      </c>
      <c r="BD230" s="811">
        <v>3.01</v>
      </c>
      <c r="BE230" s="811">
        <v>2.79</v>
      </c>
      <c r="BF230" s="811">
        <v>2.3199999999999998</v>
      </c>
      <c r="BG230" s="811">
        <v>2.1</v>
      </c>
      <c r="BH230" s="810">
        <v>57.13</v>
      </c>
      <c r="BI230" s="405">
        <v>6.1310782241014605</v>
      </c>
      <c r="BJ230" s="405">
        <v>8.9861751152073843</v>
      </c>
      <c r="BK230" s="405">
        <v>4.5153521974714117</v>
      </c>
      <c r="BL230" s="404">
        <v>0.60569351907933111</v>
      </c>
      <c r="BM230" s="404">
        <v>0.42579075425790425</v>
      </c>
      <c r="BN230" s="306">
        <v>3.007518796992481</v>
      </c>
      <c r="BO230" s="306">
        <v>9.9173553719008378</v>
      </c>
      <c r="BP230" s="306">
        <v>9.0090090090090058</v>
      </c>
      <c r="BQ230" s="306">
        <v>3.4161490683229712</v>
      </c>
      <c r="BR230" s="306">
        <v>2.2222222222222365</v>
      </c>
      <c r="BS230" s="306">
        <v>1.2861736334405238</v>
      </c>
      <c r="BT230" s="306">
        <v>3.3222591362126241</v>
      </c>
      <c r="BU230" s="306">
        <v>7.8853046594981935</v>
      </c>
      <c r="BV230" s="306">
        <v>20.258620689655181</v>
      </c>
      <c r="BW230" s="306">
        <v>10.47619047619046</v>
      </c>
      <c r="BX230" s="404">
        <v>6.0976595249041337</v>
      </c>
      <c r="BY230" s="405">
        <v>5.0448515631260333</v>
      </c>
      <c r="BZ230" s="788" t="s">
        <v>2637</v>
      </c>
      <c r="CA230" s="683">
        <v>-131.48447959985566</v>
      </c>
      <c r="CB230" s="348">
        <v>6.6707999032499359</v>
      </c>
      <c r="CC230" s="404">
        <v>45.454378272234933</v>
      </c>
      <c r="CD230" s="570">
        <v>5.2308399999999997</v>
      </c>
      <c r="CE230" s="419">
        <v>5.7539240000000005</v>
      </c>
      <c r="CF230" s="419">
        <v>6.2142379200000013</v>
      </c>
      <c r="CG230" s="419">
        <v>6.7113769536000021</v>
      </c>
      <c r="CH230" s="496">
        <v>7.2482871098880031</v>
      </c>
      <c r="CI230" s="416">
        <v>31.158665983488007</v>
      </c>
      <c r="CJ230" s="405">
        <v>14.008301930264805</v>
      </c>
      <c r="CK230" s="457">
        <v>0.72</v>
      </c>
      <c r="CL230" s="458">
        <v>40.93</v>
      </c>
      <c r="CM230" s="458">
        <v>-4.12</v>
      </c>
      <c r="CN230" s="525">
        <v>0.95</v>
      </c>
      <c r="CO230" s="508">
        <v>13.82</v>
      </c>
    </row>
    <row r="231" spans="1:93" ht="11.25" customHeight="1">
      <c r="A231" s="23" t="s">
        <v>3230</v>
      </c>
      <c r="B231" s="24" t="s">
        <v>3231</v>
      </c>
      <c r="C231" s="109" t="s">
        <v>1343</v>
      </c>
      <c r="D231" s="117">
        <v>5</v>
      </c>
      <c r="E231" s="24">
        <v>561</v>
      </c>
      <c r="F231" s="38" t="s">
        <v>1572</v>
      </c>
      <c r="G231" s="39" t="s">
        <v>1572</v>
      </c>
      <c r="H231" s="181">
        <v>82.67</v>
      </c>
      <c r="I231" s="229">
        <v>1.1612434982460385</v>
      </c>
      <c r="J231" s="106">
        <v>0.2</v>
      </c>
      <c r="K231" s="106">
        <v>0.24</v>
      </c>
      <c r="L231" s="83">
        <v>20</v>
      </c>
      <c r="M231" s="26">
        <v>41968</v>
      </c>
      <c r="N231" s="27">
        <v>41971</v>
      </c>
      <c r="O231" s="26">
        <v>41988</v>
      </c>
      <c r="P231" s="27" t="s">
        <v>3171</v>
      </c>
      <c r="Q231" s="197"/>
      <c r="R231" s="192">
        <v>0.96</v>
      </c>
      <c r="S231" s="231">
        <v>32.87671232876712</v>
      </c>
      <c r="T231" s="680">
        <v>221.80382482853901</v>
      </c>
      <c r="U231" s="227">
        <v>28.31164383561644</v>
      </c>
      <c r="V231" s="264">
        <v>6</v>
      </c>
      <c r="W231" s="162">
        <v>2.92</v>
      </c>
      <c r="X231" s="150">
        <v>3.03</v>
      </c>
      <c r="Y231" s="157">
        <v>2.85</v>
      </c>
      <c r="Z231" s="150">
        <v>8.23</v>
      </c>
      <c r="AA231" s="158">
        <v>30</v>
      </c>
      <c r="AB231" s="434">
        <v>18.600000000000001</v>
      </c>
      <c r="AC231" s="475">
        <v>18.25</v>
      </c>
      <c r="AD231" s="445">
        <v>41</v>
      </c>
      <c r="AE231" s="475">
        <v>9.35</v>
      </c>
      <c r="AF231" s="725">
        <v>22</v>
      </c>
      <c r="AG231" s="467">
        <v>31255</v>
      </c>
      <c r="AH231" s="1193">
        <v>1.4</v>
      </c>
      <c r="AI231" s="769">
        <v>0.36</v>
      </c>
      <c r="AJ231" s="796">
        <v>0.61031287863937789</v>
      </c>
      <c r="AK231" s="688">
        <v>2.7349318112447842</v>
      </c>
      <c r="AL231" s="635">
        <v>13.513513513513509</v>
      </c>
      <c r="AM231" s="636">
        <v>16.960709528514649</v>
      </c>
      <c r="AN231" s="636">
        <v>25.022828024214494</v>
      </c>
      <c r="AO231" s="236">
        <v>9.1493425617896982</v>
      </c>
      <c r="AP231" s="814">
        <v>0.84</v>
      </c>
      <c r="AQ231" s="814">
        <v>0.74</v>
      </c>
      <c r="AR231" s="815"/>
      <c r="AS231" s="814">
        <v>0.72</v>
      </c>
      <c r="AT231" s="797">
        <v>0.52500000000000002</v>
      </c>
      <c r="AU231" s="815"/>
      <c r="AV231" s="816">
        <v>0.375</v>
      </c>
      <c r="AW231" s="820">
        <v>0.27500000000000002</v>
      </c>
      <c r="AX231" s="820">
        <v>0.27500000000000002</v>
      </c>
      <c r="AY231" s="817">
        <v>0.27500000000000002</v>
      </c>
      <c r="AZ231" s="817">
        <v>0.25</v>
      </c>
      <c r="BA231" s="820">
        <v>0.2</v>
      </c>
      <c r="BB231" s="817">
        <v>0.35</v>
      </c>
      <c r="BC231" s="817">
        <v>0.1</v>
      </c>
      <c r="BD231" s="820">
        <v>7.4999999999999997E-2</v>
      </c>
      <c r="BE231" s="820">
        <v>0.1</v>
      </c>
      <c r="BF231" s="820">
        <v>0.1</v>
      </c>
      <c r="BG231" s="817">
        <v>9.2499999999999999E-2</v>
      </c>
      <c r="BH231" s="816">
        <v>5.2925000000000004</v>
      </c>
      <c r="BI231" s="409">
        <v>13.513513513513509</v>
      </c>
      <c r="BJ231" s="409">
        <v>2.7777777777777901</v>
      </c>
      <c r="BK231" s="409">
        <v>37.142857142857125</v>
      </c>
      <c r="BL231" s="408">
        <v>40</v>
      </c>
      <c r="BM231" s="408">
        <v>36.363636363636353</v>
      </c>
      <c r="BN231" s="395">
        <v>0</v>
      </c>
      <c r="BO231" s="395">
        <v>0</v>
      </c>
      <c r="BP231" s="395">
        <v>10</v>
      </c>
      <c r="BQ231" s="395">
        <v>25</v>
      </c>
      <c r="BR231" s="395">
        <v>0</v>
      </c>
      <c r="BS231" s="395">
        <v>250</v>
      </c>
      <c r="BT231" s="395">
        <v>33.33333333333335</v>
      </c>
      <c r="BU231" s="395">
        <v>0</v>
      </c>
      <c r="BV231" s="395">
        <v>0</v>
      </c>
      <c r="BW231" s="395">
        <v>8.1081081081081141</v>
      </c>
      <c r="BX231" s="408">
        <v>30.415948415948417</v>
      </c>
      <c r="BY231" s="409">
        <v>60.56244201415231</v>
      </c>
      <c r="BZ231" s="654" t="s">
        <v>2441</v>
      </c>
      <c r="CA231" s="487">
        <v>-2.127572313155909</v>
      </c>
      <c r="CB231" s="349">
        <v>26.184071522460531</v>
      </c>
      <c r="CC231" s="408">
        <v>68.340835664456492</v>
      </c>
      <c r="CD231" s="574">
        <v>0.92400000000000004</v>
      </c>
      <c r="CE231" s="420">
        <v>1.0164000000000002</v>
      </c>
      <c r="CF231" s="420">
        <v>1.1114334000000001</v>
      </c>
      <c r="CG231" s="420">
        <v>1.2153524229000001</v>
      </c>
      <c r="CH231" s="497">
        <v>1.3289878744411501</v>
      </c>
      <c r="CI231" s="421">
        <v>5.5961736973411504</v>
      </c>
      <c r="CJ231" s="409">
        <v>6.7692920011384423</v>
      </c>
      <c r="CK231" s="468">
        <v>1.25</v>
      </c>
      <c r="CL231" s="469">
        <v>25.99</v>
      </c>
      <c r="CM231" s="469">
        <v>0.22</v>
      </c>
      <c r="CN231" s="528">
        <v>8.57</v>
      </c>
      <c r="CO231" s="476">
        <v>10.81</v>
      </c>
    </row>
    <row r="232" spans="1:93" ht="11.25" customHeight="1">
      <c r="A232" s="15" t="s">
        <v>1895</v>
      </c>
      <c r="B232" s="16" t="s">
        <v>3339</v>
      </c>
      <c r="C232" s="16" t="s">
        <v>3266</v>
      </c>
      <c r="D232" s="116">
        <v>8</v>
      </c>
      <c r="E232" s="24">
        <v>388</v>
      </c>
      <c r="F232" s="78" t="s">
        <v>2659</v>
      </c>
      <c r="G232" s="50" t="s">
        <v>2659</v>
      </c>
      <c r="H232" s="272">
        <v>51.23</v>
      </c>
      <c r="I232" s="227">
        <v>2.1862190122974821</v>
      </c>
      <c r="J232" s="202">
        <v>0.25</v>
      </c>
      <c r="K232" s="202">
        <v>0.28000000000000003</v>
      </c>
      <c r="L232" s="96">
        <v>12</v>
      </c>
      <c r="M232" s="19">
        <v>41968</v>
      </c>
      <c r="N232" s="20">
        <v>41971</v>
      </c>
      <c r="O232" s="19">
        <v>41985</v>
      </c>
      <c r="P232" s="230" t="s">
        <v>2156</v>
      </c>
      <c r="Q232" s="24"/>
      <c r="R232" s="224">
        <v>1.1200000000000001</v>
      </c>
      <c r="S232" s="675">
        <v>53.846153846153854</v>
      </c>
      <c r="T232" s="684">
        <v>99.339132494324204</v>
      </c>
      <c r="U232" s="226">
        <v>24.62980769230769</v>
      </c>
      <c r="V232" s="263">
        <v>12</v>
      </c>
      <c r="W232" s="161">
        <v>2.08</v>
      </c>
      <c r="X232" s="149">
        <v>1.23</v>
      </c>
      <c r="Y232" s="155">
        <v>2.2400000000000002</v>
      </c>
      <c r="Z232" s="149">
        <v>3.63</v>
      </c>
      <c r="AA232" s="156">
        <v>17.100000000000001</v>
      </c>
      <c r="AB232" s="432">
        <v>43.4</v>
      </c>
      <c r="AC232" s="474">
        <v>17.89</v>
      </c>
      <c r="AD232" s="443">
        <v>99.6</v>
      </c>
      <c r="AE232" s="474">
        <v>20</v>
      </c>
      <c r="AF232" s="723">
        <v>5</v>
      </c>
      <c r="AG232" s="456">
        <v>2089</v>
      </c>
      <c r="AH232" s="655">
        <v>4.2</v>
      </c>
      <c r="AI232" s="767">
        <v>0.2</v>
      </c>
      <c r="AJ232" s="795">
        <v>0.15154811603626137</v>
      </c>
      <c r="AK232" s="794" t="s">
        <v>462</v>
      </c>
      <c r="AL232" s="634">
        <v>13.186813186813184</v>
      </c>
      <c r="AM232" s="631">
        <v>11.652512828061102</v>
      </c>
      <c r="AN232" s="631">
        <v>15.094192357211632</v>
      </c>
      <c r="AO232" s="235" t="s">
        <v>462</v>
      </c>
      <c r="AP232" s="808">
        <v>1.03</v>
      </c>
      <c r="AQ232" s="808">
        <v>0.91</v>
      </c>
      <c r="AR232" s="809"/>
      <c r="AS232" s="808">
        <v>0.82</v>
      </c>
      <c r="AT232" s="796">
        <v>0.74</v>
      </c>
      <c r="AU232" s="809"/>
      <c r="AV232" s="810">
        <v>0.63</v>
      </c>
      <c r="AW232" s="811">
        <v>0.51</v>
      </c>
      <c r="AX232" s="812">
        <v>0.48</v>
      </c>
      <c r="AY232" s="811">
        <v>0.41</v>
      </c>
      <c r="AZ232" s="812">
        <v>0</v>
      </c>
      <c r="BA232" s="812">
        <v>0</v>
      </c>
      <c r="BB232" s="812">
        <v>0</v>
      </c>
      <c r="BC232" s="812">
        <v>0</v>
      </c>
      <c r="BD232" s="812">
        <v>0</v>
      </c>
      <c r="BE232" s="812">
        <v>0</v>
      </c>
      <c r="BF232" s="812">
        <v>0</v>
      </c>
      <c r="BG232" s="812">
        <v>0</v>
      </c>
      <c r="BH232" s="810">
        <v>5.53</v>
      </c>
      <c r="BI232" s="405">
        <v>13.186813186813184</v>
      </c>
      <c r="BJ232" s="405">
        <v>10.975609756097571</v>
      </c>
      <c r="BK232" s="405">
        <v>10.810810810810811</v>
      </c>
      <c r="BL232" s="404">
        <v>17.460317460317466</v>
      </c>
      <c r="BM232" s="404">
        <v>23.529411764705888</v>
      </c>
      <c r="BN232" s="306">
        <v>6.25</v>
      </c>
      <c r="BO232" s="306">
        <v>17.073170731707311</v>
      </c>
      <c r="BP232" s="306">
        <v>0</v>
      </c>
      <c r="BQ232" s="306">
        <v>0</v>
      </c>
      <c r="BR232" s="306">
        <v>0</v>
      </c>
      <c r="BS232" s="306">
        <v>0</v>
      </c>
      <c r="BT232" s="306">
        <v>0</v>
      </c>
      <c r="BU232" s="306">
        <v>0</v>
      </c>
      <c r="BV232" s="306">
        <v>0</v>
      </c>
      <c r="BW232" s="306">
        <v>0</v>
      </c>
      <c r="BX232" s="404">
        <v>6.6190755806968147</v>
      </c>
      <c r="BY232" s="405">
        <v>7.9292657139095351</v>
      </c>
      <c r="BZ232" s="788" t="s">
        <v>2637</v>
      </c>
      <c r="CA232" s="486">
        <v>-7.3493963227985759</v>
      </c>
      <c r="CB232" s="348">
        <v>17.280411369509114</v>
      </c>
      <c r="CC232" s="404">
        <v>61.78194163650226</v>
      </c>
      <c r="CD232" s="570">
        <v>1.1330000000000002</v>
      </c>
      <c r="CE232" s="419">
        <v>1.2463000000000004</v>
      </c>
      <c r="CF232" s="419">
        <v>1.3709300000000006</v>
      </c>
      <c r="CG232" s="419">
        <v>1.5080230000000008</v>
      </c>
      <c r="CH232" s="496">
        <v>1.6588253000000011</v>
      </c>
      <c r="CI232" s="416">
        <v>6.9170783000000027</v>
      </c>
      <c r="CJ232" s="405">
        <v>13.502007222330672</v>
      </c>
      <c r="CK232" s="457">
        <v>1.65</v>
      </c>
      <c r="CL232" s="458">
        <v>15.93</v>
      </c>
      <c r="CM232" s="458">
        <v>-12.64</v>
      </c>
      <c r="CN232" s="459">
        <v>1.44</v>
      </c>
      <c r="CO232" s="460">
        <v>0.14000000000000001</v>
      </c>
    </row>
    <row r="233" spans="1:93" ht="11.25" customHeight="1">
      <c r="A233" s="23" t="s">
        <v>3300</v>
      </c>
      <c r="B233" s="24" t="s">
        <v>3301</v>
      </c>
      <c r="C233" s="24" t="s">
        <v>1378</v>
      </c>
      <c r="D233" s="117">
        <v>17</v>
      </c>
      <c r="E233" s="121">
        <v>180</v>
      </c>
      <c r="F233" s="38" t="s">
        <v>2049</v>
      </c>
      <c r="G233" s="39" t="s">
        <v>1572</v>
      </c>
      <c r="H233" s="181">
        <v>51.75</v>
      </c>
      <c r="I233" s="227">
        <v>3.227053140096618</v>
      </c>
      <c r="J233" s="94">
        <v>0.39250000000000002</v>
      </c>
      <c r="K233" s="94">
        <v>0.41749999999999998</v>
      </c>
      <c r="L233" s="83">
        <v>6.3694267515923553</v>
      </c>
      <c r="M233" s="26">
        <v>42061</v>
      </c>
      <c r="N233" s="27">
        <v>42065</v>
      </c>
      <c r="O233" s="26">
        <v>42094</v>
      </c>
      <c r="P233" s="92" t="s">
        <v>1445</v>
      </c>
      <c r="Q233" s="1131" t="s">
        <v>3302</v>
      </c>
      <c r="R233" s="224">
        <v>1.67</v>
      </c>
      <c r="S233" s="231">
        <v>64.728682170542626</v>
      </c>
      <c r="T233" s="680">
        <v>21.281912606873867</v>
      </c>
      <c r="U233" s="227">
        <v>20.058139534883722</v>
      </c>
      <c r="V233" s="263">
        <v>12</v>
      </c>
      <c r="W233" s="161">
        <v>2.58</v>
      </c>
      <c r="X233" s="149">
        <v>3.57</v>
      </c>
      <c r="Y233" s="155">
        <v>2.12</v>
      </c>
      <c r="Z233" s="149">
        <v>1.65</v>
      </c>
      <c r="AA233" s="156">
        <v>10.4</v>
      </c>
      <c r="AB233" s="432">
        <v>31.7</v>
      </c>
      <c r="AC233" s="474">
        <v>6.06</v>
      </c>
      <c r="AD233" s="443">
        <v>8.3000000000000007</v>
      </c>
      <c r="AE233" s="474">
        <v>5.62</v>
      </c>
      <c r="AF233" s="723">
        <v>18</v>
      </c>
      <c r="AG233" s="456">
        <v>16405</v>
      </c>
      <c r="AH233" s="655">
        <v>0.5</v>
      </c>
      <c r="AI233" s="767">
        <v>0.96</v>
      </c>
      <c r="AJ233" s="796">
        <v>1.2734295548245957</v>
      </c>
      <c r="AK233" s="688">
        <v>1.0954726211863579</v>
      </c>
      <c r="AL233" s="634">
        <v>6.8027210884353817</v>
      </c>
      <c r="AM233" s="631">
        <v>12.590648973446905</v>
      </c>
      <c r="AN233" s="631">
        <v>10.569465305044146</v>
      </c>
      <c r="AO233" s="235">
        <v>9.6483153486736981</v>
      </c>
      <c r="AP233" s="808">
        <v>1.57</v>
      </c>
      <c r="AQ233" s="808">
        <v>1.47</v>
      </c>
      <c r="AR233" s="809"/>
      <c r="AS233" s="808">
        <v>1.3227500000000001</v>
      </c>
      <c r="AT233" s="796">
        <v>1.1000000000000001</v>
      </c>
      <c r="AU233" s="809"/>
      <c r="AV233" s="796">
        <v>1.0249999999999999</v>
      </c>
      <c r="AW233" s="811">
        <v>0.95</v>
      </c>
      <c r="AX233" s="811">
        <v>0.82499999999999996</v>
      </c>
      <c r="AY233" s="811">
        <v>0.77500000000000002</v>
      </c>
      <c r="AZ233" s="811">
        <v>0.72499999999999998</v>
      </c>
      <c r="BA233" s="811">
        <v>0.67500000000000004</v>
      </c>
      <c r="BB233" s="811">
        <v>0.625</v>
      </c>
      <c r="BC233" s="811">
        <v>0.57499999999999996</v>
      </c>
      <c r="BD233" s="811">
        <v>0.52500000000000002</v>
      </c>
      <c r="BE233" s="811">
        <v>0.45</v>
      </c>
      <c r="BF233" s="812">
        <v>0.4</v>
      </c>
      <c r="BG233" s="811">
        <v>0.1</v>
      </c>
      <c r="BH233" s="810">
        <v>13.11275</v>
      </c>
      <c r="BI233" s="405">
        <v>6.8027210884353817</v>
      </c>
      <c r="BJ233" s="405">
        <v>11.132111132111122</v>
      </c>
      <c r="BK233" s="405">
        <v>20.25</v>
      </c>
      <c r="BL233" s="404">
        <v>7.317073170731736</v>
      </c>
      <c r="BM233" s="404">
        <v>7.8947368421052655</v>
      </c>
      <c r="BN233" s="306">
        <v>15.151515151515159</v>
      </c>
      <c r="BO233" s="306">
        <v>6.4516129032258007</v>
      </c>
      <c r="BP233" s="306">
        <v>6.8965517241379448</v>
      </c>
      <c r="BQ233" s="306">
        <v>7.4074074074073959</v>
      </c>
      <c r="BR233" s="306">
        <v>8.0000000000000071</v>
      </c>
      <c r="BS233" s="306">
        <v>8.6956521739130608</v>
      </c>
      <c r="BT233" s="306">
        <v>9.5238095238095113</v>
      </c>
      <c r="BU233" s="306">
        <v>16.666666666666675</v>
      </c>
      <c r="BV233" s="306">
        <v>12.5</v>
      </c>
      <c r="BW233" s="306">
        <v>300</v>
      </c>
      <c r="BX233" s="404">
        <v>29.645990518937271</v>
      </c>
      <c r="BY233" s="405">
        <v>72.365197646980761</v>
      </c>
      <c r="BZ233" s="788" t="s">
        <v>52</v>
      </c>
      <c r="CA233" s="486">
        <v>-6.2616210897429578</v>
      </c>
      <c r="CB233" s="348">
        <v>13.796518445140764</v>
      </c>
      <c r="CC233" s="404">
        <v>68.131549423808082</v>
      </c>
      <c r="CD233" s="570">
        <v>1.7270000000000003</v>
      </c>
      <c r="CE233" s="419">
        <v>1.8316562000000003</v>
      </c>
      <c r="CF233" s="419">
        <v>1.9345952784400005</v>
      </c>
      <c r="CG233" s="419">
        <v>2.0433195330883285</v>
      </c>
      <c r="CH233" s="496">
        <v>2.1581540908478924</v>
      </c>
      <c r="CI233" s="416">
        <v>9.6947251023762213</v>
      </c>
      <c r="CJ233" s="405">
        <v>18.733768313770476</v>
      </c>
      <c r="CK233" s="457">
        <v>0.42</v>
      </c>
      <c r="CL233" s="458">
        <v>25.48</v>
      </c>
      <c r="CM233" s="458">
        <v>-8.94</v>
      </c>
      <c r="CN233" s="525">
        <v>-4.0999999999999996</v>
      </c>
      <c r="CO233" s="508">
        <v>7.91</v>
      </c>
    </row>
    <row r="234" spans="1:93" ht="11.25" customHeight="1">
      <c r="A234" s="23" t="s">
        <v>2362</v>
      </c>
      <c r="B234" s="24" t="s">
        <v>2363</v>
      </c>
      <c r="C234" s="91" t="s">
        <v>2665</v>
      </c>
      <c r="D234" s="117">
        <v>7</v>
      </c>
      <c r="E234" s="24">
        <v>418</v>
      </c>
      <c r="F234" s="57" t="s">
        <v>2659</v>
      </c>
      <c r="G234" s="49" t="s">
        <v>2659</v>
      </c>
      <c r="H234" s="181">
        <v>13.7</v>
      </c>
      <c r="I234" s="227">
        <v>5.2554744525547443</v>
      </c>
      <c r="J234" s="106">
        <v>0.17499999999999999</v>
      </c>
      <c r="K234" s="106">
        <v>0.18</v>
      </c>
      <c r="L234" s="83">
        <v>2.8571428571428692</v>
      </c>
      <c r="M234" s="26">
        <v>42090</v>
      </c>
      <c r="N234" s="27">
        <v>42094</v>
      </c>
      <c r="O234" s="26">
        <v>42109</v>
      </c>
      <c r="P234" s="92" t="s">
        <v>1514</v>
      </c>
      <c r="Q234" s="198"/>
      <c r="R234" s="224">
        <v>0.72</v>
      </c>
      <c r="S234" s="231" t="s">
        <v>462</v>
      </c>
      <c r="T234" s="680" t="s">
        <v>462</v>
      </c>
      <c r="U234" s="227" t="s">
        <v>462</v>
      </c>
      <c r="V234" s="263">
        <v>12</v>
      </c>
      <c r="W234" s="161">
        <v>-7.0000000000000007E-2</v>
      </c>
      <c r="X234" s="149" t="s">
        <v>462</v>
      </c>
      <c r="Y234" s="155">
        <v>6.53</v>
      </c>
      <c r="Z234" s="149">
        <v>1.1599999999999999</v>
      </c>
      <c r="AA234" s="156">
        <v>-0.7</v>
      </c>
      <c r="AB234" s="432">
        <v>22.2</v>
      </c>
      <c r="AC234" s="474">
        <v>7.7</v>
      </c>
      <c r="AD234" s="443">
        <v>-40.6</v>
      </c>
      <c r="AE234" s="474">
        <v>4</v>
      </c>
      <c r="AF234" s="723">
        <v>9</v>
      </c>
      <c r="AG234" s="456">
        <v>851</v>
      </c>
      <c r="AH234" s="655">
        <v>1.7</v>
      </c>
      <c r="AI234" s="767">
        <v>1.1599999999999999</v>
      </c>
      <c r="AJ234" s="796" t="s">
        <v>462</v>
      </c>
      <c r="AK234" s="688" t="s">
        <v>462</v>
      </c>
      <c r="AL234" s="634">
        <v>4.0892193308550207</v>
      </c>
      <c r="AM234" s="631">
        <v>7.4030292825232102</v>
      </c>
      <c r="AN234" s="631" t="s">
        <v>462</v>
      </c>
      <c r="AO234" s="235" t="s">
        <v>462</v>
      </c>
      <c r="AP234" s="808">
        <v>0.7</v>
      </c>
      <c r="AQ234" s="808">
        <v>0.67249999999999999</v>
      </c>
      <c r="AR234" s="809"/>
      <c r="AS234" s="808">
        <v>0.64749999999999996</v>
      </c>
      <c r="AT234" s="796">
        <v>0.56499999999999995</v>
      </c>
      <c r="AU234" s="809"/>
      <c r="AV234" s="810">
        <v>0.08</v>
      </c>
      <c r="AW234" s="812">
        <v>0</v>
      </c>
      <c r="AX234" s="812">
        <v>0</v>
      </c>
      <c r="AY234" s="811">
        <v>0</v>
      </c>
      <c r="AZ234" s="811">
        <v>0</v>
      </c>
      <c r="BA234" s="811">
        <v>0</v>
      </c>
      <c r="BB234" s="811">
        <v>0</v>
      </c>
      <c r="BC234" s="811">
        <v>0</v>
      </c>
      <c r="BD234" s="811">
        <v>0</v>
      </c>
      <c r="BE234" s="811">
        <v>0</v>
      </c>
      <c r="BF234" s="811">
        <v>0</v>
      </c>
      <c r="BG234" s="811">
        <v>0</v>
      </c>
      <c r="BH234" s="810">
        <v>2.665</v>
      </c>
      <c r="BI234" s="405">
        <v>4.0892193308550207</v>
      </c>
      <c r="BJ234" s="405">
        <v>3.8610038610038755</v>
      </c>
      <c r="BK234" s="405">
        <v>14.601769911504437</v>
      </c>
      <c r="BL234" s="404">
        <v>606.25</v>
      </c>
      <c r="BM234" s="404">
        <v>0</v>
      </c>
      <c r="BN234" s="306">
        <v>0</v>
      </c>
      <c r="BO234" s="306">
        <v>0</v>
      </c>
      <c r="BP234" s="306">
        <v>0</v>
      </c>
      <c r="BQ234" s="306">
        <v>0</v>
      </c>
      <c r="BR234" s="306">
        <v>0</v>
      </c>
      <c r="BS234" s="306">
        <v>0</v>
      </c>
      <c r="BT234" s="306">
        <v>0</v>
      </c>
      <c r="BU234" s="306">
        <v>0</v>
      </c>
      <c r="BV234" s="306">
        <v>0</v>
      </c>
      <c r="BW234" s="306">
        <v>0</v>
      </c>
      <c r="BX234" s="404">
        <v>41.920132873557549</v>
      </c>
      <c r="BY234" s="405">
        <v>150.86957726196229</v>
      </c>
      <c r="BZ234" s="788" t="s">
        <v>2637</v>
      </c>
      <c r="CA234" s="486" t="s">
        <v>462</v>
      </c>
      <c r="CB234" s="348" t="s">
        <v>462</v>
      </c>
      <c r="CC234" s="404">
        <v>29.284695735260549</v>
      </c>
      <c r="CD234" s="570">
        <v>0.77</v>
      </c>
      <c r="CE234" s="419">
        <v>0.82928999999999997</v>
      </c>
      <c r="CF234" s="419">
        <v>0.86246160000000005</v>
      </c>
      <c r="CG234" s="419">
        <v>0.89696006400000006</v>
      </c>
      <c r="CH234" s="496">
        <v>0.93283846656000013</v>
      </c>
      <c r="CI234" s="416">
        <v>4.2915501305600001</v>
      </c>
      <c r="CJ234" s="405">
        <v>31.325183434744531</v>
      </c>
      <c r="CK234" s="457">
        <v>0.54</v>
      </c>
      <c r="CL234" s="458">
        <v>21.17</v>
      </c>
      <c r="CM234" s="458">
        <v>-5.52</v>
      </c>
      <c r="CN234" s="525">
        <v>0.01</v>
      </c>
      <c r="CO234" s="508">
        <v>6.71</v>
      </c>
    </row>
    <row r="235" spans="1:93" ht="11.25" customHeight="1">
      <c r="A235" s="23" t="s">
        <v>2497</v>
      </c>
      <c r="B235" s="24" t="s">
        <v>2498</v>
      </c>
      <c r="C235" s="24" t="s">
        <v>2733</v>
      </c>
      <c r="D235" s="117">
        <v>20</v>
      </c>
      <c r="E235" s="121">
        <v>149</v>
      </c>
      <c r="F235" s="57" t="s">
        <v>2659</v>
      </c>
      <c r="G235" s="49" t="s">
        <v>2659</v>
      </c>
      <c r="H235" s="182">
        <v>48.3</v>
      </c>
      <c r="I235" s="227">
        <v>1.3250517598343687</v>
      </c>
      <c r="J235" s="94">
        <v>0.3</v>
      </c>
      <c r="K235" s="94">
        <v>0.32</v>
      </c>
      <c r="L235" s="83">
        <v>6.6666666666666652</v>
      </c>
      <c r="M235" s="26">
        <v>41788</v>
      </c>
      <c r="N235" s="27">
        <v>41792</v>
      </c>
      <c r="O235" s="26">
        <v>41806</v>
      </c>
      <c r="P235" s="27" t="s">
        <v>2730</v>
      </c>
      <c r="Q235" s="91" t="s">
        <v>2798</v>
      </c>
      <c r="R235" s="224">
        <v>0.64</v>
      </c>
      <c r="S235" s="231">
        <v>35.359116022099442</v>
      </c>
      <c r="T235" s="680">
        <v>142.05078382876161</v>
      </c>
      <c r="U235" s="227">
        <v>26.685082872928174</v>
      </c>
      <c r="V235" s="263">
        <v>12</v>
      </c>
      <c r="W235" s="161">
        <v>1.81</v>
      </c>
      <c r="X235" s="149">
        <v>2.34</v>
      </c>
      <c r="Y235" s="155">
        <v>1.45</v>
      </c>
      <c r="Z235" s="149">
        <v>4.9400000000000004</v>
      </c>
      <c r="AA235" s="156">
        <v>18.399999999999999</v>
      </c>
      <c r="AB235" s="432">
        <v>7</v>
      </c>
      <c r="AC235" s="474">
        <v>11.15</v>
      </c>
      <c r="AD235" s="443">
        <v>4.2</v>
      </c>
      <c r="AE235" s="474">
        <v>11.4</v>
      </c>
      <c r="AF235" s="723">
        <v>23</v>
      </c>
      <c r="AG235" s="456">
        <v>9323</v>
      </c>
      <c r="AH235" s="655">
        <v>0.8</v>
      </c>
      <c r="AI235" s="767">
        <v>0</v>
      </c>
      <c r="AJ235" s="796">
        <v>2.616388229921633</v>
      </c>
      <c r="AK235" s="688">
        <v>0.57068275485064368</v>
      </c>
      <c r="AL235" s="634">
        <v>6.6666666666666652</v>
      </c>
      <c r="AM235" s="631">
        <v>8.576704663796253</v>
      </c>
      <c r="AN235" s="631">
        <v>10.98883056567086</v>
      </c>
      <c r="AO235" s="235">
        <v>19.255585475938908</v>
      </c>
      <c r="AP235" s="808">
        <v>0.64</v>
      </c>
      <c r="AQ235" s="808">
        <v>0.6</v>
      </c>
      <c r="AR235" s="809"/>
      <c r="AS235" s="808">
        <v>0.56000000000000005</v>
      </c>
      <c r="AT235" s="796">
        <v>0.5</v>
      </c>
      <c r="AU235" s="809"/>
      <c r="AV235" s="810">
        <v>0.4</v>
      </c>
      <c r="AW235" s="811">
        <v>0.38</v>
      </c>
      <c r="AX235" s="811">
        <v>0.32</v>
      </c>
      <c r="AY235" s="811">
        <v>0.28000000000000003</v>
      </c>
      <c r="AZ235" s="811">
        <v>0.22</v>
      </c>
      <c r="BA235" s="811">
        <v>0.15</v>
      </c>
      <c r="BB235" s="811">
        <v>0.11</v>
      </c>
      <c r="BC235" s="811">
        <v>0.08</v>
      </c>
      <c r="BD235" s="811">
        <v>0.06</v>
      </c>
      <c r="BE235" s="811">
        <v>0.05</v>
      </c>
      <c r="BF235" s="811">
        <v>3.5000000000000003E-2</v>
      </c>
      <c r="BG235" s="811">
        <v>1.2500000000000001E-2</v>
      </c>
      <c r="BH235" s="810">
        <v>4.3975</v>
      </c>
      <c r="BI235" s="405">
        <v>6.6666666666666652</v>
      </c>
      <c r="BJ235" s="405">
        <v>7.1428571428571397</v>
      </c>
      <c r="BK235" s="405">
        <v>12</v>
      </c>
      <c r="BL235" s="404">
        <v>25</v>
      </c>
      <c r="BM235" s="404">
        <v>5.2631578947368363</v>
      </c>
      <c r="BN235" s="306">
        <v>18.75</v>
      </c>
      <c r="BO235" s="306">
        <v>14.285714285714279</v>
      </c>
      <c r="BP235" s="306">
        <v>27.272727272727295</v>
      </c>
      <c r="BQ235" s="306">
        <v>46.666666666666679</v>
      </c>
      <c r="BR235" s="306">
        <v>36.363636363636353</v>
      </c>
      <c r="BS235" s="306">
        <v>37.5</v>
      </c>
      <c r="BT235" s="306">
        <v>33.33333333333335</v>
      </c>
      <c r="BU235" s="306">
        <v>20</v>
      </c>
      <c r="BV235" s="306">
        <v>42.857142857142861</v>
      </c>
      <c r="BW235" s="306">
        <v>180</v>
      </c>
      <c r="BX235" s="404">
        <v>34.206793498898762</v>
      </c>
      <c r="BY235" s="405">
        <v>41.064362716258771</v>
      </c>
      <c r="BZ235" s="788" t="s">
        <v>2558</v>
      </c>
      <c r="CA235" s="486">
        <v>-14.371200547422946</v>
      </c>
      <c r="CB235" s="348">
        <v>12.313882325505228</v>
      </c>
      <c r="CC235" s="404">
        <v>68.330599109062035</v>
      </c>
      <c r="CD235" s="570">
        <v>0.68480000000000008</v>
      </c>
      <c r="CE235" s="419">
        <v>0.75328000000000017</v>
      </c>
      <c r="CF235" s="419">
        <v>0.82860800000000023</v>
      </c>
      <c r="CG235" s="419">
        <v>0.9114688000000003</v>
      </c>
      <c r="CH235" s="496">
        <v>1.0026156800000003</v>
      </c>
      <c r="CI235" s="416">
        <v>4.1807724800000008</v>
      </c>
      <c r="CJ235" s="405">
        <v>8.6558436438923412</v>
      </c>
      <c r="CK235" s="457">
        <v>1.17</v>
      </c>
      <c r="CL235" s="458">
        <v>27.54</v>
      </c>
      <c r="CM235" s="458">
        <v>-1.47</v>
      </c>
      <c r="CN235" s="525">
        <v>8.3000000000000007</v>
      </c>
      <c r="CO235" s="508">
        <v>11.5</v>
      </c>
    </row>
    <row r="236" spans="1:93" ht="11.25" customHeight="1">
      <c r="A236" s="193" t="s">
        <v>3602</v>
      </c>
      <c r="B236" s="32" t="s">
        <v>85</v>
      </c>
      <c r="C236" s="197" t="s">
        <v>3247</v>
      </c>
      <c r="D236" s="118">
        <v>9</v>
      </c>
      <c r="E236" s="24">
        <v>373</v>
      </c>
      <c r="F236" s="65" t="s">
        <v>2659</v>
      </c>
      <c r="G236" s="66" t="s">
        <v>2659</v>
      </c>
      <c r="H236" s="185">
        <v>23.42</v>
      </c>
      <c r="I236" s="227">
        <v>9.5217762596071722</v>
      </c>
      <c r="J236" s="125">
        <v>0.55249999999999999</v>
      </c>
      <c r="K236" s="125">
        <v>0.5575</v>
      </c>
      <c r="L236" s="84">
        <v>0.90497737556560764</v>
      </c>
      <c r="M236" s="215">
        <v>42040</v>
      </c>
      <c r="N236" s="44">
        <v>42044</v>
      </c>
      <c r="O236" s="34">
        <v>42048</v>
      </c>
      <c r="P236" s="268" t="s">
        <v>2158</v>
      </c>
      <c r="Q236" s="197"/>
      <c r="R236" s="224">
        <v>2.23</v>
      </c>
      <c r="S236" s="672">
        <v>278.75</v>
      </c>
      <c r="T236" s="681">
        <v>57.642704310165335</v>
      </c>
      <c r="U236" s="229">
        <v>29.274999999999999</v>
      </c>
      <c r="V236" s="263">
        <v>12</v>
      </c>
      <c r="W236" s="161">
        <v>0.8</v>
      </c>
      <c r="X236" s="149">
        <v>1.1200000000000001</v>
      </c>
      <c r="Y236" s="155">
        <v>2.42</v>
      </c>
      <c r="Z236" s="149">
        <v>1.91</v>
      </c>
      <c r="AA236" s="156">
        <v>6.8</v>
      </c>
      <c r="AB236" s="432">
        <v>742.9</v>
      </c>
      <c r="AC236" s="474">
        <v>15.64</v>
      </c>
      <c r="AD236" s="443">
        <v>-6</v>
      </c>
      <c r="AE236" s="474">
        <v>26.04</v>
      </c>
      <c r="AF236" s="723">
        <v>7</v>
      </c>
      <c r="AG236" s="456">
        <v>1304</v>
      </c>
      <c r="AH236" s="655">
        <v>0.1</v>
      </c>
      <c r="AI236" s="767">
        <v>1.79</v>
      </c>
      <c r="AJ236" s="797" t="s">
        <v>462</v>
      </c>
      <c r="AK236" s="686" t="s">
        <v>462</v>
      </c>
      <c r="AL236" s="634">
        <v>4.0865384615384581</v>
      </c>
      <c r="AM236" s="631">
        <v>4.0843794581881587</v>
      </c>
      <c r="AN236" s="631">
        <v>3.1946623671096797</v>
      </c>
      <c r="AO236" s="235" t="s">
        <v>462</v>
      </c>
      <c r="AP236" s="808">
        <v>2.165</v>
      </c>
      <c r="AQ236" s="808">
        <v>2.08</v>
      </c>
      <c r="AR236" s="809"/>
      <c r="AS236" s="808">
        <v>2</v>
      </c>
      <c r="AT236" s="796">
        <v>1.92</v>
      </c>
      <c r="AU236" s="809"/>
      <c r="AV236" s="810">
        <v>1.855</v>
      </c>
      <c r="AW236" s="812">
        <v>1.85</v>
      </c>
      <c r="AX236" s="811">
        <v>1.7375</v>
      </c>
      <c r="AY236" s="811">
        <v>1.3774999999999999</v>
      </c>
      <c r="AZ236" s="812">
        <v>0</v>
      </c>
      <c r="BA236" s="812">
        <v>0</v>
      </c>
      <c r="BB236" s="812">
        <v>0</v>
      </c>
      <c r="BC236" s="812">
        <v>0</v>
      </c>
      <c r="BD236" s="812">
        <v>0</v>
      </c>
      <c r="BE236" s="812">
        <v>0</v>
      </c>
      <c r="BF236" s="812">
        <v>0</v>
      </c>
      <c r="BG236" s="812">
        <v>0</v>
      </c>
      <c r="BH236" s="810">
        <v>14.984999999999999</v>
      </c>
      <c r="BI236" s="405">
        <v>4.0865384615384581</v>
      </c>
      <c r="BJ236" s="405">
        <v>4</v>
      </c>
      <c r="BK236" s="405">
        <v>4.1666666666666741</v>
      </c>
      <c r="BL236" s="404">
        <v>3.5040431266846417</v>
      </c>
      <c r="BM236" s="404">
        <v>0.27027027027026751</v>
      </c>
      <c r="BN236" s="306">
        <v>6.4748201438848962</v>
      </c>
      <c r="BO236" s="306">
        <v>26.134301270417424</v>
      </c>
      <c r="BP236" s="306">
        <v>0</v>
      </c>
      <c r="BQ236" s="306">
        <v>0</v>
      </c>
      <c r="BR236" s="306">
        <v>0</v>
      </c>
      <c r="BS236" s="306">
        <v>0</v>
      </c>
      <c r="BT236" s="306">
        <v>0</v>
      </c>
      <c r="BU236" s="306">
        <v>0</v>
      </c>
      <c r="BV236" s="306">
        <v>0</v>
      </c>
      <c r="BW236" s="306">
        <v>0</v>
      </c>
      <c r="BX236" s="404">
        <v>3.242442662630824</v>
      </c>
      <c r="BY236" s="405">
        <v>6.4788669505465961</v>
      </c>
      <c r="BZ236" s="788" t="s">
        <v>1465</v>
      </c>
      <c r="CA236" s="486">
        <v>-16.558561373283151</v>
      </c>
      <c r="CB236" s="348">
        <v>12.716438626716851</v>
      </c>
      <c r="CC236" s="404">
        <v>43.249000162516367</v>
      </c>
      <c r="CD236" s="570">
        <v>2.3815000000000004</v>
      </c>
      <c r="CE236" s="419">
        <v>2.6196500000000005</v>
      </c>
      <c r="CF236" s="419">
        <v>2.8816150000000009</v>
      </c>
      <c r="CG236" s="419">
        <v>3.1697765000000011</v>
      </c>
      <c r="CH236" s="496">
        <v>3.4867541500000017</v>
      </c>
      <c r="CI236" s="416">
        <v>14.539295650000005</v>
      </c>
      <c r="CJ236" s="405">
        <v>62.080681682322812</v>
      </c>
      <c r="CK236" s="457">
        <v>0.93</v>
      </c>
      <c r="CL236" s="458">
        <v>26.18</v>
      </c>
      <c r="CM236" s="458">
        <v>-20.059999999999999</v>
      </c>
      <c r="CN236" s="459">
        <v>6.82</v>
      </c>
      <c r="CO236" s="460">
        <v>-7.7</v>
      </c>
    </row>
    <row r="237" spans="1:93" ht="11.25" customHeight="1">
      <c r="A237" s="15" t="s">
        <v>739</v>
      </c>
      <c r="B237" s="16" t="s">
        <v>2256</v>
      </c>
      <c r="C237" s="373" t="s">
        <v>1878</v>
      </c>
      <c r="D237" s="116">
        <v>5</v>
      </c>
      <c r="E237" s="24">
        <v>511</v>
      </c>
      <c r="F237" s="78" t="s">
        <v>2659</v>
      </c>
      <c r="G237" s="50" t="s">
        <v>2659</v>
      </c>
      <c r="H237" s="181">
        <v>65.78</v>
      </c>
      <c r="I237" s="226">
        <v>2.8580115536637272</v>
      </c>
      <c r="J237" s="127">
        <v>0.4</v>
      </c>
      <c r="K237" s="127">
        <v>0.47</v>
      </c>
      <c r="L237" s="533">
        <v>17.5</v>
      </c>
      <c r="M237" s="105">
        <v>41799</v>
      </c>
      <c r="N237" s="20">
        <v>41803</v>
      </c>
      <c r="O237" s="21">
        <v>41820</v>
      </c>
      <c r="P237" s="93" t="s">
        <v>954</v>
      </c>
      <c r="Q237" s="775"/>
      <c r="R237" s="225">
        <v>1.88</v>
      </c>
      <c r="S237" s="231">
        <v>103.86740331491713</v>
      </c>
      <c r="T237" s="680">
        <v>165.98273251532092</v>
      </c>
      <c r="U237" s="227">
        <v>36.342541436464089</v>
      </c>
      <c r="V237" s="267">
        <v>12</v>
      </c>
      <c r="W237" s="169">
        <v>1.81</v>
      </c>
      <c r="X237" s="172">
        <v>5.68</v>
      </c>
      <c r="Y237" s="171">
        <v>12.31</v>
      </c>
      <c r="Z237" s="171">
        <v>4.38</v>
      </c>
      <c r="AA237" s="172">
        <v>14.1</v>
      </c>
      <c r="AB237" s="433">
        <v>34.200000000000003</v>
      </c>
      <c r="AC237" s="446">
        <v>8.15</v>
      </c>
      <c r="AD237" s="442">
        <v>26.6</v>
      </c>
      <c r="AE237" s="446">
        <v>6.4</v>
      </c>
      <c r="AF237" s="724">
        <v>13</v>
      </c>
      <c r="AG237" s="461">
        <v>7652</v>
      </c>
      <c r="AH237" s="737">
        <v>1.9</v>
      </c>
      <c r="AI237" s="768">
        <v>1.26</v>
      </c>
      <c r="AJ237" s="796">
        <v>1.3774571202486536</v>
      </c>
      <c r="AK237" s="688">
        <v>2.0085189249230244</v>
      </c>
      <c r="AL237" s="632">
        <v>24.827586206896555</v>
      </c>
      <c r="AM237" s="633">
        <v>47.853014179652511</v>
      </c>
      <c r="AN237" s="633">
        <v>36.640359398614187</v>
      </c>
      <c r="AO237" s="234">
        <v>18.242476555215138</v>
      </c>
      <c r="AP237" s="803">
        <v>1.81</v>
      </c>
      <c r="AQ237" s="803">
        <v>1.45</v>
      </c>
      <c r="AR237" s="802"/>
      <c r="AS237" s="803">
        <v>0.79</v>
      </c>
      <c r="AT237" s="795">
        <v>0.56000000000000005</v>
      </c>
      <c r="AU237" s="824"/>
      <c r="AV237" s="805">
        <v>0.4</v>
      </c>
      <c r="AW237" s="807">
        <v>0.38</v>
      </c>
      <c r="AX237" s="806">
        <v>1</v>
      </c>
      <c r="AY237" s="806">
        <v>0.9325</v>
      </c>
      <c r="AZ237" s="807">
        <v>0.91</v>
      </c>
      <c r="BA237" s="806">
        <v>0.91</v>
      </c>
      <c r="BB237" s="806">
        <v>0.33879999999999999</v>
      </c>
      <c r="BC237" s="807">
        <v>0</v>
      </c>
      <c r="BD237" s="807">
        <v>0</v>
      </c>
      <c r="BE237" s="807">
        <v>0</v>
      </c>
      <c r="BF237" s="807">
        <v>0</v>
      </c>
      <c r="BG237" s="807">
        <v>0</v>
      </c>
      <c r="BH237" s="805">
        <v>9.4813000000000009</v>
      </c>
      <c r="BI237" s="407">
        <v>24.827586206896555</v>
      </c>
      <c r="BJ237" s="407">
        <v>83.544303797468331</v>
      </c>
      <c r="BK237" s="407">
        <v>41.071428571428555</v>
      </c>
      <c r="BL237" s="406">
        <v>40</v>
      </c>
      <c r="BM237" s="406">
        <v>5.2631578947368363</v>
      </c>
      <c r="BN237" s="394">
        <v>0</v>
      </c>
      <c r="BO237" s="394">
        <v>7.2386058981233292</v>
      </c>
      <c r="BP237" s="394">
        <v>2.4725274725274637</v>
      </c>
      <c r="BQ237" s="394">
        <v>0</v>
      </c>
      <c r="BR237" s="394">
        <v>168.59504132231407</v>
      </c>
      <c r="BS237" s="394">
        <v>0</v>
      </c>
      <c r="BT237" s="394">
        <v>0</v>
      </c>
      <c r="BU237" s="394">
        <v>0</v>
      </c>
      <c r="BV237" s="394">
        <v>0</v>
      </c>
      <c r="BW237" s="394">
        <v>0</v>
      </c>
      <c r="BX237" s="406">
        <v>24.867510077566347</v>
      </c>
      <c r="BY237" s="407">
        <v>44.808872420420656</v>
      </c>
      <c r="BZ237" s="787" t="s">
        <v>2637</v>
      </c>
      <c r="CA237" s="682">
        <v>3.1558295158138279</v>
      </c>
      <c r="CB237" s="350">
        <v>39.498370952277917</v>
      </c>
      <c r="CC237" s="406">
        <v>51.950745856353592</v>
      </c>
      <c r="CD237" s="554">
        <v>1.9910000000000003</v>
      </c>
      <c r="CE237" s="417">
        <v>2.1532665</v>
      </c>
      <c r="CF237" s="417">
        <v>2.291075556</v>
      </c>
      <c r="CG237" s="417">
        <v>2.437704391584</v>
      </c>
      <c r="CH237" s="495">
        <v>2.593717472645376</v>
      </c>
      <c r="CI237" s="418">
        <v>11.466763920229376</v>
      </c>
      <c r="CJ237" s="407">
        <v>17.431991365505283</v>
      </c>
      <c r="CK237" s="462">
        <v>0.85</v>
      </c>
      <c r="CL237" s="463">
        <v>43.24</v>
      </c>
      <c r="CM237" s="463">
        <v>-3.38</v>
      </c>
      <c r="CN237" s="529">
        <v>3.26</v>
      </c>
      <c r="CO237" s="530">
        <v>17.41</v>
      </c>
    </row>
    <row r="238" spans="1:93" ht="11.25" customHeight="1">
      <c r="A238" s="23" t="s">
        <v>184</v>
      </c>
      <c r="B238" s="24" t="s">
        <v>2272</v>
      </c>
      <c r="C238" s="29" t="s">
        <v>3294</v>
      </c>
      <c r="D238" s="117">
        <v>32</v>
      </c>
      <c r="E238" s="121">
        <v>80</v>
      </c>
      <c r="F238" s="38" t="s">
        <v>2049</v>
      </c>
      <c r="G238" s="39" t="s">
        <v>2049</v>
      </c>
      <c r="H238" s="149">
        <v>88.54</v>
      </c>
      <c r="I238" s="227">
        <v>3.1172351479557254</v>
      </c>
      <c r="J238" s="126">
        <v>0.63</v>
      </c>
      <c r="K238" s="126">
        <v>0.69</v>
      </c>
      <c r="L238" s="58">
        <v>9.5238095238095113</v>
      </c>
      <c r="M238" s="140">
        <v>41768</v>
      </c>
      <c r="N238" s="27">
        <v>41772</v>
      </c>
      <c r="O238" s="28">
        <v>41800</v>
      </c>
      <c r="P238" s="93" t="s">
        <v>2157</v>
      </c>
      <c r="Q238" s="24"/>
      <c r="R238" s="224">
        <v>2.76</v>
      </c>
      <c r="S238" s="231">
        <v>36.078431372549012</v>
      </c>
      <c r="T238" s="680">
        <v>3.4378415926582306</v>
      </c>
      <c r="U238" s="227">
        <v>11.573856209150327</v>
      </c>
      <c r="V238" s="263">
        <v>12</v>
      </c>
      <c r="W238" s="161">
        <v>7.65</v>
      </c>
      <c r="X238" s="156" t="s">
        <v>462</v>
      </c>
      <c r="Y238" s="149">
        <v>0.9</v>
      </c>
      <c r="Z238" s="149">
        <v>2.08</v>
      </c>
      <c r="AA238" s="156">
        <v>28.3</v>
      </c>
      <c r="AB238" s="432">
        <v>3</v>
      </c>
      <c r="AC238" s="474">
        <v>44.74</v>
      </c>
      <c r="AD238" s="443">
        <v>13.8</v>
      </c>
      <c r="AE238" s="474">
        <v>-1.38</v>
      </c>
      <c r="AF238" s="723">
        <v>25</v>
      </c>
      <c r="AG238" s="456">
        <v>371957</v>
      </c>
      <c r="AH238" s="655">
        <v>0.2</v>
      </c>
      <c r="AI238" s="767">
        <v>0.12</v>
      </c>
      <c r="AJ238" s="796">
        <v>0.74040920371248631</v>
      </c>
      <c r="AK238" s="688">
        <v>1.0425242584815377</v>
      </c>
      <c r="AL238" s="634">
        <v>9.7560975609756184</v>
      </c>
      <c r="AM238" s="631">
        <v>13.430717340071553</v>
      </c>
      <c r="AN238" s="631">
        <v>10.217647011232312</v>
      </c>
      <c r="AO238" s="638">
        <v>9.8008721889259132</v>
      </c>
      <c r="AP238" s="808">
        <v>2.7</v>
      </c>
      <c r="AQ238" s="808">
        <v>2.46</v>
      </c>
      <c r="AR238" s="809"/>
      <c r="AS238" s="808">
        <v>2.1800000000000002</v>
      </c>
      <c r="AT238" s="796">
        <v>1.85</v>
      </c>
      <c r="AU238" s="825"/>
      <c r="AV238" s="810">
        <v>1.74</v>
      </c>
      <c r="AW238" s="811">
        <v>1.66</v>
      </c>
      <c r="AX238" s="811">
        <v>1.55</v>
      </c>
      <c r="AY238" s="811">
        <v>1.37</v>
      </c>
      <c r="AZ238" s="811">
        <v>1.28</v>
      </c>
      <c r="BA238" s="811">
        <v>1.1399999999999999</v>
      </c>
      <c r="BB238" s="811">
        <v>1.06</v>
      </c>
      <c r="BC238" s="811">
        <v>0.98</v>
      </c>
      <c r="BD238" s="812">
        <v>0.92</v>
      </c>
      <c r="BE238" s="811">
        <v>0.91</v>
      </c>
      <c r="BF238" s="812">
        <v>0.88</v>
      </c>
      <c r="BG238" s="811">
        <v>0.83499999999999996</v>
      </c>
      <c r="BH238" s="810">
        <v>23.515000000000001</v>
      </c>
      <c r="BI238" s="405">
        <v>9.7560975609756184</v>
      </c>
      <c r="BJ238" s="405">
        <v>12.844036697247695</v>
      </c>
      <c r="BK238" s="405">
        <v>17.837837837837832</v>
      </c>
      <c r="BL238" s="404">
        <v>6.321839080459779</v>
      </c>
      <c r="BM238" s="404">
        <v>4.8192771084337505</v>
      </c>
      <c r="BN238" s="306">
        <v>7.0967741935483719</v>
      </c>
      <c r="BO238" s="306">
        <v>13.138686131386844</v>
      </c>
      <c r="BP238" s="306">
        <v>7.03125</v>
      </c>
      <c r="BQ238" s="306">
        <v>12.28070175438598</v>
      </c>
      <c r="BR238" s="306">
        <v>7.5471698113207308</v>
      </c>
      <c r="BS238" s="306">
        <v>8.163265306122458</v>
      </c>
      <c r="BT238" s="306">
        <v>6.5217391304347672</v>
      </c>
      <c r="BU238" s="306">
        <v>1.098901098901095</v>
      </c>
      <c r="BV238" s="306">
        <v>3.4090909090909172</v>
      </c>
      <c r="BW238" s="306">
        <v>5.3892215568862367</v>
      </c>
      <c r="BX238" s="404">
        <v>8.2170592118021393</v>
      </c>
      <c r="BY238" s="405">
        <v>4.1631531606303147</v>
      </c>
      <c r="BZ238" s="788" t="s">
        <v>1465</v>
      </c>
      <c r="CA238" s="486">
        <v>1.7610259500377108</v>
      </c>
      <c r="CB238" s="348">
        <v>13.334882159188037</v>
      </c>
      <c r="CC238" s="404">
        <v>74.303690484586667</v>
      </c>
      <c r="CD238" s="570">
        <v>2.7810000000000001</v>
      </c>
      <c r="CE238" s="419">
        <v>3.0591000000000004</v>
      </c>
      <c r="CF238" s="419">
        <v>3.0896910000000002</v>
      </c>
      <c r="CG238" s="419">
        <v>3.1205879100000002</v>
      </c>
      <c r="CH238" s="496">
        <v>3.1517937891000001</v>
      </c>
      <c r="CI238" s="416">
        <v>15.202172699100004</v>
      </c>
      <c r="CJ238" s="405">
        <v>17.169835892365036</v>
      </c>
      <c r="CK238" s="457">
        <v>0.89</v>
      </c>
      <c r="CL238" s="458">
        <v>3.69</v>
      </c>
      <c r="CM238" s="458">
        <v>-13.63</v>
      </c>
      <c r="CN238" s="459">
        <v>-2.12</v>
      </c>
      <c r="CO238" s="460">
        <v>-6.7</v>
      </c>
    </row>
    <row r="239" spans="1:93" ht="11.25" customHeight="1">
      <c r="A239" s="23" t="s">
        <v>437</v>
      </c>
      <c r="B239" s="24" t="s">
        <v>438</v>
      </c>
      <c r="C239" s="29" t="s">
        <v>3266</v>
      </c>
      <c r="D239" s="117">
        <v>16</v>
      </c>
      <c r="E239" s="121">
        <v>182</v>
      </c>
      <c r="F239" s="57" t="s">
        <v>2659</v>
      </c>
      <c r="G239" s="49" t="s">
        <v>2659</v>
      </c>
      <c r="H239" s="181">
        <v>155.55000000000001</v>
      </c>
      <c r="I239" s="227">
        <v>1.0028929604628736</v>
      </c>
      <c r="J239" s="94">
        <v>0.35</v>
      </c>
      <c r="K239" s="94">
        <v>0.39</v>
      </c>
      <c r="L239" s="83">
        <v>11.428571428571432</v>
      </c>
      <c r="M239" s="26">
        <v>41787</v>
      </c>
      <c r="N239" s="27">
        <v>41789</v>
      </c>
      <c r="O239" s="26">
        <v>41807</v>
      </c>
      <c r="P239" s="92" t="s">
        <v>3431</v>
      </c>
      <c r="Q239" s="24"/>
      <c r="R239" s="224">
        <v>1.56</v>
      </c>
      <c r="S239" s="231">
        <v>30.89108910891089</v>
      </c>
      <c r="T239" s="680">
        <v>320.72403410226889</v>
      </c>
      <c r="U239" s="227">
        <v>30.801980198019805</v>
      </c>
      <c r="V239" s="263">
        <v>8</v>
      </c>
      <c r="W239" s="161">
        <v>5.05</v>
      </c>
      <c r="X239" s="149">
        <v>2.52</v>
      </c>
      <c r="Y239" s="155">
        <v>6.9</v>
      </c>
      <c r="Z239" s="149">
        <v>12.93</v>
      </c>
      <c r="AA239" s="156">
        <v>42.1</v>
      </c>
      <c r="AB239" s="432">
        <v>10.6</v>
      </c>
      <c r="AC239" s="474">
        <v>10.1</v>
      </c>
      <c r="AD239" s="443">
        <v>10.6</v>
      </c>
      <c r="AE239" s="474">
        <v>12.2</v>
      </c>
      <c r="AF239" s="723">
        <v>10</v>
      </c>
      <c r="AG239" s="456">
        <v>6488</v>
      </c>
      <c r="AH239" s="655">
        <v>2.1</v>
      </c>
      <c r="AI239" s="767">
        <v>0</v>
      </c>
      <c r="AJ239" s="796">
        <v>1.3466625435728434</v>
      </c>
      <c r="AK239" s="688">
        <v>0.60023081345098439</v>
      </c>
      <c r="AL239" s="634">
        <v>11.764705882352944</v>
      </c>
      <c r="AM239" s="631">
        <v>13.484552524869731</v>
      </c>
      <c r="AN239" s="631">
        <v>14.27462296187214</v>
      </c>
      <c r="AO239" s="235">
        <v>23.781889636423713</v>
      </c>
      <c r="AP239" s="808">
        <v>1.52</v>
      </c>
      <c r="AQ239" s="808">
        <v>1.36</v>
      </c>
      <c r="AR239" s="809"/>
      <c r="AS239" s="808">
        <v>1.2</v>
      </c>
      <c r="AT239" s="796">
        <v>1.04</v>
      </c>
      <c r="AU239" s="809"/>
      <c r="AV239" s="810">
        <v>0.89</v>
      </c>
      <c r="AW239" s="811">
        <v>0.78</v>
      </c>
      <c r="AX239" s="811">
        <v>0.66</v>
      </c>
      <c r="AY239" s="811">
        <v>0.42</v>
      </c>
      <c r="AZ239" s="811">
        <v>0.23</v>
      </c>
      <c r="BA239" s="811">
        <v>0.2</v>
      </c>
      <c r="BB239" s="811">
        <v>0.18</v>
      </c>
      <c r="BC239" s="811">
        <v>0.15332999999999999</v>
      </c>
      <c r="BD239" s="811">
        <v>0.12667</v>
      </c>
      <c r="BE239" s="811">
        <v>0.1</v>
      </c>
      <c r="BF239" s="811">
        <v>7.0000000000000007E-2</v>
      </c>
      <c r="BG239" s="811">
        <v>6.6669999999999993E-2</v>
      </c>
      <c r="BH239" s="810">
        <v>8.9966699999999999</v>
      </c>
      <c r="BI239" s="405">
        <v>11.764705882352944</v>
      </c>
      <c r="BJ239" s="405">
        <v>13.333333333333353</v>
      </c>
      <c r="BK239" s="405">
        <v>15.384615384615374</v>
      </c>
      <c r="BL239" s="404">
        <v>16.853932584269661</v>
      </c>
      <c r="BM239" s="404">
        <v>14.102564102564097</v>
      </c>
      <c r="BN239" s="306">
        <v>18.181818181818187</v>
      </c>
      <c r="BO239" s="306">
        <v>57.14285714285716</v>
      </c>
      <c r="BP239" s="306">
        <v>82.608695652173907</v>
      </c>
      <c r="BQ239" s="306">
        <v>15</v>
      </c>
      <c r="BR239" s="306">
        <v>11.111111111111116</v>
      </c>
      <c r="BS239" s="306">
        <v>17.39385638818236</v>
      </c>
      <c r="BT239" s="306">
        <v>21.046814557511627</v>
      </c>
      <c r="BU239" s="306">
        <v>26.67</v>
      </c>
      <c r="BV239" s="306">
        <v>42.857142857142861</v>
      </c>
      <c r="BW239" s="306">
        <v>4.9947502624869022</v>
      </c>
      <c r="BX239" s="404">
        <v>24.563079829361303</v>
      </c>
      <c r="BY239" s="405">
        <v>20.12073600299415</v>
      </c>
      <c r="BZ239" s="788" t="s">
        <v>2442</v>
      </c>
      <c r="CA239" s="486">
        <v>-15.524464275684792</v>
      </c>
      <c r="CB239" s="348">
        <v>15.277515922335013</v>
      </c>
      <c r="CC239" s="404">
        <v>68.090693069306937</v>
      </c>
      <c r="CD239" s="570">
        <v>1.6720000000000002</v>
      </c>
      <c r="CE239" s="419">
        <v>1.8392000000000004</v>
      </c>
      <c r="CF239" s="419">
        <v>2.0231200000000005</v>
      </c>
      <c r="CG239" s="419">
        <v>2.2254320000000005</v>
      </c>
      <c r="CH239" s="496">
        <v>2.4479752000000006</v>
      </c>
      <c r="CI239" s="416">
        <v>10.207727200000003</v>
      </c>
      <c r="CJ239" s="405">
        <v>6.5623447123111553</v>
      </c>
      <c r="CK239" s="457">
        <v>0.89</v>
      </c>
      <c r="CL239" s="458">
        <v>53.87</v>
      </c>
      <c r="CM239" s="458">
        <v>-1.58</v>
      </c>
      <c r="CN239" s="525">
        <v>7.22</v>
      </c>
      <c r="CO239" s="508">
        <v>21.47</v>
      </c>
    </row>
    <row r="240" spans="1:93" ht="11.25" customHeight="1">
      <c r="A240" s="86" t="s">
        <v>1761</v>
      </c>
      <c r="B240" s="24" t="s">
        <v>656</v>
      </c>
      <c r="C240" s="24" t="s">
        <v>497</v>
      </c>
      <c r="D240" s="117">
        <v>17</v>
      </c>
      <c r="E240" s="121">
        <v>177</v>
      </c>
      <c r="F240" s="57" t="s">
        <v>2659</v>
      </c>
      <c r="G240" s="49" t="s">
        <v>2659</v>
      </c>
      <c r="H240" s="478">
        <v>460</v>
      </c>
      <c r="I240" s="227">
        <v>2.7826086956521738</v>
      </c>
      <c r="J240" s="113">
        <v>6.3</v>
      </c>
      <c r="K240" s="113">
        <v>6.4</v>
      </c>
      <c r="L240" s="83">
        <v>1.5873015873016039</v>
      </c>
      <c r="M240" s="140">
        <v>41976</v>
      </c>
      <c r="N240" s="27">
        <v>41978</v>
      </c>
      <c r="O240" s="28">
        <v>42006</v>
      </c>
      <c r="P240" s="26" t="s">
        <v>2732</v>
      </c>
      <c r="Q240" s="109" t="s">
        <v>2897</v>
      </c>
      <c r="R240" s="224">
        <v>12.8</v>
      </c>
      <c r="S240" s="231">
        <v>40.289581366068624</v>
      </c>
      <c r="T240" s="680" t="s">
        <v>462</v>
      </c>
      <c r="U240" s="227">
        <v>14.47906830343091</v>
      </c>
      <c r="V240" s="263">
        <v>12</v>
      </c>
      <c r="W240" s="478">
        <v>31.77</v>
      </c>
      <c r="X240" s="480" t="s">
        <v>462</v>
      </c>
      <c r="Y240" s="479" t="s">
        <v>462</v>
      </c>
      <c r="Z240" s="480" t="s">
        <v>462</v>
      </c>
      <c r="AA240" s="481" t="s">
        <v>462</v>
      </c>
      <c r="AB240" s="484" t="s">
        <v>462</v>
      </c>
      <c r="AC240" s="734" t="s">
        <v>462</v>
      </c>
      <c r="AD240" s="523" t="s">
        <v>462</v>
      </c>
      <c r="AE240" s="734" t="s">
        <v>462</v>
      </c>
      <c r="AF240" s="723">
        <v>0</v>
      </c>
      <c r="AG240" s="735">
        <v>358</v>
      </c>
      <c r="AH240" s="739" t="s">
        <v>462</v>
      </c>
      <c r="AI240" s="479" t="s">
        <v>462</v>
      </c>
      <c r="AJ240" s="796" t="s">
        <v>462</v>
      </c>
      <c r="AK240" s="688">
        <v>0.47385477096732348</v>
      </c>
      <c r="AL240" s="634">
        <v>1.6129032258064502</v>
      </c>
      <c r="AM240" s="631">
        <v>2.6474598379404579</v>
      </c>
      <c r="AN240" s="631">
        <v>2.9411011250055408</v>
      </c>
      <c r="AO240" s="235">
        <v>6.2067563844542484</v>
      </c>
      <c r="AP240" s="832">
        <v>12.6</v>
      </c>
      <c r="AQ240" s="832">
        <v>12.4</v>
      </c>
      <c r="AR240" s="809"/>
      <c r="AS240" s="832">
        <v>12</v>
      </c>
      <c r="AT240" s="861">
        <v>11.65</v>
      </c>
      <c r="AU240" s="809"/>
      <c r="AV240" s="1000">
        <v>11.25</v>
      </c>
      <c r="AW240" s="1200">
        <v>10.9</v>
      </c>
      <c r="AX240" s="1200">
        <v>10.199999999999999</v>
      </c>
      <c r="AY240" s="811">
        <v>9.15</v>
      </c>
      <c r="AZ240" s="811">
        <v>8.25</v>
      </c>
      <c r="BA240" s="811">
        <v>7.6</v>
      </c>
      <c r="BB240" s="811">
        <v>6.9</v>
      </c>
      <c r="BC240" s="811">
        <v>6.1</v>
      </c>
      <c r="BD240" s="811">
        <v>5.5</v>
      </c>
      <c r="BE240" s="811">
        <v>5.35</v>
      </c>
      <c r="BF240" s="811">
        <v>5.0999999999999996</v>
      </c>
      <c r="BG240" s="811">
        <v>4.9000000000000004</v>
      </c>
      <c r="BH240" s="1000">
        <v>139.85</v>
      </c>
      <c r="BI240" s="405">
        <v>1.6129032258064502</v>
      </c>
      <c r="BJ240" s="405">
        <v>3.3333333333333437</v>
      </c>
      <c r="BK240" s="405">
        <v>3.0042918454935563</v>
      </c>
      <c r="BL240" s="404">
        <v>3.5555555555555562</v>
      </c>
      <c r="BM240" s="404">
        <v>3.2110091743119185</v>
      </c>
      <c r="BN240" s="306">
        <v>6.8627450980392357</v>
      </c>
      <c r="BO240" s="306">
        <v>11.475409836065564</v>
      </c>
      <c r="BP240" s="306">
        <v>10.909090909090914</v>
      </c>
      <c r="BQ240" s="306">
        <v>8.5526315789473664</v>
      </c>
      <c r="BR240" s="306">
        <v>10.144927536231862</v>
      </c>
      <c r="BS240" s="306">
        <v>13.11475409836067</v>
      </c>
      <c r="BT240" s="306">
        <v>10.909090909090914</v>
      </c>
      <c r="BU240" s="306">
        <v>2.8037383177570208</v>
      </c>
      <c r="BV240" s="306">
        <v>4.9019607843137303</v>
      </c>
      <c r="BW240" s="306">
        <v>4.0816326530612068</v>
      </c>
      <c r="BX240" s="404">
        <v>6.5648716570306211</v>
      </c>
      <c r="BY240" s="405">
        <v>3.7651060592382795</v>
      </c>
      <c r="BZ240" s="788" t="s">
        <v>2637</v>
      </c>
      <c r="CA240" s="486">
        <v>-8.7553584827731967</v>
      </c>
      <c r="CB240" s="348">
        <v>5.7237098206577146</v>
      </c>
      <c r="CC240" s="404">
        <v>30.233331941819507</v>
      </c>
      <c r="CD240" s="570">
        <v>12.978</v>
      </c>
      <c r="CE240" s="419">
        <v>13.36734</v>
      </c>
      <c r="CF240" s="419">
        <v>13.7683602</v>
      </c>
      <c r="CG240" s="419">
        <v>14.181411006000001</v>
      </c>
      <c r="CH240" s="496">
        <v>14.606853336180002</v>
      </c>
      <c r="CI240" s="416">
        <v>68.901964542179996</v>
      </c>
      <c r="CJ240" s="405">
        <v>14.978687943952174</v>
      </c>
      <c r="CK240" s="483" t="s">
        <v>462</v>
      </c>
      <c r="CL240" s="502" t="s">
        <v>462</v>
      </c>
      <c r="CM240" s="502">
        <v>-1.29</v>
      </c>
      <c r="CN240" s="526">
        <v>-0.59</v>
      </c>
      <c r="CO240" s="527">
        <v>0.47</v>
      </c>
    </row>
    <row r="241" spans="1:93" ht="11.25" customHeight="1">
      <c r="A241" s="86" t="s">
        <v>2888</v>
      </c>
      <c r="B241" s="24" t="s">
        <v>1279</v>
      </c>
      <c r="C241" s="24" t="s">
        <v>497</v>
      </c>
      <c r="D241" s="117">
        <v>10</v>
      </c>
      <c r="E241" s="121">
        <v>316</v>
      </c>
      <c r="F241" s="57" t="s">
        <v>2659</v>
      </c>
      <c r="G241" s="49" t="s">
        <v>2659</v>
      </c>
      <c r="H241" s="494">
        <v>25.5</v>
      </c>
      <c r="I241" s="229">
        <v>3.2941176470588229</v>
      </c>
      <c r="J241" s="126">
        <v>0.2</v>
      </c>
      <c r="K241" s="126">
        <v>0.21</v>
      </c>
      <c r="L241" s="83">
        <v>4.9999999999999822</v>
      </c>
      <c r="M241" s="214">
        <v>41635</v>
      </c>
      <c r="N241" s="62">
        <v>41639</v>
      </c>
      <c r="O241" s="63">
        <v>41659</v>
      </c>
      <c r="P241" s="26" t="s">
        <v>647</v>
      </c>
      <c r="Q241" s="763" t="s">
        <v>1397</v>
      </c>
      <c r="R241" s="192">
        <v>0.84</v>
      </c>
      <c r="S241" s="231">
        <v>42</v>
      </c>
      <c r="T241" s="680" t="s">
        <v>462</v>
      </c>
      <c r="U241" s="227">
        <v>12.75</v>
      </c>
      <c r="V241" s="264">
        <v>12</v>
      </c>
      <c r="W241" s="878">
        <v>2</v>
      </c>
      <c r="X241" s="506" t="s">
        <v>462</v>
      </c>
      <c r="Y241" s="879" t="s">
        <v>462</v>
      </c>
      <c r="Z241" s="506" t="s">
        <v>462</v>
      </c>
      <c r="AA241" s="880" t="s">
        <v>462</v>
      </c>
      <c r="AB241" s="881" t="s">
        <v>462</v>
      </c>
      <c r="AC241" s="945" t="s">
        <v>462</v>
      </c>
      <c r="AD241" s="882" t="s">
        <v>462</v>
      </c>
      <c r="AE241" s="945" t="s">
        <v>462</v>
      </c>
      <c r="AF241" s="725">
        <v>1</v>
      </c>
      <c r="AG241" s="962">
        <v>118</v>
      </c>
      <c r="AH241" s="946" t="s">
        <v>462</v>
      </c>
      <c r="AI241" s="879" t="s">
        <v>462</v>
      </c>
      <c r="AJ241" s="796" t="s">
        <v>462</v>
      </c>
      <c r="AK241" s="688" t="s">
        <v>462</v>
      </c>
      <c r="AL241" s="635">
        <v>4.9999999999999822</v>
      </c>
      <c r="AM241" s="636">
        <v>3.3923876378405105</v>
      </c>
      <c r="AN241" s="636">
        <v>3.1310306477545069</v>
      </c>
      <c r="AO241" s="236" t="s">
        <v>462</v>
      </c>
      <c r="AP241" s="814">
        <v>0.84</v>
      </c>
      <c r="AQ241" s="831">
        <v>0.8</v>
      </c>
      <c r="AR241" s="815"/>
      <c r="AS241" s="814">
        <v>0.77</v>
      </c>
      <c r="AT241" s="999">
        <v>0.76</v>
      </c>
      <c r="AU241" s="815"/>
      <c r="AV241" s="816">
        <v>0.72</v>
      </c>
      <c r="AW241" s="820">
        <v>0.72</v>
      </c>
      <c r="AX241" s="817">
        <v>0.66</v>
      </c>
      <c r="AY241" s="817">
        <v>0.63</v>
      </c>
      <c r="AZ241" s="817">
        <v>0.58750000000000002</v>
      </c>
      <c r="BA241" s="817">
        <v>0.47499999999999998</v>
      </c>
      <c r="BB241" s="820">
        <v>0</v>
      </c>
      <c r="BC241" s="820">
        <v>0.125</v>
      </c>
      <c r="BD241" s="820">
        <v>0.22500000000000001</v>
      </c>
      <c r="BE241" s="817">
        <v>0.35</v>
      </c>
      <c r="BF241" s="820">
        <v>0.17499999999999999</v>
      </c>
      <c r="BG241" s="817">
        <v>0.2</v>
      </c>
      <c r="BH241" s="816">
        <v>8.0374999999999996</v>
      </c>
      <c r="BI241" s="409">
        <v>4.9999999999999822</v>
      </c>
      <c r="BJ241" s="409">
        <v>3.8961038961039085</v>
      </c>
      <c r="BK241" s="409">
        <v>1.3157894736842035</v>
      </c>
      <c r="BL241" s="408">
        <v>5.555555555555558</v>
      </c>
      <c r="BM241" s="408">
        <v>0</v>
      </c>
      <c r="BN241" s="395">
        <v>9.0909090909090828</v>
      </c>
      <c r="BO241" s="395">
        <v>4.7619047619047672</v>
      </c>
      <c r="BP241" s="395">
        <v>7.2340425531914887</v>
      </c>
      <c r="BQ241" s="395">
        <v>23.684210526315795</v>
      </c>
      <c r="BR241" s="395">
        <v>0</v>
      </c>
      <c r="BS241" s="395">
        <v>0</v>
      </c>
      <c r="BT241" s="395">
        <v>0</v>
      </c>
      <c r="BU241" s="395">
        <v>0</v>
      </c>
      <c r="BV241" s="395">
        <v>100</v>
      </c>
      <c r="BW241" s="395">
        <v>0</v>
      </c>
      <c r="BX241" s="408">
        <v>10.702567723844318</v>
      </c>
      <c r="BY241" s="409">
        <v>24.594300629432968</v>
      </c>
      <c r="BZ241" s="654" t="s">
        <v>2637</v>
      </c>
      <c r="CA241" s="487">
        <v>-6.3248517051866706</v>
      </c>
      <c r="CB241" s="349">
        <v>6.4251482948133294</v>
      </c>
      <c r="CC241" s="408">
        <v>30.726709142797493</v>
      </c>
      <c r="CD241" s="574">
        <v>0.86519999999999997</v>
      </c>
      <c r="CE241" s="420">
        <v>0.89115599999999995</v>
      </c>
      <c r="CF241" s="420">
        <v>0.91789067999999996</v>
      </c>
      <c r="CG241" s="420">
        <v>0.94542740039999995</v>
      </c>
      <c r="CH241" s="497">
        <v>0.97379022241199997</v>
      </c>
      <c r="CI241" s="421">
        <v>4.5934643028119995</v>
      </c>
      <c r="CJ241" s="409">
        <v>18.013585501223528</v>
      </c>
      <c r="CK241" s="883" t="s">
        <v>462</v>
      </c>
      <c r="CL241" s="884">
        <v>10.87</v>
      </c>
      <c r="CM241" s="884">
        <v>-6.42</v>
      </c>
      <c r="CN241" s="891">
        <v>-0.71</v>
      </c>
      <c r="CO241" s="892">
        <v>-0.66</v>
      </c>
    </row>
    <row r="242" spans="1:93" ht="11.25" customHeight="1">
      <c r="A242" s="16" t="s">
        <v>274</v>
      </c>
      <c r="B242" s="16" t="s">
        <v>275</v>
      </c>
      <c r="C242" s="22" t="s">
        <v>850</v>
      </c>
      <c r="D242" s="116">
        <v>16</v>
      </c>
      <c r="E242" s="121">
        <v>189</v>
      </c>
      <c r="F242" s="78" t="s">
        <v>2659</v>
      </c>
      <c r="G242" s="50" t="s">
        <v>2659</v>
      </c>
      <c r="H242" s="272">
        <v>41.55</v>
      </c>
      <c r="I242" s="226">
        <v>2.6955475330926597</v>
      </c>
      <c r="J242" s="127">
        <v>0.25</v>
      </c>
      <c r="K242" s="127">
        <v>0.28000000000000003</v>
      </c>
      <c r="L242" s="96">
        <v>12</v>
      </c>
      <c r="M242" s="19">
        <v>42032</v>
      </c>
      <c r="N242" s="20">
        <v>42034</v>
      </c>
      <c r="O242" s="19">
        <v>42062</v>
      </c>
      <c r="P242" s="230" t="s">
        <v>2382</v>
      </c>
      <c r="Q242" s="430"/>
      <c r="R242" s="224">
        <v>1.1200000000000001</v>
      </c>
      <c r="S242" s="675">
        <v>67.46987951807229</v>
      </c>
      <c r="T242" s="684">
        <v>167.24385326595211</v>
      </c>
      <c r="U242" s="226">
        <v>25.03012048192771</v>
      </c>
      <c r="V242" s="263">
        <v>12</v>
      </c>
      <c r="W242" s="161">
        <v>1.66</v>
      </c>
      <c r="X242" s="149">
        <v>1.64</v>
      </c>
      <c r="Y242" s="155">
        <v>3.29</v>
      </c>
      <c r="Z242" s="149">
        <v>6.42</v>
      </c>
      <c r="AA242" s="156">
        <v>26.4</v>
      </c>
      <c r="AB242" s="432">
        <v>9.9</v>
      </c>
      <c r="AC242" s="474">
        <v>14.55</v>
      </c>
      <c r="AD242" s="443">
        <v>21.8</v>
      </c>
      <c r="AE242" s="474">
        <v>15.28</v>
      </c>
      <c r="AF242" s="723">
        <v>30</v>
      </c>
      <c r="AG242" s="456">
        <v>12294</v>
      </c>
      <c r="AH242" s="655">
        <v>0.1</v>
      </c>
      <c r="AI242" s="767">
        <v>0.05</v>
      </c>
      <c r="AJ242" s="795">
        <v>1.0399229573228843</v>
      </c>
      <c r="AK242" s="794">
        <v>0.87555409538792772</v>
      </c>
      <c r="AL242" s="634">
        <v>25</v>
      </c>
      <c r="AM242" s="631">
        <v>23.959618848218689</v>
      </c>
      <c r="AN242" s="631">
        <v>22.670320469638881</v>
      </c>
      <c r="AO242" s="235">
        <v>25.892541179416728</v>
      </c>
      <c r="AP242" s="813">
        <v>1</v>
      </c>
      <c r="AQ242" s="808">
        <v>0.8</v>
      </c>
      <c r="AR242" s="809"/>
      <c r="AS242" s="808">
        <v>0.74</v>
      </c>
      <c r="AT242" s="796">
        <v>0.52500000000000002</v>
      </c>
      <c r="AU242" s="809"/>
      <c r="AV242" s="810">
        <v>0.42</v>
      </c>
      <c r="AW242" s="811">
        <v>0.36</v>
      </c>
      <c r="AX242" s="811">
        <v>0.26</v>
      </c>
      <c r="AY242" s="811">
        <v>0.22</v>
      </c>
      <c r="AZ242" s="811">
        <v>0.2</v>
      </c>
      <c r="BA242" s="811">
        <v>0.155</v>
      </c>
      <c r="BB242" s="811">
        <v>0.1</v>
      </c>
      <c r="BC242" s="811">
        <v>5.2499999999999998E-2</v>
      </c>
      <c r="BD242" s="811">
        <v>1.2500000000000001E-2</v>
      </c>
      <c r="BE242" s="811">
        <v>1.1299999999999999E-2</v>
      </c>
      <c r="BF242" s="811">
        <v>0.01</v>
      </c>
      <c r="BG242" s="811">
        <v>1.2999999999999999E-3</v>
      </c>
      <c r="BH242" s="810">
        <v>4.8675999999999995</v>
      </c>
      <c r="BI242" s="405">
        <v>25</v>
      </c>
      <c r="BJ242" s="405">
        <v>8.1081081081081141</v>
      </c>
      <c r="BK242" s="405">
        <v>41</v>
      </c>
      <c r="BL242" s="404">
        <v>25</v>
      </c>
      <c r="BM242" s="404">
        <v>16.7</v>
      </c>
      <c r="BN242" s="306">
        <v>38.5</v>
      </c>
      <c r="BO242" s="306">
        <v>18.2</v>
      </c>
      <c r="BP242" s="306">
        <v>10</v>
      </c>
      <c r="BQ242" s="306">
        <v>29</v>
      </c>
      <c r="BR242" s="306">
        <v>55</v>
      </c>
      <c r="BS242" s="306">
        <v>90.5</v>
      </c>
      <c r="BT242" s="306">
        <v>320</v>
      </c>
      <c r="BU242" s="306">
        <v>11.1</v>
      </c>
      <c r="BV242" s="306">
        <v>12.5</v>
      </c>
      <c r="BW242" s="306">
        <v>700</v>
      </c>
      <c r="BX242" s="404">
        <v>93.373873873873876</v>
      </c>
      <c r="BY242" s="405">
        <v>178.72597770215742</v>
      </c>
      <c r="BZ242" s="788" t="s">
        <v>2558</v>
      </c>
      <c r="CA242" s="486">
        <v>0.33574752080383163</v>
      </c>
      <c r="CB242" s="348">
        <v>25.365868002731542</v>
      </c>
      <c r="CC242" s="404">
        <v>70.48</v>
      </c>
      <c r="CD242" s="570">
        <v>1.099</v>
      </c>
      <c r="CE242" s="419">
        <v>1.2089000000000001</v>
      </c>
      <c r="CF242" s="419">
        <v>1.3297900000000002</v>
      </c>
      <c r="CG242" s="419">
        <v>1.4627690000000004</v>
      </c>
      <c r="CH242" s="496">
        <v>1.6090459000000006</v>
      </c>
      <c r="CI242" s="416">
        <v>6.7095049000000015</v>
      </c>
      <c r="CJ242" s="405">
        <v>16.148026233453674</v>
      </c>
      <c r="CK242" s="457">
        <v>0.97</v>
      </c>
      <c r="CL242" s="458">
        <v>4.66</v>
      </c>
      <c r="CM242" s="458">
        <v>-18.61</v>
      </c>
      <c r="CN242" s="525">
        <v>-7.2</v>
      </c>
      <c r="CO242" s="508">
        <v>-8.1999999999999993</v>
      </c>
    </row>
    <row r="243" spans="1:93" ht="11.25" customHeight="1">
      <c r="A243" s="24" t="s">
        <v>939</v>
      </c>
      <c r="B243" s="24" t="s">
        <v>1011</v>
      </c>
      <c r="C243" s="98" t="s">
        <v>790</v>
      </c>
      <c r="D243" s="117">
        <v>47</v>
      </c>
      <c r="E243" s="121">
        <v>24</v>
      </c>
      <c r="F243" s="38" t="s">
        <v>2049</v>
      </c>
      <c r="G243" s="39" t="s">
        <v>2049</v>
      </c>
      <c r="H243" s="149">
        <v>142.03</v>
      </c>
      <c r="I243" s="227">
        <v>2.4501865802999365</v>
      </c>
      <c r="J243" s="126">
        <v>0.78</v>
      </c>
      <c r="K243" s="126">
        <v>0.87</v>
      </c>
      <c r="L243" s="218">
        <v>11.538461538461542</v>
      </c>
      <c r="M243" s="26">
        <v>41900</v>
      </c>
      <c r="N243" s="27">
        <v>41904</v>
      </c>
      <c r="O243" s="26">
        <v>41927</v>
      </c>
      <c r="P243" s="92" t="s">
        <v>1514</v>
      </c>
      <c r="Q243" s="24"/>
      <c r="R243" s="224">
        <v>3.48</v>
      </c>
      <c r="S243" s="231">
        <v>144.39834024896265</v>
      </c>
      <c r="T243" s="680">
        <v>298.40664672531517</v>
      </c>
      <c r="U243" s="227">
        <v>58.933609958506224</v>
      </c>
      <c r="V243" s="263">
        <v>12</v>
      </c>
      <c r="W243" s="161">
        <v>2.41</v>
      </c>
      <c r="X243" s="149">
        <v>5</v>
      </c>
      <c r="Y243" s="155">
        <v>14.21</v>
      </c>
      <c r="Z243" s="149">
        <v>6.06</v>
      </c>
      <c r="AA243" s="156">
        <v>13.1</v>
      </c>
      <c r="AB243" s="432">
        <v>15.9</v>
      </c>
      <c r="AC243" s="474">
        <v>12.55</v>
      </c>
      <c r="AD243" s="443">
        <v>8.8000000000000007</v>
      </c>
      <c r="AE243" s="474">
        <v>11.79</v>
      </c>
      <c r="AF243" s="723">
        <v>17</v>
      </c>
      <c r="AG243" s="456">
        <v>9752</v>
      </c>
      <c r="AH243" s="655">
        <v>0.7</v>
      </c>
      <c r="AI243" s="767">
        <v>1.51</v>
      </c>
      <c r="AJ243" s="796">
        <v>0.48014094077140784</v>
      </c>
      <c r="AK243" s="688">
        <v>0.84896825868047987</v>
      </c>
      <c r="AL243" s="634">
        <v>8.0808080808080653</v>
      </c>
      <c r="AM243" s="631">
        <v>5.9368583516280715</v>
      </c>
      <c r="AN243" s="631">
        <v>4.2252402787883891</v>
      </c>
      <c r="AO243" s="638">
        <v>4.9769119582344867</v>
      </c>
      <c r="AP243" s="808">
        <v>3.21</v>
      </c>
      <c r="AQ243" s="808">
        <v>2.97</v>
      </c>
      <c r="AR243" s="809"/>
      <c r="AS243" s="808">
        <v>2.8</v>
      </c>
      <c r="AT243" s="796">
        <v>2.7</v>
      </c>
      <c r="AU243" s="809"/>
      <c r="AV243" s="810">
        <v>2.65</v>
      </c>
      <c r="AW243" s="811">
        <v>2.61</v>
      </c>
      <c r="AX243" s="811">
        <v>2.48</v>
      </c>
      <c r="AY243" s="811">
        <v>2.335</v>
      </c>
      <c r="AZ243" s="811">
        <v>2.2400000000000002</v>
      </c>
      <c r="BA243" s="811">
        <v>2.12</v>
      </c>
      <c r="BB243" s="811">
        <v>1.9750000000000001</v>
      </c>
      <c r="BC243" s="811">
        <v>1.9450000000000001</v>
      </c>
      <c r="BD243" s="811">
        <v>1.925</v>
      </c>
      <c r="BE243" s="811">
        <v>1.89</v>
      </c>
      <c r="BF243" s="811">
        <v>1.82</v>
      </c>
      <c r="BG243" s="811">
        <v>1.77</v>
      </c>
      <c r="BH243" s="810">
        <v>37.44</v>
      </c>
      <c r="BI243" s="405">
        <v>8.0808080808080653</v>
      </c>
      <c r="BJ243" s="405">
        <v>6.0714285714285943</v>
      </c>
      <c r="BK243" s="405">
        <v>3.7037037037036979</v>
      </c>
      <c r="BL243" s="404">
        <v>1.8867924528301883</v>
      </c>
      <c r="BM243" s="404">
        <v>1.5325670498084198</v>
      </c>
      <c r="BN243" s="306">
        <v>5.2419354838709742</v>
      </c>
      <c r="BO243" s="306">
        <v>6.2098501070663836</v>
      </c>
      <c r="BP243" s="306">
        <v>4.2410714285714191</v>
      </c>
      <c r="BQ243" s="306">
        <v>5.6603773584905648</v>
      </c>
      <c r="BR243" s="306">
        <v>7.3417721518987289</v>
      </c>
      <c r="BS243" s="306">
        <v>1.5424164524421524</v>
      </c>
      <c r="BT243" s="306">
        <v>1.0389610389610393</v>
      </c>
      <c r="BU243" s="306">
        <v>1.8518518518518601</v>
      </c>
      <c r="BV243" s="306">
        <v>3.8461538461538325</v>
      </c>
      <c r="BW243" s="306">
        <v>2.8248587570621542</v>
      </c>
      <c r="BX243" s="404">
        <v>4.071636555663205</v>
      </c>
      <c r="BY243" s="405">
        <v>2.2021713891096764</v>
      </c>
      <c r="BZ243" s="788" t="s">
        <v>2637</v>
      </c>
      <c r="CA243" s="486">
        <v>-52.258183099417899</v>
      </c>
      <c r="CB243" s="348">
        <v>6.6754268590883257</v>
      </c>
      <c r="CC243" s="404">
        <v>53.912366616710493</v>
      </c>
      <c r="CD243" s="570">
        <v>3.5310000000000001</v>
      </c>
      <c r="CE243" s="419">
        <v>3.8841000000000006</v>
      </c>
      <c r="CF243" s="419">
        <v>4.2725100000000014</v>
      </c>
      <c r="CG243" s="419">
        <v>4.6997610000000023</v>
      </c>
      <c r="CH243" s="496">
        <v>5.1697371000000025</v>
      </c>
      <c r="CI243" s="416">
        <v>21.557108100000008</v>
      </c>
      <c r="CJ243" s="405">
        <v>15.177855453073299</v>
      </c>
      <c r="CK243" s="457">
        <v>0.5</v>
      </c>
      <c r="CL243" s="458">
        <v>33.24</v>
      </c>
      <c r="CM243" s="458">
        <v>-4.33</v>
      </c>
      <c r="CN243" s="459">
        <v>0.68</v>
      </c>
      <c r="CO243" s="460">
        <v>11.58</v>
      </c>
    </row>
    <row r="244" spans="1:93" ht="11.25" customHeight="1">
      <c r="A244" s="23" t="s">
        <v>3308</v>
      </c>
      <c r="B244" s="24" t="s">
        <v>3309</v>
      </c>
      <c r="C244" s="24" t="s">
        <v>2733</v>
      </c>
      <c r="D244" s="117">
        <v>13</v>
      </c>
      <c r="E244" s="121">
        <v>222</v>
      </c>
      <c r="F244" s="38" t="s">
        <v>1572</v>
      </c>
      <c r="G244" s="39" t="s">
        <v>1572</v>
      </c>
      <c r="H244" s="184">
        <v>176.98</v>
      </c>
      <c r="I244" s="227">
        <v>0.45202847779410105</v>
      </c>
      <c r="J244" s="126">
        <v>0.15</v>
      </c>
      <c r="K244" s="126">
        <v>0.2</v>
      </c>
      <c r="L244" s="83">
        <v>33.33333333333335</v>
      </c>
      <c r="M244" s="26">
        <v>41807</v>
      </c>
      <c r="N244" s="27">
        <v>41809</v>
      </c>
      <c r="O244" s="26">
        <v>41823</v>
      </c>
      <c r="P244" s="92" t="s">
        <v>1554</v>
      </c>
      <c r="Q244" s="24"/>
      <c r="R244" s="224">
        <v>0.8</v>
      </c>
      <c r="S244" s="231">
        <v>10.088272383354353</v>
      </c>
      <c r="T244" s="680">
        <v>78.715482719002438</v>
      </c>
      <c r="U244" s="227">
        <v>22.317780580075663</v>
      </c>
      <c r="V244" s="263">
        <v>5</v>
      </c>
      <c r="W244" s="161">
        <v>7.93</v>
      </c>
      <c r="X244" s="149">
        <v>1.38</v>
      </c>
      <c r="Y244" s="155">
        <v>1.07</v>
      </c>
      <c r="Z244" s="149">
        <v>3.22</v>
      </c>
      <c r="AA244" s="156">
        <v>15.2</v>
      </c>
      <c r="AB244" s="432">
        <v>37.200000000000003</v>
      </c>
      <c r="AC244" s="474">
        <v>22.38</v>
      </c>
      <c r="AD244" s="443">
        <v>85.2</v>
      </c>
      <c r="AE244" s="474">
        <v>16.23</v>
      </c>
      <c r="AF244" s="723">
        <v>31</v>
      </c>
      <c r="AG244" s="456">
        <v>50140</v>
      </c>
      <c r="AH244" s="655">
        <v>5.7</v>
      </c>
      <c r="AI244" s="767">
        <v>0.3</v>
      </c>
      <c r="AJ244" s="796">
        <v>0.11421283116196614</v>
      </c>
      <c r="AK244" s="688">
        <v>0.97356818267554035</v>
      </c>
      <c r="AL244" s="634">
        <v>20.68965517241379</v>
      </c>
      <c r="AM244" s="631">
        <v>11.132893333020078</v>
      </c>
      <c r="AN244" s="631">
        <v>9.7309332149995154</v>
      </c>
      <c r="AO244" s="235">
        <v>9.9951224661606766</v>
      </c>
      <c r="AP244" s="808">
        <v>0.7</v>
      </c>
      <c r="AQ244" s="808">
        <v>0.57999999999999996</v>
      </c>
      <c r="AR244" s="809"/>
      <c r="AS244" s="808">
        <v>0.54</v>
      </c>
      <c r="AT244" s="796">
        <v>0.51</v>
      </c>
      <c r="AU244" s="809"/>
      <c r="AV244" s="810">
        <v>0.47</v>
      </c>
      <c r="AW244" s="812">
        <v>0.44</v>
      </c>
      <c r="AX244" s="811">
        <v>0.43</v>
      </c>
      <c r="AY244" s="811">
        <v>0.39</v>
      </c>
      <c r="AZ244" s="811">
        <v>0.35</v>
      </c>
      <c r="BA244" s="811">
        <v>0.31</v>
      </c>
      <c r="BB244" s="811">
        <v>0.27</v>
      </c>
      <c r="BC244" s="811">
        <v>0.21</v>
      </c>
      <c r="BD244" s="811">
        <v>0.15</v>
      </c>
      <c r="BE244" s="812">
        <v>0</v>
      </c>
      <c r="BF244" s="812">
        <v>0</v>
      </c>
      <c r="BG244" s="812">
        <v>0</v>
      </c>
      <c r="BH244" s="810">
        <v>5.35</v>
      </c>
      <c r="BI244" s="405">
        <v>20.68965517241379</v>
      </c>
      <c r="BJ244" s="405">
        <v>7.4074074074073959</v>
      </c>
      <c r="BK244" s="405">
        <v>5.8823529411764719</v>
      </c>
      <c r="BL244" s="404">
        <v>8.5106382978723527</v>
      </c>
      <c r="BM244" s="404">
        <v>6.8181818181818121</v>
      </c>
      <c r="BN244" s="306">
        <v>2.3255813953488413</v>
      </c>
      <c r="BO244" s="306">
        <v>10.256410256410241</v>
      </c>
      <c r="BP244" s="306">
        <v>11.428571428571432</v>
      </c>
      <c r="BQ244" s="306">
        <v>12.903225806451601</v>
      </c>
      <c r="BR244" s="306">
        <v>14.814814814814813</v>
      </c>
      <c r="BS244" s="306">
        <v>28.57142857142858</v>
      </c>
      <c r="BT244" s="306">
        <v>40</v>
      </c>
      <c r="BU244" s="306">
        <v>0</v>
      </c>
      <c r="BV244" s="306">
        <v>0</v>
      </c>
      <c r="BW244" s="306">
        <v>0</v>
      </c>
      <c r="BX244" s="404">
        <v>11.307217860671821</v>
      </c>
      <c r="BY244" s="405">
        <v>10.838719336968914</v>
      </c>
      <c r="BZ244" s="788" t="s">
        <v>2558</v>
      </c>
      <c r="CA244" s="486">
        <v>-12.134818887282046</v>
      </c>
      <c r="CB244" s="348">
        <v>10.182961692793617</v>
      </c>
      <c r="CC244" s="404">
        <v>82.132422544237087</v>
      </c>
      <c r="CD244" s="570">
        <v>0.77</v>
      </c>
      <c r="CE244" s="419">
        <v>0.84700000000000009</v>
      </c>
      <c r="CF244" s="419">
        <v>0.93170000000000019</v>
      </c>
      <c r="CG244" s="419">
        <v>1.0248700000000004</v>
      </c>
      <c r="CH244" s="496">
        <v>1.1273570000000006</v>
      </c>
      <c r="CI244" s="416">
        <v>4.700927000000001</v>
      </c>
      <c r="CJ244" s="405">
        <v>2.6561910950389884</v>
      </c>
      <c r="CK244" s="457">
        <v>1.23</v>
      </c>
      <c r="CL244" s="458">
        <v>36</v>
      </c>
      <c r="CM244" s="458">
        <v>-3.45</v>
      </c>
      <c r="CN244" s="525">
        <v>1.34</v>
      </c>
      <c r="CO244" s="508">
        <v>10.56</v>
      </c>
    </row>
    <row r="245" spans="1:93" ht="11.25" customHeight="1">
      <c r="A245" s="23" t="s">
        <v>2168</v>
      </c>
      <c r="B245" s="24" t="s">
        <v>2169</v>
      </c>
      <c r="C245" s="109" t="s">
        <v>497</v>
      </c>
      <c r="D245" s="117">
        <v>5</v>
      </c>
      <c r="E245" s="24">
        <v>567</v>
      </c>
      <c r="F245" s="57" t="s">
        <v>2659</v>
      </c>
      <c r="G245" s="49" t="s">
        <v>2659</v>
      </c>
      <c r="H245" s="184">
        <v>22.52</v>
      </c>
      <c r="I245" s="227">
        <v>3.5523978685612794</v>
      </c>
      <c r="J245" s="126">
        <v>0.19</v>
      </c>
      <c r="K245" s="126">
        <v>0.2</v>
      </c>
      <c r="L245" s="83">
        <v>5.2631578947368363</v>
      </c>
      <c r="M245" s="140">
        <v>41983</v>
      </c>
      <c r="N245" s="27">
        <v>41985</v>
      </c>
      <c r="O245" s="28">
        <v>42006</v>
      </c>
      <c r="P245" s="93" t="s">
        <v>1445</v>
      </c>
      <c r="Q245" s="627"/>
      <c r="R245" s="224">
        <v>0.8</v>
      </c>
      <c r="S245" s="231">
        <v>40</v>
      </c>
      <c r="T245" s="680">
        <v>-22.183692083357109</v>
      </c>
      <c r="U245" s="227">
        <v>11.26</v>
      </c>
      <c r="V245" s="263">
        <v>12</v>
      </c>
      <c r="W245" s="161">
        <v>2</v>
      </c>
      <c r="X245" s="149">
        <v>1.41</v>
      </c>
      <c r="Y245" s="155">
        <v>3.15</v>
      </c>
      <c r="Z245" s="149">
        <v>1.21</v>
      </c>
      <c r="AA245" s="156">
        <v>11.1</v>
      </c>
      <c r="AB245" s="432">
        <v>14.3</v>
      </c>
      <c r="AC245" s="474">
        <v>5.33</v>
      </c>
      <c r="AD245" s="443">
        <v>15.1</v>
      </c>
      <c r="AE245" s="474">
        <v>8</v>
      </c>
      <c r="AF245" s="723">
        <v>3</v>
      </c>
      <c r="AG245" s="456">
        <v>318</v>
      </c>
      <c r="AH245" s="655">
        <v>1.3</v>
      </c>
      <c r="AI245" s="767">
        <v>0</v>
      </c>
      <c r="AJ245" s="796">
        <v>0.90711581993468926</v>
      </c>
      <c r="AK245" s="688">
        <v>7.9022811584888508</v>
      </c>
      <c r="AL245" s="634">
        <v>7.0422535211267734</v>
      </c>
      <c r="AM245" s="631">
        <v>19.983162620797668</v>
      </c>
      <c r="AN245" s="631">
        <v>13.697448881013807</v>
      </c>
      <c r="AO245" s="235">
        <v>1.7333537754854023</v>
      </c>
      <c r="AP245" s="813">
        <v>0.76</v>
      </c>
      <c r="AQ245" s="808">
        <v>0.71</v>
      </c>
      <c r="AR245" s="809"/>
      <c r="AS245" s="796">
        <v>0.54</v>
      </c>
      <c r="AT245" s="796">
        <v>0.44</v>
      </c>
      <c r="AU245" s="809"/>
      <c r="AV245" s="818">
        <v>0.4</v>
      </c>
      <c r="AW245" s="812">
        <v>0.4</v>
      </c>
      <c r="AX245" s="811">
        <v>0.56999999999999995</v>
      </c>
      <c r="AY245" s="811">
        <v>0.42</v>
      </c>
      <c r="AZ245" s="812">
        <v>0.33</v>
      </c>
      <c r="BA245" s="812">
        <v>0.48</v>
      </c>
      <c r="BB245" s="812">
        <v>0.64</v>
      </c>
      <c r="BC245" s="811">
        <v>0.64</v>
      </c>
      <c r="BD245" s="811">
        <v>0.55000000000000004</v>
      </c>
      <c r="BE245" s="811">
        <v>0.47</v>
      </c>
      <c r="BF245" s="811">
        <v>0.39</v>
      </c>
      <c r="BG245" s="811">
        <v>0.08</v>
      </c>
      <c r="BH245" s="810">
        <v>7.82</v>
      </c>
      <c r="BI245" s="405">
        <v>7.0422535211267734</v>
      </c>
      <c r="BJ245" s="405">
        <v>31.481481481481467</v>
      </c>
      <c r="BK245" s="405">
        <v>22.72727272727273</v>
      </c>
      <c r="BL245" s="404">
        <v>9.9999999999999858</v>
      </c>
      <c r="BM245" s="404">
        <v>0</v>
      </c>
      <c r="BN245" s="306">
        <v>0</v>
      </c>
      <c r="BO245" s="306">
        <v>35.714285714285701</v>
      </c>
      <c r="BP245" s="306">
        <v>27.27272727272727</v>
      </c>
      <c r="BQ245" s="306">
        <v>0</v>
      </c>
      <c r="BR245" s="306">
        <v>0</v>
      </c>
      <c r="BS245" s="306">
        <v>0</v>
      </c>
      <c r="BT245" s="306">
        <v>16.36363636363636</v>
      </c>
      <c r="BU245" s="306">
        <v>17.021276595744705</v>
      </c>
      <c r="BV245" s="306">
        <v>20.512820512820507</v>
      </c>
      <c r="BW245" s="306">
        <v>387.5</v>
      </c>
      <c r="BX245" s="404">
        <v>38.375716945939693</v>
      </c>
      <c r="BY245" s="405">
        <v>94.064021206898161</v>
      </c>
      <c r="BZ245" s="788" t="s">
        <v>2637</v>
      </c>
      <c r="CA245" s="486">
        <v>5.9898467495750882</v>
      </c>
      <c r="CB245" s="348">
        <v>17.249846749575088</v>
      </c>
      <c r="CC245" s="404">
        <v>57.918382595674501</v>
      </c>
      <c r="CD245" s="570">
        <v>0.83600000000000008</v>
      </c>
      <c r="CE245" s="419">
        <v>0.88055879999999997</v>
      </c>
      <c r="CF245" s="419">
        <v>0.951003504</v>
      </c>
      <c r="CG245" s="419">
        <v>1.02708378432</v>
      </c>
      <c r="CH245" s="496">
        <v>1.1092504870656001</v>
      </c>
      <c r="CI245" s="416">
        <v>4.8038965753856004</v>
      </c>
      <c r="CJ245" s="405">
        <v>21.331689943985793</v>
      </c>
      <c r="CK245" s="457">
        <v>1.2</v>
      </c>
      <c r="CL245" s="458">
        <v>9.65</v>
      </c>
      <c r="CM245" s="458">
        <v>-16.649999999999999</v>
      </c>
      <c r="CN245" s="525">
        <v>-4.97</v>
      </c>
      <c r="CO245" s="508">
        <v>-3.85</v>
      </c>
    </row>
    <row r="246" spans="1:93" ht="11.25" customHeight="1">
      <c r="A246" s="24" t="s">
        <v>1405</v>
      </c>
      <c r="B246" s="24" t="s">
        <v>2436</v>
      </c>
      <c r="C246" s="109" t="s">
        <v>2727</v>
      </c>
      <c r="D246" s="199">
        <v>8</v>
      </c>
      <c r="E246" s="24">
        <v>395</v>
      </c>
      <c r="F246" s="57" t="s">
        <v>2659</v>
      </c>
      <c r="G246" s="49" t="s">
        <v>2659</v>
      </c>
      <c r="H246" s="184">
        <v>24.48</v>
      </c>
      <c r="I246" s="229">
        <v>1.4705882352941175</v>
      </c>
      <c r="J246" s="126">
        <v>0.08</v>
      </c>
      <c r="K246" s="126">
        <v>0.09</v>
      </c>
      <c r="L246" s="83">
        <v>12.5</v>
      </c>
      <c r="M246" s="140">
        <v>42060</v>
      </c>
      <c r="N246" s="27">
        <v>42062</v>
      </c>
      <c r="O246" s="28">
        <v>42079</v>
      </c>
      <c r="P246" s="93" t="s">
        <v>3618</v>
      </c>
      <c r="Q246" s="32"/>
      <c r="R246" s="224">
        <v>0.36</v>
      </c>
      <c r="S246" s="672">
        <v>20.930232558139533</v>
      </c>
      <c r="T246" s="681">
        <v>13.317828396762611</v>
      </c>
      <c r="U246" s="229">
        <v>14.232558139534884</v>
      </c>
      <c r="V246" s="263">
        <v>2</v>
      </c>
      <c r="W246" s="161">
        <v>1.72</v>
      </c>
      <c r="X246" s="149">
        <v>1.84</v>
      </c>
      <c r="Y246" s="155">
        <v>0.64</v>
      </c>
      <c r="Z246" s="149">
        <v>2.0299999999999998</v>
      </c>
      <c r="AA246" s="156">
        <v>14.4</v>
      </c>
      <c r="AB246" s="432">
        <v>11.4</v>
      </c>
      <c r="AC246" s="474">
        <v>10.74</v>
      </c>
      <c r="AD246" s="443">
        <v>23.2</v>
      </c>
      <c r="AE246" s="474">
        <v>7.75</v>
      </c>
      <c r="AF246" s="723">
        <v>17</v>
      </c>
      <c r="AG246" s="456">
        <v>1143</v>
      </c>
      <c r="AH246" s="655">
        <v>0.1</v>
      </c>
      <c r="AI246" s="767">
        <v>0</v>
      </c>
      <c r="AJ246" s="797">
        <v>0.93417536114832556</v>
      </c>
      <c r="AK246" s="686">
        <v>1.0625180909557643</v>
      </c>
      <c r="AL246" s="634">
        <v>14.285714285714279</v>
      </c>
      <c r="AM246" s="631">
        <v>16.960709528514649</v>
      </c>
      <c r="AN246" s="631">
        <v>21.672868378641152</v>
      </c>
      <c r="AO246" s="235">
        <v>20.397646461855356</v>
      </c>
      <c r="AP246" s="808">
        <v>0.32</v>
      </c>
      <c r="AQ246" s="808">
        <v>0.28000000000000003</v>
      </c>
      <c r="AR246" s="809"/>
      <c r="AS246" s="808">
        <v>0.24</v>
      </c>
      <c r="AT246" s="796">
        <v>0.2</v>
      </c>
      <c r="AU246" s="809"/>
      <c r="AV246" s="810">
        <v>0.16</v>
      </c>
      <c r="AW246" s="811">
        <v>0.12</v>
      </c>
      <c r="AX246" s="811">
        <v>0.06</v>
      </c>
      <c r="AY246" s="812">
        <v>0.05</v>
      </c>
      <c r="AZ246" s="811">
        <v>0.1</v>
      </c>
      <c r="BA246" s="811">
        <v>0.1</v>
      </c>
      <c r="BB246" s="811">
        <v>0.05</v>
      </c>
      <c r="BC246" s="812">
        <v>0</v>
      </c>
      <c r="BD246" s="812">
        <v>0</v>
      </c>
      <c r="BE246" s="812">
        <v>0</v>
      </c>
      <c r="BF246" s="812">
        <v>0</v>
      </c>
      <c r="BG246" s="812">
        <v>0</v>
      </c>
      <c r="BH246" s="810">
        <v>1.68</v>
      </c>
      <c r="BI246" s="405">
        <v>14.285714285714279</v>
      </c>
      <c r="BJ246" s="405">
        <v>16.666666666666675</v>
      </c>
      <c r="BK246" s="405">
        <v>20</v>
      </c>
      <c r="BL246" s="404">
        <v>25</v>
      </c>
      <c r="BM246" s="404">
        <v>33.33333333333335</v>
      </c>
      <c r="BN246" s="306">
        <v>100</v>
      </c>
      <c r="BO246" s="306">
        <v>20</v>
      </c>
      <c r="BP246" s="306">
        <v>0</v>
      </c>
      <c r="BQ246" s="306">
        <v>0</v>
      </c>
      <c r="BR246" s="306">
        <v>100</v>
      </c>
      <c r="BS246" s="306">
        <v>0</v>
      </c>
      <c r="BT246" s="306">
        <v>0</v>
      </c>
      <c r="BU246" s="306">
        <v>0</v>
      </c>
      <c r="BV246" s="306">
        <v>0</v>
      </c>
      <c r="BW246" s="306">
        <v>0</v>
      </c>
      <c r="BX246" s="404">
        <v>21.952380952380956</v>
      </c>
      <c r="BY246" s="405">
        <v>32.444172645088955</v>
      </c>
      <c r="BZ246" s="788" t="s">
        <v>2441</v>
      </c>
      <c r="CA246" s="486">
        <v>8.9108984744003834</v>
      </c>
      <c r="CB246" s="348">
        <v>23.143456613935268</v>
      </c>
      <c r="CC246" s="404">
        <v>75.398720930232571</v>
      </c>
      <c r="CD246" s="570">
        <v>0.35200000000000004</v>
      </c>
      <c r="CE246" s="419">
        <v>0.38720000000000004</v>
      </c>
      <c r="CF246" s="419">
        <v>0.41720800000000002</v>
      </c>
      <c r="CG246" s="419">
        <v>0.44954161999999998</v>
      </c>
      <c r="CH246" s="496">
        <v>0.48438109554999992</v>
      </c>
      <c r="CI246" s="416">
        <v>2.0903307155499999</v>
      </c>
      <c r="CJ246" s="405">
        <v>8.538932661560457</v>
      </c>
      <c r="CK246" s="457">
        <v>1.01</v>
      </c>
      <c r="CL246" s="458">
        <v>9.7200000000000006</v>
      </c>
      <c r="CM246" s="458">
        <v>-22.75</v>
      </c>
      <c r="CN246" s="459">
        <v>0.9</v>
      </c>
      <c r="CO246" s="460">
        <v>-9.17</v>
      </c>
    </row>
    <row r="247" spans="1:93" ht="11.25" customHeight="1">
      <c r="A247" s="16" t="s">
        <v>2296</v>
      </c>
      <c r="B247" s="16" t="s">
        <v>3572</v>
      </c>
      <c r="C247" s="22" t="s">
        <v>3417</v>
      </c>
      <c r="D247" s="116">
        <v>6</v>
      </c>
      <c r="E247" s="24">
        <v>463</v>
      </c>
      <c r="F247" s="36" t="s">
        <v>2049</v>
      </c>
      <c r="G247" s="37" t="s">
        <v>2049</v>
      </c>
      <c r="H247" s="180">
        <v>35.03</v>
      </c>
      <c r="I247" s="227">
        <v>2.8546959748786751</v>
      </c>
      <c r="J247" s="202">
        <v>0.24</v>
      </c>
      <c r="K247" s="202">
        <v>0.25</v>
      </c>
      <c r="L247" s="96">
        <v>4.1666666666666741</v>
      </c>
      <c r="M247" s="20">
        <v>42068</v>
      </c>
      <c r="N247" s="20">
        <v>42072</v>
      </c>
      <c r="O247" s="19">
        <v>42079</v>
      </c>
      <c r="P247" s="20" t="s">
        <v>3618</v>
      </c>
      <c r="Q247" s="16"/>
      <c r="R247" s="225">
        <v>1</v>
      </c>
      <c r="S247" s="231">
        <v>46.728971962616825</v>
      </c>
      <c r="T247" s="680">
        <v>3.06194892742222</v>
      </c>
      <c r="U247" s="227">
        <v>16.369158878504674</v>
      </c>
      <c r="V247" s="267">
        <v>12</v>
      </c>
      <c r="W247" s="169">
        <v>2.14</v>
      </c>
      <c r="X247" s="171">
        <v>1.69</v>
      </c>
      <c r="Y247" s="170">
        <v>0.8</v>
      </c>
      <c r="Z247" s="171">
        <v>1.46</v>
      </c>
      <c r="AA247" s="172">
        <v>10.199999999999999</v>
      </c>
      <c r="AB247" s="433">
        <v>25.7</v>
      </c>
      <c r="AC247" s="446">
        <v>10.98</v>
      </c>
      <c r="AD247" s="442">
        <v>12.7</v>
      </c>
      <c r="AE247" s="446">
        <v>9.6999999999999993</v>
      </c>
      <c r="AF247" s="724">
        <v>6</v>
      </c>
      <c r="AG247" s="461">
        <v>3758</v>
      </c>
      <c r="AH247" s="737">
        <v>1.1000000000000001</v>
      </c>
      <c r="AI247" s="768">
        <v>0.17</v>
      </c>
      <c r="AJ247" s="796" t="s">
        <v>462</v>
      </c>
      <c r="AK247" s="688" t="s">
        <v>462</v>
      </c>
      <c r="AL247" s="632">
        <v>75</v>
      </c>
      <c r="AM247" s="633">
        <v>51.829448593783134</v>
      </c>
      <c r="AN247" s="633" t="s">
        <v>462</v>
      </c>
      <c r="AO247" s="234" t="s">
        <v>462</v>
      </c>
      <c r="AP247" s="803">
        <v>0.84</v>
      </c>
      <c r="AQ247" s="803">
        <v>0.48</v>
      </c>
      <c r="AR247" s="802"/>
      <c r="AS247" s="803">
        <v>0.3</v>
      </c>
      <c r="AT247" s="804">
        <v>0.24</v>
      </c>
      <c r="AU247" s="802"/>
      <c r="AV247" s="805">
        <v>0.12</v>
      </c>
      <c r="AW247" s="807">
        <v>0</v>
      </c>
      <c r="AX247" s="807">
        <v>0</v>
      </c>
      <c r="AY247" s="807">
        <v>0</v>
      </c>
      <c r="AZ247" s="807">
        <v>0</v>
      </c>
      <c r="BA247" s="807">
        <v>0</v>
      </c>
      <c r="BB247" s="807">
        <v>0</v>
      </c>
      <c r="BC247" s="807">
        <v>0</v>
      </c>
      <c r="BD247" s="807">
        <v>0</v>
      </c>
      <c r="BE247" s="807">
        <v>0</v>
      </c>
      <c r="BF247" s="807">
        <v>0</v>
      </c>
      <c r="BG247" s="807">
        <v>0</v>
      </c>
      <c r="BH247" s="805">
        <v>1.98</v>
      </c>
      <c r="BI247" s="407">
        <v>75</v>
      </c>
      <c r="BJ247" s="407">
        <v>60</v>
      </c>
      <c r="BK247" s="407">
        <v>25</v>
      </c>
      <c r="BL247" s="406">
        <v>100</v>
      </c>
      <c r="BM247" s="406">
        <v>0</v>
      </c>
      <c r="BN247" s="394">
        <v>0</v>
      </c>
      <c r="BO247" s="394">
        <v>0</v>
      </c>
      <c r="BP247" s="394">
        <v>0</v>
      </c>
      <c r="BQ247" s="394">
        <v>0</v>
      </c>
      <c r="BR247" s="394">
        <v>0</v>
      </c>
      <c r="BS247" s="394">
        <v>0</v>
      </c>
      <c r="BT247" s="394">
        <v>0</v>
      </c>
      <c r="BU247" s="394">
        <v>0</v>
      </c>
      <c r="BV247" s="394">
        <v>0</v>
      </c>
      <c r="BW247" s="394">
        <v>0</v>
      </c>
      <c r="BX247" s="406">
        <v>17.333333333333332</v>
      </c>
      <c r="BY247" s="407">
        <v>31.982634176829297</v>
      </c>
      <c r="BZ247" s="787" t="s">
        <v>2637</v>
      </c>
      <c r="CA247" s="682" t="s">
        <v>462</v>
      </c>
      <c r="CB247" s="350" t="s">
        <v>462</v>
      </c>
      <c r="CC247" s="406">
        <v>63.243520249221191</v>
      </c>
      <c r="CD247" s="554">
        <v>0.92400000000000004</v>
      </c>
      <c r="CE247" s="417">
        <v>1.0164000000000002</v>
      </c>
      <c r="CF247" s="417">
        <v>1.1149908000000002</v>
      </c>
      <c r="CG247" s="417">
        <v>1.2231449076000001</v>
      </c>
      <c r="CH247" s="495">
        <v>1.3417899636371999</v>
      </c>
      <c r="CI247" s="418">
        <v>5.6203256712372003</v>
      </c>
      <c r="CJ247" s="407">
        <v>16.044321071188126</v>
      </c>
      <c r="CK247" s="462">
        <v>0.92</v>
      </c>
      <c r="CL247" s="463">
        <v>41.06</v>
      </c>
      <c r="CM247" s="463">
        <v>-7.21</v>
      </c>
      <c r="CN247" s="529">
        <v>1.81</v>
      </c>
      <c r="CO247" s="530">
        <v>17.579999999999998</v>
      </c>
    </row>
    <row r="248" spans="1:93" ht="11.25" customHeight="1">
      <c r="A248" s="86" t="s">
        <v>447</v>
      </c>
      <c r="B248" s="24" t="s">
        <v>448</v>
      </c>
      <c r="C248" s="24" t="s">
        <v>497</v>
      </c>
      <c r="D248" s="117">
        <v>26</v>
      </c>
      <c r="E248" s="121">
        <v>103</v>
      </c>
      <c r="F248" s="57" t="s">
        <v>2659</v>
      </c>
      <c r="G248" s="49" t="s">
        <v>2659</v>
      </c>
      <c r="H248" s="338">
        <v>33.65</v>
      </c>
      <c r="I248" s="227">
        <v>2.9123328380386329</v>
      </c>
      <c r="J248" s="113">
        <v>0.48</v>
      </c>
      <c r="K248" s="113">
        <v>0.49</v>
      </c>
      <c r="L248" s="83">
        <v>2.0833333333333259</v>
      </c>
      <c r="M248" s="140">
        <v>41802</v>
      </c>
      <c r="N248" s="27">
        <v>41806</v>
      </c>
      <c r="O248" s="28">
        <v>41821</v>
      </c>
      <c r="P248" s="26" t="s">
        <v>2732</v>
      </c>
      <c r="Q248" s="91" t="s">
        <v>2798</v>
      </c>
      <c r="R248" s="224">
        <v>0.98</v>
      </c>
      <c r="S248" s="231">
        <v>38.28125</v>
      </c>
      <c r="T248" s="680">
        <v>-19.836321954529936</v>
      </c>
      <c r="U248" s="227">
        <v>13.14453125</v>
      </c>
      <c r="V248" s="263">
        <v>12</v>
      </c>
      <c r="W248" s="161">
        <v>2.56</v>
      </c>
      <c r="X248" s="149" t="s">
        <v>462</v>
      </c>
      <c r="Y248" s="155">
        <v>3.84</v>
      </c>
      <c r="Z248" s="149">
        <v>1.1000000000000001</v>
      </c>
      <c r="AA248" s="156">
        <v>8.4</v>
      </c>
      <c r="AB248" s="432">
        <v>7.6</v>
      </c>
      <c r="AC248" s="474">
        <v>4.79</v>
      </c>
      <c r="AD248" s="443">
        <v>8.1</v>
      </c>
      <c r="AE248" s="474" t="s">
        <v>462</v>
      </c>
      <c r="AF248" s="723">
        <v>3</v>
      </c>
      <c r="AG248" s="466">
        <v>435</v>
      </c>
      <c r="AH248" s="655">
        <v>0.9</v>
      </c>
      <c r="AI248" s="767">
        <v>0</v>
      </c>
      <c r="AJ248" s="796">
        <v>0.18633368075179524</v>
      </c>
      <c r="AK248" s="688">
        <v>0.57925436414503217</v>
      </c>
      <c r="AL248" s="634">
        <v>1.0416666666666741</v>
      </c>
      <c r="AM248" s="631">
        <v>1.4136145345987616</v>
      </c>
      <c r="AN248" s="631">
        <v>1.5093028140895415</v>
      </c>
      <c r="AO248" s="638">
        <v>2.6055959307570209</v>
      </c>
      <c r="AP248" s="808">
        <v>0.97</v>
      </c>
      <c r="AQ248" s="808">
        <v>0.96</v>
      </c>
      <c r="AR248" s="809"/>
      <c r="AS248" s="813">
        <v>0.94</v>
      </c>
      <c r="AT248" s="796">
        <v>0.93</v>
      </c>
      <c r="AU248" s="809"/>
      <c r="AV248" s="810">
        <v>0.91</v>
      </c>
      <c r="AW248" s="812">
        <v>0.9</v>
      </c>
      <c r="AX248" s="811">
        <v>0.88</v>
      </c>
      <c r="AY248" s="811">
        <v>0.86</v>
      </c>
      <c r="AZ248" s="811">
        <v>0.84</v>
      </c>
      <c r="BA248" s="811">
        <v>0.8</v>
      </c>
      <c r="BB248" s="811">
        <v>0.75</v>
      </c>
      <c r="BC248" s="811">
        <v>0.65</v>
      </c>
      <c r="BD248" s="811">
        <v>0.6</v>
      </c>
      <c r="BE248" s="811">
        <v>0.56000000000000005</v>
      </c>
      <c r="BF248" s="811">
        <v>0.51</v>
      </c>
      <c r="BG248" s="811">
        <v>0.19500000000000001</v>
      </c>
      <c r="BH248" s="810">
        <v>12.255000000000001</v>
      </c>
      <c r="BI248" s="405">
        <v>1.0416666666666741</v>
      </c>
      <c r="BJ248" s="405">
        <v>2.1276595744680771</v>
      </c>
      <c r="BK248" s="405">
        <v>1.0752688172043001</v>
      </c>
      <c r="BL248" s="404">
        <v>2.19780219780219</v>
      </c>
      <c r="BM248" s="404">
        <v>1.1111111111111072</v>
      </c>
      <c r="BN248" s="306">
        <v>2.2727272727272707</v>
      </c>
      <c r="BO248" s="306">
        <v>2.3255813953488413</v>
      </c>
      <c r="BP248" s="306">
        <v>2.3809523809523725</v>
      </c>
      <c r="BQ248" s="306">
        <v>4.9999999999999822</v>
      </c>
      <c r="BR248" s="306">
        <v>6.6666666666666652</v>
      </c>
      <c r="BS248" s="306">
        <v>15.384615384615374</v>
      </c>
      <c r="BT248" s="306">
        <v>8.3333333333333481</v>
      </c>
      <c r="BU248" s="306">
        <v>7.1428571428571397</v>
      </c>
      <c r="BV248" s="306">
        <v>9.8039215686274606</v>
      </c>
      <c r="BW248" s="306">
        <v>161.53846153846155</v>
      </c>
      <c r="BX248" s="404">
        <v>15.226841670056157</v>
      </c>
      <c r="BY248" s="405">
        <v>39.301070533095753</v>
      </c>
      <c r="BZ248" s="788" t="s">
        <v>2637</v>
      </c>
      <c r="CA248" s="486">
        <v>-8.7228955978718261</v>
      </c>
      <c r="CB248" s="348">
        <v>4.4216356521281739</v>
      </c>
      <c r="CC248" s="404">
        <v>42.30917851472266</v>
      </c>
      <c r="CD248" s="570">
        <v>1.04372</v>
      </c>
      <c r="CE248" s="419">
        <v>1.0937141880000001</v>
      </c>
      <c r="CF248" s="419">
        <v>1.1265256136400001</v>
      </c>
      <c r="CG248" s="419">
        <v>1.1603213820492002</v>
      </c>
      <c r="CH248" s="496">
        <v>1.1951310235106762</v>
      </c>
      <c r="CI248" s="416">
        <v>5.6194122071998764</v>
      </c>
      <c r="CJ248" s="405">
        <v>16.699590511738119</v>
      </c>
      <c r="CK248" s="457">
        <v>1.1299999999999999</v>
      </c>
      <c r="CL248" s="458">
        <v>12.63</v>
      </c>
      <c r="CM248" s="458">
        <v>-5.42</v>
      </c>
      <c r="CN248" s="525">
        <v>-1.1200000000000001</v>
      </c>
      <c r="CO248" s="508">
        <v>3.84</v>
      </c>
    </row>
    <row r="249" spans="1:93" ht="11.25" customHeight="1">
      <c r="A249" s="23" t="s">
        <v>2587</v>
      </c>
      <c r="B249" s="24" t="s">
        <v>2588</v>
      </c>
      <c r="C249" s="24" t="s">
        <v>497</v>
      </c>
      <c r="D249" s="117">
        <v>6</v>
      </c>
      <c r="E249" s="24">
        <v>446</v>
      </c>
      <c r="F249" s="57" t="s">
        <v>2659</v>
      </c>
      <c r="G249" s="49" t="s">
        <v>2659</v>
      </c>
      <c r="H249" s="184">
        <v>26.39</v>
      </c>
      <c r="I249" s="227">
        <v>3.0314513073133762</v>
      </c>
      <c r="J249" s="126">
        <v>0.16</v>
      </c>
      <c r="K249" s="126">
        <v>0.2</v>
      </c>
      <c r="L249" s="83">
        <v>25</v>
      </c>
      <c r="M249" s="140">
        <v>42033</v>
      </c>
      <c r="N249" s="27">
        <v>42037</v>
      </c>
      <c r="O249" s="28">
        <v>42048</v>
      </c>
      <c r="P249" s="93" t="s">
        <v>2158</v>
      </c>
      <c r="Q249" s="626"/>
      <c r="R249" s="224">
        <v>0.8</v>
      </c>
      <c r="S249" s="231">
        <v>43.243243243243242</v>
      </c>
      <c r="T249" s="680">
        <v>-8.51928771199516</v>
      </c>
      <c r="U249" s="227">
        <v>14.264864864864865</v>
      </c>
      <c r="V249" s="263">
        <v>12</v>
      </c>
      <c r="W249" s="161">
        <v>1.85</v>
      </c>
      <c r="X249" s="149">
        <v>1.58</v>
      </c>
      <c r="Y249" s="155">
        <v>4.8600000000000003</v>
      </c>
      <c r="Z249" s="149">
        <v>1.32</v>
      </c>
      <c r="AA249" s="156">
        <v>14.7</v>
      </c>
      <c r="AB249" s="432">
        <v>-4.5999999999999996</v>
      </c>
      <c r="AC249" s="474">
        <v>6.56</v>
      </c>
      <c r="AD249" s="443">
        <v>3.3</v>
      </c>
      <c r="AE249" s="474">
        <v>9</v>
      </c>
      <c r="AF249" s="723">
        <v>6</v>
      </c>
      <c r="AG249" s="456">
        <v>1208</v>
      </c>
      <c r="AH249" s="655">
        <v>1.1000000000000001</v>
      </c>
      <c r="AI249" s="767">
        <v>0.13</v>
      </c>
      <c r="AJ249" s="796" t="s">
        <v>462</v>
      </c>
      <c r="AK249" s="688" t="s">
        <v>462</v>
      </c>
      <c r="AL249" s="634">
        <v>18.518518518518512</v>
      </c>
      <c r="AM249" s="631">
        <v>12.457688706899894</v>
      </c>
      <c r="AN249" s="631" t="s">
        <v>462</v>
      </c>
      <c r="AO249" s="235" t="s">
        <v>462</v>
      </c>
      <c r="AP249" s="808">
        <v>0.64</v>
      </c>
      <c r="AQ249" s="808">
        <v>0.54</v>
      </c>
      <c r="AR249" s="809"/>
      <c r="AS249" s="808">
        <v>0.48</v>
      </c>
      <c r="AT249" s="796">
        <v>0.45</v>
      </c>
      <c r="AU249" s="809"/>
      <c r="AV249" s="810">
        <v>0.33750000000000002</v>
      </c>
      <c r="AW249" s="812">
        <v>0</v>
      </c>
      <c r="AX249" s="812">
        <v>0</v>
      </c>
      <c r="AY249" s="812">
        <v>0</v>
      </c>
      <c r="AZ249" s="812">
        <v>0</v>
      </c>
      <c r="BA249" s="812">
        <v>0</v>
      </c>
      <c r="BB249" s="812">
        <v>0</v>
      </c>
      <c r="BC249" s="812">
        <v>0</v>
      </c>
      <c r="BD249" s="812">
        <v>0</v>
      </c>
      <c r="BE249" s="812">
        <v>0</v>
      </c>
      <c r="BF249" s="812">
        <v>0</v>
      </c>
      <c r="BG249" s="812">
        <v>0</v>
      </c>
      <c r="BH249" s="810">
        <v>2.4474999999999998</v>
      </c>
      <c r="BI249" s="405">
        <v>18.518518518518512</v>
      </c>
      <c r="BJ249" s="405">
        <v>12.5</v>
      </c>
      <c r="BK249" s="405">
        <v>6.6666666666666652</v>
      </c>
      <c r="BL249" s="404">
        <v>33.333333333333329</v>
      </c>
      <c r="BM249" s="404">
        <v>0</v>
      </c>
      <c r="BN249" s="306">
        <v>0</v>
      </c>
      <c r="BO249" s="306">
        <v>0</v>
      </c>
      <c r="BP249" s="306">
        <v>0</v>
      </c>
      <c r="BQ249" s="306">
        <v>0</v>
      </c>
      <c r="BR249" s="306">
        <v>0</v>
      </c>
      <c r="BS249" s="306">
        <v>0</v>
      </c>
      <c r="BT249" s="306">
        <v>0</v>
      </c>
      <c r="BU249" s="306">
        <v>0</v>
      </c>
      <c r="BV249" s="306">
        <v>0</v>
      </c>
      <c r="BW249" s="306">
        <v>0</v>
      </c>
      <c r="BX249" s="404">
        <v>4.7345679012345689</v>
      </c>
      <c r="BY249" s="405">
        <v>9.3754967353033525</v>
      </c>
      <c r="BZ249" s="788" t="s">
        <v>2637</v>
      </c>
      <c r="CA249" s="486" t="s">
        <v>462</v>
      </c>
      <c r="CB249" s="348" t="s">
        <v>462</v>
      </c>
      <c r="CC249" s="404">
        <v>49.376473139806478</v>
      </c>
      <c r="CD249" s="570">
        <v>0.64639999999999997</v>
      </c>
      <c r="CE249" s="419">
        <v>0.68880383999999995</v>
      </c>
      <c r="CF249" s="419">
        <v>0.75079618559999994</v>
      </c>
      <c r="CG249" s="419">
        <v>0.81836784230399995</v>
      </c>
      <c r="CH249" s="496">
        <v>0.89202094811136001</v>
      </c>
      <c r="CI249" s="416">
        <v>3.79638881601536</v>
      </c>
      <c r="CJ249" s="405">
        <v>14.385709799224555</v>
      </c>
      <c r="CK249" s="457">
        <v>1.18</v>
      </c>
      <c r="CL249" s="458">
        <v>11.37</v>
      </c>
      <c r="CM249" s="458">
        <v>-10.47</v>
      </c>
      <c r="CN249" s="525">
        <v>1.99</v>
      </c>
      <c r="CO249" s="508">
        <v>-0.26</v>
      </c>
    </row>
    <row r="250" spans="1:93" ht="11.25" customHeight="1">
      <c r="A250" s="23" t="s">
        <v>2822</v>
      </c>
      <c r="B250" s="24" t="s">
        <v>2823</v>
      </c>
      <c r="C250" s="24" t="s">
        <v>497</v>
      </c>
      <c r="D250" s="117">
        <v>14</v>
      </c>
      <c r="E250" s="121">
        <v>210</v>
      </c>
      <c r="F250" s="38" t="s">
        <v>2049</v>
      </c>
      <c r="G250" s="39" t="s">
        <v>2049</v>
      </c>
      <c r="H250" s="687">
        <v>26</v>
      </c>
      <c r="I250" s="227">
        <v>4.1538461538461542</v>
      </c>
      <c r="J250" s="106">
        <v>0.26</v>
      </c>
      <c r="K250" s="106">
        <v>0.27</v>
      </c>
      <c r="L250" s="83">
        <v>3.8461538461538547</v>
      </c>
      <c r="M250" s="26">
        <v>41978</v>
      </c>
      <c r="N250" s="27">
        <v>41982</v>
      </c>
      <c r="O250" s="26">
        <v>42004</v>
      </c>
      <c r="P250" s="92" t="s">
        <v>1445</v>
      </c>
      <c r="Q250" s="198"/>
      <c r="R250" s="224">
        <v>1.08</v>
      </c>
      <c r="S250" s="231">
        <v>65.454545454545467</v>
      </c>
      <c r="T250" s="680" t="s">
        <v>462</v>
      </c>
      <c r="U250" s="227">
        <v>15.757575757575758</v>
      </c>
      <c r="V250" s="263">
        <v>12</v>
      </c>
      <c r="W250" s="478">
        <v>1.65</v>
      </c>
      <c r="X250" s="480" t="s">
        <v>462</v>
      </c>
      <c r="Y250" s="479" t="s">
        <v>462</v>
      </c>
      <c r="Z250" s="480" t="s">
        <v>462</v>
      </c>
      <c r="AA250" s="481" t="s">
        <v>462</v>
      </c>
      <c r="AB250" s="484" t="s">
        <v>462</v>
      </c>
      <c r="AC250" s="734" t="s">
        <v>462</v>
      </c>
      <c r="AD250" s="523" t="s">
        <v>462</v>
      </c>
      <c r="AE250" s="734" t="s">
        <v>462</v>
      </c>
      <c r="AF250" s="723">
        <v>0</v>
      </c>
      <c r="AG250" s="735">
        <v>144</v>
      </c>
      <c r="AH250" s="739" t="s">
        <v>462</v>
      </c>
      <c r="AI250" s="479" t="s">
        <v>462</v>
      </c>
      <c r="AJ250" s="796" t="s">
        <v>462</v>
      </c>
      <c r="AK250" s="688">
        <v>0.64366711479829752</v>
      </c>
      <c r="AL250" s="634">
        <v>0.96153846153845812</v>
      </c>
      <c r="AM250" s="631">
        <v>2.6768464584517204</v>
      </c>
      <c r="AN250" s="631">
        <v>2.67868412386294</v>
      </c>
      <c r="AO250" s="235">
        <v>4.1615985379373388</v>
      </c>
      <c r="AP250" s="808">
        <v>1.05</v>
      </c>
      <c r="AQ250" s="813">
        <v>1.04</v>
      </c>
      <c r="AR250" s="809"/>
      <c r="AS250" s="808">
        <v>1.01</v>
      </c>
      <c r="AT250" s="796">
        <v>0.97</v>
      </c>
      <c r="AU250" s="809"/>
      <c r="AV250" s="810">
        <v>0.93</v>
      </c>
      <c r="AW250" s="812">
        <v>0.92</v>
      </c>
      <c r="AX250" s="811">
        <v>0.89</v>
      </c>
      <c r="AY250" s="812">
        <v>0.88</v>
      </c>
      <c r="AZ250" s="811">
        <v>0.84855999999999998</v>
      </c>
      <c r="BA250" s="811">
        <v>0.78094800000000009</v>
      </c>
      <c r="BB250" s="811">
        <v>0.69841399999999998</v>
      </c>
      <c r="BC250" s="811">
        <v>0.62222</v>
      </c>
      <c r="BD250" s="811">
        <v>0.53967799999999999</v>
      </c>
      <c r="BE250" s="811">
        <v>0.48979499999999998</v>
      </c>
      <c r="BF250" s="812">
        <v>0</v>
      </c>
      <c r="BG250" s="812">
        <v>0</v>
      </c>
      <c r="BH250" s="810">
        <v>11.669615</v>
      </c>
      <c r="BI250" s="405">
        <v>0.96153846153845812</v>
      </c>
      <c r="BJ250" s="405">
        <v>2.9702970297029729</v>
      </c>
      <c r="BK250" s="405">
        <v>4.1237113402061931</v>
      </c>
      <c r="BL250" s="404">
        <v>4.3010752688172005</v>
      </c>
      <c r="BM250" s="404">
        <v>1.0869565217391353</v>
      </c>
      <c r="BN250" s="306">
        <v>3.3707865168539408</v>
      </c>
      <c r="BO250" s="306">
        <v>1.1363636363636465</v>
      </c>
      <c r="BP250" s="306">
        <v>3.7051004053926695</v>
      </c>
      <c r="BQ250" s="306">
        <v>8.6576827138298498</v>
      </c>
      <c r="BR250" s="306">
        <v>11.817346158582165</v>
      </c>
      <c r="BS250" s="306">
        <v>12.245508019671503</v>
      </c>
      <c r="BT250" s="306">
        <v>15.294675714036888</v>
      </c>
      <c r="BU250" s="306">
        <v>10.184464929205085</v>
      </c>
      <c r="BV250" s="306">
        <v>0</v>
      </c>
      <c r="BW250" s="306">
        <v>0</v>
      </c>
      <c r="BX250" s="404">
        <v>5.3237004477293128</v>
      </c>
      <c r="BY250" s="405">
        <v>4.82973755665809</v>
      </c>
      <c r="BZ250" s="788" t="s">
        <v>2637</v>
      </c>
      <c r="CA250" s="486">
        <v>-8.9250454798666645</v>
      </c>
      <c r="CB250" s="348">
        <v>6.8325302777090942</v>
      </c>
      <c r="CC250" s="404">
        <v>30.003048816624695</v>
      </c>
      <c r="CD250" s="570">
        <v>1.0815000000000001</v>
      </c>
      <c r="CE250" s="419">
        <v>1.1139450000000002</v>
      </c>
      <c r="CF250" s="419">
        <v>1.1473633500000002</v>
      </c>
      <c r="CG250" s="419">
        <v>1.1817842505000002</v>
      </c>
      <c r="CH250" s="496">
        <v>1.2172377780150003</v>
      </c>
      <c r="CI250" s="416">
        <v>5.7418303785150009</v>
      </c>
      <c r="CJ250" s="405">
        <v>22.083962994288463</v>
      </c>
      <c r="CK250" s="483" t="s">
        <v>462</v>
      </c>
      <c r="CL250" s="502" t="s">
        <v>462</v>
      </c>
      <c r="CM250" s="502">
        <v>-1.89</v>
      </c>
      <c r="CN250" s="526">
        <v>4.24</v>
      </c>
      <c r="CO250" s="527">
        <v>6.68</v>
      </c>
    </row>
    <row r="251" spans="1:93" ht="11.25" customHeight="1">
      <c r="A251" s="23" t="s">
        <v>3063</v>
      </c>
      <c r="B251" s="24" t="s">
        <v>3064</v>
      </c>
      <c r="C251" s="29" t="s">
        <v>497</v>
      </c>
      <c r="D251" s="117">
        <v>20</v>
      </c>
      <c r="E251" s="121">
        <v>153</v>
      </c>
      <c r="F251" s="38" t="s">
        <v>2049</v>
      </c>
      <c r="G251" s="39" t="s">
        <v>2049</v>
      </c>
      <c r="H251" s="161">
        <v>24.54</v>
      </c>
      <c r="I251" s="227">
        <v>3.0969845150774247</v>
      </c>
      <c r="J251" s="95">
        <v>0.18666666666666668</v>
      </c>
      <c r="K251" s="95">
        <v>0.19</v>
      </c>
      <c r="L251" s="83">
        <v>1.7857142857142794</v>
      </c>
      <c r="M251" s="140">
        <v>42009</v>
      </c>
      <c r="N251" s="27">
        <v>42011</v>
      </c>
      <c r="O251" s="28">
        <v>42020</v>
      </c>
      <c r="P251" s="93" t="s">
        <v>2853</v>
      </c>
      <c r="Q251" s="198"/>
      <c r="R251" s="192">
        <v>0.76</v>
      </c>
      <c r="S251" s="231">
        <v>46.060606060606062</v>
      </c>
      <c r="T251" s="680">
        <v>-1.4259238701752608</v>
      </c>
      <c r="U251" s="227">
        <v>14.872727272727273</v>
      </c>
      <c r="V251" s="264">
        <v>12</v>
      </c>
      <c r="W251" s="162">
        <v>1.65</v>
      </c>
      <c r="X251" s="150">
        <v>2.12</v>
      </c>
      <c r="Y251" s="157">
        <v>4.16</v>
      </c>
      <c r="Z251" s="150">
        <v>1.47</v>
      </c>
      <c r="AA251" s="158">
        <v>10.199999999999999</v>
      </c>
      <c r="AB251" s="434">
        <v>6.5</v>
      </c>
      <c r="AC251" s="475">
        <v>13.99</v>
      </c>
      <c r="AD251" s="445">
        <v>6.1</v>
      </c>
      <c r="AE251" s="475">
        <v>7</v>
      </c>
      <c r="AF251" s="725">
        <v>3</v>
      </c>
      <c r="AG251" s="467">
        <v>341</v>
      </c>
      <c r="AH251" s="738">
        <v>3.1</v>
      </c>
      <c r="AI251" s="769">
        <v>1.48</v>
      </c>
      <c r="AJ251" s="796">
        <v>1.22161931847101</v>
      </c>
      <c r="AK251" s="688">
        <v>0.65345682590516951</v>
      </c>
      <c r="AL251" s="635">
        <v>4.949504950495065</v>
      </c>
      <c r="AM251" s="636">
        <v>5.9995253331064369</v>
      </c>
      <c r="AN251" s="636">
        <v>7.4518778426731602</v>
      </c>
      <c r="AO251" s="236">
        <v>11.403779939632287</v>
      </c>
      <c r="AP251" s="814">
        <v>0.70666000000000007</v>
      </c>
      <c r="AQ251" s="814">
        <v>0.67333333333333334</v>
      </c>
      <c r="AR251" s="815"/>
      <c r="AS251" s="814">
        <v>0.62666666666666659</v>
      </c>
      <c r="AT251" s="797">
        <v>0.59333333333333338</v>
      </c>
      <c r="AU251" s="815"/>
      <c r="AV251" s="816">
        <v>0.54666666666666663</v>
      </c>
      <c r="AW251" s="817">
        <v>0.49333333333333335</v>
      </c>
      <c r="AX251" s="817">
        <v>0.42</v>
      </c>
      <c r="AY251" s="817">
        <v>0.37833333333333335</v>
      </c>
      <c r="AZ251" s="817">
        <v>0.3</v>
      </c>
      <c r="BA251" s="817">
        <v>0.28000000000000003</v>
      </c>
      <c r="BB251" s="817">
        <v>0.24</v>
      </c>
      <c r="BC251" s="817">
        <v>0.22666666666666668</v>
      </c>
      <c r="BD251" s="817">
        <v>0.19110666666666667</v>
      </c>
      <c r="BE251" s="817">
        <v>0.16888</v>
      </c>
      <c r="BF251" s="817">
        <v>0.15112</v>
      </c>
      <c r="BG251" s="817">
        <v>6.6666666666666666E-2</v>
      </c>
      <c r="BH251" s="816">
        <v>6.0627666666666649</v>
      </c>
      <c r="BI251" s="409">
        <v>4.949504950495065</v>
      </c>
      <c r="BJ251" s="409">
        <v>7.4468085106383031</v>
      </c>
      <c r="BK251" s="409">
        <v>5.617977528089857</v>
      </c>
      <c r="BL251" s="408">
        <v>8.5365853658536661</v>
      </c>
      <c r="BM251" s="408">
        <v>10.810810810810811</v>
      </c>
      <c r="BN251" s="395">
        <v>17.460317460317466</v>
      </c>
      <c r="BO251" s="395">
        <v>11.013215859030833</v>
      </c>
      <c r="BP251" s="395">
        <v>26.111111111111128</v>
      </c>
      <c r="BQ251" s="395">
        <v>7.1428571428571397</v>
      </c>
      <c r="BR251" s="395">
        <v>16.666666666666675</v>
      </c>
      <c r="BS251" s="395">
        <v>5.8823529411764497</v>
      </c>
      <c r="BT251" s="395">
        <v>18.607409474638949</v>
      </c>
      <c r="BU251" s="395">
        <v>13.161219011526937</v>
      </c>
      <c r="BV251" s="395">
        <v>11.752249867654839</v>
      </c>
      <c r="BW251" s="395">
        <v>126.68</v>
      </c>
      <c r="BX251" s="408">
        <v>19.455939113391207</v>
      </c>
      <c r="BY251" s="409">
        <v>29.211861507686912</v>
      </c>
      <c r="BZ251" s="654" t="s">
        <v>2637</v>
      </c>
      <c r="CA251" s="487">
        <v>-4.3238649149766886</v>
      </c>
      <c r="CB251" s="349">
        <v>10.548862357750584</v>
      </c>
      <c r="CC251" s="408">
        <v>62.76997787266113</v>
      </c>
      <c r="CD251" s="574">
        <v>0.75259290000000001</v>
      </c>
      <c r="CE251" s="420">
        <v>0.8278521900000001</v>
      </c>
      <c r="CF251" s="420">
        <v>0.88580184330000011</v>
      </c>
      <c r="CG251" s="420">
        <v>0.94780797233100023</v>
      </c>
      <c r="CH251" s="497">
        <v>1.0141545303941704</v>
      </c>
      <c r="CI251" s="421">
        <v>4.4282094360251705</v>
      </c>
      <c r="CJ251" s="409">
        <v>18.044863227486431</v>
      </c>
      <c r="CK251" s="468">
        <v>0.7</v>
      </c>
      <c r="CL251" s="469">
        <v>11.36</v>
      </c>
      <c r="CM251" s="469">
        <v>-16.190000000000001</v>
      </c>
      <c r="CN251" s="528">
        <v>-3</v>
      </c>
      <c r="CO251" s="476">
        <v>-0.66</v>
      </c>
    </row>
    <row r="252" spans="1:93" ht="11.25" customHeight="1">
      <c r="A252" s="128" t="s">
        <v>1769</v>
      </c>
      <c r="B252" s="16" t="s">
        <v>657</v>
      </c>
      <c r="C252" s="9" t="s">
        <v>497</v>
      </c>
      <c r="D252" s="116">
        <v>14</v>
      </c>
      <c r="E252" s="121">
        <v>204</v>
      </c>
      <c r="F252" s="78" t="s">
        <v>2659</v>
      </c>
      <c r="G252" s="50" t="s">
        <v>2659</v>
      </c>
      <c r="H252" s="905">
        <v>35</v>
      </c>
      <c r="I252" s="226">
        <v>3</v>
      </c>
      <c r="J252" s="111">
        <v>1</v>
      </c>
      <c r="K252" s="111">
        <v>1.05</v>
      </c>
      <c r="L252" s="500">
        <v>5</v>
      </c>
      <c r="M252" s="20">
        <v>41788</v>
      </c>
      <c r="N252" s="19">
        <v>41792</v>
      </c>
      <c r="O252" s="20">
        <v>41806</v>
      </c>
      <c r="P252" s="19" t="s">
        <v>918</v>
      </c>
      <c r="Q252" s="128" t="s">
        <v>454</v>
      </c>
      <c r="R252" s="224">
        <v>1.05</v>
      </c>
      <c r="S252" s="675">
        <v>23.385300668151448</v>
      </c>
      <c r="T252" s="684" t="s">
        <v>462</v>
      </c>
      <c r="U252" s="226">
        <v>7.7951002227171484</v>
      </c>
      <c r="V252" s="263">
        <v>3</v>
      </c>
      <c r="W252" s="478">
        <v>4.49</v>
      </c>
      <c r="X252" s="480" t="s">
        <v>462</v>
      </c>
      <c r="Y252" s="479" t="s">
        <v>462</v>
      </c>
      <c r="Z252" s="480" t="s">
        <v>462</v>
      </c>
      <c r="AA252" s="481" t="s">
        <v>462</v>
      </c>
      <c r="AB252" s="908" t="s">
        <v>462</v>
      </c>
      <c r="AC252" s="1041" t="s">
        <v>462</v>
      </c>
      <c r="AD252" s="523" t="s">
        <v>462</v>
      </c>
      <c r="AE252" s="734" t="s">
        <v>462</v>
      </c>
      <c r="AF252" s="723">
        <v>0</v>
      </c>
      <c r="AG252" s="735">
        <v>15</v>
      </c>
      <c r="AH252" s="739" t="s">
        <v>462</v>
      </c>
      <c r="AI252" s="479" t="s">
        <v>462</v>
      </c>
      <c r="AJ252" s="795" t="s">
        <v>462</v>
      </c>
      <c r="AK252" s="794">
        <v>0.59853756368847899</v>
      </c>
      <c r="AL252" s="634">
        <v>5</v>
      </c>
      <c r="AM252" s="631">
        <v>5.2726599609396629</v>
      </c>
      <c r="AN252" s="631">
        <v>5.5892882483376871</v>
      </c>
      <c r="AO252" s="235">
        <v>9.3382413860439772</v>
      </c>
      <c r="AP252" s="808">
        <v>1.05</v>
      </c>
      <c r="AQ252" s="808">
        <v>1</v>
      </c>
      <c r="AR252" s="809"/>
      <c r="AS252" s="808">
        <v>0.95</v>
      </c>
      <c r="AT252" s="796">
        <v>0.9</v>
      </c>
      <c r="AU252" s="825"/>
      <c r="AV252" s="810">
        <v>0.85</v>
      </c>
      <c r="AW252" s="811">
        <v>0.8</v>
      </c>
      <c r="AX252" s="811">
        <v>0.75</v>
      </c>
      <c r="AY252" s="811">
        <v>0.65</v>
      </c>
      <c r="AZ252" s="811">
        <v>0.55000000000000004</v>
      </c>
      <c r="BA252" s="811">
        <v>0.5</v>
      </c>
      <c r="BB252" s="811">
        <v>0.43</v>
      </c>
      <c r="BC252" s="811">
        <v>0.4</v>
      </c>
      <c r="BD252" s="811">
        <v>0.34</v>
      </c>
      <c r="BE252" s="811">
        <v>0.33</v>
      </c>
      <c r="BF252" s="812">
        <v>0</v>
      </c>
      <c r="BG252" s="811">
        <v>0.31</v>
      </c>
      <c r="BH252" s="810">
        <v>9.81</v>
      </c>
      <c r="BI252" s="405">
        <v>5</v>
      </c>
      <c r="BJ252" s="405">
        <v>5.2631578947368363</v>
      </c>
      <c r="BK252" s="405">
        <v>5.555555555555558</v>
      </c>
      <c r="BL252" s="404">
        <v>5.8823529411764719</v>
      </c>
      <c r="BM252" s="404">
        <v>6.25</v>
      </c>
      <c r="BN252" s="306">
        <v>6.6666666666666652</v>
      </c>
      <c r="BO252" s="306">
        <v>15.384615384615374</v>
      </c>
      <c r="BP252" s="306">
        <v>18.181818181818166</v>
      </c>
      <c r="BQ252" s="306">
        <v>10</v>
      </c>
      <c r="BR252" s="306">
        <v>16.279069767441868</v>
      </c>
      <c r="BS252" s="306">
        <v>7.5</v>
      </c>
      <c r="BT252" s="306">
        <v>17.647058823529417</v>
      </c>
      <c r="BU252" s="306">
        <v>3.0303030303030276</v>
      </c>
      <c r="BV252" s="306">
        <v>0</v>
      </c>
      <c r="BW252" s="306">
        <v>0</v>
      </c>
      <c r="BX252" s="404">
        <v>8.1760398830562266</v>
      </c>
      <c r="BY252" s="405">
        <v>5.8199889094050379</v>
      </c>
      <c r="BZ252" s="788" t="s">
        <v>2637</v>
      </c>
      <c r="CA252" s="486">
        <v>0.79418802562053958</v>
      </c>
      <c r="CB252" s="348">
        <v>8.589288248337688</v>
      </c>
      <c r="CC252" s="404">
        <v>40.430074650101929</v>
      </c>
      <c r="CD252" s="570">
        <v>1.0815000000000001</v>
      </c>
      <c r="CE252" s="419">
        <v>1.1139450000000002</v>
      </c>
      <c r="CF252" s="419">
        <v>1.1473633500000002</v>
      </c>
      <c r="CG252" s="419">
        <v>1.1817842505000002</v>
      </c>
      <c r="CH252" s="496">
        <v>1.2172377780150003</v>
      </c>
      <c r="CI252" s="416">
        <v>5.7418303785150009</v>
      </c>
      <c r="CJ252" s="405">
        <v>16.405229652900001</v>
      </c>
      <c r="CK252" s="483" t="s">
        <v>462</v>
      </c>
      <c r="CL252" s="502">
        <v>19.66</v>
      </c>
      <c r="CM252" s="502">
        <v>0</v>
      </c>
      <c r="CN252" s="526">
        <v>10.39</v>
      </c>
      <c r="CO252" s="527">
        <v>11.83</v>
      </c>
    </row>
    <row r="253" spans="1:93" ht="11.25" customHeight="1">
      <c r="A253" s="23" t="s">
        <v>22</v>
      </c>
      <c r="B253" s="24" t="s">
        <v>837</v>
      </c>
      <c r="C253" s="109" t="s">
        <v>686</v>
      </c>
      <c r="D253" s="117">
        <v>5</v>
      </c>
      <c r="E253" s="24">
        <v>625</v>
      </c>
      <c r="F253" s="57" t="s">
        <v>2659</v>
      </c>
      <c r="G253" s="49" t="s">
        <v>2659</v>
      </c>
      <c r="H253" s="181">
        <v>32.28</v>
      </c>
      <c r="I253" s="227">
        <v>1.3630731102850062</v>
      </c>
      <c r="J253" s="106">
        <v>0.1</v>
      </c>
      <c r="K253" s="106">
        <v>0.11</v>
      </c>
      <c r="L253" s="83">
        <v>9.9999999999999858</v>
      </c>
      <c r="M253" s="26">
        <v>42053</v>
      </c>
      <c r="N253" s="27">
        <v>42055</v>
      </c>
      <c r="O253" s="26">
        <v>42069</v>
      </c>
      <c r="P253" s="27" t="s">
        <v>2776</v>
      </c>
      <c r="Q253" s="198"/>
      <c r="R253" s="224">
        <v>0.44</v>
      </c>
      <c r="S253" s="231">
        <v>31.428571428571434</v>
      </c>
      <c r="T253" s="680">
        <v>69.994957908420673</v>
      </c>
      <c r="U253" s="227">
        <v>23.05714285714286</v>
      </c>
      <c r="V253" s="263">
        <v>12</v>
      </c>
      <c r="W253" s="161">
        <v>1.4</v>
      </c>
      <c r="X253" s="149">
        <v>1.54</v>
      </c>
      <c r="Y253" s="155">
        <v>2.97</v>
      </c>
      <c r="Z253" s="149">
        <v>2.82</v>
      </c>
      <c r="AA253" s="156">
        <v>12.3</v>
      </c>
      <c r="AB253" s="432">
        <v>13</v>
      </c>
      <c r="AC253" s="474">
        <v>13.63</v>
      </c>
      <c r="AD253" s="443">
        <v>-0.8</v>
      </c>
      <c r="AE253" s="474">
        <v>15</v>
      </c>
      <c r="AF253" s="723">
        <v>8</v>
      </c>
      <c r="AG253" s="456">
        <v>4548</v>
      </c>
      <c r="AH253" s="655">
        <v>0.9</v>
      </c>
      <c r="AI253" s="767">
        <v>0.23</v>
      </c>
      <c r="AJ253" s="796" t="s">
        <v>462</v>
      </c>
      <c r="AK253" s="688" t="s">
        <v>462</v>
      </c>
      <c r="AL253" s="634">
        <v>11.111111111111116</v>
      </c>
      <c r="AM253" s="631">
        <v>18.563110149668759</v>
      </c>
      <c r="AN253" s="631" t="s">
        <v>462</v>
      </c>
      <c r="AO253" s="235" t="s">
        <v>462</v>
      </c>
      <c r="AP253" s="808">
        <v>0.4</v>
      </c>
      <c r="AQ253" s="808">
        <v>0.36</v>
      </c>
      <c r="AR253" s="809"/>
      <c r="AS253" s="808">
        <v>0.28000000000000003</v>
      </c>
      <c r="AT253" s="796">
        <v>0.24</v>
      </c>
      <c r="AU253" s="809"/>
      <c r="AV253" s="818">
        <v>0</v>
      </c>
      <c r="AW253" s="812">
        <v>0</v>
      </c>
      <c r="AX253" s="812">
        <v>0</v>
      </c>
      <c r="AY253" s="812">
        <v>0</v>
      </c>
      <c r="AZ253" s="812">
        <v>0</v>
      </c>
      <c r="BA253" s="812">
        <v>0</v>
      </c>
      <c r="BB253" s="812">
        <v>0</v>
      </c>
      <c r="BC253" s="812">
        <v>0</v>
      </c>
      <c r="BD253" s="812">
        <v>0</v>
      </c>
      <c r="BE253" s="812">
        <v>0</v>
      </c>
      <c r="BF253" s="812">
        <v>0</v>
      </c>
      <c r="BG253" s="812">
        <v>0</v>
      </c>
      <c r="BH253" s="810">
        <v>1.28</v>
      </c>
      <c r="BI253" s="405">
        <v>11.111111111111116</v>
      </c>
      <c r="BJ253" s="405">
        <v>28.571428571428559</v>
      </c>
      <c r="BK253" s="405">
        <v>16.666666666666675</v>
      </c>
      <c r="BL253" s="404">
        <v>0</v>
      </c>
      <c r="BM253" s="404">
        <v>0</v>
      </c>
      <c r="BN253" s="306">
        <v>0</v>
      </c>
      <c r="BO253" s="306">
        <v>0</v>
      </c>
      <c r="BP253" s="306">
        <v>0</v>
      </c>
      <c r="BQ253" s="306">
        <v>0</v>
      </c>
      <c r="BR253" s="306">
        <v>0</v>
      </c>
      <c r="BS253" s="306">
        <v>0</v>
      </c>
      <c r="BT253" s="306">
        <v>0</v>
      </c>
      <c r="BU253" s="306">
        <v>0</v>
      </c>
      <c r="BV253" s="306">
        <v>0</v>
      </c>
      <c r="BW253" s="306">
        <v>0</v>
      </c>
      <c r="BX253" s="404">
        <v>3.7566137566137572</v>
      </c>
      <c r="BY253" s="405">
        <v>8.1889311258868762</v>
      </c>
      <c r="BZ253" s="788" t="s">
        <v>2558</v>
      </c>
      <c r="CA253" s="486" t="s">
        <v>462</v>
      </c>
      <c r="CB253" s="348" t="s">
        <v>462</v>
      </c>
      <c r="CC253" s="404">
        <v>55.149735449735445</v>
      </c>
      <c r="CD253" s="570">
        <v>0.44</v>
      </c>
      <c r="CE253" s="419">
        <v>0.4840000000000001</v>
      </c>
      <c r="CF253" s="419">
        <v>0.5324000000000001</v>
      </c>
      <c r="CG253" s="419">
        <v>0.58564000000000016</v>
      </c>
      <c r="CH253" s="496">
        <v>0.64420400000000022</v>
      </c>
      <c r="CI253" s="416">
        <v>2.6862440000000007</v>
      </c>
      <c r="CJ253" s="405">
        <v>8.3216976456009935</v>
      </c>
      <c r="CK253" s="457">
        <v>0.8</v>
      </c>
      <c r="CL253" s="458">
        <v>14.73</v>
      </c>
      <c r="CM253" s="458">
        <v>-12.66</v>
      </c>
      <c r="CN253" s="525">
        <v>1.83</v>
      </c>
      <c r="CO253" s="508">
        <v>-0.95</v>
      </c>
    </row>
    <row r="254" spans="1:93" ht="11.25" customHeight="1">
      <c r="A254" s="86" t="s">
        <v>1294</v>
      </c>
      <c r="B254" s="24" t="s">
        <v>3359</v>
      </c>
      <c r="C254" s="29" t="s">
        <v>1737</v>
      </c>
      <c r="D254" s="117">
        <v>13</v>
      </c>
      <c r="E254" s="121">
        <v>228</v>
      </c>
      <c r="F254" s="38" t="s">
        <v>2049</v>
      </c>
      <c r="G254" s="39" t="s">
        <v>2049</v>
      </c>
      <c r="H254" s="184">
        <v>21.64</v>
      </c>
      <c r="I254" s="227">
        <v>2.4491682070240297</v>
      </c>
      <c r="J254" s="126">
        <v>0.12</v>
      </c>
      <c r="K254" s="126">
        <v>0.13250000000000001</v>
      </c>
      <c r="L254" s="83">
        <v>10.416666666666675</v>
      </c>
      <c r="M254" s="140">
        <v>41976</v>
      </c>
      <c r="N254" s="27">
        <v>41978</v>
      </c>
      <c r="O254" s="28">
        <v>41992</v>
      </c>
      <c r="P254" s="93" t="s">
        <v>559</v>
      </c>
      <c r="Q254" s="91"/>
      <c r="R254" s="224">
        <v>0.53</v>
      </c>
      <c r="S254" s="231">
        <v>63.855421686746993</v>
      </c>
      <c r="T254" s="680">
        <v>118.23240255769636</v>
      </c>
      <c r="U254" s="227">
        <v>26.072289156626507</v>
      </c>
      <c r="V254" s="263">
        <v>12</v>
      </c>
      <c r="W254" s="161">
        <v>0.83</v>
      </c>
      <c r="X254" s="149">
        <v>5.1100000000000003</v>
      </c>
      <c r="Y254" s="155">
        <v>1.21</v>
      </c>
      <c r="Z254" s="149">
        <v>4.1100000000000003</v>
      </c>
      <c r="AA254" s="713">
        <v>15.4</v>
      </c>
      <c r="AB254" s="432">
        <v>-24.8</v>
      </c>
      <c r="AC254" s="474">
        <v>7.43</v>
      </c>
      <c r="AD254" s="443">
        <v>5.8</v>
      </c>
      <c r="AE254" s="440">
        <v>5.0999999999999996</v>
      </c>
      <c r="AF254" s="723">
        <v>9</v>
      </c>
      <c r="AG254" s="456">
        <v>4543</v>
      </c>
      <c r="AH254" s="655">
        <v>4.8</v>
      </c>
      <c r="AI254" s="767">
        <v>0.68</v>
      </c>
      <c r="AJ254" s="796">
        <v>1.7386161061791761</v>
      </c>
      <c r="AK254" s="688">
        <v>0.56480813908167726</v>
      </c>
      <c r="AL254" s="634">
        <v>9.193245778611626</v>
      </c>
      <c r="AM254" s="631">
        <v>7.6398032158318196</v>
      </c>
      <c r="AN254" s="631">
        <v>10.083973415839221</v>
      </c>
      <c r="AO254" s="235">
        <v>17.853803297230762</v>
      </c>
      <c r="AP254" s="808">
        <v>0.48499999999999999</v>
      </c>
      <c r="AQ254" s="808">
        <v>0.44416666666666671</v>
      </c>
      <c r="AR254" s="809"/>
      <c r="AS254" s="808">
        <v>0.42</v>
      </c>
      <c r="AT254" s="796">
        <v>0.38888666666666666</v>
      </c>
      <c r="AU254" s="809"/>
      <c r="AV254" s="810">
        <v>0.3444444444444445</v>
      </c>
      <c r="AW254" s="811">
        <v>0.3</v>
      </c>
      <c r="AX254" s="811">
        <v>0.25555555555555554</v>
      </c>
      <c r="AY254" s="811">
        <v>0.18518222222222225</v>
      </c>
      <c r="AZ254" s="811">
        <v>0.14073777777777777</v>
      </c>
      <c r="BA254" s="811">
        <v>0.1135822222222222</v>
      </c>
      <c r="BB254" s="811">
        <v>9.3822222222222237E-2</v>
      </c>
      <c r="BC254" s="811">
        <v>5.9262222222222223E-2</v>
      </c>
      <c r="BD254" s="811">
        <v>6.5822222222222219E-3</v>
      </c>
      <c r="BE254" s="812">
        <v>0</v>
      </c>
      <c r="BF254" s="812">
        <v>4.6702222222222228E-2</v>
      </c>
      <c r="BG254" s="811">
        <v>4.5302222222222223E-2</v>
      </c>
      <c r="BH254" s="810">
        <v>3.3292266666666666</v>
      </c>
      <c r="BI254" s="405">
        <v>9.193245778611626</v>
      </c>
      <c r="BJ254" s="405">
        <v>5.7539682539682779</v>
      </c>
      <c r="BK254" s="405">
        <v>8.0006171463836928</v>
      </c>
      <c r="BL254" s="404">
        <v>12.902580645161276</v>
      </c>
      <c r="BM254" s="404">
        <v>14.814814814814836</v>
      </c>
      <c r="BN254" s="306">
        <v>17.391304347826097</v>
      </c>
      <c r="BO254" s="306">
        <v>38.002208035328543</v>
      </c>
      <c r="BP254" s="306">
        <v>31.579612202362185</v>
      </c>
      <c r="BQ254" s="306">
        <v>23.908279856002522</v>
      </c>
      <c r="BR254" s="306">
        <v>21.061108479393596</v>
      </c>
      <c r="BS254" s="306">
        <v>58.317084145792734</v>
      </c>
      <c r="BT254" s="306">
        <v>800.33760972315997</v>
      </c>
      <c r="BU254" s="306">
        <v>0</v>
      </c>
      <c r="BV254" s="306">
        <v>0</v>
      </c>
      <c r="BW254" s="306">
        <v>3.0903561267536572</v>
      </c>
      <c r="BX254" s="404">
        <v>69.623519303703929</v>
      </c>
      <c r="BY254" s="405">
        <v>195.8853181468115</v>
      </c>
      <c r="BZ254" s="788" t="s">
        <v>1862</v>
      </c>
      <c r="CA254" s="486">
        <v>-13.539147533763256</v>
      </c>
      <c r="CB254" s="348">
        <v>12.533141622863251</v>
      </c>
      <c r="CC254" s="404">
        <v>60.288753412884361</v>
      </c>
      <c r="CD254" s="570">
        <v>0.48985000000000001</v>
      </c>
      <c r="CE254" s="419">
        <v>0.52624585499999998</v>
      </c>
      <c r="CF254" s="419">
        <v>0.55308439360499995</v>
      </c>
      <c r="CG254" s="419">
        <v>0.58129169767885491</v>
      </c>
      <c r="CH254" s="496">
        <v>0.61093757426047646</v>
      </c>
      <c r="CI254" s="416">
        <v>2.7614095205443312</v>
      </c>
      <c r="CJ254" s="405">
        <v>12.760672460925745</v>
      </c>
      <c r="CK254" s="457">
        <v>0.5</v>
      </c>
      <c r="CL254" s="458">
        <v>24.78</v>
      </c>
      <c r="CM254" s="458">
        <v>-2.04</v>
      </c>
      <c r="CN254" s="525">
        <v>8.25</v>
      </c>
      <c r="CO254" s="508">
        <v>10.88</v>
      </c>
    </row>
    <row r="255" spans="1:93" ht="11.25" customHeight="1">
      <c r="A255" s="23" t="s">
        <v>3337</v>
      </c>
      <c r="B255" s="24" t="s">
        <v>3338</v>
      </c>
      <c r="C255" s="29" t="s">
        <v>1345</v>
      </c>
      <c r="D255" s="199">
        <v>9</v>
      </c>
      <c r="E255" s="24">
        <v>378</v>
      </c>
      <c r="F255" s="38" t="s">
        <v>2049</v>
      </c>
      <c r="G255" s="39" t="s">
        <v>2049</v>
      </c>
      <c r="H255" s="184">
        <v>62.13</v>
      </c>
      <c r="I255" s="227">
        <v>1.1588604538870111</v>
      </c>
      <c r="J255" s="126">
        <v>0.16</v>
      </c>
      <c r="K255" s="126">
        <v>0.18</v>
      </c>
      <c r="L255" s="83">
        <v>12.5</v>
      </c>
      <c r="M255" s="140">
        <v>42088</v>
      </c>
      <c r="N255" s="27">
        <v>42090</v>
      </c>
      <c r="O255" s="28">
        <v>42104</v>
      </c>
      <c r="P255" s="93" t="s">
        <v>919</v>
      </c>
      <c r="Q255" s="201"/>
      <c r="R255" s="224">
        <v>0.72</v>
      </c>
      <c r="S255" s="231">
        <v>19.098143236074268</v>
      </c>
      <c r="T255" s="680">
        <v>79.112459671428411</v>
      </c>
      <c r="U255" s="227">
        <v>16.480106100795755</v>
      </c>
      <c r="V255" s="263">
        <v>12</v>
      </c>
      <c r="W255" s="161">
        <v>3.77</v>
      </c>
      <c r="X255" s="149">
        <v>2.34</v>
      </c>
      <c r="Y255" s="155">
        <v>1.72</v>
      </c>
      <c r="Z255" s="149">
        <v>4.38</v>
      </c>
      <c r="AA255" s="156">
        <v>32.799999999999997</v>
      </c>
      <c r="AB255" s="432">
        <v>10.3</v>
      </c>
      <c r="AC255" s="474">
        <v>9.06</v>
      </c>
      <c r="AD255" s="443">
        <v>8.1999999999999993</v>
      </c>
      <c r="AE255" s="440">
        <v>7.04</v>
      </c>
      <c r="AF255" s="723">
        <v>15</v>
      </c>
      <c r="AG255" s="456">
        <v>8370</v>
      </c>
      <c r="AH255" s="655">
        <v>0.3</v>
      </c>
      <c r="AI255" s="767">
        <v>0.6</v>
      </c>
      <c r="AJ255" s="796">
        <v>1.4515755033591407</v>
      </c>
      <c r="AK255" s="688" t="s">
        <v>462</v>
      </c>
      <c r="AL255" s="634">
        <v>14.814814814814813</v>
      </c>
      <c r="AM255" s="631">
        <v>14.165349467697229</v>
      </c>
      <c r="AN255" s="631">
        <v>11.902919127544953</v>
      </c>
      <c r="AO255" s="235" t="s">
        <v>462</v>
      </c>
      <c r="AP255" s="808">
        <v>0.62</v>
      </c>
      <c r="AQ255" s="808">
        <v>0.54</v>
      </c>
      <c r="AR255" s="809"/>
      <c r="AS255" s="808">
        <v>0.46666666666666662</v>
      </c>
      <c r="AT255" s="796">
        <v>0.41666666666666669</v>
      </c>
      <c r="AU255" s="809"/>
      <c r="AV255" s="810">
        <v>0.38</v>
      </c>
      <c r="AW255" s="811">
        <v>0.35333333333333333</v>
      </c>
      <c r="AX255" s="811">
        <v>0.3</v>
      </c>
      <c r="AY255" s="811">
        <v>0.15</v>
      </c>
      <c r="AZ255" s="812">
        <v>0</v>
      </c>
      <c r="BA255" s="812">
        <v>0</v>
      </c>
      <c r="BB255" s="812">
        <v>0</v>
      </c>
      <c r="BC255" s="812">
        <v>0</v>
      </c>
      <c r="BD255" s="812">
        <v>0</v>
      </c>
      <c r="BE255" s="812">
        <v>0</v>
      </c>
      <c r="BF255" s="812">
        <v>0</v>
      </c>
      <c r="BG255" s="812">
        <v>0.18667</v>
      </c>
      <c r="BH255" s="810">
        <v>3.4133366666666665</v>
      </c>
      <c r="BI255" s="405">
        <v>14.814814814814813</v>
      </c>
      <c r="BJ255" s="405">
        <v>15.714285714285726</v>
      </c>
      <c r="BK255" s="405">
        <v>12</v>
      </c>
      <c r="BL255" s="404">
        <v>9.6491228070175517</v>
      </c>
      <c r="BM255" s="404">
        <v>7.547169811320753</v>
      </c>
      <c r="BN255" s="306">
        <v>17.777777777777782</v>
      </c>
      <c r="BO255" s="306">
        <v>100</v>
      </c>
      <c r="BP255" s="306">
        <v>0</v>
      </c>
      <c r="BQ255" s="306">
        <v>0</v>
      </c>
      <c r="BR255" s="306">
        <v>0</v>
      </c>
      <c r="BS255" s="306">
        <v>0</v>
      </c>
      <c r="BT255" s="306">
        <v>0</v>
      </c>
      <c r="BU255" s="306">
        <v>0</v>
      </c>
      <c r="BV255" s="306">
        <v>0</v>
      </c>
      <c r="BW255" s="306">
        <v>0</v>
      </c>
      <c r="BX255" s="404">
        <v>11.833544728347777</v>
      </c>
      <c r="BY255" s="405">
        <v>24.462270985829338</v>
      </c>
      <c r="BZ255" s="788" t="s">
        <v>2558</v>
      </c>
      <c r="CA255" s="486">
        <v>-3.4183265193637915</v>
      </c>
      <c r="CB255" s="348">
        <v>13.061779581431963</v>
      </c>
      <c r="CC255" s="404">
        <v>69.672175066313002</v>
      </c>
      <c r="CD255" s="570">
        <v>0.68200000000000005</v>
      </c>
      <c r="CE255" s="419">
        <v>0.74378920000000004</v>
      </c>
      <c r="CF255" s="419">
        <v>0.79615195968000008</v>
      </c>
      <c r="CG255" s="419">
        <v>0.85220105764147214</v>
      </c>
      <c r="CH255" s="496">
        <v>0.9121960120994318</v>
      </c>
      <c r="CI255" s="416">
        <v>3.986338229420904</v>
      </c>
      <c r="CJ255" s="405">
        <v>6.4161246248525732</v>
      </c>
      <c r="CK255" s="457">
        <v>1.94</v>
      </c>
      <c r="CL255" s="458">
        <v>17.78</v>
      </c>
      <c r="CM255" s="458">
        <v>-23.26</v>
      </c>
      <c r="CN255" s="459">
        <v>7.1</v>
      </c>
      <c r="CO255" s="460">
        <v>-8.18</v>
      </c>
    </row>
    <row r="256" spans="1:93" ht="11.25" customHeight="1">
      <c r="A256" s="23" t="s">
        <v>2116</v>
      </c>
      <c r="B256" s="24" t="s">
        <v>2117</v>
      </c>
      <c r="C256" s="217" t="s">
        <v>497</v>
      </c>
      <c r="D256" s="199">
        <v>5</v>
      </c>
      <c r="E256" s="24">
        <v>598</v>
      </c>
      <c r="F256" s="57" t="s">
        <v>2659</v>
      </c>
      <c r="G256" s="49" t="s">
        <v>2659</v>
      </c>
      <c r="H256" s="989">
        <v>27.45</v>
      </c>
      <c r="I256" s="227">
        <v>1.7486338797814207</v>
      </c>
      <c r="J256" s="126">
        <v>0.10476000000000001</v>
      </c>
      <c r="K256" s="126">
        <v>0.12</v>
      </c>
      <c r="L256" s="83">
        <v>14.547537227949592</v>
      </c>
      <c r="M256" s="140">
        <v>42032</v>
      </c>
      <c r="N256" s="27">
        <v>42034</v>
      </c>
      <c r="O256" s="28">
        <v>42048</v>
      </c>
      <c r="P256" s="26" t="s">
        <v>2158</v>
      </c>
      <c r="Q256" s="627"/>
      <c r="R256" s="224">
        <v>0.48</v>
      </c>
      <c r="S256" s="672">
        <v>22.641509433962263</v>
      </c>
      <c r="T256" s="681" t="s">
        <v>462</v>
      </c>
      <c r="U256" s="229">
        <v>12.948113207547168</v>
      </c>
      <c r="V256" s="263">
        <v>12</v>
      </c>
      <c r="W256" s="478">
        <v>2.12</v>
      </c>
      <c r="X256" s="480" t="s">
        <v>462</v>
      </c>
      <c r="Y256" s="479" t="s">
        <v>462</v>
      </c>
      <c r="Z256" s="480" t="s">
        <v>462</v>
      </c>
      <c r="AA256" s="481" t="s">
        <v>462</v>
      </c>
      <c r="AB256" s="881" t="s">
        <v>462</v>
      </c>
      <c r="AC256" s="945" t="s">
        <v>462</v>
      </c>
      <c r="AD256" s="523" t="s">
        <v>462</v>
      </c>
      <c r="AE256" s="482" t="s">
        <v>462</v>
      </c>
      <c r="AF256" s="723">
        <v>0</v>
      </c>
      <c r="AG256" s="735">
        <v>117</v>
      </c>
      <c r="AH256" s="739" t="s">
        <v>462</v>
      </c>
      <c r="AI256" s="479" t="s">
        <v>462</v>
      </c>
      <c r="AJ256" s="797" t="s">
        <v>462</v>
      </c>
      <c r="AK256" s="686">
        <v>0.88650383852643522</v>
      </c>
      <c r="AL256" s="634">
        <v>22.503981379394823</v>
      </c>
      <c r="AM256" s="631">
        <v>30.259618677195444</v>
      </c>
      <c r="AN256" s="631">
        <v>6.0300463021872419</v>
      </c>
      <c r="AO256" s="235">
        <v>6.8020532344343909</v>
      </c>
      <c r="AP256" s="808">
        <v>0.4</v>
      </c>
      <c r="AQ256" s="808">
        <v>0.32652000000000003</v>
      </c>
      <c r="AR256" s="809"/>
      <c r="AS256" s="808">
        <v>0.21596000000000001</v>
      </c>
      <c r="AT256" s="796">
        <v>0.18098</v>
      </c>
      <c r="AU256" s="809"/>
      <c r="AV256" s="818">
        <v>0.15672</v>
      </c>
      <c r="AW256" s="812">
        <v>0.29848000000000002</v>
      </c>
      <c r="AX256" s="811">
        <v>0.4264</v>
      </c>
      <c r="AY256" s="811">
        <v>0.40608</v>
      </c>
      <c r="AZ256" s="811">
        <v>0.38679999999999998</v>
      </c>
      <c r="BA256" s="811">
        <v>0.36836000000000002</v>
      </c>
      <c r="BB256" s="811">
        <v>0.20713999999999999</v>
      </c>
      <c r="BC256" s="812">
        <v>0</v>
      </c>
      <c r="BD256" s="812">
        <v>0</v>
      </c>
      <c r="BE256" s="812">
        <v>0</v>
      </c>
      <c r="BF256" s="812">
        <v>0</v>
      </c>
      <c r="BG256" s="812">
        <v>0</v>
      </c>
      <c r="BH256" s="810">
        <v>3.3734400000000004</v>
      </c>
      <c r="BI256" s="405">
        <v>22.503981379394823</v>
      </c>
      <c r="BJ256" s="405">
        <v>51.194665678829423</v>
      </c>
      <c r="BK256" s="405">
        <v>19.328102552768268</v>
      </c>
      <c r="BL256" s="404">
        <v>15.479836651352731</v>
      </c>
      <c r="BM256" s="404">
        <v>0</v>
      </c>
      <c r="BN256" s="306">
        <v>0</v>
      </c>
      <c r="BO256" s="306">
        <v>5.0039401103230796</v>
      </c>
      <c r="BP256" s="306">
        <v>4.9844881075491232</v>
      </c>
      <c r="BQ256" s="306">
        <v>5.0059724182864418</v>
      </c>
      <c r="BR256" s="306">
        <v>77.831418364391254</v>
      </c>
      <c r="BS256" s="306">
        <v>0</v>
      </c>
      <c r="BT256" s="306">
        <v>0</v>
      </c>
      <c r="BU256" s="306">
        <v>0</v>
      </c>
      <c r="BV256" s="306">
        <v>0</v>
      </c>
      <c r="BW256" s="306">
        <v>0</v>
      </c>
      <c r="BX256" s="404">
        <v>13.422160350859679</v>
      </c>
      <c r="BY256" s="405">
        <v>21.864555820564714</v>
      </c>
      <c r="BZ256" s="788" t="s">
        <v>2637</v>
      </c>
      <c r="CA256" s="486">
        <v>-5.1694330255785053</v>
      </c>
      <c r="CB256" s="348">
        <v>7.7786801819686628</v>
      </c>
      <c r="CC256" s="404">
        <v>42.377087504159874</v>
      </c>
      <c r="CD256" s="570">
        <v>0.41200000000000003</v>
      </c>
      <c r="CE256" s="419">
        <v>0.42436000000000007</v>
      </c>
      <c r="CF256" s="419">
        <v>0.43709080000000006</v>
      </c>
      <c r="CG256" s="419">
        <v>0.45020352400000008</v>
      </c>
      <c r="CH256" s="496">
        <v>0.46370962972000007</v>
      </c>
      <c r="CI256" s="416">
        <v>2.1873639537200003</v>
      </c>
      <c r="CJ256" s="405">
        <v>7.9685389935154838</v>
      </c>
      <c r="CK256" s="483" t="s">
        <v>462</v>
      </c>
      <c r="CL256" s="502">
        <v>10.01</v>
      </c>
      <c r="CM256" s="502">
        <v>-3.17</v>
      </c>
      <c r="CN256" s="526">
        <v>1.66</v>
      </c>
      <c r="CO256" s="527">
        <v>2.2799999999999998</v>
      </c>
    </row>
    <row r="257" spans="1:93" ht="11.25" customHeight="1">
      <c r="A257" s="15" t="s">
        <v>3385</v>
      </c>
      <c r="B257" s="16" t="s">
        <v>948</v>
      </c>
      <c r="C257" s="194" t="s">
        <v>2727</v>
      </c>
      <c r="D257" s="116">
        <v>5</v>
      </c>
      <c r="E257" s="24">
        <v>661</v>
      </c>
      <c r="F257" s="78" t="s">
        <v>2659</v>
      </c>
      <c r="G257" s="50" t="s">
        <v>2659</v>
      </c>
      <c r="H257" s="183">
        <v>56.17</v>
      </c>
      <c r="I257" s="226">
        <v>1.7803097739006586</v>
      </c>
      <c r="J257" s="127">
        <v>0.22</v>
      </c>
      <c r="K257" s="127">
        <v>0.25</v>
      </c>
      <c r="L257" s="96">
        <v>13.636363636363647</v>
      </c>
      <c r="M257" s="105">
        <v>42109</v>
      </c>
      <c r="N257" s="20">
        <v>42111</v>
      </c>
      <c r="O257" s="21">
        <v>42125</v>
      </c>
      <c r="P257" s="19" t="s">
        <v>1515</v>
      </c>
      <c r="Q257" s="1176" t="s">
        <v>1767</v>
      </c>
      <c r="R257" s="225">
        <v>1</v>
      </c>
      <c r="S257" s="231">
        <v>29.761904761904763</v>
      </c>
      <c r="T257" s="680">
        <v>51.765186909488435</v>
      </c>
      <c r="U257" s="227">
        <v>16.717261904761905</v>
      </c>
      <c r="V257" s="267">
        <v>1</v>
      </c>
      <c r="W257" s="169">
        <v>3.36</v>
      </c>
      <c r="X257" s="171">
        <v>1.36</v>
      </c>
      <c r="Y257" s="170">
        <v>1.1399999999999999</v>
      </c>
      <c r="Z257" s="171">
        <v>3.1</v>
      </c>
      <c r="AA257" s="172">
        <v>19.3</v>
      </c>
      <c r="AB257" s="433">
        <v>10.5</v>
      </c>
      <c r="AC257" s="446">
        <v>8.6999999999999993</v>
      </c>
      <c r="AD257" s="442">
        <v>50</v>
      </c>
      <c r="AE257" s="441">
        <v>12.27</v>
      </c>
      <c r="AF257" s="724">
        <v>21</v>
      </c>
      <c r="AG257" s="461">
        <v>7981</v>
      </c>
      <c r="AH257" s="737">
        <v>1</v>
      </c>
      <c r="AI257" s="768">
        <v>0.05</v>
      </c>
      <c r="AJ257" s="796">
        <v>0.14931186338453362</v>
      </c>
      <c r="AK257" s="688">
        <v>0.54840914673172036</v>
      </c>
      <c r="AL257" s="632">
        <v>10.256410256410241</v>
      </c>
      <c r="AM257" s="633">
        <v>10.064241629820891</v>
      </c>
      <c r="AN257" s="633">
        <v>7.4655931692266808</v>
      </c>
      <c r="AO257" s="234">
        <v>13.613181351402259</v>
      </c>
      <c r="AP257" s="803">
        <v>0.86</v>
      </c>
      <c r="AQ257" s="803">
        <v>0.78</v>
      </c>
      <c r="AR257" s="802"/>
      <c r="AS257" s="803">
        <v>0.70499999999999996</v>
      </c>
      <c r="AT257" s="795">
        <v>0.64500000000000002</v>
      </c>
      <c r="AU257" s="802"/>
      <c r="AV257" s="1198">
        <v>0.6</v>
      </c>
      <c r="AW257" s="807">
        <v>0.6</v>
      </c>
      <c r="AX257" s="806">
        <v>0.57499999999999996</v>
      </c>
      <c r="AY257" s="806">
        <v>0.5</v>
      </c>
      <c r="AZ257" s="806">
        <v>0.36</v>
      </c>
      <c r="BA257" s="806">
        <v>0.3</v>
      </c>
      <c r="BB257" s="806">
        <v>0.24</v>
      </c>
      <c r="BC257" s="806">
        <v>0.12</v>
      </c>
      <c r="BD257" s="807">
        <v>0</v>
      </c>
      <c r="BE257" s="807">
        <v>0</v>
      </c>
      <c r="BF257" s="807">
        <v>0</v>
      </c>
      <c r="BG257" s="807">
        <v>0</v>
      </c>
      <c r="BH257" s="805">
        <v>6.2850000000000001</v>
      </c>
      <c r="BI257" s="407">
        <v>10.256410256410241</v>
      </c>
      <c r="BJ257" s="407">
        <v>10.638297872340431</v>
      </c>
      <c r="BK257" s="407">
        <v>9.302325581395344</v>
      </c>
      <c r="BL257" s="406">
        <v>7.5000000000000178</v>
      </c>
      <c r="BM257" s="406">
        <v>0</v>
      </c>
      <c r="BN257" s="394">
        <v>4.3478260869565188</v>
      </c>
      <c r="BO257" s="394">
        <v>15</v>
      </c>
      <c r="BP257" s="394">
        <v>38.888888888888886</v>
      </c>
      <c r="BQ257" s="394">
        <v>20</v>
      </c>
      <c r="BR257" s="394">
        <v>25</v>
      </c>
      <c r="BS257" s="394">
        <v>100</v>
      </c>
      <c r="BT257" s="394">
        <v>0</v>
      </c>
      <c r="BU257" s="394">
        <v>0</v>
      </c>
      <c r="BV257" s="394">
        <v>0</v>
      </c>
      <c r="BW257" s="394">
        <v>0</v>
      </c>
      <c r="BX257" s="406">
        <v>16.062249912399427</v>
      </c>
      <c r="BY257" s="407">
        <v>24.862906482227501</v>
      </c>
      <c r="BZ257" s="787" t="s">
        <v>2441</v>
      </c>
      <c r="CA257" s="682">
        <v>-7.4713589616345661</v>
      </c>
      <c r="CB257" s="350">
        <v>9.245902943127339</v>
      </c>
      <c r="CC257" s="406">
        <v>69.824879917946674</v>
      </c>
      <c r="CD257" s="554">
        <v>0.94600000000000006</v>
      </c>
      <c r="CE257" s="417">
        <v>1.028302</v>
      </c>
      <c r="CF257" s="417">
        <v>1.1311322000000001</v>
      </c>
      <c r="CG257" s="417">
        <v>1.2442454200000002</v>
      </c>
      <c r="CH257" s="495">
        <v>1.3686699620000002</v>
      </c>
      <c r="CI257" s="418">
        <v>5.718349582000001</v>
      </c>
      <c r="CJ257" s="407">
        <v>10.180433651415347</v>
      </c>
      <c r="CK257" s="462">
        <v>1.25</v>
      </c>
      <c r="CL257" s="463">
        <v>38.56</v>
      </c>
      <c r="CM257" s="463">
        <v>-4.72</v>
      </c>
      <c r="CN257" s="529">
        <v>2.79</v>
      </c>
      <c r="CO257" s="530">
        <v>6.09</v>
      </c>
    </row>
    <row r="258" spans="1:93" ht="11.25" customHeight="1">
      <c r="A258" s="23" t="s">
        <v>2237</v>
      </c>
      <c r="B258" s="24" t="s">
        <v>2238</v>
      </c>
      <c r="C258" s="217" t="s">
        <v>497</v>
      </c>
      <c r="D258" s="117">
        <v>5</v>
      </c>
      <c r="E258" s="24">
        <v>612</v>
      </c>
      <c r="F258" s="57" t="s">
        <v>2659</v>
      </c>
      <c r="G258" s="49" t="s">
        <v>2659</v>
      </c>
      <c r="H258" s="184">
        <v>16.36</v>
      </c>
      <c r="I258" s="227">
        <v>3.4229828850855752</v>
      </c>
      <c r="J258" s="126">
        <v>0.12</v>
      </c>
      <c r="K258" s="126">
        <v>0.14000000000000001</v>
      </c>
      <c r="L258" s="83">
        <v>16.666666666666675</v>
      </c>
      <c r="M258" s="140">
        <v>42045</v>
      </c>
      <c r="N258" s="27">
        <v>42047</v>
      </c>
      <c r="O258" s="28">
        <v>42061</v>
      </c>
      <c r="P258" s="93" t="s">
        <v>1200</v>
      </c>
      <c r="Q258" s="91"/>
      <c r="R258" s="224">
        <v>0.56000000000000005</v>
      </c>
      <c r="S258" s="231">
        <v>77.777777777777786</v>
      </c>
      <c r="T258" s="680">
        <v>1.9888640737885988</v>
      </c>
      <c r="U258" s="227">
        <v>22.722222222222221</v>
      </c>
      <c r="V258" s="263">
        <v>12</v>
      </c>
      <c r="W258" s="161">
        <v>0.72</v>
      </c>
      <c r="X258" s="149">
        <v>3.79</v>
      </c>
      <c r="Y258" s="155">
        <v>4.9000000000000004</v>
      </c>
      <c r="Z258" s="149">
        <v>1.03</v>
      </c>
      <c r="AA258" s="156">
        <v>4.5999999999999996</v>
      </c>
      <c r="AB258" s="432">
        <v>47.9</v>
      </c>
      <c r="AC258" s="474">
        <v>1.32</v>
      </c>
      <c r="AD258" s="443">
        <v>64.8</v>
      </c>
      <c r="AE258" s="440">
        <v>6</v>
      </c>
      <c r="AF258" s="723">
        <v>3</v>
      </c>
      <c r="AG258" s="456">
        <v>196</v>
      </c>
      <c r="AH258" s="655">
        <v>0.1</v>
      </c>
      <c r="AI258" s="767">
        <v>0.17</v>
      </c>
      <c r="AJ258" s="796" t="s">
        <v>462</v>
      </c>
      <c r="AK258" s="688" t="s">
        <v>462</v>
      </c>
      <c r="AL258" s="634">
        <v>57.142857142857139</v>
      </c>
      <c r="AM258" s="631">
        <v>76.517416766303143</v>
      </c>
      <c r="AN258" s="631" t="s">
        <v>462</v>
      </c>
      <c r="AO258" s="235" t="s">
        <v>462</v>
      </c>
      <c r="AP258" s="808">
        <v>0.44</v>
      </c>
      <c r="AQ258" s="808">
        <v>0.28000000000000003</v>
      </c>
      <c r="AR258" s="809"/>
      <c r="AS258" s="808">
        <v>0.16</v>
      </c>
      <c r="AT258" s="796">
        <v>0.08</v>
      </c>
      <c r="AU258" s="809"/>
      <c r="AV258" s="818">
        <v>0</v>
      </c>
      <c r="AW258" s="812">
        <v>0</v>
      </c>
      <c r="AX258" s="812">
        <v>0</v>
      </c>
      <c r="AY258" s="812">
        <v>0</v>
      </c>
      <c r="AZ258" s="812">
        <v>0</v>
      </c>
      <c r="BA258" s="812">
        <v>0</v>
      </c>
      <c r="BB258" s="812">
        <v>0</v>
      </c>
      <c r="BC258" s="812">
        <v>0</v>
      </c>
      <c r="BD258" s="812">
        <v>0</v>
      </c>
      <c r="BE258" s="812">
        <v>0</v>
      </c>
      <c r="BF258" s="812">
        <v>0</v>
      </c>
      <c r="BG258" s="812">
        <v>0</v>
      </c>
      <c r="BH258" s="810">
        <v>0.96</v>
      </c>
      <c r="BI258" s="405">
        <v>57.142857142857139</v>
      </c>
      <c r="BJ258" s="405">
        <v>75</v>
      </c>
      <c r="BK258" s="405">
        <v>100</v>
      </c>
      <c r="BL258" s="404">
        <v>0</v>
      </c>
      <c r="BM258" s="404">
        <v>0</v>
      </c>
      <c r="BN258" s="306">
        <v>0</v>
      </c>
      <c r="BO258" s="306">
        <v>0</v>
      </c>
      <c r="BP258" s="306">
        <v>0</v>
      </c>
      <c r="BQ258" s="306">
        <v>0</v>
      </c>
      <c r="BR258" s="306">
        <v>0</v>
      </c>
      <c r="BS258" s="306">
        <v>0</v>
      </c>
      <c r="BT258" s="306">
        <v>0</v>
      </c>
      <c r="BU258" s="306">
        <v>0</v>
      </c>
      <c r="BV258" s="306">
        <v>0</v>
      </c>
      <c r="BW258" s="306">
        <v>0</v>
      </c>
      <c r="BX258" s="404">
        <v>15.476190476190478</v>
      </c>
      <c r="BY258" s="405">
        <v>31.93495373162877</v>
      </c>
      <c r="BZ258" s="788" t="s">
        <v>2637</v>
      </c>
      <c r="CA258" s="486" t="s">
        <v>462</v>
      </c>
      <c r="CB258" s="348" t="s">
        <v>462</v>
      </c>
      <c r="CC258" s="404">
        <v>43.57</v>
      </c>
      <c r="CD258" s="570">
        <v>0.48400000000000004</v>
      </c>
      <c r="CE258" s="419">
        <v>0.49038880000000007</v>
      </c>
      <c r="CF258" s="419">
        <v>0.5198121280000001</v>
      </c>
      <c r="CG258" s="419">
        <v>0.55100085568000012</v>
      </c>
      <c r="CH258" s="496">
        <v>0.58406090702080016</v>
      </c>
      <c r="CI258" s="416">
        <v>2.6292626907008008</v>
      </c>
      <c r="CJ258" s="405">
        <v>16.071287840469441</v>
      </c>
      <c r="CK258" s="457">
        <v>0.47</v>
      </c>
      <c r="CL258" s="458">
        <v>5.0599999999999996</v>
      </c>
      <c r="CM258" s="458">
        <v>-5.6</v>
      </c>
      <c r="CN258" s="525">
        <v>-0.34</v>
      </c>
      <c r="CO258" s="508">
        <v>-0.93</v>
      </c>
    </row>
    <row r="259" spans="1:93" ht="11.25" customHeight="1">
      <c r="A259" s="23" t="s">
        <v>2202</v>
      </c>
      <c r="B259" s="24" t="s">
        <v>2203</v>
      </c>
      <c r="C259" s="29" t="s">
        <v>3267</v>
      </c>
      <c r="D259" s="117">
        <v>22</v>
      </c>
      <c r="E259" s="121">
        <v>118</v>
      </c>
      <c r="F259" s="57" t="s">
        <v>2659</v>
      </c>
      <c r="G259" s="49" t="s">
        <v>2659</v>
      </c>
      <c r="H259" s="161">
        <v>36.479999999999997</v>
      </c>
      <c r="I259" s="227">
        <v>0.98684210526315796</v>
      </c>
      <c r="J259" s="113">
        <v>7.7499999999999999E-2</v>
      </c>
      <c r="K259" s="113">
        <v>0.09</v>
      </c>
      <c r="L259" s="83">
        <v>16.129032258064502</v>
      </c>
      <c r="M259" s="140">
        <v>41772</v>
      </c>
      <c r="N259" s="27">
        <v>41774</v>
      </c>
      <c r="O259" s="28">
        <v>41788</v>
      </c>
      <c r="P259" s="93" t="s">
        <v>883</v>
      </c>
      <c r="Q259" s="198"/>
      <c r="R259" s="224">
        <v>0.36</v>
      </c>
      <c r="S259" s="231">
        <v>22.085889570552148</v>
      </c>
      <c r="T259" s="680">
        <v>65.088809216207494</v>
      </c>
      <c r="U259" s="227">
        <v>22.380368098159508</v>
      </c>
      <c r="V259" s="263">
        <v>12</v>
      </c>
      <c r="W259" s="161">
        <v>1.63</v>
      </c>
      <c r="X259" s="149">
        <v>0.56000000000000005</v>
      </c>
      <c r="Y259" s="155">
        <v>1.69</v>
      </c>
      <c r="Z259" s="149">
        <v>2.74</v>
      </c>
      <c r="AA259" s="156">
        <v>12.6</v>
      </c>
      <c r="AB259" s="432">
        <v>-2.9</v>
      </c>
      <c r="AC259" s="474">
        <v>17.45</v>
      </c>
      <c r="AD259" s="443">
        <v>12.1</v>
      </c>
      <c r="AE259" s="440">
        <v>40</v>
      </c>
      <c r="AF259" s="723">
        <v>3</v>
      </c>
      <c r="AG259" s="456">
        <v>1734</v>
      </c>
      <c r="AH259" s="655">
        <v>1.6</v>
      </c>
      <c r="AI259" s="767">
        <v>0.36</v>
      </c>
      <c r="AJ259" s="796">
        <v>0.56262790364893134</v>
      </c>
      <c r="AK259" s="688">
        <v>0.80965744677104456</v>
      </c>
      <c r="AL259" s="634">
        <v>13.934426229508201</v>
      </c>
      <c r="AM259" s="631">
        <v>9.1131283606439304</v>
      </c>
      <c r="AN259" s="631">
        <v>6.8077976341520685</v>
      </c>
      <c r="AO259" s="235">
        <v>8.4082443276498164</v>
      </c>
      <c r="AP259" s="808">
        <v>0.34749999999999998</v>
      </c>
      <c r="AQ259" s="808">
        <v>0.30499999999999999</v>
      </c>
      <c r="AR259" s="809"/>
      <c r="AS259" s="808">
        <v>0.28499999999999998</v>
      </c>
      <c r="AT259" s="796">
        <v>0.26750000000000002</v>
      </c>
      <c r="AU259" s="809"/>
      <c r="AV259" s="810">
        <v>0.25750000000000001</v>
      </c>
      <c r="AW259" s="812">
        <v>0.25</v>
      </c>
      <c r="AX259" s="811">
        <v>0.2475</v>
      </c>
      <c r="AY259" s="811">
        <v>0.23499999999999999</v>
      </c>
      <c r="AZ259" s="811">
        <v>0.215</v>
      </c>
      <c r="BA259" s="811">
        <v>0.19</v>
      </c>
      <c r="BB259" s="811">
        <v>0.155</v>
      </c>
      <c r="BC259" s="811">
        <v>0.13750000000000001</v>
      </c>
      <c r="BD259" s="811">
        <v>0.1275</v>
      </c>
      <c r="BE259" s="811">
        <v>0.11749999999999999</v>
      </c>
      <c r="BF259" s="811">
        <v>0.1075</v>
      </c>
      <c r="BG259" s="811">
        <v>9.6250000000000002E-2</v>
      </c>
      <c r="BH259" s="810">
        <v>3.3412500000000001</v>
      </c>
      <c r="BI259" s="405">
        <v>13.934426229508201</v>
      </c>
      <c r="BJ259" s="405">
        <v>7.0175438596491224</v>
      </c>
      <c r="BK259" s="405">
        <v>6.5420560747663448</v>
      </c>
      <c r="BL259" s="404">
        <v>3.8834951456310662</v>
      </c>
      <c r="BM259" s="404">
        <v>3</v>
      </c>
      <c r="BN259" s="306">
        <v>1.0101010101010166</v>
      </c>
      <c r="BO259" s="306">
        <v>5.319148936170226</v>
      </c>
      <c r="BP259" s="306">
        <v>9.302325581395344</v>
      </c>
      <c r="BQ259" s="306">
        <v>13.157894736842103</v>
      </c>
      <c r="BR259" s="306">
        <v>22.580645161290324</v>
      </c>
      <c r="BS259" s="306">
        <v>12.72727272727272</v>
      </c>
      <c r="BT259" s="306">
        <v>7.8431372549019773</v>
      </c>
      <c r="BU259" s="306">
        <v>8.5106382978723527</v>
      </c>
      <c r="BV259" s="306">
        <v>9.302325581395344</v>
      </c>
      <c r="BW259" s="306">
        <v>11.688311688311682</v>
      </c>
      <c r="BX259" s="404">
        <v>9.0546214856738541</v>
      </c>
      <c r="BY259" s="405">
        <v>5.1539202154414028</v>
      </c>
      <c r="BZ259" s="788" t="s">
        <v>2558</v>
      </c>
      <c r="CA259" s="486">
        <v>-14.585728358744282</v>
      </c>
      <c r="CB259" s="348">
        <v>7.794639739415226</v>
      </c>
      <c r="CC259" s="404">
        <v>69.575270137188667</v>
      </c>
      <c r="CD259" s="570">
        <v>0.35097499999999998</v>
      </c>
      <c r="CE259" s="419">
        <v>0.38607249999999999</v>
      </c>
      <c r="CF259" s="419">
        <v>0.42467975000000002</v>
      </c>
      <c r="CG259" s="419">
        <v>0.46714772500000007</v>
      </c>
      <c r="CH259" s="496">
        <v>0.51386249750000013</v>
      </c>
      <c r="CI259" s="416">
        <v>2.1427374725000004</v>
      </c>
      <c r="CJ259" s="405">
        <v>5.8737321066337733</v>
      </c>
      <c r="CK259" s="457">
        <v>1.29</v>
      </c>
      <c r="CL259" s="458">
        <v>11.08</v>
      </c>
      <c r="CM259" s="458">
        <v>-17.52</v>
      </c>
      <c r="CN259" s="525">
        <v>3.29</v>
      </c>
      <c r="CO259" s="508">
        <v>-1.34</v>
      </c>
    </row>
    <row r="260" spans="1:93" ht="11.25" customHeight="1">
      <c r="A260" s="23" t="s">
        <v>2060</v>
      </c>
      <c r="B260" s="24" t="s">
        <v>2061</v>
      </c>
      <c r="C260" s="29" t="s">
        <v>3266</v>
      </c>
      <c r="D260" s="117">
        <v>35</v>
      </c>
      <c r="E260" s="121">
        <v>73</v>
      </c>
      <c r="F260" s="38" t="s">
        <v>2049</v>
      </c>
      <c r="G260" s="39" t="s">
        <v>1572</v>
      </c>
      <c r="H260" s="161">
        <v>53.83</v>
      </c>
      <c r="I260" s="227">
        <v>1.1146201003158089</v>
      </c>
      <c r="J260" s="126">
        <v>0.12</v>
      </c>
      <c r="K260" s="126">
        <v>0.15</v>
      </c>
      <c r="L260" s="218">
        <v>25</v>
      </c>
      <c r="M260" s="140">
        <v>42002</v>
      </c>
      <c r="N260" s="27">
        <v>42004</v>
      </c>
      <c r="O260" s="28">
        <v>42013</v>
      </c>
      <c r="P260" s="93" t="s">
        <v>919</v>
      </c>
      <c r="Q260" s="944"/>
      <c r="R260" s="224">
        <v>0.6</v>
      </c>
      <c r="S260" s="231">
        <v>16.042780748663098</v>
      </c>
      <c r="T260" s="680">
        <v>35.967167754096828</v>
      </c>
      <c r="U260" s="227">
        <v>14.393048128342246</v>
      </c>
      <c r="V260" s="263">
        <v>9</v>
      </c>
      <c r="W260" s="161">
        <v>3.74</v>
      </c>
      <c r="X260" s="149">
        <v>2.36</v>
      </c>
      <c r="Y260" s="155">
        <v>3.96</v>
      </c>
      <c r="Z260" s="149">
        <v>2.89</v>
      </c>
      <c r="AA260" s="156">
        <v>20.6</v>
      </c>
      <c r="AB260" s="432">
        <v>12.5</v>
      </c>
      <c r="AC260" s="474">
        <v>9.61</v>
      </c>
      <c r="AD260" s="443">
        <v>24.2</v>
      </c>
      <c r="AE260" s="440">
        <v>6.1</v>
      </c>
      <c r="AF260" s="723">
        <v>21</v>
      </c>
      <c r="AG260" s="456">
        <v>33473</v>
      </c>
      <c r="AH260" s="655">
        <v>33.200000000000003</v>
      </c>
      <c r="AI260" s="767">
        <v>0.18</v>
      </c>
      <c r="AJ260" s="796">
        <v>0.47034784546644159</v>
      </c>
      <c r="AK260" s="688">
        <v>0.73301151969251521</v>
      </c>
      <c r="AL260" s="634">
        <v>23.076923076923062</v>
      </c>
      <c r="AM260" s="631">
        <v>12.924323465723408</v>
      </c>
      <c r="AN260" s="631">
        <v>11.382417860287886</v>
      </c>
      <c r="AO260" s="638">
        <v>15.528293286662942</v>
      </c>
      <c r="AP260" s="808">
        <v>0.48</v>
      </c>
      <c r="AQ260" s="808">
        <v>0.39</v>
      </c>
      <c r="AR260" s="809"/>
      <c r="AS260" s="808">
        <v>0.3666666666666667</v>
      </c>
      <c r="AT260" s="796">
        <v>0.33333333333333331</v>
      </c>
      <c r="AU260" s="809"/>
      <c r="AV260" s="810">
        <v>0.29333333333333333</v>
      </c>
      <c r="AW260" s="811">
        <v>0.28000000000000003</v>
      </c>
      <c r="AX260" s="811">
        <v>0.26666666666666666</v>
      </c>
      <c r="AY260" s="811">
        <v>0.2</v>
      </c>
      <c r="AZ260" s="811">
        <v>0.16</v>
      </c>
      <c r="BA260" s="811">
        <v>0.13333333333333333</v>
      </c>
      <c r="BB260" s="811">
        <v>0.11333333333333334</v>
      </c>
      <c r="BC260" s="811">
        <v>0.1</v>
      </c>
      <c r="BD260" s="811">
        <v>9.3333333333333338E-2</v>
      </c>
      <c r="BE260" s="811">
        <v>8.666666666666667E-2</v>
      </c>
      <c r="BF260" s="811">
        <v>0.08</v>
      </c>
      <c r="BG260" s="811">
        <v>7.3333333333333334E-2</v>
      </c>
      <c r="BH260" s="810">
        <v>3.45</v>
      </c>
      <c r="BI260" s="405">
        <v>23.076923076923062</v>
      </c>
      <c r="BJ260" s="405">
        <v>6.3636363636363491</v>
      </c>
      <c r="BK260" s="405">
        <v>10</v>
      </c>
      <c r="BL260" s="404">
        <v>13.636363636363624</v>
      </c>
      <c r="BM260" s="404">
        <v>4.761904761904745</v>
      </c>
      <c r="BN260" s="306">
        <v>5</v>
      </c>
      <c r="BO260" s="306">
        <v>33.333333333333329</v>
      </c>
      <c r="BP260" s="306">
        <v>25</v>
      </c>
      <c r="BQ260" s="306">
        <v>20</v>
      </c>
      <c r="BR260" s="306">
        <v>17.647058823529392</v>
      </c>
      <c r="BS260" s="306">
        <v>13.33333333333333</v>
      </c>
      <c r="BT260" s="306">
        <v>7.1428571428571397</v>
      </c>
      <c r="BU260" s="306">
        <v>7.6923076923076872</v>
      </c>
      <c r="BV260" s="306">
        <v>8.333333333333325</v>
      </c>
      <c r="BW260" s="306">
        <v>9.0909090909090828</v>
      </c>
      <c r="BX260" s="404">
        <v>13.627464039228737</v>
      </c>
      <c r="BY260" s="405">
        <v>8.2001561241004755</v>
      </c>
      <c r="BZ260" s="788" t="s">
        <v>2637</v>
      </c>
      <c r="CA260" s="486">
        <v>-1.8960101677385506</v>
      </c>
      <c r="CB260" s="348">
        <v>12.497037960603695</v>
      </c>
      <c r="CC260" s="404">
        <v>80.471417112299463</v>
      </c>
      <c r="CD260" s="570">
        <v>0.52800000000000002</v>
      </c>
      <c r="CE260" s="419">
        <v>0.57874080000000006</v>
      </c>
      <c r="CF260" s="419">
        <v>0.6140439888</v>
      </c>
      <c r="CG260" s="419">
        <v>0.65150067211679996</v>
      </c>
      <c r="CH260" s="496">
        <v>0.69124221311592471</v>
      </c>
      <c r="CI260" s="416">
        <v>3.0635276740327249</v>
      </c>
      <c r="CJ260" s="405">
        <v>5.6911158722510216</v>
      </c>
      <c r="CK260" s="457">
        <v>1.63</v>
      </c>
      <c r="CL260" s="458">
        <v>10.84</v>
      </c>
      <c r="CM260" s="458">
        <v>-8.3800000000000008</v>
      </c>
      <c r="CN260" s="459">
        <v>0.16</v>
      </c>
      <c r="CO260" s="460">
        <v>-1.52</v>
      </c>
    </row>
    <row r="261" spans="1:93" ht="11.25" customHeight="1">
      <c r="A261" s="30" t="s">
        <v>2708</v>
      </c>
      <c r="B261" s="32" t="s">
        <v>2709</v>
      </c>
      <c r="C261" s="35" t="s">
        <v>728</v>
      </c>
      <c r="D261" s="118">
        <v>8</v>
      </c>
      <c r="E261" s="24">
        <v>386</v>
      </c>
      <c r="F261" s="65" t="s">
        <v>2659</v>
      </c>
      <c r="G261" s="66" t="s">
        <v>2659</v>
      </c>
      <c r="H261" s="185">
        <v>28.08</v>
      </c>
      <c r="I261" s="229">
        <v>2.8490028490028494</v>
      </c>
      <c r="J261" s="125">
        <v>0.18</v>
      </c>
      <c r="K261" s="125">
        <v>0.2</v>
      </c>
      <c r="L261" s="84">
        <v>11.111111111111116</v>
      </c>
      <c r="M261" s="215">
        <v>41906</v>
      </c>
      <c r="N261" s="44">
        <v>41908</v>
      </c>
      <c r="O261" s="34">
        <v>41922</v>
      </c>
      <c r="P261" s="43" t="s">
        <v>919</v>
      </c>
      <c r="Q261" s="186" t="s">
        <v>1172</v>
      </c>
      <c r="R261" s="192">
        <v>0.8</v>
      </c>
      <c r="S261" s="231">
        <v>40.404040404040408</v>
      </c>
      <c r="T261" s="680">
        <v>-2.7655130391204485</v>
      </c>
      <c r="U261" s="227">
        <v>14.181818181818182</v>
      </c>
      <c r="V261" s="264">
        <v>5</v>
      </c>
      <c r="W261" s="162">
        <v>1.98</v>
      </c>
      <c r="X261" s="150" t="s">
        <v>462</v>
      </c>
      <c r="Y261" s="157">
        <v>0.68</v>
      </c>
      <c r="Z261" s="150">
        <v>1.5</v>
      </c>
      <c r="AA261" s="158">
        <v>11.2</v>
      </c>
      <c r="AB261" s="434">
        <v>34.1</v>
      </c>
      <c r="AC261" s="475">
        <v>0</v>
      </c>
      <c r="AD261" s="445">
        <v>4.8</v>
      </c>
      <c r="AE261" s="444" t="s">
        <v>462</v>
      </c>
      <c r="AF261" s="725">
        <v>1</v>
      </c>
      <c r="AG261" s="467">
        <v>144</v>
      </c>
      <c r="AH261" s="738">
        <v>14.8</v>
      </c>
      <c r="AI261" s="769">
        <v>0.06</v>
      </c>
      <c r="AJ261" s="796">
        <v>1.7904842586598111</v>
      </c>
      <c r="AK261" s="688">
        <v>1.6105513247000243</v>
      </c>
      <c r="AL261" s="635">
        <v>12.12121212121211</v>
      </c>
      <c r="AM261" s="636">
        <v>6.6515802889484332</v>
      </c>
      <c r="AN261" s="636">
        <v>8.5943244415670925</v>
      </c>
      <c r="AO261" s="236">
        <v>5.3362623778337781</v>
      </c>
      <c r="AP261" s="814">
        <v>0.74</v>
      </c>
      <c r="AQ261" s="814">
        <v>0.66</v>
      </c>
      <c r="AR261" s="815"/>
      <c r="AS261" s="831">
        <v>0.64</v>
      </c>
      <c r="AT261" s="797">
        <v>0.61</v>
      </c>
      <c r="AU261" s="815"/>
      <c r="AV261" s="816">
        <v>0.54</v>
      </c>
      <c r="AW261" s="817">
        <v>0.49</v>
      </c>
      <c r="AX261" s="817">
        <v>0.48</v>
      </c>
      <c r="AY261" s="820">
        <v>0.44</v>
      </c>
      <c r="AZ261" s="820">
        <v>0.44</v>
      </c>
      <c r="BA261" s="820">
        <v>0.44</v>
      </c>
      <c r="BB261" s="820">
        <v>0.44</v>
      </c>
      <c r="BC261" s="817">
        <v>0.38</v>
      </c>
      <c r="BD261" s="820">
        <v>0.36</v>
      </c>
      <c r="BE261" s="817">
        <v>0.33</v>
      </c>
      <c r="BF261" s="820">
        <v>0.32</v>
      </c>
      <c r="BG261" s="817">
        <v>0.28999999999999998</v>
      </c>
      <c r="BH261" s="816">
        <v>7.6</v>
      </c>
      <c r="BI261" s="409">
        <v>12.12121212121211</v>
      </c>
      <c r="BJ261" s="409">
        <v>3.125</v>
      </c>
      <c r="BK261" s="409">
        <v>4.9180327868852514</v>
      </c>
      <c r="BL261" s="408">
        <v>12.962962962962955</v>
      </c>
      <c r="BM261" s="408">
        <v>10.204081632653072</v>
      </c>
      <c r="BN261" s="395">
        <v>2.0833333333333259</v>
      </c>
      <c r="BO261" s="395">
        <v>9.0909090909090828</v>
      </c>
      <c r="BP261" s="395">
        <v>0</v>
      </c>
      <c r="BQ261" s="395">
        <v>0</v>
      </c>
      <c r="BR261" s="395">
        <v>0</v>
      </c>
      <c r="BS261" s="395">
        <v>15.789473684210531</v>
      </c>
      <c r="BT261" s="395">
        <v>5.555555555555558</v>
      </c>
      <c r="BU261" s="395">
        <v>9.0909090909090828</v>
      </c>
      <c r="BV261" s="395">
        <v>3.125</v>
      </c>
      <c r="BW261" s="395">
        <v>10.344827586206918</v>
      </c>
      <c r="BX261" s="408">
        <v>6.5607531896558591</v>
      </c>
      <c r="BY261" s="409">
        <v>4.9931166139751175</v>
      </c>
      <c r="BZ261" s="654" t="s">
        <v>2441</v>
      </c>
      <c r="CA261" s="487">
        <v>-2.7384908912482402</v>
      </c>
      <c r="CB261" s="349">
        <v>11.443327290569941</v>
      </c>
      <c r="CC261" s="408">
        <v>52.972874290416726</v>
      </c>
      <c r="CD261" s="574">
        <v>0.81400000000000006</v>
      </c>
      <c r="CE261" s="420">
        <v>0.81400000000000006</v>
      </c>
      <c r="CF261" s="420">
        <v>0.83842000000000005</v>
      </c>
      <c r="CG261" s="420">
        <v>0.86357260000000002</v>
      </c>
      <c r="CH261" s="497">
        <v>0.889479778</v>
      </c>
      <c r="CI261" s="421">
        <v>4.2194723779999999</v>
      </c>
      <c r="CJ261" s="409">
        <v>15.026611032763535</v>
      </c>
      <c r="CK261" s="468">
        <v>0.34</v>
      </c>
      <c r="CL261" s="469">
        <v>33.14</v>
      </c>
      <c r="CM261" s="469">
        <v>-7.78</v>
      </c>
      <c r="CN261" s="528">
        <v>4.24</v>
      </c>
      <c r="CO261" s="476">
        <v>9.86</v>
      </c>
    </row>
    <row r="262" spans="1:93" ht="11.25" customHeight="1">
      <c r="A262" s="23" t="s">
        <v>520</v>
      </c>
      <c r="B262" s="91" t="s">
        <v>3477</v>
      </c>
      <c r="C262" s="29" t="s">
        <v>3416</v>
      </c>
      <c r="D262" s="199">
        <v>9</v>
      </c>
      <c r="E262" s="24">
        <v>362</v>
      </c>
      <c r="F262" s="57" t="s">
        <v>2659</v>
      </c>
      <c r="G262" s="49" t="s">
        <v>2659</v>
      </c>
      <c r="H262" s="184">
        <v>71.989999999999995</v>
      </c>
      <c r="I262" s="231">
        <v>1.7224614529795808</v>
      </c>
      <c r="J262" s="106">
        <v>0.27</v>
      </c>
      <c r="K262" s="106">
        <v>0.31</v>
      </c>
      <c r="L262" s="83">
        <v>14.814814814814813</v>
      </c>
      <c r="M262" s="140">
        <v>41891</v>
      </c>
      <c r="N262" s="27">
        <v>41893</v>
      </c>
      <c r="O262" s="28">
        <v>41908</v>
      </c>
      <c r="P262" s="93" t="s">
        <v>31</v>
      </c>
      <c r="Q262" s="430"/>
      <c r="R262" s="224">
        <v>1.24</v>
      </c>
      <c r="S262" s="675">
        <v>42.32081911262798</v>
      </c>
      <c r="T262" s="684">
        <v>100.19076984386368</v>
      </c>
      <c r="U262" s="226">
        <v>24.569965870307165</v>
      </c>
      <c r="V262" s="263">
        <v>6</v>
      </c>
      <c r="W262" s="161">
        <v>2.93</v>
      </c>
      <c r="X262" s="149">
        <v>2.0499999999999998</v>
      </c>
      <c r="Y262" s="155">
        <v>1.56</v>
      </c>
      <c r="Z262" s="149">
        <v>3.67</v>
      </c>
      <c r="AA262" s="156">
        <v>14.4</v>
      </c>
      <c r="AB262" s="432">
        <v>7.8</v>
      </c>
      <c r="AC262" s="474">
        <v>10.66</v>
      </c>
      <c r="AD262" s="443">
        <v>22</v>
      </c>
      <c r="AE262" s="440">
        <v>12</v>
      </c>
      <c r="AF262" s="723">
        <v>8</v>
      </c>
      <c r="AG262" s="456">
        <v>1435</v>
      </c>
      <c r="AH262" s="655">
        <v>2.8</v>
      </c>
      <c r="AI262" s="767">
        <v>0.62</v>
      </c>
      <c r="AJ262" s="795">
        <v>1.4523086853313372</v>
      </c>
      <c r="AK262" s="794">
        <v>0.98569022658480776</v>
      </c>
      <c r="AL262" s="634">
        <v>24.731182795698903</v>
      </c>
      <c r="AM262" s="631">
        <v>37.114007747064214</v>
      </c>
      <c r="AN262" s="631">
        <v>31.95079107728942</v>
      </c>
      <c r="AO262" s="235">
        <v>32.4146371908258</v>
      </c>
      <c r="AP262" s="808">
        <v>1.1599999999999999</v>
      </c>
      <c r="AQ262" s="808">
        <v>0.93</v>
      </c>
      <c r="AR262" s="809"/>
      <c r="AS262" s="808">
        <v>0.71499999999999997</v>
      </c>
      <c r="AT262" s="796">
        <v>0.45</v>
      </c>
      <c r="AU262" s="809"/>
      <c r="AV262" s="810">
        <v>0.34</v>
      </c>
      <c r="AW262" s="811">
        <v>0.28999999999999998</v>
      </c>
      <c r="AX262" s="811">
        <v>0.24</v>
      </c>
      <c r="AY262" s="811">
        <v>0.18</v>
      </c>
      <c r="AZ262" s="811">
        <v>0.115</v>
      </c>
      <c r="BA262" s="812">
        <v>7.0000000000000007E-2</v>
      </c>
      <c r="BB262" s="812">
        <v>7.0000000000000007E-2</v>
      </c>
      <c r="BC262" s="812">
        <v>7.0000000000000007E-2</v>
      </c>
      <c r="BD262" s="812">
        <v>7.0000000000000007E-2</v>
      </c>
      <c r="BE262" s="812">
        <v>7.0000000000000007E-2</v>
      </c>
      <c r="BF262" s="812">
        <v>7.0000000000000007E-2</v>
      </c>
      <c r="BG262" s="812">
        <v>7.0000000000000007E-2</v>
      </c>
      <c r="BH262" s="810">
        <v>4.91</v>
      </c>
      <c r="BI262" s="405">
        <v>24.731182795698903</v>
      </c>
      <c r="BJ262" s="405">
        <v>30.069930069930084</v>
      </c>
      <c r="BK262" s="405">
        <v>58.888888888888879</v>
      </c>
      <c r="BL262" s="404">
        <v>32.352941176470587</v>
      </c>
      <c r="BM262" s="404">
        <v>17.24137931034484</v>
      </c>
      <c r="BN262" s="306">
        <v>20.833333333333325</v>
      </c>
      <c r="BO262" s="306">
        <v>33.333333333333329</v>
      </c>
      <c r="BP262" s="306">
        <v>56.521739130434767</v>
      </c>
      <c r="BQ262" s="306">
        <v>64.285714285714278</v>
      </c>
      <c r="BR262" s="306">
        <v>0</v>
      </c>
      <c r="BS262" s="306">
        <v>0</v>
      </c>
      <c r="BT262" s="306">
        <v>0</v>
      </c>
      <c r="BU262" s="306">
        <v>0</v>
      </c>
      <c r="BV262" s="306">
        <v>0</v>
      </c>
      <c r="BW262" s="306">
        <v>0</v>
      </c>
      <c r="BX262" s="404">
        <v>22.550562821609933</v>
      </c>
      <c r="BY262" s="405">
        <v>22.468187859898965</v>
      </c>
      <c r="BZ262" s="788" t="s">
        <v>2558</v>
      </c>
      <c r="CA262" s="486">
        <v>9.1032866599618387</v>
      </c>
      <c r="CB262" s="348">
        <v>33.673252530269004</v>
      </c>
      <c r="CC262" s="404">
        <v>69.010921501706491</v>
      </c>
      <c r="CD262" s="570">
        <v>1.25048</v>
      </c>
      <c r="CE262" s="419">
        <v>1.3755280000000001</v>
      </c>
      <c r="CF262" s="419">
        <v>1.5130808000000002</v>
      </c>
      <c r="CG262" s="419">
        <v>1.6643888800000004</v>
      </c>
      <c r="CH262" s="496">
        <v>1.8308277680000007</v>
      </c>
      <c r="CI262" s="416">
        <v>7.6343054480000019</v>
      </c>
      <c r="CJ262" s="405">
        <v>10.604674882622591</v>
      </c>
      <c r="CK262" s="457">
        <v>1.73</v>
      </c>
      <c r="CL262" s="458">
        <v>57.06</v>
      </c>
      <c r="CM262" s="458">
        <v>-2.15</v>
      </c>
      <c r="CN262" s="525">
        <v>2.67</v>
      </c>
      <c r="CO262" s="508">
        <v>21.75</v>
      </c>
    </row>
    <row r="263" spans="1:93" ht="11.25" customHeight="1">
      <c r="A263" s="86" t="s">
        <v>3388</v>
      </c>
      <c r="B263" s="24" t="s">
        <v>3389</v>
      </c>
      <c r="C263" s="98" t="s">
        <v>543</v>
      </c>
      <c r="D263" s="199">
        <v>11</v>
      </c>
      <c r="E263" s="121">
        <v>314</v>
      </c>
      <c r="F263" s="57" t="s">
        <v>2659</v>
      </c>
      <c r="G263" s="49" t="s">
        <v>2659</v>
      </c>
      <c r="H263" s="184">
        <v>41.6</v>
      </c>
      <c r="I263" s="227">
        <v>2.2115384615384617</v>
      </c>
      <c r="J263" s="126">
        <v>0.22</v>
      </c>
      <c r="K263" s="126">
        <v>0.23</v>
      </c>
      <c r="L263" s="83">
        <v>4.5454545454545414</v>
      </c>
      <c r="M263" s="140">
        <v>42100</v>
      </c>
      <c r="N263" s="27">
        <v>42102</v>
      </c>
      <c r="O263" s="28">
        <v>42123</v>
      </c>
      <c r="P263" s="93" t="s">
        <v>37</v>
      </c>
      <c r="Q263" s="91"/>
      <c r="R263" s="224">
        <v>0.92</v>
      </c>
      <c r="S263" s="231">
        <v>32.857142857142861</v>
      </c>
      <c r="T263" s="680">
        <v>103.79884262175842</v>
      </c>
      <c r="U263" s="227">
        <v>14.857142857142859</v>
      </c>
      <c r="V263" s="263">
        <v>1</v>
      </c>
      <c r="W263" s="161">
        <v>2.8</v>
      </c>
      <c r="X263" s="149">
        <v>1.43</v>
      </c>
      <c r="Y263" s="155">
        <v>1.08</v>
      </c>
      <c r="Z263" s="149">
        <v>6.29</v>
      </c>
      <c r="AA263" s="156">
        <v>42</v>
      </c>
      <c r="AB263" s="432">
        <v>17.600000000000001</v>
      </c>
      <c r="AC263" s="474">
        <v>7.36</v>
      </c>
      <c r="AD263" s="443">
        <v>15.4</v>
      </c>
      <c r="AE263" s="440">
        <v>10.4</v>
      </c>
      <c r="AF263" s="723">
        <v>31</v>
      </c>
      <c r="AG263" s="456">
        <v>17621</v>
      </c>
      <c r="AH263" s="655">
        <v>0.1</v>
      </c>
      <c r="AI263" s="767">
        <v>0.48</v>
      </c>
      <c r="AJ263" s="796">
        <v>1.3242688479615934</v>
      </c>
      <c r="AK263" s="688">
        <v>0.80539217608383007</v>
      </c>
      <c r="AL263" s="634">
        <v>37.6</v>
      </c>
      <c r="AM263" s="631">
        <v>25.267996441206051</v>
      </c>
      <c r="AN263" s="631">
        <v>20.393740258608538</v>
      </c>
      <c r="AO263" s="235">
        <v>25.321502820864051</v>
      </c>
      <c r="AP263" s="808">
        <v>0.86</v>
      </c>
      <c r="AQ263" s="808">
        <v>0.625</v>
      </c>
      <c r="AR263" s="809"/>
      <c r="AS263" s="808">
        <v>0.48749999999999999</v>
      </c>
      <c r="AT263" s="796">
        <v>0.4375</v>
      </c>
      <c r="AU263" s="809"/>
      <c r="AV263" s="810">
        <v>0.38500000000000001</v>
      </c>
      <c r="AW263" s="812">
        <v>0.34</v>
      </c>
      <c r="AX263" s="811">
        <v>0.33500000000000002</v>
      </c>
      <c r="AY263" s="812">
        <v>0.32</v>
      </c>
      <c r="AZ263" s="811">
        <v>0.28499999999999998</v>
      </c>
      <c r="BA263" s="811">
        <v>0.1575</v>
      </c>
      <c r="BB263" s="812">
        <v>0.09</v>
      </c>
      <c r="BC263" s="812">
        <v>0.09</v>
      </c>
      <c r="BD263" s="812">
        <v>0.09</v>
      </c>
      <c r="BE263" s="812">
        <v>0.09</v>
      </c>
      <c r="BF263" s="811">
        <v>0.09</v>
      </c>
      <c r="BG263" s="811">
        <v>8.1000000000000003E-2</v>
      </c>
      <c r="BH263" s="810">
        <v>4.7634999999999987</v>
      </c>
      <c r="BI263" s="405">
        <v>37.6</v>
      </c>
      <c r="BJ263" s="405">
        <v>28.205128205128215</v>
      </c>
      <c r="BK263" s="405">
        <v>11.428571428571432</v>
      </c>
      <c r="BL263" s="404">
        <v>13.636363636363624</v>
      </c>
      <c r="BM263" s="404">
        <v>13.235294117647056</v>
      </c>
      <c r="BN263" s="306">
        <v>1.4925373134328401</v>
      </c>
      <c r="BO263" s="306">
        <v>4.6875</v>
      </c>
      <c r="BP263" s="306">
        <v>12.28070175438598</v>
      </c>
      <c r="BQ263" s="306">
        <v>80.952380952380935</v>
      </c>
      <c r="BR263" s="306">
        <v>75</v>
      </c>
      <c r="BS263" s="306">
        <v>0</v>
      </c>
      <c r="BT263" s="306">
        <v>0</v>
      </c>
      <c r="BU263" s="306">
        <v>0</v>
      </c>
      <c r="BV263" s="306">
        <v>0</v>
      </c>
      <c r="BW263" s="306">
        <v>11.111111111111093</v>
      </c>
      <c r="BX263" s="404">
        <v>19.308639234601408</v>
      </c>
      <c r="BY263" s="405">
        <v>25.279019522962301</v>
      </c>
      <c r="BZ263" s="788" t="s">
        <v>2441</v>
      </c>
      <c r="CA263" s="486">
        <v>7.7481358630041388</v>
      </c>
      <c r="CB263" s="348">
        <v>22.605278720146998</v>
      </c>
      <c r="CC263" s="404">
        <v>71.731298701298698</v>
      </c>
      <c r="CD263" s="570">
        <v>0.94600000000000006</v>
      </c>
      <c r="CE263" s="419">
        <v>1.0156255999999999</v>
      </c>
      <c r="CF263" s="419">
        <v>1.11718816</v>
      </c>
      <c r="CG263" s="419">
        <v>1.228906976</v>
      </c>
      <c r="CH263" s="496">
        <v>1.3517976736000001</v>
      </c>
      <c r="CI263" s="416">
        <v>5.6595184096000004</v>
      </c>
      <c r="CJ263" s="405">
        <v>13.604611561538462</v>
      </c>
      <c r="CK263" s="457">
        <v>1.25</v>
      </c>
      <c r="CL263" s="458">
        <v>17.93</v>
      </c>
      <c r="CM263" s="458">
        <v>-10.26</v>
      </c>
      <c r="CN263" s="525">
        <v>0.59</v>
      </c>
      <c r="CO263" s="508">
        <v>2.25</v>
      </c>
    </row>
    <row r="264" spans="1:93" ht="11.25" customHeight="1">
      <c r="A264" s="23" t="s">
        <v>2428</v>
      </c>
      <c r="B264" s="24" t="s">
        <v>2429</v>
      </c>
      <c r="C264" s="217" t="s">
        <v>686</v>
      </c>
      <c r="D264" s="199">
        <v>6</v>
      </c>
      <c r="E264" s="24">
        <v>478</v>
      </c>
      <c r="F264" s="57" t="s">
        <v>2659</v>
      </c>
      <c r="G264" s="49" t="s">
        <v>2659</v>
      </c>
      <c r="H264" s="184">
        <v>49.63</v>
      </c>
      <c r="I264" s="227">
        <v>4.1104170864396536</v>
      </c>
      <c r="J264" s="126">
        <v>0.48</v>
      </c>
      <c r="K264" s="126">
        <v>0.51</v>
      </c>
      <c r="L264" s="83">
        <v>6.25</v>
      </c>
      <c r="M264" s="140">
        <v>42167</v>
      </c>
      <c r="N264" s="27">
        <v>42171</v>
      </c>
      <c r="O264" s="28">
        <v>42185</v>
      </c>
      <c r="P264" s="93" t="s">
        <v>954</v>
      </c>
      <c r="Q264" s="1022" t="s">
        <v>2559</v>
      </c>
      <c r="R264" s="224">
        <v>2.04</v>
      </c>
      <c r="S264" s="231">
        <v>109.09090909090908</v>
      </c>
      <c r="T264" s="680">
        <v>81.410398324684948</v>
      </c>
      <c r="U264" s="227">
        <v>26.540106951871657</v>
      </c>
      <c r="V264" s="263">
        <v>12</v>
      </c>
      <c r="W264" s="161">
        <v>1.87</v>
      </c>
      <c r="X264" s="149">
        <v>4.04</v>
      </c>
      <c r="Y264" s="155">
        <v>3.31</v>
      </c>
      <c r="Z264" s="149">
        <v>2.79</v>
      </c>
      <c r="AA264" s="156">
        <v>10.5</v>
      </c>
      <c r="AB264" s="432">
        <v>-39.700000000000003</v>
      </c>
      <c r="AC264" s="474">
        <v>4.9000000000000004</v>
      </c>
      <c r="AD264" s="443">
        <v>-11.7</v>
      </c>
      <c r="AE264" s="440">
        <v>6.57</v>
      </c>
      <c r="AF264" s="723">
        <v>18</v>
      </c>
      <c r="AG264" s="456">
        <v>9491</v>
      </c>
      <c r="AH264" s="655">
        <v>5</v>
      </c>
      <c r="AI264" s="767">
        <v>0</v>
      </c>
      <c r="AJ264" s="796" t="s">
        <v>462</v>
      </c>
      <c r="AK264" s="688">
        <v>0.90562271200922628</v>
      </c>
      <c r="AL264" s="634">
        <v>4.9999999999999822</v>
      </c>
      <c r="AM264" s="631">
        <v>5.7094809809733693</v>
      </c>
      <c r="AN264" s="631">
        <v>20.304011267322686</v>
      </c>
      <c r="AO264" s="235">
        <v>22.419944860123863</v>
      </c>
      <c r="AP264" s="808">
        <v>1.89</v>
      </c>
      <c r="AQ264" s="813">
        <v>1.8</v>
      </c>
      <c r="AR264" s="809"/>
      <c r="AS264" s="808">
        <v>1.75</v>
      </c>
      <c r="AT264" s="796">
        <v>1.6</v>
      </c>
      <c r="AU264" s="809"/>
      <c r="AV264" s="810">
        <v>1.5</v>
      </c>
      <c r="AW264" s="812">
        <v>0.75</v>
      </c>
      <c r="AX264" s="812">
        <v>0.75</v>
      </c>
      <c r="AY264" s="811">
        <v>0.75</v>
      </c>
      <c r="AZ264" s="811">
        <v>0.5</v>
      </c>
      <c r="BA264" s="812">
        <v>0.25</v>
      </c>
      <c r="BB264" s="812">
        <v>0.25</v>
      </c>
      <c r="BC264" s="811">
        <v>0.25</v>
      </c>
      <c r="BD264" s="812">
        <v>0</v>
      </c>
      <c r="BE264" s="812">
        <v>0</v>
      </c>
      <c r="BF264" s="812">
        <v>0</v>
      </c>
      <c r="BG264" s="812">
        <v>0</v>
      </c>
      <c r="BH264" s="810">
        <v>12.04</v>
      </c>
      <c r="BI264" s="405">
        <v>4.9999999999999822</v>
      </c>
      <c r="BJ264" s="405">
        <v>2.8571428571428692</v>
      </c>
      <c r="BK264" s="405">
        <v>9.375</v>
      </c>
      <c r="BL264" s="404">
        <v>6.6666666666666652</v>
      </c>
      <c r="BM264" s="404">
        <v>100</v>
      </c>
      <c r="BN264" s="306">
        <v>0</v>
      </c>
      <c r="BO264" s="306">
        <v>0</v>
      </c>
      <c r="BP264" s="306">
        <v>50</v>
      </c>
      <c r="BQ264" s="306">
        <v>100</v>
      </c>
      <c r="BR264" s="306">
        <v>0</v>
      </c>
      <c r="BS264" s="306">
        <v>0</v>
      </c>
      <c r="BT264" s="306">
        <v>0</v>
      </c>
      <c r="BU264" s="306">
        <v>0</v>
      </c>
      <c r="BV264" s="306">
        <v>0</v>
      </c>
      <c r="BW264" s="306">
        <v>0</v>
      </c>
      <c r="BX264" s="404">
        <v>18.259920634920636</v>
      </c>
      <c r="BY264" s="405">
        <v>34.316301093257479</v>
      </c>
      <c r="BZ264" s="788" t="s">
        <v>2442</v>
      </c>
      <c r="CA264" s="486">
        <v>-2.1256785981093174</v>
      </c>
      <c r="CB264" s="348">
        <v>24.414428353762339</v>
      </c>
      <c r="CC264" s="404">
        <v>45.040729795299505</v>
      </c>
      <c r="CD264" s="570">
        <v>1.9088999999999998</v>
      </c>
      <c r="CE264" s="419">
        <v>2.0024360999999997</v>
      </c>
      <c r="CF264" s="419">
        <v>2.1339961517699999</v>
      </c>
      <c r="CG264" s="419">
        <v>2.2741996989412891</v>
      </c>
      <c r="CH264" s="496">
        <v>2.4236146191617323</v>
      </c>
      <c r="CI264" s="416">
        <v>10.743146569873021</v>
      </c>
      <c r="CJ264" s="405">
        <v>21.646477070064517</v>
      </c>
      <c r="CK264" s="457">
        <v>1.03</v>
      </c>
      <c r="CL264" s="458">
        <v>2.88</v>
      </c>
      <c r="CM264" s="458">
        <v>-18.59</v>
      </c>
      <c r="CN264" s="525">
        <v>-5.57</v>
      </c>
      <c r="CO264" s="508">
        <v>-8.8000000000000007</v>
      </c>
    </row>
    <row r="265" spans="1:93" ht="11.25" customHeight="1">
      <c r="A265" s="86" t="s">
        <v>611</v>
      </c>
      <c r="B265" s="24" t="s">
        <v>612</v>
      </c>
      <c r="C265" s="217" t="s">
        <v>1781</v>
      </c>
      <c r="D265" s="117">
        <v>5</v>
      </c>
      <c r="E265" s="24">
        <v>643</v>
      </c>
      <c r="F265" s="38" t="s">
        <v>2049</v>
      </c>
      <c r="G265" s="39" t="s">
        <v>2049</v>
      </c>
      <c r="H265" s="184">
        <v>62.25</v>
      </c>
      <c r="I265" s="227">
        <v>2.4417670682730921</v>
      </c>
      <c r="J265" s="126">
        <v>0.33</v>
      </c>
      <c r="K265" s="126">
        <v>0.38</v>
      </c>
      <c r="L265" s="83">
        <v>15.151515151515138</v>
      </c>
      <c r="M265" s="140">
        <v>42060</v>
      </c>
      <c r="N265" s="27">
        <v>42062</v>
      </c>
      <c r="O265" s="28">
        <v>42094</v>
      </c>
      <c r="P265" s="26" t="s">
        <v>1445</v>
      </c>
      <c r="Q265" s="198"/>
      <c r="R265" s="224">
        <v>1.52</v>
      </c>
      <c r="S265" s="231">
        <v>33.928571428571423</v>
      </c>
      <c r="T265" s="680">
        <v>13.608952321632838</v>
      </c>
      <c r="U265" s="227">
        <v>13.895089285714285</v>
      </c>
      <c r="V265" s="263">
        <v>12</v>
      </c>
      <c r="W265" s="161">
        <v>4.4800000000000004</v>
      </c>
      <c r="X265" s="149">
        <v>1.1599999999999999</v>
      </c>
      <c r="Y265" s="155">
        <v>1.9</v>
      </c>
      <c r="Z265" s="149">
        <v>2.09</v>
      </c>
      <c r="AA265" s="156">
        <v>15.1</v>
      </c>
      <c r="AB265" s="432">
        <v>24.8</v>
      </c>
      <c r="AC265" s="474">
        <v>4.93</v>
      </c>
      <c r="AD265" s="443">
        <v>21.5</v>
      </c>
      <c r="AE265" s="440">
        <v>12</v>
      </c>
      <c r="AF265" s="723">
        <v>7</v>
      </c>
      <c r="AG265" s="456">
        <v>2751</v>
      </c>
      <c r="AH265" s="655">
        <v>1.1000000000000001</v>
      </c>
      <c r="AI265" s="767">
        <v>3.25</v>
      </c>
      <c r="AJ265" s="796">
        <v>0.15537899041292669</v>
      </c>
      <c r="AK265" s="688">
        <v>0.65053143917963085</v>
      </c>
      <c r="AL265" s="634">
        <v>6.4516129032258229</v>
      </c>
      <c r="AM265" s="631">
        <v>4.4011575622509014</v>
      </c>
      <c r="AN265" s="631">
        <v>3.3406482938779236</v>
      </c>
      <c r="AO265" s="235">
        <v>5.1352603312927236</v>
      </c>
      <c r="AP265" s="808">
        <v>1.32</v>
      </c>
      <c r="AQ265" s="808">
        <v>1.24</v>
      </c>
      <c r="AR265" s="809"/>
      <c r="AS265" s="808">
        <v>1.2</v>
      </c>
      <c r="AT265" s="796">
        <v>1.1599999999999999</v>
      </c>
      <c r="AU265" s="809"/>
      <c r="AV265" s="818">
        <v>1.1200000000000001</v>
      </c>
      <c r="AW265" s="811">
        <v>1.1200000000000001</v>
      </c>
      <c r="AX265" s="811">
        <v>1.08</v>
      </c>
      <c r="AY265" s="811">
        <v>0.96</v>
      </c>
      <c r="AZ265" s="811">
        <v>0.84</v>
      </c>
      <c r="BA265" s="812">
        <v>0.8</v>
      </c>
      <c r="BB265" s="812">
        <v>0.8</v>
      </c>
      <c r="BC265" s="812">
        <v>1.28</v>
      </c>
      <c r="BD265" s="811">
        <v>1.28</v>
      </c>
      <c r="BE265" s="811">
        <v>1.24</v>
      </c>
      <c r="BF265" s="811">
        <v>1.2</v>
      </c>
      <c r="BG265" s="811">
        <v>1.1000000000000001</v>
      </c>
      <c r="BH265" s="810">
        <v>17.739999999999998</v>
      </c>
      <c r="BI265" s="405">
        <v>6.4516129032258229</v>
      </c>
      <c r="BJ265" s="405">
        <v>3.3333333333333437</v>
      </c>
      <c r="BK265" s="405">
        <v>3.4482758620689724</v>
      </c>
      <c r="BL265" s="404">
        <v>3.5714285714285587</v>
      </c>
      <c r="BM265" s="851">
        <v>0</v>
      </c>
      <c r="BN265" s="306">
        <v>3.7037037037036979</v>
      </c>
      <c r="BO265" s="306">
        <v>12.5</v>
      </c>
      <c r="BP265" s="306">
        <v>14.285714285714279</v>
      </c>
      <c r="BQ265" s="306">
        <v>4.9999999999999822</v>
      </c>
      <c r="BR265" s="306">
        <v>0</v>
      </c>
      <c r="BS265" s="306">
        <v>0</v>
      </c>
      <c r="BT265" s="306">
        <v>0</v>
      </c>
      <c r="BU265" s="306">
        <v>3.2258064516129004</v>
      </c>
      <c r="BV265" s="306">
        <v>3.3333333333333437</v>
      </c>
      <c r="BW265" s="306">
        <v>9.0909090909090828</v>
      </c>
      <c r="BX265" s="404">
        <v>4.5296078356886662</v>
      </c>
      <c r="BY265" s="405">
        <v>4.2648215414042365</v>
      </c>
      <c r="BZ265" s="788" t="s">
        <v>2558</v>
      </c>
      <c r="CA265" s="486">
        <v>-8.1126739235632694</v>
      </c>
      <c r="CB265" s="348">
        <v>5.7824153621510153</v>
      </c>
      <c r="CC265" s="404">
        <v>59.231777391739456</v>
      </c>
      <c r="CD265" s="570">
        <v>1.4520000000000002</v>
      </c>
      <c r="CE265" s="419">
        <v>1.5235836</v>
      </c>
      <c r="CF265" s="419">
        <v>1.6759419600000003</v>
      </c>
      <c r="CG265" s="419">
        <v>1.8435361560000005</v>
      </c>
      <c r="CH265" s="496">
        <v>2.0278897716000008</v>
      </c>
      <c r="CI265" s="416">
        <v>8.5229514876000021</v>
      </c>
      <c r="CJ265" s="405">
        <v>13.691488333493979</v>
      </c>
      <c r="CK265" s="457">
        <v>1.17</v>
      </c>
      <c r="CL265" s="458">
        <v>19.86</v>
      </c>
      <c r="CM265" s="458">
        <v>-8.8800000000000008</v>
      </c>
      <c r="CN265" s="525">
        <v>8.98</v>
      </c>
      <c r="CO265" s="508">
        <v>2.31</v>
      </c>
    </row>
    <row r="266" spans="1:93" ht="11.25" customHeight="1">
      <c r="A266" s="23" t="s">
        <v>1183</v>
      </c>
      <c r="B266" s="24" t="s">
        <v>1184</v>
      </c>
      <c r="C266" s="29" t="s">
        <v>3690</v>
      </c>
      <c r="D266" s="199">
        <v>23</v>
      </c>
      <c r="E266" s="121">
        <v>109</v>
      </c>
      <c r="F266" s="57" t="s">
        <v>2659</v>
      </c>
      <c r="G266" s="49" t="s">
        <v>2659</v>
      </c>
      <c r="H266" s="338">
        <v>138.78</v>
      </c>
      <c r="I266" s="227">
        <v>1.7870010087908921</v>
      </c>
      <c r="J266" s="113">
        <v>0.56000000000000005</v>
      </c>
      <c r="K266" s="113">
        <v>0.62</v>
      </c>
      <c r="L266" s="83">
        <v>10.714285714285698</v>
      </c>
      <c r="M266" s="501">
        <v>41738</v>
      </c>
      <c r="N266" s="329">
        <v>41740</v>
      </c>
      <c r="O266" s="330">
        <v>41768</v>
      </c>
      <c r="P266" s="93" t="s">
        <v>3099</v>
      </c>
      <c r="Q266" s="522"/>
      <c r="R266" s="224">
        <v>2.48</v>
      </c>
      <c r="S266" s="672">
        <v>31.552162849872772</v>
      </c>
      <c r="T266" s="681">
        <v>74.267496410958728</v>
      </c>
      <c r="U266" s="229">
        <v>17.65648854961832</v>
      </c>
      <c r="V266" s="263">
        <v>12</v>
      </c>
      <c r="W266" s="161">
        <v>7.86</v>
      </c>
      <c r="X266" s="149">
        <v>1.83</v>
      </c>
      <c r="Y266" s="155">
        <v>1.49</v>
      </c>
      <c r="Z266" s="149">
        <v>3.87</v>
      </c>
      <c r="AA266" s="156">
        <v>19.3</v>
      </c>
      <c r="AB266" s="489">
        <v>11.4</v>
      </c>
      <c r="AC266" s="474">
        <v>9.5</v>
      </c>
      <c r="AD266" s="443">
        <v>4.7</v>
      </c>
      <c r="AE266" s="440">
        <v>9.6199999999999992</v>
      </c>
      <c r="AF266" s="723">
        <v>21</v>
      </c>
      <c r="AG266" s="456">
        <v>46033</v>
      </c>
      <c r="AH266" s="655">
        <v>0.7</v>
      </c>
      <c r="AI266" s="767">
        <v>0.33</v>
      </c>
      <c r="AJ266" s="797">
        <v>2.1672017633357519</v>
      </c>
      <c r="AK266" s="686">
        <v>0.77126976039897099</v>
      </c>
      <c r="AL266" s="634">
        <v>10.502283105022837</v>
      </c>
      <c r="AM266" s="631">
        <v>9.7626942513024506</v>
      </c>
      <c r="AN266" s="631">
        <v>10.185848287678034</v>
      </c>
      <c r="AO266" s="235">
        <v>13.206596201060684</v>
      </c>
      <c r="AP266" s="808">
        <v>2.42</v>
      </c>
      <c r="AQ266" s="808">
        <v>2.19</v>
      </c>
      <c r="AR266" s="809" t="s">
        <v>1127</v>
      </c>
      <c r="AS266" s="808">
        <v>2</v>
      </c>
      <c r="AT266" s="796">
        <v>1.83</v>
      </c>
      <c r="AU266" s="809"/>
      <c r="AV266" s="810">
        <v>1.64</v>
      </c>
      <c r="AW266" s="811">
        <v>1.49</v>
      </c>
      <c r="AX266" s="811">
        <v>1.34</v>
      </c>
      <c r="AY266" s="811">
        <v>1.1000000000000001</v>
      </c>
      <c r="AZ266" s="811">
        <v>0.89</v>
      </c>
      <c r="BA266" s="811">
        <v>0.78</v>
      </c>
      <c r="BB266" s="811">
        <v>0.7</v>
      </c>
      <c r="BC266" s="811">
        <v>0.63</v>
      </c>
      <c r="BD266" s="811">
        <v>0.59</v>
      </c>
      <c r="BE266" s="811">
        <v>0.55000000000000004</v>
      </c>
      <c r="BF266" s="811">
        <v>0.51</v>
      </c>
      <c r="BG266" s="811">
        <v>0.47</v>
      </c>
      <c r="BH266" s="810">
        <v>19.13</v>
      </c>
      <c r="BI266" s="405">
        <v>10.502283105022837</v>
      </c>
      <c r="BJ266" s="405">
        <v>9.5</v>
      </c>
      <c r="BK266" s="405">
        <v>9.2896174863387859</v>
      </c>
      <c r="BL266" s="404">
        <v>11.585365853658548</v>
      </c>
      <c r="BM266" s="404">
        <v>10.067114093959727</v>
      </c>
      <c r="BN266" s="306">
        <v>11.194029850746269</v>
      </c>
      <c r="BO266" s="306">
        <v>21.818181818181827</v>
      </c>
      <c r="BP266" s="306">
        <v>23.59550561797754</v>
      </c>
      <c r="BQ266" s="306">
        <v>14.102564102564097</v>
      </c>
      <c r="BR266" s="306">
        <v>11.428571428571432</v>
      </c>
      <c r="BS266" s="306">
        <v>11.111111111111093</v>
      </c>
      <c r="BT266" s="306">
        <v>6.7796610169491567</v>
      </c>
      <c r="BU266" s="306">
        <v>7.2727272727272529</v>
      </c>
      <c r="BV266" s="306">
        <v>7.8431372549019773</v>
      </c>
      <c r="BW266" s="306">
        <v>8.5106382978723527</v>
      </c>
      <c r="BX266" s="404">
        <v>11.640033887372194</v>
      </c>
      <c r="BY266" s="405">
        <v>4.7180315573941902</v>
      </c>
      <c r="BZ266" s="788" t="s">
        <v>2558</v>
      </c>
      <c r="CA266" s="486">
        <v>-5.6836392531493942</v>
      </c>
      <c r="CB266" s="348">
        <v>11.972849296468926</v>
      </c>
      <c r="CC266" s="404">
        <v>77.640481985702124</v>
      </c>
      <c r="CD266" s="570">
        <v>2.6619999999999999</v>
      </c>
      <c r="CE266" s="419">
        <v>2.9148899999999998</v>
      </c>
      <c r="CF266" s="419">
        <v>3.1953024179999998</v>
      </c>
      <c r="CG266" s="419">
        <v>3.5026905106116</v>
      </c>
      <c r="CH266" s="496">
        <v>3.8396493377324363</v>
      </c>
      <c r="CI266" s="416">
        <v>16.114532266344035</v>
      </c>
      <c r="CJ266" s="405">
        <v>11.611566700060552</v>
      </c>
      <c r="CK266" s="457">
        <v>1.1399999999999999</v>
      </c>
      <c r="CL266" s="458">
        <v>35.17</v>
      </c>
      <c r="CM266" s="458">
        <v>-4.5999999999999996</v>
      </c>
      <c r="CN266" s="525">
        <v>0.37</v>
      </c>
      <c r="CO266" s="508">
        <v>8.64</v>
      </c>
    </row>
    <row r="267" spans="1:93" ht="11.25" customHeight="1">
      <c r="A267" s="15" t="s">
        <v>1396</v>
      </c>
      <c r="B267" s="16" t="s">
        <v>1054</v>
      </c>
      <c r="C267" s="373" t="s">
        <v>2566</v>
      </c>
      <c r="D267" s="216">
        <v>5</v>
      </c>
      <c r="E267" s="24">
        <v>588</v>
      </c>
      <c r="F267" s="36" t="s">
        <v>2049</v>
      </c>
      <c r="G267" s="37" t="s">
        <v>1572</v>
      </c>
      <c r="H267" s="183">
        <v>25.99</v>
      </c>
      <c r="I267" s="226">
        <v>3.5398230088495581</v>
      </c>
      <c r="J267" s="127">
        <v>0.22</v>
      </c>
      <c r="K267" s="127">
        <v>0.23</v>
      </c>
      <c r="L267" s="96">
        <v>4.5454545454545414</v>
      </c>
      <c r="M267" s="105">
        <v>41991</v>
      </c>
      <c r="N267" s="20">
        <v>41995</v>
      </c>
      <c r="O267" s="21">
        <v>42030</v>
      </c>
      <c r="P267" s="269" t="s">
        <v>2220</v>
      </c>
      <c r="Q267" s="1036" t="s">
        <v>1984</v>
      </c>
      <c r="R267" s="225">
        <v>0.92</v>
      </c>
      <c r="S267" s="231">
        <v>60.927152317880797</v>
      </c>
      <c r="T267" s="680">
        <v>24.921874040083679</v>
      </c>
      <c r="U267" s="227">
        <v>17.211920529801322</v>
      </c>
      <c r="V267" s="267">
        <v>12</v>
      </c>
      <c r="W267" s="169">
        <v>1.51</v>
      </c>
      <c r="X267" s="171">
        <v>2.3199999999999998</v>
      </c>
      <c r="Y267" s="170">
        <v>1.76</v>
      </c>
      <c r="Z267" s="171">
        <v>2.04</v>
      </c>
      <c r="AA267" s="172">
        <v>13.8</v>
      </c>
      <c r="AB267" s="433">
        <v>3.4</v>
      </c>
      <c r="AC267" s="446">
        <v>5.66</v>
      </c>
      <c r="AD267" s="442">
        <v>9</v>
      </c>
      <c r="AE267" s="441">
        <v>7.41</v>
      </c>
      <c r="AF267" s="724">
        <v>18</v>
      </c>
      <c r="AG267" s="461">
        <v>260997</v>
      </c>
      <c r="AH267" s="737">
        <v>0.03</v>
      </c>
      <c r="AI267" s="768">
        <v>2.85</v>
      </c>
      <c r="AJ267" s="796">
        <v>0.15804134962364744</v>
      </c>
      <c r="AK267" s="688">
        <v>1.4852606402000825</v>
      </c>
      <c r="AL267" s="632">
        <v>15.789473684210531</v>
      </c>
      <c r="AM267" s="633">
        <v>14.90834232364584</v>
      </c>
      <c r="AN267" s="633">
        <v>1.422372146612827</v>
      </c>
      <c r="AO267" s="234">
        <v>0.95765827768869993</v>
      </c>
      <c r="AP267" s="803">
        <v>0.88</v>
      </c>
      <c r="AQ267" s="803">
        <v>0.76</v>
      </c>
      <c r="AR267" s="802"/>
      <c r="AS267" s="803">
        <v>0.68</v>
      </c>
      <c r="AT267" s="795">
        <v>0.57999999999999996</v>
      </c>
      <c r="AU267" s="802"/>
      <c r="AV267" s="1198">
        <v>0.42</v>
      </c>
      <c r="AW267" s="807">
        <v>0.82</v>
      </c>
      <c r="AX267" s="806">
        <v>1.24</v>
      </c>
      <c r="AY267" s="806">
        <v>1.1200000000000001</v>
      </c>
      <c r="AZ267" s="806">
        <v>1</v>
      </c>
      <c r="BA267" s="806">
        <v>0.88</v>
      </c>
      <c r="BB267" s="806">
        <v>0.8</v>
      </c>
      <c r="BC267" s="806">
        <v>0.76</v>
      </c>
      <c r="BD267" s="806">
        <v>0.72</v>
      </c>
      <c r="BE267" s="806">
        <v>0.64</v>
      </c>
      <c r="BF267" s="806">
        <v>0.54666000000000003</v>
      </c>
      <c r="BG267" s="806">
        <v>0.46666000000000002</v>
      </c>
      <c r="BH267" s="805">
        <v>12.313320000000001</v>
      </c>
      <c r="BI267" s="407">
        <v>15.789473684210531</v>
      </c>
      <c r="BJ267" s="407">
        <v>11.764705882352944</v>
      </c>
      <c r="BK267" s="407">
        <v>17.24137931034484</v>
      </c>
      <c r="BL267" s="406">
        <v>38.095238095238095</v>
      </c>
      <c r="BM267" s="406">
        <v>0</v>
      </c>
      <c r="BN267" s="394">
        <v>0</v>
      </c>
      <c r="BO267" s="394">
        <v>10.714285714285698</v>
      </c>
      <c r="BP267" s="394">
        <v>12</v>
      </c>
      <c r="BQ267" s="394">
        <v>13.636363636363647</v>
      </c>
      <c r="BR267" s="394">
        <v>9.9999999999999858</v>
      </c>
      <c r="BS267" s="394">
        <v>5.2631578947368363</v>
      </c>
      <c r="BT267" s="394">
        <v>5.555555555555558</v>
      </c>
      <c r="BU267" s="394">
        <v>12.5</v>
      </c>
      <c r="BV267" s="394">
        <v>17.074598470713042</v>
      </c>
      <c r="BW267" s="394">
        <v>17.143102044314929</v>
      </c>
      <c r="BX267" s="406">
        <v>12.451857352541078</v>
      </c>
      <c r="BY267" s="407">
        <v>8.7768105734843438</v>
      </c>
      <c r="BZ267" s="787" t="s">
        <v>2558</v>
      </c>
      <c r="CA267" s="682">
        <v>-12.249725374338936</v>
      </c>
      <c r="CB267" s="350">
        <v>4.9621951554623855</v>
      </c>
      <c r="CC267" s="406">
        <v>55.183835200109819</v>
      </c>
      <c r="CD267" s="554">
        <v>0.90992000000000006</v>
      </c>
      <c r="CE267" s="417">
        <v>0.96142147200000005</v>
      </c>
      <c r="CF267" s="417">
        <v>1.0326628030752001</v>
      </c>
      <c r="CG267" s="417">
        <v>1.1091831167830726</v>
      </c>
      <c r="CH267" s="495">
        <v>1.1913735857366983</v>
      </c>
      <c r="CI267" s="418">
        <v>5.204560977594971</v>
      </c>
      <c r="CJ267" s="407">
        <v>20.02524423853394</v>
      </c>
      <c r="CK267" s="462">
        <v>1.43</v>
      </c>
      <c r="CL267" s="463">
        <v>12.06</v>
      </c>
      <c r="CM267" s="463">
        <v>-2.29</v>
      </c>
      <c r="CN267" s="529">
        <v>6.07</v>
      </c>
      <c r="CO267" s="530">
        <v>3.14</v>
      </c>
    </row>
    <row r="268" spans="1:93" ht="11.25" customHeight="1">
      <c r="A268" s="23" t="s">
        <v>97</v>
      </c>
      <c r="B268" s="24" t="s">
        <v>98</v>
      </c>
      <c r="C268" s="29" t="s">
        <v>2678</v>
      </c>
      <c r="D268" s="117">
        <v>6</v>
      </c>
      <c r="E268" s="24">
        <v>436</v>
      </c>
      <c r="F268" s="57" t="s">
        <v>2659</v>
      </c>
      <c r="G268" s="49" t="s">
        <v>2659</v>
      </c>
      <c r="H268" s="184">
        <v>29.01</v>
      </c>
      <c r="I268" s="227">
        <v>2.3440193036883836</v>
      </c>
      <c r="J268" s="126">
        <v>0.16</v>
      </c>
      <c r="K268" s="126">
        <v>0.17</v>
      </c>
      <c r="L268" s="83">
        <v>6.25</v>
      </c>
      <c r="M268" s="140">
        <v>41984</v>
      </c>
      <c r="N268" s="27">
        <v>41988</v>
      </c>
      <c r="O268" s="28">
        <v>42006</v>
      </c>
      <c r="P268" s="26" t="s">
        <v>1394</v>
      </c>
      <c r="Q268" s="627"/>
      <c r="R268" s="224">
        <v>0.68</v>
      </c>
      <c r="S268" s="231">
        <v>174.35897435897436</v>
      </c>
      <c r="T268" s="680">
        <v>241.1313504950817</v>
      </c>
      <c r="U268" s="227">
        <v>74.384615384615387</v>
      </c>
      <c r="V268" s="263">
        <v>12</v>
      </c>
      <c r="W268" s="161">
        <v>0.39</v>
      </c>
      <c r="X268" s="149">
        <v>2.7</v>
      </c>
      <c r="Y268" s="155">
        <v>10.119999999999999</v>
      </c>
      <c r="Z268" s="149">
        <v>3.52</v>
      </c>
      <c r="AA268" s="156">
        <v>14.6</v>
      </c>
      <c r="AB268" s="432">
        <v>21.9</v>
      </c>
      <c r="AC268" s="474">
        <v>26.74</v>
      </c>
      <c r="AD268" s="443">
        <v>17.5</v>
      </c>
      <c r="AE268" s="440">
        <v>27.6</v>
      </c>
      <c r="AF268" s="723">
        <v>16</v>
      </c>
      <c r="AG268" s="456">
        <v>25648</v>
      </c>
      <c r="AH268" s="655">
        <v>2.2000000000000002</v>
      </c>
      <c r="AI268" s="767">
        <v>2.2000000000000002</v>
      </c>
      <c r="AJ268" s="796" t="s">
        <v>462</v>
      </c>
      <c r="AK268" s="688" t="s">
        <v>462</v>
      </c>
      <c r="AL268" s="634">
        <v>42.857142857142861</v>
      </c>
      <c r="AM268" s="631">
        <v>22.241455780000386</v>
      </c>
      <c r="AN268" s="631" t="s">
        <v>462</v>
      </c>
      <c r="AO268" s="235">
        <v>-4.7080761759988432</v>
      </c>
      <c r="AP268" s="808">
        <v>0.6</v>
      </c>
      <c r="AQ268" s="808">
        <v>0.42</v>
      </c>
      <c r="AR268" s="809"/>
      <c r="AS268" s="808">
        <v>0.40717999999999999</v>
      </c>
      <c r="AT268" s="796">
        <v>0.32847000000000004</v>
      </c>
      <c r="AU268" s="809"/>
      <c r="AV268" s="810">
        <v>0.14654</v>
      </c>
      <c r="AW268" s="812">
        <v>0</v>
      </c>
      <c r="AX268" s="812">
        <v>1.1569199999999999</v>
      </c>
      <c r="AY268" s="811">
        <v>1.4268799999999999</v>
      </c>
      <c r="AZ268" s="811">
        <v>1.2957700000000001</v>
      </c>
      <c r="BA268" s="811">
        <v>1.1492100000000001</v>
      </c>
      <c r="BB268" s="811">
        <v>0.97183000000000008</v>
      </c>
      <c r="BC268" s="811">
        <v>0.78671999999999997</v>
      </c>
      <c r="BD268" s="811">
        <v>0.68644000000000005</v>
      </c>
      <c r="BE268" s="811">
        <v>0.57589000000000001</v>
      </c>
      <c r="BF268" s="811">
        <v>0.52447999999999995</v>
      </c>
      <c r="BG268" s="811">
        <v>0.49877000000000005</v>
      </c>
      <c r="BH268" s="810">
        <v>10.975099999999999</v>
      </c>
      <c r="BI268" s="405">
        <v>42.857142857142861</v>
      </c>
      <c r="BJ268" s="405">
        <v>3.1484846996414406</v>
      </c>
      <c r="BK268" s="405">
        <v>23.962614546229478</v>
      </c>
      <c r="BL268" s="404">
        <v>124.15040262044496</v>
      </c>
      <c r="BM268" s="404">
        <v>0</v>
      </c>
      <c r="BN268" s="306">
        <v>0</v>
      </c>
      <c r="BO268" s="306">
        <v>0</v>
      </c>
      <c r="BP268" s="306">
        <v>10.118308033061417</v>
      </c>
      <c r="BQ268" s="306">
        <v>12.753108657251499</v>
      </c>
      <c r="BR268" s="306">
        <v>18.252163444223779</v>
      </c>
      <c r="BS268" s="306">
        <v>23.529336994102113</v>
      </c>
      <c r="BT268" s="306">
        <v>14.608705786376074</v>
      </c>
      <c r="BU268" s="306">
        <v>19.196374307593466</v>
      </c>
      <c r="BV268" s="306">
        <v>9.8020896888346698</v>
      </c>
      <c r="BW268" s="306">
        <v>5.1546805140645802</v>
      </c>
      <c r="BX268" s="404">
        <v>20.502227476597753</v>
      </c>
      <c r="BY268" s="405">
        <v>29.872414160215005</v>
      </c>
      <c r="BZ268" s="788" t="s">
        <v>2637</v>
      </c>
      <c r="CA268" s="486" t="s">
        <v>462</v>
      </c>
      <c r="CB268" s="348" t="s">
        <v>462</v>
      </c>
      <c r="CC268" s="404">
        <v>44.306538461538466</v>
      </c>
      <c r="CD268" s="570">
        <v>0.66</v>
      </c>
      <c r="CE268" s="419">
        <v>0.72600000000000009</v>
      </c>
      <c r="CF268" s="419">
        <v>0.7986000000000002</v>
      </c>
      <c r="CG268" s="419">
        <v>0.87846000000000024</v>
      </c>
      <c r="CH268" s="496">
        <v>0.96630600000000033</v>
      </c>
      <c r="CI268" s="416">
        <v>4.0293660000000013</v>
      </c>
      <c r="CJ268" s="405">
        <v>13.889576008273014</v>
      </c>
      <c r="CK268" s="457">
        <v>1.18</v>
      </c>
      <c r="CL268" s="458">
        <v>38.83</v>
      </c>
      <c r="CM268" s="458">
        <v>-8.49</v>
      </c>
      <c r="CN268" s="525">
        <v>-1.77</v>
      </c>
      <c r="CO268" s="508">
        <v>13.38</v>
      </c>
    </row>
    <row r="269" spans="1:93" ht="11.25" customHeight="1">
      <c r="A269" s="86" t="s">
        <v>13</v>
      </c>
      <c r="B269" s="24" t="s">
        <v>14</v>
      </c>
      <c r="C269" s="29" t="s">
        <v>1737</v>
      </c>
      <c r="D269" s="199">
        <v>11</v>
      </c>
      <c r="E269" s="121">
        <v>290</v>
      </c>
      <c r="F269" s="38" t="s">
        <v>2049</v>
      </c>
      <c r="G269" s="39" t="s">
        <v>2049</v>
      </c>
      <c r="H269" s="184">
        <v>53.79</v>
      </c>
      <c r="I269" s="227">
        <v>3.0488938464398587</v>
      </c>
      <c r="J269" s="126">
        <v>0.38</v>
      </c>
      <c r="K269" s="126">
        <v>0.41</v>
      </c>
      <c r="L269" s="83">
        <v>7.8947368421052655</v>
      </c>
      <c r="M269" s="501">
        <v>41737</v>
      </c>
      <c r="N269" s="329">
        <v>41739</v>
      </c>
      <c r="O269" s="330">
        <v>41760</v>
      </c>
      <c r="P269" s="93" t="s">
        <v>1515</v>
      </c>
      <c r="Q269" s="24"/>
      <c r="R269" s="224">
        <v>1.64</v>
      </c>
      <c r="S269" s="231">
        <v>68.61924686192468</v>
      </c>
      <c r="T269" s="680">
        <v>139.19856891209764</v>
      </c>
      <c r="U269" s="227">
        <v>22.506276150627613</v>
      </c>
      <c r="V269" s="263">
        <v>5</v>
      </c>
      <c r="W269" s="161">
        <v>2.39</v>
      </c>
      <c r="X269" s="149">
        <v>3.65</v>
      </c>
      <c r="Y269" s="155">
        <v>1.84</v>
      </c>
      <c r="Z269" s="149">
        <v>5.72</v>
      </c>
      <c r="AA269" s="156">
        <v>24.4</v>
      </c>
      <c r="AB269" s="432">
        <v>1.4</v>
      </c>
      <c r="AC269" s="474">
        <v>6.73</v>
      </c>
      <c r="AD269" s="443">
        <v>8.3000000000000007</v>
      </c>
      <c r="AE269" s="440">
        <v>6.16</v>
      </c>
      <c r="AF269" s="723">
        <v>21</v>
      </c>
      <c r="AG269" s="456">
        <v>32476</v>
      </c>
      <c r="AH269" s="655">
        <v>0.3</v>
      </c>
      <c r="AI269" s="767">
        <v>1.86</v>
      </c>
      <c r="AJ269" s="796">
        <v>1.4861939320342084</v>
      </c>
      <c r="AK269" s="688">
        <v>1.1578227965432488</v>
      </c>
      <c r="AL269" s="634">
        <v>13.380281690140849</v>
      </c>
      <c r="AM269" s="631">
        <v>11.227797643302173</v>
      </c>
      <c r="AN269" s="631">
        <v>12.335409635883931</v>
      </c>
      <c r="AO269" s="235">
        <v>10.653970255821577</v>
      </c>
      <c r="AP269" s="808">
        <v>1.61</v>
      </c>
      <c r="AQ269" s="808">
        <v>1.42</v>
      </c>
      <c r="AR269" s="809"/>
      <c r="AS269" s="808">
        <v>1.27</v>
      </c>
      <c r="AT269" s="796">
        <v>1.17</v>
      </c>
      <c r="AU269" s="809"/>
      <c r="AV269" s="810">
        <v>1.05</v>
      </c>
      <c r="AW269" s="811">
        <v>0.9</v>
      </c>
      <c r="AX269" s="811">
        <v>0.82499999999999996</v>
      </c>
      <c r="AY269" s="811">
        <v>0.76</v>
      </c>
      <c r="AZ269" s="811">
        <v>0.69</v>
      </c>
      <c r="BA269" s="811">
        <v>0.64</v>
      </c>
      <c r="BB269" s="811">
        <v>0.58499999999999996</v>
      </c>
      <c r="BC269" s="812">
        <v>0.55000000000000004</v>
      </c>
      <c r="BD269" s="812">
        <v>0.55000000000000004</v>
      </c>
      <c r="BE269" s="812">
        <v>0.55000000000000004</v>
      </c>
      <c r="BF269" s="812">
        <v>0.55000000000000004</v>
      </c>
      <c r="BG269" s="812">
        <v>0.55000000000000004</v>
      </c>
      <c r="BH269" s="810">
        <v>13.67</v>
      </c>
      <c r="BI269" s="405">
        <v>13.380281690140849</v>
      </c>
      <c r="BJ269" s="405">
        <v>11.811023622047244</v>
      </c>
      <c r="BK269" s="405">
        <v>8.5470085470085611</v>
      </c>
      <c r="BL269" s="404">
        <v>11.428571428571409</v>
      </c>
      <c r="BM269" s="404">
        <v>16.666666666666675</v>
      </c>
      <c r="BN269" s="306">
        <v>9.0909090909091042</v>
      </c>
      <c r="BO269" s="306">
        <v>8.5526315789473664</v>
      </c>
      <c r="BP269" s="306">
        <v>10.144927536231885</v>
      </c>
      <c r="BQ269" s="306">
        <v>7.8125</v>
      </c>
      <c r="BR269" s="306">
        <v>9.4017094017094127</v>
      </c>
      <c r="BS269" s="306">
        <v>6.3636363636363491</v>
      </c>
      <c r="BT269" s="306">
        <v>0</v>
      </c>
      <c r="BU269" s="306">
        <v>0</v>
      </c>
      <c r="BV269" s="306">
        <v>0</v>
      </c>
      <c r="BW269" s="306">
        <v>0</v>
      </c>
      <c r="BX269" s="404">
        <v>7.5466577283912573</v>
      </c>
      <c r="BY269" s="405">
        <v>5.1272332062994872</v>
      </c>
      <c r="BZ269" s="788" t="s">
        <v>1862</v>
      </c>
      <c r="CA269" s="486">
        <v>-7.1219726683038242</v>
      </c>
      <c r="CB269" s="348">
        <v>15.384303482323789</v>
      </c>
      <c r="CC269" s="404">
        <v>61.563144983993034</v>
      </c>
      <c r="CD269" s="570">
        <v>1.6325400000000001</v>
      </c>
      <c r="CE269" s="419">
        <v>1.7424099419999999</v>
      </c>
      <c r="CF269" s="419">
        <v>1.8497423944272</v>
      </c>
      <c r="CG269" s="419">
        <v>1.9636865259239158</v>
      </c>
      <c r="CH269" s="496">
        <v>2.0846496159208292</v>
      </c>
      <c r="CI269" s="416">
        <v>9.2730284782719448</v>
      </c>
      <c r="CJ269" s="405">
        <v>17.239316747112742</v>
      </c>
      <c r="CK269" s="457">
        <v>0.17</v>
      </c>
      <c r="CL269" s="458">
        <v>12.3</v>
      </c>
      <c r="CM269" s="458">
        <v>-3.24</v>
      </c>
      <c r="CN269" s="525">
        <v>1.03</v>
      </c>
      <c r="CO269" s="508">
        <v>3.38</v>
      </c>
    </row>
    <row r="270" spans="1:93" ht="11.25" customHeight="1">
      <c r="A270" s="86" t="s">
        <v>984</v>
      </c>
      <c r="B270" s="24" t="s">
        <v>1014</v>
      </c>
      <c r="C270" s="98" t="s">
        <v>3252</v>
      </c>
      <c r="D270" s="199">
        <v>11</v>
      </c>
      <c r="E270" s="121">
        <v>302</v>
      </c>
      <c r="F270" s="57" t="s">
        <v>2659</v>
      </c>
      <c r="G270" s="49" t="s">
        <v>2659</v>
      </c>
      <c r="H270" s="184">
        <v>46</v>
      </c>
      <c r="I270" s="227">
        <v>5.0434782608695645</v>
      </c>
      <c r="J270" s="126">
        <v>0.56499999999999995</v>
      </c>
      <c r="K270" s="126">
        <v>0.57999999999999996</v>
      </c>
      <c r="L270" s="83">
        <v>2.6548672566371723</v>
      </c>
      <c r="M270" s="140">
        <v>41941</v>
      </c>
      <c r="N270" s="27">
        <v>41943</v>
      </c>
      <c r="O270" s="28">
        <v>41957</v>
      </c>
      <c r="P270" s="93" t="s">
        <v>1522</v>
      </c>
      <c r="Q270" s="91"/>
      <c r="R270" s="224">
        <v>2.3199999999999998</v>
      </c>
      <c r="S270" s="231">
        <v>196.6101694915254</v>
      </c>
      <c r="T270" s="680">
        <v>146.60405374209464</v>
      </c>
      <c r="U270" s="227">
        <v>38.983050847457626</v>
      </c>
      <c r="V270" s="263">
        <v>12</v>
      </c>
      <c r="W270" s="161">
        <v>1.18</v>
      </c>
      <c r="X270" s="149">
        <v>2.91</v>
      </c>
      <c r="Y270" s="155">
        <v>1.1200000000000001</v>
      </c>
      <c r="Z270" s="149">
        <v>3.51</v>
      </c>
      <c r="AA270" s="156">
        <v>9.1999999999999993</v>
      </c>
      <c r="AB270" s="432">
        <v>18</v>
      </c>
      <c r="AC270" s="474">
        <v>22.11</v>
      </c>
      <c r="AD270" s="443">
        <v>18.3</v>
      </c>
      <c r="AE270" s="440">
        <v>13.4</v>
      </c>
      <c r="AF270" s="723">
        <v>11</v>
      </c>
      <c r="AG270" s="456">
        <v>4290</v>
      </c>
      <c r="AH270" s="655">
        <v>1.7</v>
      </c>
      <c r="AI270" s="767">
        <v>1.3</v>
      </c>
      <c r="AJ270" s="796">
        <v>0.56365943952582331</v>
      </c>
      <c r="AK270" s="688">
        <v>0.73525974396946014</v>
      </c>
      <c r="AL270" s="634">
        <v>10.669975186104219</v>
      </c>
      <c r="AM270" s="631">
        <v>10.56227665527063</v>
      </c>
      <c r="AN270" s="631">
        <v>10.314967743322567</v>
      </c>
      <c r="AO270" s="235">
        <v>14.029011961997217</v>
      </c>
      <c r="AP270" s="808">
        <v>2.23</v>
      </c>
      <c r="AQ270" s="808">
        <v>2.0150000000000001</v>
      </c>
      <c r="AR270" s="809"/>
      <c r="AS270" s="808">
        <v>1.8225</v>
      </c>
      <c r="AT270" s="796">
        <v>1.65</v>
      </c>
      <c r="AU270" s="809"/>
      <c r="AV270" s="810">
        <v>1.49</v>
      </c>
      <c r="AW270" s="811">
        <v>1.365</v>
      </c>
      <c r="AX270" s="811">
        <v>1.2224999999999999</v>
      </c>
      <c r="AY270" s="811">
        <v>0.93</v>
      </c>
      <c r="AZ270" s="811">
        <v>0.74</v>
      </c>
      <c r="BA270" s="811">
        <v>0.61</v>
      </c>
      <c r="BB270" s="811">
        <v>0.6</v>
      </c>
      <c r="BC270" s="812">
        <v>0.35</v>
      </c>
      <c r="BD270" s="812">
        <v>0.8</v>
      </c>
      <c r="BE270" s="812">
        <v>0.8</v>
      </c>
      <c r="BF270" s="812">
        <v>1.78</v>
      </c>
      <c r="BG270" s="812">
        <v>2</v>
      </c>
      <c r="BH270" s="810">
        <v>20.405000000000001</v>
      </c>
      <c r="BI270" s="405">
        <v>10.669975186104219</v>
      </c>
      <c r="BJ270" s="405">
        <v>10.562414266117969</v>
      </c>
      <c r="BK270" s="405">
        <v>10.454545454545471</v>
      </c>
      <c r="BL270" s="404">
        <v>10.738255033557031</v>
      </c>
      <c r="BM270" s="404">
        <v>9.1575091575091463</v>
      </c>
      <c r="BN270" s="306">
        <v>11.656441717791409</v>
      </c>
      <c r="BO270" s="306">
        <v>31.451612903225801</v>
      </c>
      <c r="BP270" s="306">
        <v>25.675675675675681</v>
      </c>
      <c r="BQ270" s="306">
        <v>21.311475409836067</v>
      </c>
      <c r="BR270" s="306">
        <v>1.6666666666666607</v>
      </c>
      <c r="BS270" s="306">
        <v>71.428571428571445</v>
      </c>
      <c r="BT270" s="306">
        <v>0</v>
      </c>
      <c r="BU270" s="306">
        <v>0</v>
      </c>
      <c r="BV270" s="306">
        <v>0</v>
      </c>
      <c r="BW270" s="306">
        <v>0</v>
      </c>
      <c r="BX270" s="404">
        <v>14.318209526640059</v>
      </c>
      <c r="BY270" s="405">
        <v>17.892322763412398</v>
      </c>
      <c r="BZ270" s="788" t="s">
        <v>1465</v>
      </c>
      <c r="CA270" s="486">
        <v>-23.624604843265494</v>
      </c>
      <c r="CB270" s="348">
        <v>15.358446004192132</v>
      </c>
      <c r="CC270" s="404">
        <v>60.069128543572823</v>
      </c>
      <c r="CD270" s="570">
        <v>2.4530000000000003</v>
      </c>
      <c r="CE270" s="419">
        <v>2.6983000000000006</v>
      </c>
      <c r="CF270" s="419">
        <v>2.9681300000000008</v>
      </c>
      <c r="CG270" s="419">
        <v>3.264943000000001</v>
      </c>
      <c r="CH270" s="496">
        <v>3.5914373000000013</v>
      </c>
      <c r="CI270" s="416">
        <v>14.975810300000003</v>
      </c>
      <c r="CJ270" s="405">
        <v>32.556109347826094</v>
      </c>
      <c r="CK270" s="457">
        <v>0.71</v>
      </c>
      <c r="CL270" s="458">
        <v>34.89</v>
      </c>
      <c r="CM270" s="458">
        <v>-17.02</v>
      </c>
      <c r="CN270" s="525">
        <v>5.79</v>
      </c>
      <c r="CO270" s="508">
        <v>-5.61</v>
      </c>
    </row>
    <row r="271" spans="1:93" ht="11.25" customHeight="1">
      <c r="A271" s="23" t="s">
        <v>999</v>
      </c>
      <c r="B271" s="24" t="s">
        <v>1320</v>
      </c>
      <c r="C271" s="29" t="s">
        <v>2734</v>
      </c>
      <c r="D271" s="199">
        <v>59</v>
      </c>
      <c r="E271" s="121">
        <v>4</v>
      </c>
      <c r="F271" s="38" t="s">
        <v>2049</v>
      </c>
      <c r="G271" s="39" t="s">
        <v>2049</v>
      </c>
      <c r="H271" s="161">
        <v>96.08</v>
      </c>
      <c r="I271" s="227">
        <v>2.5603663613655288</v>
      </c>
      <c r="J271" s="126">
        <v>0.57499999999999996</v>
      </c>
      <c r="K271" s="126">
        <v>0.61499999999999999</v>
      </c>
      <c r="L271" s="218">
        <v>6.956521739130439</v>
      </c>
      <c r="M271" s="140">
        <v>42067</v>
      </c>
      <c r="N271" s="27">
        <v>42069</v>
      </c>
      <c r="O271" s="28">
        <v>42095</v>
      </c>
      <c r="P271" s="93" t="s">
        <v>3171</v>
      </c>
      <c r="Q271" s="24"/>
      <c r="R271" s="192">
        <v>2.46</v>
      </c>
      <c r="S271" s="231">
        <v>54.666666666666664</v>
      </c>
      <c r="T271" s="680">
        <v>99.638191254597913</v>
      </c>
      <c r="U271" s="227">
        <v>21.351111111111109</v>
      </c>
      <c r="V271" s="264">
        <v>12</v>
      </c>
      <c r="W271" s="162">
        <v>4.5</v>
      </c>
      <c r="X271" s="150">
        <v>3.95</v>
      </c>
      <c r="Y271" s="157">
        <v>0.98</v>
      </c>
      <c r="Z271" s="150">
        <v>4.2</v>
      </c>
      <c r="AA271" s="158">
        <v>20.2</v>
      </c>
      <c r="AB271" s="434">
        <v>6.3</v>
      </c>
      <c r="AC271" s="475">
        <v>7.73</v>
      </c>
      <c r="AD271" s="445">
        <v>8.5</v>
      </c>
      <c r="AE271" s="444">
        <v>5.4</v>
      </c>
      <c r="AF271" s="725">
        <v>12</v>
      </c>
      <c r="AG271" s="467">
        <v>14687</v>
      </c>
      <c r="AH271" s="738">
        <v>0.6</v>
      </c>
      <c r="AI271" s="769">
        <v>0.24</v>
      </c>
      <c r="AJ271" s="796">
        <v>0.90151964713463373</v>
      </c>
      <c r="AK271" s="688">
        <v>1.132438069909669</v>
      </c>
      <c r="AL271" s="635">
        <v>6.9767441860465018</v>
      </c>
      <c r="AM271" s="636">
        <v>8.5138345254405436</v>
      </c>
      <c r="AN271" s="636">
        <v>7.662917000644387</v>
      </c>
      <c r="AO271" s="639">
        <v>6.766742662806835</v>
      </c>
      <c r="AP271" s="814">
        <v>2.2999999999999998</v>
      </c>
      <c r="AQ271" s="814">
        <v>2.15</v>
      </c>
      <c r="AR271" s="815"/>
      <c r="AS271" s="814">
        <v>1.9350000000000001</v>
      </c>
      <c r="AT271" s="797">
        <v>1.8</v>
      </c>
      <c r="AU271" s="815"/>
      <c r="AV271" s="816">
        <v>1.63</v>
      </c>
      <c r="AW271" s="817">
        <v>1.59</v>
      </c>
      <c r="AX271" s="817">
        <v>1.5349999999999999</v>
      </c>
      <c r="AY271" s="817">
        <v>1.4325000000000001</v>
      </c>
      <c r="AZ271" s="817">
        <v>1.325</v>
      </c>
      <c r="BA271" s="817">
        <v>1.2375</v>
      </c>
      <c r="BB271" s="817">
        <v>1.1950000000000001</v>
      </c>
      <c r="BC271" s="817">
        <v>1.175</v>
      </c>
      <c r="BD271" s="817">
        <v>1.155</v>
      </c>
      <c r="BE271" s="817">
        <v>1.1299999999999999</v>
      </c>
      <c r="BF271" s="817">
        <v>1.085</v>
      </c>
      <c r="BG271" s="817">
        <v>1.03</v>
      </c>
      <c r="BH271" s="816">
        <v>23.704999999999998</v>
      </c>
      <c r="BI271" s="409">
        <v>6.9767441860465018</v>
      </c>
      <c r="BJ271" s="409">
        <v>11.111111111111093</v>
      </c>
      <c r="BK271" s="409">
        <v>7.5</v>
      </c>
      <c r="BL271" s="408">
        <v>10.429447852760742</v>
      </c>
      <c r="BM271" s="408">
        <v>2.5157232704402288</v>
      </c>
      <c r="BN271" s="395">
        <v>3.5830618892508159</v>
      </c>
      <c r="BO271" s="395">
        <v>7.1553228621291209</v>
      </c>
      <c r="BP271" s="395">
        <v>8.1132075471698215</v>
      </c>
      <c r="BQ271" s="395">
        <v>7.0707070707070718</v>
      </c>
      <c r="BR271" s="395">
        <v>3.5564853556485421</v>
      </c>
      <c r="BS271" s="395">
        <v>1.7021276595744705</v>
      </c>
      <c r="BT271" s="395">
        <v>1.7316017316017396</v>
      </c>
      <c r="BU271" s="395">
        <v>2.212389380530988</v>
      </c>
      <c r="BV271" s="395">
        <v>4.1474654377880116</v>
      </c>
      <c r="BW271" s="395">
        <v>5.3398058252427161</v>
      </c>
      <c r="BX271" s="408">
        <v>5.5430134120001249</v>
      </c>
      <c r="BY271" s="409">
        <v>2.9621948743202391</v>
      </c>
      <c r="BZ271" s="654" t="s">
        <v>2441</v>
      </c>
      <c r="CA271" s="487">
        <v>-11.127827749101193</v>
      </c>
      <c r="CB271" s="349">
        <v>10.223283362009916</v>
      </c>
      <c r="CC271" s="408">
        <v>67.253108985256645</v>
      </c>
      <c r="CD271" s="574">
        <v>2.4448999999999996</v>
      </c>
      <c r="CE271" s="420">
        <v>2.6338907699999994</v>
      </c>
      <c r="CF271" s="420">
        <v>2.7761208715799994</v>
      </c>
      <c r="CG271" s="420">
        <v>2.9260313986453195</v>
      </c>
      <c r="CH271" s="497">
        <v>3.0840370941721669</v>
      </c>
      <c r="CI271" s="421">
        <v>13.864980134397486</v>
      </c>
      <c r="CJ271" s="409">
        <v>14.430662088257169</v>
      </c>
      <c r="CK271" s="468">
        <v>0.79</v>
      </c>
      <c r="CL271" s="469">
        <v>18.399999999999999</v>
      </c>
      <c r="CM271" s="469">
        <v>-11.85</v>
      </c>
      <c r="CN271" s="470">
        <v>-3.53</v>
      </c>
      <c r="CO271" s="471">
        <v>4.84</v>
      </c>
    </row>
    <row r="272" spans="1:93" ht="11.25" customHeight="1">
      <c r="A272" s="15" t="s">
        <v>3461</v>
      </c>
      <c r="B272" s="16" t="s">
        <v>3462</v>
      </c>
      <c r="C272" s="853" t="s">
        <v>168</v>
      </c>
      <c r="D272" s="116">
        <v>5</v>
      </c>
      <c r="E272" s="24">
        <v>575</v>
      </c>
      <c r="F272" s="78" t="s">
        <v>2659</v>
      </c>
      <c r="G272" s="50" t="s">
        <v>2659</v>
      </c>
      <c r="H272" s="183">
        <v>60.82</v>
      </c>
      <c r="I272" s="226">
        <v>0.85498191384413025</v>
      </c>
      <c r="J272" s="127">
        <v>0.1075</v>
      </c>
      <c r="K272" s="127">
        <v>0.13</v>
      </c>
      <c r="L272" s="96">
        <v>20.930232558139551</v>
      </c>
      <c r="M272" s="19">
        <v>41989</v>
      </c>
      <c r="N272" s="20">
        <v>41991</v>
      </c>
      <c r="O272" s="20">
        <v>42016</v>
      </c>
      <c r="P272" s="21" t="s">
        <v>1242</v>
      </c>
      <c r="Q272" s="430" t="s">
        <v>2997</v>
      </c>
      <c r="R272" s="224">
        <v>0.52</v>
      </c>
      <c r="S272" s="675">
        <v>23.214285714285712</v>
      </c>
      <c r="T272" s="684">
        <v>118.04997970830824</v>
      </c>
      <c r="U272" s="226">
        <v>27.151785714285712</v>
      </c>
      <c r="V272" s="263">
        <v>9</v>
      </c>
      <c r="W272" s="161">
        <v>2.2400000000000002</v>
      </c>
      <c r="X272" s="149">
        <v>1.87</v>
      </c>
      <c r="Y272" s="155">
        <v>3.21</v>
      </c>
      <c r="Z272" s="149">
        <v>3.94</v>
      </c>
      <c r="AA272" s="156">
        <v>14.5</v>
      </c>
      <c r="AB272" s="432">
        <v>11.9</v>
      </c>
      <c r="AC272" s="474">
        <v>23.45</v>
      </c>
      <c r="AD272" s="443">
        <v>29.9</v>
      </c>
      <c r="AE272" s="440">
        <v>14.5</v>
      </c>
      <c r="AF272" s="723">
        <v>19</v>
      </c>
      <c r="AG272" s="456">
        <v>7372</v>
      </c>
      <c r="AH272" s="655">
        <v>5.59</v>
      </c>
      <c r="AI272" s="767">
        <v>0.21</v>
      </c>
      <c r="AJ272" s="795" t="s">
        <v>462</v>
      </c>
      <c r="AK272" s="794" t="s">
        <v>462</v>
      </c>
      <c r="AL272" s="634">
        <v>19.444444444444443</v>
      </c>
      <c r="AM272" s="631">
        <v>24.097199004256375</v>
      </c>
      <c r="AN272" s="631" t="s">
        <v>462</v>
      </c>
      <c r="AO272" s="235" t="s">
        <v>462</v>
      </c>
      <c r="AP272" s="808">
        <v>0.43</v>
      </c>
      <c r="AQ272" s="808">
        <v>0.36</v>
      </c>
      <c r="AR272" s="809"/>
      <c r="AS272" s="799">
        <v>0.3</v>
      </c>
      <c r="AT272" s="833">
        <v>0.22500000000000001</v>
      </c>
      <c r="AU272" s="825"/>
      <c r="AV272" s="818">
        <v>0</v>
      </c>
      <c r="AW272" s="812">
        <v>0</v>
      </c>
      <c r="AX272" s="812">
        <v>0</v>
      </c>
      <c r="AY272" s="812">
        <v>0</v>
      </c>
      <c r="AZ272" s="812">
        <v>0</v>
      </c>
      <c r="BA272" s="812">
        <v>0</v>
      </c>
      <c r="BB272" s="812">
        <v>0</v>
      </c>
      <c r="BC272" s="812">
        <v>0</v>
      </c>
      <c r="BD272" s="812">
        <v>0</v>
      </c>
      <c r="BE272" s="812">
        <v>0</v>
      </c>
      <c r="BF272" s="812">
        <v>0</v>
      </c>
      <c r="BG272" s="812">
        <v>0</v>
      </c>
      <c r="BH272" s="810">
        <v>1.3149999999999999</v>
      </c>
      <c r="BI272" s="405">
        <v>19.444444444444443</v>
      </c>
      <c r="BJ272" s="405">
        <v>20</v>
      </c>
      <c r="BK272" s="405">
        <v>33.333333333333329</v>
      </c>
      <c r="BL272" s="404">
        <v>0</v>
      </c>
      <c r="BM272" s="404">
        <v>0</v>
      </c>
      <c r="BN272" s="306">
        <v>0</v>
      </c>
      <c r="BO272" s="306">
        <v>0</v>
      </c>
      <c r="BP272" s="306">
        <v>0</v>
      </c>
      <c r="BQ272" s="306">
        <v>0</v>
      </c>
      <c r="BR272" s="306">
        <v>0</v>
      </c>
      <c r="BS272" s="306">
        <v>0</v>
      </c>
      <c r="BT272" s="306">
        <v>0</v>
      </c>
      <c r="BU272" s="306">
        <v>0</v>
      </c>
      <c r="BV272" s="306">
        <v>0</v>
      </c>
      <c r="BW272" s="306">
        <v>0</v>
      </c>
      <c r="BX272" s="404">
        <v>4.8518518518518512</v>
      </c>
      <c r="BY272" s="405">
        <v>10.119586733918281</v>
      </c>
      <c r="BZ272" s="788" t="s">
        <v>2441</v>
      </c>
      <c r="CA272" s="486" t="s">
        <v>462</v>
      </c>
      <c r="CB272" s="348" t="s">
        <v>462</v>
      </c>
      <c r="CC272" s="404">
        <v>56.019318783068776</v>
      </c>
      <c r="CD272" s="570">
        <v>0.47300000000000003</v>
      </c>
      <c r="CE272" s="419">
        <v>0.5203000000000001</v>
      </c>
      <c r="CF272" s="419">
        <v>0.57233000000000012</v>
      </c>
      <c r="CG272" s="419">
        <v>0.62956300000000021</v>
      </c>
      <c r="CH272" s="496">
        <v>0.69251930000000028</v>
      </c>
      <c r="CI272" s="416">
        <v>2.8877123000000005</v>
      </c>
      <c r="CJ272" s="405">
        <v>4.7479649786254523</v>
      </c>
      <c r="CK272" s="457">
        <v>0.94</v>
      </c>
      <c r="CL272" s="458">
        <v>27.32</v>
      </c>
      <c r="CM272" s="458">
        <v>-2.1</v>
      </c>
      <c r="CN272" s="525">
        <v>5.96</v>
      </c>
      <c r="CO272" s="508">
        <v>7.09</v>
      </c>
    </row>
    <row r="273" spans="1:93" ht="11.25" customHeight="1">
      <c r="A273" s="23" t="s">
        <v>1779</v>
      </c>
      <c r="B273" s="24" t="s">
        <v>1780</v>
      </c>
      <c r="C273" s="91" t="s">
        <v>3252</v>
      </c>
      <c r="D273" s="117">
        <v>6</v>
      </c>
      <c r="E273" s="24">
        <v>447</v>
      </c>
      <c r="F273" s="57" t="s">
        <v>2659</v>
      </c>
      <c r="G273" s="49" t="s">
        <v>2659</v>
      </c>
      <c r="H273" s="181">
        <v>39.75</v>
      </c>
      <c r="I273" s="227">
        <v>6.6918238993710704</v>
      </c>
      <c r="J273" s="106">
        <v>0.65249999999999997</v>
      </c>
      <c r="K273" s="106">
        <v>0.66500000000000004</v>
      </c>
      <c r="L273" s="83">
        <v>1.9157088122605526</v>
      </c>
      <c r="M273" s="26">
        <v>42037</v>
      </c>
      <c r="N273" s="27">
        <v>42039</v>
      </c>
      <c r="O273" s="27">
        <v>42048</v>
      </c>
      <c r="P273" s="195" t="s">
        <v>2158</v>
      </c>
      <c r="Q273" s="91"/>
      <c r="R273" s="224">
        <v>2.66</v>
      </c>
      <c r="S273" s="231">
        <v>63.033175355450247</v>
      </c>
      <c r="T273" s="680">
        <v>0.65347307952163813</v>
      </c>
      <c r="U273" s="227">
        <v>9.4194312796208539</v>
      </c>
      <c r="V273" s="263">
        <v>12</v>
      </c>
      <c r="W273" s="161">
        <v>4.22</v>
      </c>
      <c r="X273" s="149">
        <v>0.45</v>
      </c>
      <c r="Y273" s="155">
        <v>7.0000000000000007E-2</v>
      </c>
      <c r="Z273" s="149">
        <v>2.42</v>
      </c>
      <c r="AA273" s="156">
        <v>26.5</v>
      </c>
      <c r="AB273" s="432">
        <v>-17</v>
      </c>
      <c r="AC273" s="474">
        <v>-30.01</v>
      </c>
      <c r="AD273" s="443">
        <v>-2</v>
      </c>
      <c r="AE273" s="440">
        <v>21.13</v>
      </c>
      <c r="AF273" s="723">
        <v>7</v>
      </c>
      <c r="AG273" s="456">
        <v>1232</v>
      </c>
      <c r="AH273" s="655">
        <v>1.5</v>
      </c>
      <c r="AI273" s="767">
        <v>1.89</v>
      </c>
      <c r="AJ273" s="796" t="s">
        <v>462</v>
      </c>
      <c r="AK273" s="688" t="s">
        <v>462</v>
      </c>
      <c r="AL273" s="634">
        <v>8.0128205128205074</v>
      </c>
      <c r="AM273" s="631">
        <v>8.1152747219782828</v>
      </c>
      <c r="AN273" s="631">
        <v>5.3249618713434588</v>
      </c>
      <c r="AO273" s="235" t="s">
        <v>462</v>
      </c>
      <c r="AP273" s="808">
        <v>2.5274999999999999</v>
      </c>
      <c r="AQ273" s="808">
        <v>2.34</v>
      </c>
      <c r="AR273" s="809"/>
      <c r="AS273" s="799">
        <v>2.0575000000000001</v>
      </c>
      <c r="AT273" s="833">
        <v>2</v>
      </c>
      <c r="AU273" s="825"/>
      <c r="AV273" s="810">
        <v>1.9575</v>
      </c>
      <c r="AW273" s="812">
        <v>1.95</v>
      </c>
      <c r="AX273" s="811">
        <v>1.95</v>
      </c>
      <c r="AY273" s="811">
        <v>1.8725000000000001</v>
      </c>
      <c r="AZ273" s="811">
        <v>1.7185000000000001</v>
      </c>
      <c r="BA273" s="812">
        <v>0</v>
      </c>
      <c r="BB273" s="812">
        <v>0</v>
      </c>
      <c r="BC273" s="812">
        <v>0</v>
      </c>
      <c r="BD273" s="812">
        <v>0</v>
      </c>
      <c r="BE273" s="812">
        <v>0</v>
      </c>
      <c r="BF273" s="812">
        <v>0</v>
      </c>
      <c r="BG273" s="812">
        <v>0</v>
      </c>
      <c r="BH273" s="810">
        <v>18.373499999999996</v>
      </c>
      <c r="BI273" s="405">
        <v>8.0128205128205074</v>
      </c>
      <c r="BJ273" s="405">
        <v>13.730255164034011</v>
      </c>
      <c r="BK273" s="405">
        <v>2.8750000000000053</v>
      </c>
      <c r="BL273" s="404">
        <v>2.1711366538952781</v>
      </c>
      <c r="BM273" s="404">
        <v>0.38461538461538325</v>
      </c>
      <c r="BN273" s="306">
        <v>0</v>
      </c>
      <c r="BO273" s="306">
        <v>4.1388518024032095</v>
      </c>
      <c r="BP273" s="306">
        <v>8.96130346232178</v>
      </c>
      <c r="BQ273" s="306">
        <v>0</v>
      </c>
      <c r="BR273" s="306">
        <v>0</v>
      </c>
      <c r="BS273" s="306">
        <v>0</v>
      </c>
      <c r="BT273" s="306">
        <v>0</v>
      </c>
      <c r="BU273" s="306">
        <v>0</v>
      </c>
      <c r="BV273" s="306">
        <v>0</v>
      </c>
      <c r="BW273" s="306">
        <v>0</v>
      </c>
      <c r="BX273" s="404">
        <v>2.6849321986726782</v>
      </c>
      <c r="BY273" s="405">
        <v>4.1243563386154944</v>
      </c>
      <c r="BZ273" s="788" t="s">
        <v>1465</v>
      </c>
      <c r="CA273" s="486">
        <v>2.5973544910936752</v>
      </c>
      <c r="CB273" s="348">
        <v>12.016785770714529</v>
      </c>
      <c r="CC273" s="404">
        <v>45.671588395030639</v>
      </c>
      <c r="CD273" s="570">
        <v>2.552775</v>
      </c>
      <c r="CE273" s="419">
        <v>2.5783027500000002</v>
      </c>
      <c r="CF273" s="419">
        <v>2.8361330250000005</v>
      </c>
      <c r="CG273" s="419">
        <v>3.119746327500001</v>
      </c>
      <c r="CH273" s="496">
        <v>3.4317209602500016</v>
      </c>
      <c r="CI273" s="416">
        <v>14.518678062750002</v>
      </c>
      <c r="CJ273" s="405">
        <v>36.524976258490568</v>
      </c>
      <c r="CK273" s="457">
        <v>0.77</v>
      </c>
      <c r="CL273" s="458">
        <v>32.82</v>
      </c>
      <c r="CM273" s="458">
        <v>-11.58</v>
      </c>
      <c r="CN273" s="525">
        <v>9.91</v>
      </c>
      <c r="CO273" s="508">
        <v>2.6</v>
      </c>
    </row>
    <row r="274" spans="1:93" ht="11.25" customHeight="1">
      <c r="A274" s="23" t="s">
        <v>1736</v>
      </c>
      <c r="B274" s="24" t="s">
        <v>1735</v>
      </c>
      <c r="C274" s="91" t="s">
        <v>3248</v>
      </c>
      <c r="D274" s="117">
        <v>5</v>
      </c>
      <c r="E274" s="24">
        <v>599</v>
      </c>
      <c r="F274" s="57" t="s">
        <v>2659</v>
      </c>
      <c r="G274" s="49" t="s">
        <v>2659</v>
      </c>
      <c r="H274" s="181">
        <v>26.11</v>
      </c>
      <c r="I274" s="227">
        <v>8.6173879739563386</v>
      </c>
      <c r="J274" s="106">
        <v>0.54749999999999999</v>
      </c>
      <c r="K274" s="106">
        <v>0.5625</v>
      </c>
      <c r="L274" s="83">
        <v>2.7397260273972712</v>
      </c>
      <c r="M274" s="26">
        <v>42038</v>
      </c>
      <c r="N274" s="27">
        <v>42040</v>
      </c>
      <c r="O274" s="27">
        <v>42048</v>
      </c>
      <c r="P274" s="93" t="s">
        <v>2158</v>
      </c>
      <c r="Q274" s="198"/>
      <c r="R274" s="224">
        <v>2.25</v>
      </c>
      <c r="S274" s="231">
        <v>56.962025316455687</v>
      </c>
      <c r="T274" s="680">
        <v>-16.381551036674047</v>
      </c>
      <c r="U274" s="228">
        <v>6.6101265822784807</v>
      </c>
      <c r="V274" s="263">
        <v>12</v>
      </c>
      <c r="W274" s="161">
        <v>3.95</v>
      </c>
      <c r="X274" s="149">
        <v>0.83</v>
      </c>
      <c r="Y274" s="155">
        <v>4.21</v>
      </c>
      <c r="Z274" s="149">
        <v>2.38</v>
      </c>
      <c r="AA274" s="156">
        <v>48.4</v>
      </c>
      <c r="AB274" s="432">
        <v>1</v>
      </c>
      <c r="AC274" s="474">
        <v>1.01</v>
      </c>
      <c r="AD274" s="443">
        <v>42.3</v>
      </c>
      <c r="AE274" s="440">
        <v>8</v>
      </c>
      <c r="AF274" s="726">
        <v>3</v>
      </c>
      <c r="AG274" s="456">
        <v>1609</v>
      </c>
      <c r="AH274" s="655">
        <v>0</v>
      </c>
      <c r="AI274" s="767">
        <v>2.39</v>
      </c>
      <c r="AJ274" s="796" t="s">
        <v>462</v>
      </c>
      <c r="AK274" s="688" t="s">
        <v>462</v>
      </c>
      <c r="AL274" s="634">
        <v>4.2630937880633324</v>
      </c>
      <c r="AM274" s="631">
        <v>42.845467388418101</v>
      </c>
      <c r="AN274" s="631" t="s">
        <v>462</v>
      </c>
      <c r="AO274" s="235" t="s">
        <v>462</v>
      </c>
      <c r="AP274" s="808">
        <v>2.14</v>
      </c>
      <c r="AQ274" s="808">
        <v>2.0525000000000002</v>
      </c>
      <c r="AR274" s="809"/>
      <c r="AS274" s="799">
        <v>1.7749999999999999</v>
      </c>
      <c r="AT274" s="833">
        <v>0.73419999999999996</v>
      </c>
      <c r="AU274" s="825"/>
      <c r="AV274" s="818">
        <v>0</v>
      </c>
      <c r="AW274" s="812">
        <v>0</v>
      </c>
      <c r="AX274" s="812">
        <v>0</v>
      </c>
      <c r="AY274" s="812">
        <v>0</v>
      </c>
      <c r="AZ274" s="812">
        <v>0</v>
      </c>
      <c r="BA274" s="812">
        <v>0</v>
      </c>
      <c r="BB274" s="812">
        <v>0</v>
      </c>
      <c r="BC274" s="812">
        <v>0</v>
      </c>
      <c r="BD274" s="812">
        <v>0</v>
      </c>
      <c r="BE274" s="812">
        <v>0</v>
      </c>
      <c r="BF274" s="812">
        <v>0</v>
      </c>
      <c r="BG274" s="812">
        <v>0</v>
      </c>
      <c r="BH274" s="810">
        <v>6.7017000000000007</v>
      </c>
      <c r="BI274" s="405">
        <v>4.2630937880633324</v>
      </c>
      <c r="BJ274" s="405">
        <v>15.633802816901433</v>
      </c>
      <c r="BK274" s="405">
        <v>141.75973849087441</v>
      </c>
      <c r="BL274" s="404">
        <v>0</v>
      </c>
      <c r="BM274" s="404">
        <v>0</v>
      </c>
      <c r="BN274" s="306">
        <v>0</v>
      </c>
      <c r="BO274" s="306">
        <v>0</v>
      </c>
      <c r="BP274" s="306">
        <v>0</v>
      </c>
      <c r="BQ274" s="306">
        <v>0</v>
      </c>
      <c r="BR274" s="306">
        <v>0</v>
      </c>
      <c r="BS274" s="306">
        <v>0</v>
      </c>
      <c r="BT274" s="306">
        <v>0</v>
      </c>
      <c r="BU274" s="306">
        <v>0</v>
      </c>
      <c r="BV274" s="306">
        <v>0</v>
      </c>
      <c r="BW274" s="306">
        <v>0</v>
      </c>
      <c r="BX274" s="404">
        <v>10.77710900638928</v>
      </c>
      <c r="BY274" s="405">
        <v>35.228986207506935</v>
      </c>
      <c r="BZ274" s="788" t="s">
        <v>1465</v>
      </c>
      <c r="CA274" s="486" t="s">
        <v>462</v>
      </c>
      <c r="CB274" s="348" t="s">
        <v>462</v>
      </c>
      <c r="CC274" s="404">
        <v>40.539194717856887</v>
      </c>
      <c r="CD274" s="570">
        <v>2.1614</v>
      </c>
      <c r="CE274" s="419">
        <v>2.18323014</v>
      </c>
      <c r="CF274" s="419">
        <v>2.3578885512000003</v>
      </c>
      <c r="CG274" s="419">
        <v>2.5465196352960007</v>
      </c>
      <c r="CH274" s="496">
        <v>2.7502412061196808</v>
      </c>
      <c r="CI274" s="416">
        <v>11.999279532615681</v>
      </c>
      <c r="CJ274" s="405">
        <v>45.956643173556806</v>
      </c>
      <c r="CK274" s="457">
        <v>0.92</v>
      </c>
      <c r="CL274" s="458">
        <v>10.52</v>
      </c>
      <c r="CM274" s="458">
        <v>-31.17</v>
      </c>
      <c r="CN274" s="525">
        <v>-5.3</v>
      </c>
      <c r="CO274" s="508">
        <v>-18.14</v>
      </c>
    </row>
    <row r="275" spans="1:93" ht="11.25" customHeight="1">
      <c r="A275" s="23" t="s">
        <v>1131</v>
      </c>
      <c r="B275" s="24" t="s">
        <v>3703</v>
      </c>
      <c r="C275" s="29" t="s">
        <v>1345</v>
      </c>
      <c r="D275" s="117">
        <v>42</v>
      </c>
      <c r="E275" s="121">
        <v>47</v>
      </c>
      <c r="F275" s="38" t="s">
        <v>2049</v>
      </c>
      <c r="G275" s="39" t="s">
        <v>2049</v>
      </c>
      <c r="H275" s="161">
        <v>28.74</v>
      </c>
      <c r="I275" s="227">
        <v>1.3917884481558804</v>
      </c>
      <c r="J275" s="126">
        <v>0.09</v>
      </c>
      <c r="K275" s="126">
        <v>0.1</v>
      </c>
      <c r="L275" s="218">
        <v>11.111111111111116</v>
      </c>
      <c r="M275" s="140">
        <v>41955</v>
      </c>
      <c r="N275" s="27">
        <v>41957</v>
      </c>
      <c r="O275" s="28">
        <v>41983</v>
      </c>
      <c r="P275" s="93" t="s">
        <v>2157</v>
      </c>
      <c r="Q275" s="198"/>
      <c r="R275" s="224">
        <v>0.4</v>
      </c>
      <c r="S275" s="231">
        <v>28.98550724637682</v>
      </c>
      <c r="T275" s="680">
        <v>57.499789126459568</v>
      </c>
      <c r="U275" s="227">
        <v>20.826086956521738</v>
      </c>
      <c r="V275" s="263">
        <v>12</v>
      </c>
      <c r="W275" s="161">
        <v>1.38</v>
      </c>
      <c r="X275" s="149">
        <v>1.39</v>
      </c>
      <c r="Y275" s="155">
        <v>1.74</v>
      </c>
      <c r="Z275" s="149">
        <v>2.68</v>
      </c>
      <c r="AA275" s="156">
        <v>13</v>
      </c>
      <c r="AB275" s="432">
        <v>20</v>
      </c>
      <c r="AC275" s="474">
        <v>-2.88</v>
      </c>
      <c r="AD275" s="443">
        <v>14.5</v>
      </c>
      <c r="AE275" s="440">
        <v>15</v>
      </c>
      <c r="AF275" s="726">
        <v>4</v>
      </c>
      <c r="AG275" s="466">
        <v>755</v>
      </c>
      <c r="AH275" s="655">
        <v>13.05</v>
      </c>
      <c r="AI275" s="767">
        <v>0.04</v>
      </c>
      <c r="AJ275" s="796">
        <v>0.50879407576764368</v>
      </c>
      <c r="AK275" s="688">
        <v>0.99440264879930063</v>
      </c>
      <c r="AL275" s="634">
        <v>12.12121212121211</v>
      </c>
      <c r="AM275" s="631">
        <v>9.3208060048783672</v>
      </c>
      <c r="AN275" s="631">
        <v>7.377514098630833</v>
      </c>
      <c r="AO275" s="638">
        <v>7.4190410771118431</v>
      </c>
      <c r="AP275" s="808">
        <v>0.37</v>
      </c>
      <c r="AQ275" s="808">
        <v>0.33</v>
      </c>
      <c r="AR275" s="809"/>
      <c r="AS275" s="808">
        <v>0.31200000000000006</v>
      </c>
      <c r="AT275" s="796">
        <v>0.28320000000000001</v>
      </c>
      <c r="AU275" s="809"/>
      <c r="AV275" s="818">
        <v>0.26880000000000004</v>
      </c>
      <c r="AW275" s="811">
        <v>0.25920000000000004</v>
      </c>
      <c r="AX275" s="811">
        <v>0.25600000000000001</v>
      </c>
      <c r="AY275" s="811">
        <v>0.19865600000000003</v>
      </c>
      <c r="AZ275" s="811">
        <v>0.18677760000000002</v>
      </c>
      <c r="BA275" s="812">
        <v>0.18350080000000002</v>
      </c>
      <c r="BB275" s="811">
        <v>0.18087936000000002</v>
      </c>
      <c r="BC275" s="812">
        <v>0.17825792000000001</v>
      </c>
      <c r="BD275" s="811">
        <v>0.17039360000000001</v>
      </c>
      <c r="BE275" s="812">
        <v>0.16777216</v>
      </c>
      <c r="BF275" s="811">
        <v>0.16252928000000003</v>
      </c>
      <c r="BG275" s="812">
        <v>0.15728640000000002</v>
      </c>
      <c r="BH275" s="810">
        <v>3.6652531200000009</v>
      </c>
      <c r="BI275" s="405">
        <v>12.12121212121211</v>
      </c>
      <c r="BJ275" s="405">
        <v>5.7692307692307487</v>
      </c>
      <c r="BK275" s="405">
        <v>10.169491525423746</v>
      </c>
      <c r="BL275" s="398">
        <v>5.3571428571428381</v>
      </c>
      <c r="BM275" s="404">
        <v>3.7037037037036979</v>
      </c>
      <c r="BN275" s="306">
        <v>1.2500000000000178</v>
      </c>
      <c r="BO275" s="306">
        <v>28.865979381443285</v>
      </c>
      <c r="BP275" s="306">
        <v>6.3596491228070207</v>
      </c>
      <c r="BQ275" s="306">
        <v>1.7857142857142794</v>
      </c>
      <c r="BR275" s="306">
        <v>1.449275362318847</v>
      </c>
      <c r="BS275" s="306">
        <v>1.4705882352941124</v>
      </c>
      <c r="BT275" s="306">
        <v>4.6153846153846212</v>
      </c>
      <c r="BU275" s="306">
        <v>1.5625</v>
      </c>
      <c r="BV275" s="306">
        <v>3.2258064516128782</v>
      </c>
      <c r="BW275" s="306">
        <v>3.3333333333333437</v>
      </c>
      <c r="BX275" s="404">
        <v>6.0692674509747713</v>
      </c>
      <c r="BY275" s="405">
        <v>6.8384549006224713</v>
      </c>
      <c r="BZ275" s="788" t="s">
        <v>2558</v>
      </c>
      <c r="CA275" s="486">
        <v>-12.056784409735025</v>
      </c>
      <c r="CB275" s="348">
        <v>8.7693025467867134</v>
      </c>
      <c r="CC275" s="404">
        <v>72.432154895508035</v>
      </c>
      <c r="CD275" s="570">
        <v>0.40700000000000003</v>
      </c>
      <c r="CE275" s="419">
        <v>0.41107000000000005</v>
      </c>
      <c r="CF275" s="419">
        <v>0.45217700000000011</v>
      </c>
      <c r="CG275" s="419">
        <v>0.49739470000000013</v>
      </c>
      <c r="CH275" s="496">
        <v>0.5471341700000002</v>
      </c>
      <c r="CI275" s="416">
        <v>2.3147758700000005</v>
      </c>
      <c r="CJ275" s="405">
        <v>8.0541957898399463</v>
      </c>
      <c r="CK275" s="457">
        <v>1.19</v>
      </c>
      <c r="CL275" s="458">
        <v>4.4400000000000004</v>
      </c>
      <c r="CM275" s="458">
        <v>-26.29</v>
      </c>
      <c r="CN275" s="459">
        <v>-3.89</v>
      </c>
      <c r="CO275" s="460">
        <v>-7.85</v>
      </c>
    </row>
    <row r="276" spans="1:93" ht="11.25" customHeight="1">
      <c r="A276" s="23" t="s">
        <v>2348</v>
      </c>
      <c r="B276" s="24" t="s">
        <v>2349</v>
      </c>
      <c r="C276" s="24" t="s">
        <v>1345</v>
      </c>
      <c r="D276" s="117">
        <v>18</v>
      </c>
      <c r="E276" s="121">
        <v>168</v>
      </c>
      <c r="F276" s="38" t="s">
        <v>2049</v>
      </c>
      <c r="G276" s="39" t="s">
        <v>2049</v>
      </c>
      <c r="H276" s="181">
        <v>75.78</v>
      </c>
      <c r="I276" s="227">
        <v>1.583531274742676</v>
      </c>
      <c r="J276" s="94">
        <v>0.27500000000000002</v>
      </c>
      <c r="K276" s="94">
        <v>0.3</v>
      </c>
      <c r="L276" s="83">
        <v>9.0909090909090828</v>
      </c>
      <c r="M276" s="26">
        <v>42020</v>
      </c>
      <c r="N276" s="27">
        <v>42024</v>
      </c>
      <c r="O276" s="27">
        <v>42039</v>
      </c>
      <c r="P276" s="93" t="s">
        <v>1970</v>
      </c>
      <c r="Q276" s="24"/>
      <c r="R276" s="224">
        <v>1.2</v>
      </c>
      <c r="S276" s="672">
        <v>32.87671232876712</v>
      </c>
      <c r="T276" s="681">
        <v>163.94478459531743</v>
      </c>
      <c r="U276" s="229">
        <v>20.761643835616439</v>
      </c>
      <c r="V276" s="263">
        <v>12</v>
      </c>
      <c r="W276" s="161">
        <v>3.65</v>
      </c>
      <c r="X276" s="149">
        <v>1.66</v>
      </c>
      <c r="Y276" s="155">
        <v>3.66</v>
      </c>
      <c r="Z276" s="149">
        <v>7.55</v>
      </c>
      <c r="AA276" s="156">
        <v>35.5</v>
      </c>
      <c r="AB276" s="432">
        <v>8.6</v>
      </c>
      <c r="AC276" s="474">
        <v>16.64</v>
      </c>
      <c r="AD276" s="443">
        <v>35.1</v>
      </c>
      <c r="AE276" s="440">
        <v>12.5</v>
      </c>
      <c r="AF276" s="726">
        <v>10</v>
      </c>
      <c r="AG276" s="456">
        <v>4470</v>
      </c>
      <c r="AH276" s="655">
        <v>0.8</v>
      </c>
      <c r="AI276" s="767">
        <v>1.04</v>
      </c>
      <c r="AJ276" s="797">
        <v>0.21866759527946567</v>
      </c>
      <c r="AK276" s="686">
        <v>0.67258816393399157</v>
      </c>
      <c r="AL276" s="634">
        <v>10</v>
      </c>
      <c r="AM276" s="631">
        <v>9.4051585121155412</v>
      </c>
      <c r="AN276" s="631">
        <v>7.6752325943092448</v>
      </c>
      <c r="AO276" s="235">
        <v>11.411489237955873</v>
      </c>
      <c r="AP276" s="808">
        <v>1.1000000000000001</v>
      </c>
      <c r="AQ276" s="808">
        <v>1</v>
      </c>
      <c r="AR276" s="809"/>
      <c r="AS276" s="799">
        <v>0.9</v>
      </c>
      <c r="AT276" s="833">
        <v>0.84</v>
      </c>
      <c r="AU276" s="825"/>
      <c r="AV276" s="810">
        <v>0.8</v>
      </c>
      <c r="AW276" s="811">
        <v>0.76</v>
      </c>
      <c r="AX276" s="811">
        <v>0.74</v>
      </c>
      <c r="AY276" s="811">
        <v>0.66</v>
      </c>
      <c r="AZ276" s="811">
        <v>0.57999999999999996</v>
      </c>
      <c r="BA276" s="811">
        <v>0.52</v>
      </c>
      <c r="BB276" s="811">
        <v>0.37333</v>
      </c>
      <c r="BC276" s="811">
        <v>0.22067000000000001</v>
      </c>
      <c r="BD276" s="811">
        <v>0.19333</v>
      </c>
      <c r="BE276" s="811">
        <v>0.17780000000000001</v>
      </c>
      <c r="BF276" s="811">
        <v>0.16592000000000001</v>
      </c>
      <c r="BG276" s="812">
        <v>0.13036</v>
      </c>
      <c r="BH276" s="810">
        <v>9.1614099999999983</v>
      </c>
      <c r="BI276" s="405">
        <v>10</v>
      </c>
      <c r="BJ276" s="405">
        <v>11.111111111111116</v>
      </c>
      <c r="BK276" s="405">
        <v>7.1428571428571397</v>
      </c>
      <c r="BL276" s="404">
        <v>4.9999999999999822</v>
      </c>
      <c r="BM276" s="404">
        <v>5.2631578947368363</v>
      </c>
      <c r="BN276" s="306">
        <v>2.7027027027026973</v>
      </c>
      <c r="BO276" s="306">
        <v>12.12121212121211</v>
      </c>
      <c r="BP276" s="306">
        <v>13.793103448275868</v>
      </c>
      <c r="BQ276" s="306">
        <v>11.538461538461519</v>
      </c>
      <c r="BR276" s="306">
        <v>39.286957919267152</v>
      </c>
      <c r="BS276" s="306">
        <v>69.180223863687857</v>
      </c>
      <c r="BT276" s="306">
        <v>14.141623131433301</v>
      </c>
      <c r="BU276" s="306">
        <v>8.7345331833520667</v>
      </c>
      <c r="BV276" s="306">
        <v>7.1600771456123535</v>
      </c>
      <c r="BW276" s="306">
        <v>27.278306228904569</v>
      </c>
      <c r="BX276" s="404">
        <v>16.296955162107636</v>
      </c>
      <c r="BY276" s="405">
        <v>16.776868410847278</v>
      </c>
      <c r="BZ276" s="788" t="s">
        <v>2558</v>
      </c>
      <c r="CA276" s="486">
        <v>-11.502879966564519</v>
      </c>
      <c r="CB276" s="348">
        <v>9.2587638690519203</v>
      </c>
      <c r="CC276" s="404">
        <v>72.821814482228589</v>
      </c>
      <c r="CD276" s="570">
        <v>1.1946000000000001</v>
      </c>
      <c r="CE276" s="419">
        <v>1.3140600000000002</v>
      </c>
      <c r="CF276" s="419">
        <v>1.4454660000000004</v>
      </c>
      <c r="CG276" s="419">
        <v>1.5900126000000006</v>
      </c>
      <c r="CH276" s="496">
        <v>1.7490138600000007</v>
      </c>
      <c r="CI276" s="416">
        <v>7.2931524600000017</v>
      </c>
      <c r="CJ276" s="405">
        <v>9.6241125098970723</v>
      </c>
      <c r="CK276" s="457">
        <v>1.81</v>
      </c>
      <c r="CL276" s="458">
        <v>13.89</v>
      </c>
      <c r="CM276" s="458">
        <v>-7.38</v>
      </c>
      <c r="CN276" s="525">
        <v>-0.76</v>
      </c>
      <c r="CO276" s="508">
        <v>0.33</v>
      </c>
    </row>
    <row r="277" spans="1:93" ht="11.25" customHeight="1">
      <c r="A277" s="15" t="s">
        <v>3019</v>
      </c>
      <c r="B277" s="16" t="s">
        <v>506</v>
      </c>
      <c r="C277" s="373" t="s">
        <v>654</v>
      </c>
      <c r="D277" s="116">
        <v>6</v>
      </c>
      <c r="E277" s="24">
        <v>462</v>
      </c>
      <c r="F277" s="78" t="s">
        <v>2659</v>
      </c>
      <c r="G277" s="50" t="s">
        <v>2659</v>
      </c>
      <c r="H277" s="183">
        <v>81.34</v>
      </c>
      <c r="I277" s="226">
        <v>0.98352594049668052</v>
      </c>
      <c r="J277" s="127">
        <v>0.19</v>
      </c>
      <c r="K277" s="127">
        <v>0.2</v>
      </c>
      <c r="L277" s="96">
        <v>5.2631578947368363</v>
      </c>
      <c r="M277" s="105">
        <v>42061</v>
      </c>
      <c r="N277" s="20">
        <v>42065</v>
      </c>
      <c r="O277" s="21">
        <v>42079</v>
      </c>
      <c r="P277" s="269" t="s">
        <v>3618</v>
      </c>
      <c r="Q277" s="775"/>
      <c r="R277" s="225">
        <v>0.8</v>
      </c>
      <c r="S277" s="231">
        <v>22.284122562674096</v>
      </c>
      <c r="T277" s="680">
        <v>40.129930422396583</v>
      </c>
      <c r="U277" s="227">
        <v>22.657381615598887</v>
      </c>
      <c r="V277" s="267">
        <v>12</v>
      </c>
      <c r="W277" s="169">
        <v>3.59</v>
      </c>
      <c r="X277" s="171">
        <v>1.4</v>
      </c>
      <c r="Y277" s="170">
        <v>0.2</v>
      </c>
      <c r="Z277" s="171">
        <v>1.95</v>
      </c>
      <c r="AA277" s="172">
        <v>13.6</v>
      </c>
      <c r="AB277" s="433">
        <v>-16.600000000000001</v>
      </c>
      <c r="AC277" s="446">
        <v>10.09</v>
      </c>
      <c r="AD277" s="442">
        <v>19.3</v>
      </c>
      <c r="AE277" s="441">
        <v>16.2</v>
      </c>
      <c r="AF277" s="727">
        <v>12</v>
      </c>
      <c r="AG277" s="461">
        <v>1977</v>
      </c>
      <c r="AH277" s="1192">
        <v>4</v>
      </c>
      <c r="AI277" s="768">
        <v>2.4500000000000002</v>
      </c>
      <c r="AJ277" s="796" t="s">
        <v>462</v>
      </c>
      <c r="AK277" s="688" t="s">
        <v>462</v>
      </c>
      <c r="AL277" s="632">
        <v>7.6923076923076872</v>
      </c>
      <c r="AM277" s="633">
        <v>13.401535265889454</v>
      </c>
      <c r="AN277" s="633" t="s">
        <v>462</v>
      </c>
      <c r="AO277" s="234" t="s">
        <v>462</v>
      </c>
      <c r="AP277" s="803">
        <v>0.7</v>
      </c>
      <c r="AQ277" s="803">
        <v>0.65</v>
      </c>
      <c r="AR277" s="802"/>
      <c r="AS277" s="822">
        <v>0.59</v>
      </c>
      <c r="AT277" s="823">
        <v>0.48</v>
      </c>
      <c r="AU277" s="824"/>
      <c r="AV277" s="805">
        <v>0.1</v>
      </c>
      <c r="AW277" s="807">
        <v>0</v>
      </c>
      <c r="AX277" s="807">
        <v>0.47</v>
      </c>
      <c r="AY277" s="806">
        <v>0.56000000000000005</v>
      </c>
      <c r="AZ277" s="806">
        <v>0.55000000000000004</v>
      </c>
      <c r="BA277" s="807">
        <v>0</v>
      </c>
      <c r="BB277" s="807">
        <v>0</v>
      </c>
      <c r="BC277" s="807">
        <v>0</v>
      </c>
      <c r="BD277" s="807">
        <v>0</v>
      </c>
      <c r="BE277" s="807">
        <v>0</v>
      </c>
      <c r="BF277" s="807">
        <v>0</v>
      </c>
      <c r="BG277" s="807">
        <v>0</v>
      </c>
      <c r="BH277" s="805">
        <v>4.0999999999999996</v>
      </c>
      <c r="BI277" s="407">
        <v>7.6923076923076872</v>
      </c>
      <c r="BJ277" s="407">
        <v>10.169491525423746</v>
      </c>
      <c r="BK277" s="407">
        <v>22.916666666666675</v>
      </c>
      <c r="BL277" s="406">
        <v>380</v>
      </c>
      <c r="BM277" s="406">
        <v>0</v>
      </c>
      <c r="BN277" s="394">
        <v>0</v>
      </c>
      <c r="BO277" s="394">
        <v>0</v>
      </c>
      <c r="BP277" s="394">
        <v>1.8181818181818299</v>
      </c>
      <c r="BQ277" s="394">
        <v>0</v>
      </c>
      <c r="BR277" s="394">
        <v>0</v>
      </c>
      <c r="BS277" s="394">
        <v>0</v>
      </c>
      <c r="BT277" s="394">
        <v>0</v>
      </c>
      <c r="BU277" s="394">
        <v>0</v>
      </c>
      <c r="BV277" s="394">
        <v>0</v>
      </c>
      <c r="BW277" s="394">
        <v>0</v>
      </c>
      <c r="BX277" s="406">
        <v>28.17310984683866</v>
      </c>
      <c r="BY277" s="407">
        <v>94.228519311697184</v>
      </c>
      <c r="BZ277" s="787" t="s">
        <v>2558</v>
      </c>
      <c r="CA277" s="682" t="s">
        <v>462</v>
      </c>
      <c r="CB277" s="350" t="s">
        <v>462</v>
      </c>
      <c r="CC277" s="406">
        <v>56.613582375694968</v>
      </c>
      <c r="CD277" s="554">
        <v>0.70699999999999996</v>
      </c>
      <c r="CE277" s="417">
        <v>0.77770000000000006</v>
      </c>
      <c r="CF277" s="417">
        <v>0.85547000000000017</v>
      </c>
      <c r="CG277" s="417">
        <v>0.94101700000000021</v>
      </c>
      <c r="CH277" s="495">
        <v>1.0351187000000004</v>
      </c>
      <c r="CI277" s="418">
        <v>4.3163057000000009</v>
      </c>
      <c r="CJ277" s="407">
        <v>5.3064982788296051</v>
      </c>
      <c r="CK277" s="462">
        <v>1.69</v>
      </c>
      <c r="CL277" s="463">
        <v>36.08</v>
      </c>
      <c r="CM277" s="463">
        <v>-12.54</v>
      </c>
      <c r="CN277" s="529">
        <v>-3.39</v>
      </c>
      <c r="CO277" s="530">
        <v>0.59</v>
      </c>
    </row>
    <row r="278" spans="1:93" ht="11.25" customHeight="1">
      <c r="A278" s="23" t="s">
        <v>3256</v>
      </c>
      <c r="B278" s="24" t="s">
        <v>2162</v>
      </c>
      <c r="C278" s="29" t="s">
        <v>1312</v>
      </c>
      <c r="D278" s="117">
        <v>45</v>
      </c>
      <c r="E278" s="121">
        <v>27</v>
      </c>
      <c r="F278" s="38" t="s">
        <v>1572</v>
      </c>
      <c r="G278" s="39" t="s">
        <v>1572</v>
      </c>
      <c r="H278" s="161">
        <v>44.7</v>
      </c>
      <c r="I278" s="227">
        <v>1.0738255033557047</v>
      </c>
      <c r="J278" s="126">
        <v>0.1</v>
      </c>
      <c r="K278" s="126">
        <v>0.12</v>
      </c>
      <c r="L278" s="218">
        <v>20</v>
      </c>
      <c r="M278" s="501">
        <v>41751</v>
      </c>
      <c r="N278" s="329">
        <v>41753</v>
      </c>
      <c r="O278" s="329">
        <v>41767</v>
      </c>
      <c r="P278" s="93" t="s">
        <v>3014</v>
      </c>
      <c r="Q278" s="24"/>
      <c r="R278" s="224">
        <v>0.48</v>
      </c>
      <c r="S278" s="231">
        <v>49.484536082474229</v>
      </c>
      <c r="T278" s="680">
        <v>127.18356264047937</v>
      </c>
      <c r="U278" s="227">
        <v>46.082474226804131</v>
      </c>
      <c r="V278" s="263">
        <v>11</v>
      </c>
      <c r="W278" s="161">
        <v>0.97</v>
      </c>
      <c r="X278" s="149">
        <v>4</v>
      </c>
      <c r="Y278" s="155">
        <v>1.07</v>
      </c>
      <c r="Z278" s="149">
        <v>2.52</v>
      </c>
      <c r="AA278" s="156">
        <v>5.3</v>
      </c>
      <c r="AB278" s="432">
        <v>-48.1</v>
      </c>
      <c r="AC278" s="474">
        <v>23.71</v>
      </c>
      <c r="AD278" s="443">
        <v>-10.6</v>
      </c>
      <c r="AE278" s="440">
        <v>11.53</v>
      </c>
      <c r="AF278" s="726">
        <v>8</v>
      </c>
      <c r="AG278" s="456">
        <v>2250</v>
      </c>
      <c r="AH278" s="655">
        <v>0.9</v>
      </c>
      <c r="AI278" s="767">
        <v>0.65</v>
      </c>
      <c r="AJ278" s="796" t="s">
        <v>462</v>
      </c>
      <c r="AK278" s="688">
        <v>1.5545286611999736</v>
      </c>
      <c r="AL278" s="634">
        <v>19.480519480519476</v>
      </c>
      <c r="AM278" s="631">
        <v>15.960996446521513</v>
      </c>
      <c r="AN278" s="631">
        <v>11.244567910677539</v>
      </c>
      <c r="AO278" s="638">
        <v>7.2334259195952155</v>
      </c>
      <c r="AP278" s="808">
        <v>0.46</v>
      </c>
      <c r="AQ278" s="808">
        <v>0.38500000000000001</v>
      </c>
      <c r="AR278" s="809"/>
      <c r="AS278" s="799">
        <v>0.33</v>
      </c>
      <c r="AT278" s="833">
        <v>0.29499999999999998</v>
      </c>
      <c r="AU278" s="825"/>
      <c r="AV278" s="810">
        <v>0.27750000000000002</v>
      </c>
      <c r="AW278" s="811">
        <v>0.27</v>
      </c>
      <c r="AX278" s="811">
        <v>0.26250000000000001</v>
      </c>
      <c r="AY278" s="811">
        <v>0.25600000000000001</v>
      </c>
      <c r="AZ278" s="811">
        <v>0.24879999999999999</v>
      </c>
      <c r="BA278" s="811">
        <v>0.2414</v>
      </c>
      <c r="BB278" s="811">
        <v>0.2288</v>
      </c>
      <c r="BC278" s="811">
        <v>0.22389999999999999</v>
      </c>
      <c r="BD278" s="811">
        <v>0.21879999999999999</v>
      </c>
      <c r="BE278" s="811">
        <v>0.21389999999999998</v>
      </c>
      <c r="BF278" s="811">
        <v>0.20879999999999999</v>
      </c>
      <c r="BG278" s="811">
        <v>0.2039</v>
      </c>
      <c r="BH278" s="810">
        <v>4.3243000000000009</v>
      </c>
      <c r="BI278" s="405">
        <v>19.480519480519476</v>
      </c>
      <c r="BJ278" s="405">
        <v>16.666666666666675</v>
      </c>
      <c r="BK278" s="405">
        <v>11.86440677966103</v>
      </c>
      <c r="BL278" s="398">
        <v>6.3063063063062863</v>
      </c>
      <c r="BM278" s="404">
        <v>2.7777777777777901</v>
      </c>
      <c r="BN278" s="306">
        <v>2.8571428571428692</v>
      </c>
      <c r="BO278" s="306">
        <v>2.5390625</v>
      </c>
      <c r="BP278" s="306">
        <v>2.893890675241173</v>
      </c>
      <c r="BQ278" s="306">
        <v>3.0654515327257714</v>
      </c>
      <c r="BR278" s="306">
        <v>5.5069930069929995</v>
      </c>
      <c r="BS278" s="306">
        <v>2.188476998660116</v>
      </c>
      <c r="BT278" s="306">
        <v>2.3308957952467901</v>
      </c>
      <c r="BU278" s="306">
        <v>2.2907900888265553</v>
      </c>
      <c r="BV278" s="306">
        <v>2.4425287356321768</v>
      </c>
      <c r="BW278" s="306">
        <v>2.4031387935262272</v>
      </c>
      <c r="BX278" s="404">
        <v>5.7076031996617296</v>
      </c>
      <c r="BY278" s="405">
        <v>5.4576369751263361</v>
      </c>
      <c r="BZ278" s="788" t="s">
        <v>1464</v>
      </c>
      <c r="CA278" s="486">
        <v>-33.764080812770885</v>
      </c>
      <c r="CB278" s="348">
        <v>12.318393414033244</v>
      </c>
      <c r="CC278" s="404">
        <v>67.353813528700627</v>
      </c>
      <c r="CD278" s="570">
        <v>0.46460000000000001</v>
      </c>
      <c r="CE278" s="419">
        <v>0.51106000000000007</v>
      </c>
      <c r="CF278" s="419">
        <v>0.56216600000000017</v>
      </c>
      <c r="CG278" s="419">
        <v>0.61838260000000023</v>
      </c>
      <c r="CH278" s="496">
        <v>0.68022086000000026</v>
      </c>
      <c r="CI278" s="416">
        <v>2.8364294600000011</v>
      </c>
      <c r="CJ278" s="405">
        <v>6.3454797762863553</v>
      </c>
      <c r="CK278" s="457">
        <v>1.45</v>
      </c>
      <c r="CL278" s="458">
        <v>21.82</v>
      </c>
      <c r="CM278" s="458">
        <v>-12.06</v>
      </c>
      <c r="CN278" s="459">
        <v>4.6100000000000003</v>
      </c>
      <c r="CO278" s="460">
        <v>1.33</v>
      </c>
    </row>
    <row r="279" spans="1:93" ht="11.25" customHeight="1">
      <c r="A279" s="86" t="s">
        <v>2836</v>
      </c>
      <c r="B279" s="24" t="s">
        <v>1305</v>
      </c>
      <c r="C279" s="29" t="s">
        <v>3417</v>
      </c>
      <c r="D279" s="117">
        <v>10</v>
      </c>
      <c r="E279" s="121">
        <v>347</v>
      </c>
      <c r="F279" s="57" t="s">
        <v>2659</v>
      </c>
      <c r="G279" s="49" t="s">
        <v>2659</v>
      </c>
      <c r="H279" s="184">
        <v>70.239999999999995</v>
      </c>
      <c r="I279" s="227">
        <v>2.334851936218679</v>
      </c>
      <c r="J279" s="126">
        <v>0.37</v>
      </c>
      <c r="K279" s="126">
        <v>0.41</v>
      </c>
      <c r="L279" s="83">
        <v>10.810810810810811</v>
      </c>
      <c r="M279" s="140">
        <v>41984</v>
      </c>
      <c r="N279" s="27">
        <v>41988</v>
      </c>
      <c r="O279" s="28">
        <v>41999</v>
      </c>
      <c r="P279" s="93" t="s">
        <v>31</v>
      </c>
      <c r="Q279" s="91"/>
      <c r="R279" s="224">
        <v>1.64</v>
      </c>
      <c r="S279" s="231">
        <v>26.073131955484897</v>
      </c>
      <c r="T279" s="680">
        <v>-25.777229856039884</v>
      </c>
      <c r="U279" s="227">
        <v>11.166931637519872</v>
      </c>
      <c r="V279" s="263">
        <v>12</v>
      </c>
      <c r="W279" s="161">
        <v>6.29</v>
      </c>
      <c r="X279" s="149" t="s">
        <v>462</v>
      </c>
      <c r="Y279" s="155">
        <v>0.61</v>
      </c>
      <c r="Z279" s="149">
        <v>1.1100000000000001</v>
      </c>
      <c r="AA279" s="156">
        <v>10.199999999999999</v>
      </c>
      <c r="AB279" s="432">
        <v>15</v>
      </c>
      <c r="AC279" s="458">
        <v>7.87</v>
      </c>
      <c r="AD279" s="1005">
        <v>11.3</v>
      </c>
      <c r="AE279" s="440">
        <v>-1.1000000000000001</v>
      </c>
      <c r="AF279" s="726">
        <v>7</v>
      </c>
      <c r="AG279" s="456">
        <v>3093</v>
      </c>
      <c r="AH279" s="655">
        <v>1.3</v>
      </c>
      <c r="AI279" s="767">
        <v>0.32</v>
      </c>
      <c r="AJ279" s="796">
        <v>1.3428791420870223</v>
      </c>
      <c r="AK279" s="688" t="s">
        <v>462</v>
      </c>
      <c r="AL279" s="634">
        <v>11.764705882352944</v>
      </c>
      <c r="AM279" s="631">
        <v>10.551257891329291</v>
      </c>
      <c r="AN279" s="631">
        <v>15.174534305583354</v>
      </c>
      <c r="AO279" s="235" t="s">
        <v>462</v>
      </c>
      <c r="AP279" s="808">
        <v>1.52</v>
      </c>
      <c r="AQ279" s="808">
        <v>1.36</v>
      </c>
      <c r="AR279" s="809"/>
      <c r="AS279" s="799">
        <v>1.23</v>
      </c>
      <c r="AT279" s="833">
        <v>1.125</v>
      </c>
      <c r="AU279" s="825"/>
      <c r="AV279" s="810">
        <v>1</v>
      </c>
      <c r="AW279" s="811">
        <v>0.75</v>
      </c>
      <c r="AX279" s="811">
        <v>0.45</v>
      </c>
      <c r="AY279" s="811">
        <v>0.4</v>
      </c>
      <c r="AZ279" s="811">
        <v>0.3</v>
      </c>
      <c r="BA279" s="811">
        <v>0.25</v>
      </c>
      <c r="BB279" s="812">
        <v>0</v>
      </c>
      <c r="BC279" s="812">
        <v>0</v>
      </c>
      <c r="BD279" s="812">
        <v>0</v>
      </c>
      <c r="BE279" s="812">
        <v>0.25</v>
      </c>
      <c r="BF279" s="812">
        <v>0.25</v>
      </c>
      <c r="BG279" s="811">
        <v>0.25</v>
      </c>
      <c r="BH279" s="810">
        <v>9.1349999999999998</v>
      </c>
      <c r="BI279" s="405">
        <v>11.764705882352944</v>
      </c>
      <c r="BJ279" s="405">
        <v>10.569105691056912</v>
      </c>
      <c r="BK279" s="405">
        <v>9.3333333333333268</v>
      </c>
      <c r="BL279" s="398">
        <v>12.5</v>
      </c>
      <c r="BM279" s="404">
        <v>33.333333333333329</v>
      </c>
      <c r="BN279" s="306">
        <v>66.666666666666657</v>
      </c>
      <c r="BO279" s="306">
        <v>12.5</v>
      </c>
      <c r="BP279" s="306">
        <v>33.33333333333335</v>
      </c>
      <c r="BQ279" s="306">
        <v>20</v>
      </c>
      <c r="BR279" s="306">
        <v>0</v>
      </c>
      <c r="BS279" s="306">
        <v>0</v>
      </c>
      <c r="BT279" s="306">
        <v>0</v>
      </c>
      <c r="BU279" s="306">
        <v>0</v>
      </c>
      <c r="BV279" s="306">
        <v>0</v>
      </c>
      <c r="BW279" s="306">
        <v>0</v>
      </c>
      <c r="BX279" s="404">
        <v>14.000031882671768</v>
      </c>
      <c r="BY279" s="405">
        <v>17.844473816184454</v>
      </c>
      <c r="BZ279" s="788" t="s">
        <v>2637</v>
      </c>
      <c r="CA279" s="486">
        <v>6.3424546042821621</v>
      </c>
      <c r="CB279" s="348">
        <v>17.509386241802034</v>
      </c>
      <c r="CC279" s="404">
        <v>62.720993640699533</v>
      </c>
      <c r="CD279" s="570">
        <v>1.6720000000000002</v>
      </c>
      <c r="CE279" s="419">
        <v>1.8035864000000001</v>
      </c>
      <c r="CF279" s="419">
        <v>1.8216222640000002</v>
      </c>
      <c r="CG279" s="419">
        <v>1.8398384866400002</v>
      </c>
      <c r="CH279" s="496">
        <v>1.8582368715064002</v>
      </c>
      <c r="CI279" s="416">
        <v>8.9952840221464001</v>
      </c>
      <c r="CJ279" s="405">
        <v>12.806497753625287</v>
      </c>
      <c r="CK279" s="457">
        <v>0.79</v>
      </c>
      <c r="CL279" s="458">
        <v>25.73</v>
      </c>
      <c r="CM279" s="458">
        <v>-4.4000000000000004</v>
      </c>
      <c r="CN279" s="525">
        <v>-0.73</v>
      </c>
      <c r="CO279" s="508">
        <v>8.06</v>
      </c>
    </row>
    <row r="280" spans="1:93" ht="11.25" customHeight="1">
      <c r="A280" s="23" t="s">
        <v>143</v>
      </c>
      <c r="B280" s="24" t="s">
        <v>144</v>
      </c>
      <c r="C280" s="7" t="s">
        <v>2271</v>
      </c>
      <c r="D280" s="117">
        <v>5</v>
      </c>
      <c r="E280" s="24">
        <v>624</v>
      </c>
      <c r="F280" s="38" t="s">
        <v>1572</v>
      </c>
      <c r="G280" s="39" t="s">
        <v>1572</v>
      </c>
      <c r="H280" s="149">
        <v>63.57</v>
      </c>
      <c r="I280" s="227">
        <v>1.9506056315872267</v>
      </c>
      <c r="J280" s="113">
        <v>0.27500000000000002</v>
      </c>
      <c r="K280" s="113">
        <v>0.31</v>
      </c>
      <c r="L280" s="83">
        <v>12.72727272727272</v>
      </c>
      <c r="M280" s="140">
        <v>42048</v>
      </c>
      <c r="N280" s="27">
        <v>42053</v>
      </c>
      <c r="O280" s="28">
        <v>42069</v>
      </c>
      <c r="P280" s="93" t="s">
        <v>2776</v>
      </c>
      <c r="Q280" s="198"/>
      <c r="R280" s="224">
        <v>1.24</v>
      </c>
      <c r="S280" s="231">
        <v>32.124352331606218</v>
      </c>
      <c r="T280" s="680">
        <v>84.686075434540498</v>
      </c>
      <c r="U280" s="227">
        <v>16.468911917098445</v>
      </c>
      <c r="V280" s="263">
        <v>12</v>
      </c>
      <c r="W280" s="161">
        <v>3.86</v>
      </c>
      <c r="X280" s="149">
        <v>1.1599999999999999</v>
      </c>
      <c r="Y280" s="155">
        <v>2.16</v>
      </c>
      <c r="Z280" s="149">
        <v>4.66</v>
      </c>
      <c r="AA280" s="156">
        <v>26.6</v>
      </c>
      <c r="AB280" s="432">
        <v>18.3</v>
      </c>
      <c r="AC280" s="474">
        <v>11.5</v>
      </c>
      <c r="AD280" s="443">
        <v>66.900000000000006</v>
      </c>
      <c r="AE280" s="440">
        <v>14.24</v>
      </c>
      <c r="AF280" s="726">
        <v>20</v>
      </c>
      <c r="AG280" s="456">
        <v>13446</v>
      </c>
      <c r="AH280" s="655">
        <v>0.1</v>
      </c>
      <c r="AI280" s="767">
        <v>1.89</v>
      </c>
      <c r="AJ280" s="796">
        <v>0.33518673447574682</v>
      </c>
      <c r="AK280" s="688">
        <v>2.1339899999283953</v>
      </c>
      <c r="AL280" s="634">
        <v>30.952380952380977</v>
      </c>
      <c r="AM280" s="631">
        <v>32.301984486366784</v>
      </c>
      <c r="AN280" s="631">
        <v>22.423992536427463</v>
      </c>
      <c r="AO280" s="235">
        <v>10.50801200435798</v>
      </c>
      <c r="AP280" s="808">
        <v>1.1000000000000001</v>
      </c>
      <c r="AQ280" s="808">
        <v>0.84</v>
      </c>
      <c r="AR280" s="809"/>
      <c r="AS280" s="799">
        <v>0.62</v>
      </c>
      <c r="AT280" s="833">
        <v>0.47499999999999998</v>
      </c>
      <c r="AU280" s="825"/>
      <c r="AV280" s="818">
        <v>0.4</v>
      </c>
      <c r="AW280" s="811">
        <v>0.4</v>
      </c>
      <c r="AX280" s="811">
        <v>1.29</v>
      </c>
      <c r="AY280" s="811">
        <v>1.06</v>
      </c>
      <c r="AZ280" s="811">
        <v>0.81</v>
      </c>
      <c r="BA280" s="811">
        <v>0.625</v>
      </c>
      <c r="BB280" s="811">
        <v>0.40500000000000003</v>
      </c>
      <c r="BC280" s="811">
        <v>0.19500000000000001</v>
      </c>
      <c r="BD280" s="811">
        <v>0.13500000000000001</v>
      </c>
      <c r="BE280" s="811">
        <v>0.115</v>
      </c>
      <c r="BF280" s="811">
        <v>0.1</v>
      </c>
      <c r="BG280" s="811">
        <v>0.09</v>
      </c>
      <c r="BH280" s="810">
        <v>8.66</v>
      </c>
      <c r="BI280" s="405">
        <v>30.952380952380977</v>
      </c>
      <c r="BJ280" s="405">
        <v>35.483870967741929</v>
      </c>
      <c r="BK280" s="405">
        <v>30.526315789473692</v>
      </c>
      <c r="BL280" s="404">
        <v>18.75</v>
      </c>
      <c r="BM280" s="404">
        <v>0</v>
      </c>
      <c r="BN280" s="306">
        <v>0</v>
      </c>
      <c r="BO280" s="306">
        <v>21.698113207547177</v>
      </c>
      <c r="BP280" s="306">
        <v>30.864197530864203</v>
      </c>
      <c r="BQ280" s="306">
        <v>29.6</v>
      </c>
      <c r="BR280" s="306">
        <v>54.320987654320987</v>
      </c>
      <c r="BS280" s="306">
        <v>107.69230769230771</v>
      </c>
      <c r="BT280" s="306">
        <v>44.444444444444443</v>
      </c>
      <c r="BU280" s="306">
        <v>17.391304347826097</v>
      </c>
      <c r="BV280" s="306">
        <v>15</v>
      </c>
      <c r="BW280" s="306">
        <v>11.111111111111116</v>
      </c>
      <c r="BX280" s="404">
        <v>29.855668913201225</v>
      </c>
      <c r="BY280" s="405">
        <v>25.303954220872001</v>
      </c>
      <c r="BZ280" s="788" t="s">
        <v>2441</v>
      </c>
      <c r="CA280" s="486">
        <v>7.9056862509162436</v>
      </c>
      <c r="CB280" s="348">
        <v>24.374598168014689</v>
      </c>
      <c r="CC280" s="404">
        <v>72.420673575129541</v>
      </c>
      <c r="CD280" s="570">
        <v>1.21</v>
      </c>
      <c r="CE280" s="419">
        <v>1.3310000000000004</v>
      </c>
      <c r="CF280" s="419">
        <v>1.4641000000000006</v>
      </c>
      <c r="CG280" s="419">
        <v>1.6105100000000008</v>
      </c>
      <c r="CH280" s="496">
        <v>1.7715610000000011</v>
      </c>
      <c r="CI280" s="416">
        <v>7.3871710000000022</v>
      </c>
      <c r="CJ280" s="405">
        <v>11.620530124272459</v>
      </c>
      <c r="CK280" s="457">
        <v>1.53</v>
      </c>
      <c r="CL280" s="458">
        <v>18.309999999999999</v>
      </c>
      <c r="CM280" s="458">
        <v>-12.76</v>
      </c>
      <c r="CN280" s="525">
        <v>-0.36</v>
      </c>
      <c r="CO280" s="508">
        <v>-1.67</v>
      </c>
    </row>
    <row r="281" spans="1:93" ht="11.25" customHeight="1">
      <c r="A281" s="86" t="s">
        <v>3518</v>
      </c>
      <c r="B281" s="24" t="s">
        <v>3519</v>
      </c>
      <c r="C281" s="29" t="s">
        <v>351</v>
      </c>
      <c r="D281" s="117">
        <v>13</v>
      </c>
      <c r="E281" s="121">
        <v>226</v>
      </c>
      <c r="F281" s="38" t="s">
        <v>2049</v>
      </c>
      <c r="G281" s="39" t="s">
        <v>2049</v>
      </c>
      <c r="H281" s="181">
        <v>77.680000000000007</v>
      </c>
      <c r="I281" s="227">
        <v>2.4201853759011325</v>
      </c>
      <c r="J281" s="126">
        <v>0.42</v>
      </c>
      <c r="K281" s="126">
        <v>0.47</v>
      </c>
      <c r="L281" s="83">
        <v>11.904761904761907</v>
      </c>
      <c r="M281" s="140">
        <v>41887</v>
      </c>
      <c r="N281" s="27">
        <v>41891</v>
      </c>
      <c r="O281" s="28">
        <v>41905</v>
      </c>
      <c r="P281" s="93" t="s">
        <v>2788</v>
      </c>
      <c r="Q281" s="91"/>
      <c r="R281" s="192">
        <v>1.88</v>
      </c>
      <c r="S281" s="231">
        <v>37.227722772277225</v>
      </c>
      <c r="T281" s="680">
        <v>74.420555706674961</v>
      </c>
      <c r="U281" s="227">
        <v>15.382178217821783</v>
      </c>
      <c r="V281" s="264">
        <v>6</v>
      </c>
      <c r="W281" s="162">
        <v>5.05</v>
      </c>
      <c r="X281" s="150">
        <v>7.69</v>
      </c>
      <c r="Y281" s="157">
        <v>1.63</v>
      </c>
      <c r="Z281" s="150">
        <v>4.45</v>
      </c>
      <c r="AA281" s="158">
        <v>29.6</v>
      </c>
      <c r="AB281" s="434">
        <v>20.2</v>
      </c>
      <c r="AC281" s="475">
        <v>1.1100000000000001</v>
      </c>
      <c r="AD281" s="445">
        <v>16.5</v>
      </c>
      <c r="AE281" s="444">
        <v>2</v>
      </c>
      <c r="AF281" s="728">
        <v>10</v>
      </c>
      <c r="AG281" s="467">
        <v>8088</v>
      </c>
      <c r="AH281" s="738">
        <v>0.2</v>
      </c>
      <c r="AI281" s="769">
        <v>0.91</v>
      </c>
      <c r="AJ281" s="796">
        <v>0.98217518445067176</v>
      </c>
      <c r="AK281" s="688">
        <v>0.69691862701243834</v>
      </c>
      <c r="AL281" s="635">
        <v>12.658227848101266</v>
      </c>
      <c r="AM281" s="636">
        <v>18.860634885600614</v>
      </c>
      <c r="AN281" s="636">
        <v>16.205890543436084</v>
      </c>
      <c r="AO281" s="236">
        <v>23.253633803572949</v>
      </c>
      <c r="AP281" s="814">
        <v>1.78</v>
      </c>
      <c r="AQ281" s="814">
        <v>1.58</v>
      </c>
      <c r="AR281" s="815"/>
      <c r="AS281" s="814">
        <v>1.4</v>
      </c>
      <c r="AT281" s="797">
        <v>1.06</v>
      </c>
      <c r="AU281" s="815"/>
      <c r="AV281" s="816">
        <v>0.94</v>
      </c>
      <c r="AW281" s="817">
        <v>0.84</v>
      </c>
      <c r="AX281" s="817">
        <v>0.7</v>
      </c>
      <c r="AY281" s="817">
        <v>0.52</v>
      </c>
      <c r="AZ281" s="817">
        <v>0.38</v>
      </c>
      <c r="BA281" s="817">
        <v>0.28000000000000003</v>
      </c>
      <c r="BB281" s="817">
        <v>0.22</v>
      </c>
      <c r="BC281" s="817">
        <v>0.18</v>
      </c>
      <c r="BD281" s="817">
        <v>0.13</v>
      </c>
      <c r="BE281" s="820">
        <v>0.1</v>
      </c>
      <c r="BF281" s="820">
        <v>0.1</v>
      </c>
      <c r="BG281" s="820">
        <v>0.38500000000000001</v>
      </c>
      <c r="BH281" s="816">
        <v>10.595000000000001</v>
      </c>
      <c r="BI281" s="409">
        <v>12.658227848101266</v>
      </c>
      <c r="BJ281" s="409">
        <v>12.857142857142879</v>
      </c>
      <c r="BK281" s="409">
        <v>32.075471698113198</v>
      </c>
      <c r="BL281" s="408">
        <v>12.765957446808528</v>
      </c>
      <c r="BM281" s="408">
        <v>11.904761904761907</v>
      </c>
      <c r="BN281" s="395">
        <v>20</v>
      </c>
      <c r="BO281" s="395">
        <v>34.615384615384606</v>
      </c>
      <c r="BP281" s="395">
        <v>36.842105263157897</v>
      </c>
      <c r="BQ281" s="395">
        <v>35.714285714285701</v>
      </c>
      <c r="BR281" s="395">
        <v>27.272727272727295</v>
      </c>
      <c r="BS281" s="395">
        <v>22.222222222222232</v>
      </c>
      <c r="BT281" s="395">
        <v>38.46153846153846</v>
      </c>
      <c r="BU281" s="395">
        <v>30</v>
      </c>
      <c r="BV281" s="395">
        <v>0</v>
      </c>
      <c r="BW281" s="395">
        <v>0</v>
      </c>
      <c r="BX281" s="408">
        <v>21.825988353616264</v>
      </c>
      <c r="BY281" s="409">
        <v>12.547121266938294</v>
      </c>
      <c r="BZ281" s="654" t="s">
        <v>2442</v>
      </c>
      <c r="CA281" s="487">
        <v>3.2438977015154347</v>
      </c>
      <c r="CB281" s="349">
        <v>18.626075919337218</v>
      </c>
      <c r="CC281" s="408">
        <v>65.254009900990098</v>
      </c>
      <c r="CD281" s="574">
        <v>1.9580000000000002</v>
      </c>
      <c r="CE281" s="420">
        <v>1.9797338000000004</v>
      </c>
      <c r="CF281" s="420">
        <v>2.0193284760000005</v>
      </c>
      <c r="CG281" s="420">
        <v>2.0597150455200004</v>
      </c>
      <c r="CH281" s="497">
        <v>2.1009093464304005</v>
      </c>
      <c r="CI281" s="421">
        <v>10.117686667950402</v>
      </c>
      <c r="CJ281" s="409">
        <v>13.024828357299691</v>
      </c>
      <c r="CK281" s="468">
        <v>1.35</v>
      </c>
      <c r="CL281" s="469">
        <v>28.67</v>
      </c>
      <c r="CM281" s="469">
        <v>-1.56</v>
      </c>
      <c r="CN281" s="528">
        <v>7.86</v>
      </c>
      <c r="CO281" s="476">
        <v>9.6300000000000008</v>
      </c>
    </row>
    <row r="282" spans="1:93" ht="11.25" customHeight="1">
      <c r="A282" s="129" t="s">
        <v>561</v>
      </c>
      <c r="B282" s="16" t="s">
        <v>3447</v>
      </c>
      <c r="C282" s="22" t="s">
        <v>2271</v>
      </c>
      <c r="D282" s="116">
        <v>12</v>
      </c>
      <c r="E282" s="121">
        <v>289</v>
      </c>
      <c r="F282" s="36" t="s">
        <v>2049</v>
      </c>
      <c r="G282" s="37" t="s">
        <v>2049</v>
      </c>
      <c r="H282" s="272">
        <v>62.31</v>
      </c>
      <c r="I282" s="226">
        <v>2.9529770502327075</v>
      </c>
      <c r="J282" s="1122">
        <v>0.43</v>
      </c>
      <c r="K282" s="127">
        <v>0.46</v>
      </c>
      <c r="L282" s="96">
        <v>6.976744186046524</v>
      </c>
      <c r="M282" s="105">
        <v>42123</v>
      </c>
      <c r="N282" s="20">
        <v>42125</v>
      </c>
      <c r="O282" s="21">
        <v>42139</v>
      </c>
      <c r="P282" s="269" t="s">
        <v>1518</v>
      </c>
      <c r="Q282" s="513"/>
      <c r="R282" s="224">
        <v>1.84</v>
      </c>
      <c r="S282" s="675">
        <v>56.79012345679012</v>
      </c>
      <c r="T282" s="684">
        <v>113.64155974290844</v>
      </c>
      <c r="U282" s="226">
        <v>19.231481481481481</v>
      </c>
      <c r="V282" s="263">
        <v>12</v>
      </c>
      <c r="W282" s="161">
        <v>3.24</v>
      </c>
      <c r="X282" s="149">
        <v>1.82</v>
      </c>
      <c r="Y282" s="155">
        <v>1.83</v>
      </c>
      <c r="Z282" s="149">
        <v>5.34</v>
      </c>
      <c r="AA282" s="156">
        <v>27.7</v>
      </c>
      <c r="AB282" s="432">
        <v>47.5</v>
      </c>
      <c r="AC282" s="474">
        <v>18.239999999999998</v>
      </c>
      <c r="AD282" s="443">
        <v>5.2</v>
      </c>
      <c r="AE282" s="440">
        <v>10.55</v>
      </c>
      <c r="AF282" s="726">
        <v>12</v>
      </c>
      <c r="AG282" s="456">
        <v>7832</v>
      </c>
      <c r="AH282" s="655">
        <v>0.8</v>
      </c>
      <c r="AI282" s="767">
        <v>1.24</v>
      </c>
      <c r="AJ282" s="795">
        <v>3.1026901908384796</v>
      </c>
      <c r="AK282" s="794">
        <v>0.69580460943675249</v>
      </c>
      <c r="AL282" s="634">
        <v>8.333333333333325</v>
      </c>
      <c r="AM282" s="631">
        <v>13.691925398179826</v>
      </c>
      <c r="AN282" s="631">
        <v>16.133988992360095</v>
      </c>
      <c r="AO282" s="235">
        <v>23.187528184701755</v>
      </c>
      <c r="AP282" s="808">
        <v>1.69</v>
      </c>
      <c r="AQ282" s="808">
        <v>1.56</v>
      </c>
      <c r="AR282" s="809" t="s">
        <v>1127</v>
      </c>
      <c r="AS282" s="808">
        <v>1.38</v>
      </c>
      <c r="AT282" s="796">
        <v>1.1499999999999999</v>
      </c>
      <c r="AU282" s="809"/>
      <c r="AV282" s="796">
        <v>0.95</v>
      </c>
      <c r="AW282" s="811">
        <v>0.8</v>
      </c>
      <c r="AX282" s="811">
        <v>0.76</v>
      </c>
      <c r="AY282" s="811">
        <v>0.6</v>
      </c>
      <c r="AZ282" s="811">
        <v>0.45</v>
      </c>
      <c r="BA282" s="811">
        <v>0.33</v>
      </c>
      <c r="BB282" s="811">
        <v>0.21</v>
      </c>
      <c r="BC282" s="812">
        <v>0.12</v>
      </c>
      <c r="BD282" s="812">
        <v>0.12</v>
      </c>
      <c r="BE282" s="812">
        <v>0.12</v>
      </c>
      <c r="BF282" s="811">
        <v>0.24</v>
      </c>
      <c r="BG282" s="811">
        <v>0.23332999999999998</v>
      </c>
      <c r="BH282" s="810">
        <v>10.713329999999997</v>
      </c>
      <c r="BI282" s="405">
        <v>8.333333333333325</v>
      </c>
      <c r="BJ282" s="405">
        <v>13.043478260869579</v>
      </c>
      <c r="BK282" s="405">
        <v>20</v>
      </c>
      <c r="BL282" s="404">
        <v>21.052631578947366</v>
      </c>
      <c r="BM282" s="404">
        <v>18.75</v>
      </c>
      <c r="BN282" s="306">
        <v>5.2631578947368363</v>
      </c>
      <c r="BO282" s="306">
        <v>26.666666666666682</v>
      </c>
      <c r="BP282" s="306">
        <v>33.333333333333329</v>
      </c>
      <c r="BQ282" s="306">
        <v>36.363636363636353</v>
      </c>
      <c r="BR282" s="306">
        <v>57.14285714285716</v>
      </c>
      <c r="BS282" s="306">
        <v>75</v>
      </c>
      <c r="BT282" s="306">
        <v>0</v>
      </c>
      <c r="BU282" s="306">
        <v>0</v>
      </c>
      <c r="BV282" s="306">
        <v>0</v>
      </c>
      <c r="BW282" s="306">
        <v>2.8586122658895263</v>
      </c>
      <c r="BX282" s="404">
        <v>21.187180456018009</v>
      </c>
      <c r="BY282" s="405">
        <v>21.247146036141178</v>
      </c>
      <c r="BZ282" s="788" t="s">
        <v>2441</v>
      </c>
      <c r="CA282" s="486">
        <v>-0.14451543888867846</v>
      </c>
      <c r="CB282" s="348">
        <v>19.086966042592802</v>
      </c>
      <c r="CC282" s="404">
        <v>70.912878265862759</v>
      </c>
      <c r="CD282" s="570">
        <v>1.859</v>
      </c>
      <c r="CE282" s="419">
        <v>2.0449000000000002</v>
      </c>
      <c r="CF282" s="419">
        <v>2.2493900000000004</v>
      </c>
      <c r="CG282" s="419">
        <v>2.4743290000000009</v>
      </c>
      <c r="CH282" s="496">
        <v>2.7217619000000011</v>
      </c>
      <c r="CI282" s="416">
        <v>11.349380900000002</v>
      </c>
      <c r="CJ282" s="405">
        <v>18.214381158722517</v>
      </c>
      <c r="CK282" s="457">
        <v>0.96</v>
      </c>
      <c r="CL282" s="458">
        <v>31.79</v>
      </c>
      <c r="CM282" s="458">
        <v>-1.23</v>
      </c>
      <c r="CN282" s="525">
        <v>10.58</v>
      </c>
      <c r="CO282" s="508">
        <v>15.48</v>
      </c>
    </row>
    <row r="283" spans="1:93" ht="11.25" customHeight="1">
      <c r="A283" s="86" t="s">
        <v>585</v>
      </c>
      <c r="B283" s="24" t="s">
        <v>537</v>
      </c>
      <c r="C283" s="7" t="s">
        <v>1312</v>
      </c>
      <c r="D283" s="117">
        <v>10</v>
      </c>
      <c r="E283" s="121">
        <v>339</v>
      </c>
      <c r="F283" s="38" t="s">
        <v>2049</v>
      </c>
      <c r="G283" s="39" t="s">
        <v>2049</v>
      </c>
      <c r="H283" s="181">
        <v>38.99</v>
      </c>
      <c r="I283" s="227">
        <v>1.9492177481405488</v>
      </c>
      <c r="J283" s="126">
        <v>0.36</v>
      </c>
      <c r="K283" s="126">
        <v>0.38</v>
      </c>
      <c r="L283" s="83">
        <v>5.555555555555558</v>
      </c>
      <c r="M283" s="140">
        <v>41899</v>
      </c>
      <c r="N283" s="27">
        <v>41901</v>
      </c>
      <c r="O283" s="28">
        <v>41915</v>
      </c>
      <c r="P283" s="26" t="s">
        <v>920</v>
      </c>
      <c r="Q283" s="91" t="s">
        <v>2798</v>
      </c>
      <c r="R283" s="224">
        <v>0.76</v>
      </c>
      <c r="S283" s="231">
        <v>41.081081081081081</v>
      </c>
      <c r="T283" s="680">
        <v>40.918309562561731</v>
      </c>
      <c r="U283" s="227">
        <v>21.075675675675676</v>
      </c>
      <c r="V283" s="263">
        <v>3</v>
      </c>
      <c r="W283" s="161">
        <v>1.85</v>
      </c>
      <c r="X283" s="149" t="s">
        <v>462</v>
      </c>
      <c r="Y283" s="155">
        <v>1.17</v>
      </c>
      <c r="Z283" s="149">
        <v>2.12</v>
      </c>
      <c r="AA283" s="156">
        <v>10.4</v>
      </c>
      <c r="AB283" s="432">
        <v>5.6</v>
      </c>
      <c r="AC283" s="474">
        <v>0</v>
      </c>
      <c r="AD283" s="443">
        <v>-5.7</v>
      </c>
      <c r="AE283" s="440" t="s">
        <v>462</v>
      </c>
      <c r="AF283" s="726">
        <v>0</v>
      </c>
      <c r="AG283" s="466">
        <v>415</v>
      </c>
      <c r="AH283" s="655">
        <v>0.2</v>
      </c>
      <c r="AI283" s="767">
        <v>0</v>
      </c>
      <c r="AJ283" s="796" t="s">
        <v>462</v>
      </c>
      <c r="AK283" s="688">
        <v>0.87057404558982499</v>
      </c>
      <c r="AL283" s="634">
        <v>5.7142857142857162</v>
      </c>
      <c r="AM283" s="631">
        <v>4.9584113452102008</v>
      </c>
      <c r="AN283" s="631">
        <v>6.5044102740563714</v>
      </c>
      <c r="AO283" s="235">
        <v>7.4714038478479461</v>
      </c>
      <c r="AP283" s="808">
        <v>0.74</v>
      </c>
      <c r="AQ283" s="808">
        <v>0.7</v>
      </c>
      <c r="AR283" s="809"/>
      <c r="AS283" s="808">
        <v>0.66</v>
      </c>
      <c r="AT283" s="796">
        <v>0.64</v>
      </c>
      <c r="AU283" s="809"/>
      <c r="AV283" s="810">
        <v>0.57999999999999996</v>
      </c>
      <c r="AW283" s="811">
        <v>0.54</v>
      </c>
      <c r="AX283" s="811">
        <v>0.5</v>
      </c>
      <c r="AY283" s="811">
        <v>0.46</v>
      </c>
      <c r="AZ283" s="811">
        <v>0.42</v>
      </c>
      <c r="BA283" s="811">
        <v>0.38</v>
      </c>
      <c r="BB283" s="812">
        <v>0.36</v>
      </c>
      <c r="BC283" s="811">
        <v>0.36</v>
      </c>
      <c r="BD283" s="812">
        <v>0.3</v>
      </c>
      <c r="BE283" s="812">
        <v>0.3</v>
      </c>
      <c r="BF283" s="811">
        <v>0.32</v>
      </c>
      <c r="BG283" s="811">
        <v>0.115</v>
      </c>
      <c r="BH283" s="810">
        <v>7.375</v>
      </c>
      <c r="BI283" s="405">
        <v>5.7142857142857162</v>
      </c>
      <c r="BJ283" s="405">
        <v>6.0606060606060552</v>
      </c>
      <c r="BK283" s="405">
        <v>3.125</v>
      </c>
      <c r="BL283" s="404">
        <v>10.344827586206918</v>
      </c>
      <c r="BM283" s="404">
        <v>7.4074074074073959</v>
      </c>
      <c r="BN283" s="306">
        <v>8.0000000000000071</v>
      </c>
      <c r="BO283" s="306">
        <v>8.6956521739130377</v>
      </c>
      <c r="BP283" s="306">
        <v>9.5238095238095344</v>
      </c>
      <c r="BQ283" s="306">
        <v>10.526315789473673</v>
      </c>
      <c r="BR283" s="306">
        <v>5.555555555555558</v>
      </c>
      <c r="BS283" s="306">
        <v>0</v>
      </c>
      <c r="BT283" s="306">
        <v>20</v>
      </c>
      <c r="BU283" s="306">
        <v>0</v>
      </c>
      <c r="BV283" s="306">
        <v>0</v>
      </c>
      <c r="BW283" s="306">
        <v>178.26086956521738</v>
      </c>
      <c r="BX283" s="404">
        <v>18.214288625098352</v>
      </c>
      <c r="BY283" s="405">
        <v>43.060850414974162</v>
      </c>
      <c r="BZ283" s="788" t="s">
        <v>1464</v>
      </c>
      <c r="CA283" s="486">
        <v>-12.622047653478756</v>
      </c>
      <c r="CB283" s="348">
        <v>8.45362802219692</v>
      </c>
      <c r="CC283" s="404">
        <v>50.006357692802226</v>
      </c>
      <c r="CD283" s="570">
        <v>0.78144000000000002</v>
      </c>
      <c r="CE283" s="419">
        <v>0.78144000000000002</v>
      </c>
      <c r="CF283" s="419">
        <v>0.80488320000000002</v>
      </c>
      <c r="CG283" s="419">
        <v>0.82902969600000009</v>
      </c>
      <c r="CH283" s="496">
        <v>0.85390058688000015</v>
      </c>
      <c r="CI283" s="416">
        <v>4.0506934828800008</v>
      </c>
      <c r="CJ283" s="405">
        <v>10.389057406719674</v>
      </c>
      <c r="CK283" s="457">
        <v>1.34</v>
      </c>
      <c r="CL283" s="458">
        <v>19.46</v>
      </c>
      <c r="CM283" s="458">
        <v>-13.61</v>
      </c>
      <c r="CN283" s="525">
        <v>-3</v>
      </c>
      <c r="CO283" s="508">
        <v>4.07</v>
      </c>
    </row>
    <row r="284" spans="1:93" ht="11.25" customHeight="1">
      <c r="A284" s="23" t="s">
        <v>3651</v>
      </c>
      <c r="B284" s="24" t="s">
        <v>3652</v>
      </c>
      <c r="C284" s="7" t="s">
        <v>3417</v>
      </c>
      <c r="D284" s="117">
        <v>18</v>
      </c>
      <c r="E284" s="121">
        <v>164</v>
      </c>
      <c r="F284" s="57" t="s">
        <v>2659</v>
      </c>
      <c r="G284" s="49" t="s">
        <v>2659</v>
      </c>
      <c r="H284" s="181">
        <v>55.88</v>
      </c>
      <c r="I284" s="227">
        <v>2.1116678596993554</v>
      </c>
      <c r="J284" s="113">
        <v>0.22500000000000001</v>
      </c>
      <c r="K284" s="113">
        <v>0.29499999999999998</v>
      </c>
      <c r="L284" s="83">
        <v>31.111111111111111</v>
      </c>
      <c r="M284" s="140">
        <v>41911</v>
      </c>
      <c r="N284" s="27">
        <v>41913</v>
      </c>
      <c r="O284" s="28">
        <v>41927</v>
      </c>
      <c r="P284" s="93" t="s">
        <v>1514</v>
      </c>
      <c r="Q284" s="24"/>
      <c r="R284" s="224">
        <v>1.18</v>
      </c>
      <c r="S284" s="231">
        <v>25.596529284164856</v>
      </c>
      <c r="T284" s="680">
        <v>-14.089398340691094</v>
      </c>
      <c r="U284" s="227">
        <v>12.121475054229935</v>
      </c>
      <c r="V284" s="263">
        <v>12</v>
      </c>
      <c r="W284" s="161">
        <v>4.6100000000000003</v>
      </c>
      <c r="X284" s="149">
        <v>1.73</v>
      </c>
      <c r="Y284" s="155">
        <v>2.04</v>
      </c>
      <c r="Z284" s="149">
        <v>1.37</v>
      </c>
      <c r="AA284" s="156">
        <v>11.6</v>
      </c>
      <c r="AB284" s="432">
        <v>14.1</v>
      </c>
      <c r="AC284" s="474">
        <v>4.3099999999999996</v>
      </c>
      <c r="AD284" s="443">
        <v>8.1999999999999993</v>
      </c>
      <c r="AE284" s="440">
        <v>7</v>
      </c>
      <c r="AF284" s="726">
        <v>12</v>
      </c>
      <c r="AG284" s="456">
        <v>5409</v>
      </c>
      <c r="AH284" s="655">
        <v>0.3</v>
      </c>
      <c r="AI284" s="767">
        <v>0.21</v>
      </c>
      <c r="AJ284" s="796">
        <v>1.6732812397115904</v>
      </c>
      <c r="AK284" s="688">
        <v>0.82057361291351605</v>
      </c>
      <c r="AL284" s="634">
        <v>34.722222222222229</v>
      </c>
      <c r="AM284" s="631">
        <v>18.024791224380721</v>
      </c>
      <c r="AN284" s="631">
        <v>13.720906165635039</v>
      </c>
      <c r="AO284" s="235">
        <v>16.721115509573604</v>
      </c>
      <c r="AP284" s="808">
        <v>0.97</v>
      </c>
      <c r="AQ284" s="808">
        <v>0.72</v>
      </c>
      <c r="AR284" s="809"/>
      <c r="AS284" s="808">
        <v>0.63</v>
      </c>
      <c r="AT284" s="796">
        <v>0.59</v>
      </c>
      <c r="AU284" s="809"/>
      <c r="AV284" s="810">
        <v>0.55000000000000004</v>
      </c>
      <c r="AW284" s="811">
        <v>0.51</v>
      </c>
      <c r="AX284" s="811">
        <v>0.45500000000000002</v>
      </c>
      <c r="AY284" s="811">
        <v>0.41</v>
      </c>
      <c r="AZ284" s="811">
        <v>0.35</v>
      </c>
      <c r="BA284" s="811">
        <v>0.26333000000000001</v>
      </c>
      <c r="BB284" s="811">
        <v>0.20666999999999999</v>
      </c>
      <c r="BC284" s="811">
        <v>0.19</v>
      </c>
      <c r="BD284" s="811">
        <v>0.16933000000000001</v>
      </c>
      <c r="BE284" s="811">
        <v>0.16200000000000001</v>
      </c>
      <c r="BF284" s="811">
        <v>0.14000000000000001</v>
      </c>
      <c r="BG284" s="811">
        <v>0.12667</v>
      </c>
      <c r="BH284" s="810">
        <v>6.4429999999999996</v>
      </c>
      <c r="BI284" s="405">
        <v>34.722222222222229</v>
      </c>
      <c r="BJ284" s="405">
        <v>14.285714285714279</v>
      </c>
      <c r="BK284" s="405">
        <v>6.7796610169491567</v>
      </c>
      <c r="BL284" s="404">
        <v>7.2727272727272529</v>
      </c>
      <c r="BM284" s="404">
        <v>7.8431372549019773</v>
      </c>
      <c r="BN284" s="306">
        <v>12.087912087912089</v>
      </c>
      <c r="BO284" s="306">
        <v>10.975609756097571</v>
      </c>
      <c r="BP284" s="306">
        <v>17.142857142857149</v>
      </c>
      <c r="BQ284" s="306">
        <v>32.913074849048705</v>
      </c>
      <c r="BR284" s="306">
        <v>27.415686843760589</v>
      </c>
      <c r="BS284" s="306">
        <v>8.7736842105263122</v>
      </c>
      <c r="BT284" s="306">
        <v>12.206933207346605</v>
      </c>
      <c r="BU284" s="306">
        <v>4.5246913580246906</v>
      </c>
      <c r="BV284" s="306">
        <v>15.714285714285703</v>
      </c>
      <c r="BW284" s="306">
        <v>10.523407278755826</v>
      </c>
      <c r="BX284" s="404">
        <v>14.878773633408676</v>
      </c>
      <c r="BY284" s="405">
        <v>9.1247172197254791</v>
      </c>
      <c r="BZ284" s="788" t="s">
        <v>2637</v>
      </c>
      <c r="CA284" s="486">
        <v>3.7110989711044606</v>
      </c>
      <c r="CB284" s="348">
        <v>15.832574025334395</v>
      </c>
      <c r="CC284" s="404">
        <v>74.103199566160527</v>
      </c>
      <c r="CD284" s="570">
        <v>1.0669999999999999</v>
      </c>
      <c r="CE284" s="419">
        <v>1.1129876999999999</v>
      </c>
      <c r="CF284" s="419">
        <v>1.1908968389999999</v>
      </c>
      <c r="CG284" s="419">
        <v>1.2742596177299998</v>
      </c>
      <c r="CH284" s="496">
        <v>1.3634577909710999</v>
      </c>
      <c r="CI284" s="416">
        <v>6.0086019477010995</v>
      </c>
      <c r="CJ284" s="405">
        <v>10.752687809057084</v>
      </c>
      <c r="CK284" s="457">
        <v>0.61</v>
      </c>
      <c r="CL284" s="458">
        <v>31.28</v>
      </c>
      <c r="CM284" s="458">
        <v>-1.24</v>
      </c>
      <c r="CN284" s="525">
        <v>3.01</v>
      </c>
      <c r="CO284" s="508">
        <v>11.42</v>
      </c>
    </row>
    <row r="285" spans="1:93" ht="11.25" customHeight="1">
      <c r="A285" s="23" t="s">
        <v>1051</v>
      </c>
      <c r="B285" s="24" t="s">
        <v>1052</v>
      </c>
      <c r="C285" s="217" t="s">
        <v>3417</v>
      </c>
      <c r="D285" s="117">
        <v>6</v>
      </c>
      <c r="E285" s="24">
        <v>464</v>
      </c>
      <c r="F285" s="57" t="s">
        <v>2659</v>
      </c>
      <c r="G285" s="49" t="s">
        <v>2659</v>
      </c>
      <c r="H285" s="181">
        <v>47.32</v>
      </c>
      <c r="I285" s="227">
        <v>2.5359256128486893</v>
      </c>
      <c r="J285" s="126">
        <v>0.27500000000000002</v>
      </c>
      <c r="K285" s="126">
        <v>0.3</v>
      </c>
      <c r="L285" s="83">
        <v>9.0909090909090828</v>
      </c>
      <c r="M285" s="140">
        <v>42053</v>
      </c>
      <c r="N285" s="27">
        <v>42055</v>
      </c>
      <c r="O285" s="28">
        <v>42083</v>
      </c>
      <c r="P285" s="93" t="s">
        <v>589</v>
      </c>
      <c r="Q285" s="198"/>
      <c r="R285" s="224">
        <v>1.2</v>
      </c>
      <c r="S285" s="231">
        <v>21.978021978021978</v>
      </c>
      <c r="T285" s="680">
        <v>-0.69873746653197344</v>
      </c>
      <c r="U285" s="227">
        <v>8.6666666666666661</v>
      </c>
      <c r="V285" s="263">
        <v>12</v>
      </c>
      <c r="W285" s="161">
        <v>5.46</v>
      </c>
      <c r="X285" s="149">
        <v>0.35</v>
      </c>
      <c r="Y285" s="155">
        <v>1.95</v>
      </c>
      <c r="Z285" s="149">
        <v>2.56</v>
      </c>
      <c r="AA285" s="156">
        <v>44.9</v>
      </c>
      <c r="AB285" s="432">
        <v>85.4</v>
      </c>
      <c r="AC285" s="474">
        <v>6.65</v>
      </c>
      <c r="AD285" s="443">
        <v>21.9</v>
      </c>
      <c r="AE285" s="440">
        <v>25</v>
      </c>
      <c r="AF285" s="726">
        <v>4</v>
      </c>
      <c r="AG285" s="456">
        <v>520</v>
      </c>
      <c r="AH285" s="655">
        <v>1.7</v>
      </c>
      <c r="AI285" s="767">
        <v>0.72</v>
      </c>
      <c r="AJ285" s="796" t="s">
        <v>462</v>
      </c>
      <c r="AK285" s="688" t="s">
        <v>462</v>
      </c>
      <c r="AL285" s="634">
        <v>15.789473684210531</v>
      </c>
      <c r="AM285" s="631">
        <v>34.70800068740634</v>
      </c>
      <c r="AN285" s="631" t="s">
        <v>462</v>
      </c>
      <c r="AO285" s="235" t="s">
        <v>462</v>
      </c>
      <c r="AP285" s="813">
        <v>1.1000000000000001</v>
      </c>
      <c r="AQ285" s="808">
        <v>0.95</v>
      </c>
      <c r="AR285" s="809"/>
      <c r="AS285" s="808">
        <v>0.77500000000000002</v>
      </c>
      <c r="AT285" s="796">
        <v>0.45</v>
      </c>
      <c r="AU285" s="809"/>
      <c r="AV285" s="810">
        <v>0.1</v>
      </c>
      <c r="AW285" s="812">
        <v>0</v>
      </c>
      <c r="AX285" s="812">
        <v>0</v>
      </c>
      <c r="AY285" s="812">
        <v>0</v>
      </c>
      <c r="AZ285" s="812">
        <v>0</v>
      </c>
      <c r="BA285" s="812">
        <v>0</v>
      </c>
      <c r="BB285" s="812">
        <v>0</v>
      </c>
      <c r="BC285" s="812">
        <v>0</v>
      </c>
      <c r="BD285" s="812">
        <v>0</v>
      </c>
      <c r="BE285" s="812">
        <v>0</v>
      </c>
      <c r="BF285" s="812">
        <v>0</v>
      </c>
      <c r="BG285" s="812">
        <v>0</v>
      </c>
      <c r="BH285" s="810">
        <v>3.375</v>
      </c>
      <c r="BI285" s="405">
        <v>15.789473684210531</v>
      </c>
      <c r="BJ285" s="405">
        <v>22.580645161290324</v>
      </c>
      <c r="BK285" s="405">
        <v>72.222222222222229</v>
      </c>
      <c r="BL285" s="404">
        <v>350</v>
      </c>
      <c r="BM285" s="404">
        <v>0</v>
      </c>
      <c r="BN285" s="306">
        <v>0</v>
      </c>
      <c r="BO285" s="306">
        <v>0</v>
      </c>
      <c r="BP285" s="306">
        <v>0</v>
      </c>
      <c r="BQ285" s="306">
        <v>0</v>
      </c>
      <c r="BR285" s="306">
        <v>0</v>
      </c>
      <c r="BS285" s="306">
        <v>0</v>
      </c>
      <c r="BT285" s="306">
        <v>0</v>
      </c>
      <c r="BU285" s="306">
        <v>0</v>
      </c>
      <c r="BV285" s="306">
        <v>0</v>
      </c>
      <c r="BW285" s="306">
        <v>0</v>
      </c>
      <c r="BX285" s="404">
        <v>30.706156071181535</v>
      </c>
      <c r="BY285" s="405">
        <v>87.304914748187414</v>
      </c>
      <c r="BZ285" s="788" t="s">
        <v>2637</v>
      </c>
      <c r="CA285" s="486" t="s">
        <v>462</v>
      </c>
      <c r="CB285" s="348" t="s">
        <v>462</v>
      </c>
      <c r="CC285" s="404">
        <v>61.305985680985678</v>
      </c>
      <c r="CD285" s="570">
        <v>1.21</v>
      </c>
      <c r="CE285" s="419">
        <v>1.2904650000000002</v>
      </c>
      <c r="CF285" s="419">
        <v>1.4195115000000003</v>
      </c>
      <c r="CG285" s="419">
        <v>1.5614626500000004</v>
      </c>
      <c r="CH285" s="496">
        <v>1.7176089150000007</v>
      </c>
      <c r="CI285" s="416">
        <v>7.1990480650000013</v>
      </c>
      <c r="CJ285" s="405">
        <v>15.21354198013525</v>
      </c>
      <c r="CK285" s="457">
        <v>1.1499999999999999</v>
      </c>
      <c r="CL285" s="458">
        <v>43.18</v>
      </c>
      <c r="CM285" s="458">
        <v>-8.01</v>
      </c>
      <c r="CN285" s="525">
        <v>3.2</v>
      </c>
      <c r="CO285" s="508">
        <v>11.25</v>
      </c>
    </row>
    <row r="286" spans="1:93" ht="11.25" customHeight="1">
      <c r="A286" s="193" t="s">
        <v>3699</v>
      </c>
      <c r="B286" s="32" t="s">
        <v>3141</v>
      </c>
      <c r="C286" s="107" t="s">
        <v>3533</v>
      </c>
      <c r="D286" s="118">
        <v>30</v>
      </c>
      <c r="E286" s="121">
        <v>89</v>
      </c>
      <c r="F286" s="40" t="s">
        <v>2049</v>
      </c>
      <c r="G286" s="42" t="s">
        <v>2049</v>
      </c>
      <c r="H286" s="162">
        <v>42.36</v>
      </c>
      <c r="I286" s="229">
        <v>5.335221907459867</v>
      </c>
      <c r="J286" s="112">
        <v>0.54500000000000004</v>
      </c>
      <c r="K286" s="112">
        <v>0.56499999999999995</v>
      </c>
      <c r="L286" s="84">
        <v>3.6697247706421798</v>
      </c>
      <c r="M286" s="215">
        <v>42040</v>
      </c>
      <c r="N286" s="44">
        <v>42044</v>
      </c>
      <c r="O286" s="34">
        <v>42059</v>
      </c>
      <c r="P286" s="268" t="s">
        <v>649</v>
      </c>
      <c r="Q286" s="32"/>
      <c r="R286" s="224">
        <v>2.2599999999999998</v>
      </c>
      <c r="S286" s="672">
        <v>116.49484536082473</v>
      </c>
      <c r="T286" s="681">
        <v>32.533338864803852</v>
      </c>
      <c r="U286" s="229">
        <v>21.835051546391753</v>
      </c>
      <c r="V286" s="263">
        <v>12</v>
      </c>
      <c r="W286" s="219">
        <v>1.94</v>
      </c>
      <c r="X286" s="174">
        <v>8.73</v>
      </c>
      <c r="Y286" s="175">
        <v>8.59</v>
      </c>
      <c r="Z286" s="174">
        <v>1.81</v>
      </c>
      <c r="AA286" s="156">
        <v>10.9</v>
      </c>
      <c r="AB286" s="435">
        <v>-1</v>
      </c>
      <c r="AC286" s="474">
        <v>0.64</v>
      </c>
      <c r="AD286" s="443">
        <v>51.9</v>
      </c>
      <c r="AE286" s="440">
        <v>2.5</v>
      </c>
      <c r="AF286" s="723">
        <v>19</v>
      </c>
      <c r="AG286" s="472">
        <v>19475</v>
      </c>
      <c r="AH286" s="655">
        <v>0.2</v>
      </c>
      <c r="AI286" s="767">
        <v>0.91</v>
      </c>
      <c r="AJ286" s="797">
        <v>6.646131701577479E-2</v>
      </c>
      <c r="AK286" s="686">
        <v>1.2771361467929376</v>
      </c>
      <c r="AL286" s="634">
        <v>3.8095238095238182</v>
      </c>
      <c r="AM286" s="631">
        <v>4.3242060651758063</v>
      </c>
      <c r="AN286" s="631">
        <v>3.4493423531187117</v>
      </c>
      <c r="AO286" s="638">
        <v>2.7008415365742167</v>
      </c>
      <c r="AP286" s="808">
        <v>2.1800000000000002</v>
      </c>
      <c r="AQ286" s="808">
        <v>2.1</v>
      </c>
      <c r="AR286" s="809"/>
      <c r="AS286" s="808">
        <v>2</v>
      </c>
      <c r="AT286" s="796">
        <v>1.92</v>
      </c>
      <c r="AU286" s="809"/>
      <c r="AV286" s="810">
        <v>1.86</v>
      </c>
      <c r="AW286" s="811">
        <v>1.84</v>
      </c>
      <c r="AX286" s="811">
        <v>1.82</v>
      </c>
      <c r="AY286" s="811">
        <v>1.78</v>
      </c>
      <c r="AZ286" s="811">
        <v>1.7</v>
      </c>
      <c r="BA286" s="811">
        <v>1.68</v>
      </c>
      <c r="BB286" s="811">
        <v>1.67</v>
      </c>
      <c r="BC286" s="811">
        <v>1.66</v>
      </c>
      <c r="BD286" s="811">
        <v>1.63</v>
      </c>
      <c r="BE286" s="811">
        <v>1.55</v>
      </c>
      <c r="BF286" s="811">
        <v>1.47</v>
      </c>
      <c r="BG286" s="811">
        <v>1.39</v>
      </c>
      <c r="BH286" s="810">
        <v>28.25</v>
      </c>
      <c r="BI286" s="405">
        <v>3.8095238095238182</v>
      </c>
      <c r="BJ286" s="405">
        <v>5</v>
      </c>
      <c r="BK286" s="405">
        <v>4.1666666666666741</v>
      </c>
      <c r="BL286" s="404">
        <v>3.2258064516129004</v>
      </c>
      <c r="BM286" s="404">
        <v>1.0869565217391353</v>
      </c>
      <c r="BN286" s="306">
        <v>1.098901098901095</v>
      </c>
      <c r="BO286" s="306">
        <v>2.2471910112359605</v>
      </c>
      <c r="BP286" s="306">
        <v>4.705882352941182</v>
      </c>
      <c r="BQ286" s="306">
        <v>1.1904761904761862</v>
      </c>
      <c r="BR286" s="306">
        <v>0.59880239520957446</v>
      </c>
      <c r="BS286" s="306">
        <v>0.60240963855422436</v>
      </c>
      <c r="BT286" s="306">
        <v>1.8404907975460238</v>
      </c>
      <c r="BU286" s="306">
        <v>5.1612903225806361</v>
      </c>
      <c r="BV286" s="306">
        <v>5.4421768707483054</v>
      </c>
      <c r="BW286" s="306">
        <v>5.755395683453246</v>
      </c>
      <c r="BX286" s="404">
        <v>3.0621313207459311</v>
      </c>
      <c r="BY286" s="405">
        <v>1.8460918881064767</v>
      </c>
      <c r="BZ286" s="788" t="s">
        <v>2637</v>
      </c>
      <c r="CA286" s="486">
        <v>-13.050487285813174</v>
      </c>
      <c r="CB286" s="348">
        <v>8.7845642605785788</v>
      </c>
      <c r="CC286" s="404">
        <v>38.094379773251156</v>
      </c>
      <c r="CD286" s="570">
        <v>2.2018</v>
      </c>
      <c r="CE286" s="419">
        <v>2.21589152</v>
      </c>
      <c r="CF286" s="419">
        <v>2.271288808</v>
      </c>
      <c r="CG286" s="419">
        <v>2.3280710281999997</v>
      </c>
      <c r="CH286" s="496">
        <v>2.3862728039049994</v>
      </c>
      <c r="CI286" s="416">
        <v>11.403324160104999</v>
      </c>
      <c r="CJ286" s="405">
        <v>26.920028706574595</v>
      </c>
      <c r="CK286" s="473">
        <v>0.46</v>
      </c>
      <c r="CL286" s="458">
        <v>23.85</v>
      </c>
      <c r="CM286" s="458">
        <v>-13.54</v>
      </c>
      <c r="CN286" s="459">
        <v>-5.77</v>
      </c>
      <c r="CO286" s="460">
        <v>0.77</v>
      </c>
    </row>
    <row r="287" spans="1:93" ht="11.25" customHeight="1">
      <c r="A287" s="23" t="s">
        <v>3575</v>
      </c>
      <c r="B287" s="24" t="s">
        <v>3576</v>
      </c>
      <c r="C287" s="217" t="s">
        <v>497</v>
      </c>
      <c r="D287" s="117">
        <v>10</v>
      </c>
      <c r="E287" s="121">
        <v>326</v>
      </c>
      <c r="F287" s="57" t="s">
        <v>2659</v>
      </c>
      <c r="G287" s="49" t="s">
        <v>2659</v>
      </c>
      <c r="H287" s="184">
        <v>62.01</v>
      </c>
      <c r="I287" s="227">
        <v>0.55018706660216088</v>
      </c>
      <c r="J287" s="126">
        <v>0.276312</v>
      </c>
      <c r="K287" s="126">
        <v>0.341171</v>
      </c>
      <c r="L287" s="83">
        <v>23.473102869220309</v>
      </c>
      <c r="M287" s="140">
        <v>41816</v>
      </c>
      <c r="N287" s="27">
        <v>41820</v>
      </c>
      <c r="O287" s="28">
        <v>41828</v>
      </c>
      <c r="P287" s="93" t="s">
        <v>3577</v>
      </c>
      <c r="Q287" s="91" t="s">
        <v>2200</v>
      </c>
      <c r="R287" s="225">
        <v>0.341171</v>
      </c>
      <c r="S287" s="231">
        <v>17.862356020942411</v>
      </c>
      <c r="T287" s="680">
        <v>203.17447847387444</v>
      </c>
      <c r="U287" s="227">
        <v>32.465968586387433</v>
      </c>
      <c r="V287" s="267">
        <v>3</v>
      </c>
      <c r="W287" s="169">
        <v>1.91</v>
      </c>
      <c r="X287" s="171">
        <v>1.08</v>
      </c>
      <c r="Y287" s="170">
        <v>6.09</v>
      </c>
      <c r="Z287" s="171">
        <v>6.37</v>
      </c>
      <c r="AA287" s="172">
        <v>21</v>
      </c>
      <c r="AB287" s="433">
        <v>26.4</v>
      </c>
      <c r="AC287" s="446">
        <v>84.29</v>
      </c>
      <c r="AD287" s="442">
        <v>35.200000000000003</v>
      </c>
      <c r="AE287" s="441">
        <v>30</v>
      </c>
      <c r="AF287" s="724">
        <v>2</v>
      </c>
      <c r="AG287" s="461">
        <v>44972</v>
      </c>
      <c r="AH287" s="737">
        <v>0</v>
      </c>
      <c r="AI287" s="768">
        <v>0.79</v>
      </c>
      <c r="AJ287" s="796">
        <v>0.63801143489502921</v>
      </c>
      <c r="AK287" s="688" t="s">
        <v>462</v>
      </c>
      <c r="AL287" s="632">
        <v>23.473102869220309</v>
      </c>
      <c r="AM287" s="633">
        <v>15.258071000187856</v>
      </c>
      <c r="AN287" s="633">
        <v>22.458002508305029</v>
      </c>
      <c r="AO287" s="234" t="s">
        <v>462</v>
      </c>
      <c r="AP287" s="803">
        <v>0.341171</v>
      </c>
      <c r="AQ287" s="803">
        <v>0.276312</v>
      </c>
      <c r="AR287" s="802"/>
      <c r="AS287" s="822">
        <v>0.23377100000000001</v>
      </c>
      <c r="AT287" s="823">
        <v>0.22282199999999999</v>
      </c>
      <c r="AU287" s="824"/>
      <c r="AV287" s="805">
        <v>0.15335499999999999</v>
      </c>
      <c r="AW287" s="806">
        <v>0.12389</v>
      </c>
      <c r="AX287" s="806">
        <v>0.11817900000000001</v>
      </c>
      <c r="AY287" s="806">
        <v>0.10351200000000001</v>
      </c>
      <c r="AZ287" s="806">
        <v>7.1801000000000004E-2</v>
      </c>
      <c r="BA287" s="806">
        <v>5.5039999999999999E-2</v>
      </c>
      <c r="BB287" s="807">
        <v>0</v>
      </c>
      <c r="BC287" s="807">
        <v>0</v>
      </c>
      <c r="BD287" s="807">
        <v>0</v>
      </c>
      <c r="BE287" s="807">
        <v>0</v>
      </c>
      <c r="BF287" s="807">
        <v>0</v>
      </c>
      <c r="BG287" s="807">
        <v>0</v>
      </c>
      <c r="BH287" s="805">
        <v>1.6998530000000001</v>
      </c>
      <c r="BI287" s="407">
        <v>23.473102869220309</v>
      </c>
      <c r="BJ287" s="407">
        <v>18.197723413083743</v>
      </c>
      <c r="BK287" s="407">
        <v>4.9137876870327002</v>
      </c>
      <c r="BL287" s="406">
        <v>45.298164389814488</v>
      </c>
      <c r="BM287" s="406">
        <v>23.783194769553639</v>
      </c>
      <c r="BN287" s="394">
        <v>4.8324998519195361</v>
      </c>
      <c r="BO287" s="394">
        <v>14.169371667053099</v>
      </c>
      <c r="BP287" s="394">
        <v>44.1651230484255</v>
      </c>
      <c r="BQ287" s="394">
        <v>30.452398255813961</v>
      </c>
      <c r="BR287" s="394">
        <v>0</v>
      </c>
      <c r="BS287" s="394">
        <v>0</v>
      </c>
      <c r="BT287" s="394">
        <v>0</v>
      </c>
      <c r="BU287" s="394">
        <v>0</v>
      </c>
      <c r="BV287" s="394">
        <v>0</v>
      </c>
      <c r="BW287" s="394">
        <v>0</v>
      </c>
      <c r="BX287" s="406">
        <v>13.952357730127797</v>
      </c>
      <c r="BY287" s="407">
        <v>15.718056631199273</v>
      </c>
      <c r="BZ287" s="787" t="s">
        <v>2637</v>
      </c>
      <c r="CA287" s="682">
        <v>-9.4577790114802447</v>
      </c>
      <c r="CB287" s="350">
        <v>23.008189574907188</v>
      </c>
      <c r="CC287" s="406">
        <v>63.827167539267016</v>
      </c>
      <c r="CD287" s="554">
        <v>0.37528810000000001</v>
      </c>
      <c r="CE287" s="417">
        <v>0.41281691000000004</v>
      </c>
      <c r="CF287" s="417">
        <v>0.4540986010000001</v>
      </c>
      <c r="CG287" s="417">
        <v>0.49950846110000013</v>
      </c>
      <c r="CH287" s="495">
        <v>0.54945930721000014</v>
      </c>
      <c r="CI287" s="418">
        <v>2.2911713793100006</v>
      </c>
      <c r="CJ287" s="407">
        <v>3.6948417663441391</v>
      </c>
      <c r="CK287" s="462">
        <v>1.1399999999999999</v>
      </c>
      <c r="CL287" s="463">
        <v>90.5</v>
      </c>
      <c r="CM287" s="463">
        <v>-0.14000000000000001</v>
      </c>
      <c r="CN287" s="529">
        <v>11.6</v>
      </c>
      <c r="CO287" s="530">
        <v>23.09</v>
      </c>
    </row>
    <row r="288" spans="1:93" ht="11.25" customHeight="1">
      <c r="A288" s="86" t="s">
        <v>2562</v>
      </c>
      <c r="B288" s="24" t="s">
        <v>1694</v>
      </c>
      <c r="C288" s="7" t="s">
        <v>3533</v>
      </c>
      <c r="D288" s="117">
        <v>12</v>
      </c>
      <c r="E288" s="121">
        <v>274</v>
      </c>
      <c r="F288" s="38" t="s">
        <v>2049</v>
      </c>
      <c r="G288" s="39" t="s">
        <v>2049</v>
      </c>
      <c r="H288" s="181">
        <v>77.11</v>
      </c>
      <c r="I288" s="227">
        <v>4.2796005706134093</v>
      </c>
      <c r="J288" s="126">
        <v>0.79500000000000004</v>
      </c>
      <c r="K288" s="126">
        <v>0.82499999999999996</v>
      </c>
      <c r="L288" s="83">
        <v>3.7735849056603765</v>
      </c>
      <c r="M288" s="140">
        <v>42041</v>
      </c>
      <c r="N288" s="27">
        <v>42045</v>
      </c>
      <c r="O288" s="28">
        <v>42055</v>
      </c>
      <c r="P288" s="93" t="s">
        <v>651</v>
      </c>
      <c r="Q288" s="198"/>
      <c r="R288" s="224">
        <v>3.3</v>
      </c>
      <c r="S288" s="321">
        <v>434.21052631578948</v>
      </c>
      <c r="T288" s="680">
        <v>198.05088069888353</v>
      </c>
      <c r="U288" s="227">
        <v>101.46052631578947</v>
      </c>
      <c r="V288" s="263">
        <v>12</v>
      </c>
      <c r="W288" s="161">
        <v>0.76</v>
      </c>
      <c r="X288" s="641">
        <v>1.36</v>
      </c>
      <c r="Y288" s="155">
        <v>7.76</v>
      </c>
      <c r="Z288" s="149">
        <v>1.97</v>
      </c>
      <c r="AA288" s="156">
        <v>2.9</v>
      </c>
      <c r="AB288" s="432">
        <v>-79.2</v>
      </c>
      <c r="AC288" s="474">
        <v>33.880000000000003</v>
      </c>
      <c r="AD288" s="443">
        <v>-35.700000000000003</v>
      </c>
      <c r="AE288" s="440">
        <v>74.7</v>
      </c>
      <c r="AF288" s="726">
        <v>18</v>
      </c>
      <c r="AG288" s="736">
        <v>25267</v>
      </c>
      <c r="AH288" s="655">
        <v>0.1</v>
      </c>
      <c r="AI288" s="767">
        <v>0.84</v>
      </c>
      <c r="AJ288" s="796" t="s">
        <v>462</v>
      </c>
      <c r="AK288" s="688">
        <v>1.0876192937119644</v>
      </c>
      <c r="AL288" s="634">
        <v>3.9215686274509887</v>
      </c>
      <c r="AM288" s="631">
        <v>3.9021861919425804</v>
      </c>
      <c r="AN288" s="631">
        <v>3.1743266456524033</v>
      </c>
      <c r="AO288" s="235">
        <v>2.9186008964760646</v>
      </c>
      <c r="AP288" s="808">
        <v>3.18</v>
      </c>
      <c r="AQ288" s="808">
        <v>3.06</v>
      </c>
      <c r="AR288" s="809"/>
      <c r="AS288" s="799">
        <v>2.96</v>
      </c>
      <c r="AT288" s="833">
        <v>2.835</v>
      </c>
      <c r="AU288" s="825"/>
      <c r="AV288" s="810">
        <v>2.74</v>
      </c>
      <c r="AW288" s="812">
        <v>2.72</v>
      </c>
      <c r="AX288" s="811">
        <v>2.7</v>
      </c>
      <c r="AY288" s="811">
        <v>2.64</v>
      </c>
      <c r="AZ288" s="811">
        <v>2.56</v>
      </c>
      <c r="BA288" s="811">
        <v>2.46</v>
      </c>
      <c r="BB288" s="811">
        <v>2.3849999999999998</v>
      </c>
      <c r="BC288" s="812">
        <v>2.34</v>
      </c>
      <c r="BD288" s="812">
        <v>2.34</v>
      </c>
      <c r="BE288" s="812">
        <v>2.34</v>
      </c>
      <c r="BF288" s="811">
        <v>2.335</v>
      </c>
      <c r="BG288" s="812">
        <v>2.27</v>
      </c>
      <c r="BH288" s="810">
        <v>41.865000000000002</v>
      </c>
      <c r="BI288" s="405">
        <v>3.9215686274509887</v>
      </c>
      <c r="BJ288" s="405">
        <v>3.3783783783783772</v>
      </c>
      <c r="BK288" s="405">
        <v>4.4091710758377367</v>
      </c>
      <c r="BL288" s="404">
        <v>3.4671532846715314</v>
      </c>
      <c r="BM288" s="404">
        <v>0.73529411764705621</v>
      </c>
      <c r="BN288" s="306">
        <v>0.74074074074073071</v>
      </c>
      <c r="BO288" s="306">
        <v>2.2727272727272707</v>
      </c>
      <c r="BP288" s="306">
        <v>3.125</v>
      </c>
      <c r="BQ288" s="306">
        <v>4.0650406504065151</v>
      </c>
      <c r="BR288" s="306">
        <v>3.1446540880503138</v>
      </c>
      <c r="BS288" s="306">
        <v>1.9230769230769162</v>
      </c>
      <c r="BT288" s="306">
        <v>0</v>
      </c>
      <c r="BU288" s="306">
        <v>0</v>
      </c>
      <c r="BV288" s="306">
        <v>0.21413276231263545</v>
      </c>
      <c r="BW288" s="306">
        <v>2.8634361233480066</v>
      </c>
      <c r="BX288" s="404">
        <v>2.2840249363098719</v>
      </c>
      <c r="BY288" s="405">
        <v>1.5139253897398202</v>
      </c>
      <c r="BZ288" s="788" t="s">
        <v>2637</v>
      </c>
      <c r="CA288" s="683">
        <v>-94.006599099523655</v>
      </c>
      <c r="CB288" s="348">
        <v>7.4539272162658126</v>
      </c>
      <c r="CC288" s="404">
        <v>37.917146101746141</v>
      </c>
      <c r="CD288" s="570">
        <v>3.2118000000000002</v>
      </c>
      <c r="CE288" s="419">
        <v>3.5329800000000007</v>
      </c>
      <c r="CF288" s="419">
        <v>3.8862780000000012</v>
      </c>
      <c r="CG288" s="419">
        <v>4.2749058000000018</v>
      </c>
      <c r="CH288" s="496">
        <v>4.7023963800000024</v>
      </c>
      <c r="CI288" s="416">
        <v>19.608360180000005</v>
      </c>
      <c r="CJ288" s="405">
        <v>25.429075580339784</v>
      </c>
      <c r="CK288" s="535">
        <v>0.5</v>
      </c>
      <c r="CL288" s="458">
        <v>43.1</v>
      </c>
      <c r="CM288" s="458">
        <v>-8.23</v>
      </c>
      <c r="CN288" s="525">
        <v>-1.76</v>
      </c>
      <c r="CO288" s="508">
        <v>13.16</v>
      </c>
    </row>
    <row r="289" spans="1:93" ht="11.25" customHeight="1">
      <c r="A289" s="86" t="s">
        <v>1316</v>
      </c>
      <c r="B289" s="24" t="s">
        <v>3243</v>
      </c>
      <c r="C289" s="29" t="s">
        <v>3416</v>
      </c>
      <c r="D289" s="117">
        <v>13</v>
      </c>
      <c r="E289" s="121">
        <v>238</v>
      </c>
      <c r="F289" s="38" t="s">
        <v>2049</v>
      </c>
      <c r="G289" s="49" t="s">
        <v>2659</v>
      </c>
      <c r="H289" s="184">
        <v>33.57</v>
      </c>
      <c r="I289" s="227">
        <v>2.1000893655049149</v>
      </c>
      <c r="J289" s="126">
        <v>0.17499999999999999</v>
      </c>
      <c r="K289" s="126">
        <v>0.17624999999999999</v>
      </c>
      <c r="L289" s="83">
        <v>0.71428571428571175</v>
      </c>
      <c r="M289" s="140">
        <v>42053</v>
      </c>
      <c r="N289" s="27">
        <v>42055</v>
      </c>
      <c r="O289" s="28">
        <v>42062</v>
      </c>
      <c r="P289" s="26" t="s">
        <v>2382</v>
      </c>
      <c r="Q289" s="91"/>
      <c r="R289" s="224">
        <v>0.70499999999999996</v>
      </c>
      <c r="S289" s="231">
        <v>227.41935483870967</v>
      </c>
      <c r="T289" s="680">
        <v>545.22564195191285</v>
      </c>
      <c r="U289" s="227">
        <v>108.29032258064517</v>
      </c>
      <c r="V289" s="263">
        <v>12</v>
      </c>
      <c r="W289" s="161">
        <v>0.31</v>
      </c>
      <c r="X289" s="149">
        <v>6.02</v>
      </c>
      <c r="Y289" s="155">
        <v>1.85</v>
      </c>
      <c r="Z289" s="149">
        <v>8.65</v>
      </c>
      <c r="AA289" s="156">
        <v>7.6</v>
      </c>
      <c r="AB289" s="432">
        <v>-53.7</v>
      </c>
      <c r="AC289" s="474">
        <v>17.55</v>
      </c>
      <c r="AD289" s="443">
        <v>-7.6</v>
      </c>
      <c r="AE289" s="440">
        <v>18</v>
      </c>
      <c r="AF289" s="723">
        <v>6</v>
      </c>
      <c r="AG289" s="456">
        <v>2392</v>
      </c>
      <c r="AH289" s="655">
        <v>4.3</v>
      </c>
      <c r="AI289" s="767">
        <v>0</v>
      </c>
      <c r="AJ289" s="796" t="s">
        <v>462</v>
      </c>
      <c r="AK289" s="688">
        <v>0.28761572591303514</v>
      </c>
      <c r="AL289" s="634">
        <v>2.9739776951672958</v>
      </c>
      <c r="AM289" s="631">
        <v>3.0670271013459649</v>
      </c>
      <c r="AN289" s="631">
        <v>7.0179063299087519</v>
      </c>
      <c r="AO289" s="235">
        <v>24.400287250046681</v>
      </c>
      <c r="AP289" s="808">
        <v>0.6925</v>
      </c>
      <c r="AQ289" s="808">
        <v>0.67249999999999999</v>
      </c>
      <c r="AR289" s="809"/>
      <c r="AS289" s="808">
        <v>0.65249999999999997</v>
      </c>
      <c r="AT289" s="796">
        <v>0.63249999999999995</v>
      </c>
      <c r="AU289" s="809"/>
      <c r="AV289" s="810">
        <v>0.59499999999999997</v>
      </c>
      <c r="AW289" s="811">
        <v>0.49332999999999999</v>
      </c>
      <c r="AX289" s="811">
        <v>0.38667000000000007</v>
      </c>
      <c r="AY289" s="811">
        <v>0.28000000000000003</v>
      </c>
      <c r="AZ289" s="811">
        <v>0.20445000000000002</v>
      </c>
      <c r="BA289" s="811">
        <v>0.12296000000000001</v>
      </c>
      <c r="BB289" s="811">
        <v>7.8020000000000006E-2</v>
      </c>
      <c r="BC289" s="811">
        <v>2.5680000000000001E-2</v>
      </c>
      <c r="BD289" s="812">
        <v>0</v>
      </c>
      <c r="BE289" s="812">
        <v>0</v>
      </c>
      <c r="BF289" s="812">
        <v>0</v>
      </c>
      <c r="BG289" s="812">
        <v>0</v>
      </c>
      <c r="BH289" s="810">
        <v>4.8361100000000015</v>
      </c>
      <c r="BI289" s="405">
        <v>2.9739776951672958</v>
      </c>
      <c r="BJ289" s="405">
        <v>3.0651340996168619</v>
      </c>
      <c r="BK289" s="405">
        <v>3.1620553359683834</v>
      </c>
      <c r="BL289" s="306">
        <v>6.3025210084033612</v>
      </c>
      <c r="BM289" s="404">
        <v>20.608923033263736</v>
      </c>
      <c r="BN289" s="306">
        <v>27.584244963405457</v>
      </c>
      <c r="BO289" s="306">
        <v>38.096428571428589</v>
      </c>
      <c r="BP289" s="306">
        <v>36.952800195646859</v>
      </c>
      <c r="BQ289" s="306">
        <v>66.273584905660371</v>
      </c>
      <c r="BR289" s="306">
        <v>57.600615226864903</v>
      </c>
      <c r="BS289" s="306">
        <v>203.81619937694703</v>
      </c>
      <c r="BT289" s="306">
        <v>0</v>
      </c>
      <c r="BU289" s="306">
        <v>0</v>
      </c>
      <c r="BV289" s="306">
        <v>0</v>
      </c>
      <c r="BW289" s="306">
        <v>0</v>
      </c>
      <c r="BX289" s="404">
        <v>31.09576562749152</v>
      </c>
      <c r="BY289" s="405">
        <v>50.870612345573925</v>
      </c>
      <c r="BZ289" s="788" t="s">
        <v>2558</v>
      </c>
      <c r="CA289" s="486">
        <v>-99.172326885231499</v>
      </c>
      <c r="CB289" s="348">
        <v>9.1179956954136667</v>
      </c>
      <c r="CC289" s="404">
        <v>37.556598420353865</v>
      </c>
      <c r="CD289" s="570">
        <v>0.69942499999999996</v>
      </c>
      <c r="CE289" s="419">
        <v>0.76936749999999998</v>
      </c>
      <c r="CF289" s="419">
        <v>0.84630425000000009</v>
      </c>
      <c r="CG289" s="419">
        <v>0.93093467500000016</v>
      </c>
      <c r="CH289" s="496">
        <v>1.0240281425000002</v>
      </c>
      <c r="CI289" s="416">
        <v>4.2700595675000006</v>
      </c>
      <c r="CJ289" s="405">
        <v>12.719867642240096</v>
      </c>
      <c r="CK289" s="457">
        <v>0.78</v>
      </c>
      <c r="CL289" s="458">
        <v>33.909999999999997</v>
      </c>
      <c r="CM289" s="458">
        <v>-1.26</v>
      </c>
      <c r="CN289" s="525">
        <v>6.4</v>
      </c>
      <c r="CO289" s="508">
        <v>15.13</v>
      </c>
    </row>
    <row r="290" spans="1:93" ht="11.25" customHeight="1">
      <c r="A290" s="23" t="s">
        <v>1258</v>
      </c>
      <c r="B290" s="24" t="s">
        <v>1259</v>
      </c>
      <c r="C290" s="217" t="s">
        <v>3266</v>
      </c>
      <c r="D290" s="117">
        <v>5</v>
      </c>
      <c r="E290" s="24">
        <v>630</v>
      </c>
      <c r="F290" s="57" t="s">
        <v>2659</v>
      </c>
      <c r="G290" s="49" t="s">
        <v>2659</v>
      </c>
      <c r="H290" s="184">
        <v>49.03</v>
      </c>
      <c r="I290" s="227">
        <v>0.81582704466653078</v>
      </c>
      <c r="J290" s="126">
        <v>8.5000000000000006E-2</v>
      </c>
      <c r="K290" s="126">
        <v>0.1</v>
      </c>
      <c r="L290" s="83">
        <v>17.647058823529417</v>
      </c>
      <c r="M290" s="140">
        <v>42061</v>
      </c>
      <c r="N290" s="27">
        <v>42065</v>
      </c>
      <c r="O290" s="28">
        <v>42076</v>
      </c>
      <c r="P290" s="93" t="s">
        <v>558</v>
      </c>
      <c r="Q290" s="539"/>
      <c r="R290" s="224">
        <v>0.4</v>
      </c>
      <c r="S290" s="231">
        <v>44.44444444444445</v>
      </c>
      <c r="T290" s="680">
        <v>314.32539249266085</v>
      </c>
      <c r="U290" s="227">
        <v>54.477777777777774</v>
      </c>
      <c r="V290" s="263">
        <v>12</v>
      </c>
      <c r="W290" s="161">
        <v>0.9</v>
      </c>
      <c r="X290" s="149">
        <v>3.63</v>
      </c>
      <c r="Y290" s="155">
        <v>0.77</v>
      </c>
      <c r="Z290" s="149">
        <v>7.09</v>
      </c>
      <c r="AA290" s="156">
        <v>13.5</v>
      </c>
      <c r="AB290" s="432">
        <v>-53.6</v>
      </c>
      <c r="AC290" s="474">
        <v>14.42</v>
      </c>
      <c r="AD290" s="443">
        <v>21.6</v>
      </c>
      <c r="AE290" s="440">
        <v>15</v>
      </c>
      <c r="AF290" s="723">
        <v>20</v>
      </c>
      <c r="AG290" s="456">
        <v>1776</v>
      </c>
      <c r="AH290" s="655">
        <v>2.2999999999999998</v>
      </c>
      <c r="AI290" s="767">
        <v>2.36</v>
      </c>
      <c r="AJ290" s="796">
        <v>2.0348998655904875</v>
      </c>
      <c r="AK290" s="688" t="s">
        <v>462</v>
      </c>
      <c r="AL290" s="634">
        <v>21.42857142857142</v>
      </c>
      <c r="AM290" s="631">
        <v>28.56407953291178</v>
      </c>
      <c r="AN290" s="631">
        <v>43.953837096754533</v>
      </c>
      <c r="AO290" s="235" t="s">
        <v>462</v>
      </c>
      <c r="AP290" s="808">
        <v>0.34</v>
      </c>
      <c r="AQ290" s="808">
        <v>0.28000000000000003</v>
      </c>
      <c r="AR290" s="809"/>
      <c r="AS290" s="808">
        <v>0.24</v>
      </c>
      <c r="AT290" s="796">
        <v>0.16</v>
      </c>
      <c r="AU290" s="809"/>
      <c r="AV290" s="818">
        <v>0.04</v>
      </c>
      <c r="AW290" s="812">
        <v>5.5E-2</v>
      </c>
      <c r="AX290" s="811">
        <v>0.36</v>
      </c>
      <c r="AY290" s="811">
        <v>0.25</v>
      </c>
      <c r="AZ290" s="811">
        <v>0.05</v>
      </c>
      <c r="BA290" s="812">
        <v>0</v>
      </c>
      <c r="BB290" s="812">
        <v>0</v>
      </c>
      <c r="BC290" s="812">
        <v>0</v>
      </c>
      <c r="BD290" s="812">
        <v>0</v>
      </c>
      <c r="BE290" s="812">
        <v>0</v>
      </c>
      <c r="BF290" s="812">
        <v>0</v>
      </c>
      <c r="BG290" s="812">
        <v>0</v>
      </c>
      <c r="BH290" s="810">
        <v>1.7749999999999999</v>
      </c>
      <c r="BI290" s="405">
        <v>21.42857142857142</v>
      </c>
      <c r="BJ290" s="405">
        <v>16.666666666666675</v>
      </c>
      <c r="BK290" s="405">
        <v>50</v>
      </c>
      <c r="BL290" s="306">
        <v>300</v>
      </c>
      <c r="BM290" s="404">
        <v>0</v>
      </c>
      <c r="BN290" s="306">
        <v>0</v>
      </c>
      <c r="BO290" s="306">
        <v>44</v>
      </c>
      <c r="BP290" s="306">
        <v>400</v>
      </c>
      <c r="BQ290" s="306">
        <v>0</v>
      </c>
      <c r="BR290" s="306">
        <v>0</v>
      </c>
      <c r="BS290" s="306">
        <v>0</v>
      </c>
      <c r="BT290" s="306">
        <v>0</v>
      </c>
      <c r="BU290" s="306">
        <v>0</v>
      </c>
      <c r="BV290" s="306">
        <v>0</v>
      </c>
      <c r="BW290" s="306">
        <v>0</v>
      </c>
      <c r="BX290" s="404">
        <v>55.473015873015875</v>
      </c>
      <c r="BY290" s="405">
        <v>118.04353126439671</v>
      </c>
      <c r="BZ290" s="788" t="s">
        <v>2442</v>
      </c>
      <c r="CA290" s="486">
        <v>-9.7081136363567069</v>
      </c>
      <c r="CB290" s="348">
        <v>44.769664141421067</v>
      </c>
      <c r="CC290" s="404">
        <v>52.907777777777781</v>
      </c>
      <c r="CD290" s="570">
        <v>0.34340000000000004</v>
      </c>
      <c r="CE290" s="419">
        <v>0.37774000000000008</v>
      </c>
      <c r="CF290" s="419">
        <v>0.41551400000000011</v>
      </c>
      <c r="CG290" s="419">
        <v>0.45706540000000018</v>
      </c>
      <c r="CH290" s="496">
        <v>0.50277194000000025</v>
      </c>
      <c r="CI290" s="416">
        <v>2.0964913400000005</v>
      </c>
      <c r="CJ290" s="405">
        <v>4.2759358352029375</v>
      </c>
      <c r="CK290" s="457">
        <v>0.97</v>
      </c>
      <c r="CL290" s="458">
        <v>32.61</v>
      </c>
      <c r="CM290" s="458">
        <v>-12.71</v>
      </c>
      <c r="CN290" s="525">
        <v>-6.22</v>
      </c>
      <c r="CO290" s="508">
        <v>1.21</v>
      </c>
    </row>
    <row r="291" spans="1:93" ht="11.25" customHeight="1">
      <c r="A291" s="23" t="s">
        <v>892</v>
      </c>
      <c r="B291" s="24" t="s">
        <v>893</v>
      </c>
      <c r="C291" s="29" t="s">
        <v>3690</v>
      </c>
      <c r="D291" s="117">
        <v>8</v>
      </c>
      <c r="E291" s="24">
        <v>390</v>
      </c>
      <c r="F291" s="57" t="s">
        <v>2659</v>
      </c>
      <c r="G291" s="49" t="s">
        <v>2659</v>
      </c>
      <c r="H291" s="184">
        <v>59.26</v>
      </c>
      <c r="I291" s="227">
        <v>0.23624704691191364</v>
      </c>
      <c r="J291" s="126">
        <v>0.06</v>
      </c>
      <c r="K291" s="126">
        <v>7.0000000000000007E-2</v>
      </c>
      <c r="L291" s="83">
        <v>16.666666666666675</v>
      </c>
      <c r="M291" s="140">
        <v>42004</v>
      </c>
      <c r="N291" s="27">
        <v>42009</v>
      </c>
      <c r="O291" s="28">
        <v>42023</v>
      </c>
      <c r="P291" s="26" t="s">
        <v>2732</v>
      </c>
      <c r="Q291" s="109" t="s">
        <v>2340</v>
      </c>
      <c r="R291" s="224">
        <v>0.14000000000000001</v>
      </c>
      <c r="S291" s="231">
        <v>7.7777777777777777</v>
      </c>
      <c r="T291" s="680">
        <v>187.27171290789673</v>
      </c>
      <c r="U291" s="227">
        <v>32.922222222222217</v>
      </c>
      <c r="V291" s="263">
        <v>10</v>
      </c>
      <c r="W291" s="161">
        <v>1.8</v>
      </c>
      <c r="X291" s="149">
        <v>2.21</v>
      </c>
      <c r="Y291" s="155">
        <v>2.97</v>
      </c>
      <c r="Z291" s="149">
        <v>5.64</v>
      </c>
      <c r="AA291" s="156">
        <v>18.5</v>
      </c>
      <c r="AB291" s="432">
        <v>17.600000000000001</v>
      </c>
      <c r="AC291" s="474">
        <v>12.89</v>
      </c>
      <c r="AD291" s="443">
        <v>21.5</v>
      </c>
      <c r="AE291" s="440">
        <v>14.88</v>
      </c>
      <c r="AF291" s="723">
        <v>12</v>
      </c>
      <c r="AG291" s="456">
        <v>3366</v>
      </c>
      <c r="AH291" s="655">
        <v>3</v>
      </c>
      <c r="AI291" s="767">
        <v>0.47</v>
      </c>
      <c r="AJ291" s="796">
        <v>0.90902616156998239</v>
      </c>
      <c r="AK291" s="688">
        <v>1.0105642991478987</v>
      </c>
      <c r="AL291" s="635">
        <v>7.1428571428571397</v>
      </c>
      <c r="AM291" s="636">
        <v>20.187464192284033</v>
      </c>
      <c r="AN291" s="636">
        <v>19.544062473754622</v>
      </c>
      <c r="AO291" s="236">
        <v>19.339751552903707</v>
      </c>
      <c r="AP291" s="814">
        <v>0.12</v>
      </c>
      <c r="AQ291" s="814">
        <v>0.112</v>
      </c>
      <c r="AR291" s="815" t="s">
        <v>1127</v>
      </c>
      <c r="AS291" s="814">
        <v>8.6400000000000005E-2</v>
      </c>
      <c r="AT291" s="797">
        <v>6.9120000000000001E-2</v>
      </c>
      <c r="AU291" s="815"/>
      <c r="AV291" s="816">
        <v>5.5296000000000005E-2</v>
      </c>
      <c r="AW291" s="817">
        <v>4.9152000000000001E-2</v>
      </c>
      <c r="AX291" s="817">
        <v>4.0960000000000003E-2</v>
      </c>
      <c r="AY291" s="820">
        <v>3.2768000000000005E-2</v>
      </c>
      <c r="AZ291" s="817">
        <v>3.2768000000000005E-2</v>
      </c>
      <c r="BA291" s="820">
        <v>2.0480000000000002E-2</v>
      </c>
      <c r="BB291" s="817">
        <v>2.0480000000000002E-2</v>
      </c>
      <c r="BC291" s="820">
        <v>1.8608E-2</v>
      </c>
      <c r="BD291" s="817">
        <v>1.8608E-2</v>
      </c>
      <c r="BE291" s="817">
        <v>1.6928000000000002E-2</v>
      </c>
      <c r="BF291" s="817">
        <v>1.6160000000000004E-2</v>
      </c>
      <c r="BG291" s="817">
        <v>1.5392000000000001E-2</v>
      </c>
      <c r="BH291" s="816">
        <v>0.7251200000000001</v>
      </c>
      <c r="BI291" s="409">
        <v>7.1428571428571397</v>
      </c>
      <c r="BJ291" s="409">
        <v>29.629629629629626</v>
      </c>
      <c r="BK291" s="409">
        <v>25</v>
      </c>
      <c r="BL291" s="408">
        <v>25</v>
      </c>
      <c r="BM291" s="408">
        <v>12.5</v>
      </c>
      <c r="BN291" s="395">
        <v>20</v>
      </c>
      <c r="BO291" s="395">
        <v>25</v>
      </c>
      <c r="BP291" s="395">
        <v>0</v>
      </c>
      <c r="BQ291" s="395">
        <v>60</v>
      </c>
      <c r="BR291" s="395">
        <v>0</v>
      </c>
      <c r="BS291" s="395">
        <v>10.060189165950151</v>
      </c>
      <c r="BT291" s="395">
        <v>0</v>
      </c>
      <c r="BU291" s="395">
        <v>9.9243856332703153</v>
      </c>
      <c r="BV291" s="395">
        <v>4.7524752475247345</v>
      </c>
      <c r="BW291" s="395">
        <v>4.9896049896050121</v>
      </c>
      <c r="BX291" s="408">
        <v>15.599942787255797</v>
      </c>
      <c r="BY291" s="409">
        <v>15.399123678206859</v>
      </c>
      <c r="BZ291" s="654" t="s">
        <v>2558</v>
      </c>
      <c r="CA291" s="487">
        <v>-13.141912701555682</v>
      </c>
      <c r="CB291" s="349">
        <v>19.780309520666535</v>
      </c>
      <c r="CC291" s="408">
        <v>68.421428571428578</v>
      </c>
      <c r="CD291" s="574">
        <v>0.13200000000000001</v>
      </c>
      <c r="CE291" s="419">
        <v>0.14520000000000002</v>
      </c>
      <c r="CF291" s="419">
        <v>0.15972000000000003</v>
      </c>
      <c r="CG291" s="419">
        <v>0.17569200000000004</v>
      </c>
      <c r="CH291" s="496">
        <v>0.19326120000000005</v>
      </c>
      <c r="CI291" s="416">
        <v>0.80587320000000007</v>
      </c>
      <c r="CJ291" s="405">
        <v>1.359894026324671</v>
      </c>
      <c r="CK291" s="457">
        <v>0.7</v>
      </c>
      <c r="CL291" s="458">
        <v>28.88</v>
      </c>
      <c r="CM291" s="458">
        <v>-8.67</v>
      </c>
      <c r="CN291" s="525">
        <v>-1.31</v>
      </c>
      <c r="CO291" s="508">
        <v>10.68</v>
      </c>
    </row>
    <row r="292" spans="1:93" ht="11.25" customHeight="1">
      <c r="A292" s="15" t="s">
        <v>1940</v>
      </c>
      <c r="B292" s="16" t="s">
        <v>1941</v>
      </c>
      <c r="C292" s="22" t="s">
        <v>3294</v>
      </c>
      <c r="D292" s="116">
        <v>42</v>
      </c>
      <c r="E292" s="121">
        <v>45</v>
      </c>
      <c r="F292" s="78" t="s">
        <v>2659</v>
      </c>
      <c r="G292" s="50" t="s">
        <v>2659</v>
      </c>
      <c r="H292" s="169">
        <v>67.06</v>
      </c>
      <c r="I292" s="226">
        <v>4.100805249030719</v>
      </c>
      <c r="J292" s="127">
        <v>0.625</v>
      </c>
      <c r="K292" s="127">
        <v>0.6875</v>
      </c>
      <c r="L292" s="1113">
        <v>10</v>
      </c>
      <c r="M292" s="105">
        <v>41864</v>
      </c>
      <c r="N292" s="20">
        <v>41866</v>
      </c>
      <c r="O292" s="21">
        <v>41884</v>
      </c>
      <c r="P292" s="269" t="s">
        <v>2739</v>
      </c>
      <c r="Q292" s="128"/>
      <c r="R292" s="225">
        <v>2.75</v>
      </c>
      <c r="S292" s="675">
        <v>40.922619047619044</v>
      </c>
      <c r="T292" s="684">
        <v>-19.255203126008034</v>
      </c>
      <c r="U292" s="226">
        <v>9.9791666666666679</v>
      </c>
      <c r="V292" s="267">
        <v>9</v>
      </c>
      <c r="W292" s="169">
        <v>6.72</v>
      </c>
      <c r="X292" s="171">
        <v>9.98</v>
      </c>
      <c r="Y292" s="170">
        <v>1.86</v>
      </c>
      <c r="Z292" s="171">
        <v>1.47</v>
      </c>
      <c r="AA292" s="172">
        <v>18.8</v>
      </c>
      <c r="AB292" s="433">
        <v>-3</v>
      </c>
      <c r="AC292" s="446">
        <v>-37.299999999999997</v>
      </c>
      <c r="AD292" s="442">
        <v>12.7</v>
      </c>
      <c r="AE292" s="441">
        <v>1</v>
      </c>
      <c r="AF292" s="724">
        <v>27</v>
      </c>
      <c r="AG292" s="461">
        <v>7218</v>
      </c>
      <c r="AH292" s="737">
        <v>1</v>
      </c>
      <c r="AI292" s="768">
        <v>0.02</v>
      </c>
      <c r="AJ292" s="795">
        <v>5.3029719796539112</v>
      </c>
      <c r="AK292" s="794">
        <v>2.1022158345651185</v>
      </c>
      <c r="AL292" s="318">
        <v>101.92307692307692</v>
      </c>
      <c r="AM292" s="543">
        <v>116.13179147203559</v>
      </c>
      <c r="AN292" s="631">
        <v>67.347744141604664</v>
      </c>
      <c r="AO292" s="638">
        <v>32.036550688210738</v>
      </c>
      <c r="AP292" s="808">
        <v>2.625</v>
      </c>
      <c r="AQ292" s="808">
        <v>1.3</v>
      </c>
      <c r="AR292" s="809"/>
      <c r="AS292" s="808">
        <v>0.28000000000000003</v>
      </c>
      <c r="AT292" s="796">
        <v>0.26</v>
      </c>
      <c r="AU292" s="809"/>
      <c r="AV292" s="810">
        <v>0.22</v>
      </c>
      <c r="AW292" s="812">
        <v>0.2</v>
      </c>
      <c r="AX292" s="811">
        <v>0.19</v>
      </c>
      <c r="AY292" s="812">
        <v>0.18</v>
      </c>
      <c r="AZ292" s="811">
        <v>0.17299999999999999</v>
      </c>
      <c r="BA292" s="812">
        <v>0.16600000000000001</v>
      </c>
      <c r="BB292" s="811">
        <v>0.16300000000000001</v>
      </c>
      <c r="BC292" s="812">
        <v>0.16</v>
      </c>
      <c r="BD292" s="811">
        <v>0.155</v>
      </c>
      <c r="BE292" s="812">
        <v>0.15</v>
      </c>
      <c r="BF292" s="811">
        <v>0.14499999999999999</v>
      </c>
      <c r="BG292" s="812">
        <v>0.14000000000000001</v>
      </c>
      <c r="BH292" s="810">
        <v>6.5070000000000006</v>
      </c>
      <c r="BI292" s="405">
        <v>101.92307692307692</v>
      </c>
      <c r="BJ292" s="405">
        <v>364.28571428571422</v>
      </c>
      <c r="BK292" s="405">
        <v>7.6923076923077094</v>
      </c>
      <c r="BL292" s="306">
        <v>18.181818181818187</v>
      </c>
      <c r="BM292" s="404">
        <v>9.9999999999999858</v>
      </c>
      <c r="BN292" s="306">
        <v>5.2631578947368363</v>
      </c>
      <c r="BO292" s="306">
        <v>5.555555555555558</v>
      </c>
      <c r="BP292" s="306">
        <v>4.0462427745664886</v>
      </c>
      <c r="BQ292" s="306">
        <v>4.2168674698795039</v>
      </c>
      <c r="BR292" s="306">
        <v>1.8404907975460238</v>
      </c>
      <c r="BS292" s="306">
        <v>1.875</v>
      </c>
      <c r="BT292" s="306">
        <v>3.2258064516129004</v>
      </c>
      <c r="BU292" s="306">
        <v>3.3333333333333437</v>
      </c>
      <c r="BV292" s="306">
        <v>3.4482758620689724</v>
      </c>
      <c r="BW292" s="306">
        <v>3.5714285714285587</v>
      </c>
      <c r="BX292" s="404">
        <v>35.897271719576352</v>
      </c>
      <c r="BY292" s="405">
        <v>91.067271236572111</v>
      </c>
      <c r="BZ292" s="788" t="s">
        <v>1465</v>
      </c>
      <c r="CA292" s="486">
        <v>61.469382723968707</v>
      </c>
      <c r="CB292" s="348">
        <v>71.448549390635378</v>
      </c>
      <c r="CC292" s="404">
        <v>64.529821428571438</v>
      </c>
      <c r="CD292" s="570">
        <v>2.6512500000000001</v>
      </c>
      <c r="CE292" s="417">
        <v>2.6777625</v>
      </c>
      <c r="CF292" s="417">
        <v>2.7045401249999999</v>
      </c>
      <c r="CG292" s="417">
        <v>2.73158552625</v>
      </c>
      <c r="CH292" s="495">
        <v>2.7589013815125001</v>
      </c>
      <c r="CI292" s="418">
        <v>13.524039532762499</v>
      </c>
      <c r="CJ292" s="407">
        <v>20.1670735651096</v>
      </c>
      <c r="CK292" s="462">
        <v>1.51</v>
      </c>
      <c r="CL292" s="463">
        <v>25.5</v>
      </c>
      <c r="CM292" s="463">
        <v>-42.18</v>
      </c>
      <c r="CN292" s="464">
        <v>3.7</v>
      </c>
      <c r="CO292" s="465">
        <v>-24.15</v>
      </c>
    </row>
    <row r="293" spans="1:93" ht="11.25" customHeight="1">
      <c r="A293" s="23" t="s">
        <v>2555</v>
      </c>
      <c r="B293" s="24" t="s">
        <v>2556</v>
      </c>
      <c r="C293" s="217" t="s">
        <v>497</v>
      </c>
      <c r="D293" s="117">
        <v>5</v>
      </c>
      <c r="E293" s="24">
        <v>611</v>
      </c>
      <c r="F293" s="57" t="s">
        <v>2659</v>
      </c>
      <c r="G293" s="49" t="s">
        <v>2659</v>
      </c>
      <c r="H293" s="184">
        <v>16.12</v>
      </c>
      <c r="I293" s="227">
        <v>2.4813895781637716</v>
      </c>
      <c r="J293" s="126">
        <v>0.09</v>
      </c>
      <c r="K293" s="126">
        <v>0.1</v>
      </c>
      <c r="L293" s="83">
        <v>11.111111111111116</v>
      </c>
      <c r="M293" s="140">
        <v>42041</v>
      </c>
      <c r="N293" s="27">
        <v>42045</v>
      </c>
      <c r="O293" s="28">
        <v>42059</v>
      </c>
      <c r="P293" s="93" t="s">
        <v>649</v>
      </c>
      <c r="Q293" s="944"/>
      <c r="R293" s="224">
        <v>0.4</v>
      </c>
      <c r="S293" s="231">
        <v>55.555555555555557</v>
      </c>
      <c r="T293" s="680">
        <v>2.7017736993264263</v>
      </c>
      <c r="U293" s="227">
        <v>22.388888888888893</v>
      </c>
      <c r="V293" s="263">
        <v>12</v>
      </c>
      <c r="W293" s="161">
        <v>0.72</v>
      </c>
      <c r="X293" s="149">
        <v>2.2400000000000002</v>
      </c>
      <c r="Y293" s="155">
        <v>4.03</v>
      </c>
      <c r="Z293" s="149">
        <v>1.06</v>
      </c>
      <c r="AA293" s="156">
        <v>6</v>
      </c>
      <c r="AB293" s="432">
        <v>32.299999999999997</v>
      </c>
      <c r="AC293" s="474">
        <v>9.56</v>
      </c>
      <c r="AD293" s="443">
        <v>59.1</v>
      </c>
      <c r="AE293" s="440">
        <v>10</v>
      </c>
      <c r="AF293" s="723">
        <v>6</v>
      </c>
      <c r="AG293" s="456">
        <v>488</v>
      </c>
      <c r="AH293" s="655">
        <v>1.2</v>
      </c>
      <c r="AI293" s="767">
        <v>0.04</v>
      </c>
      <c r="AJ293" s="796">
        <v>0.4692190263748558</v>
      </c>
      <c r="AK293" s="688" t="s">
        <v>462</v>
      </c>
      <c r="AL293" s="634">
        <v>6.25</v>
      </c>
      <c r="AM293" s="631">
        <v>37.777570253844559</v>
      </c>
      <c r="AN293" s="631">
        <v>27.730844458753978</v>
      </c>
      <c r="AO293" s="235">
        <v>-5.9813877047850124</v>
      </c>
      <c r="AP293" s="808">
        <v>0.34</v>
      </c>
      <c r="AQ293" s="813">
        <v>0.32</v>
      </c>
      <c r="AR293" s="809"/>
      <c r="AS293" s="808">
        <v>0.3</v>
      </c>
      <c r="AT293" s="796">
        <v>0.13</v>
      </c>
      <c r="AU293" s="809"/>
      <c r="AV293" s="818">
        <v>0</v>
      </c>
      <c r="AW293" s="812">
        <v>0.1</v>
      </c>
      <c r="AX293" s="812">
        <v>0.77</v>
      </c>
      <c r="AY293" s="811">
        <v>0.84</v>
      </c>
      <c r="AZ293" s="811">
        <v>0.79</v>
      </c>
      <c r="BA293" s="811">
        <v>0.71</v>
      </c>
      <c r="BB293" s="811">
        <v>0.63</v>
      </c>
      <c r="BC293" s="811">
        <v>0.55000000000000004</v>
      </c>
      <c r="BD293" s="811">
        <v>0.47</v>
      </c>
      <c r="BE293" s="811">
        <v>0.39</v>
      </c>
      <c r="BF293" s="811">
        <v>0.30499999999999999</v>
      </c>
      <c r="BG293" s="812">
        <v>0.28000000000000003</v>
      </c>
      <c r="BH293" s="810">
        <v>6.9249999999999998</v>
      </c>
      <c r="BI293" s="405">
        <v>6.25</v>
      </c>
      <c r="BJ293" s="405">
        <v>6.6666666666666652</v>
      </c>
      <c r="BK293" s="405">
        <v>130.76923076923075</v>
      </c>
      <c r="BL293" s="306">
        <v>0</v>
      </c>
      <c r="BM293" s="404">
        <v>0</v>
      </c>
      <c r="BN293" s="306">
        <v>0</v>
      </c>
      <c r="BO293" s="306">
        <v>0</v>
      </c>
      <c r="BP293" s="306">
        <v>6.3291139240506222</v>
      </c>
      <c r="BQ293" s="306">
        <v>11.267605633802823</v>
      </c>
      <c r="BR293" s="306">
        <v>12.698412698412698</v>
      </c>
      <c r="BS293" s="306">
        <v>14.545454545454529</v>
      </c>
      <c r="BT293" s="306">
        <v>17.021276595744705</v>
      </c>
      <c r="BU293" s="306">
        <v>20.512820512820507</v>
      </c>
      <c r="BV293" s="306">
        <v>27.868852459016402</v>
      </c>
      <c r="BW293" s="306">
        <v>8.9285714285714199</v>
      </c>
      <c r="BX293" s="404">
        <v>17.523867015584742</v>
      </c>
      <c r="BY293" s="405">
        <v>31.288484008204957</v>
      </c>
      <c r="BZ293" s="788" t="s">
        <v>2637</v>
      </c>
      <c r="CA293" s="486">
        <v>7.8233451480288565</v>
      </c>
      <c r="CB293" s="348">
        <v>30.212234036917749</v>
      </c>
      <c r="CC293" s="404">
        <v>57.770555555555553</v>
      </c>
      <c r="CD293" s="570">
        <v>0.37400000000000005</v>
      </c>
      <c r="CE293" s="419">
        <v>0.40975440000000002</v>
      </c>
      <c r="CF293" s="419">
        <v>0.45072984000000005</v>
      </c>
      <c r="CG293" s="419">
        <v>0.49580282400000009</v>
      </c>
      <c r="CH293" s="496">
        <v>0.54538310640000009</v>
      </c>
      <c r="CI293" s="416">
        <v>2.2756701704000002</v>
      </c>
      <c r="CJ293" s="405">
        <v>14.117060610421836</v>
      </c>
      <c r="CK293" s="457">
        <v>0.85</v>
      </c>
      <c r="CL293" s="458">
        <v>7.29</v>
      </c>
      <c r="CM293" s="458">
        <v>-10.97</v>
      </c>
      <c r="CN293" s="525">
        <v>-2.75</v>
      </c>
      <c r="CO293" s="508">
        <v>-1.83</v>
      </c>
    </row>
    <row r="294" spans="1:93" ht="11.25" customHeight="1">
      <c r="A294" s="23" t="s">
        <v>638</v>
      </c>
      <c r="B294" s="24" t="s">
        <v>3692</v>
      </c>
      <c r="C294" s="217" t="s">
        <v>2492</v>
      </c>
      <c r="D294" s="117">
        <v>5</v>
      </c>
      <c r="E294" s="24">
        <v>526</v>
      </c>
      <c r="F294" s="38" t="s">
        <v>1572</v>
      </c>
      <c r="G294" s="39" t="s">
        <v>1572</v>
      </c>
      <c r="H294" s="184">
        <v>103.78</v>
      </c>
      <c r="I294" s="227">
        <v>2.0620543457313549</v>
      </c>
      <c r="J294" s="126">
        <v>0.48499999999999999</v>
      </c>
      <c r="K294" s="126">
        <v>0.53500000000000003</v>
      </c>
      <c r="L294" s="83">
        <v>10.309278350515472</v>
      </c>
      <c r="M294" s="140">
        <v>41872</v>
      </c>
      <c r="N294" s="27">
        <v>41876</v>
      </c>
      <c r="O294" s="28">
        <v>41897</v>
      </c>
      <c r="P294" s="26" t="s">
        <v>1444</v>
      </c>
      <c r="Q294" s="889" t="s">
        <v>1984</v>
      </c>
      <c r="R294" s="224">
        <v>2.14</v>
      </c>
      <c r="S294" s="231">
        <v>56.914893617021278</v>
      </c>
      <c r="T294" s="680">
        <v>330.81529723417356</v>
      </c>
      <c r="U294" s="227">
        <v>27.601063829787236</v>
      </c>
      <c r="V294" s="263">
        <v>12</v>
      </c>
      <c r="W294" s="161">
        <v>3.76</v>
      </c>
      <c r="X294" s="149">
        <v>2.77</v>
      </c>
      <c r="Y294" s="155">
        <v>3.1</v>
      </c>
      <c r="Z294" s="149">
        <v>15.13</v>
      </c>
      <c r="AA294" s="156">
        <v>54.5</v>
      </c>
      <c r="AB294" s="432">
        <v>4.4000000000000004</v>
      </c>
      <c r="AC294" s="474">
        <v>9.9700000000000006</v>
      </c>
      <c r="AD294" s="443">
        <v>14.7</v>
      </c>
      <c r="AE294" s="440">
        <v>9.9600000000000009</v>
      </c>
      <c r="AF294" s="723">
        <v>16</v>
      </c>
      <c r="AG294" s="456">
        <v>22982</v>
      </c>
      <c r="AH294" s="987">
        <v>8.4</v>
      </c>
      <c r="AI294" s="767">
        <v>1.44</v>
      </c>
      <c r="AJ294" s="796">
        <v>0.77431414015564004</v>
      </c>
      <c r="AK294" s="688">
        <v>1.2181718941408475</v>
      </c>
      <c r="AL294" s="634">
        <v>12.707182320441991</v>
      </c>
      <c r="AM294" s="631">
        <v>13.915728978525355</v>
      </c>
      <c r="AN294" s="631">
        <v>11.382417860287909</v>
      </c>
      <c r="AO294" s="235">
        <v>9.3438519760921768</v>
      </c>
      <c r="AP294" s="808">
        <v>2.04</v>
      </c>
      <c r="AQ294" s="808">
        <v>1.81</v>
      </c>
      <c r="AR294" s="809"/>
      <c r="AS294" s="808">
        <v>1.56</v>
      </c>
      <c r="AT294" s="796">
        <v>1.38</v>
      </c>
      <c r="AU294" s="809"/>
      <c r="AV294" s="810">
        <v>1.28</v>
      </c>
      <c r="AW294" s="812">
        <v>1.19</v>
      </c>
      <c r="AX294" s="811">
        <v>1.19</v>
      </c>
      <c r="AY294" s="811">
        <v>1.135</v>
      </c>
      <c r="AZ294" s="811">
        <v>1.03</v>
      </c>
      <c r="BA294" s="811">
        <v>0.93</v>
      </c>
      <c r="BB294" s="811">
        <v>0.83499999999999996</v>
      </c>
      <c r="BC294" s="811">
        <v>0.72260000000000002</v>
      </c>
      <c r="BD294" s="811">
        <v>0.63019999999999998</v>
      </c>
      <c r="BE294" s="811">
        <v>0.58260000000000001</v>
      </c>
      <c r="BF294" s="811">
        <v>0.54</v>
      </c>
      <c r="BG294" s="811">
        <v>0.5</v>
      </c>
      <c r="BH294" s="810">
        <v>17.355399999999999</v>
      </c>
      <c r="BI294" s="405">
        <v>12.707182320441991</v>
      </c>
      <c r="BJ294" s="405">
        <v>16.025641025641036</v>
      </c>
      <c r="BK294" s="405">
        <v>13.043478260869579</v>
      </c>
      <c r="BL294" s="306">
        <v>7.8125</v>
      </c>
      <c r="BM294" s="404">
        <v>7.5630252100840512</v>
      </c>
      <c r="BN294" s="306">
        <v>0</v>
      </c>
      <c r="BO294" s="306">
        <v>4.8458149779735615</v>
      </c>
      <c r="BP294" s="306">
        <v>10.194174757281548</v>
      </c>
      <c r="BQ294" s="306">
        <v>10.752688172043001</v>
      </c>
      <c r="BR294" s="306">
        <v>11.377245508982048</v>
      </c>
      <c r="BS294" s="306">
        <v>15.55494049266537</v>
      </c>
      <c r="BT294" s="306">
        <v>14.662012059663599</v>
      </c>
      <c r="BU294" s="306">
        <v>8.1702711980775824</v>
      </c>
      <c r="BV294" s="306">
        <v>7.8888888888888786</v>
      </c>
      <c r="BW294" s="306">
        <v>8.0000000000000071</v>
      </c>
      <c r="BX294" s="404">
        <v>9.9065241915074829</v>
      </c>
      <c r="BY294" s="405">
        <v>4.138888514025707</v>
      </c>
      <c r="BZ294" s="788" t="s">
        <v>1862</v>
      </c>
      <c r="CA294" s="486">
        <v>-14.156591623767973</v>
      </c>
      <c r="CB294" s="348">
        <v>13.444472206019263</v>
      </c>
      <c r="CC294" s="404">
        <v>63.308592339118988</v>
      </c>
      <c r="CD294" s="570">
        <v>2.1297600000000001</v>
      </c>
      <c r="CE294" s="419">
        <v>2.3420970720000001</v>
      </c>
      <c r="CF294" s="419">
        <v>2.5753699403711998</v>
      </c>
      <c r="CG294" s="419">
        <v>2.8318767864321712</v>
      </c>
      <c r="CH294" s="496">
        <v>3.1139317143608154</v>
      </c>
      <c r="CI294" s="416">
        <v>12.993035513164186</v>
      </c>
      <c r="CJ294" s="405">
        <v>12.519787544000948</v>
      </c>
      <c r="CK294" s="457">
        <v>0.25</v>
      </c>
      <c r="CL294" s="458">
        <v>20.059999999999999</v>
      </c>
      <c r="CM294" s="458">
        <v>-6.33</v>
      </c>
      <c r="CN294" s="525">
        <v>-1.38</v>
      </c>
      <c r="CO294" s="508">
        <v>7.54</v>
      </c>
    </row>
    <row r="295" spans="1:93" ht="11.25" customHeight="1">
      <c r="A295" s="23" t="s">
        <v>1164</v>
      </c>
      <c r="B295" s="24" t="s">
        <v>1165</v>
      </c>
      <c r="C295" s="29" t="s">
        <v>808</v>
      </c>
      <c r="D295" s="117">
        <v>8</v>
      </c>
      <c r="E295" s="24">
        <v>389</v>
      </c>
      <c r="F295" s="57" t="s">
        <v>2659</v>
      </c>
      <c r="G295" s="49" t="s">
        <v>2659</v>
      </c>
      <c r="H295" s="184">
        <v>31.7</v>
      </c>
      <c r="I295" s="227">
        <v>2.5236593059936911</v>
      </c>
      <c r="J295" s="126">
        <v>0.19750000000000001</v>
      </c>
      <c r="K295" s="126">
        <v>0.2</v>
      </c>
      <c r="L295" s="83">
        <v>1.2658227848101333</v>
      </c>
      <c r="M295" s="140">
        <v>41988</v>
      </c>
      <c r="N295" s="27">
        <v>41990</v>
      </c>
      <c r="O295" s="28">
        <v>42004</v>
      </c>
      <c r="P295" s="93" t="s">
        <v>1445</v>
      </c>
      <c r="Q295" s="109" t="s">
        <v>1172</v>
      </c>
      <c r="R295" s="224">
        <v>0.8</v>
      </c>
      <c r="S295" s="231">
        <v>43.01075268817204</v>
      </c>
      <c r="T295" s="680">
        <v>61.889972518101288</v>
      </c>
      <c r="U295" s="227">
        <v>17.043010752688172</v>
      </c>
      <c r="V295" s="263">
        <v>9</v>
      </c>
      <c r="W295" s="161">
        <v>1.86</v>
      </c>
      <c r="X295" s="149">
        <v>1.36</v>
      </c>
      <c r="Y295" s="155">
        <v>1.19</v>
      </c>
      <c r="Z295" s="149">
        <v>3.46</v>
      </c>
      <c r="AA295" s="156">
        <v>19.8</v>
      </c>
      <c r="AB295" s="432">
        <v>70.3</v>
      </c>
      <c r="AC295" s="474">
        <v>13</v>
      </c>
      <c r="AD295" s="443">
        <v>0.7</v>
      </c>
      <c r="AE295" s="440">
        <v>12.5</v>
      </c>
      <c r="AF295" s="723">
        <v>3</v>
      </c>
      <c r="AG295" s="456">
        <v>1996</v>
      </c>
      <c r="AH295" s="655">
        <v>0.8</v>
      </c>
      <c r="AI295" s="767">
        <v>1.07</v>
      </c>
      <c r="AJ295" s="796">
        <v>1.8741769840391016</v>
      </c>
      <c r="AK295" s="688" t="s">
        <v>462</v>
      </c>
      <c r="AL295" s="634">
        <v>1.2779552715654896</v>
      </c>
      <c r="AM295" s="631">
        <v>1.2946420966767125</v>
      </c>
      <c r="AN295" s="631">
        <v>1.311923888827371</v>
      </c>
      <c r="AO295" s="235" t="s">
        <v>462</v>
      </c>
      <c r="AP295" s="808">
        <v>0.79249999999999998</v>
      </c>
      <c r="AQ295" s="808">
        <v>0.78249999999999997</v>
      </c>
      <c r="AR295" s="809"/>
      <c r="AS295" s="808">
        <v>0.77249999999999996</v>
      </c>
      <c r="AT295" s="796">
        <v>0.76249999999999996</v>
      </c>
      <c r="AU295" s="809"/>
      <c r="AV295" s="810">
        <v>0.75249999999999995</v>
      </c>
      <c r="AW295" s="811">
        <v>0.74250000000000005</v>
      </c>
      <c r="AX295" s="811">
        <v>0.55000000000000004</v>
      </c>
      <c r="AY295" s="812">
        <v>0</v>
      </c>
      <c r="AZ295" s="812">
        <v>0</v>
      </c>
      <c r="BA295" s="812">
        <v>0</v>
      </c>
      <c r="BB295" s="812">
        <v>0</v>
      </c>
      <c r="BC295" s="812">
        <v>0</v>
      </c>
      <c r="BD295" s="812">
        <v>0</v>
      </c>
      <c r="BE295" s="812">
        <v>0</v>
      </c>
      <c r="BF295" s="812">
        <v>0</v>
      </c>
      <c r="BG295" s="812">
        <v>0</v>
      </c>
      <c r="BH295" s="810">
        <v>5.1550000000000002</v>
      </c>
      <c r="BI295" s="405">
        <v>1.2779552715654896</v>
      </c>
      <c r="BJ295" s="405">
        <v>1.2944983818770295</v>
      </c>
      <c r="BK295" s="405">
        <v>1.3114754098360715</v>
      </c>
      <c r="BL295" s="306">
        <v>1.3289036544850585</v>
      </c>
      <c r="BM295" s="404">
        <v>1.3468013468013407</v>
      </c>
      <c r="BN295" s="306">
        <v>35</v>
      </c>
      <c r="BO295" s="306">
        <v>0</v>
      </c>
      <c r="BP295" s="306">
        <v>0</v>
      </c>
      <c r="BQ295" s="306">
        <v>0</v>
      </c>
      <c r="BR295" s="306">
        <v>0</v>
      </c>
      <c r="BS295" s="306">
        <v>0</v>
      </c>
      <c r="BT295" s="306">
        <v>0</v>
      </c>
      <c r="BU295" s="306">
        <v>0</v>
      </c>
      <c r="BV295" s="306">
        <v>0</v>
      </c>
      <c r="BW295" s="306">
        <v>0</v>
      </c>
      <c r="BX295" s="404">
        <v>2.7706422709709999</v>
      </c>
      <c r="BY295" s="405">
        <v>8.6350519912454864</v>
      </c>
      <c r="BZ295" s="788" t="s">
        <v>2441</v>
      </c>
      <c r="CA295" s="486">
        <v>-13.20742755786711</v>
      </c>
      <c r="CB295" s="348">
        <v>3.8355831948210621</v>
      </c>
      <c r="CC295" s="404">
        <v>45.155116812339315</v>
      </c>
      <c r="CD295" s="570">
        <v>0.87175000000000002</v>
      </c>
      <c r="CE295" s="419">
        <v>0.95892500000000014</v>
      </c>
      <c r="CF295" s="419">
        <v>1.0548175000000002</v>
      </c>
      <c r="CG295" s="419">
        <v>1.1602992500000002</v>
      </c>
      <c r="CH295" s="496">
        <v>1.2763291750000003</v>
      </c>
      <c r="CI295" s="416">
        <v>5.3221209250000019</v>
      </c>
      <c r="CJ295" s="405">
        <v>16.789025000000006</v>
      </c>
      <c r="CK295" s="457">
        <v>1.2</v>
      </c>
      <c r="CL295" s="458">
        <v>11.71</v>
      </c>
      <c r="CM295" s="458">
        <v>-9.4</v>
      </c>
      <c r="CN295" s="525">
        <v>-1.87</v>
      </c>
      <c r="CO295" s="508">
        <v>-0.01</v>
      </c>
    </row>
    <row r="296" spans="1:93" ht="11.25" customHeight="1">
      <c r="A296" s="23" t="s">
        <v>3026</v>
      </c>
      <c r="B296" s="24" t="s">
        <v>3027</v>
      </c>
      <c r="C296" s="29" t="s">
        <v>497</v>
      </c>
      <c r="D296" s="117">
        <v>7</v>
      </c>
      <c r="E296" s="24">
        <v>407</v>
      </c>
      <c r="F296" s="57" t="s">
        <v>2659</v>
      </c>
      <c r="G296" s="49" t="s">
        <v>2659</v>
      </c>
      <c r="H296" s="338">
        <v>96.93</v>
      </c>
      <c r="I296" s="227">
        <v>1.1554730217682865</v>
      </c>
      <c r="J296" s="113">
        <v>0.27</v>
      </c>
      <c r="K296" s="113">
        <v>0.28000000000000003</v>
      </c>
      <c r="L296" s="83">
        <v>3.7037037037036979</v>
      </c>
      <c r="M296" s="140">
        <v>41920</v>
      </c>
      <c r="N296" s="27">
        <v>41922</v>
      </c>
      <c r="O296" s="28">
        <v>41932</v>
      </c>
      <c r="P296" s="93" t="s">
        <v>647</v>
      </c>
      <c r="Q296" s="646"/>
      <c r="R296" s="224">
        <v>1.1200000000000001</v>
      </c>
      <c r="S296" s="672">
        <v>10.727969348659006</v>
      </c>
      <c r="T296" s="681">
        <v>-16.244746261887354</v>
      </c>
      <c r="U296" s="229">
        <v>9.2844827586206904</v>
      </c>
      <c r="V296" s="263">
        <v>12</v>
      </c>
      <c r="W296" s="161">
        <v>10.44</v>
      </c>
      <c r="X296" s="149" t="s">
        <v>462</v>
      </c>
      <c r="Y296" s="155">
        <v>3.66</v>
      </c>
      <c r="Z296" s="149">
        <v>1.7</v>
      </c>
      <c r="AA296" s="156">
        <v>19</v>
      </c>
      <c r="AB296" s="432">
        <v>66.2</v>
      </c>
      <c r="AC296" s="474">
        <v>0</v>
      </c>
      <c r="AD296" s="443">
        <v>22.5</v>
      </c>
      <c r="AE296" s="440" t="s">
        <v>462</v>
      </c>
      <c r="AF296" s="723">
        <v>1</v>
      </c>
      <c r="AG296" s="456">
        <v>205</v>
      </c>
      <c r="AH296" s="655">
        <v>42.53</v>
      </c>
      <c r="AI296" s="767">
        <v>0.01</v>
      </c>
      <c r="AJ296" s="797">
        <v>0.22665374290166498</v>
      </c>
      <c r="AK296" s="686">
        <v>1.246773652232577</v>
      </c>
      <c r="AL296" s="634">
        <v>3.8095238095238182</v>
      </c>
      <c r="AM296" s="631">
        <v>3.609634282621621</v>
      </c>
      <c r="AN296" s="631">
        <v>5.0997092152874623</v>
      </c>
      <c r="AO296" s="235">
        <v>4.0903248205121256</v>
      </c>
      <c r="AP296" s="808">
        <v>1.0900000000000001</v>
      </c>
      <c r="AQ296" s="808">
        <v>1.05</v>
      </c>
      <c r="AR296" s="809"/>
      <c r="AS296" s="808">
        <v>1.02</v>
      </c>
      <c r="AT296" s="796">
        <v>0.98</v>
      </c>
      <c r="AU296" s="809"/>
      <c r="AV296" s="810">
        <v>0.92</v>
      </c>
      <c r="AW296" s="811">
        <v>0.85</v>
      </c>
      <c r="AX296" s="811">
        <v>0.81</v>
      </c>
      <c r="AY296" s="812">
        <v>0.8</v>
      </c>
      <c r="AZ296" s="812">
        <v>0.8</v>
      </c>
      <c r="BA296" s="811">
        <v>0.77</v>
      </c>
      <c r="BB296" s="811">
        <v>0.73</v>
      </c>
      <c r="BC296" s="811">
        <v>0.7</v>
      </c>
      <c r="BD296" s="811">
        <v>0.64</v>
      </c>
      <c r="BE296" s="811">
        <v>0.59</v>
      </c>
      <c r="BF296" s="811">
        <v>0.52</v>
      </c>
      <c r="BG296" s="811">
        <v>0.44</v>
      </c>
      <c r="BH296" s="810">
        <v>12.71</v>
      </c>
      <c r="BI296" s="405">
        <v>3.8095238095238182</v>
      </c>
      <c r="BJ296" s="405">
        <v>2.941176470588247</v>
      </c>
      <c r="BK296" s="405">
        <v>4.081632653061229</v>
      </c>
      <c r="BL296" s="306">
        <v>6.5217391304347672</v>
      </c>
      <c r="BM296" s="404">
        <v>8.235294117647074</v>
      </c>
      <c r="BN296" s="306">
        <v>4.9382716049382713</v>
      </c>
      <c r="BO296" s="306">
        <v>1.25</v>
      </c>
      <c r="BP296" s="306">
        <v>0</v>
      </c>
      <c r="BQ296" s="306">
        <v>3.8961038961039085</v>
      </c>
      <c r="BR296" s="306">
        <v>5.4794520547945202</v>
      </c>
      <c r="BS296" s="306">
        <v>4.2857142857142927</v>
      </c>
      <c r="BT296" s="306">
        <v>9.375</v>
      </c>
      <c r="BU296" s="306">
        <v>8.4745762711864394</v>
      </c>
      <c r="BV296" s="306">
        <v>13.461538461538458</v>
      </c>
      <c r="BW296" s="306">
        <v>18.181818181818187</v>
      </c>
      <c r="BX296" s="404">
        <v>6.3287893958232804</v>
      </c>
      <c r="BY296" s="405">
        <v>4.5489429536805428</v>
      </c>
      <c r="BZ296" s="788" t="s">
        <v>2637</v>
      </c>
      <c r="CA296" s="486">
        <v>-3.0293005215649416</v>
      </c>
      <c r="CB296" s="348">
        <v>6.2551822370557488</v>
      </c>
      <c r="CC296" s="404">
        <v>42.689597403008037</v>
      </c>
      <c r="CD296" s="570">
        <v>1.1990000000000003</v>
      </c>
      <c r="CE296" s="419">
        <v>1.1990000000000003</v>
      </c>
      <c r="CF296" s="419">
        <v>1.2349700000000003</v>
      </c>
      <c r="CG296" s="419">
        <v>1.2720191000000003</v>
      </c>
      <c r="CH296" s="496">
        <v>1.3101796730000004</v>
      </c>
      <c r="CI296" s="416">
        <v>6.215168773000002</v>
      </c>
      <c r="CJ296" s="405">
        <v>6.4120177169091113</v>
      </c>
      <c r="CK296" s="457">
        <v>0.4</v>
      </c>
      <c r="CL296" s="458">
        <v>50.42</v>
      </c>
      <c r="CM296" s="458">
        <v>-6.57</v>
      </c>
      <c r="CN296" s="525">
        <v>10.92</v>
      </c>
      <c r="CO296" s="508">
        <v>19.13</v>
      </c>
    </row>
    <row r="297" spans="1:93" ht="11.25" customHeight="1">
      <c r="A297" s="129" t="s">
        <v>2276</v>
      </c>
      <c r="B297" s="16" t="s">
        <v>2277</v>
      </c>
      <c r="C297" s="194" t="s">
        <v>3252</v>
      </c>
      <c r="D297" s="116">
        <v>11</v>
      </c>
      <c r="E297" s="121">
        <v>308</v>
      </c>
      <c r="F297" s="78" t="s">
        <v>2659</v>
      </c>
      <c r="G297" s="50" t="s">
        <v>2659</v>
      </c>
      <c r="H297" s="183">
        <v>33.25</v>
      </c>
      <c r="I297" s="226">
        <v>6.3759398496240598</v>
      </c>
      <c r="J297" s="127">
        <v>0.52249999999999996</v>
      </c>
      <c r="K297" s="127">
        <v>0.53</v>
      </c>
      <c r="L297" s="96">
        <v>1.4354066985646119</v>
      </c>
      <c r="M297" s="105">
        <v>42033</v>
      </c>
      <c r="N297" s="20">
        <v>42037</v>
      </c>
      <c r="O297" s="21">
        <v>42048</v>
      </c>
      <c r="P297" s="269" t="s">
        <v>2158</v>
      </c>
      <c r="Q297" s="128"/>
      <c r="R297" s="225">
        <v>2.12</v>
      </c>
      <c r="S297" s="231">
        <v>198.13084112149534</v>
      </c>
      <c r="T297" s="680">
        <v>184.00049727187971</v>
      </c>
      <c r="U297" s="227">
        <v>31.074766355140184</v>
      </c>
      <c r="V297" s="267">
        <v>12</v>
      </c>
      <c r="W297" s="169">
        <v>1.07</v>
      </c>
      <c r="X297" s="171">
        <v>1.73</v>
      </c>
      <c r="Y297" s="170">
        <v>6.06</v>
      </c>
      <c r="Z297" s="171">
        <v>5.84</v>
      </c>
      <c r="AA297" s="172">
        <v>18</v>
      </c>
      <c r="AB297" s="433">
        <v>-31</v>
      </c>
      <c r="AC297" s="446">
        <v>15.12</v>
      </c>
      <c r="AD297" s="442">
        <v>11.3</v>
      </c>
      <c r="AE297" s="441">
        <v>18</v>
      </c>
      <c r="AF297" s="724">
        <v>7</v>
      </c>
      <c r="AG297" s="461">
        <v>1950</v>
      </c>
      <c r="AH297" s="737">
        <v>0.6</v>
      </c>
      <c r="AI297" s="768">
        <v>2.5499999999999998</v>
      </c>
      <c r="AJ297" s="796">
        <v>0.49143049893949703</v>
      </c>
      <c r="AK297" s="688" t="s">
        <v>462</v>
      </c>
      <c r="AL297" s="632">
        <v>6.1818181818181772</v>
      </c>
      <c r="AM297" s="633">
        <v>5.9215062960038534</v>
      </c>
      <c r="AN297" s="633">
        <v>5.5531646380163169</v>
      </c>
      <c r="AO297" s="234" t="s">
        <v>462</v>
      </c>
      <c r="AP297" s="803">
        <v>2.044</v>
      </c>
      <c r="AQ297" s="803">
        <v>1.925</v>
      </c>
      <c r="AR297" s="802"/>
      <c r="AS297" s="803">
        <v>1.8075000000000001</v>
      </c>
      <c r="AT297" s="795">
        <v>1.72</v>
      </c>
      <c r="AU297" s="802"/>
      <c r="AV297" s="805">
        <v>1.64</v>
      </c>
      <c r="AW297" s="806">
        <v>1.56</v>
      </c>
      <c r="AX297" s="806">
        <v>1.48</v>
      </c>
      <c r="AY297" s="806">
        <v>1.3925000000000001</v>
      </c>
      <c r="AZ297" s="806">
        <v>1.2925</v>
      </c>
      <c r="BA297" s="806">
        <v>0.58750000000000002</v>
      </c>
      <c r="BB297" s="807">
        <v>0</v>
      </c>
      <c r="BC297" s="807">
        <v>0</v>
      </c>
      <c r="BD297" s="807">
        <v>0</v>
      </c>
      <c r="BE297" s="807">
        <v>0</v>
      </c>
      <c r="BF297" s="807">
        <v>0</v>
      </c>
      <c r="BG297" s="807">
        <v>0</v>
      </c>
      <c r="BH297" s="805">
        <v>15.449000000000002</v>
      </c>
      <c r="BI297" s="407">
        <v>6.1818181818181772</v>
      </c>
      <c r="BJ297" s="407">
        <v>6.5006915629322259</v>
      </c>
      <c r="BK297" s="407">
        <v>5.0872093023255793</v>
      </c>
      <c r="BL297" s="394">
        <v>4.8780487804878092</v>
      </c>
      <c r="BM297" s="406">
        <v>5.12820512820511</v>
      </c>
      <c r="BN297" s="394">
        <v>5.4054054054054168</v>
      </c>
      <c r="BO297" s="394">
        <v>6.2836624775583383</v>
      </c>
      <c r="BP297" s="394">
        <v>7.7369439071566903</v>
      </c>
      <c r="BQ297" s="394">
        <v>120</v>
      </c>
      <c r="BR297" s="394">
        <v>0</v>
      </c>
      <c r="BS297" s="394">
        <v>0</v>
      </c>
      <c r="BT297" s="394">
        <v>0</v>
      </c>
      <c r="BU297" s="394">
        <v>0</v>
      </c>
      <c r="BV297" s="394">
        <v>0</v>
      </c>
      <c r="BW297" s="394">
        <v>0</v>
      </c>
      <c r="BX297" s="406">
        <v>11.146798983059288</v>
      </c>
      <c r="BY297" s="407">
        <v>29.236100540572604</v>
      </c>
      <c r="BZ297" s="787" t="s">
        <v>1465</v>
      </c>
      <c r="CA297" s="682">
        <v>-19.145661867499808</v>
      </c>
      <c r="CB297" s="350">
        <v>11.929104487640377</v>
      </c>
      <c r="CC297" s="406">
        <v>39.428471271687464</v>
      </c>
      <c r="CD297" s="554">
        <v>2.0644400000000003</v>
      </c>
      <c r="CE297" s="417">
        <v>2.2708840000000006</v>
      </c>
      <c r="CF297" s="417">
        <v>2.497972400000001</v>
      </c>
      <c r="CG297" s="417">
        <v>2.7477696400000013</v>
      </c>
      <c r="CH297" s="495">
        <v>3.0225466040000017</v>
      </c>
      <c r="CI297" s="418">
        <v>12.603612644000005</v>
      </c>
      <c r="CJ297" s="407">
        <v>37.905601936842118</v>
      </c>
      <c r="CK297" s="462">
        <v>0.51</v>
      </c>
      <c r="CL297" s="463">
        <v>18.690000000000001</v>
      </c>
      <c r="CM297" s="463">
        <v>-8.36</v>
      </c>
      <c r="CN297" s="529">
        <v>5.32</v>
      </c>
      <c r="CO297" s="530">
        <v>1.29</v>
      </c>
    </row>
    <row r="298" spans="1:93" ht="11.25" customHeight="1">
      <c r="A298" s="23" t="s">
        <v>2884</v>
      </c>
      <c r="B298" s="24" t="s">
        <v>2529</v>
      </c>
      <c r="C298" s="217" t="s">
        <v>497</v>
      </c>
      <c r="D298" s="117">
        <v>5</v>
      </c>
      <c r="E298" s="24">
        <v>621</v>
      </c>
      <c r="F298" s="57" t="s">
        <v>2659</v>
      </c>
      <c r="G298" s="49" t="s">
        <v>2659</v>
      </c>
      <c r="H298" s="184">
        <v>31.65</v>
      </c>
      <c r="I298" s="227">
        <v>1.5797788309636653</v>
      </c>
      <c r="J298" s="126">
        <v>0.1</v>
      </c>
      <c r="K298" s="126">
        <v>0.125</v>
      </c>
      <c r="L298" s="83">
        <v>25</v>
      </c>
      <c r="M298" s="140">
        <v>42044</v>
      </c>
      <c r="N298" s="27">
        <v>42046</v>
      </c>
      <c r="O298" s="28">
        <v>42067</v>
      </c>
      <c r="P298" s="93" t="s">
        <v>3187</v>
      </c>
      <c r="Q298" s="626"/>
      <c r="R298" s="224">
        <v>0.5</v>
      </c>
      <c r="S298" s="231">
        <v>29.411764705882355</v>
      </c>
      <c r="T298" s="680">
        <v>31.819841405743212</v>
      </c>
      <c r="U298" s="227">
        <v>18.617647058823529</v>
      </c>
      <c r="V298" s="263">
        <v>12</v>
      </c>
      <c r="W298" s="161">
        <v>1.7</v>
      </c>
      <c r="X298" s="149">
        <v>3.72</v>
      </c>
      <c r="Y298" s="155">
        <v>6.37</v>
      </c>
      <c r="Z298" s="149">
        <v>2.1</v>
      </c>
      <c r="AA298" s="156">
        <v>12.1</v>
      </c>
      <c r="AB298" s="432">
        <v>49.1</v>
      </c>
      <c r="AC298" s="474">
        <v>8.25</v>
      </c>
      <c r="AD298" s="443">
        <v>27.2</v>
      </c>
      <c r="AE298" s="440">
        <v>5</v>
      </c>
      <c r="AF298" s="723">
        <v>10</v>
      </c>
      <c r="AG298" s="456">
        <v>2139</v>
      </c>
      <c r="AH298" s="655">
        <v>7.3</v>
      </c>
      <c r="AI298" s="767">
        <v>0.06</v>
      </c>
      <c r="AJ298" s="796">
        <v>0.96542832930046374</v>
      </c>
      <c r="AK298" s="688" t="s">
        <v>462</v>
      </c>
      <c r="AL298" s="634">
        <v>20.68965517241379</v>
      </c>
      <c r="AM298" s="631">
        <v>37.717061870896138</v>
      </c>
      <c r="AN298" s="631">
        <v>26.259650556972613</v>
      </c>
      <c r="AO298" s="235" t="s">
        <v>462</v>
      </c>
      <c r="AP298" s="808">
        <v>0.35</v>
      </c>
      <c r="AQ298" s="808">
        <v>0.28999999999999998</v>
      </c>
      <c r="AR298" s="809"/>
      <c r="AS298" s="808">
        <v>0.22500000000000001</v>
      </c>
      <c r="AT298" s="796">
        <v>0.13400000000000001</v>
      </c>
      <c r="AU298" s="809"/>
      <c r="AV298" s="818">
        <v>0.10908</v>
      </c>
      <c r="AW298" s="811">
        <v>0.10908</v>
      </c>
      <c r="AX298" s="812">
        <v>9.8729999999999998E-2</v>
      </c>
      <c r="AY298" s="811">
        <v>0.11058999999999999</v>
      </c>
      <c r="AZ298" s="811">
        <v>2.104E-2</v>
      </c>
      <c r="BA298" s="812">
        <v>0</v>
      </c>
      <c r="BB298" s="812">
        <v>0</v>
      </c>
      <c r="BC298" s="812">
        <v>0</v>
      </c>
      <c r="BD298" s="812">
        <v>0</v>
      </c>
      <c r="BE298" s="812">
        <v>0</v>
      </c>
      <c r="BF298" s="812">
        <v>0</v>
      </c>
      <c r="BG298" s="812">
        <v>0</v>
      </c>
      <c r="BH298" s="810">
        <v>1.4475199999999999</v>
      </c>
      <c r="BI298" s="405">
        <v>20.68965517241379</v>
      </c>
      <c r="BJ298" s="405">
        <v>28.888888888888875</v>
      </c>
      <c r="BK298" s="405">
        <v>67.910447761194021</v>
      </c>
      <c r="BL298" s="306">
        <v>22.845617895122849</v>
      </c>
      <c r="BM298" s="404">
        <v>0</v>
      </c>
      <c r="BN298" s="306">
        <v>10.483135824977218</v>
      </c>
      <c r="BO298" s="306">
        <v>0</v>
      </c>
      <c r="BP298" s="306">
        <v>425.61787072243345</v>
      </c>
      <c r="BQ298" s="306">
        <v>0</v>
      </c>
      <c r="BR298" s="306">
        <v>0</v>
      </c>
      <c r="BS298" s="306">
        <v>0</v>
      </c>
      <c r="BT298" s="306">
        <v>0</v>
      </c>
      <c r="BU298" s="306">
        <v>0</v>
      </c>
      <c r="BV298" s="306">
        <v>0</v>
      </c>
      <c r="BW298" s="306">
        <v>0</v>
      </c>
      <c r="BX298" s="404">
        <v>38.429041084335346</v>
      </c>
      <c r="BY298" s="405">
        <v>105.04125568544443</v>
      </c>
      <c r="BZ298" s="788" t="s">
        <v>2637</v>
      </c>
      <c r="CA298" s="486">
        <v>9.2217823291127488</v>
      </c>
      <c r="CB298" s="348">
        <v>27.839429387936278</v>
      </c>
      <c r="CC298" s="404">
        <v>57.292058823529409</v>
      </c>
      <c r="CD298" s="570">
        <v>0.38500000000000001</v>
      </c>
      <c r="CE298" s="419">
        <v>0.41676250000000004</v>
      </c>
      <c r="CF298" s="419">
        <v>0.43760062500000008</v>
      </c>
      <c r="CG298" s="419">
        <v>0.45948065625000012</v>
      </c>
      <c r="CH298" s="496">
        <v>0.48245468906250016</v>
      </c>
      <c r="CI298" s="416">
        <v>2.1812984703125005</v>
      </c>
      <c r="CJ298" s="405">
        <v>6.8919382948262262</v>
      </c>
      <c r="CK298" s="457">
        <v>0.96</v>
      </c>
      <c r="CL298" s="458">
        <v>15.89</v>
      </c>
      <c r="CM298" s="458">
        <v>-13.29</v>
      </c>
      <c r="CN298" s="525">
        <v>2.44</v>
      </c>
      <c r="CO298" s="508">
        <v>2.98</v>
      </c>
    </row>
    <row r="299" spans="1:93" ht="11.25" customHeight="1">
      <c r="A299" s="24" t="s">
        <v>2910</v>
      </c>
      <c r="B299" s="24" t="s">
        <v>2911</v>
      </c>
      <c r="C299" s="29" t="s">
        <v>1685</v>
      </c>
      <c r="D299" s="117">
        <v>6</v>
      </c>
      <c r="E299" s="24">
        <v>467</v>
      </c>
      <c r="F299" s="38" t="s">
        <v>1572</v>
      </c>
      <c r="G299" s="39" t="s">
        <v>1572</v>
      </c>
      <c r="H299" s="184">
        <v>114.75</v>
      </c>
      <c r="I299" s="227">
        <v>2.056644880174292</v>
      </c>
      <c r="J299" s="126">
        <v>0.47</v>
      </c>
      <c r="K299" s="126">
        <v>0.59</v>
      </c>
      <c r="L299" s="83">
        <v>25.531914893617014</v>
      </c>
      <c r="M299" s="140">
        <v>42073</v>
      </c>
      <c r="N299" s="27">
        <v>42075</v>
      </c>
      <c r="O299" s="28">
        <v>42089</v>
      </c>
      <c r="P299" s="93" t="s">
        <v>31</v>
      </c>
      <c r="Q299" s="626"/>
      <c r="R299" s="224">
        <v>2.36</v>
      </c>
      <c r="S299" s="231">
        <v>53.636363636363626</v>
      </c>
      <c r="T299" s="680">
        <v>317.80269375518736</v>
      </c>
      <c r="U299" s="227">
        <v>26.079545454545453</v>
      </c>
      <c r="V299" s="263">
        <v>1</v>
      </c>
      <c r="W299" s="161">
        <v>4.4000000000000004</v>
      </c>
      <c r="X299" s="149">
        <v>1.64</v>
      </c>
      <c r="Y299" s="155">
        <v>1.85</v>
      </c>
      <c r="Z299" s="149">
        <v>15.06</v>
      </c>
      <c r="AA299" s="156">
        <v>51.7</v>
      </c>
      <c r="AB299" s="432">
        <v>25.3</v>
      </c>
      <c r="AC299" s="474">
        <v>16.5</v>
      </c>
      <c r="AD299" s="443">
        <v>22.4</v>
      </c>
      <c r="AE299" s="440">
        <v>15.88</v>
      </c>
      <c r="AF299" s="723">
        <v>30</v>
      </c>
      <c r="AG299" s="456">
        <v>151221</v>
      </c>
      <c r="AH299" s="655">
        <v>0.2</v>
      </c>
      <c r="AI299" s="767">
        <v>1.65</v>
      </c>
      <c r="AJ299" s="796">
        <v>0.68370040593579429</v>
      </c>
      <c r="AK299" s="688">
        <v>0.79820735199388571</v>
      </c>
      <c r="AL299" s="634">
        <v>20.512820512820507</v>
      </c>
      <c r="AM299" s="631">
        <v>21.817075763371019</v>
      </c>
      <c r="AN299" s="631">
        <v>15.314889092961792</v>
      </c>
      <c r="AO299" s="235">
        <v>19.186604902480408</v>
      </c>
      <c r="AP299" s="808">
        <v>1.88</v>
      </c>
      <c r="AQ299" s="808">
        <v>1.56</v>
      </c>
      <c r="AR299" s="809"/>
      <c r="AS299" s="808">
        <v>1.1599999999999999</v>
      </c>
      <c r="AT299" s="796">
        <v>1.04</v>
      </c>
      <c r="AU299" s="809"/>
      <c r="AV299" s="810">
        <v>0.97199999999999998</v>
      </c>
      <c r="AW299" s="811">
        <v>0.92199999999999993</v>
      </c>
      <c r="AX299" s="812">
        <v>0.9</v>
      </c>
      <c r="AY299" s="811">
        <v>0.9</v>
      </c>
      <c r="AZ299" s="811">
        <v>0.67500000000000004</v>
      </c>
      <c r="BA299" s="811">
        <v>0.4</v>
      </c>
      <c r="BB299" s="811">
        <v>0.32500000000000001</v>
      </c>
      <c r="BC299" s="811">
        <v>0.26</v>
      </c>
      <c r="BD299" s="811">
        <v>0.21</v>
      </c>
      <c r="BE299" s="811">
        <v>0.17</v>
      </c>
      <c r="BF299" s="812">
        <v>0.16</v>
      </c>
      <c r="BG299" s="811">
        <v>0.11334</v>
      </c>
      <c r="BH299" s="810">
        <v>11.64734</v>
      </c>
      <c r="BI299" s="405">
        <v>20.512820512820507</v>
      </c>
      <c r="BJ299" s="405">
        <v>34.48275862068968</v>
      </c>
      <c r="BK299" s="405">
        <v>11.538461538461519</v>
      </c>
      <c r="BL299" s="306">
        <v>6.9958847736625529</v>
      </c>
      <c r="BM299" s="404">
        <v>5.4229934924078238</v>
      </c>
      <c r="BN299" s="306">
        <v>2.4444444444444269</v>
      </c>
      <c r="BO299" s="306">
        <v>0</v>
      </c>
      <c r="BP299" s="306">
        <v>33.333333333333329</v>
      </c>
      <c r="BQ299" s="306">
        <v>68.75</v>
      </c>
      <c r="BR299" s="306">
        <v>23.076923076923084</v>
      </c>
      <c r="BS299" s="306">
        <v>25</v>
      </c>
      <c r="BT299" s="306">
        <v>23.809523809523814</v>
      </c>
      <c r="BU299" s="306">
        <v>23.529411764705866</v>
      </c>
      <c r="BV299" s="306">
        <v>6.25</v>
      </c>
      <c r="BW299" s="306">
        <v>41.168166578436562</v>
      </c>
      <c r="BX299" s="404">
        <v>21.754314796360614</v>
      </c>
      <c r="BY299" s="405">
        <v>17.470300513284087</v>
      </c>
      <c r="BZ299" s="788" t="s">
        <v>2441</v>
      </c>
      <c r="CA299" s="486">
        <v>-8.7080114814093683</v>
      </c>
      <c r="CB299" s="348">
        <v>17.371533973136085</v>
      </c>
      <c r="CC299" s="404">
        <v>72.468409090909091</v>
      </c>
      <c r="CD299" s="570">
        <v>2.0680000000000001</v>
      </c>
      <c r="CE299" s="419">
        <v>2.2748000000000004</v>
      </c>
      <c r="CF299" s="419">
        <v>2.5022800000000007</v>
      </c>
      <c r="CG299" s="419">
        <v>2.7525080000000011</v>
      </c>
      <c r="CH299" s="496">
        <v>3.0277588000000013</v>
      </c>
      <c r="CI299" s="416">
        <v>12.625346800000003</v>
      </c>
      <c r="CJ299" s="405">
        <v>11.002480871459696</v>
      </c>
      <c r="CK299" s="457">
        <v>1.03</v>
      </c>
      <c r="CL299" s="458">
        <v>56.23</v>
      </c>
      <c r="CM299" s="458">
        <v>-2.69</v>
      </c>
      <c r="CN299" s="525">
        <v>8.0399999999999991</v>
      </c>
      <c r="CO299" s="508">
        <v>24.75</v>
      </c>
    </row>
    <row r="300" spans="1:93" ht="11.25" customHeight="1">
      <c r="A300" s="24" t="s">
        <v>2323</v>
      </c>
      <c r="B300" s="24" t="s">
        <v>2324</v>
      </c>
      <c r="C300" s="217" t="s">
        <v>1879</v>
      </c>
      <c r="D300" s="117">
        <v>5</v>
      </c>
      <c r="E300" s="24">
        <v>615</v>
      </c>
      <c r="F300" s="38" t="s">
        <v>2049</v>
      </c>
      <c r="G300" s="39" t="s">
        <v>1572</v>
      </c>
      <c r="H300" s="184">
        <v>66.77</v>
      </c>
      <c r="I300" s="227">
        <v>4.5529429384454101</v>
      </c>
      <c r="J300" s="126">
        <v>0.73</v>
      </c>
      <c r="K300" s="126">
        <v>0.76</v>
      </c>
      <c r="L300" s="83">
        <v>4.1095890410958846</v>
      </c>
      <c r="M300" s="140">
        <v>42047</v>
      </c>
      <c r="N300" s="27">
        <v>42052</v>
      </c>
      <c r="O300" s="28">
        <v>42062</v>
      </c>
      <c r="P300" s="26" t="s">
        <v>2382</v>
      </c>
      <c r="Q300" s="91"/>
      <c r="R300" s="224">
        <v>3.04</v>
      </c>
      <c r="S300" s="231">
        <v>218.70503597122303</v>
      </c>
      <c r="T300" s="680">
        <v>122.55431620409239</v>
      </c>
      <c r="U300" s="227">
        <v>48.035971223021583</v>
      </c>
      <c r="V300" s="263">
        <v>12</v>
      </c>
      <c r="W300" s="161">
        <v>1.39</v>
      </c>
      <c r="X300" s="149">
        <v>9.9</v>
      </c>
      <c r="Y300" s="155">
        <v>5.73</v>
      </c>
      <c r="Z300" s="149">
        <v>2.3199999999999998</v>
      </c>
      <c r="AA300" s="156">
        <v>16.8</v>
      </c>
      <c r="AB300" s="432">
        <v>4.5</v>
      </c>
      <c r="AC300" s="474">
        <v>18.93</v>
      </c>
      <c r="AD300" s="443">
        <v>31.8</v>
      </c>
      <c r="AE300" s="440">
        <v>4.8499999999999996</v>
      </c>
      <c r="AF300" s="723">
        <v>14</v>
      </c>
      <c r="AG300" s="456">
        <v>3853</v>
      </c>
      <c r="AH300" s="655">
        <v>1.3</v>
      </c>
      <c r="AI300" s="767">
        <v>1.49</v>
      </c>
      <c r="AJ300" s="796">
        <v>5.4406692202903166E-2</v>
      </c>
      <c r="AK300" s="688">
        <v>1.0774507556613415</v>
      </c>
      <c r="AL300" s="634">
        <v>4.2857142857142927</v>
      </c>
      <c r="AM300" s="631">
        <v>5.5950897230029994</v>
      </c>
      <c r="AN300" s="631">
        <v>1.7301328120523207</v>
      </c>
      <c r="AO300" s="235">
        <v>1.6057650922434608</v>
      </c>
      <c r="AP300" s="808">
        <v>2.92</v>
      </c>
      <c r="AQ300" s="808">
        <v>2.8</v>
      </c>
      <c r="AR300" s="809"/>
      <c r="AS300" s="808">
        <v>2.64</v>
      </c>
      <c r="AT300" s="796">
        <v>2.48</v>
      </c>
      <c r="AU300" s="809"/>
      <c r="AV300" s="818">
        <v>2.3199999999999998</v>
      </c>
      <c r="AW300" s="812">
        <v>2.68</v>
      </c>
      <c r="AX300" s="811">
        <v>2.65</v>
      </c>
      <c r="AY300" s="811">
        <v>2.61</v>
      </c>
      <c r="AZ300" s="811">
        <v>2.57</v>
      </c>
      <c r="BA300" s="811">
        <v>2.5299999999999998</v>
      </c>
      <c r="BB300" s="811">
        <v>2.4900000000000002</v>
      </c>
      <c r="BC300" s="811">
        <v>2.4500000000000002</v>
      </c>
      <c r="BD300" s="811">
        <v>2.41</v>
      </c>
      <c r="BE300" s="811">
        <v>2.31</v>
      </c>
      <c r="BF300" s="811">
        <v>2.16</v>
      </c>
      <c r="BG300" s="811">
        <v>1.95</v>
      </c>
      <c r="BH300" s="810">
        <v>39.97</v>
      </c>
      <c r="BI300" s="405">
        <v>4.2857142857142927</v>
      </c>
      <c r="BJ300" s="405">
        <v>6.0606060606060552</v>
      </c>
      <c r="BK300" s="405">
        <v>6.4516129032258229</v>
      </c>
      <c r="BL300" s="306">
        <v>6.8965517241379448</v>
      </c>
      <c r="BM300" s="404">
        <v>0</v>
      </c>
      <c r="BN300" s="306">
        <v>1.132075471698113</v>
      </c>
      <c r="BO300" s="306">
        <v>1.5325670498084198</v>
      </c>
      <c r="BP300" s="306">
        <v>1.5564202334630295</v>
      </c>
      <c r="BQ300" s="306">
        <v>1.5810276679841806</v>
      </c>
      <c r="BR300" s="306">
        <v>1.6064257028112205</v>
      </c>
      <c r="BS300" s="306">
        <v>1.6326530612244872</v>
      </c>
      <c r="BT300" s="306">
        <v>1.6597510373443924</v>
      </c>
      <c r="BU300" s="306">
        <v>4.3290043290043378</v>
      </c>
      <c r="BV300" s="306">
        <v>6.944444444444442</v>
      </c>
      <c r="BW300" s="306">
        <v>10.769230769230775</v>
      </c>
      <c r="BX300" s="404">
        <v>3.762538982713167</v>
      </c>
      <c r="BY300" s="405">
        <v>2.9600544382732208</v>
      </c>
      <c r="BZ300" s="788" t="s">
        <v>2637</v>
      </c>
      <c r="CA300" s="486">
        <v>-41.752895472523853</v>
      </c>
      <c r="CB300" s="348">
        <v>6.2830757504977308</v>
      </c>
      <c r="CC300" s="404">
        <v>32.845817846108901</v>
      </c>
      <c r="CD300" s="570">
        <v>3.0513999999999997</v>
      </c>
      <c r="CE300" s="419">
        <v>3.3565399999999999</v>
      </c>
      <c r="CF300" s="419">
        <v>3.5193321899999996</v>
      </c>
      <c r="CG300" s="419">
        <v>3.6900198012149996</v>
      </c>
      <c r="CH300" s="496">
        <v>3.8689857615739269</v>
      </c>
      <c r="CI300" s="416">
        <v>17.486277752788926</v>
      </c>
      <c r="CJ300" s="405">
        <v>26.1888239520577</v>
      </c>
      <c r="CK300" s="457">
        <v>0.45</v>
      </c>
      <c r="CL300" s="458">
        <v>20.75</v>
      </c>
      <c r="CM300" s="458">
        <v>-8.73</v>
      </c>
      <c r="CN300" s="525">
        <v>-2.4</v>
      </c>
      <c r="CO300" s="508">
        <v>5.78</v>
      </c>
    </row>
    <row r="301" spans="1:93" ht="11.25" customHeight="1">
      <c r="A301" s="24" t="s">
        <v>1299</v>
      </c>
      <c r="B301" s="24" t="s">
        <v>3175</v>
      </c>
      <c r="C301" s="217" t="s">
        <v>497</v>
      </c>
      <c r="D301" s="117">
        <v>12</v>
      </c>
      <c r="E301" s="121">
        <v>276</v>
      </c>
      <c r="F301" s="57" t="s">
        <v>2659</v>
      </c>
      <c r="G301" s="49" t="s">
        <v>2659</v>
      </c>
      <c r="H301" s="494">
        <v>69</v>
      </c>
      <c r="I301" s="227">
        <v>1.5652173913043479</v>
      </c>
      <c r="J301" s="126">
        <v>0.26</v>
      </c>
      <c r="K301" s="126">
        <v>0.27</v>
      </c>
      <c r="L301" s="83">
        <v>3.8461538461538547</v>
      </c>
      <c r="M301" s="140">
        <v>42046</v>
      </c>
      <c r="N301" s="27">
        <v>42048</v>
      </c>
      <c r="O301" s="28">
        <v>42062</v>
      </c>
      <c r="P301" s="93" t="s">
        <v>2382</v>
      </c>
      <c r="Q301" s="91"/>
      <c r="R301" s="224">
        <v>1.08</v>
      </c>
      <c r="S301" s="231" t="s">
        <v>462</v>
      </c>
      <c r="T301" s="680" t="s">
        <v>462</v>
      </c>
      <c r="U301" s="227" t="s">
        <v>462</v>
      </c>
      <c r="V301" s="263">
        <v>12</v>
      </c>
      <c r="W301" s="478" t="s">
        <v>462</v>
      </c>
      <c r="X301" s="480" t="s">
        <v>462</v>
      </c>
      <c r="Y301" s="479" t="s">
        <v>462</v>
      </c>
      <c r="Z301" s="480" t="s">
        <v>462</v>
      </c>
      <c r="AA301" s="481" t="s">
        <v>462</v>
      </c>
      <c r="AB301" s="484" t="s">
        <v>462</v>
      </c>
      <c r="AC301" s="734" t="s">
        <v>462</v>
      </c>
      <c r="AD301" s="523" t="s">
        <v>462</v>
      </c>
      <c r="AE301" s="482" t="s">
        <v>462</v>
      </c>
      <c r="AF301" s="723">
        <v>0</v>
      </c>
      <c r="AG301" s="735">
        <v>109</v>
      </c>
      <c r="AH301" s="739" t="s">
        <v>462</v>
      </c>
      <c r="AI301" s="479" t="s">
        <v>462</v>
      </c>
      <c r="AJ301" s="796" t="s">
        <v>462</v>
      </c>
      <c r="AK301" s="688">
        <v>1.0686636671517034</v>
      </c>
      <c r="AL301" s="635">
        <v>4</v>
      </c>
      <c r="AM301" s="636">
        <v>15.977799952979943</v>
      </c>
      <c r="AN301" s="636">
        <v>12.583073050368965</v>
      </c>
      <c r="AO301" s="236">
        <v>11.77458674524463</v>
      </c>
      <c r="AP301" s="814">
        <v>1.04</v>
      </c>
      <c r="AQ301" s="814">
        <v>1</v>
      </c>
      <c r="AR301" s="815"/>
      <c r="AS301" s="814">
        <v>0.83333333333333337</v>
      </c>
      <c r="AT301" s="797">
        <v>0.66666666666666663</v>
      </c>
      <c r="AU301" s="815"/>
      <c r="AV301" s="816">
        <v>0.6</v>
      </c>
      <c r="AW301" s="817">
        <v>0.57499999999999996</v>
      </c>
      <c r="AX301" s="817">
        <v>0.51666666666666672</v>
      </c>
      <c r="AY301" s="817">
        <v>0.46250000000000002</v>
      </c>
      <c r="AZ301" s="817">
        <v>0.41249999999999998</v>
      </c>
      <c r="BA301" s="817">
        <v>0.375</v>
      </c>
      <c r="BB301" s="817">
        <v>0.34166666666666662</v>
      </c>
      <c r="BC301" s="820">
        <v>0</v>
      </c>
      <c r="BD301" s="820">
        <v>0</v>
      </c>
      <c r="BE301" s="820">
        <v>0</v>
      </c>
      <c r="BF301" s="820">
        <v>0</v>
      </c>
      <c r="BG301" s="820">
        <v>0</v>
      </c>
      <c r="BH301" s="816">
        <v>6.8233333333333333</v>
      </c>
      <c r="BI301" s="409">
        <v>4</v>
      </c>
      <c r="BJ301" s="409">
        <v>20</v>
      </c>
      <c r="BK301" s="409">
        <v>25</v>
      </c>
      <c r="BL301" s="395">
        <v>11.111111111111116</v>
      </c>
      <c r="BM301" s="408">
        <v>4.3478260869565188</v>
      </c>
      <c r="BN301" s="395">
        <v>11.290322580645151</v>
      </c>
      <c r="BO301" s="395">
        <v>11.711711711711725</v>
      </c>
      <c r="BP301" s="395">
        <v>12.121212121212132</v>
      </c>
      <c r="BQ301" s="395">
        <v>9.9999999999999858</v>
      </c>
      <c r="BR301" s="395">
        <v>9.7560975609756184</v>
      </c>
      <c r="BS301" s="395">
        <v>0</v>
      </c>
      <c r="BT301" s="395">
        <v>0</v>
      </c>
      <c r="BU301" s="395">
        <v>0</v>
      </c>
      <c r="BV301" s="395">
        <v>0</v>
      </c>
      <c r="BW301" s="395">
        <v>0</v>
      </c>
      <c r="BX301" s="408">
        <v>7.9558854115074853</v>
      </c>
      <c r="BY301" s="409">
        <v>7.4862517977524572</v>
      </c>
      <c r="BZ301" s="654" t="s">
        <v>2637</v>
      </c>
      <c r="CA301" s="487" t="s">
        <v>462</v>
      </c>
      <c r="CB301" s="349">
        <v>14.148290441673312</v>
      </c>
      <c r="CC301" s="408">
        <v>26.341019628830676</v>
      </c>
      <c r="CD301" s="574">
        <v>1.0712000000000002</v>
      </c>
      <c r="CE301" s="419">
        <v>1.1033360000000001</v>
      </c>
      <c r="CF301" s="419">
        <v>1.1364360800000002</v>
      </c>
      <c r="CG301" s="419">
        <v>1.1705291624000003</v>
      </c>
      <c r="CH301" s="496">
        <v>1.2056450372720002</v>
      </c>
      <c r="CI301" s="416">
        <v>5.6871462796720005</v>
      </c>
      <c r="CJ301" s="405">
        <v>8.2422409850318843</v>
      </c>
      <c r="CK301" s="483" t="s">
        <v>462</v>
      </c>
      <c r="CL301" s="502">
        <v>9.52</v>
      </c>
      <c r="CM301" s="502">
        <v>-8</v>
      </c>
      <c r="CN301" s="526">
        <v>7.61</v>
      </c>
      <c r="CO301" s="527">
        <v>6.56</v>
      </c>
    </row>
    <row r="302" spans="1:93" ht="11.25" customHeight="1">
      <c r="A302" s="16" t="s">
        <v>1841</v>
      </c>
      <c r="B302" s="16" t="s">
        <v>1842</v>
      </c>
      <c r="C302" s="22" t="s">
        <v>3417</v>
      </c>
      <c r="D302" s="116">
        <v>5</v>
      </c>
      <c r="E302" s="24">
        <v>491</v>
      </c>
      <c r="F302" s="36" t="s">
        <v>1572</v>
      </c>
      <c r="G302" s="37" t="s">
        <v>1572</v>
      </c>
      <c r="H302" s="183">
        <v>32.229999999999997</v>
      </c>
      <c r="I302" s="226">
        <v>2.8544834005584865</v>
      </c>
      <c r="J302" s="127">
        <v>0.19500000000000001</v>
      </c>
      <c r="K302" s="127">
        <v>0.23</v>
      </c>
      <c r="L302" s="96">
        <v>17.948717948717952</v>
      </c>
      <c r="M302" s="875">
        <v>41711</v>
      </c>
      <c r="N302" s="873">
        <v>41715</v>
      </c>
      <c r="O302" s="874">
        <v>41729</v>
      </c>
      <c r="P302" s="19" t="s">
        <v>1445</v>
      </c>
      <c r="Q302" s="893"/>
      <c r="R302" s="225">
        <v>0.92</v>
      </c>
      <c r="S302" s="675">
        <v>37.398373983739845</v>
      </c>
      <c r="T302" s="684">
        <v>-21.435875936388339</v>
      </c>
      <c r="U302" s="226">
        <v>13.101626016260161</v>
      </c>
      <c r="V302" s="267">
        <v>12</v>
      </c>
      <c r="W302" s="169">
        <v>2.46</v>
      </c>
      <c r="X302" s="171">
        <v>1.03</v>
      </c>
      <c r="Y302" s="170">
        <v>1.27</v>
      </c>
      <c r="Z302" s="171">
        <v>1.06</v>
      </c>
      <c r="AA302" s="172">
        <v>12.6</v>
      </c>
      <c r="AB302" s="433">
        <v>-7.1</v>
      </c>
      <c r="AC302" s="446">
        <v>13.44</v>
      </c>
      <c r="AD302" s="442">
        <v>6.4</v>
      </c>
      <c r="AE302" s="441">
        <v>12.67</v>
      </c>
      <c r="AF302" s="724">
        <v>2</v>
      </c>
      <c r="AG302" s="461">
        <v>1351</v>
      </c>
      <c r="AH302" s="737">
        <v>0.1</v>
      </c>
      <c r="AI302" s="768">
        <v>0.18</v>
      </c>
      <c r="AJ302" s="795">
        <v>4.8604198226076667</v>
      </c>
      <c r="AK302" s="794">
        <v>3.8135866818416781</v>
      </c>
      <c r="AL302" s="634">
        <v>17.948717948717952</v>
      </c>
      <c r="AM302" s="631">
        <v>25.99210498948732</v>
      </c>
      <c r="AN302" s="631">
        <v>31.10668686468907</v>
      </c>
      <c r="AO302" s="235">
        <v>8.1568060358514938</v>
      </c>
      <c r="AP302" s="808">
        <v>0.92</v>
      </c>
      <c r="AQ302" s="808">
        <v>0.78</v>
      </c>
      <c r="AR302" s="809"/>
      <c r="AS302" s="808">
        <v>0.55000000000000004</v>
      </c>
      <c r="AT302" s="796">
        <v>0.46</v>
      </c>
      <c r="AU302" s="809"/>
      <c r="AV302" s="810">
        <v>0.35</v>
      </c>
      <c r="AW302" s="812">
        <v>0.23749999999999999</v>
      </c>
      <c r="AX302" s="812">
        <v>0.36749999999999999</v>
      </c>
      <c r="AY302" s="812">
        <v>0.42</v>
      </c>
      <c r="AZ302" s="812">
        <v>0.42</v>
      </c>
      <c r="BA302" s="812">
        <v>0.42</v>
      </c>
      <c r="BB302" s="812">
        <v>0.42</v>
      </c>
      <c r="BC302" s="812">
        <v>0.42</v>
      </c>
      <c r="BD302" s="812">
        <v>0.42</v>
      </c>
      <c r="BE302" s="812">
        <v>0.42</v>
      </c>
      <c r="BF302" s="811">
        <v>0.42</v>
      </c>
      <c r="BG302" s="812">
        <v>0.35749999999999998</v>
      </c>
      <c r="BH302" s="810">
        <v>7.3825000000000003</v>
      </c>
      <c r="BI302" s="405">
        <v>17.948717948717952</v>
      </c>
      <c r="BJ302" s="405">
        <v>41.81818181818182</v>
      </c>
      <c r="BK302" s="405">
        <v>19.565217391304344</v>
      </c>
      <c r="BL302" s="306">
        <v>31.428571428571452</v>
      </c>
      <c r="BM302" s="404">
        <v>47.368421052631568</v>
      </c>
      <c r="BN302" s="306">
        <v>0</v>
      </c>
      <c r="BO302" s="306">
        <v>0</v>
      </c>
      <c r="BP302" s="306">
        <v>0</v>
      </c>
      <c r="BQ302" s="306">
        <v>0</v>
      </c>
      <c r="BR302" s="306">
        <v>0</v>
      </c>
      <c r="BS302" s="306">
        <v>0</v>
      </c>
      <c r="BT302" s="306">
        <v>0</v>
      </c>
      <c r="BU302" s="306">
        <v>0</v>
      </c>
      <c r="BV302" s="306">
        <v>0</v>
      </c>
      <c r="BW302" s="306">
        <v>17.48251748251748</v>
      </c>
      <c r="BX302" s="404">
        <v>11.707441808128305</v>
      </c>
      <c r="BY302" s="405">
        <v>16.196527334331513</v>
      </c>
      <c r="BZ302" s="788" t="s">
        <v>2637</v>
      </c>
      <c r="CA302" s="486">
        <v>20.859544248987397</v>
      </c>
      <c r="CB302" s="348">
        <v>33.96117026524756</v>
      </c>
      <c r="CC302" s="404">
        <v>69.458403017925747</v>
      </c>
      <c r="CD302" s="570">
        <v>0.92920000000000003</v>
      </c>
      <c r="CE302" s="417">
        <v>1.0221200000000001</v>
      </c>
      <c r="CF302" s="417">
        <v>1.1243320000000003</v>
      </c>
      <c r="CG302" s="417">
        <v>1.2367652000000005</v>
      </c>
      <c r="CH302" s="495">
        <v>1.3604417200000005</v>
      </c>
      <c r="CI302" s="418">
        <v>5.6728589200000021</v>
      </c>
      <c r="CJ302" s="407">
        <v>17.601175674837116</v>
      </c>
      <c r="CK302" s="462">
        <v>1.46</v>
      </c>
      <c r="CL302" s="463">
        <v>19</v>
      </c>
      <c r="CM302" s="463">
        <v>-4.4800000000000004</v>
      </c>
      <c r="CN302" s="529">
        <v>1.41</v>
      </c>
      <c r="CO302" s="530">
        <v>7.06</v>
      </c>
    </row>
    <row r="303" spans="1:93" ht="11.25" customHeight="1">
      <c r="A303" s="24" t="s">
        <v>2880</v>
      </c>
      <c r="B303" s="24" t="s">
        <v>1762</v>
      </c>
      <c r="C303" s="217" t="s">
        <v>497</v>
      </c>
      <c r="D303" s="117">
        <v>5</v>
      </c>
      <c r="E303" s="24">
        <v>587</v>
      </c>
      <c r="F303" s="38" t="s">
        <v>2049</v>
      </c>
      <c r="G303" s="39" t="s">
        <v>2049</v>
      </c>
      <c r="H303" s="184">
        <v>22.6</v>
      </c>
      <c r="I303" s="227">
        <v>2.4778761061946901</v>
      </c>
      <c r="J303" s="126">
        <v>0.13</v>
      </c>
      <c r="K303" s="126">
        <v>0.14000000000000001</v>
      </c>
      <c r="L303" s="83">
        <v>7.6923076923077094</v>
      </c>
      <c r="M303" s="140">
        <v>42003</v>
      </c>
      <c r="N303" s="27">
        <v>42006</v>
      </c>
      <c r="O303" s="28">
        <v>42020</v>
      </c>
      <c r="P303" s="26" t="s">
        <v>2853</v>
      </c>
      <c r="Q303" s="627"/>
      <c r="R303" s="224">
        <v>0.56000000000000005</v>
      </c>
      <c r="S303" s="231">
        <v>29.787234042553195</v>
      </c>
      <c r="T303" s="680">
        <v>-21.956549654413838</v>
      </c>
      <c r="U303" s="227">
        <v>12.021276595744682</v>
      </c>
      <c r="V303" s="263">
        <v>12</v>
      </c>
      <c r="W303" s="161">
        <v>1.88</v>
      </c>
      <c r="X303" s="149" t="s">
        <v>462</v>
      </c>
      <c r="Y303" s="155">
        <v>2.73</v>
      </c>
      <c r="Z303" s="149">
        <v>1.1399999999999999</v>
      </c>
      <c r="AA303" s="156">
        <v>12.4</v>
      </c>
      <c r="AB303" s="432">
        <v>-12.4</v>
      </c>
      <c r="AC303" s="474">
        <v>11.6</v>
      </c>
      <c r="AD303" s="443">
        <v>12.6</v>
      </c>
      <c r="AE303" s="440" t="s">
        <v>462</v>
      </c>
      <c r="AF303" s="723">
        <v>4</v>
      </c>
      <c r="AG303" s="456">
        <v>208</v>
      </c>
      <c r="AH303" s="655">
        <v>8.2100000000000009</v>
      </c>
      <c r="AI303" s="767">
        <v>0.18</v>
      </c>
      <c r="AJ303" s="796">
        <v>0.76926456937160692</v>
      </c>
      <c r="AK303" s="688">
        <v>1.1473603234551555</v>
      </c>
      <c r="AL303" s="634">
        <v>17.073170731707311</v>
      </c>
      <c r="AM303" s="631">
        <v>16.105268623917588</v>
      </c>
      <c r="AN303" s="631">
        <v>9.6927335740822471</v>
      </c>
      <c r="AO303" s="235">
        <v>8.4478549379270795</v>
      </c>
      <c r="AP303" s="808">
        <v>0.48</v>
      </c>
      <c r="AQ303" s="808">
        <v>0.41</v>
      </c>
      <c r="AR303" s="809"/>
      <c r="AS303" s="808">
        <v>0.35331999999999997</v>
      </c>
      <c r="AT303" s="796">
        <v>0.30668000000000001</v>
      </c>
      <c r="AU303" s="809"/>
      <c r="AV303" s="818">
        <v>0.30224000000000001</v>
      </c>
      <c r="AW303" s="812">
        <v>0.30224000000000001</v>
      </c>
      <c r="AX303" s="811">
        <v>0.28444000000000003</v>
      </c>
      <c r="AY303" s="811">
        <v>0.25775999999999999</v>
      </c>
      <c r="AZ303" s="811">
        <v>0.24887999999999999</v>
      </c>
      <c r="BA303" s="811">
        <v>0.23108000000000001</v>
      </c>
      <c r="BB303" s="811">
        <v>0.21332000000000001</v>
      </c>
      <c r="BC303" s="811">
        <v>0.18964</v>
      </c>
      <c r="BD303" s="811">
        <v>0.13331999999999999</v>
      </c>
      <c r="BE303" s="812">
        <v>0</v>
      </c>
      <c r="BF303" s="812">
        <v>0</v>
      </c>
      <c r="BG303" s="812">
        <v>0</v>
      </c>
      <c r="BH303" s="810">
        <v>3.7129199999999991</v>
      </c>
      <c r="BI303" s="405">
        <v>17.073170731707311</v>
      </c>
      <c r="BJ303" s="405">
        <v>16.042114796784791</v>
      </c>
      <c r="BK303" s="405">
        <v>15.208034433285489</v>
      </c>
      <c r="BL303" s="306">
        <v>1.4690312334568523</v>
      </c>
      <c r="BM303" s="404">
        <v>0</v>
      </c>
      <c r="BN303" s="306">
        <v>6.2579102798481223</v>
      </c>
      <c r="BO303" s="306">
        <v>10.35071384233397</v>
      </c>
      <c r="BP303" s="306">
        <v>3.5679845708775249</v>
      </c>
      <c r="BQ303" s="306">
        <v>7.7029600138480037</v>
      </c>
      <c r="BR303" s="306">
        <v>8.3255203450215642</v>
      </c>
      <c r="BS303" s="306">
        <v>12.486817127188354</v>
      </c>
      <c r="BT303" s="306">
        <v>42.244224422442244</v>
      </c>
      <c r="BU303" s="306">
        <v>0</v>
      </c>
      <c r="BV303" s="306">
        <v>0</v>
      </c>
      <c r="BW303" s="306">
        <v>0</v>
      </c>
      <c r="BX303" s="404">
        <v>9.3818987864529486</v>
      </c>
      <c r="BY303" s="405">
        <v>10.614954264350397</v>
      </c>
      <c r="BZ303" s="788" t="s">
        <v>2637</v>
      </c>
      <c r="CA303" s="486">
        <v>0.14933308453225536</v>
      </c>
      <c r="CB303" s="348">
        <v>12.170609680276938</v>
      </c>
      <c r="CC303" s="404">
        <v>58.586546431555206</v>
      </c>
      <c r="CD303" s="570">
        <v>0.48480000000000001</v>
      </c>
      <c r="CE303" s="419">
        <v>0.53328000000000009</v>
      </c>
      <c r="CF303" s="419">
        <v>0.54927840000000006</v>
      </c>
      <c r="CG303" s="419">
        <v>0.56575675200000008</v>
      </c>
      <c r="CH303" s="496">
        <v>0.58272945456000014</v>
      </c>
      <c r="CI303" s="416">
        <v>2.7158446065600002</v>
      </c>
      <c r="CJ303" s="405">
        <v>12.017011533451328</v>
      </c>
      <c r="CK303" s="457">
        <v>0.39</v>
      </c>
      <c r="CL303" s="458">
        <v>18</v>
      </c>
      <c r="CM303" s="458">
        <v>-15.51</v>
      </c>
      <c r="CN303" s="525">
        <v>-6.49</v>
      </c>
      <c r="CO303" s="508">
        <v>-1.68</v>
      </c>
    </row>
    <row r="304" spans="1:93" ht="11.25" customHeight="1">
      <c r="A304" s="23" t="s">
        <v>1443</v>
      </c>
      <c r="B304" s="24" t="s">
        <v>1748</v>
      </c>
      <c r="C304" s="29" t="s">
        <v>1737</v>
      </c>
      <c r="D304" s="117">
        <v>49</v>
      </c>
      <c r="E304" s="121">
        <v>17</v>
      </c>
      <c r="F304" s="38" t="s">
        <v>2049</v>
      </c>
      <c r="G304" s="39" t="s">
        <v>2049</v>
      </c>
      <c r="H304" s="161">
        <v>58.51</v>
      </c>
      <c r="I304" s="227">
        <v>1.7091095539224066</v>
      </c>
      <c r="J304" s="126">
        <v>0.2</v>
      </c>
      <c r="K304" s="126">
        <v>0.25</v>
      </c>
      <c r="L304" s="218">
        <v>25</v>
      </c>
      <c r="M304" s="140">
        <v>42020</v>
      </c>
      <c r="N304" s="27">
        <v>42024</v>
      </c>
      <c r="O304" s="28">
        <v>42052</v>
      </c>
      <c r="P304" s="93" t="s">
        <v>1523</v>
      </c>
      <c r="Q304" s="198"/>
      <c r="R304" s="224">
        <v>1</v>
      </c>
      <c r="S304" s="231">
        <v>43.478260869565219</v>
      </c>
      <c r="T304" s="680">
        <v>119.97926999390907</v>
      </c>
      <c r="U304" s="227">
        <v>25.439130434782609</v>
      </c>
      <c r="V304" s="263">
        <v>10</v>
      </c>
      <c r="W304" s="161">
        <v>2.2999999999999998</v>
      </c>
      <c r="X304" s="149">
        <v>3.58</v>
      </c>
      <c r="Y304" s="155">
        <v>1.63</v>
      </c>
      <c r="Z304" s="149">
        <v>4.28</v>
      </c>
      <c r="AA304" s="156">
        <v>17.600000000000001</v>
      </c>
      <c r="AB304" s="432">
        <v>14.4</v>
      </c>
      <c r="AC304" s="474">
        <v>7.6</v>
      </c>
      <c r="AD304" s="443">
        <v>11.9</v>
      </c>
      <c r="AE304" s="440">
        <v>7.1</v>
      </c>
      <c r="AF304" s="723">
        <v>11</v>
      </c>
      <c r="AG304" s="456">
        <v>15426</v>
      </c>
      <c r="AH304" s="655">
        <v>0.3</v>
      </c>
      <c r="AI304" s="767">
        <v>7.0000000000000007E-2</v>
      </c>
      <c r="AJ304" s="796">
        <v>1.3491017760770339</v>
      </c>
      <c r="AK304" s="688">
        <v>1.1870275858807191</v>
      </c>
      <c r="AL304" s="634">
        <v>17.647058823529417</v>
      </c>
      <c r="AM304" s="631">
        <v>16.191208898541198</v>
      </c>
      <c r="AN304" s="631">
        <v>16.054311135316702</v>
      </c>
      <c r="AO304" s="638">
        <v>13.524800372187773</v>
      </c>
      <c r="AP304" s="808">
        <v>0.8</v>
      </c>
      <c r="AQ304" s="808">
        <v>0.68</v>
      </c>
      <c r="AR304" s="809"/>
      <c r="AS304" s="808">
        <v>0.6</v>
      </c>
      <c r="AT304" s="796">
        <v>0.51</v>
      </c>
      <c r="AU304" s="809"/>
      <c r="AV304" s="810">
        <v>0.42</v>
      </c>
      <c r="AW304" s="811">
        <v>0.38</v>
      </c>
      <c r="AX304" s="811">
        <v>0.37</v>
      </c>
      <c r="AY304" s="811">
        <v>0.3</v>
      </c>
      <c r="AZ304" s="811">
        <v>0.28000000000000003</v>
      </c>
      <c r="BA304" s="811">
        <v>0.26</v>
      </c>
      <c r="BB304" s="811">
        <v>0.22500000000000001</v>
      </c>
      <c r="BC304" s="811">
        <v>0.21</v>
      </c>
      <c r="BD304" s="811">
        <v>0.19500000000000001</v>
      </c>
      <c r="BE304" s="811">
        <v>0.185</v>
      </c>
      <c r="BF304" s="811">
        <v>0.17499999999999999</v>
      </c>
      <c r="BG304" s="811">
        <v>0.16500000000000001</v>
      </c>
      <c r="BH304" s="810">
        <v>5.7549999999999999</v>
      </c>
      <c r="BI304" s="405">
        <v>17.647058823529417</v>
      </c>
      <c r="BJ304" s="405">
        <v>13.333333333333353</v>
      </c>
      <c r="BK304" s="405">
        <v>17.647058823529417</v>
      </c>
      <c r="BL304" s="306">
        <v>21.428571428571441</v>
      </c>
      <c r="BM304" s="404">
        <v>10.526315789473673</v>
      </c>
      <c r="BN304" s="306">
        <v>2.7027027027026973</v>
      </c>
      <c r="BO304" s="306">
        <v>23.333333333333339</v>
      </c>
      <c r="BP304" s="306">
        <v>7.1428571428571397</v>
      </c>
      <c r="BQ304" s="306">
        <v>7.6923076923077094</v>
      </c>
      <c r="BR304" s="306">
        <v>15.555555555555568</v>
      </c>
      <c r="BS304" s="306">
        <v>7.1428571428571397</v>
      </c>
      <c r="BT304" s="306">
        <v>7.6923076923076872</v>
      </c>
      <c r="BU304" s="306">
        <v>5.4054054054054168</v>
      </c>
      <c r="BV304" s="306">
        <v>5.7142857142857162</v>
      </c>
      <c r="BW304" s="306">
        <v>6.0606060606060552</v>
      </c>
      <c r="BX304" s="404">
        <v>11.268303776043718</v>
      </c>
      <c r="BY304" s="405">
        <v>6.2112418348917311</v>
      </c>
      <c r="BZ304" s="788" t="s">
        <v>1862</v>
      </c>
      <c r="CA304" s="486">
        <v>-7.6757097455435002</v>
      </c>
      <c r="CB304" s="348">
        <v>17.763420689239108</v>
      </c>
      <c r="CC304" s="404">
        <v>77.798260869565212</v>
      </c>
      <c r="CD304" s="570">
        <v>0.88</v>
      </c>
      <c r="CE304" s="419">
        <v>0.94688000000000017</v>
      </c>
      <c r="CF304" s="419">
        <v>1.0141084800000002</v>
      </c>
      <c r="CG304" s="419">
        <v>1.0861101820800001</v>
      </c>
      <c r="CH304" s="496">
        <v>1.1632240050076801</v>
      </c>
      <c r="CI304" s="416">
        <v>5.0903226670876807</v>
      </c>
      <c r="CJ304" s="405">
        <v>8.6999191028673408</v>
      </c>
      <c r="CK304" s="457">
        <v>0.62</v>
      </c>
      <c r="CL304" s="458">
        <v>31.44</v>
      </c>
      <c r="CM304" s="458">
        <v>-0.8</v>
      </c>
      <c r="CN304" s="459">
        <v>10.26</v>
      </c>
      <c r="CO304" s="460">
        <v>15.7</v>
      </c>
    </row>
    <row r="305" spans="1:93" ht="11.25" customHeight="1">
      <c r="A305" s="91" t="s">
        <v>2592</v>
      </c>
      <c r="B305" s="91" t="s">
        <v>734</v>
      </c>
      <c r="C305" s="29" t="s">
        <v>3267</v>
      </c>
      <c r="D305" s="117">
        <v>7</v>
      </c>
      <c r="E305" s="24">
        <v>411</v>
      </c>
      <c r="F305" s="38" t="s">
        <v>2049</v>
      </c>
      <c r="G305" s="39" t="s">
        <v>2049</v>
      </c>
      <c r="H305" s="184">
        <v>113.8</v>
      </c>
      <c r="I305" s="227">
        <v>1.9683655536028122</v>
      </c>
      <c r="J305" s="126">
        <v>0.5</v>
      </c>
      <c r="K305" s="126">
        <v>0.56000000000000005</v>
      </c>
      <c r="L305" s="83">
        <v>12</v>
      </c>
      <c r="M305" s="140">
        <v>41968</v>
      </c>
      <c r="N305" s="27">
        <v>41971</v>
      </c>
      <c r="O305" s="28">
        <v>41988</v>
      </c>
      <c r="P305" s="93" t="s">
        <v>1444</v>
      </c>
      <c r="Q305" s="109" t="s">
        <v>2340</v>
      </c>
      <c r="R305" s="224">
        <v>2.2400000000000002</v>
      </c>
      <c r="S305" s="231">
        <v>40.875912408759127</v>
      </c>
      <c r="T305" s="680">
        <v>78.184045114862982</v>
      </c>
      <c r="U305" s="227">
        <v>20.76642335766423</v>
      </c>
      <c r="V305" s="263">
        <v>12</v>
      </c>
      <c r="W305" s="161">
        <v>5.48</v>
      </c>
      <c r="X305" s="149">
        <v>2.27</v>
      </c>
      <c r="Y305" s="155">
        <v>1.98</v>
      </c>
      <c r="Z305" s="149">
        <v>3.44</v>
      </c>
      <c r="AA305" s="156">
        <v>16.5</v>
      </c>
      <c r="AB305" s="432">
        <v>0.4</v>
      </c>
      <c r="AC305" s="474">
        <v>14.69</v>
      </c>
      <c r="AD305" s="443">
        <v>11.7</v>
      </c>
      <c r="AE305" s="440">
        <v>9.15</v>
      </c>
      <c r="AF305" s="723">
        <v>9</v>
      </c>
      <c r="AG305" s="456">
        <v>6636</v>
      </c>
      <c r="AH305" s="655">
        <v>0.4</v>
      </c>
      <c r="AI305" s="767">
        <v>0.31</v>
      </c>
      <c r="AJ305" s="796">
        <v>0.68639836608413185</v>
      </c>
      <c r="AK305" s="688">
        <v>1.7645303318121393</v>
      </c>
      <c r="AL305" s="634">
        <v>11.351351351351347</v>
      </c>
      <c r="AM305" s="631">
        <v>10.664385671722121</v>
      </c>
      <c r="AN305" s="631">
        <v>8.0308608831843422</v>
      </c>
      <c r="AO305" s="235">
        <v>4.5512739216768239</v>
      </c>
      <c r="AP305" s="808">
        <v>2.06</v>
      </c>
      <c r="AQ305" s="808">
        <v>1.85</v>
      </c>
      <c r="AR305" s="809"/>
      <c r="AS305" s="808">
        <v>1.68</v>
      </c>
      <c r="AT305" s="796">
        <v>1.52</v>
      </c>
      <c r="AU305" s="809"/>
      <c r="AV305" s="810">
        <v>1.44</v>
      </c>
      <c r="AW305" s="812">
        <v>1.4</v>
      </c>
      <c r="AX305" s="811">
        <v>1.36</v>
      </c>
      <c r="AY305" s="812">
        <v>1.32</v>
      </c>
      <c r="AZ305" s="812">
        <v>1.32</v>
      </c>
      <c r="BA305" s="812">
        <v>1.32</v>
      </c>
      <c r="BB305" s="812">
        <v>1.32</v>
      </c>
      <c r="BC305" s="812">
        <v>1.32</v>
      </c>
      <c r="BD305" s="812">
        <v>1.32</v>
      </c>
      <c r="BE305" s="812">
        <v>1.32</v>
      </c>
      <c r="BF305" s="811">
        <v>1.3</v>
      </c>
      <c r="BG305" s="811">
        <v>1.26</v>
      </c>
      <c r="BH305" s="810">
        <v>23.11</v>
      </c>
      <c r="BI305" s="405">
        <v>11.351351351351347</v>
      </c>
      <c r="BJ305" s="405">
        <v>10.119047619047628</v>
      </c>
      <c r="BK305" s="405">
        <v>10.526315789473673</v>
      </c>
      <c r="BL305" s="306">
        <v>5.555555555555558</v>
      </c>
      <c r="BM305" s="404">
        <v>2.8571428571428692</v>
      </c>
      <c r="BN305" s="306">
        <v>2.9411764705882248</v>
      </c>
      <c r="BO305" s="306">
        <v>3.0303030303030276</v>
      </c>
      <c r="BP305" s="306">
        <v>0</v>
      </c>
      <c r="BQ305" s="306">
        <v>0</v>
      </c>
      <c r="BR305" s="306">
        <v>0</v>
      </c>
      <c r="BS305" s="306">
        <v>0</v>
      </c>
      <c r="BT305" s="306">
        <v>0</v>
      </c>
      <c r="BU305" s="306">
        <v>0</v>
      </c>
      <c r="BV305" s="306">
        <v>1.538461538461533</v>
      </c>
      <c r="BW305" s="306">
        <v>3.1746031746031855</v>
      </c>
      <c r="BX305" s="404">
        <v>3.4062638257684696</v>
      </c>
      <c r="BY305" s="405">
        <v>3.9775856588483238</v>
      </c>
      <c r="BZ305" s="788" t="s">
        <v>2558</v>
      </c>
      <c r="CA305" s="486">
        <v>-10.767196920877076</v>
      </c>
      <c r="CB305" s="348">
        <v>9.9992264367871542</v>
      </c>
      <c r="CC305" s="404">
        <v>61.404965738672487</v>
      </c>
      <c r="CD305" s="570">
        <v>2.0682399999999999</v>
      </c>
      <c r="CE305" s="419">
        <v>2.275064</v>
      </c>
      <c r="CF305" s="419">
        <v>2.4832323559999998</v>
      </c>
      <c r="CG305" s="419">
        <v>2.7104481165739998</v>
      </c>
      <c r="CH305" s="496">
        <v>2.9584541192405207</v>
      </c>
      <c r="CI305" s="416">
        <v>12.495438591814521</v>
      </c>
      <c r="CJ305" s="405">
        <v>10.980174509503096</v>
      </c>
      <c r="CK305" s="457">
        <v>1.19</v>
      </c>
      <c r="CL305" s="458">
        <v>19.78</v>
      </c>
      <c r="CM305" s="458">
        <v>-9.6999999999999993</v>
      </c>
      <c r="CN305" s="525">
        <v>5.08</v>
      </c>
      <c r="CO305" s="508">
        <v>0.13</v>
      </c>
    </row>
    <row r="306" spans="1:93" ht="11.25" customHeight="1">
      <c r="A306" s="23" t="s">
        <v>2009</v>
      </c>
      <c r="B306" s="24" t="s">
        <v>2010</v>
      </c>
      <c r="C306" s="217" t="s">
        <v>497</v>
      </c>
      <c r="D306" s="117">
        <v>5</v>
      </c>
      <c r="E306" s="24">
        <v>569</v>
      </c>
      <c r="F306" s="38" t="s">
        <v>1572</v>
      </c>
      <c r="G306" s="39" t="s">
        <v>1572</v>
      </c>
      <c r="H306" s="184">
        <v>10.94</v>
      </c>
      <c r="I306" s="227">
        <v>2.1937842778793417</v>
      </c>
      <c r="J306" s="126">
        <v>0.05</v>
      </c>
      <c r="K306" s="126">
        <v>0.06</v>
      </c>
      <c r="L306" s="83">
        <v>20</v>
      </c>
      <c r="M306" s="140">
        <v>41990</v>
      </c>
      <c r="N306" s="27">
        <v>41992</v>
      </c>
      <c r="O306" s="28">
        <v>42006</v>
      </c>
      <c r="P306" s="26" t="s">
        <v>2777</v>
      </c>
      <c r="Q306" s="627"/>
      <c r="R306" s="224">
        <v>0.24</v>
      </c>
      <c r="S306" s="672">
        <v>33.333333333333329</v>
      </c>
      <c r="T306" s="681">
        <v>0.64606117295216148</v>
      </c>
      <c r="U306" s="229">
        <v>15.194444444444445</v>
      </c>
      <c r="V306" s="263">
        <v>12</v>
      </c>
      <c r="W306" s="161">
        <v>0.72</v>
      </c>
      <c r="X306" s="149">
        <v>1.81</v>
      </c>
      <c r="Y306" s="155">
        <v>4.4800000000000004</v>
      </c>
      <c r="Z306" s="149">
        <v>1.5</v>
      </c>
      <c r="AA306" s="156">
        <v>10.199999999999999</v>
      </c>
      <c r="AB306" s="432">
        <v>0</v>
      </c>
      <c r="AC306" s="474">
        <v>10.09</v>
      </c>
      <c r="AD306" s="443">
        <v>16.2</v>
      </c>
      <c r="AE306" s="440">
        <v>8.4</v>
      </c>
      <c r="AF306" s="723">
        <v>23</v>
      </c>
      <c r="AG306" s="456">
        <v>8862</v>
      </c>
      <c r="AH306" s="655">
        <v>0.8</v>
      </c>
      <c r="AI306" s="767">
        <v>0.73</v>
      </c>
      <c r="AJ306" s="797">
        <v>0.25518897231557736</v>
      </c>
      <c r="AK306" s="686" t="s">
        <v>462</v>
      </c>
      <c r="AL306" s="634">
        <v>11.111111111111116</v>
      </c>
      <c r="AM306" s="631">
        <v>41.89834119703837</v>
      </c>
      <c r="AN306" s="631">
        <v>4.1340613515123525</v>
      </c>
      <c r="AO306" s="1006">
        <v>-12.083741174703988</v>
      </c>
      <c r="AP306" s="808">
        <v>0.2</v>
      </c>
      <c r="AQ306" s="808">
        <v>0.18</v>
      </c>
      <c r="AR306" s="809"/>
      <c r="AS306" s="813">
        <v>0.16</v>
      </c>
      <c r="AT306" s="796">
        <v>7.0000000000000007E-2</v>
      </c>
      <c r="AU306" s="809"/>
      <c r="AV306" s="818">
        <v>0.04</v>
      </c>
      <c r="AW306" s="812">
        <v>0.16333</v>
      </c>
      <c r="AX306" s="812">
        <v>0.79666999999999999</v>
      </c>
      <c r="AY306" s="811">
        <v>1.0449999999999999</v>
      </c>
      <c r="AZ306" s="811">
        <v>0.96499999999999997</v>
      </c>
      <c r="BA306" s="811">
        <v>0.83</v>
      </c>
      <c r="BB306" s="811">
        <v>0.72499999999999998</v>
      </c>
      <c r="BC306" s="811">
        <v>0.65500000000000003</v>
      </c>
      <c r="BD306" s="812">
        <v>0.64</v>
      </c>
      <c r="BE306" s="811">
        <v>0.76</v>
      </c>
      <c r="BF306" s="811">
        <v>0.74546000000000001</v>
      </c>
      <c r="BG306" s="811">
        <v>0.67769000000000001</v>
      </c>
      <c r="BH306" s="810">
        <v>8.6531500000000001</v>
      </c>
      <c r="BI306" s="405">
        <v>11.111111111111116</v>
      </c>
      <c r="BJ306" s="405">
        <v>12.5</v>
      </c>
      <c r="BK306" s="405">
        <v>128.57142857142856</v>
      </c>
      <c r="BL306" s="306">
        <v>75</v>
      </c>
      <c r="BM306" s="404">
        <v>0</v>
      </c>
      <c r="BN306" s="306">
        <v>0</v>
      </c>
      <c r="BO306" s="306">
        <v>0</v>
      </c>
      <c r="BP306" s="306">
        <v>8.2901554404144928</v>
      </c>
      <c r="BQ306" s="306">
        <v>16.265060240963859</v>
      </c>
      <c r="BR306" s="306">
        <v>14.482758620689662</v>
      </c>
      <c r="BS306" s="306">
        <v>10.687022900763354</v>
      </c>
      <c r="BT306" s="306">
        <v>2.34375</v>
      </c>
      <c r="BU306" s="306">
        <v>0</v>
      </c>
      <c r="BV306" s="306">
        <v>1.9504735331204781</v>
      </c>
      <c r="BW306" s="306">
        <v>10.000147560093842</v>
      </c>
      <c r="BX306" s="404">
        <v>19.413460531905692</v>
      </c>
      <c r="BY306" s="405">
        <v>34.203922160641255</v>
      </c>
      <c r="BZ306" s="788" t="s">
        <v>2637</v>
      </c>
      <c r="CA306" s="486">
        <v>-8.8665988150527504</v>
      </c>
      <c r="CB306" s="348">
        <v>6.3278456293916943</v>
      </c>
      <c r="CC306" s="404">
        <v>58.734252897978401</v>
      </c>
      <c r="CD306" s="570">
        <v>0.2</v>
      </c>
      <c r="CE306" s="419">
        <v>0.22</v>
      </c>
      <c r="CF306" s="419">
        <v>0.23848000000000005</v>
      </c>
      <c r="CG306" s="419">
        <v>0.25851232000000007</v>
      </c>
      <c r="CH306" s="496">
        <v>0.28022735488000011</v>
      </c>
      <c r="CI306" s="416">
        <v>1.1972196748800001</v>
      </c>
      <c r="CJ306" s="405">
        <v>10.943507082998174</v>
      </c>
      <c r="CK306" s="457">
        <v>1.25</v>
      </c>
      <c r="CL306" s="458">
        <v>25.14</v>
      </c>
      <c r="CM306" s="458">
        <v>-0.73</v>
      </c>
      <c r="CN306" s="525">
        <v>6.03</v>
      </c>
      <c r="CO306" s="508">
        <v>11.59</v>
      </c>
    </row>
    <row r="307" spans="1:93" ht="11.25" customHeight="1">
      <c r="A307" s="15" t="s">
        <v>116</v>
      </c>
      <c r="B307" s="16" t="s">
        <v>2297</v>
      </c>
      <c r="C307" s="373" t="s">
        <v>1345</v>
      </c>
      <c r="D307" s="116">
        <v>5</v>
      </c>
      <c r="E307" s="24">
        <v>496</v>
      </c>
      <c r="F307" s="78" t="s">
        <v>2659</v>
      </c>
      <c r="G307" s="50" t="s">
        <v>2659</v>
      </c>
      <c r="H307" s="183">
        <v>77.260000000000005</v>
      </c>
      <c r="I307" s="226">
        <v>1.4496505306756406</v>
      </c>
      <c r="J307" s="202">
        <v>0.23</v>
      </c>
      <c r="K307" s="202">
        <v>0.28000000000000003</v>
      </c>
      <c r="L307" s="96">
        <v>21.739130434782616</v>
      </c>
      <c r="M307" s="875">
        <v>41743</v>
      </c>
      <c r="N307" s="873">
        <v>41745</v>
      </c>
      <c r="O307" s="874">
        <v>41759</v>
      </c>
      <c r="P307" s="19" t="s">
        <v>1198</v>
      </c>
      <c r="Q307" s="430"/>
      <c r="R307" s="225">
        <v>1.1200000000000001</v>
      </c>
      <c r="S307" s="231">
        <v>32.369942196531795</v>
      </c>
      <c r="T307" s="680">
        <v>101.46968038153506</v>
      </c>
      <c r="U307" s="227">
        <v>22.329479768786129</v>
      </c>
      <c r="V307" s="267">
        <v>12</v>
      </c>
      <c r="W307" s="169">
        <v>3.46</v>
      </c>
      <c r="X307" s="171">
        <v>1.49</v>
      </c>
      <c r="Y307" s="170">
        <v>2.86</v>
      </c>
      <c r="Z307" s="171">
        <v>4.09</v>
      </c>
      <c r="AA307" s="172">
        <v>17.7</v>
      </c>
      <c r="AB307" s="433">
        <v>12</v>
      </c>
      <c r="AC307" s="446">
        <v>11.25</v>
      </c>
      <c r="AD307" s="442">
        <v>19.8</v>
      </c>
      <c r="AE307" s="441">
        <v>15</v>
      </c>
      <c r="AF307" s="724">
        <v>16</v>
      </c>
      <c r="AG307" s="461">
        <v>6134</v>
      </c>
      <c r="AH307" s="737">
        <v>0.6</v>
      </c>
      <c r="AI307" s="768">
        <v>0.57999999999999996</v>
      </c>
      <c r="AJ307" s="796">
        <v>0.87824740867426432</v>
      </c>
      <c r="AK307" s="688">
        <v>1.219774937805725</v>
      </c>
      <c r="AL307" s="632">
        <v>20.2247191011236</v>
      </c>
      <c r="AM307" s="633">
        <v>17.475313871421093</v>
      </c>
      <c r="AN307" s="633">
        <v>17.389298691750433</v>
      </c>
      <c r="AO307" s="234">
        <v>14.256153453220112</v>
      </c>
      <c r="AP307" s="803">
        <v>1.07</v>
      </c>
      <c r="AQ307" s="803">
        <v>0.89</v>
      </c>
      <c r="AR307" s="802"/>
      <c r="AS307" s="803">
        <v>0.77</v>
      </c>
      <c r="AT307" s="795">
        <v>0.66</v>
      </c>
      <c r="AU307" s="802"/>
      <c r="AV307" s="805">
        <v>0.56999999999999995</v>
      </c>
      <c r="AW307" s="807">
        <v>0.48</v>
      </c>
      <c r="AX307" s="807">
        <v>0.48</v>
      </c>
      <c r="AY307" s="806">
        <v>0.46</v>
      </c>
      <c r="AZ307" s="806">
        <v>0.38</v>
      </c>
      <c r="BA307" s="807">
        <v>0.32</v>
      </c>
      <c r="BB307" s="806">
        <v>0.28222000000000003</v>
      </c>
      <c r="BC307" s="807">
        <v>0.24887999999999999</v>
      </c>
      <c r="BD307" s="807">
        <v>0.24887999999999999</v>
      </c>
      <c r="BE307" s="807">
        <v>0.24887999999999999</v>
      </c>
      <c r="BF307" s="807">
        <v>0.24887999999999999</v>
      </c>
      <c r="BG307" s="806">
        <v>0.24887999999999999</v>
      </c>
      <c r="BH307" s="805">
        <v>7.6066199999999986</v>
      </c>
      <c r="BI307" s="407">
        <v>20.2247191011236</v>
      </c>
      <c r="BJ307" s="407">
        <v>15.58441558441559</v>
      </c>
      <c r="BK307" s="407">
        <v>16.666666666666675</v>
      </c>
      <c r="BL307" s="394">
        <v>15.789473684210531</v>
      </c>
      <c r="BM307" s="406">
        <v>18.75</v>
      </c>
      <c r="BN307" s="394">
        <v>0</v>
      </c>
      <c r="BO307" s="394">
        <v>4.3478260869565188</v>
      </c>
      <c r="BP307" s="394">
        <v>21.052631578947366</v>
      </c>
      <c r="BQ307" s="394">
        <v>18.75</v>
      </c>
      <c r="BR307" s="394">
        <v>13.38671958046913</v>
      </c>
      <c r="BS307" s="394">
        <v>13.396014143362267</v>
      </c>
      <c r="BT307" s="394">
        <v>0</v>
      </c>
      <c r="BU307" s="394">
        <v>0</v>
      </c>
      <c r="BV307" s="394">
        <v>0</v>
      </c>
      <c r="BW307" s="394">
        <v>0</v>
      </c>
      <c r="BX307" s="406">
        <v>10.529897761743445</v>
      </c>
      <c r="BY307" s="407">
        <v>8.3255296923552322</v>
      </c>
      <c r="BZ307" s="787" t="s">
        <v>2558</v>
      </c>
      <c r="CA307" s="682">
        <v>-3.4905305463600556</v>
      </c>
      <c r="CB307" s="350">
        <v>18.838949222426074</v>
      </c>
      <c r="CC307" s="406">
        <v>69.230057803468213</v>
      </c>
      <c r="CD307" s="554">
        <v>1.1770000000000003</v>
      </c>
      <c r="CE307" s="417">
        <v>1.2947000000000004</v>
      </c>
      <c r="CF307" s="417">
        <v>1.4241700000000006</v>
      </c>
      <c r="CG307" s="417">
        <v>1.5665870000000008</v>
      </c>
      <c r="CH307" s="495">
        <v>1.723245700000001</v>
      </c>
      <c r="CI307" s="418">
        <v>7.1857027000000038</v>
      </c>
      <c r="CJ307" s="407">
        <v>9.3006765467253469</v>
      </c>
      <c r="CK307" s="462">
        <v>1.42</v>
      </c>
      <c r="CL307" s="463">
        <v>17.670000000000002</v>
      </c>
      <c r="CM307" s="463">
        <v>-4.4800000000000004</v>
      </c>
      <c r="CN307" s="529">
        <v>2.68</v>
      </c>
      <c r="CO307" s="530">
        <v>2.34</v>
      </c>
    </row>
    <row r="308" spans="1:93" ht="11.25" customHeight="1">
      <c r="A308" s="24" t="s">
        <v>1385</v>
      </c>
      <c r="B308" s="24" t="s">
        <v>2747</v>
      </c>
      <c r="C308" s="29" t="s">
        <v>1345</v>
      </c>
      <c r="D308" s="117">
        <v>40</v>
      </c>
      <c r="E308" s="121">
        <v>56</v>
      </c>
      <c r="F308" s="38" t="s">
        <v>2049</v>
      </c>
      <c r="G308" s="39" t="s">
        <v>2049</v>
      </c>
      <c r="H308" s="161">
        <v>98.86</v>
      </c>
      <c r="I308" s="227">
        <v>1.9623710297390247</v>
      </c>
      <c r="J308" s="106">
        <v>0.42</v>
      </c>
      <c r="K308" s="106">
        <v>0.48499999999999999</v>
      </c>
      <c r="L308" s="218">
        <v>15.476190476190489</v>
      </c>
      <c r="M308" s="140">
        <v>41908</v>
      </c>
      <c r="N308" s="27">
        <v>41912</v>
      </c>
      <c r="O308" s="28">
        <v>41919</v>
      </c>
      <c r="P308" s="93" t="s">
        <v>3716</v>
      </c>
      <c r="Q308" s="515"/>
      <c r="R308" s="224">
        <v>1.94</v>
      </c>
      <c r="S308" s="231">
        <v>41.452991452991455</v>
      </c>
      <c r="T308" s="680">
        <v>129.29264861406273</v>
      </c>
      <c r="U308" s="227">
        <v>21.123931623931625</v>
      </c>
      <c r="V308" s="263">
        <v>12</v>
      </c>
      <c r="W308" s="161">
        <v>4.68</v>
      </c>
      <c r="X308" s="149">
        <v>1.68</v>
      </c>
      <c r="Y308" s="155">
        <v>2.59</v>
      </c>
      <c r="Z308" s="149">
        <v>5.6</v>
      </c>
      <c r="AA308" s="156">
        <v>37.299999999999997</v>
      </c>
      <c r="AB308" s="432">
        <v>28.7</v>
      </c>
      <c r="AC308" s="474">
        <v>11.07</v>
      </c>
      <c r="AD308" s="443">
        <v>19.3</v>
      </c>
      <c r="AE308" s="440">
        <v>12.59</v>
      </c>
      <c r="AF308" s="723">
        <v>23</v>
      </c>
      <c r="AG308" s="456">
        <v>37512</v>
      </c>
      <c r="AH308" s="655">
        <v>0.1</v>
      </c>
      <c r="AI308" s="767">
        <v>1.0900000000000001</v>
      </c>
      <c r="AJ308" s="796">
        <v>0.36640997932985858</v>
      </c>
      <c r="AK308" s="688">
        <v>0.53115930884998286</v>
      </c>
      <c r="AL308" s="634">
        <v>11.858974358974361</v>
      </c>
      <c r="AM308" s="631">
        <v>8.1364517176354845</v>
      </c>
      <c r="AN308" s="631">
        <v>7.0717126010662712</v>
      </c>
      <c r="AO308" s="638">
        <v>13.31373183758615</v>
      </c>
      <c r="AP308" s="808">
        <v>1.7450000000000001</v>
      </c>
      <c r="AQ308" s="808">
        <v>1.56</v>
      </c>
      <c r="AR308" s="809" t="s">
        <v>1127</v>
      </c>
      <c r="AS308" s="808">
        <v>1.46</v>
      </c>
      <c r="AT308" s="796">
        <v>1.38</v>
      </c>
      <c r="AU308" s="809"/>
      <c r="AV308" s="810">
        <v>1.27</v>
      </c>
      <c r="AW308" s="812">
        <v>1.24</v>
      </c>
      <c r="AX308" s="811">
        <v>1.1499999999999999</v>
      </c>
      <c r="AY308" s="811">
        <v>0.91</v>
      </c>
      <c r="AZ308" s="811">
        <v>0.70499999999999996</v>
      </c>
      <c r="BA308" s="811">
        <v>0.58499999999999996</v>
      </c>
      <c r="BB308" s="811">
        <v>0.5</v>
      </c>
      <c r="BC308" s="811">
        <v>0.46500000000000002</v>
      </c>
      <c r="BD308" s="811">
        <v>0.44500000000000001</v>
      </c>
      <c r="BE308" s="811">
        <v>0.41</v>
      </c>
      <c r="BF308" s="811">
        <v>0.37</v>
      </c>
      <c r="BG308" s="811">
        <v>0.315</v>
      </c>
      <c r="BH308" s="810">
        <v>14.51</v>
      </c>
      <c r="BI308" s="405">
        <v>11.858974358974361</v>
      </c>
      <c r="BJ308" s="405">
        <v>6.8493150684931559</v>
      </c>
      <c r="BK308" s="405">
        <v>5.7971014492753659</v>
      </c>
      <c r="BL308" s="306">
        <v>8.6614173228346303</v>
      </c>
      <c r="BM308" s="404">
        <v>2.4193548387096753</v>
      </c>
      <c r="BN308" s="306">
        <v>7.8260869565217384</v>
      </c>
      <c r="BO308" s="306">
        <v>26.373626373626369</v>
      </c>
      <c r="BP308" s="306">
        <v>29.078014184397173</v>
      </c>
      <c r="BQ308" s="306">
        <v>20.512820512820507</v>
      </c>
      <c r="BR308" s="306">
        <v>17</v>
      </c>
      <c r="BS308" s="306">
        <v>7.5268817204301008</v>
      </c>
      <c r="BT308" s="306">
        <v>4.4943820224719211</v>
      </c>
      <c r="BU308" s="306">
        <v>8.5365853658536661</v>
      </c>
      <c r="BV308" s="306">
        <v>10.810810810810811</v>
      </c>
      <c r="BW308" s="306">
        <v>17.460317460317466</v>
      </c>
      <c r="BX308" s="404">
        <v>12.34704589636913</v>
      </c>
      <c r="BY308" s="405">
        <v>7.7411050498471905</v>
      </c>
      <c r="BZ308" s="788" t="s">
        <v>2558</v>
      </c>
      <c r="CA308" s="486">
        <v>-12.08984799312633</v>
      </c>
      <c r="CB308" s="348">
        <v>9.034083630805295</v>
      </c>
      <c r="CC308" s="404">
        <v>78.81638985165857</v>
      </c>
      <c r="CD308" s="570">
        <v>1.9195000000000002</v>
      </c>
      <c r="CE308" s="419">
        <v>2.1114500000000005</v>
      </c>
      <c r="CF308" s="419">
        <v>2.3225950000000006</v>
      </c>
      <c r="CG308" s="419">
        <v>2.5548545000000007</v>
      </c>
      <c r="CH308" s="496">
        <v>2.8103399500000008</v>
      </c>
      <c r="CI308" s="416">
        <v>11.718739450000003</v>
      </c>
      <c r="CJ308" s="405">
        <v>11.853873609144246</v>
      </c>
      <c r="CK308" s="457">
        <v>1.24</v>
      </c>
      <c r="CL308" s="458">
        <v>26.35</v>
      </c>
      <c r="CM308" s="458">
        <v>-1.0900000000000001</v>
      </c>
      <c r="CN308" s="459">
        <v>3.75</v>
      </c>
      <c r="CO308" s="460">
        <v>10.88</v>
      </c>
    </row>
    <row r="309" spans="1:93" ht="11.25" customHeight="1">
      <c r="A309" s="23" t="s">
        <v>2012</v>
      </c>
      <c r="B309" s="24" t="s">
        <v>2013</v>
      </c>
      <c r="C309" s="29" t="s">
        <v>3294</v>
      </c>
      <c r="D309" s="199">
        <v>22</v>
      </c>
      <c r="E309" s="121">
        <v>121</v>
      </c>
      <c r="F309" s="38" t="s">
        <v>2049</v>
      </c>
      <c r="G309" s="39" t="s">
        <v>2049</v>
      </c>
      <c r="H309" s="161">
        <v>38.64</v>
      </c>
      <c r="I309" s="227">
        <v>1.2422360248447204</v>
      </c>
      <c r="J309" s="94">
        <v>0.11700000000000001</v>
      </c>
      <c r="K309" s="94">
        <v>0.12</v>
      </c>
      <c r="L309" s="83">
        <v>2.564102564102555</v>
      </c>
      <c r="M309" s="140">
        <v>41879</v>
      </c>
      <c r="N309" s="27">
        <v>41884</v>
      </c>
      <c r="O309" s="28">
        <v>41913</v>
      </c>
      <c r="P309" s="26" t="s">
        <v>3171</v>
      </c>
      <c r="Q309" s="91" t="s">
        <v>1804</v>
      </c>
      <c r="R309" s="224">
        <v>0.48</v>
      </c>
      <c r="S309" s="231">
        <v>12.276214833759589</v>
      </c>
      <c r="T309" s="680">
        <v>-10.347074454742256</v>
      </c>
      <c r="U309" s="227">
        <v>9.882352941176471</v>
      </c>
      <c r="V309" s="263">
        <v>12</v>
      </c>
      <c r="W309" s="161">
        <v>3.91</v>
      </c>
      <c r="X309" s="149">
        <v>0.99</v>
      </c>
      <c r="Y309" s="155">
        <v>1.1000000000000001</v>
      </c>
      <c r="Z309" s="149">
        <v>1.83</v>
      </c>
      <c r="AA309" s="156">
        <v>19.899999999999999</v>
      </c>
      <c r="AB309" s="432">
        <v>-24.9</v>
      </c>
      <c r="AC309" s="474">
        <v>184.1</v>
      </c>
      <c r="AD309" s="443">
        <v>-5.3</v>
      </c>
      <c r="AE309" s="440">
        <v>10</v>
      </c>
      <c r="AF309" s="723">
        <v>7</v>
      </c>
      <c r="AG309" s="456">
        <v>32847</v>
      </c>
      <c r="AH309" s="655">
        <v>0.01</v>
      </c>
      <c r="AI309" s="767">
        <v>0.28000000000000003</v>
      </c>
      <c r="AJ309" s="796" t="s">
        <v>462</v>
      </c>
      <c r="AK309" s="688">
        <v>1.0136099668173963</v>
      </c>
      <c r="AL309" s="634">
        <v>2.564102564102555</v>
      </c>
      <c r="AM309" s="631">
        <v>2.7873468089637532</v>
      </c>
      <c r="AN309" s="631">
        <v>5.1172345971549849</v>
      </c>
      <c r="AO309" s="235">
        <v>5.0485243482978337</v>
      </c>
      <c r="AP309" s="808">
        <v>0.48</v>
      </c>
      <c r="AQ309" s="808">
        <v>0.46800000000000003</v>
      </c>
      <c r="AR309" s="809"/>
      <c r="AS309" s="808">
        <v>0.46599999999999997</v>
      </c>
      <c r="AT309" s="796">
        <v>0.442</v>
      </c>
      <c r="AU309" s="809"/>
      <c r="AV309" s="810">
        <v>0.41800000000000004</v>
      </c>
      <c r="AW309" s="811">
        <v>0.374</v>
      </c>
      <c r="AX309" s="811">
        <v>0.36199999999999999</v>
      </c>
      <c r="AY309" s="811">
        <v>0.35</v>
      </c>
      <c r="AZ309" s="811">
        <v>0.32</v>
      </c>
      <c r="BA309" s="811">
        <v>0.31333</v>
      </c>
      <c r="BB309" s="811">
        <v>0.29332000000000003</v>
      </c>
      <c r="BC309" s="811">
        <v>0.28999000000000003</v>
      </c>
      <c r="BD309" s="811">
        <v>0.28000000000000003</v>
      </c>
      <c r="BE309" s="811">
        <v>0.27500000000000002</v>
      </c>
      <c r="BF309" s="811">
        <v>0.26</v>
      </c>
      <c r="BG309" s="811">
        <v>0.25001000000000001</v>
      </c>
      <c r="BH309" s="810">
        <v>5.6416500000000003</v>
      </c>
      <c r="BI309" s="405">
        <v>2.564102564102555</v>
      </c>
      <c r="BJ309" s="405">
        <v>0.42918454935623185</v>
      </c>
      <c r="BK309" s="405">
        <v>5.4298642533936681</v>
      </c>
      <c r="BL309" s="306">
        <v>5.7416267942583588</v>
      </c>
      <c r="BM309" s="404">
        <v>11.764705882352944</v>
      </c>
      <c r="BN309" s="306">
        <v>3.3149171270718369</v>
      </c>
      <c r="BO309" s="306">
        <v>3.4285714285714253</v>
      </c>
      <c r="BP309" s="306">
        <v>9.375</v>
      </c>
      <c r="BQ309" s="306">
        <v>2.1287460504898936</v>
      </c>
      <c r="BR309" s="306">
        <v>6.8219009954997745</v>
      </c>
      <c r="BS309" s="306">
        <v>1.1483154591537703</v>
      </c>
      <c r="BT309" s="306">
        <v>3.5678571428571448</v>
      </c>
      <c r="BU309" s="306">
        <v>1.8181818181818299</v>
      </c>
      <c r="BV309" s="306">
        <v>5.7692307692307709</v>
      </c>
      <c r="BW309" s="306">
        <v>3.9958401663933385</v>
      </c>
      <c r="BX309" s="404">
        <v>4.4865363333942367</v>
      </c>
      <c r="BY309" s="405">
        <v>2.9887654282922758</v>
      </c>
      <c r="BZ309" s="788" t="s">
        <v>1465</v>
      </c>
      <c r="CA309" s="486">
        <v>-3.522882319176766</v>
      </c>
      <c r="CB309" s="348">
        <v>6.359470621999705</v>
      </c>
      <c r="CC309" s="404">
        <v>62.838066830514357</v>
      </c>
      <c r="CD309" s="570">
        <v>0.48480000000000001</v>
      </c>
      <c r="CE309" s="419">
        <v>0.53328000000000009</v>
      </c>
      <c r="CF309" s="419">
        <v>0.58660800000000013</v>
      </c>
      <c r="CG309" s="419">
        <v>0.6452688000000002</v>
      </c>
      <c r="CH309" s="496">
        <v>0.70979568000000026</v>
      </c>
      <c r="CI309" s="416">
        <v>2.9597524800000006</v>
      </c>
      <c r="CJ309" s="405">
        <v>7.6598149068322989</v>
      </c>
      <c r="CK309" s="457">
        <v>1.3</v>
      </c>
      <c r="CL309" s="458">
        <v>7.78</v>
      </c>
      <c r="CM309" s="458">
        <v>-28.22</v>
      </c>
      <c r="CN309" s="525">
        <v>-3.91</v>
      </c>
      <c r="CO309" s="508">
        <v>-17.61</v>
      </c>
    </row>
    <row r="310" spans="1:93" ht="11.25" customHeight="1">
      <c r="A310" s="86" t="s">
        <v>3448</v>
      </c>
      <c r="B310" s="24" t="s">
        <v>3449</v>
      </c>
      <c r="C310" s="29" t="s">
        <v>3417</v>
      </c>
      <c r="D310" s="199">
        <v>13</v>
      </c>
      <c r="E310" s="121">
        <v>244</v>
      </c>
      <c r="F310" s="38" t="s">
        <v>1572</v>
      </c>
      <c r="G310" s="39" t="s">
        <v>1572</v>
      </c>
      <c r="H310" s="184">
        <v>77.55</v>
      </c>
      <c r="I310" s="227">
        <v>2.2179239200515797</v>
      </c>
      <c r="J310" s="106">
        <v>0.36</v>
      </c>
      <c r="K310" s="106">
        <v>0.43</v>
      </c>
      <c r="L310" s="83">
        <v>19.444444444444443</v>
      </c>
      <c r="M310" s="140">
        <v>42074</v>
      </c>
      <c r="N310" s="27">
        <v>42076</v>
      </c>
      <c r="O310" s="28">
        <v>42090</v>
      </c>
      <c r="P310" s="93" t="s">
        <v>464</v>
      </c>
      <c r="Q310" s="24"/>
      <c r="R310" s="224">
        <v>1.72</v>
      </c>
      <c r="S310" s="231">
        <v>43.989769820971865</v>
      </c>
      <c r="T310" s="680">
        <v>7.0490800583871138</v>
      </c>
      <c r="U310" s="227">
        <v>19.833759590792837</v>
      </c>
      <c r="V310" s="263">
        <v>12</v>
      </c>
      <c r="W310" s="161">
        <v>3.91</v>
      </c>
      <c r="X310" s="149">
        <v>2.2000000000000002</v>
      </c>
      <c r="Y310" s="155">
        <v>0.62</v>
      </c>
      <c r="Z310" s="149">
        <v>1.3</v>
      </c>
      <c r="AA310" s="156">
        <v>6.7</v>
      </c>
      <c r="AB310" s="432">
        <v>37.299999999999997</v>
      </c>
      <c r="AC310" s="474">
        <v>15.13</v>
      </c>
      <c r="AD310" s="443">
        <v>17.899999999999999</v>
      </c>
      <c r="AE310" s="440">
        <v>9</v>
      </c>
      <c r="AF310" s="723">
        <v>5</v>
      </c>
      <c r="AG310" s="466">
        <v>891</v>
      </c>
      <c r="AH310" s="655">
        <v>0.1</v>
      </c>
      <c r="AI310" s="767">
        <v>0.4</v>
      </c>
      <c r="AJ310" s="796">
        <v>1.3727985453380862</v>
      </c>
      <c r="AK310" s="688">
        <v>1.1889141369568228</v>
      </c>
      <c r="AL310" s="634">
        <v>20</v>
      </c>
      <c r="AM310" s="631">
        <v>25.99210498948732</v>
      </c>
      <c r="AN310" s="631">
        <v>24.573093961551741</v>
      </c>
      <c r="AO310" s="235">
        <v>20.668518606776519</v>
      </c>
      <c r="AP310" s="808">
        <v>1.44</v>
      </c>
      <c r="AQ310" s="808">
        <v>1.2</v>
      </c>
      <c r="AR310" s="809"/>
      <c r="AS310" s="808">
        <v>0.9</v>
      </c>
      <c r="AT310" s="796">
        <v>0.72</v>
      </c>
      <c r="AU310" s="809"/>
      <c r="AV310" s="810">
        <v>0.56000000000000005</v>
      </c>
      <c r="AW310" s="811">
        <v>0.48</v>
      </c>
      <c r="AX310" s="811">
        <v>0.44</v>
      </c>
      <c r="AY310" s="811">
        <v>0.36</v>
      </c>
      <c r="AZ310" s="811">
        <v>0.3</v>
      </c>
      <c r="BA310" s="811">
        <v>0.24</v>
      </c>
      <c r="BB310" s="812">
        <v>0.22</v>
      </c>
      <c r="BC310" s="811">
        <v>0.16500000000000001</v>
      </c>
      <c r="BD310" s="812">
        <v>0</v>
      </c>
      <c r="BE310" s="812">
        <v>0</v>
      </c>
      <c r="BF310" s="812">
        <v>0</v>
      </c>
      <c r="BG310" s="812">
        <v>0</v>
      </c>
      <c r="BH310" s="810">
        <v>7.0250000000000004</v>
      </c>
      <c r="BI310" s="405">
        <v>20</v>
      </c>
      <c r="BJ310" s="405">
        <v>33.333333333333329</v>
      </c>
      <c r="BK310" s="405">
        <v>25</v>
      </c>
      <c r="BL310" s="306">
        <v>28.571428571428559</v>
      </c>
      <c r="BM310" s="404">
        <v>16.666666666666675</v>
      </c>
      <c r="BN310" s="306">
        <v>9.0909090909090828</v>
      </c>
      <c r="BO310" s="306">
        <v>22.222222222222232</v>
      </c>
      <c r="BP310" s="306">
        <v>20</v>
      </c>
      <c r="BQ310" s="306">
        <v>25</v>
      </c>
      <c r="BR310" s="306">
        <v>9.0909090909090828</v>
      </c>
      <c r="BS310" s="306">
        <v>33.333333333333329</v>
      </c>
      <c r="BT310" s="306">
        <v>0</v>
      </c>
      <c r="BU310" s="306">
        <v>0</v>
      </c>
      <c r="BV310" s="306">
        <v>0</v>
      </c>
      <c r="BW310" s="306">
        <v>0</v>
      </c>
      <c r="BX310" s="404">
        <v>16.153920153920151</v>
      </c>
      <c r="BY310" s="405">
        <v>11.863686617056837</v>
      </c>
      <c r="BZ310" s="788" t="s">
        <v>2637</v>
      </c>
      <c r="CA310" s="486">
        <v>6.9572582908104827</v>
      </c>
      <c r="CB310" s="348">
        <v>26.79101788160332</v>
      </c>
      <c r="CC310" s="404">
        <v>75.357647058823531</v>
      </c>
      <c r="CD310" s="570">
        <v>1.5840000000000001</v>
      </c>
      <c r="CE310" s="419">
        <v>1.7424000000000002</v>
      </c>
      <c r="CF310" s="419">
        <v>1.8992160000000002</v>
      </c>
      <c r="CG310" s="419">
        <v>2.0701454400000006</v>
      </c>
      <c r="CH310" s="496">
        <v>2.2564585296000006</v>
      </c>
      <c r="CI310" s="416">
        <v>9.552219969600003</v>
      </c>
      <c r="CJ310" s="405">
        <v>12.317498348936175</v>
      </c>
      <c r="CK310" s="457">
        <v>0.67</v>
      </c>
      <c r="CL310" s="458">
        <v>26.79</v>
      </c>
      <c r="CM310" s="458">
        <v>-3.5</v>
      </c>
      <c r="CN310" s="525">
        <v>4.18</v>
      </c>
      <c r="CO310" s="508">
        <v>12.41</v>
      </c>
    </row>
    <row r="311" spans="1:93" ht="11.25" customHeight="1">
      <c r="A311" s="30" t="s">
        <v>1256</v>
      </c>
      <c r="B311" s="32" t="s">
        <v>1257</v>
      </c>
      <c r="C311" s="186" t="s">
        <v>1345</v>
      </c>
      <c r="D311" s="200">
        <v>5</v>
      </c>
      <c r="E311" s="24">
        <v>644</v>
      </c>
      <c r="F311" s="65" t="s">
        <v>2659</v>
      </c>
      <c r="G311" s="66" t="s">
        <v>2659</v>
      </c>
      <c r="H311" s="185">
        <v>67.19</v>
      </c>
      <c r="I311" s="229">
        <v>1.7264473880041673</v>
      </c>
      <c r="J311" s="125">
        <v>0.25</v>
      </c>
      <c r="K311" s="125">
        <v>0.28999999999999998</v>
      </c>
      <c r="L311" s="84">
        <v>16</v>
      </c>
      <c r="M311" s="215">
        <v>42074</v>
      </c>
      <c r="N311" s="44">
        <v>42076</v>
      </c>
      <c r="O311" s="34">
        <v>42094</v>
      </c>
      <c r="P311" s="43" t="s">
        <v>1445</v>
      </c>
      <c r="Q311" s="545" t="s">
        <v>3693</v>
      </c>
      <c r="R311" s="192">
        <v>1.1599999999999999</v>
      </c>
      <c r="S311" s="231">
        <v>35.151515151515149</v>
      </c>
      <c r="T311" s="680">
        <v>64.214772729165801</v>
      </c>
      <c r="U311" s="227">
        <v>20.360606060606059</v>
      </c>
      <c r="V311" s="264">
        <v>12</v>
      </c>
      <c r="W311" s="162">
        <v>3.3</v>
      </c>
      <c r="X311" s="150">
        <v>1.93</v>
      </c>
      <c r="Y311" s="157">
        <v>1.37</v>
      </c>
      <c r="Z311" s="150">
        <v>2.98</v>
      </c>
      <c r="AA311" s="158">
        <v>16.2</v>
      </c>
      <c r="AB311" s="434">
        <v>57.2</v>
      </c>
      <c r="AC311" s="475">
        <v>17.7</v>
      </c>
      <c r="AD311" s="445">
        <v>17.2</v>
      </c>
      <c r="AE311" s="444">
        <v>10.53</v>
      </c>
      <c r="AF311" s="725">
        <v>23</v>
      </c>
      <c r="AG311" s="467">
        <v>17692</v>
      </c>
      <c r="AH311" s="738">
        <v>0.3</v>
      </c>
      <c r="AI311" s="769">
        <v>0.71</v>
      </c>
      <c r="AJ311" s="796">
        <v>1.1715649024373789</v>
      </c>
      <c r="AK311" s="688">
        <v>1.8279976312039967</v>
      </c>
      <c r="AL311" s="635">
        <v>49.049066952840882</v>
      </c>
      <c r="AM311" s="636">
        <v>37.652033177507292</v>
      </c>
      <c r="AN311" s="636">
        <v>20.150916321922917</v>
      </c>
      <c r="AO311" s="236">
        <v>11.02349148486077</v>
      </c>
      <c r="AP311" s="814">
        <v>1</v>
      </c>
      <c r="AQ311" s="814">
        <v>0.67091999999999996</v>
      </c>
      <c r="AR311" s="815"/>
      <c r="AS311" s="814">
        <v>0.51119999999999999</v>
      </c>
      <c r="AT311" s="797">
        <v>0.38340000000000002</v>
      </c>
      <c r="AU311" s="815"/>
      <c r="AV311" s="1199">
        <v>0.22364000000000001</v>
      </c>
      <c r="AW311" s="820">
        <v>0.39936000000000005</v>
      </c>
      <c r="AX311" s="820">
        <v>0.57508000000000004</v>
      </c>
      <c r="AY311" s="820">
        <v>0.57508000000000004</v>
      </c>
      <c r="AZ311" s="817">
        <v>0.54313999999999996</v>
      </c>
      <c r="BA311" s="817">
        <v>0.45528000000000002</v>
      </c>
      <c r="BB311" s="817">
        <v>0.35143999999999997</v>
      </c>
      <c r="BC311" s="817">
        <v>0.28754000000000002</v>
      </c>
      <c r="BD311" s="820">
        <v>0.27156000000000002</v>
      </c>
      <c r="BE311" s="820">
        <v>0.27156000000000002</v>
      </c>
      <c r="BF311" s="820">
        <v>0.27156000000000002</v>
      </c>
      <c r="BG311" s="817">
        <v>0.25558000000000003</v>
      </c>
      <c r="BH311" s="816">
        <v>7.0463400000000007</v>
      </c>
      <c r="BI311" s="409">
        <v>49.049066952840882</v>
      </c>
      <c r="BJ311" s="409">
        <v>31.24413145539906</v>
      </c>
      <c r="BK311" s="409">
        <v>33.333333333333329</v>
      </c>
      <c r="BL311" s="395">
        <v>71.436236809157577</v>
      </c>
      <c r="BM311" s="408">
        <v>0</v>
      </c>
      <c r="BN311" s="395">
        <v>0</v>
      </c>
      <c r="BO311" s="395">
        <v>0</v>
      </c>
      <c r="BP311" s="395">
        <v>5.8806200979489853</v>
      </c>
      <c r="BQ311" s="395">
        <v>19.298014408715503</v>
      </c>
      <c r="BR311" s="395">
        <v>29.54700660141134</v>
      </c>
      <c r="BS311" s="395">
        <v>22.222995061556627</v>
      </c>
      <c r="BT311" s="395">
        <v>5.884519074974226</v>
      </c>
      <c r="BU311" s="395">
        <v>0</v>
      </c>
      <c r="BV311" s="395">
        <v>0</v>
      </c>
      <c r="BW311" s="395">
        <v>6.2524454182643296</v>
      </c>
      <c r="BX311" s="408">
        <v>18.276557947573458</v>
      </c>
      <c r="BY311" s="409">
        <v>20.709688559808328</v>
      </c>
      <c r="BZ311" s="654" t="s">
        <v>2558</v>
      </c>
      <c r="CA311" s="487">
        <v>1.5167576493210255</v>
      </c>
      <c r="CB311" s="349">
        <v>21.877363709927085</v>
      </c>
      <c r="CC311" s="408">
        <v>71.528787878787881</v>
      </c>
      <c r="CD311" s="574">
        <v>1.1000000000000001</v>
      </c>
      <c r="CE311" s="420">
        <v>1.21</v>
      </c>
      <c r="CF311" s="420">
        <v>1.3310000000000004</v>
      </c>
      <c r="CG311" s="420">
        <v>1.4641000000000006</v>
      </c>
      <c r="CH311" s="497">
        <v>1.6105100000000008</v>
      </c>
      <c r="CI311" s="421">
        <v>6.7156100000000025</v>
      </c>
      <c r="CJ311" s="409">
        <v>9.994954606340233</v>
      </c>
      <c r="CK311" s="468">
        <v>1.32</v>
      </c>
      <c r="CL311" s="469">
        <v>28.55</v>
      </c>
      <c r="CM311" s="469">
        <v>-2.64</v>
      </c>
      <c r="CN311" s="528">
        <v>3.78</v>
      </c>
      <c r="CO311" s="476">
        <v>9.5500000000000007</v>
      </c>
    </row>
    <row r="312" spans="1:93" ht="11.25" customHeight="1">
      <c r="A312" s="86" t="s">
        <v>1830</v>
      </c>
      <c r="B312" s="24" t="s">
        <v>517</v>
      </c>
      <c r="C312" s="29" t="s">
        <v>1230</v>
      </c>
      <c r="D312" s="199">
        <v>10</v>
      </c>
      <c r="E312" s="121">
        <v>340</v>
      </c>
      <c r="F312" s="57" t="s">
        <v>2659</v>
      </c>
      <c r="G312" s="49" t="s">
        <v>2659</v>
      </c>
      <c r="H312" s="494">
        <v>13.37</v>
      </c>
      <c r="I312" s="227">
        <v>3.5527299925205686</v>
      </c>
      <c r="J312" s="106">
        <v>0.22620000000000001</v>
      </c>
      <c r="K312" s="106">
        <v>0.23749999999999999</v>
      </c>
      <c r="L312" s="83">
        <v>4.995579133510164</v>
      </c>
      <c r="M312" s="140">
        <v>41913</v>
      </c>
      <c r="N312" s="27">
        <v>41915</v>
      </c>
      <c r="O312" s="28">
        <v>41936</v>
      </c>
      <c r="P312" s="26" t="s">
        <v>3051</v>
      </c>
      <c r="Q312" s="109" t="s">
        <v>361</v>
      </c>
      <c r="R312" s="224">
        <v>0.47499999999999998</v>
      </c>
      <c r="S312" s="675">
        <v>135.71428571428572</v>
      </c>
      <c r="T312" s="684">
        <v>200.25322646059945</v>
      </c>
      <c r="U312" s="226">
        <v>38.200000000000003</v>
      </c>
      <c r="V312" s="263" t="s">
        <v>462</v>
      </c>
      <c r="W312" s="478">
        <v>0.35</v>
      </c>
      <c r="X312" s="480" t="s">
        <v>462</v>
      </c>
      <c r="Y312" s="479">
        <v>4.7300000000000004</v>
      </c>
      <c r="Z312" s="480">
        <v>5.31</v>
      </c>
      <c r="AA312" s="481">
        <v>0</v>
      </c>
      <c r="AB312" s="484">
        <v>0</v>
      </c>
      <c r="AC312" s="734">
        <v>0</v>
      </c>
      <c r="AD312" s="523">
        <v>0</v>
      </c>
      <c r="AE312" s="482">
        <v>0</v>
      </c>
      <c r="AF312" s="723">
        <v>0</v>
      </c>
      <c r="AG312" s="735">
        <v>5990</v>
      </c>
      <c r="AH312" s="739" t="s">
        <v>462</v>
      </c>
      <c r="AI312" s="479" t="s">
        <v>462</v>
      </c>
      <c r="AJ312" s="795" t="s">
        <v>462</v>
      </c>
      <c r="AK312" s="794" t="s">
        <v>462</v>
      </c>
      <c r="AL312" s="634">
        <v>4.995579133510164</v>
      </c>
      <c r="AM312" s="631">
        <v>7.636825059288932</v>
      </c>
      <c r="AN312" s="631">
        <v>8.9589069684059552</v>
      </c>
      <c r="AO312" s="235" t="s">
        <v>462</v>
      </c>
      <c r="AP312" s="808">
        <v>0.47499999999999998</v>
      </c>
      <c r="AQ312" s="808">
        <v>0.45240000000000002</v>
      </c>
      <c r="AR312" s="809"/>
      <c r="AS312" s="808">
        <v>0.41899999999999998</v>
      </c>
      <c r="AT312" s="796">
        <v>0.38090000000000002</v>
      </c>
      <c r="AU312" s="809"/>
      <c r="AV312" s="810">
        <v>0.3463</v>
      </c>
      <c r="AW312" s="811">
        <v>0.30930000000000002</v>
      </c>
      <c r="AX312" s="811">
        <v>0.29459999999999997</v>
      </c>
      <c r="AY312" s="811">
        <v>0.27550000000000002</v>
      </c>
      <c r="AZ312" s="811">
        <v>0.21609999999999999</v>
      </c>
      <c r="BA312" s="811">
        <v>5.4515000000000001E-2</v>
      </c>
      <c r="BB312" s="812">
        <v>0</v>
      </c>
      <c r="BC312" s="812">
        <v>0</v>
      </c>
      <c r="BD312" s="812">
        <v>0</v>
      </c>
      <c r="BE312" s="812">
        <v>0</v>
      </c>
      <c r="BF312" s="812">
        <v>0</v>
      </c>
      <c r="BG312" s="812">
        <v>0</v>
      </c>
      <c r="BH312" s="810">
        <v>3.2236149999999997</v>
      </c>
      <c r="BI312" s="405">
        <v>4.995579133510164</v>
      </c>
      <c r="BJ312" s="405">
        <v>7.9713603818615919</v>
      </c>
      <c r="BK312" s="405">
        <v>10.002625360987128</v>
      </c>
      <c r="BL312" s="306">
        <v>9.9913369910482395</v>
      </c>
      <c r="BM312" s="404">
        <v>11.962495958616227</v>
      </c>
      <c r="BN312" s="306">
        <v>4.989816700611005</v>
      </c>
      <c r="BO312" s="306">
        <v>6.9328493647912603</v>
      </c>
      <c r="BP312" s="306">
        <v>27.487274409995386</v>
      </c>
      <c r="BQ312" s="306">
        <v>296.40465926809128</v>
      </c>
      <c r="BR312" s="306">
        <v>0</v>
      </c>
      <c r="BS312" s="306">
        <v>0</v>
      </c>
      <c r="BT312" s="306">
        <v>0</v>
      </c>
      <c r="BU312" s="306">
        <v>0</v>
      </c>
      <c r="BV312" s="306">
        <v>0</v>
      </c>
      <c r="BW312" s="306">
        <v>0</v>
      </c>
      <c r="BX312" s="404">
        <v>25.382533171300818</v>
      </c>
      <c r="BY312" s="405">
        <v>72.778943449424986</v>
      </c>
      <c r="BZ312" s="788" t="s">
        <v>1230</v>
      </c>
      <c r="CA312" s="486">
        <v>-25.688363039073479</v>
      </c>
      <c r="CB312" s="348">
        <v>12.511636960926523</v>
      </c>
      <c r="CC312" s="404">
        <v>28.343445147357606</v>
      </c>
      <c r="CD312" s="570">
        <v>0.47499999999999998</v>
      </c>
      <c r="CE312" s="419">
        <v>0.47499999999999998</v>
      </c>
      <c r="CF312" s="419">
        <v>0.47499999999999998</v>
      </c>
      <c r="CG312" s="419">
        <v>0.47499999999999998</v>
      </c>
      <c r="CH312" s="496">
        <v>0.47499999999999998</v>
      </c>
      <c r="CI312" s="416">
        <v>2.375</v>
      </c>
      <c r="CJ312" s="405">
        <v>17.763649962602841</v>
      </c>
      <c r="CK312" s="483" t="s">
        <v>462</v>
      </c>
      <c r="CL312" s="502" t="s">
        <v>462</v>
      </c>
      <c r="CM312" s="502">
        <v>-0.96</v>
      </c>
      <c r="CN312" s="526">
        <v>3.45</v>
      </c>
      <c r="CO312" s="527">
        <v>11.51</v>
      </c>
    </row>
    <row r="313" spans="1:93" ht="11.25" customHeight="1">
      <c r="A313" s="23" t="s">
        <v>2695</v>
      </c>
      <c r="B313" s="24" t="s">
        <v>2696</v>
      </c>
      <c r="C313" s="217" t="s">
        <v>2697</v>
      </c>
      <c r="D313" s="117">
        <v>5</v>
      </c>
      <c r="E313" s="24">
        <v>519</v>
      </c>
      <c r="F313" s="57" t="s">
        <v>2659</v>
      </c>
      <c r="G313" s="49" t="s">
        <v>2659</v>
      </c>
      <c r="H313" s="184">
        <v>20.190000000000001</v>
      </c>
      <c r="I313" s="227">
        <v>0.79247152055473002</v>
      </c>
      <c r="J313" s="106">
        <v>0.03</v>
      </c>
      <c r="K313" s="106">
        <v>0.04</v>
      </c>
      <c r="L313" s="83">
        <v>33.33333333333335</v>
      </c>
      <c r="M313" s="140">
        <v>41857</v>
      </c>
      <c r="N313" s="27">
        <v>41859</v>
      </c>
      <c r="O313" s="28">
        <v>41873</v>
      </c>
      <c r="P313" s="26" t="s">
        <v>2698</v>
      </c>
      <c r="Q313" s="24"/>
      <c r="R313" s="224">
        <v>0.16</v>
      </c>
      <c r="S313" s="231">
        <v>43.243243243243242</v>
      </c>
      <c r="T313" s="680">
        <v>208.33233503612436</v>
      </c>
      <c r="U313" s="227">
        <v>54.567567567567572</v>
      </c>
      <c r="V313" s="263">
        <v>12</v>
      </c>
      <c r="W313" s="161">
        <v>0.37</v>
      </c>
      <c r="X313" s="149">
        <v>2.4</v>
      </c>
      <c r="Y313" s="155">
        <v>1.33</v>
      </c>
      <c r="Z313" s="149">
        <v>3.92</v>
      </c>
      <c r="AA313" s="156">
        <v>7.2</v>
      </c>
      <c r="AB313" s="432">
        <v>-49.3</v>
      </c>
      <c r="AC313" s="474">
        <v>17.55</v>
      </c>
      <c r="AD313" s="443">
        <v>14.3</v>
      </c>
      <c r="AE313" s="440">
        <v>22.7</v>
      </c>
      <c r="AF313" s="723">
        <v>9</v>
      </c>
      <c r="AG313" s="456">
        <v>1337</v>
      </c>
      <c r="AH313" s="655">
        <v>3.3</v>
      </c>
      <c r="AI313" s="767">
        <v>0.81</v>
      </c>
      <c r="AJ313" s="796">
        <v>4.43717960874997</v>
      </c>
      <c r="AK313" s="688" t="s">
        <v>462</v>
      </c>
      <c r="AL313" s="634">
        <v>27.272727272727295</v>
      </c>
      <c r="AM313" s="631">
        <v>20.507113208761506</v>
      </c>
      <c r="AN313" s="631">
        <v>63.451668405124572</v>
      </c>
      <c r="AO313" s="235" t="s">
        <v>462</v>
      </c>
      <c r="AP313" s="808">
        <v>0.14000000000000001</v>
      </c>
      <c r="AQ313" s="808">
        <v>0.11</v>
      </c>
      <c r="AR313" s="809"/>
      <c r="AS313" s="808">
        <v>0.09</v>
      </c>
      <c r="AT313" s="819">
        <v>0.08</v>
      </c>
      <c r="AU313" s="809"/>
      <c r="AV313" s="810">
        <v>4.2999999999999997E-2</v>
      </c>
      <c r="AW313" s="812">
        <v>1.2E-2</v>
      </c>
      <c r="AX313" s="811">
        <v>0.12</v>
      </c>
      <c r="AY313" s="811">
        <v>0.08</v>
      </c>
      <c r="AZ313" s="812">
        <v>0</v>
      </c>
      <c r="BA313" s="812">
        <v>0</v>
      </c>
      <c r="BB313" s="812">
        <v>0</v>
      </c>
      <c r="BC313" s="812">
        <v>0</v>
      </c>
      <c r="BD313" s="812">
        <v>4.4999999999999998E-2</v>
      </c>
      <c r="BE313" s="812">
        <v>0.15</v>
      </c>
      <c r="BF313" s="812">
        <v>0.18</v>
      </c>
      <c r="BG313" s="811">
        <v>0.18</v>
      </c>
      <c r="BH313" s="810">
        <v>1.23</v>
      </c>
      <c r="BI313" s="405">
        <v>27.272727272727295</v>
      </c>
      <c r="BJ313" s="405">
        <v>22.222222222222232</v>
      </c>
      <c r="BK313" s="405">
        <v>12.5</v>
      </c>
      <c r="BL313" s="306">
        <v>86.046511627906995</v>
      </c>
      <c r="BM313" s="404">
        <v>258.33333333333331</v>
      </c>
      <c r="BN313" s="306">
        <v>0</v>
      </c>
      <c r="BO313" s="306">
        <v>50</v>
      </c>
      <c r="BP313" s="306">
        <v>0</v>
      </c>
      <c r="BQ313" s="306">
        <v>0</v>
      </c>
      <c r="BR313" s="306">
        <v>0</v>
      </c>
      <c r="BS313" s="306">
        <v>0</v>
      </c>
      <c r="BT313" s="306">
        <v>0</v>
      </c>
      <c r="BU313" s="306">
        <v>0</v>
      </c>
      <c r="BV313" s="306">
        <v>0</v>
      </c>
      <c r="BW313" s="306">
        <v>0</v>
      </c>
      <c r="BX313" s="404">
        <v>30.424986297079322</v>
      </c>
      <c r="BY313" s="405">
        <v>65.395614134367875</v>
      </c>
      <c r="BZ313" s="788" t="s">
        <v>2441</v>
      </c>
      <c r="CA313" s="486">
        <v>9.6765723581117342</v>
      </c>
      <c r="CB313" s="348">
        <v>64.244139925679306</v>
      </c>
      <c r="CC313" s="404">
        <v>54.778918918918919</v>
      </c>
      <c r="CD313" s="570">
        <v>0.14140000000000003</v>
      </c>
      <c r="CE313" s="419">
        <v>0.15554000000000004</v>
      </c>
      <c r="CF313" s="419">
        <v>0.17109400000000005</v>
      </c>
      <c r="CG313" s="419">
        <v>0.18820340000000008</v>
      </c>
      <c r="CH313" s="496">
        <v>0.20702374000000009</v>
      </c>
      <c r="CI313" s="416">
        <v>0.86326114000000032</v>
      </c>
      <c r="CJ313" s="405">
        <v>4.2756866765725619</v>
      </c>
      <c r="CK313" s="457">
        <v>1.55</v>
      </c>
      <c r="CL313" s="458">
        <v>55.89</v>
      </c>
      <c r="CM313" s="458">
        <v>-3.81</v>
      </c>
      <c r="CN313" s="525">
        <v>22.36</v>
      </c>
      <c r="CO313" s="508">
        <v>20.94</v>
      </c>
    </row>
    <row r="314" spans="1:93" ht="11.25" customHeight="1">
      <c r="A314" s="23" t="s">
        <v>1580</v>
      </c>
      <c r="B314" s="24" t="s">
        <v>1581</v>
      </c>
      <c r="C314" s="109" t="s">
        <v>497</v>
      </c>
      <c r="D314" s="199">
        <v>5</v>
      </c>
      <c r="E314" s="24">
        <v>537</v>
      </c>
      <c r="F314" s="57" t="s">
        <v>2659</v>
      </c>
      <c r="G314" s="49" t="s">
        <v>2659</v>
      </c>
      <c r="H314" s="184">
        <v>24.76</v>
      </c>
      <c r="I314" s="227">
        <v>2.1809369951534734</v>
      </c>
      <c r="J314" s="126">
        <v>0.25</v>
      </c>
      <c r="K314" s="126">
        <v>0.27</v>
      </c>
      <c r="L314" s="83">
        <v>8.0000000000000071</v>
      </c>
      <c r="M314" s="140">
        <v>41908</v>
      </c>
      <c r="N314" s="27">
        <v>41912</v>
      </c>
      <c r="O314" s="28">
        <v>41927</v>
      </c>
      <c r="P314" s="26" t="s">
        <v>920</v>
      </c>
      <c r="Q314" s="91" t="s">
        <v>1904</v>
      </c>
      <c r="R314" s="224">
        <v>0.54</v>
      </c>
      <c r="S314" s="231">
        <v>23.580786026200876</v>
      </c>
      <c r="T314" s="680">
        <v>-27.95925461495289</v>
      </c>
      <c r="U314" s="227">
        <v>10.812227074235809</v>
      </c>
      <c r="V314" s="263">
        <v>12</v>
      </c>
      <c r="W314" s="161">
        <v>2.29</v>
      </c>
      <c r="X314" s="149">
        <v>1.08</v>
      </c>
      <c r="Y314" s="155">
        <v>4.1900000000000004</v>
      </c>
      <c r="Z314" s="149">
        <v>1.08</v>
      </c>
      <c r="AA314" s="156">
        <v>13.2</v>
      </c>
      <c r="AB314" s="432">
        <v>35.299999999999997</v>
      </c>
      <c r="AC314" s="474">
        <v>0</v>
      </c>
      <c r="AD314" s="443">
        <v>-0.4</v>
      </c>
      <c r="AE314" s="440">
        <v>10</v>
      </c>
      <c r="AF314" s="723">
        <v>1</v>
      </c>
      <c r="AG314" s="456">
        <v>1649</v>
      </c>
      <c r="AH314" s="655">
        <v>6.8</v>
      </c>
      <c r="AI314" s="767">
        <v>0.12</v>
      </c>
      <c r="AJ314" s="796" t="s">
        <v>462</v>
      </c>
      <c r="AK314" s="688" t="s">
        <v>462</v>
      </c>
      <c r="AL314" s="634">
        <v>20.930232558139551</v>
      </c>
      <c r="AM314" s="631">
        <v>11.021370033491195</v>
      </c>
      <c r="AN314" s="631">
        <v>8.8691633250776114</v>
      </c>
      <c r="AO314" s="235">
        <v>-1.1170373840732606</v>
      </c>
      <c r="AP314" s="808">
        <v>0.52</v>
      </c>
      <c r="AQ314" s="808">
        <v>0.43</v>
      </c>
      <c r="AR314" s="809"/>
      <c r="AS314" s="808">
        <v>0.4</v>
      </c>
      <c r="AT314" s="819">
        <v>0.38</v>
      </c>
      <c r="AU314" s="809"/>
      <c r="AV314" s="810">
        <v>0.36</v>
      </c>
      <c r="AW314" s="812">
        <v>0.34</v>
      </c>
      <c r="AX314" s="812">
        <v>0.66</v>
      </c>
      <c r="AY314" s="811">
        <v>0.64817999999999998</v>
      </c>
      <c r="AZ314" s="811">
        <v>0.63636000000000004</v>
      </c>
      <c r="BA314" s="811">
        <v>0.60909000000000002</v>
      </c>
      <c r="BB314" s="812">
        <v>0.58182</v>
      </c>
      <c r="BC314" s="811">
        <v>0.49106</v>
      </c>
      <c r="BD314" s="811">
        <v>0.32117000000000001</v>
      </c>
      <c r="BE314" s="812">
        <v>0.2979</v>
      </c>
      <c r="BF314" s="811">
        <v>0.29193999999999998</v>
      </c>
      <c r="BG314" s="811">
        <v>0.17634</v>
      </c>
      <c r="BH314" s="810">
        <v>7.143860000000001</v>
      </c>
      <c r="BI314" s="405">
        <v>20.930232558139551</v>
      </c>
      <c r="BJ314" s="405">
        <v>7.5</v>
      </c>
      <c r="BK314" s="405">
        <v>5.2631578947368363</v>
      </c>
      <c r="BL314" s="306">
        <v>5.555555555555558</v>
      </c>
      <c r="BM314" s="404">
        <v>5.8823529411764497</v>
      </c>
      <c r="BN314" s="306">
        <v>0</v>
      </c>
      <c r="BO314" s="306">
        <v>1.8235675275386498</v>
      </c>
      <c r="BP314" s="306">
        <v>1.8574391853667604</v>
      </c>
      <c r="BQ314" s="306">
        <v>4.4771708614490535</v>
      </c>
      <c r="BR314" s="306">
        <v>4.6870166030731131</v>
      </c>
      <c r="BS314" s="306">
        <v>18.482466501038573</v>
      </c>
      <c r="BT314" s="306">
        <v>52.897219541053019</v>
      </c>
      <c r="BU314" s="306">
        <v>7.8113460892917042</v>
      </c>
      <c r="BV314" s="306">
        <v>2.0415153798725827</v>
      </c>
      <c r="BW314" s="306">
        <v>65.555177498015183</v>
      </c>
      <c r="BX314" s="404">
        <v>13.650947875753802</v>
      </c>
      <c r="BY314" s="405">
        <v>18.874035685990211</v>
      </c>
      <c r="BZ314" s="788" t="s">
        <v>2637</v>
      </c>
      <c r="CA314" s="486">
        <v>0.23787324599527615</v>
      </c>
      <c r="CB314" s="348">
        <v>11.050100320231085</v>
      </c>
      <c r="CC314" s="404">
        <v>59.875280352495139</v>
      </c>
      <c r="CD314" s="570">
        <v>0.57200000000000006</v>
      </c>
      <c r="CE314" s="419">
        <v>0.57200000000000006</v>
      </c>
      <c r="CF314" s="419">
        <v>0.62920000000000009</v>
      </c>
      <c r="CG314" s="419">
        <v>0.69212000000000018</v>
      </c>
      <c r="CH314" s="496">
        <v>0.76133200000000023</v>
      </c>
      <c r="CI314" s="416">
        <v>3.2266520000000005</v>
      </c>
      <c r="CJ314" s="405">
        <v>13.031712439418419</v>
      </c>
      <c r="CK314" s="457">
        <v>1.88</v>
      </c>
      <c r="CL314" s="458">
        <v>12.63</v>
      </c>
      <c r="CM314" s="458">
        <v>-13.09</v>
      </c>
      <c r="CN314" s="525">
        <v>1.17</v>
      </c>
      <c r="CO314" s="508">
        <v>-2.1</v>
      </c>
    </row>
    <row r="315" spans="1:93" ht="11.25" customHeight="1">
      <c r="A315" s="23" t="s">
        <v>1942</v>
      </c>
      <c r="B315" s="24" t="s">
        <v>1943</v>
      </c>
      <c r="C315" s="98" t="s">
        <v>1880</v>
      </c>
      <c r="D315" s="117">
        <v>19</v>
      </c>
      <c r="E315" s="121">
        <v>157</v>
      </c>
      <c r="F315" s="38" t="s">
        <v>1572</v>
      </c>
      <c r="G315" s="39" t="s">
        <v>1572</v>
      </c>
      <c r="H315" s="161">
        <v>161.94</v>
      </c>
      <c r="I315" s="227">
        <v>2.7170556996418429</v>
      </c>
      <c r="J315" s="94">
        <v>0.95</v>
      </c>
      <c r="K315" s="94">
        <v>1.1000000000000001</v>
      </c>
      <c r="L315" s="83">
        <v>15.789473684210531</v>
      </c>
      <c r="M315" s="140">
        <v>41766</v>
      </c>
      <c r="N315" s="27">
        <v>41768</v>
      </c>
      <c r="O315" s="28">
        <v>41800</v>
      </c>
      <c r="P315" s="93" t="s">
        <v>2157</v>
      </c>
      <c r="Q315" s="24"/>
      <c r="R315" s="224">
        <v>4.4000000000000004</v>
      </c>
      <c r="S315" s="231">
        <v>27.936507936507937</v>
      </c>
      <c r="T315" s="680">
        <v>148.5615080426237</v>
      </c>
      <c r="U315" s="227">
        <v>10.281904761904762</v>
      </c>
      <c r="V315" s="263">
        <v>12</v>
      </c>
      <c r="W315" s="161">
        <v>15.75</v>
      </c>
      <c r="X315" s="149">
        <v>2.2799999999999998</v>
      </c>
      <c r="Y315" s="155">
        <v>1.73</v>
      </c>
      <c r="Z315" s="149">
        <v>13.52</v>
      </c>
      <c r="AA315" s="713">
        <v>139.30000000000001</v>
      </c>
      <c r="AB315" s="432">
        <v>2</v>
      </c>
      <c r="AC315" s="474">
        <v>4.91</v>
      </c>
      <c r="AD315" s="443">
        <v>9.3000000000000007</v>
      </c>
      <c r="AE315" s="440">
        <v>4.51</v>
      </c>
      <c r="AF315" s="723">
        <v>23</v>
      </c>
      <c r="AG315" s="456">
        <v>160483</v>
      </c>
      <c r="AH315" s="655">
        <v>0.1</v>
      </c>
      <c r="AI315" s="767">
        <v>3.44</v>
      </c>
      <c r="AJ315" s="796">
        <v>1.5700478601985877</v>
      </c>
      <c r="AK315" s="688">
        <v>0.73876115137104714</v>
      </c>
      <c r="AL315" s="634">
        <v>14.864864864864868</v>
      </c>
      <c r="AM315" s="631">
        <v>13.587439754863407</v>
      </c>
      <c r="AN315" s="631">
        <v>14.601445099846867</v>
      </c>
      <c r="AO315" s="235">
        <v>19.76477116148898</v>
      </c>
      <c r="AP315" s="808">
        <v>4.25</v>
      </c>
      <c r="AQ315" s="808">
        <v>3.7</v>
      </c>
      <c r="AR315" s="809"/>
      <c r="AS315" s="808">
        <v>3.3</v>
      </c>
      <c r="AT315" s="796">
        <v>2.9</v>
      </c>
      <c r="AU315" s="809"/>
      <c r="AV315" s="810">
        <v>2.5</v>
      </c>
      <c r="AW315" s="811">
        <v>2.15</v>
      </c>
      <c r="AX315" s="811">
        <v>1.9</v>
      </c>
      <c r="AY315" s="811">
        <v>1.5</v>
      </c>
      <c r="AZ315" s="811">
        <v>1.1000000000000001</v>
      </c>
      <c r="BA315" s="811">
        <v>0.78</v>
      </c>
      <c r="BB315" s="811">
        <v>0.7</v>
      </c>
      <c r="BC315" s="811">
        <v>0.63</v>
      </c>
      <c r="BD315" s="811">
        <v>0.59</v>
      </c>
      <c r="BE315" s="811">
        <v>0.55000000000000004</v>
      </c>
      <c r="BF315" s="811">
        <v>0.51</v>
      </c>
      <c r="BG315" s="811">
        <v>0.47</v>
      </c>
      <c r="BH315" s="810">
        <v>27.53</v>
      </c>
      <c r="BI315" s="405">
        <v>14.864864864864868</v>
      </c>
      <c r="BJ315" s="405">
        <v>12.121212121212132</v>
      </c>
      <c r="BK315" s="405">
        <v>13.793103448275868</v>
      </c>
      <c r="BL315" s="306">
        <v>16</v>
      </c>
      <c r="BM315" s="404">
        <v>16.279069767441868</v>
      </c>
      <c r="BN315" s="306">
        <v>13.157894736842103</v>
      </c>
      <c r="BO315" s="306">
        <v>26.666666666666661</v>
      </c>
      <c r="BP315" s="306">
        <v>36.363636363636353</v>
      </c>
      <c r="BQ315" s="306">
        <v>41.025641025641036</v>
      </c>
      <c r="BR315" s="306">
        <v>11.428571428571432</v>
      </c>
      <c r="BS315" s="306">
        <v>11.111111111111093</v>
      </c>
      <c r="BT315" s="306">
        <v>6.7796610169491567</v>
      </c>
      <c r="BU315" s="306">
        <v>7.2727272727272529</v>
      </c>
      <c r="BV315" s="306">
        <v>7.8431372549019773</v>
      </c>
      <c r="BW315" s="306">
        <v>8.5106382978723527</v>
      </c>
      <c r="BX315" s="404">
        <v>16.214529025114278</v>
      </c>
      <c r="BY315" s="405">
        <v>10.039957756506841</v>
      </c>
      <c r="BZ315" s="788" t="s">
        <v>2442</v>
      </c>
      <c r="CA315" s="486">
        <v>7.0365960375839478</v>
      </c>
      <c r="CB315" s="348">
        <v>17.31850079948871</v>
      </c>
      <c r="CC315" s="404">
        <v>70.508158730158726</v>
      </c>
      <c r="CD315" s="570">
        <v>4.335</v>
      </c>
      <c r="CE315" s="419">
        <v>4.5478484999999997</v>
      </c>
      <c r="CF315" s="419">
        <v>4.7529564673499998</v>
      </c>
      <c r="CG315" s="419">
        <v>4.9673148040274846</v>
      </c>
      <c r="CH315" s="496">
        <v>5.191340701689124</v>
      </c>
      <c r="CI315" s="416">
        <v>23.794460473066611</v>
      </c>
      <c r="CJ315" s="405">
        <v>14.693380556420038</v>
      </c>
      <c r="CK315" s="457">
        <v>0.63</v>
      </c>
      <c r="CL315" s="458">
        <v>9.06</v>
      </c>
      <c r="CM315" s="458">
        <v>-16.61</v>
      </c>
      <c r="CN315" s="525">
        <v>2.99</v>
      </c>
      <c r="CO315" s="508">
        <v>-6.56</v>
      </c>
    </row>
    <row r="316" spans="1:93" ht="11.25" customHeight="1">
      <c r="A316" s="86" t="s">
        <v>226</v>
      </c>
      <c r="B316" s="24" t="s">
        <v>227</v>
      </c>
      <c r="C316" s="29" t="s">
        <v>1737</v>
      </c>
      <c r="D316" s="117">
        <v>12</v>
      </c>
      <c r="E316" s="121">
        <v>261</v>
      </c>
      <c r="F316" s="38" t="s">
        <v>2049</v>
      </c>
      <c r="G316" s="39" t="s">
        <v>2049</v>
      </c>
      <c r="H316" s="184">
        <v>121.93</v>
      </c>
      <c r="I316" s="227">
        <v>1.5418682850816041</v>
      </c>
      <c r="J316" s="106">
        <v>0.39</v>
      </c>
      <c r="K316" s="106">
        <v>0.47</v>
      </c>
      <c r="L316" s="83">
        <v>20.512820512820507</v>
      </c>
      <c r="M316" s="140">
        <v>41905</v>
      </c>
      <c r="N316" s="27">
        <v>41907</v>
      </c>
      <c r="O316" s="28">
        <v>41919</v>
      </c>
      <c r="P316" s="93" t="s">
        <v>3716</v>
      </c>
      <c r="Q316" s="627"/>
      <c r="R316" s="224">
        <v>1.88</v>
      </c>
      <c r="S316" s="231">
        <v>37.154150197628461</v>
      </c>
      <c r="T316" s="680">
        <v>153.91421510850424</v>
      </c>
      <c r="U316" s="227">
        <v>24.096837944664035</v>
      </c>
      <c r="V316" s="263">
        <v>12</v>
      </c>
      <c r="W316" s="161">
        <v>5.0599999999999996</v>
      </c>
      <c r="X316" s="149">
        <v>2.37</v>
      </c>
      <c r="Y316" s="155">
        <v>3.2</v>
      </c>
      <c r="Z316" s="149">
        <v>6.02</v>
      </c>
      <c r="AA316" s="156">
        <v>31.5</v>
      </c>
      <c r="AB316" s="432">
        <v>38.799999999999997</v>
      </c>
      <c r="AC316" s="474">
        <v>8.98</v>
      </c>
      <c r="AD316" s="443">
        <v>8.3000000000000007</v>
      </c>
      <c r="AE316" s="440">
        <v>10.17</v>
      </c>
      <c r="AF316" s="723">
        <v>11</v>
      </c>
      <c r="AG316" s="456">
        <v>9873</v>
      </c>
      <c r="AH316" s="655">
        <v>0.5</v>
      </c>
      <c r="AI316" s="767">
        <v>0.57999999999999996</v>
      </c>
      <c r="AJ316" s="796">
        <v>1.2530027441670966</v>
      </c>
      <c r="AK316" s="688">
        <v>1.1105530225887015</v>
      </c>
      <c r="AL316" s="634">
        <v>16.312056737588641</v>
      </c>
      <c r="AM316" s="631">
        <v>13.555613628301177</v>
      </c>
      <c r="AN316" s="631">
        <v>10.399922776586902</v>
      </c>
      <c r="AO316" s="235">
        <v>9.3646341642874997</v>
      </c>
      <c r="AP316" s="808">
        <v>1.64</v>
      </c>
      <c r="AQ316" s="808">
        <v>1.41</v>
      </c>
      <c r="AR316" s="809" t="s">
        <v>1127</v>
      </c>
      <c r="AS316" s="808">
        <v>1.27</v>
      </c>
      <c r="AT316" s="796">
        <v>1.1200000000000001</v>
      </c>
      <c r="AU316" s="809"/>
      <c r="AV316" s="810">
        <v>1.02</v>
      </c>
      <c r="AW316" s="812">
        <v>1</v>
      </c>
      <c r="AX316" s="811">
        <v>0.94</v>
      </c>
      <c r="AY316" s="811">
        <v>0.86</v>
      </c>
      <c r="AZ316" s="811">
        <v>0.74</v>
      </c>
      <c r="BA316" s="811">
        <v>0.72</v>
      </c>
      <c r="BB316" s="811">
        <v>0.67</v>
      </c>
      <c r="BC316" s="811">
        <v>0.62</v>
      </c>
      <c r="BD316" s="812">
        <v>0.6</v>
      </c>
      <c r="BE316" s="812">
        <v>0.6</v>
      </c>
      <c r="BF316" s="812">
        <v>1.52</v>
      </c>
      <c r="BG316" s="811">
        <v>1.52</v>
      </c>
      <c r="BH316" s="810">
        <v>16.25</v>
      </c>
      <c r="BI316" s="405">
        <v>16.312056737588641</v>
      </c>
      <c r="BJ316" s="405">
        <v>11.023622047244096</v>
      </c>
      <c r="BK316" s="405">
        <v>13.392857142857139</v>
      </c>
      <c r="BL316" s="306">
        <v>9.8039215686274606</v>
      </c>
      <c r="BM316" s="404">
        <v>2</v>
      </c>
      <c r="BN316" s="306">
        <v>6.3829787234042534</v>
      </c>
      <c r="BO316" s="306">
        <v>9.302325581395344</v>
      </c>
      <c r="BP316" s="306">
        <v>16.216216216216207</v>
      </c>
      <c r="BQ316" s="306">
        <v>2.7777777777777901</v>
      </c>
      <c r="BR316" s="306">
        <v>7.4626865671641784</v>
      </c>
      <c r="BS316" s="306">
        <v>8.064516129032274</v>
      </c>
      <c r="BT316" s="306">
        <v>3.3333333333333437</v>
      </c>
      <c r="BU316" s="306">
        <v>0</v>
      </c>
      <c r="BV316" s="306">
        <v>0</v>
      </c>
      <c r="BW316" s="306">
        <v>0</v>
      </c>
      <c r="BX316" s="404">
        <v>7.0714861216427147</v>
      </c>
      <c r="BY316" s="405">
        <v>5.4576968143504221</v>
      </c>
      <c r="BZ316" s="788" t="s">
        <v>1464</v>
      </c>
      <c r="CA316" s="486">
        <v>-12.15504688299553</v>
      </c>
      <c r="CB316" s="348">
        <v>11.941791061668505</v>
      </c>
      <c r="CC316" s="404">
        <v>70.702961328735867</v>
      </c>
      <c r="CD316" s="570">
        <v>1.804</v>
      </c>
      <c r="CE316" s="419">
        <v>1.9659992000000002</v>
      </c>
      <c r="CF316" s="419">
        <v>2.1625991200000003</v>
      </c>
      <c r="CG316" s="419">
        <v>2.3788590320000007</v>
      </c>
      <c r="CH316" s="496">
        <v>2.6167449352000012</v>
      </c>
      <c r="CI316" s="416">
        <v>10.928202287200003</v>
      </c>
      <c r="CJ316" s="405">
        <v>8.9626853827606023</v>
      </c>
      <c r="CK316" s="457">
        <v>0.87</v>
      </c>
      <c r="CL316" s="458">
        <v>35.29</v>
      </c>
      <c r="CM316" s="458">
        <v>-0.93</v>
      </c>
      <c r="CN316" s="525">
        <v>13.55</v>
      </c>
      <c r="CO316" s="508">
        <v>20.51</v>
      </c>
    </row>
    <row r="317" spans="1:93" ht="11.25" customHeight="1">
      <c r="A317" s="129" t="s">
        <v>1811</v>
      </c>
      <c r="B317" s="16" t="s">
        <v>1812</v>
      </c>
      <c r="C317" s="194" t="s">
        <v>1402</v>
      </c>
      <c r="D317" s="116">
        <v>5</v>
      </c>
      <c r="E317" s="24">
        <v>560</v>
      </c>
      <c r="F317" s="36" t="s">
        <v>2049</v>
      </c>
      <c r="G317" s="37" t="s">
        <v>2049</v>
      </c>
      <c r="H317" s="183">
        <v>56.41</v>
      </c>
      <c r="I317" s="226">
        <v>2.8363765289842231</v>
      </c>
      <c r="J317" s="202">
        <v>0.35</v>
      </c>
      <c r="K317" s="202">
        <v>0.4</v>
      </c>
      <c r="L317" s="96">
        <v>14.285714285714302</v>
      </c>
      <c r="M317" s="105">
        <v>41956</v>
      </c>
      <c r="N317" s="20">
        <v>41960</v>
      </c>
      <c r="O317" s="21">
        <v>41988</v>
      </c>
      <c r="P317" s="19" t="s">
        <v>1444</v>
      </c>
      <c r="Q317" s="775"/>
      <c r="R317" s="225">
        <v>1.6</v>
      </c>
      <c r="S317" s="675">
        <v>81.632653061224488</v>
      </c>
      <c r="T317" s="684">
        <v>113.09483905256599</v>
      </c>
      <c r="U317" s="226">
        <v>28.780612244897959</v>
      </c>
      <c r="V317" s="267">
        <v>12</v>
      </c>
      <c r="W317" s="169">
        <v>1.96</v>
      </c>
      <c r="X317" s="171">
        <v>2.21</v>
      </c>
      <c r="Y317" s="170">
        <v>0.96</v>
      </c>
      <c r="Z317" s="171">
        <v>3.55</v>
      </c>
      <c r="AA317" s="172">
        <v>10.199999999999999</v>
      </c>
      <c r="AB317" s="433">
        <v>77.099999999999994</v>
      </c>
      <c r="AC317" s="446">
        <v>14.26</v>
      </c>
      <c r="AD317" s="442">
        <v>24.6</v>
      </c>
      <c r="AE317" s="441">
        <v>13.05</v>
      </c>
      <c r="AF317" s="724">
        <v>18</v>
      </c>
      <c r="AG317" s="461">
        <v>23896</v>
      </c>
      <c r="AH317" s="737">
        <v>0.8</v>
      </c>
      <c r="AI317" s="768">
        <v>1.42</v>
      </c>
      <c r="AJ317" s="795">
        <v>1.4058886925933771</v>
      </c>
      <c r="AK317" s="794">
        <v>8.9588740112952383</v>
      </c>
      <c r="AL317" s="632">
        <v>16.839586290813212</v>
      </c>
      <c r="AM317" s="633">
        <v>14.341248967047626</v>
      </c>
      <c r="AN317" s="633">
        <v>34.584861837797078</v>
      </c>
      <c r="AO317" s="234">
        <v>3.8604027463934543</v>
      </c>
      <c r="AP317" s="803">
        <v>1.44034</v>
      </c>
      <c r="AQ317" s="803">
        <v>1.23275</v>
      </c>
      <c r="AR317" s="802"/>
      <c r="AS317" s="803">
        <v>1.0739700000000001</v>
      </c>
      <c r="AT317" s="795">
        <v>0.96350999999999998</v>
      </c>
      <c r="AU317" s="802"/>
      <c r="AV317" s="805">
        <v>0.39446000000000003</v>
      </c>
      <c r="AW317" s="807">
        <v>0.32619999999999999</v>
      </c>
      <c r="AX317" s="807">
        <v>0.98619999999999997</v>
      </c>
      <c r="AY317" s="807">
        <v>0.98619999999999997</v>
      </c>
      <c r="AZ317" s="807">
        <v>0.98619999999999997</v>
      </c>
      <c r="BA317" s="807">
        <v>0.98619999999999997</v>
      </c>
      <c r="BB317" s="807">
        <v>0.98619999999999997</v>
      </c>
      <c r="BC317" s="807">
        <v>0.98619999999999997</v>
      </c>
      <c r="BD317" s="807">
        <v>0.98619999999999997</v>
      </c>
      <c r="BE317" s="807">
        <v>0.98619999999999997</v>
      </c>
      <c r="BF317" s="807">
        <v>0.98619999999999997</v>
      </c>
      <c r="BG317" s="807">
        <v>0.98619999999999997</v>
      </c>
      <c r="BH317" s="805">
        <v>15.293230000000003</v>
      </c>
      <c r="BI317" s="407">
        <v>16.839586290813212</v>
      </c>
      <c r="BJ317" s="407">
        <v>14.784398074434101</v>
      </c>
      <c r="BK317" s="407">
        <v>11.464333530529025</v>
      </c>
      <c r="BL317" s="394">
        <v>144.26050803630278</v>
      </c>
      <c r="BM317" s="406">
        <v>20.925812385039876</v>
      </c>
      <c r="BN317" s="394">
        <v>0</v>
      </c>
      <c r="BO317" s="394">
        <v>0</v>
      </c>
      <c r="BP317" s="394">
        <v>0</v>
      </c>
      <c r="BQ317" s="394">
        <v>0</v>
      </c>
      <c r="BR317" s="394">
        <v>0</v>
      </c>
      <c r="BS317" s="394">
        <v>0</v>
      </c>
      <c r="BT317" s="394">
        <v>0</v>
      </c>
      <c r="BU317" s="394">
        <v>0</v>
      </c>
      <c r="BV317" s="394">
        <v>0</v>
      </c>
      <c r="BW317" s="394">
        <v>0</v>
      </c>
      <c r="BX317" s="406">
        <v>13.884975887807935</v>
      </c>
      <c r="BY317" s="407">
        <v>35.581527518230814</v>
      </c>
      <c r="BZ317" s="787" t="s">
        <v>1464</v>
      </c>
      <c r="CA317" s="682">
        <v>8.6406261218833436</v>
      </c>
      <c r="CB317" s="350">
        <v>37.421238366781303</v>
      </c>
      <c r="CC317" s="406">
        <v>66.868874842584475</v>
      </c>
      <c r="CD317" s="554">
        <v>1.5843740000000002</v>
      </c>
      <c r="CE317" s="417">
        <v>1.7428114000000003</v>
      </c>
      <c r="CF317" s="417">
        <v>1.9170925400000005</v>
      </c>
      <c r="CG317" s="417">
        <v>2.1088017940000006</v>
      </c>
      <c r="CH317" s="495">
        <v>2.3196819734000007</v>
      </c>
      <c r="CI317" s="418">
        <v>9.672761707400003</v>
      </c>
      <c r="CJ317" s="407">
        <v>17.147246423329204</v>
      </c>
      <c r="CK317" s="462">
        <v>1.38</v>
      </c>
      <c r="CL317" s="463">
        <v>33.18</v>
      </c>
      <c r="CM317" s="463">
        <v>-2.57</v>
      </c>
      <c r="CN317" s="529">
        <v>4.24</v>
      </c>
      <c r="CO317" s="530">
        <v>13.27</v>
      </c>
    </row>
    <row r="318" spans="1:93" ht="11.25" customHeight="1">
      <c r="A318" s="23" t="s">
        <v>3315</v>
      </c>
      <c r="B318" s="24" t="s">
        <v>3331</v>
      </c>
      <c r="C318" s="29" t="s">
        <v>2271</v>
      </c>
      <c r="D318" s="117">
        <v>9</v>
      </c>
      <c r="E318" s="24">
        <v>359</v>
      </c>
      <c r="F318" s="57" t="s">
        <v>2659</v>
      </c>
      <c r="G318" s="49" t="s">
        <v>2659</v>
      </c>
      <c r="H318" s="184">
        <v>31.03</v>
      </c>
      <c r="I318" s="227">
        <v>0.77344505317434731</v>
      </c>
      <c r="J318" s="126">
        <v>0.22</v>
      </c>
      <c r="K318" s="126">
        <v>0.24</v>
      </c>
      <c r="L318" s="83">
        <v>9.0909090909090828</v>
      </c>
      <c r="M318" s="140">
        <v>41787</v>
      </c>
      <c r="N318" s="27">
        <v>41790</v>
      </c>
      <c r="O318" s="28">
        <v>41820</v>
      </c>
      <c r="P318" s="26" t="s">
        <v>918</v>
      </c>
      <c r="Q318" s="24" t="s">
        <v>915</v>
      </c>
      <c r="R318" s="224">
        <v>0.24</v>
      </c>
      <c r="S318" s="231">
        <v>16.551724137931036</v>
      </c>
      <c r="T318" s="680">
        <v>0.88056744928077801</v>
      </c>
      <c r="U318" s="227">
        <v>21.4</v>
      </c>
      <c r="V318" s="263">
        <v>11</v>
      </c>
      <c r="W318" s="161">
        <v>1.45</v>
      </c>
      <c r="X318" s="149">
        <v>7.13</v>
      </c>
      <c r="Y318" s="155">
        <v>2.2000000000000002</v>
      </c>
      <c r="Z318" s="149">
        <v>1.07</v>
      </c>
      <c r="AA318" s="156">
        <v>5.0999999999999996</v>
      </c>
      <c r="AB318" s="432">
        <v>49.5</v>
      </c>
      <c r="AC318" s="440">
        <v>10.81</v>
      </c>
      <c r="AD318" s="443">
        <v>59.6</v>
      </c>
      <c r="AE318" s="443">
        <v>3</v>
      </c>
      <c r="AF318" s="723">
        <v>6</v>
      </c>
      <c r="AG318" s="456">
        <v>1435</v>
      </c>
      <c r="AH318" s="653">
        <v>0.6</v>
      </c>
      <c r="AI318" s="767">
        <v>0.2</v>
      </c>
      <c r="AJ318" s="796">
        <v>0.19098016544107191</v>
      </c>
      <c r="AK318" s="688">
        <v>0.76547032820335104</v>
      </c>
      <c r="AL318" s="634">
        <v>9.0909090909090828</v>
      </c>
      <c r="AM318" s="631">
        <v>10.064241629820891</v>
      </c>
      <c r="AN318" s="631">
        <v>11.382417860287886</v>
      </c>
      <c r="AO318" s="235">
        <v>14.869835499703509</v>
      </c>
      <c r="AP318" s="808">
        <v>0.24</v>
      </c>
      <c r="AQ318" s="808">
        <v>0.22</v>
      </c>
      <c r="AR318" s="809"/>
      <c r="AS318" s="808">
        <v>0.2</v>
      </c>
      <c r="AT318" s="796">
        <v>0.18</v>
      </c>
      <c r="AU318" s="809"/>
      <c r="AV318" s="810">
        <v>0.16</v>
      </c>
      <c r="AW318" s="811">
        <v>0.14000000000000001</v>
      </c>
      <c r="AX318" s="811">
        <v>0.12</v>
      </c>
      <c r="AY318" s="811">
        <v>0.1</v>
      </c>
      <c r="AZ318" s="811">
        <v>0.08</v>
      </c>
      <c r="BA318" s="812">
        <v>0.06</v>
      </c>
      <c r="BB318" s="812">
        <v>0.06</v>
      </c>
      <c r="BC318" s="812">
        <v>0.06</v>
      </c>
      <c r="BD318" s="812">
        <v>0.06</v>
      </c>
      <c r="BE318" s="812">
        <v>0.06</v>
      </c>
      <c r="BF318" s="812">
        <v>0.06</v>
      </c>
      <c r="BG318" s="812">
        <v>0.06</v>
      </c>
      <c r="BH318" s="810">
        <v>1.86</v>
      </c>
      <c r="BI318" s="405">
        <v>9.0909090909090828</v>
      </c>
      <c r="BJ318" s="405">
        <v>9.9999999999999858</v>
      </c>
      <c r="BK318" s="405">
        <v>11.111111111111116</v>
      </c>
      <c r="BL318" s="306">
        <v>12.5</v>
      </c>
      <c r="BM318" s="404">
        <v>14.285714285714279</v>
      </c>
      <c r="BN318" s="306">
        <v>16.666666666666675</v>
      </c>
      <c r="BO318" s="306">
        <v>20</v>
      </c>
      <c r="BP318" s="306">
        <v>25</v>
      </c>
      <c r="BQ318" s="306">
        <v>33.33333333333335</v>
      </c>
      <c r="BR318" s="306">
        <v>0</v>
      </c>
      <c r="BS318" s="306">
        <v>0</v>
      </c>
      <c r="BT318" s="306">
        <v>0</v>
      </c>
      <c r="BU318" s="306">
        <v>0</v>
      </c>
      <c r="BV318" s="306">
        <v>0</v>
      </c>
      <c r="BW318" s="306">
        <v>0</v>
      </c>
      <c r="BX318" s="404">
        <v>10.132515632515632</v>
      </c>
      <c r="BY318" s="405">
        <v>10.133455626839826</v>
      </c>
      <c r="BZ318" s="788" t="s">
        <v>2441</v>
      </c>
      <c r="CA318" s="486">
        <v>-9.2441370865377692</v>
      </c>
      <c r="CB318" s="348">
        <v>12.155862913462233</v>
      </c>
      <c r="CC318" s="404">
        <v>67.435736677115983</v>
      </c>
      <c r="CD318" s="570">
        <v>0.26400000000000001</v>
      </c>
      <c r="CE318" s="419">
        <v>0.29040000000000005</v>
      </c>
      <c r="CF318" s="419">
        <v>0.29911200000000004</v>
      </c>
      <c r="CG318" s="419">
        <v>0.30808536000000003</v>
      </c>
      <c r="CH318" s="496">
        <v>0.31732792080000005</v>
      </c>
      <c r="CI318" s="416">
        <v>1.4789252808</v>
      </c>
      <c r="CJ318" s="405">
        <v>4.7661143435385105</v>
      </c>
      <c r="CK318" s="457">
        <v>1.1299999999999999</v>
      </c>
      <c r="CL318" s="458">
        <v>10.47</v>
      </c>
      <c r="CM318" s="458">
        <v>-12.15</v>
      </c>
      <c r="CN318" s="525">
        <v>0.28999999999999998</v>
      </c>
      <c r="CO318" s="508">
        <v>-1.35</v>
      </c>
    </row>
    <row r="319" spans="1:93" ht="11.25" customHeight="1">
      <c r="A319" s="23" t="s">
        <v>1151</v>
      </c>
      <c r="B319" s="24" t="s">
        <v>1765</v>
      </c>
      <c r="C319" s="109" t="s">
        <v>3266</v>
      </c>
      <c r="D319" s="199">
        <v>5</v>
      </c>
      <c r="E319" s="24">
        <v>507</v>
      </c>
      <c r="F319" s="38" t="s">
        <v>1572</v>
      </c>
      <c r="G319" s="39" t="s">
        <v>1572</v>
      </c>
      <c r="H319" s="184">
        <v>40.270000000000003</v>
      </c>
      <c r="I319" s="227">
        <v>2.4832381425378691</v>
      </c>
      <c r="J319" s="126">
        <v>0.22500000000000001</v>
      </c>
      <c r="K319" s="126">
        <v>0.25</v>
      </c>
      <c r="L319" s="83">
        <v>11.111111111111116</v>
      </c>
      <c r="M319" s="140">
        <v>41773</v>
      </c>
      <c r="N319" s="27">
        <v>41775</v>
      </c>
      <c r="O319" s="28">
        <v>41796</v>
      </c>
      <c r="P319" s="26" t="s">
        <v>1524</v>
      </c>
      <c r="Q319" s="198"/>
      <c r="R319" s="224">
        <v>1</v>
      </c>
      <c r="S319" s="231">
        <v>43.859649122807021</v>
      </c>
      <c r="T319" s="647">
        <v>28.393128015627966</v>
      </c>
      <c r="U319" s="227">
        <v>17.662280701754391</v>
      </c>
      <c r="V319" s="492">
        <v>12</v>
      </c>
      <c r="W319" s="161">
        <v>2.2799999999999998</v>
      </c>
      <c r="X319" s="149">
        <v>1.42</v>
      </c>
      <c r="Y319" s="155">
        <v>3.37</v>
      </c>
      <c r="Z319" s="149">
        <v>2.1</v>
      </c>
      <c r="AA319" s="156">
        <v>11.8</v>
      </c>
      <c r="AB319" s="432">
        <v>16.899999999999999</v>
      </c>
      <c r="AC319" s="440">
        <v>15.75</v>
      </c>
      <c r="AD319" s="443">
        <v>24.6</v>
      </c>
      <c r="AE319" s="440">
        <v>12.41</v>
      </c>
      <c r="AF319" s="723">
        <v>20</v>
      </c>
      <c r="AG319" s="456">
        <v>17350</v>
      </c>
      <c r="AH319" s="653">
        <v>0.3</v>
      </c>
      <c r="AI319" s="767">
        <v>0.19</v>
      </c>
      <c r="AJ319" s="796">
        <v>0.77490286704863298</v>
      </c>
      <c r="AK319" s="688">
        <v>1.651319689078425</v>
      </c>
      <c r="AL319" s="634">
        <v>15.044247787610621</v>
      </c>
      <c r="AM319" s="631">
        <v>26.865561682244632</v>
      </c>
      <c r="AN319" s="631">
        <v>19.062610529396373</v>
      </c>
      <c r="AO319" s="235">
        <v>11.54386437433863</v>
      </c>
      <c r="AP319" s="808">
        <v>0.97499999999999998</v>
      </c>
      <c r="AQ319" s="808">
        <v>0.84750000000000003</v>
      </c>
      <c r="AR319" s="809"/>
      <c r="AS319" s="808">
        <v>0.64</v>
      </c>
      <c r="AT319" s="796">
        <v>0.47749999999999998</v>
      </c>
      <c r="AU319" s="809"/>
      <c r="AV319" s="821">
        <v>0.4325</v>
      </c>
      <c r="AW319" s="827">
        <v>0.40749999999999997</v>
      </c>
      <c r="AX319" s="811">
        <v>0.52</v>
      </c>
      <c r="AY319" s="811">
        <v>0.372</v>
      </c>
      <c r="AZ319" s="811">
        <v>0.34499999999999997</v>
      </c>
      <c r="BA319" s="811">
        <v>0.33299999999999996</v>
      </c>
      <c r="BB319" s="812">
        <v>0.32699999999999996</v>
      </c>
      <c r="BC319" s="811">
        <v>0.39700000000000002</v>
      </c>
      <c r="BD319" s="811">
        <v>0.375</v>
      </c>
      <c r="BE319" s="811">
        <v>0.33699999999999997</v>
      </c>
      <c r="BF319" s="811">
        <v>0.32320000000000004</v>
      </c>
      <c r="BG319" s="811">
        <v>0.3024</v>
      </c>
      <c r="BH319" s="810">
        <v>7.4116</v>
      </c>
      <c r="BI319" s="405">
        <v>15.044247787610621</v>
      </c>
      <c r="BJ319" s="405">
        <v>32.421875</v>
      </c>
      <c r="BK319" s="405">
        <v>34.031413612565451</v>
      </c>
      <c r="BL319" s="306">
        <v>10.404624277456653</v>
      </c>
      <c r="BM319" s="404">
        <v>6.1349693251533832</v>
      </c>
      <c r="BN319" s="306">
        <v>0</v>
      </c>
      <c r="BO319" s="306">
        <v>39.784946236559151</v>
      </c>
      <c r="BP319" s="306">
        <v>7.8260869565217384</v>
      </c>
      <c r="BQ319" s="306">
        <v>3.6036036036036112</v>
      </c>
      <c r="BR319" s="306">
        <v>1.8348623853211121</v>
      </c>
      <c r="BS319" s="306">
        <v>0</v>
      </c>
      <c r="BT319" s="306">
        <v>5.8666666666666645</v>
      </c>
      <c r="BU319" s="306">
        <v>11.275964391691407</v>
      </c>
      <c r="BV319" s="306">
        <v>4.2698019801979958</v>
      </c>
      <c r="BW319" s="306">
        <v>6.8783068783068835</v>
      </c>
      <c r="BX319" s="404">
        <v>11.958491273443647</v>
      </c>
      <c r="BY319" s="405">
        <v>12.447236808772734</v>
      </c>
      <c r="BZ319" s="788" t="s">
        <v>2637</v>
      </c>
      <c r="CA319" s="486">
        <v>3.8835679701798504</v>
      </c>
      <c r="CB319" s="348">
        <v>21.545848671934241</v>
      </c>
      <c r="CC319" s="404">
        <v>73.387807017543849</v>
      </c>
      <c r="CD319" s="570">
        <v>1.0725</v>
      </c>
      <c r="CE319" s="419">
        <v>1.1797500000000001</v>
      </c>
      <c r="CF319" s="419">
        <v>1.2977250000000002</v>
      </c>
      <c r="CG319" s="419">
        <v>1.4274975000000003</v>
      </c>
      <c r="CH319" s="496">
        <v>1.5702472500000004</v>
      </c>
      <c r="CI319" s="416">
        <v>6.5477197500000015</v>
      </c>
      <c r="CJ319" s="405">
        <v>16.259547429848524</v>
      </c>
      <c r="CK319" s="457">
        <v>2.0699999999999998</v>
      </c>
      <c r="CL319" s="458">
        <v>25.03</v>
      </c>
      <c r="CM319" s="458">
        <v>-2.37</v>
      </c>
      <c r="CN319" s="525">
        <v>4.9400000000000004</v>
      </c>
      <c r="CO319" s="508">
        <v>5.34</v>
      </c>
    </row>
    <row r="320" spans="1:93" ht="11.25" customHeight="1">
      <c r="A320" s="23" t="s">
        <v>355</v>
      </c>
      <c r="B320" s="24" t="s">
        <v>356</v>
      </c>
      <c r="C320" s="24" t="s">
        <v>3424</v>
      </c>
      <c r="D320" s="199">
        <v>5</v>
      </c>
      <c r="E320" s="24">
        <v>536</v>
      </c>
      <c r="F320" s="57" t="s">
        <v>2659</v>
      </c>
      <c r="G320" s="49" t="s">
        <v>2659</v>
      </c>
      <c r="H320" s="184">
        <v>36.75</v>
      </c>
      <c r="I320" s="227">
        <v>5.1700680272108839</v>
      </c>
      <c r="J320" s="126">
        <v>0.27</v>
      </c>
      <c r="K320" s="126">
        <v>0.47499999999999998</v>
      </c>
      <c r="L320" s="83">
        <v>75.92592592592591</v>
      </c>
      <c r="M320" s="140">
        <v>41905</v>
      </c>
      <c r="N320" s="27">
        <v>41907</v>
      </c>
      <c r="O320" s="28">
        <v>41927</v>
      </c>
      <c r="P320" s="26" t="s">
        <v>1514</v>
      </c>
      <c r="Q320" s="539"/>
      <c r="R320" s="224">
        <v>1.9</v>
      </c>
      <c r="S320" s="231">
        <v>102.70270270270269</v>
      </c>
      <c r="T320" s="647">
        <v>270.76254512135512</v>
      </c>
      <c r="U320" s="227">
        <v>19.864864864864863</v>
      </c>
      <c r="V320" s="492">
        <v>12</v>
      </c>
      <c r="W320" s="161">
        <v>1.85</v>
      </c>
      <c r="X320" s="149">
        <v>1.59</v>
      </c>
      <c r="Y320" s="155">
        <v>2.48</v>
      </c>
      <c r="Z320" s="149">
        <v>15.57</v>
      </c>
      <c r="AA320" s="156">
        <v>42</v>
      </c>
      <c r="AB320" s="432">
        <v>-51.5</v>
      </c>
      <c r="AC320" s="440">
        <v>-1.69</v>
      </c>
      <c r="AD320" s="443">
        <v>3.1</v>
      </c>
      <c r="AE320" s="443">
        <v>12.5</v>
      </c>
      <c r="AF320" s="723">
        <v>11</v>
      </c>
      <c r="AG320" s="456">
        <v>7709</v>
      </c>
      <c r="AH320" s="653">
        <v>1.4</v>
      </c>
      <c r="AI320" s="767">
        <v>9.64</v>
      </c>
      <c r="AJ320" s="796" t="s">
        <v>462</v>
      </c>
      <c r="AK320" s="688" t="s">
        <v>462</v>
      </c>
      <c r="AL320" s="634">
        <v>37.962962962962955</v>
      </c>
      <c r="AM320" s="631">
        <v>19.415143573545301</v>
      </c>
      <c r="AN320" s="631" t="s">
        <v>462</v>
      </c>
      <c r="AO320" s="235" t="s">
        <v>462</v>
      </c>
      <c r="AP320" s="808">
        <v>1.49</v>
      </c>
      <c r="AQ320" s="813">
        <v>1.08</v>
      </c>
      <c r="AR320" s="809"/>
      <c r="AS320" s="808">
        <v>1.04</v>
      </c>
      <c r="AT320" s="796">
        <v>0.875</v>
      </c>
      <c r="AU320" s="809"/>
      <c r="AV320" s="821">
        <v>0.1875</v>
      </c>
      <c r="AW320" s="827">
        <v>0</v>
      </c>
      <c r="AX320" s="812">
        <v>0</v>
      </c>
      <c r="AY320" s="812">
        <v>0</v>
      </c>
      <c r="AZ320" s="812">
        <v>0</v>
      </c>
      <c r="BA320" s="812">
        <v>0</v>
      </c>
      <c r="BB320" s="812">
        <v>0</v>
      </c>
      <c r="BC320" s="812">
        <v>0</v>
      </c>
      <c r="BD320" s="812">
        <v>0</v>
      </c>
      <c r="BE320" s="812">
        <v>0</v>
      </c>
      <c r="BF320" s="812">
        <v>0</v>
      </c>
      <c r="BG320" s="812">
        <v>0</v>
      </c>
      <c r="BH320" s="810">
        <v>4.6725000000000003</v>
      </c>
      <c r="BI320" s="405">
        <v>37.962962962962955</v>
      </c>
      <c r="BJ320" s="405">
        <v>3.8461538461538547</v>
      </c>
      <c r="BK320" s="405">
        <v>18.857142857142861</v>
      </c>
      <c r="BL320" s="306">
        <v>366.66666666666669</v>
      </c>
      <c r="BM320" s="851">
        <v>0</v>
      </c>
      <c r="BN320" s="306">
        <v>0</v>
      </c>
      <c r="BO320" s="306">
        <v>0</v>
      </c>
      <c r="BP320" s="306">
        <v>0</v>
      </c>
      <c r="BQ320" s="306">
        <v>0</v>
      </c>
      <c r="BR320" s="306">
        <v>0</v>
      </c>
      <c r="BS320" s="306">
        <v>0</v>
      </c>
      <c r="BT320" s="306">
        <v>0</v>
      </c>
      <c r="BU320" s="306">
        <v>0</v>
      </c>
      <c r="BV320" s="306">
        <v>0</v>
      </c>
      <c r="BW320" s="306">
        <v>0</v>
      </c>
      <c r="BX320" s="404">
        <v>28.488861755528426</v>
      </c>
      <c r="BY320" s="405">
        <v>90.951190967328046</v>
      </c>
      <c r="BZ320" s="788" t="s">
        <v>2637</v>
      </c>
      <c r="CA320" s="486" t="s">
        <v>462</v>
      </c>
      <c r="CB320" s="348" t="s">
        <v>462</v>
      </c>
      <c r="CC320" s="404">
        <v>41.183513513513518</v>
      </c>
      <c r="CD320" s="570">
        <v>1.5048999999999999</v>
      </c>
      <c r="CE320" s="419">
        <v>1.519949</v>
      </c>
      <c r="CF320" s="419">
        <v>1.6719439</v>
      </c>
      <c r="CG320" s="419">
        <v>1.8391382900000002</v>
      </c>
      <c r="CH320" s="496">
        <v>2.0230521190000004</v>
      </c>
      <c r="CI320" s="416">
        <v>8.5589833090000003</v>
      </c>
      <c r="CJ320" s="405">
        <v>23.289750500680274</v>
      </c>
      <c r="CK320" s="457">
        <v>0.79</v>
      </c>
      <c r="CL320" s="458">
        <v>63.1</v>
      </c>
      <c r="CM320" s="458">
        <v>-11.51</v>
      </c>
      <c r="CN320" s="525">
        <v>-6.78</v>
      </c>
      <c r="CO320" s="508">
        <v>9.89</v>
      </c>
    </row>
    <row r="321" spans="1:93" ht="11.25" customHeight="1">
      <c r="A321" s="86" t="s">
        <v>3641</v>
      </c>
      <c r="B321" s="24" t="s">
        <v>3642</v>
      </c>
      <c r="C321" s="24" t="s">
        <v>2000</v>
      </c>
      <c r="D321" s="199">
        <v>10</v>
      </c>
      <c r="E321" s="121">
        <v>332</v>
      </c>
      <c r="F321" s="38" t="s">
        <v>2049</v>
      </c>
      <c r="G321" s="39" t="s">
        <v>1572</v>
      </c>
      <c r="H321" s="184">
        <v>38.729999999999997</v>
      </c>
      <c r="I321" s="227">
        <v>1.6782855667441261</v>
      </c>
      <c r="J321" s="126">
        <v>0.14249999999999999</v>
      </c>
      <c r="K321" s="126">
        <v>0.16250000000000001</v>
      </c>
      <c r="L321" s="83">
        <v>14.035087719298268</v>
      </c>
      <c r="M321" s="140">
        <v>41879</v>
      </c>
      <c r="N321" s="27">
        <v>41884</v>
      </c>
      <c r="O321" s="28">
        <v>41897</v>
      </c>
      <c r="P321" s="93" t="s">
        <v>1444</v>
      </c>
      <c r="Q321" s="91"/>
      <c r="R321" s="224">
        <v>0.65</v>
      </c>
      <c r="S321" s="231">
        <v>37.356321839080458</v>
      </c>
      <c r="T321" s="680">
        <v>91.319275385674644</v>
      </c>
      <c r="U321" s="227">
        <v>22.258620689655171</v>
      </c>
      <c r="V321" s="263">
        <v>12</v>
      </c>
      <c r="W321" s="161">
        <v>1.74</v>
      </c>
      <c r="X321" s="149">
        <v>2.02</v>
      </c>
      <c r="Y321" s="155">
        <v>5.76</v>
      </c>
      <c r="Z321" s="149">
        <v>3.7</v>
      </c>
      <c r="AA321" s="156">
        <v>21.1</v>
      </c>
      <c r="AB321" s="432">
        <v>22.5</v>
      </c>
      <c r="AC321" s="440">
        <v>11.53</v>
      </c>
      <c r="AD321" s="443">
        <v>15</v>
      </c>
      <c r="AE321" s="443">
        <v>11.02</v>
      </c>
      <c r="AF321" s="723">
        <v>10</v>
      </c>
      <c r="AG321" s="456">
        <v>6032</v>
      </c>
      <c r="AH321" s="653">
        <v>0.3</v>
      </c>
      <c r="AI321" s="767">
        <v>2.5</v>
      </c>
      <c r="AJ321" s="796">
        <v>0.52810401546102315</v>
      </c>
      <c r="AK321" s="688" t="s">
        <v>462</v>
      </c>
      <c r="AL321" s="635">
        <v>14.018691588785037</v>
      </c>
      <c r="AM321" s="636">
        <v>9.9974955603105986</v>
      </c>
      <c r="AN321" s="636">
        <v>7.9215602319153477</v>
      </c>
      <c r="AO321" s="236" t="s">
        <v>462</v>
      </c>
      <c r="AP321" s="814">
        <v>0.61</v>
      </c>
      <c r="AQ321" s="814">
        <v>0.53500000000000003</v>
      </c>
      <c r="AR321" s="815"/>
      <c r="AS321" s="814">
        <v>0.48666666666666664</v>
      </c>
      <c r="AT321" s="797">
        <v>0.45833333333333331</v>
      </c>
      <c r="AU321" s="815"/>
      <c r="AV321" s="828">
        <v>0.4366666666666667</v>
      </c>
      <c r="AW321" s="828">
        <v>0.41666666666666669</v>
      </c>
      <c r="AX321" s="817">
        <v>0.39666666666666667</v>
      </c>
      <c r="AY321" s="817">
        <v>0.37666666666666665</v>
      </c>
      <c r="AZ321" s="817">
        <v>0.35833333333333334</v>
      </c>
      <c r="BA321" s="817">
        <v>0.17499999999999999</v>
      </c>
      <c r="BB321" s="820">
        <v>0</v>
      </c>
      <c r="BC321" s="820">
        <v>0</v>
      </c>
      <c r="BD321" s="820">
        <v>0</v>
      </c>
      <c r="BE321" s="820">
        <v>0</v>
      </c>
      <c r="BF321" s="820">
        <v>0</v>
      </c>
      <c r="BG321" s="820">
        <v>0</v>
      </c>
      <c r="BH321" s="816">
        <v>4.25</v>
      </c>
      <c r="BI321" s="409">
        <v>14.018691588785037</v>
      </c>
      <c r="BJ321" s="409">
        <v>9.931506849315074</v>
      </c>
      <c r="BK321" s="409">
        <v>6.1818181818181772</v>
      </c>
      <c r="BL321" s="395">
        <v>4.9618320610686828</v>
      </c>
      <c r="BM321" s="408">
        <v>4.8</v>
      </c>
      <c r="BN321" s="395">
        <v>5.0420168067226934</v>
      </c>
      <c r="BO321" s="395">
        <v>5.3097345132743445</v>
      </c>
      <c r="BP321" s="395">
        <v>5.1162790697674376</v>
      </c>
      <c r="BQ321" s="395">
        <v>104.76190476190479</v>
      </c>
      <c r="BR321" s="395">
        <v>0</v>
      </c>
      <c r="BS321" s="395">
        <v>0</v>
      </c>
      <c r="BT321" s="395">
        <v>0</v>
      </c>
      <c r="BU321" s="395">
        <v>0</v>
      </c>
      <c r="BV321" s="395">
        <v>0</v>
      </c>
      <c r="BW321" s="395">
        <v>0</v>
      </c>
      <c r="BX321" s="408">
        <v>10.674918922177081</v>
      </c>
      <c r="BY321" s="409">
        <v>25.464449729785819</v>
      </c>
      <c r="BZ321" s="654" t="s">
        <v>52</v>
      </c>
      <c r="CA321" s="487">
        <v>-12.658774890995698</v>
      </c>
      <c r="CB321" s="349">
        <v>9.599845798659473</v>
      </c>
      <c r="CC321" s="408">
        <v>64.958033643239418</v>
      </c>
      <c r="CD321" s="574">
        <v>0.67100000000000004</v>
      </c>
      <c r="CE321" s="419">
        <v>0.73810000000000009</v>
      </c>
      <c r="CF321" s="419">
        <v>0.81191000000000013</v>
      </c>
      <c r="CG321" s="419">
        <v>0.89310100000000026</v>
      </c>
      <c r="CH321" s="496">
        <v>0.98241110000000031</v>
      </c>
      <c r="CI321" s="416">
        <v>4.0965221000000005</v>
      </c>
      <c r="CJ321" s="405">
        <v>10.577129098889753</v>
      </c>
      <c r="CK321" s="457">
        <v>0.13</v>
      </c>
      <c r="CL321" s="458">
        <v>17.36</v>
      </c>
      <c r="CM321" s="458">
        <v>-11.61</v>
      </c>
      <c r="CN321" s="525">
        <v>-5.17</v>
      </c>
      <c r="CO321" s="508">
        <v>2.81</v>
      </c>
    </row>
    <row r="322" spans="1:93" ht="11.25" customHeight="1">
      <c r="A322" s="129" t="s">
        <v>964</v>
      </c>
      <c r="B322" s="16" t="s">
        <v>1003</v>
      </c>
      <c r="C322" s="22" t="s">
        <v>1737</v>
      </c>
      <c r="D322" s="116">
        <v>11</v>
      </c>
      <c r="E322" s="121">
        <v>306</v>
      </c>
      <c r="F322" s="78" t="s">
        <v>2659</v>
      </c>
      <c r="G322" s="50" t="s">
        <v>2659</v>
      </c>
      <c r="H322" s="183">
        <v>101.19</v>
      </c>
      <c r="I322" s="226">
        <v>1.4230655203083309</v>
      </c>
      <c r="J322" s="127">
        <v>0.32</v>
      </c>
      <c r="K322" s="127">
        <v>0.36</v>
      </c>
      <c r="L322" s="96">
        <v>12.5</v>
      </c>
      <c r="M322" s="105">
        <v>41992</v>
      </c>
      <c r="N322" s="20">
        <v>41996</v>
      </c>
      <c r="O322" s="21">
        <v>42012</v>
      </c>
      <c r="P322" s="269" t="s">
        <v>758</v>
      </c>
      <c r="Q322" s="430"/>
      <c r="R322" s="225">
        <v>1.44</v>
      </c>
      <c r="S322" s="675">
        <v>38.297872340425535</v>
      </c>
      <c r="T322" s="676">
        <v>100.17324057209733</v>
      </c>
      <c r="U322" s="226">
        <v>26.912234042553191</v>
      </c>
      <c r="V322" s="677">
        <v>9</v>
      </c>
      <c r="W322" s="169">
        <v>3.76</v>
      </c>
      <c r="X322" s="171">
        <v>2.69</v>
      </c>
      <c r="Y322" s="170">
        <v>2.04</v>
      </c>
      <c r="Z322" s="171">
        <v>3.35</v>
      </c>
      <c r="AA322" s="172">
        <v>12.8</v>
      </c>
      <c r="AB322" s="433">
        <v>12</v>
      </c>
      <c r="AC322" s="441">
        <v>7.86</v>
      </c>
      <c r="AD322" s="442">
        <v>11.6</v>
      </c>
      <c r="AE322" s="442">
        <v>10</v>
      </c>
      <c r="AF322" s="724">
        <v>3</v>
      </c>
      <c r="AG322" s="461">
        <v>1891</v>
      </c>
      <c r="AH322" s="678">
        <v>19.3</v>
      </c>
      <c r="AI322" s="768">
        <v>0</v>
      </c>
      <c r="AJ322" s="795">
        <v>2.313109280923404</v>
      </c>
      <c r="AK322" s="794" t="s">
        <v>462</v>
      </c>
      <c r="AL322" s="318">
        <v>100</v>
      </c>
      <c r="AM322" s="631">
        <v>40.653554766783714</v>
      </c>
      <c r="AN322" s="631">
        <v>26.832067658711487</v>
      </c>
      <c r="AO322" s="235" t="s">
        <v>462</v>
      </c>
      <c r="AP322" s="808">
        <v>1.28</v>
      </c>
      <c r="AQ322" s="808">
        <v>0.64</v>
      </c>
      <c r="AR322" s="809" t="s">
        <v>1127</v>
      </c>
      <c r="AS322" s="808">
        <v>0.52</v>
      </c>
      <c r="AT322" s="796">
        <v>0.46</v>
      </c>
      <c r="AU322" s="809"/>
      <c r="AV322" s="810">
        <v>0.43</v>
      </c>
      <c r="AW322" s="811">
        <v>0.39</v>
      </c>
      <c r="AX322" s="811">
        <v>0.37</v>
      </c>
      <c r="AY322" s="811">
        <v>0.34</v>
      </c>
      <c r="AZ322" s="811">
        <v>0.3</v>
      </c>
      <c r="BA322" s="811">
        <v>0.25</v>
      </c>
      <c r="BB322" s="812">
        <v>0</v>
      </c>
      <c r="BC322" s="812">
        <v>0</v>
      </c>
      <c r="BD322" s="812">
        <v>0</v>
      </c>
      <c r="BE322" s="812">
        <v>0</v>
      </c>
      <c r="BF322" s="812">
        <v>0</v>
      </c>
      <c r="BG322" s="812">
        <v>0</v>
      </c>
      <c r="BH322" s="810">
        <v>4.9800000000000004</v>
      </c>
      <c r="BI322" s="405">
        <v>100</v>
      </c>
      <c r="BJ322" s="405">
        <v>23.076923076923084</v>
      </c>
      <c r="BK322" s="405">
        <v>13.043478260869556</v>
      </c>
      <c r="BL322" s="306">
        <v>6.976744186046524</v>
      </c>
      <c r="BM322" s="404">
        <v>10.256410256410241</v>
      </c>
      <c r="BN322" s="306">
        <v>5.4054054054054168</v>
      </c>
      <c r="BO322" s="306">
        <v>8.8235294117646959</v>
      </c>
      <c r="BP322" s="306">
        <v>13.333333333333353</v>
      </c>
      <c r="BQ322" s="306">
        <v>20</v>
      </c>
      <c r="BR322" s="306">
        <v>0</v>
      </c>
      <c r="BS322" s="306">
        <v>0</v>
      </c>
      <c r="BT322" s="306">
        <v>0</v>
      </c>
      <c r="BU322" s="306">
        <v>0</v>
      </c>
      <c r="BV322" s="306">
        <v>0</v>
      </c>
      <c r="BW322" s="306">
        <v>0</v>
      </c>
      <c r="BX322" s="404">
        <v>13.394388262050191</v>
      </c>
      <c r="BY322" s="405">
        <v>24.290261309918641</v>
      </c>
      <c r="BZ322" s="788" t="s">
        <v>1862</v>
      </c>
      <c r="CA322" s="486">
        <v>1.3428991364666274</v>
      </c>
      <c r="CB322" s="348">
        <v>28.255133179019818</v>
      </c>
      <c r="CC322" s="404">
        <v>63.668989361702124</v>
      </c>
      <c r="CD322" s="570">
        <v>1.4080000000000001</v>
      </c>
      <c r="CE322" s="417">
        <v>1.5186688000000002</v>
      </c>
      <c r="CF322" s="417">
        <v>1.6705356800000004</v>
      </c>
      <c r="CG322" s="417">
        <v>1.8375892480000007</v>
      </c>
      <c r="CH322" s="495">
        <v>2.0213481728000011</v>
      </c>
      <c r="CI322" s="418">
        <v>8.4561419008000023</v>
      </c>
      <c r="CJ322" s="407">
        <v>8.3566972040715513</v>
      </c>
      <c r="CK322" s="462">
        <v>0.69</v>
      </c>
      <c r="CL322" s="463">
        <v>14.51</v>
      </c>
      <c r="CM322" s="463">
        <v>-12.49</v>
      </c>
      <c r="CN322" s="529">
        <v>-4.24</v>
      </c>
      <c r="CO322" s="530">
        <v>2.99</v>
      </c>
    </row>
    <row r="323" spans="1:93" ht="11.25" customHeight="1">
      <c r="A323" s="23" t="s">
        <v>440</v>
      </c>
      <c r="B323" s="24" t="s">
        <v>441</v>
      </c>
      <c r="C323" s="29" t="s">
        <v>1737</v>
      </c>
      <c r="D323" s="199">
        <v>17</v>
      </c>
      <c r="E323" s="121">
        <v>172</v>
      </c>
      <c r="F323" s="38" t="s">
        <v>2049</v>
      </c>
      <c r="G323" s="39" t="s">
        <v>1572</v>
      </c>
      <c r="H323" s="184">
        <v>115.35</v>
      </c>
      <c r="I323" s="227">
        <v>2.219332466406589</v>
      </c>
      <c r="J323" s="113">
        <v>0.57999999999999996</v>
      </c>
      <c r="K323" s="113">
        <v>0.64</v>
      </c>
      <c r="L323" s="83">
        <v>10.344827586206918</v>
      </c>
      <c r="M323" s="140">
        <v>41864</v>
      </c>
      <c r="N323" s="27">
        <v>41866</v>
      </c>
      <c r="O323" s="28">
        <v>41884</v>
      </c>
      <c r="P323" s="93" t="s">
        <v>2739</v>
      </c>
      <c r="Q323" s="91"/>
      <c r="R323" s="224">
        <v>2.56</v>
      </c>
      <c r="S323" s="231">
        <v>46.972477064220179</v>
      </c>
      <c r="T323" s="680">
        <v>45.805366475196507</v>
      </c>
      <c r="U323" s="227">
        <v>21.165137614678898</v>
      </c>
      <c r="V323" s="263">
        <v>4</v>
      </c>
      <c r="W323" s="161">
        <v>5.45</v>
      </c>
      <c r="X323" s="149">
        <v>3.95</v>
      </c>
      <c r="Y323" s="155">
        <v>2.13</v>
      </c>
      <c r="Z323" s="149">
        <v>2.2599999999999998</v>
      </c>
      <c r="AA323" s="156">
        <v>10.8</v>
      </c>
      <c r="AB323" s="432">
        <v>8.4</v>
      </c>
      <c r="AC323" s="440">
        <v>6.94</v>
      </c>
      <c r="AD323" s="443">
        <v>11.8</v>
      </c>
      <c r="AE323" s="443">
        <v>5.36</v>
      </c>
      <c r="AF323" s="723">
        <v>17</v>
      </c>
      <c r="AG323" s="456">
        <v>11745</v>
      </c>
      <c r="AH323" s="653">
        <v>0.2</v>
      </c>
      <c r="AI323" s="767">
        <v>0.47</v>
      </c>
      <c r="AJ323" s="796">
        <v>1.0369857590566092</v>
      </c>
      <c r="AK323" s="688">
        <v>1.2811666461751638</v>
      </c>
      <c r="AL323" s="634">
        <v>10.909090909090891</v>
      </c>
      <c r="AM323" s="631">
        <v>9.8644875762156303</v>
      </c>
      <c r="AN323" s="631">
        <v>12.236431956867989</v>
      </c>
      <c r="AO323" s="235">
        <v>9.5510072740334184</v>
      </c>
      <c r="AP323" s="808">
        <v>2.44</v>
      </c>
      <c r="AQ323" s="808">
        <v>2.2000000000000002</v>
      </c>
      <c r="AR323" s="809"/>
      <c r="AS323" s="808">
        <v>2</v>
      </c>
      <c r="AT323" s="796">
        <v>1.84</v>
      </c>
      <c r="AU323" s="809"/>
      <c r="AV323" s="821">
        <v>1.55</v>
      </c>
      <c r="AW323" s="821">
        <v>1.37</v>
      </c>
      <c r="AX323" s="811">
        <v>1.26</v>
      </c>
      <c r="AY323" s="811">
        <v>1.18</v>
      </c>
      <c r="AZ323" s="811">
        <v>1.1100000000000001</v>
      </c>
      <c r="BA323" s="811">
        <v>1.06</v>
      </c>
      <c r="BB323" s="811">
        <v>0.98</v>
      </c>
      <c r="BC323" s="811">
        <v>0.89</v>
      </c>
      <c r="BD323" s="811">
        <v>0.72</v>
      </c>
      <c r="BE323" s="812">
        <v>0.64</v>
      </c>
      <c r="BF323" s="811">
        <v>0.63</v>
      </c>
      <c r="BG323" s="811">
        <v>0.59</v>
      </c>
      <c r="BH323" s="810">
        <v>20.46</v>
      </c>
      <c r="BI323" s="405">
        <v>10.909090909090891</v>
      </c>
      <c r="BJ323" s="405">
        <v>10</v>
      </c>
      <c r="BK323" s="405">
        <v>8.6956521739130377</v>
      </c>
      <c r="BL323" s="306">
        <v>18.709677419354833</v>
      </c>
      <c r="BM323" s="404">
        <v>13.138686131386844</v>
      </c>
      <c r="BN323" s="306">
        <v>8.7301587301587436</v>
      </c>
      <c r="BO323" s="306">
        <v>6.7796610169491567</v>
      </c>
      <c r="BP323" s="306">
        <v>6.3063063063062863</v>
      </c>
      <c r="BQ323" s="306">
        <v>4.7169811320754818</v>
      </c>
      <c r="BR323" s="306">
        <v>8.163265306122458</v>
      </c>
      <c r="BS323" s="306">
        <v>10.1123595505618</v>
      </c>
      <c r="BT323" s="306">
        <v>23.611111111111114</v>
      </c>
      <c r="BU323" s="306">
        <v>12.5</v>
      </c>
      <c r="BV323" s="306">
        <v>1.5873015873015817</v>
      </c>
      <c r="BW323" s="306">
        <v>6.7796610169491567</v>
      </c>
      <c r="BX323" s="404">
        <v>10.049327492752093</v>
      </c>
      <c r="BY323" s="405">
        <v>5.2775024825510206</v>
      </c>
      <c r="BZ323" s="788" t="s">
        <v>1862</v>
      </c>
      <c r="CA323" s="486">
        <v>-6.7093731914043193</v>
      </c>
      <c r="CB323" s="348">
        <v>14.455764423274578</v>
      </c>
      <c r="CC323" s="404">
        <v>71.583985957234631</v>
      </c>
      <c r="CD323" s="570">
        <v>2.6449600000000002</v>
      </c>
      <c r="CE323" s="419">
        <v>2.828520224</v>
      </c>
      <c r="CF323" s="419">
        <v>2.9801289080064004</v>
      </c>
      <c r="CG323" s="419">
        <v>3.1398638174755438</v>
      </c>
      <c r="CH323" s="496">
        <v>3.3081605180922331</v>
      </c>
      <c r="CI323" s="416">
        <v>14.901633467574177</v>
      </c>
      <c r="CJ323" s="405">
        <v>12.918624592608738</v>
      </c>
      <c r="CK323" s="457">
        <v>0.6</v>
      </c>
      <c r="CL323" s="458">
        <v>25.51</v>
      </c>
      <c r="CM323" s="458">
        <v>-0.04</v>
      </c>
      <c r="CN323" s="525">
        <v>9.31</v>
      </c>
      <c r="CO323" s="508">
        <v>13.06</v>
      </c>
    </row>
    <row r="324" spans="1:93" ht="11.25" customHeight="1">
      <c r="A324" s="23" t="s">
        <v>2107</v>
      </c>
      <c r="B324" s="24" t="s">
        <v>2108</v>
      </c>
      <c r="C324" s="217" t="s">
        <v>2182</v>
      </c>
      <c r="D324" s="199">
        <v>5</v>
      </c>
      <c r="E324" s="24">
        <v>627</v>
      </c>
      <c r="F324" s="57" t="s">
        <v>2659</v>
      </c>
      <c r="G324" s="49" t="s">
        <v>2659</v>
      </c>
      <c r="H324" s="184">
        <v>67.25</v>
      </c>
      <c r="I324" s="227">
        <v>1.7397769516728623</v>
      </c>
      <c r="J324" s="126">
        <v>0.28499999999999998</v>
      </c>
      <c r="K324" s="126">
        <v>0.29249999999999998</v>
      </c>
      <c r="L324" s="83">
        <v>2.6315789473684292</v>
      </c>
      <c r="M324" s="140">
        <v>42054</v>
      </c>
      <c r="N324" s="27">
        <v>42058</v>
      </c>
      <c r="O324" s="28">
        <v>42072</v>
      </c>
      <c r="P324" s="93" t="s">
        <v>650</v>
      </c>
      <c r="Q324" s="1007"/>
      <c r="R324" s="224">
        <v>1.17</v>
      </c>
      <c r="S324" s="231">
        <v>44.486692015209123</v>
      </c>
      <c r="T324" s="680">
        <v>109.17384316028121</v>
      </c>
      <c r="U324" s="227">
        <v>25.570342205323193</v>
      </c>
      <c r="V324" s="263">
        <v>12</v>
      </c>
      <c r="W324" s="161">
        <v>2.63</v>
      </c>
      <c r="X324" s="149">
        <v>1.7</v>
      </c>
      <c r="Y324" s="155">
        <v>5.37</v>
      </c>
      <c r="Z324" s="149">
        <v>3.85</v>
      </c>
      <c r="AA324" s="156">
        <v>27.3</v>
      </c>
      <c r="AB324" s="432">
        <v>15.8</v>
      </c>
      <c r="AC324" s="440">
        <v>12.31</v>
      </c>
      <c r="AD324" s="443">
        <v>12.3</v>
      </c>
      <c r="AE324" s="443">
        <v>15</v>
      </c>
      <c r="AF324" s="723">
        <v>5</v>
      </c>
      <c r="AG324" s="456">
        <v>3215</v>
      </c>
      <c r="AH324" s="653">
        <v>1.2</v>
      </c>
      <c r="AI324" s="767">
        <v>0.72</v>
      </c>
      <c r="AJ324" s="796" t="s">
        <v>462</v>
      </c>
      <c r="AK324" s="688" t="s">
        <v>462</v>
      </c>
      <c r="AL324" s="634">
        <v>12.307692307692308</v>
      </c>
      <c r="AM324" s="631">
        <v>39.311306546041045</v>
      </c>
      <c r="AN324" s="631" t="s">
        <v>462</v>
      </c>
      <c r="AO324" s="235" t="s">
        <v>462</v>
      </c>
      <c r="AP324" s="808">
        <v>1.095</v>
      </c>
      <c r="AQ324" s="808">
        <v>0.97499999999999998</v>
      </c>
      <c r="AR324" s="809"/>
      <c r="AS324" s="808">
        <v>0.87</v>
      </c>
      <c r="AT324" s="796">
        <v>0.40500000000000003</v>
      </c>
      <c r="AU324" s="809"/>
      <c r="AV324" s="827">
        <v>0</v>
      </c>
      <c r="AW324" s="827">
        <v>0</v>
      </c>
      <c r="AX324" s="812">
        <v>0</v>
      </c>
      <c r="AY324" s="812">
        <v>0</v>
      </c>
      <c r="AZ324" s="812">
        <v>0</v>
      </c>
      <c r="BA324" s="812">
        <v>0</v>
      </c>
      <c r="BB324" s="812">
        <v>0</v>
      </c>
      <c r="BC324" s="812">
        <v>0</v>
      </c>
      <c r="BD324" s="812">
        <v>0</v>
      </c>
      <c r="BE324" s="812">
        <v>0</v>
      </c>
      <c r="BF324" s="812">
        <v>0</v>
      </c>
      <c r="BG324" s="812">
        <v>0</v>
      </c>
      <c r="BH324" s="810">
        <v>3.3450000000000002</v>
      </c>
      <c r="BI324" s="405">
        <v>12.307692307692308</v>
      </c>
      <c r="BJ324" s="405">
        <v>12.06896551724137</v>
      </c>
      <c r="BK324" s="405">
        <v>114.8148148148148</v>
      </c>
      <c r="BL324" s="306">
        <v>0</v>
      </c>
      <c r="BM324" s="404">
        <v>0</v>
      </c>
      <c r="BN324" s="306">
        <v>0</v>
      </c>
      <c r="BO324" s="306">
        <v>0</v>
      </c>
      <c r="BP324" s="306">
        <v>0</v>
      </c>
      <c r="BQ324" s="306">
        <v>0</v>
      </c>
      <c r="BR324" s="306">
        <v>0</v>
      </c>
      <c r="BS324" s="306">
        <v>0</v>
      </c>
      <c r="BT324" s="306">
        <v>0</v>
      </c>
      <c r="BU324" s="306">
        <v>0</v>
      </c>
      <c r="BV324" s="306">
        <v>0</v>
      </c>
      <c r="BW324" s="306">
        <v>0</v>
      </c>
      <c r="BX324" s="404">
        <v>9.2794315093165647</v>
      </c>
      <c r="BY324" s="405">
        <v>28.504927272918909</v>
      </c>
      <c r="BZ324" s="788" t="s">
        <v>2442</v>
      </c>
      <c r="CA324" s="486" t="s">
        <v>462</v>
      </c>
      <c r="CB324" s="348" t="s">
        <v>462</v>
      </c>
      <c r="CC324" s="404">
        <v>49.129801806289265</v>
      </c>
      <c r="CD324" s="570">
        <v>1.2045000000000001</v>
      </c>
      <c r="CE324" s="419">
        <v>1.3249500000000003</v>
      </c>
      <c r="CF324" s="419">
        <v>1.4574450000000005</v>
      </c>
      <c r="CG324" s="419">
        <v>1.6031895000000007</v>
      </c>
      <c r="CH324" s="496">
        <v>1.7635084500000009</v>
      </c>
      <c r="CI324" s="416">
        <v>7.353592950000003</v>
      </c>
      <c r="CJ324" s="405">
        <v>10.934710706319708</v>
      </c>
      <c r="CK324" s="457">
        <v>1.18</v>
      </c>
      <c r="CL324" s="458">
        <v>56.83</v>
      </c>
      <c r="CM324" s="458">
        <v>-1.39</v>
      </c>
      <c r="CN324" s="525">
        <v>8.9700000000000006</v>
      </c>
      <c r="CO324" s="508">
        <v>25</v>
      </c>
    </row>
    <row r="325" spans="1:93" ht="11.25" customHeight="1">
      <c r="A325" s="23" t="s">
        <v>1185</v>
      </c>
      <c r="B325" s="24" t="s">
        <v>1186</v>
      </c>
      <c r="C325" s="29" t="s">
        <v>3416</v>
      </c>
      <c r="D325" s="199">
        <v>23</v>
      </c>
      <c r="E325" s="121">
        <v>114</v>
      </c>
      <c r="F325" s="38" t="s">
        <v>2049</v>
      </c>
      <c r="G325" s="49" t="s">
        <v>2659</v>
      </c>
      <c r="H325" s="338">
        <v>65.5</v>
      </c>
      <c r="I325" s="227">
        <v>1.5267175572519083</v>
      </c>
      <c r="J325" s="113">
        <v>0.22</v>
      </c>
      <c r="K325" s="113">
        <v>0.25</v>
      </c>
      <c r="L325" s="83">
        <v>13.636363636363647</v>
      </c>
      <c r="M325" s="140">
        <v>42062</v>
      </c>
      <c r="N325" s="27">
        <v>42066</v>
      </c>
      <c r="O325" s="28">
        <v>42081</v>
      </c>
      <c r="P325" s="93" t="s">
        <v>949</v>
      </c>
      <c r="Q325" s="91" t="s">
        <v>1172</v>
      </c>
      <c r="R325" s="224">
        <v>1</v>
      </c>
      <c r="S325" s="231">
        <v>39.525691699604749</v>
      </c>
      <c r="T325" s="647">
        <v>146.48250077521894</v>
      </c>
      <c r="U325" s="227">
        <v>25.889328063241109</v>
      </c>
      <c r="V325" s="492">
        <v>6</v>
      </c>
      <c r="W325" s="161">
        <v>2.5299999999999998</v>
      </c>
      <c r="X325" s="149">
        <v>2.25</v>
      </c>
      <c r="Y325" s="155">
        <v>4.2699999999999996</v>
      </c>
      <c r="Z325" s="149">
        <v>5.28</v>
      </c>
      <c r="AA325" s="156">
        <v>19.5</v>
      </c>
      <c r="AB325" s="432">
        <v>15.7</v>
      </c>
      <c r="AC325" s="440">
        <v>9.66</v>
      </c>
      <c r="AD325" s="443">
        <v>14.1</v>
      </c>
      <c r="AE325" s="440">
        <v>11.5</v>
      </c>
      <c r="AF325" s="723">
        <v>10</v>
      </c>
      <c r="AG325" s="456">
        <v>5357</v>
      </c>
      <c r="AH325" s="653">
        <v>0.5</v>
      </c>
      <c r="AI325" s="767">
        <v>0.01</v>
      </c>
      <c r="AJ325" s="796">
        <v>1.4857144420925954</v>
      </c>
      <c r="AK325" s="688">
        <v>1.127068596190359</v>
      </c>
      <c r="AL325" s="634">
        <v>20.547945205479444</v>
      </c>
      <c r="AM325" s="631">
        <v>27.961049656566452</v>
      </c>
      <c r="AN325" s="631">
        <v>20.948573633505596</v>
      </c>
      <c r="AO325" s="235">
        <v>18.586777862780089</v>
      </c>
      <c r="AP325" s="808">
        <v>0.88</v>
      </c>
      <c r="AQ325" s="808">
        <v>0.73</v>
      </c>
      <c r="AR325" s="809"/>
      <c r="AS325" s="808">
        <v>0.46</v>
      </c>
      <c r="AT325" s="796">
        <v>0.42</v>
      </c>
      <c r="AU325" s="809"/>
      <c r="AV325" s="821">
        <v>0.38</v>
      </c>
      <c r="AW325" s="821">
        <v>0.34</v>
      </c>
      <c r="AX325" s="811">
        <v>0.3</v>
      </c>
      <c r="AY325" s="811">
        <v>0.26</v>
      </c>
      <c r="AZ325" s="811">
        <v>0.22</v>
      </c>
      <c r="BA325" s="811">
        <v>0.18</v>
      </c>
      <c r="BB325" s="811">
        <v>0.16</v>
      </c>
      <c r="BC325" s="812">
        <v>0.14000000000000001</v>
      </c>
      <c r="BD325" s="811">
        <v>0.14000000000000001</v>
      </c>
      <c r="BE325" s="811">
        <v>0.12</v>
      </c>
      <c r="BF325" s="811">
        <v>0.1</v>
      </c>
      <c r="BG325" s="811">
        <v>0.08</v>
      </c>
      <c r="BH325" s="810">
        <v>4.91</v>
      </c>
      <c r="BI325" s="405">
        <v>20.547945205479444</v>
      </c>
      <c r="BJ325" s="405">
        <v>58.695652173913039</v>
      </c>
      <c r="BK325" s="405">
        <v>9.5238095238095344</v>
      </c>
      <c r="BL325" s="306">
        <v>10.526315789473673</v>
      </c>
      <c r="BM325" s="404">
        <v>11.764705882352944</v>
      </c>
      <c r="BN325" s="306">
        <v>13.333333333333353</v>
      </c>
      <c r="BO325" s="306">
        <v>15.384615384615374</v>
      </c>
      <c r="BP325" s="306">
        <v>18.181818181818187</v>
      </c>
      <c r="BQ325" s="306">
        <v>22.222222222222232</v>
      </c>
      <c r="BR325" s="306">
        <v>12.5</v>
      </c>
      <c r="BS325" s="306">
        <v>14.285714285714279</v>
      </c>
      <c r="BT325" s="306">
        <v>0</v>
      </c>
      <c r="BU325" s="306">
        <v>16.666666666666675</v>
      </c>
      <c r="BV325" s="306">
        <v>20</v>
      </c>
      <c r="BW325" s="306">
        <v>25</v>
      </c>
      <c r="BX325" s="404">
        <v>17.908853243293251</v>
      </c>
      <c r="BY325" s="405">
        <v>12.378438504153431</v>
      </c>
      <c r="BZ325" s="788" t="s">
        <v>2442</v>
      </c>
      <c r="CA325" s="486">
        <v>-3.4140368724836065</v>
      </c>
      <c r="CB325" s="348">
        <v>22.475291190757503</v>
      </c>
      <c r="CC325" s="404">
        <v>71.92849802371542</v>
      </c>
      <c r="CD325" s="570">
        <v>0.96800000000000008</v>
      </c>
      <c r="CE325" s="419">
        <v>1.0615088000000001</v>
      </c>
      <c r="CF325" s="419">
        <v>1.1676596800000003</v>
      </c>
      <c r="CG325" s="419">
        <v>1.2844256480000005</v>
      </c>
      <c r="CH325" s="496">
        <v>1.4128682128000007</v>
      </c>
      <c r="CI325" s="416">
        <v>5.8944623408000023</v>
      </c>
      <c r="CJ325" s="405">
        <v>8.9991791462595447</v>
      </c>
      <c r="CK325" s="457">
        <v>0.81</v>
      </c>
      <c r="CL325" s="458">
        <v>26.75</v>
      </c>
      <c r="CM325" s="458">
        <v>-2.86</v>
      </c>
      <c r="CN325" s="525">
        <v>2.83</v>
      </c>
      <c r="CO325" s="508">
        <v>9.9600000000000009</v>
      </c>
    </row>
    <row r="326" spans="1:93" ht="11.25" customHeight="1">
      <c r="A326" s="86" t="s">
        <v>556</v>
      </c>
      <c r="B326" s="24" t="s">
        <v>1961</v>
      </c>
      <c r="C326" s="29" t="s">
        <v>2733</v>
      </c>
      <c r="D326" s="199">
        <v>12</v>
      </c>
      <c r="E326" s="121">
        <v>275</v>
      </c>
      <c r="F326" s="57" t="s">
        <v>2659</v>
      </c>
      <c r="G326" s="49" t="s">
        <v>2659</v>
      </c>
      <c r="H326" s="184">
        <v>85.5</v>
      </c>
      <c r="I326" s="227">
        <v>0.98245614035087725</v>
      </c>
      <c r="J326" s="126">
        <v>0.2</v>
      </c>
      <c r="K326" s="126">
        <v>0.21</v>
      </c>
      <c r="L326" s="83">
        <v>4.9999999999999822</v>
      </c>
      <c r="M326" s="140">
        <v>42045</v>
      </c>
      <c r="N326" s="27">
        <v>42047</v>
      </c>
      <c r="O326" s="28">
        <v>42061</v>
      </c>
      <c r="P326" s="93" t="s">
        <v>1200</v>
      </c>
      <c r="Q326" s="627"/>
      <c r="R326" s="224">
        <v>0.84</v>
      </c>
      <c r="S326" s="231">
        <v>26.498422712933756</v>
      </c>
      <c r="T326" s="647">
        <v>216.9451982205739</v>
      </c>
      <c r="U326" s="227">
        <v>26.971608832807572</v>
      </c>
      <c r="V326" s="492">
        <v>12</v>
      </c>
      <c r="W326" s="161">
        <v>3.17</v>
      </c>
      <c r="X326" s="149">
        <v>1.82</v>
      </c>
      <c r="Y326" s="155">
        <v>1.62</v>
      </c>
      <c r="Z326" s="149">
        <v>8.3800000000000008</v>
      </c>
      <c r="AA326" s="156">
        <v>39.299999999999997</v>
      </c>
      <c r="AB326" s="432">
        <v>10.1</v>
      </c>
      <c r="AC326" s="440">
        <v>15.82</v>
      </c>
      <c r="AD326" s="443">
        <v>24.7</v>
      </c>
      <c r="AE326" s="440">
        <v>14.82</v>
      </c>
      <c r="AF326" s="723">
        <v>30</v>
      </c>
      <c r="AG326" s="456">
        <v>10016</v>
      </c>
      <c r="AH326" s="653">
        <v>3.3</v>
      </c>
      <c r="AI326" s="767">
        <v>0.78</v>
      </c>
      <c r="AJ326" s="796">
        <v>0.51420729594301795</v>
      </c>
      <c r="AK326" s="688">
        <v>0.38085567630210237</v>
      </c>
      <c r="AL326" s="634">
        <v>33.33333333333335</v>
      </c>
      <c r="AM326" s="631">
        <v>15.441567326431937</v>
      </c>
      <c r="AN326" s="631">
        <v>12.700920209792542</v>
      </c>
      <c r="AO326" s="235">
        <v>33.348381027457542</v>
      </c>
      <c r="AP326" s="808">
        <v>0.8</v>
      </c>
      <c r="AQ326" s="808">
        <v>0.6</v>
      </c>
      <c r="AR326" s="809" t="s">
        <v>1127</v>
      </c>
      <c r="AS326" s="808">
        <v>0.56000000000000005</v>
      </c>
      <c r="AT326" s="796">
        <v>0.52</v>
      </c>
      <c r="AU326" s="809"/>
      <c r="AV326" s="821">
        <v>0.48</v>
      </c>
      <c r="AW326" s="821">
        <v>0.44</v>
      </c>
      <c r="AX326" s="811">
        <v>0.4</v>
      </c>
      <c r="AY326" s="811">
        <v>0.36</v>
      </c>
      <c r="AZ326" s="811">
        <v>0.32</v>
      </c>
      <c r="BA326" s="811">
        <v>0.24</v>
      </c>
      <c r="BB326" s="811">
        <v>4.4999999999999998E-2</v>
      </c>
      <c r="BC326" s="812">
        <v>0</v>
      </c>
      <c r="BD326" s="812">
        <v>0</v>
      </c>
      <c r="BE326" s="812">
        <v>0</v>
      </c>
      <c r="BF326" s="812">
        <v>1.2500000000000001E-2</v>
      </c>
      <c r="BG326" s="811">
        <v>0.05</v>
      </c>
      <c r="BH326" s="810">
        <v>4.8274999999999997</v>
      </c>
      <c r="BI326" s="405">
        <v>33.33333333333335</v>
      </c>
      <c r="BJ326" s="405">
        <v>7.1428571428571397</v>
      </c>
      <c r="BK326" s="405">
        <v>7.6923076923077094</v>
      </c>
      <c r="BL326" s="306">
        <v>8.3333333333333481</v>
      </c>
      <c r="BM326" s="404">
        <v>9.0909090909090828</v>
      </c>
      <c r="BN326" s="306">
        <v>9.9999999999999858</v>
      </c>
      <c r="BO326" s="306">
        <v>11.111111111111116</v>
      </c>
      <c r="BP326" s="306">
        <v>12.5</v>
      </c>
      <c r="BQ326" s="306">
        <v>33.33333333333335</v>
      </c>
      <c r="BR326" s="306">
        <v>433.33333333333331</v>
      </c>
      <c r="BS326" s="306">
        <v>0</v>
      </c>
      <c r="BT326" s="306">
        <v>0</v>
      </c>
      <c r="BU326" s="306">
        <v>0</v>
      </c>
      <c r="BV326" s="306">
        <v>0</v>
      </c>
      <c r="BW326" s="306">
        <v>0</v>
      </c>
      <c r="BX326" s="404">
        <v>37.724701224701228</v>
      </c>
      <c r="BY326" s="405">
        <v>106.23705933149971</v>
      </c>
      <c r="BZ326" s="788" t="s">
        <v>2558</v>
      </c>
      <c r="CA326" s="486">
        <v>-13.288232482664153</v>
      </c>
      <c r="CB326" s="348">
        <v>13.683376350143419</v>
      </c>
      <c r="CC326" s="404">
        <v>72.162996845425852</v>
      </c>
      <c r="CD326" s="570">
        <v>0.88</v>
      </c>
      <c r="CE326" s="419">
        <v>0.96800000000000019</v>
      </c>
      <c r="CF326" s="419">
        <v>1.0648000000000002</v>
      </c>
      <c r="CG326" s="419">
        <v>1.1712800000000003</v>
      </c>
      <c r="CH326" s="496">
        <v>1.2884080000000004</v>
      </c>
      <c r="CI326" s="416">
        <v>5.3724880000000015</v>
      </c>
      <c r="CJ326" s="405">
        <v>6.2836116959064343</v>
      </c>
      <c r="CK326" s="457">
        <v>0.94</v>
      </c>
      <c r="CL326" s="458">
        <v>24.59</v>
      </c>
      <c r="CM326" s="458">
        <v>-1.55</v>
      </c>
      <c r="CN326" s="525">
        <v>3.8</v>
      </c>
      <c r="CO326" s="508">
        <v>9.6999999999999993</v>
      </c>
    </row>
    <row r="327" spans="1:93" ht="11.25" customHeight="1">
      <c r="A327" s="15" t="s">
        <v>3480</v>
      </c>
      <c r="B327" s="16" t="s">
        <v>3481</v>
      </c>
      <c r="C327" s="373" t="s">
        <v>3266</v>
      </c>
      <c r="D327" s="216">
        <v>5</v>
      </c>
      <c r="E327" s="24">
        <v>552</v>
      </c>
      <c r="F327" s="78" t="s">
        <v>2659</v>
      </c>
      <c r="G327" s="50" t="s">
        <v>2659</v>
      </c>
      <c r="H327" s="183">
        <v>7.51</v>
      </c>
      <c r="I327" s="226">
        <v>3.7283621837549936</v>
      </c>
      <c r="J327" s="127">
        <v>0.06</v>
      </c>
      <c r="K327" s="127">
        <v>7.0000000000000007E-2</v>
      </c>
      <c r="L327" s="96">
        <v>16.666666666666675</v>
      </c>
      <c r="M327" s="105">
        <v>41955</v>
      </c>
      <c r="N327" s="20">
        <v>41957</v>
      </c>
      <c r="O327" s="21">
        <v>41971</v>
      </c>
      <c r="P327" s="269" t="s">
        <v>860</v>
      </c>
      <c r="Q327" s="128"/>
      <c r="R327" s="225">
        <v>0.28000000000000003</v>
      </c>
      <c r="S327" s="675">
        <v>48.275862068965523</v>
      </c>
      <c r="T327" s="684">
        <v>-17.944509944331809</v>
      </c>
      <c r="U327" s="226">
        <v>12.948275862068966</v>
      </c>
      <c r="V327" s="267">
        <v>12</v>
      </c>
      <c r="W327" s="169">
        <v>0.57999999999999996</v>
      </c>
      <c r="X327" s="171">
        <v>0.72</v>
      </c>
      <c r="Y327" s="170">
        <v>0.75</v>
      </c>
      <c r="Z327" s="171">
        <v>1.17</v>
      </c>
      <c r="AA327" s="172">
        <v>10.199999999999999</v>
      </c>
      <c r="AB327" s="433">
        <v>262.5</v>
      </c>
      <c r="AC327" s="441">
        <v>23.17</v>
      </c>
      <c r="AD327" s="442">
        <v>3.4</v>
      </c>
      <c r="AE327" s="442">
        <v>18</v>
      </c>
      <c r="AF327" s="724">
        <v>1</v>
      </c>
      <c r="AG327" s="461">
        <v>154</v>
      </c>
      <c r="AH327" s="678">
        <v>4.9000000000000004</v>
      </c>
      <c r="AI327" s="768">
        <v>0.71</v>
      </c>
      <c r="AJ327" s="795">
        <v>12.13580147786422</v>
      </c>
      <c r="AK327" s="794" t="s">
        <v>462</v>
      </c>
      <c r="AL327" s="632">
        <v>55.172413793103473</v>
      </c>
      <c r="AM327" s="633">
        <v>28.923198938929808</v>
      </c>
      <c r="AN327" s="633">
        <v>41.261725024738347</v>
      </c>
      <c r="AO327" s="234" t="s">
        <v>462</v>
      </c>
      <c r="AP327" s="803">
        <v>0.22500000000000001</v>
      </c>
      <c r="AQ327" s="803">
        <v>0.14499999999999999</v>
      </c>
      <c r="AR327" s="802"/>
      <c r="AS327" s="803">
        <v>0.13500000000000001</v>
      </c>
      <c r="AT327" s="795">
        <v>0.105</v>
      </c>
      <c r="AU327" s="802"/>
      <c r="AV327" s="826">
        <v>5.5E-2</v>
      </c>
      <c r="AW327" s="830">
        <v>0.04</v>
      </c>
      <c r="AX327" s="806">
        <v>0.2</v>
      </c>
      <c r="AY327" s="806">
        <v>7.4999999999999997E-2</v>
      </c>
      <c r="AZ327" s="807">
        <v>0</v>
      </c>
      <c r="BA327" s="807">
        <v>0</v>
      </c>
      <c r="BB327" s="807">
        <v>0</v>
      </c>
      <c r="BC327" s="807">
        <v>0</v>
      </c>
      <c r="BD327" s="807">
        <v>0</v>
      </c>
      <c r="BE327" s="807">
        <v>0</v>
      </c>
      <c r="BF327" s="807">
        <v>0</v>
      </c>
      <c r="BG327" s="807">
        <v>0</v>
      </c>
      <c r="BH327" s="805">
        <v>0.98</v>
      </c>
      <c r="BI327" s="407">
        <v>55.172413793103473</v>
      </c>
      <c r="BJ327" s="407">
        <v>7.4074074074073959</v>
      </c>
      <c r="BK327" s="407">
        <v>28.57142857142858</v>
      </c>
      <c r="BL327" s="394">
        <v>90.909090909090892</v>
      </c>
      <c r="BM327" s="406">
        <v>37.5</v>
      </c>
      <c r="BN327" s="394">
        <v>0</v>
      </c>
      <c r="BO327" s="394">
        <v>166.66666666666669</v>
      </c>
      <c r="BP327" s="394">
        <v>0</v>
      </c>
      <c r="BQ327" s="394">
        <v>0</v>
      </c>
      <c r="BR327" s="394">
        <v>0</v>
      </c>
      <c r="BS327" s="394">
        <v>0</v>
      </c>
      <c r="BT327" s="394">
        <v>0</v>
      </c>
      <c r="BU327" s="394">
        <v>0</v>
      </c>
      <c r="BV327" s="394">
        <v>0</v>
      </c>
      <c r="BW327" s="394">
        <v>0</v>
      </c>
      <c r="BX327" s="406">
        <v>25.748467156513136</v>
      </c>
      <c r="BY327" s="407">
        <v>45.766748215207954</v>
      </c>
      <c r="BZ327" s="787" t="s">
        <v>2637</v>
      </c>
      <c r="CA327" s="682">
        <v>32.041811346424375</v>
      </c>
      <c r="CB327" s="350">
        <v>44.990087208493343</v>
      </c>
      <c r="CC327" s="406">
        <v>66.31758620689655</v>
      </c>
      <c r="CD327" s="554">
        <v>0.2475</v>
      </c>
      <c r="CE327" s="417">
        <v>0.27225000000000005</v>
      </c>
      <c r="CF327" s="417">
        <v>0.2994750000000001</v>
      </c>
      <c r="CG327" s="417">
        <v>0.32942250000000012</v>
      </c>
      <c r="CH327" s="495">
        <v>0.36236475000000018</v>
      </c>
      <c r="CI327" s="418">
        <v>1.5110122500000005</v>
      </c>
      <c r="CJ327" s="407">
        <v>20.120003328894814</v>
      </c>
      <c r="CK327" s="462">
        <v>1.69</v>
      </c>
      <c r="CL327" s="463">
        <v>27.45</v>
      </c>
      <c r="CM327" s="463">
        <v>-9.73</v>
      </c>
      <c r="CN327" s="529">
        <v>-1.9</v>
      </c>
      <c r="CO327" s="530">
        <v>8.07</v>
      </c>
    </row>
    <row r="328" spans="1:93" ht="11.25" customHeight="1">
      <c r="A328" s="23" t="s">
        <v>812</v>
      </c>
      <c r="B328" s="24" t="s">
        <v>3246</v>
      </c>
      <c r="C328" s="29" t="s">
        <v>1311</v>
      </c>
      <c r="D328" s="199">
        <v>21</v>
      </c>
      <c r="E328" s="121">
        <v>136</v>
      </c>
      <c r="F328" s="57" t="s">
        <v>2659</v>
      </c>
      <c r="G328" s="49" t="s">
        <v>2659</v>
      </c>
      <c r="H328" s="338">
        <v>64.66</v>
      </c>
      <c r="I328" s="227">
        <v>1.7939993813795236</v>
      </c>
      <c r="J328" s="113">
        <v>0.25</v>
      </c>
      <c r="K328" s="113">
        <v>0.28999999999999998</v>
      </c>
      <c r="L328" s="83">
        <v>16</v>
      </c>
      <c r="M328" s="140">
        <v>41817</v>
      </c>
      <c r="N328" s="27">
        <v>41821</v>
      </c>
      <c r="O328" s="28">
        <v>41836</v>
      </c>
      <c r="P328" s="93" t="s">
        <v>2853</v>
      </c>
      <c r="Q328" s="91" t="s">
        <v>814</v>
      </c>
      <c r="R328" s="224">
        <v>1.1599999999999999</v>
      </c>
      <c r="S328" s="231">
        <v>39.455782312925166</v>
      </c>
      <c r="T328" s="647">
        <v>79.056399649607513</v>
      </c>
      <c r="U328" s="227">
        <v>21.993197278911563</v>
      </c>
      <c r="V328" s="492">
        <v>4</v>
      </c>
      <c r="W328" s="161">
        <v>2.94</v>
      </c>
      <c r="X328" s="149">
        <v>2.2000000000000002</v>
      </c>
      <c r="Y328" s="155">
        <v>2.08</v>
      </c>
      <c r="Z328" s="149">
        <v>3.28</v>
      </c>
      <c r="AA328" s="156">
        <v>15</v>
      </c>
      <c r="AB328" s="432">
        <v>13</v>
      </c>
      <c r="AC328" s="440">
        <v>10.87</v>
      </c>
      <c r="AD328" s="443">
        <v>4.7</v>
      </c>
      <c r="AE328" s="440">
        <v>10</v>
      </c>
      <c r="AF328" s="723">
        <v>3</v>
      </c>
      <c r="AG328" s="456">
        <v>3805</v>
      </c>
      <c r="AH328" s="653">
        <v>0.2</v>
      </c>
      <c r="AI328" s="767">
        <v>0.69</v>
      </c>
      <c r="AJ328" s="796">
        <v>3.1637947871709593</v>
      </c>
      <c r="AK328" s="688">
        <v>1.0288521717539594</v>
      </c>
      <c r="AL328" s="634">
        <v>10.204081632653072</v>
      </c>
      <c r="AM328" s="631">
        <v>14.471424255333186</v>
      </c>
      <c r="AN328" s="631">
        <v>14.869835499703509</v>
      </c>
      <c r="AO328" s="235">
        <v>14.452839686729547</v>
      </c>
      <c r="AP328" s="808">
        <v>1.08</v>
      </c>
      <c r="AQ328" s="808">
        <v>0.98</v>
      </c>
      <c r="AR328" s="809" t="s">
        <v>1127</v>
      </c>
      <c r="AS328" s="808">
        <v>0.88</v>
      </c>
      <c r="AT328" s="796">
        <v>0.72</v>
      </c>
      <c r="AU328" s="809"/>
      <c r="AV328" s="821">
        <v>0.6</v>
      </c>
      <c r="AW328" s="821">
        <v>0.54</v>
      </c>
      <c r="AX328" s="811">
        <v>0.48</v>
      </c>
      <c r="AY328" s="811">
        <v>0.42</v>
      </c>
      <c r="AZ328" s="811">
        <v>0.38</v>
      </c>
      <c r="BA328" s="811">
        <v>0.33</v>
      </c>
      <c r="BB328" s="811">
        <v>0.28000000000000003</v>
      </c>
      <c r="BC328" s="811">
        <v>0.23</v>
      </c>
      <c r="BD328" s="811">
        <v>0.19</v>
      </c>
      <c r="BE328" s="811">
        <v>0.17</v>
      </c>
      <c r="BF328" s="811">
        <v>0.152</v>
      </c>
      <c r="BG328" s="811">
        <v>0.13700000000000001</v>
      </c>
      <c r="BH328" s="810">
        <v>7.5690000000000008</v>
      </c>
      <c r="BI328" s="405">
        <v>10.204081632653072</v>
      </c>
      <c r="BJ328" s="405">
        <v>11.363636363636353</v>
      </c>
      <c r="BK328" s="405">
        <v>22.222222222222232</v>
      </c>
      <c r="BL328" s="306">
        <v>20</v>
      </c>
      <c r="BM328" s="404">
        <v>11.111111111111093</v>
      </c>
      <c r="BN328" s="306">
        <v>12.5</v>
      </c>
      <c r="BO328" s="306">
        <v>14.285714285714279</v>
      </c>
      <c r="BP328" s="306">
        <v>10.526315789473673</v>
      </c>
      <c r="BQ328" s="306">
        <v>15.151515151515138</v>
      </c>
      <c r="BR328" s="306">
        <v>17.857142857142861</v>
      </c>
      <c r="BS328" s="306">
        <v>21.739130434782616</v>
      </c>
      <c r="BT328" s="306">
        <v>21.052631578947366</v>
      </c>
      <c r="BU328" s="306">
        <v>11.764705882352944</v>
      </c>
      <c r="BV328" s="306">
        <v>11.842105263157897</v>
      </c>
      <c r="BW328" s="306">
        <v>10.948905109489049</v>
      </c>
      <c r="BX328" s="404">
        <v>14.83794784547991</v>
      </c>
      <c r="BY328" s="405">
        <v>4.3357068803760992</v>
      </c>
      <c r="BZ328" s="788" t="s">
        <v>2441</v>
      </c>
      <c r="CA328" s="486">
        <v>-5.3293623978285289</v>
      </c>
      <c r="CB328" s="348">
        <v>16.663834881083034</v>
      </c>
      <c r="CC328" s="404">
        <v>73.335102040816324</v>
      </c>
      <c r="CD328" s="570">
        <v>1.1880000000000002</v>
      </c>
      <c r="CE328" s="419">
        <v>1.3068000000000002</v>
      </c>
      <c r="CF328" s="419">
        <v>1.4374800000000003</v>
      </c>
      <c r="CG328" s="419">
        <v>1.5812280000000005</v>
      </c>
      <c r="CH328" s="496">
        <v>1.7393508000000006</v>
      </c>
      <c r="CI328" s="416">
        <v>7.252858800000002</v>
      </c>
      <c r="CJ328" s="405">
        <v>11.216917414166412</v>
      </c>
      <c r="CK328" s="457">
        <v>0.88</v>
      </c>
      <c r="CL328" s="458">
        <v>27.85</v>
      </c>
      <c r="CM328" s="458">
        <v>-1.28</v>
      </c>
      <c r="CN328" s="525">
        <v>6.58</v>
      </c>
      <c r="CO328" s="508">
        <v>10.81</v>
      </c>
    </row>
    <row r="329" spans="1:93" ht="11.25" customHeight="1">
      <c r="A329" s="23" t="s">
        <v>3259</v>
      </c>
      <c r="B329" s="24" t="s">
        <v>3260</v>
      </c>
      <c r="C329" s="29" t="s">
        <v>1738</v>
      </c>
      <c r="D329" s="199">
        <v>52</v>
      </c>
      <c r="E329" s="121">
        <v>12</v>
      </c>
      <c r="F329" s="38" t="s">
        <v>2049</v>
      </c>
      <c r="G329" s="39" t="s">
        <v>2049</v>
      </c>
      <c r="H329" s="161">
        <v>102.51</v>
      </c>
      <c r="I329" s="227">
        <v>2.7314408350404835</v>
      </c>
      <c r="J329" s="126">
        <v>0.66</v>
      </c>
      <c r="K329" s="126">
        <v>0.7</v>
      </c>
      <c r="L329" s="218">
        <v>6.0606060606060552</v>
      </c>
      <c r="M329" s="140">
        <v>41781</v>
      </c>
      <c r="N329" s="27">
        <v>41786</v>
      </c>
      <c r="O329" s="28">
        <v>41800</v>
      </c>
      <c r="P329" s="93" t="s">
        <v>2157</v>
      </c>
      <c r="Q329" s="24"/>
      <c r="R329" s="224">
        <v>2.8</v>
      </c>
      <c r="S329" s="231">
        <v>49.122807017543856</v>
      </c>
      <c r="T329" s="647">
        <v>74.508633476669957</v>
      </c>
      <c r="U329" s="227">
        <v>17.984210526315788</v>
      </c>
      <c r="V329" s="492">
        <v>12</v>
      </c>
      <c r="W329" s="161">
        <v>5.7</v>
      </c>
      <c r="X329" s="149">
        <v>3.09</v>
      </c>
      <c r="Y329" s="155">
        <v>3.86</v>
      </c>
      <c r="Z329" s="149">
        <v>3.81</v>
      </c>
      <c r="AA329" s="156">
        <v>27.6</v>
      </c>
      <c r="AB329" s="432">
        <v>18.5</v>
      </c>
      <c r="AC329" s="440">
        <v>5.22</v>
      </c>
      <c r="AD329" s="443">
        <v>5.3</v>
      </c>
      <c r="AE329" s="440">
        <v>5.82</v>
      </c>
      <c r="AF329" s="723">
        <v>23</v>
      </c>
      <c r="AG329" s="456">
        <v>286937</v>
      </c>
      <c r="AH329" s="653">
        <v>0.01</v>
      </c>
      <c r="AI329" s="767">
        <v>0.2</v>
      </c>
      <c r="AJ329" s="796">
        <v>1.3993096228757149</v>
      </c>
      <c r="AK329" s="688">
        <v>0.76571033375685427</v>
      </c>
      <c r="AL329" s="634">
        <v>6.5637065637065506</v>
      </c>
      <c r="AM329" s="631">
        <v>7.0472515754160359</v>
      </c>
      <c r="AN329" s="631">
        <v>7.4163410012412889</v>
      </c>
      <c r="AO329" s="638">
        <v>9.6855699528750172</v>
      </c>
      <c r="AP329" s="808">
        <v>2.76</v>
      </c>
      <c r="AQ329" s="808">
        <v>2.59</v>
      </c>
      <c r="AR329" s="809"/>
      <c r="AS329" s="808">
        <v>2.4</v>
      </c>
      <c r="AT329" s="796">
        <v>2.25</v>
      </c>
      <c r="AU329" s="809"/>
      <c r="AV329" s="821">
        <v>2.11</v>
      </c>
      <c r="AW329" s="821">
        <v>1.93</v>
      </c>
      <c r="AX329" s="811">
        <v>1.7949999999999999</v>
      </c>
      <c r="AY329" s="811">
        <v>1.62</v>
      </c>
      <c r="AZ329" s="811">
        <v>1.4550000000000001</v>
      </c>
      <c r="BA329" s="811">
        <v>1.2749999999999999</v>
      </c>
      <c r="BB329" s="811">
        <v>1.095</v>
      </c>
      <c r="BC329" s="811">
        <v>0.92500000000000004</v>
      </c>
      <c r="BD329" s="811">
        <v>0.79500000000000004</v>
      </c>
      <c r="BE329" s="811">
        <v>0.7</v>
      </c>
      <c r="BF329" s="811">
        <v>0.62</v>
      </c>
      <c r="BG329" s="811">
        <v>0.54500000000000004</v>
      </c>
      <c r="BH329" s="810">
        <v>24.864999999999998</v>
      </c>
      <c r="BI329" s="405">
        <v>6.5637065637065506</v>
      </c>
      <c r="BJ329" s="405">
        <v>7.9166666666666607</v>
      </c>
      <c r="BK329" s="405">
        <v>6.6666666666666652</v>
      </c>
      <c r="BL329" s="306">
        <v>6.6350710900473953</v>
      </c>
      <c r="BM329" s="404">
        <v>9.32642487046631</v>
      </c>
      <c r="BN329" s="306">
        <v>7.5208913649025044</v>
      </c>
      <c r="BO329" s="306">
        <v>10.80246913580245</v>
      </c>
      <c r="BP329" s="306">
        <v>11.340206185567014</v>
      </c>
      <c r="BQ329" s="306">
        <v>14.117647058823547</v>
      </c>
      <c r="BR329" s="306">
        <v>16.43835616438356</v>
      </c>
      <c r="BS329" s="306">
        <v>18.378378378378368</v>
      </c>
      <c r="BT329" s="306">
        <v>16.35220125786163</v>
      </c>
      <c r="BU329" s="306">
        <v>13.571428571428591</v>
      </c>
      <c r="BV329" s="306">
        <v>12.903225806451601</v>
      </c>
      <c r="BW329" s="306">
        <v>13.761467889908241</v>
      </c>
      <c r="BX329" s="404">
        <v>11.486320511404072</v>
      </c>
      <c r="BY329" s="405">
        <v>3.8190086479385714</v>
      </c>
      <c r="BZ329" s="788" t="s">
        <v>1863</v>
      </c>
      <c r="CA329" s="486">
        <v>-7.8364286900340154</v>
      </c>
      <c r="CB329" s="348">
        <v>10.147781836281773</v>
      </c>
      <c r="CC329" s="404">
        <v>70.81603582253652</v>
      </c>
      <c r="CD329" s="570">
        <v>3.036</v>
      </c>
      <c r="CE329" s="419">
        <v>3.1944792</v>
      </c>
      <c r="CF329" s="419">
        <v>3.3803978894400002</v>
      </c>
      <c r="CG329" s="419">
        <v>3.5771370466054084</v>
      </c>
      <c r="CH329" s="496">
        <v>3.7853264227178434</v>
      </c>
      <c r="CI329" s="416">
        <v>16.973340558763251</v>
      </c>
      <c r="CJ329" s="405">
        <v>16.557741253305288</v>
      </c>
      <c r="CK329" s="457">
        <v>0.56000000000000005</v>
      </c>
      <c r="CL329" s="458">
        <v>16.07</v>
      </c>
      <c r="CM329" s="458">
        <v>-5.29</v>
      </c>
      <c r="CN329" s="459">
        <v>0.39</v>
      </c>
      <c r="CO329" s="460">
        <v>0.19</v>
      </c>
    </row>
    <row r="330" spans="1:93" ht="11.25" customHeight="1">
      <c r="A330" s="23" t="s">
        <v>2901</v>
      </c>
      <c r="B330" s="24" t="s">
        <v>1690</v>
      </c>
      <c r="C330" s="217" t="s">
        <v>2734</v>
      </c>
      <c r="D330" s="199">
        <v>5</v>
      </c>
      <c r="E330" s="24">
        <v>570</v>
      </c>
      <c r="F330" s="38" t="s">
        <v>1572</v>
      </c>
      <c r="G330" s="39" t="s">
        <v>1572</v>
      </c>
      <c r="H330" s="184">
        <v>50.81</v>
      </c>
      <c r="I330" s="227">
        <v>2.0468411729974414</v>
      </c>
      <c r="J330" s="126">
        <v>0.22</v>
      </c>
      <c r="K330" s="126">
        <v>0.26</v>
      </c>
      <c r="L330" s="83">
        <v>18.181818181818187</v>
      </c>
      <c r="M330" s="140">
        <v>41983</v>
      </c>
      <c r="N330" s="27">
        <v>41985</v>
      </c>
      <c r="O330" s="28">
        <v>42009</v>
      </c>
      <c r="P330" s="26" t="s">
        <v>699</v>
      </c>
      <c r="Q330" s="889" t="s">
        <v>1984</v>
      </c>
      <c r="R330" s="224">
        <v>1.04</v>
      </c>
      <c r="S330" s="231">
        <v>46.846846846846844</v>
      </c>
      <c r="T330" s="647">
        <v>77.863586648463425</v>
      </c>
      <c r="U330" s="227">
        <v>22.887387387387385</v>
      </c>
      <c r="V330" s="492">
        <v>9</v>
      </c>
      <c r="W330" s="161">
        <v>2.2200000000000002</v>
      </c>
      <c r="X330" s="149">
        <v>1.93</v>
      </c>
      <c r="Y330" s="155">
        <v>0.78</v>
      </c>
      <c r="Z330" s="149">
        <v>3.11</v>
      </c>
      <c r="AA330" s="156">
        <v>11</v>
      </c>
      <c r="AB330" s="432">
        <v>35.9</v>
      </c>
      <c r="AC330" s="440">
        <v>14</v>
      </c>
      <c r="AD330" s="443">
        <v>41.7</v>
      </c>
      <c r="AE330" s="440">
        <v>11.83</v>
      </c>
      <c r="AF330" s="723">
        <v>20</v>
      </c>
      <c r="AG330" s="456">
        <v>33397</v>
      </c>
      <c r="AH330" s="653">
        <v>0.1</v>
      </c>
      <c r="AI330" s="767">
        <v>0.53</v>
      </c>
      <c r="AJ330" s="796">
        <v>0.26607544254825105</v>
      </c>
      <c r="AK330" s="688">
        <v>0.97655046500635712</v>
      </c>
      <c r="AL330" s="634">
        <v>15.789473684210531</v>
      </c>
      <c r="AM330" s="631">
        <v>11.199004528465784</v>
      </c>
      <c r="AN330" s="631">
        <v>11.09534595426207</v>
      </c>
      <c r="AO330" s="235">
        <v>11.361774277778714</v>
      </c>
      <c r="AP330" s="808">
        <v>0.88</v>
      </c>
      <c r="AQ330" s="808">
        <v>0.76</v>
      </c>
      <c r="AR330" s="809"/>
      <c r="AS330" s="808">
        <v>0.72</v>
      </c>
      <c r="AT330" s="796">
        <v>0.64</v>
      </c>
      <c r="AU330" s="809"/>
      <c r="AV330" s="827">
        <v>0.52</v>
      </c>
      <c r="AW330" s="827">
        <v>0.52</v>
      </c>
      <c r="AX330" s="811">
        <v>0.52</v>
      </c>
      <c r="AY330" s="811">
        <v>0.44</v>
      </c>
      <c r="AZ330" s="811">
        <v>0.37331999999999999</v>
      </c>
      <c r="BA330" s="811">
        <v>0.33332000000000001</v>
      </c>
      <c r="BB330" s="811">
        <v>0.3</v>
      </c>
      <c r="BC330" s="811">
        <v>0.24</v>
      </c>
      <c r="BD330" s="811">
        <v>0.22</v>
      </c>
      <c r="BE330" s="811">
        <v>0.20668</v>
      </c>
      <c r="BF330" s="811">
        <v>1.8668</v>
      </c>
      <c r="BG330" s="811">
        <v>1.6668000000000001</v>
      </c>
      <c r="BH330" s="810">
        <v>10.20692</v>
      </c>
      <c r="BI330" s="405">
        <v>15.789473684210531</v>
      </c>
      <c r="BJ330" s="405">
        <v>5.555555555555558</v>
      </c>
      <c r="BK330" s="405">
        <v>12.5</v>
      </c>
      <c r="BL330" s="306">
        <v>23.076923076923084</v>
      </c>
      <c r="BM330" s="404">
        <v>0</v>
      </c>
      <c r="BN330" s="306">
        <v>0</v>
      </c>
      <c r="BO330" s="306">
        <v>18.181818181818187</v>
      </c>
      <c r="BP330" s="306">
        <v>17.861352191149681</v>
      </c>
      <c r="BQ330" s="306">
        <v>12.000480019200754</v>
      </c>
      <c r="BR330" s="306">
        <v>11.106666666666666</v>
      </c>
      <c r="BS330" s="306">
        <v>25</v>
      </c>
      <c r="BT330" s="306">
        <v>9.0909090909090828</v>
      </c>
      <c r="BU330" s="306">
        <v>6.4447455002903054</v>
      </c>
      <c r="BV330" s="306">
        <v>0</v>
      </c>
      <c r="BW330" s="306">
        <v>11.999040076793843</v>
      </c>
      <c r="BX330" s="404">
        <v>11.240464269567847</v>
      </c>
      <c r="BY330" s="405">
        <v>7.676274337540959</v>
      </c>
      <c r="BZ330" s="788" t="s">
        <v>2441</v>
      </c>
      <c r="CA330" s="486">
        <v>-9.7452002601278735</v>
      </c>
      <c r="CB330" s="348">
        <v>13.142187127259511</v>
      </c>
      <c r="CC330" s="404">
        <v>73.006576576576578</v>
      </c>
      <c r="CD330" s="570">
        <v>0.96800000000000008</v>
      </c>
      <c r="CE330" s="419">
        <v>1.0648000000000002</v>
      </c>
      <c r="CF330" s="419">
        <v>1.1712800000000003</v>
      </c>
      <c r="CG330" s="419">
        <v>1.2884080000000004</v>
      </c>
      <c r="CH330" s="496">
        <v>1.4172488000000005</v>
      </c>
      <c r="CI330" s="416">
        <v>5.9097368000000019</v>
      </c>
      <c r="CJ330" s="405">
        <v>11.631050580594374</v>
      </c>
      <c r="CK330" s="457">
        <v>1.67</v>
      </c>
      <c r="CL330" s="458">
        <v>32.36</v>
      </c>
      <c r="CM330" s="458">
        <v>-1.1299999999999999</v>
      </c>
      <c r="CN330" s="525">
        <v>6.55</v>
      </c>
      <c r="CO330" s="508">
        <v>7.21</v>
      </c>
    </row>
    <row r="331" spans="1:93" ht="11.25" customHeight="1">
      <c r="A331" s="86" t="s">
        <v>15</v>
      </c>
      <c r="B331" s="24" t="s">
        <v>2082</v>
      </c>
      <c r="C331" s="29" t="s">
        <v>1737</v>
      </c>
      <c r="D331" s="199">
        <v>10</v>
      </c>
      <c r="E331" s="121">
        <v>333</v>
      </c>
      <c r="F331" s="38" t="s">
        <v>2049</v>
      </c>
      <c r="G331" s="39" t="s">
        <v>2049</v>
      </c>
      <c r="H331" s="184">
        <v>64.48</v>
      </c>
      <c r="I331" s="227">
        <v>3.0397022332506203</v>
      </c>
      <c r="J331" s="126">
        <v>0.46</v>
      </c>
      <c r="K331" s="126">
        <v>0.49</v>
      </c>
      <c r="L331" s="83">
        <v>6.5217391304347672</v>
      </c>
      <c r="M331" s="140">
        <v>41879</v>
      </c>
      <c r="N331" s="27">
        <v>41884</v>
      </c>
      <c r="O331" s="28">
        <v>41897</v>
      </c>
      <c r="P331" s="93" t="s">
        <v>1444</v>
      </c>
      <c r="Q331" s="1058"/>
      <c r="R331" s="224">
        <v>1.96</v>
      </c>
      <c r="S331" s="231">
        <v>113.29479768786128</v>
      </c>
      <c r="T331" s="647">
        <v>268.55739529790105</v>
      </c>
      <c r="U331" s="227">
        <v>37.271676300578036</v>
      </c>
      <c r="V331" s="492">
        <v>12</v>
      </c>
      <c r="W331" s="161">
        <v>1.73</v>
      </c>
      <c r="X331" s="149">
        <v>7.61</v>
      </c>
      <c r="Y331" s="155">
        <v>1.57</v>
      </c>
      <c r="Z331" s="149">
        <v>8.1999999999999993</v>
      </c>
      <c r="AA331" s="156">
        <v>18.8</v>
      </c>
      <c r="AB331" s="717">
        <v>-64.400000000000006</v>
      </c>
      <c r="AC331" s="440">
        <v>4.9800000000000004</v>
      </c>
      <c r="AD331" s="443">
        <v>-11</v>
      </c>
      <c r="AE331" s="440">
        <v>4.9000000000000004</v>
      </c>
      <c r="AF331" s="723">
        <v>22</v>
      </c>
      <c r="AG331" s="456">
        <v>22892</v>
      </c>
      <c r="AH331" s="653">
        <v>20.100000000000001</v>
      </c>
      <c r="AI331" s="767">
        <v>2.64</v>
      </c>
      <c r="AJ331" s="796" t="s">
        <v>462</v>
      </c>
      <c r="AK331" s="688">
        <v>0.89655760350353109</v>
      </c>
      <c r="AL331" s="635">
        <v>5.555555555555558</v>
      </c>
      <c r="AM331" s="636">
        <v>4.3948424668107222</v>
      </c>
      <c r="AN331" s="636">
        <v>5.8482086930965682</v>
      </c>
      <c r="AO331" s="236">
        <v>6.5229592278769122</v>
      </c>
      <c r="AP331" s="814">
        <v>1.9</v>
      </c>
      <c r="AQ331" s="814">
        <v>1.8</v>
      </c>
      <c r="AR331" s="815"/>
      <c r="AS331" s="814">
        <v>1.74</v>
      </c>
      <c r="AT331" s="797">
        <v>1.67</v>
      </c>
      <c r="AU331" s="815"/>
      <c r="AV331" s="828">
        <v>1.56</v>
      </c>
      <c r="AW331" s="828">
        <v>1.43</v>
      </c>
      <c r="AX331" s="817">
        <v>1.3</v>
      </c>
      <c r="AY331" s="817">
        <v>1.2</v>
      </c>
      <c r="AZ331" s="817">
        <v>1.1399999999999999</v>
      </c>
      <c r="BA331" s="817">
        <v>1.06</v>
      </c>
      <c r="BB331" s="820">
        <v>1.01</v>
      </c>
      <c r="BC331" s="820">
        <v>1.01</v>
      </c>
      <c r="BD331" s="820">
        <v>1.01</v>
      </c>
      <c r="BE331" s="820">
        <v>1.01</v>
      </c>
      <c r="BF331" s="817">
        <v>1.01</v>
      </c>
      <c r="BG331" s="817">
        <v>0.96</v>
      </c>
      <c r="BH331" s="816">
        <v>20.81</v>
      </c>
      <c r="BI331" s="409">
        <v>5.555555555555558</v>
      </c>
      <c r="BJ331" s="409">
        <v>3.4482758620689724</v>
      </c>
      <c r="BK331" s="409">
        <v>4.1916167664670656</v>
      </c>
      <c r="BL331" s="395">
        <v>7.0512820512820484</v>
      </c>
      <c r="BM331" s="408">
        <v>9.0909090909091042</v>
      </c>
      <c r="BN331" s="395">
        <v>9.9999999999999858</v>
      </c>
      <c r="BO331" s="395">
        <v>8.3333333333333481</v>
      </c>
      <c r="BP331" s="395">
        <v>5.2631578947368363</v>
      </c>
      <c r="BQ331" s="395">
        <v>7.5471698113207308</v>
      </c>
      <c r="BR331" s="395">
        <v>4.9504950495049549</v>
      </c>
      <c r="BS331" s="395">
        <v>0</v>
      </c>
      <c r="BT331" s="395">
        <v>0</v>
      </c>
      <c r="BU331" s="395">
        <v>0</v>
      </c>
      <c r="BV331" s="395">
        <v>0</v>
      </c>
      <c r="BW331" s="395">
        <v>5.2083333333333481</v>
      </c>
      <c r="BX331" s="408">
        <v>4.709341916567463</v>
      </c>
      <c r="BY331" s="409">
        <v>3.3242575853274521</v>
      </c>
      <c r="BZ331" s="654" t="s">
        <v>1862</v>
      </c>
      <c r="CA331" s="487">
        <v>-28.383765374230848</v>
      </c>
      <c r="CB331" s="349">
        <v>8.8879109263471889</v>
      </c>
      <c r="CC331" s="408">
        <v>42.289155865113187</v>
      </c>
      <c r="CD331" s="574">
        <v>1.9189999999999998</v>
      </c>
      <c r="CE331" s="419">
        <v>2.0145662</v>
      </c>
      <c r="CF331" s="419">
        <v>2.1132799437999998</v>
      </c>
      <c r="CG331" s="419">
        <v>2.2168306610461999</v>
      </c>
      <c r="CH331" s="496">
        <v>2.3254553634374635</v>
      </c>
      <c r="CI331" s="416">
        <v>10.589132168283662</v>
      </c>
      <c r="CJ331" s="405">
        <v>16.42235137761114</v>
      </c>
      <c r="CK331" s="457">
        <v>0.52</v>
      </c>
      <c r="CL331" s="458">
        <v>11.08</v>
      </c>
      <c r="CM331" s="458">
        <v>-7.74</v>
      </c>
      <c r="CN331" s="525">
        <v>-2.4700000000000002</v>
      </c>
      <c r="CO331" s="508">
        <v>-0.05</v>
      </c>
    </row>
    <row r="332" spans="1:93" ht="11.25" customHeight="1">
      <c r="A332" s="196" t="s">
        <v>2153</v>
      </c>
      <c r="B332" s="16" t="s">
        <v>308</v>
      </c>
      <c r="C332" s="373" t="s">
        <v>1012</v>
      </c>
      <c r="D332" s="216">
        <v>5</v>
      </c>
      <c r="E332" s="24">
        <v>652</v>
      </c>
      <c r="F332" s="78" t="s">
        <v>2659</v>
      </c>
      <c r="G332" s="50" t="s">
        <v>2659</v>
      </c>
      <c r="H332" s="183">
        <v>26.76</v>
      </c>
      <c r="I332" s="226">
        <v>1.7937219730941705</v>
      </c>
      <c r="J332" s="127">
        <v>0.09</v>
      </c>
      <c r="K332" s="127">
        <v>0.12</v>
      </c>
      <c r="L332" s="96">
        <v>33.333333333333329</v>
      </c>
      <c r="M332" s="105">
        <v>42090</v>
      </c>
      <c r="N332" s="20">
        <v>42094</v>
      </c>
      <c r="O332" s="21">
        <v>42102</v>
      </c>
      <c r="P332" s="269" t="s">
        <v>758</v>
      </c>
      <c r="Q332" s="775"/>
      <c r="R332" s="225">
        <v>0.48</v>
      </c>
      <c r="S332" s="675">
        <v>123.07692307692307</v>
      </c>
      <c r="T332" s="676">
        <v>176.11467950711392</v>
      </c>
      <c r="U332" s="226">
        <v>68.615384615384613</v>
      </c>
      <c r="V332" s="677">
        <v>12</v>
      </c>
      <c r="W332" s="169">
        <v>0.39</v>
      </c>
      <c r="X332" s="171">
        <v>3.54</v>
      </c>
      <c r="Y332" s="170">
        <v>8.85</v>
      </c>
      <c r="Z332" s="171">
        <v>2.5</v>
      </c>
      <c r="AA332" s="172">
        <v>4.4000000000000004</v>
      </c>
      <c r="AB332" s="965">
        <v>-200</v>
      </c>
      <c r="AC332" s="441">
        <v>-251.7</v>
      </c>
      <c r="AD332" s="442">
        <v>-55.2</v>
      </c>
      <c r="AE332" s="441">
        <v>19.41</v>
      </c>
      <c r="AF332" s="724">
        <v>5</v>
      </c>
      <c r="AG332" s="461">
        <v>2537</v>
      </c>
      <c r="AH332" s="678">
        <v>7.7</v>
      </c>
      <c r="AI332" s="768">
        <v>2.88</v>
      </c>
      <c r="AJ332" s="795" t="s">
        <v>462</v>
      </c>
      <c r="AK332" s="794" t="s">
        <v>462</v>
      </c>
      <c r="AL332" s="634">
        <v>30.76923076923077</v>
      </c>
      <c r="AM332" s="631">
        <v>61.980590063874175</v>
      </c>
      <c r="AN332" s="631" t="s">
        <v>462</v>
      </c>
      <c r="AO332" s="235" t="s">
        <v>462</v>
      </c>
      <c r="AP332" s="808">
        <v>0.34</v>
      </c>
      <c r="AQ332" s="808">
        <v>0.26</v>
      </c>
      <c r="AR332" s="809"/>
      <c r="AS332" s="808">
        <v>0.19</v>
      </c>
      <c r="AT332" s="796">
        <v>0.08</v>
      </c>
      <c r="AU332" s="809"/>
      <c r="AV332" s="827">
        <v>0</v>
      </c>
      <c r="AW332" s="827">
        <v>0</v>
      </c>
      <c r="AX332" s="812">
        <v>0</v>
      </c>
      <c r="AY332" s="812">
        <v>0</v>
      </c>
      <c r="AZ332" s="812">
        <v>0</v>
      </c>
      <c r="BA332" s="812">
        <v>0</v>
      </c>
      <c r="BB332" s="812">
        <v>0</v>
      </c>
      <c r="BC332" s="812">
        <v>0</v>
      </c>
      <c r="BD332" s="812">
        <v>0</v>
      </c>
      <c r="BE332" s="812">
        <v>0</v>
      </c>
      <c r="BF332" s="812">
        <v>0</v>
      </c>
      <c r="BG332" s="812">
        <v>0</v>
      </c>
      <c r="BH332" s="810">
        <v>0.87</v>
      </c>
      <c r="BI332" s="405">
        <v>30.76923076923077</v>
      </c>
      <c r="BJ332" s="405">
        <v>36.842105263157897</v>
      </c>
      <c r="BK332" s="405">
        <v>137.5</v>
      </c>
      <c r="BL332" s="306">
        <v>0</v>
      </c>
      <c r="BM332" s="404">
        <v>0</v>
      </c>
      <c r="BN332" s="306">
        <v>0</v>
      </c>
      <c r="BO332" s="306">
        <v>0</v>
      </c>
      <c r="BP332" s="306">
        <v>0</v>
      </c>
      <c r="BQ332" s="306">
        <v>0</v>
      </c>
      <c r="BR332" s="306">
        <v>0</v>
      </c>
      <c r="BS332" s="306">
        <v>0</v>
      </c>
      <c r="BT332" s="306">
        <v>0</v>
      </c>
      <c r="BU332" s="306">
        <v>0</v>
      </c>
      <c r="BV332" s="306">
        <v>0</v>
      </c>
      <c r="BW332" s="306">
        <v>0</v>
      </c>
      <c r="BX332" s="404">
        <v>13.674089068825911</v>
      </c>
      <c r="BY332" s="405">
        <v>35.029155099163717</v>
      </c>
      <c r="BZ332" s="788" t="s">
        <v>2637</v>
      </c>
      <c r="CA332" s="486" t="s">
        <v>462</v>
      </c>
      <c r="CB332" s="348" t="s">
        <v>462</v>
      </c>
      <c r="CC332" s="404">
        <v>32.578461538461539</v>
      </c>
      <c r="CD332" s="570">
        <v>0.34340000000000004</v>
      </c>
      <c r="CE332" s="417">
        <v>0.34683400000000003</v>
      </c>
      <c r="CF332" s="417">
        <v>0.38151740000000006</v>
      </c>
      <c r="CG332" s="417">
        <v>0.41966914000000011</v>
      </c>
      <c r="CH332" s="495">
        <v>0.46163605400000013</v>
      </c>
      <c r="CI332" s="418">
        <v>1.9530565940000004</v>
      </c>
      <c r="CJ332" s="407">
        <v>7.2984177653213758</v>
      </c>
      <c r="CK332" s="462">
        <v>0.9</v>
      </c>
      <c r="CL332" s="463">
        <v>31.48</v>
      </c>
      <c r="CM332" s="463">
        <v>-5.54</v>
      </c>
      <c r="CN332" s="529">
        <v>1.36</v>
      </c>
      <c r="CO332" s="530">
        <v>4.46</v>
      </c>
    </row>
    <row r="333" spans="1:93" ht="11.25" customHeight="1">
      <c r="A333" s="23" t="s">
        <v>3647</v>
      </c>
      <c r="B333" s="24" t="s">
        <v>2111</v>
      </c>
      <c r="C333" s="29" t="s">
        <v>1343</v>
      </c>
      <c r="D333" s="117">
        <v>43</v>
      </c>
      <c r="E333" s="121">
        <v>43</v>
      </c>
      <c r="F333" s="38" t="s">
        <v>1572</v>
      </c>
      <c r="G333" s="39" t="s">
        <v>2049</v>
      </c>
      <c r="H333" s="161">
        <v>109.66</v>
      </c>
      <c r="I333" s="227">
        <v>3.2099215757796826</v>
      </c>
      <c r="J333" s="126">
        <v>0.84</v>
      </c>
      <c r="K333" s="126">
        <v>0.88</v>
      </c>
      <c r="L333" s="218">
        <v>4.7619047619047672</v>
      </c>
      <c r="M333" s="140">
        <v>42067</v>
      </c>
      <c r="N333" s="27">
        <v>42069</v>
      </c>
      <c r="O333" s="28">
        <v>42096</v>
      </c>
      <c r="P333" s="93" t="s">
        <v>2777</v>
      </c>
      <c r="Q333" s="91" t="s">
        <v>57</v>
      </c>
      <c r="R333" s="224">
        <v>3.52</v>
      </c>
      <c r="S333" s="231">
        <v>89.56743002544529</v>
      </c>
      <c r="T333" s="680">
        <v>735.13991791752676</v>
      </c>
      <c r="U333" s="227">
        <v>27.903307888040711</v>
      </c>
      <c r="V333" s="263">
        <v>12</v>
      </c>
      <c r="W333" s="161">
        <v>3.93</v>
      </c>
      <c r="X333" s="149">
        <v>3.99</v>
      </c>
      <c r="Y333" s="155">
        <v>2.0299999999999998</v>
      </c>
      <c r="Z333" s="149">
        <v>56.24</v>
      </c>
      <c r="AA333" s="156">
        <v>72.099999999999994</v>
      </c>
      <c r="AB333" s="432">
        <v>-22</v>
      </c>
      <c r="AC333" s="440">
        <v>8.16</v>
      </c>
      <c r="AD333" s="443">
        <v>-2.9</v>
      </c>
      <c r="AE333" s="443">
        <v>7</v>
      </c>
      <c r="AF333" s="723">
        <v>19</v>
      </c>
      <c r="AG333" s="456">
        <v>40077</v>
      </c>
      <c r="AH333" s="653">
        <v>0.38</v>
      </c>
      <c r="AI333" s="767">
        <v>9.64</v>
      </c>
      <c r="AJ333" s="796" t="s">
        <v>462</v>
      </c>
      <c r="AK333" s="688">
        <v>0.89593194486069994</v>
      </c>
      <c r="AL333" s="634">
        <v>7.1661569545560466</v>
      </c>
      <c r="AM333" s="631">
        <v>6.6562465551965433</v>
      </c>
      <c r="AN333" s="631">
        <v>7.3761906101986296</v>
      </c>
      <c r="AO333" s="638">
        <v>8.2329809228372639</v>
      </c>
      <c r="AP333" s="808">
        <v>3.2561100000000001</v>
      </c>
      <c r="AQ333" s="808">
        <v>3.0383752599999996</v>
      </c>
      <c r="AR333" s="809"/>
      <c r="AS333" s="808">
        <v>2.7987557600000001</v>
      </c>
      <c r="AT333" s="796">
        <v>2.6837384000000002</v>
      </c>
      <c r="AU333" s="809"/>
      <c r="AV333" s="821">
        <v>2.4728732400000002</v>
      </c>
      <c r="AW333" s="821">
        <v>2.2811776399999997</v>
      </c>
      <c r="AX333" s="811">
        <v>2.1757450600000001</v>
      </c>
      <c r="AY333" s="811">
        <v>1.9936342400000002</v>
      </c>
      <c r="AZ333" s="811">
        <v>1.8402777600000002</v>
      </c>
      <c r="BA333" s="811">
        <v>1.6773365000000002</v>
      </c>
      <c r="BB333" s="811">
        <v>1.47605612</v>
      </c>
      <c r="BC333" s="811">
        <v>1.26519096</v>
      </c>
      <c r="BD333" s="811">
        <v>1.1310040400000001</v>
      </c>
      <c r="BE333" s="811">
        <v>1.0639105799999999</v>
      </c>
      <c r="BF333" s="811">
        <v>1.0255714600000001</v>
      </c>
      <c r="BG333" s="811">
        <v>0.98723234000000004</v>
      </c>
      <c r="BH333" s="810">
        <v>31.166989359999995</v>
      </c>
      <c r="BI333" s="405">
        <v>7.1661569545560466</v>
      </c>
      <c r="BJ333" s="405">
        <v>8.5616438356164171</v>
      </c>
      <c r="BK333" s="405">
        <v>4.2857142857142927</v>
      </c>
      <c r="BL333" s="306">
        <v>8.5271317829457303</v>
      </c>
      <c r="BM333" s="404">
        <v>8.4033613445378297</v>
      </c>
      <c r="BN333" s="306">
        <v>4.8458149779735393</v>
      </c>
      <c r="BO333" s="306">
        <v>9.1346153846153744</v>
      </c>
      <c r="BP333" s="306">
        <v>8.333333333333325</v>
      </c>
      <c r="BQ333" s="306">
        <v>9.7142857142857189</v>
      </c>
      <c r="BR333" s="306">
        <v>13.636363636363647</v>
      </c>
      <c r="BS333" s="306">
        <v>16.666666666666675</v>
      </c>
      <c r="BT333" s="306">
        <v>11.864406779661007</v>
      </c>
      <c r="BU333" s="306">
        <v>6.3063063063063307</v>
      </c>
      <c r="BV333" s="306">
        <v>3.738317757009324</v>
      </c>
      <c r="BW333" s="306">
        <v>3.8834951456310662</v>
      </c>
      <c r="BX333" s="404">
        <v>8.3378409270144207</v>
      </c>
      <c r="BY333" s="405">
        <v>3.5365783005817084</v>
      </c>
      <c r="BZ333" s="788" t="s">
        <v>1862</v>
      </c>
      <c r="CA333" s="486">
        <v>-17.317195702062399</v>
      </c>
      <c r="CB333" s="348">
        <v>10.586112185978312</v>
      </c>
      <c r="CC333" s="404">
        <v>56.848586574505241</v>
      </c>
      <c r="CD333" s="570">
        <v>3.2886711000000002</v>
      </c>
      <c r="CE333" s="419">
        <v>3.5570266617599997</v>
      </c>
      <c r="CF333" s="419">
        <v>3.8060185280831997</v>
      </c>
      <c r="CG333" s="419">
        <v>4.0724398250490239</v>
      </c>
      <c r="CH333" s="496">
        <v>4.3575106128024554</v>
      </c>
      <c r="CI333" s="416">
        <v>19.081666727694682</v>
      </c>
      <c r="CJ333" s="405">
        <v>17.400753900870583</v>
      </c>
      <c r="CK333" s="457">
        <v>0.21</v>
      </c>
      <c r="CL333" s="458">
        <v>12.19</v>
      </c>
      <c r="CM333" s="458">
        <v>-7.86</v>
      </c>
      <c r="CN333" s="459">
        <v>-3.16</v>
      </c>
      <c r="CO333" s="460">
        <v>2.12</v>
      </c>
    </row>
    <row r="334" spans="1:93" ht="11.25" customHeight="1">
      <c r="A334" s="23" t="s">
        <v>163</v>
      </c>
      <c r="B334" s="24" t="s">
        <v>54</v>
      </c>
      <c r="C334" s="29" t="s">
        <v>2678</v>
      </c>
      <c r="D334" s="199">
        <v>5</v>
      </c>
      <c r="E334" s="24">
        <v>586</v>
      </c>
      <c r="F334" s="38" t="s">
        <v>1572</v>
      </c>
      <c r="G334" s="39" t="s">
        <v>1572</v>
      </c>
      <c r="H334" s="184">
        <v>26.28</v>
      </c>
      <c r="I334" s="227">
        <v>3.6529680365296802</v>
      </c>
      <c r="J334" s="126">
        <v>0.22500000000000001</v>
      </c>
      <c r="K334" s="126">
        <v>0.24</v>
      </c>
      <c r="L334" s="83">
        <v>6.6666666666666652</v>
      </c>
      <c r="M334" s="140">
        <v>42003</v>
      </c>
      <c r="N334" s="27">
        <v>42006</v>
      </c>
      <c r="O334" s="28">
        <v>42019</v>
      </c>
      <c r="P334" s="26" t="s">
        <v>1394</v>
      </c>
      <c r="Q334" s="889" t="s">
        <v>3145</v>
      </c>
      <c r="R334" s="224">
        <v>0.96</v>
      </c>
      <c r="S334" s="231">
        <v>124.67532467532467</v>
      </c>
      <c r="T334" s="647">
        <v>85.152797552611801</v>
      </c>
      <c r="U334" s="227">
        <v>34.129870129870127</v>
      </c>
      <c r="V334" s="492">
        <v>12</v>
      </c>
      <c r="W334" s="161">
        <v>0.77</v>
      </c>
      <c r="X334" s="149">
        <v>7.37</v>
      </c>
      <c r="Y334" s="155">
        <v>10.89</v>
      </c>
      <c r="Z334" s="149">
        <v>2.2599999999999998</v>
      </c>
      <c r="AA334" s="156">
        <v>12.5</v>
      </c>
      <c r="AB334" s="432">
        <v>40</v>
      </c>
      <c r="AC334" s="440">
        <v>2.8</v>
      </c>
      <c r="AD334" s="443">
        <v>48.1</v>
      </c>
      <c r="AE334" s="440">
        <v>4.63</v>
      </c>
      <c r="AF334" s="723">
        <v>20</v>
      </c>
      <c r="AG334" s="456">
        <v>10823</v>
      </c>
      <c r="AH334" s="653">
        <v>2.6</v>
      </c>
      <c r="AI334" s="767">
        <v>0.97</v>
      </c>
      <c r="AJ334" s="796">
        <v>-4.335059800212724E-2</v>
      </c>
      <c r="AK334" s="688" t="s">
        <v>462</v>
      </c>
      <c r="AL334" s="634">
        <v>7.1428571428571397</v>
      </c>
      <c r="AM334" s="631">
        <v>7.7217345015941907</v>
      </c>
      <c r="AN334" s="631">
        <v>-2.0851637639023202</v>
      </c>
      <c r="AO334" s="235">
        <v>-2.3361668139023517</v>
      </c>
      <c r="AP334" s="808">
        <v>0.9</v>
      </c>
      <c r="AQ334" s="808">
        <v>0.84</v>
      </c>
      <c r="AR334" s="809"/>
      <c r="AS334" s="808">
        <v>0.76</v>
      </c>
      <c r="AT334" s="796">
        <v>0.72</v>
      </c>
      <c r="AU334" s="809"/>
      <c r="AV334" s="827">
        <v>0.64</v>
      </c>
      <c r="AW334" s="827">
        <v>1</v>
      </c>
      <c r="AX334" s="811">
        <v>1.64</v>
      </c>
      <c r="AY334" s="811">
        <v>1.48</v>
      </c>
      <c r="AZ334" s="811">
        <v>1.35</v>
      </c>
      <c r="BA334" s="811">
        <v>1.2450000000000001</v>
      </c>
      <c r="BB334" s="811">
        <v>1.1399999999999999</v>
      </c>
      <c r="BC334" s="811">
        <v>1.08</v>
      </c>
      <c r="BD334" s="811">
        <v>1.04</v>
      </c>
      <c r="BE334" s="811">
        <v>0.96</v>
      </c>
      <c r="BF334" s="811">
        <v>0.88670000000000004</v>
      </c>
      <c r="BG334" s="811">
        <v>0.79</v>
      </c>
      <c r="BH334" s="810">
        <v>16.471700000000002</v>
      </c>
      <c r="BI334" s="405">
        <v>7.1428571428571397</v>
      </c>
      <c r="BJ334" s="405">
        <v>10.526315789473673</v>
      </c>
      <c r="BK334" s="405">
        <v>5.555555555555558</v>
      </c>
      <c r="BL334" s="306">
        <v>12.5</v>
      </c>
      <c r="BM334" s="404">
        <v>0</v>
      </c>
      <c r="BN334" s="306">
        <v>0</v>
      </c>
      <c r="BO334" s="306">
        <v>10.810810810810811</v>
      </c>
      <c r="BP334" s="306">
        <v>9.6296296296296102</v>
      </c>
      <c r="BQ334" s="306">
        <v>8.4337349397590309</v>
      </c>
      <c r="BR334" s="306">
        <v>9.2105263157894903</v>
      </c>
      <c r="BS334" s="306">
        <v>5.5555555555555358</v>
      </c>
      <c r="BT334" s="306">
        <v>3.8461538461538547</v>
      </c>
      <c r="BU334" s="306">
        <v>8.3333333333333481</v>
      </c>
      <c r="BV334" s="306">
        <v>8.2666065185519333</v>
      </c>
      <c r="BW334" s="306">
        <v>12.240506329113931</v>
      </c>
      <c r="BX334" s="404">
        <v>7.4701057177722596</v>
      </c>
      <c r="BY334" s="405">
        <v>3.7481918789520234</v>
      </c>
      <c r="BZ334" s="788" t="s">
        <v>2637</v>
      </c>
      <c r="CA334" s="486">
        <v>-32.562065857242764</v>
      </c>
      <c r="CB334" s="348">
        <v>1.56780427262736</v>
      </c>
      <c r="CC334" s="404">
        <v>37.140113119506957</v>
      </c>
      <c r="CD334" s="570">
        <v>0.99</v>
      </c>
      <c r="CE334" s="419">
        <v>1.0177200000000002</v>
      </c>
      <c r="CF334" s="419">
        <v>1.0648404360000001</v>
      </c>
      <c r="CG334" s="419">
        <v>1.1141425481868001</v>
      </c>
      <c r="CH334" s="496">
        <v>1.165727348167849</v>
      </c>
      <c r="CI334" s="416">
        <v>5.3524303323546496</v>
      </c>
      <c r="CJ334" s="405">
        <v>20.366934293586947</v>
      </c>
      <c r="CK334" s="457">
        <v>1.19</v>
      </c>
      <c r="CL334" s="458">
        <v>28.37</v>
      </c>
      <c r="CM334" s="458">
        <v>-7.92</v>
      </c>
      <c r="CN334" s="525">
        <v>-1.45</v>
      </c>
      <c r="CO334" s="508">
        <v>10.050000000000001</v>
      </c>
    </row>
    <row r="335" spans="1:93" ht="11.25" customHeight="1">
      <c r="A335" s="23" t="s">
        <v>3137</v>
      </c>
      <c r="B335" s="24" t="s">
        <v>3138</v>
      </c>
      <c r="C335" s="98" t="s">
        <v>2885</v>
      </c>
      <c r="D335" s="199">
        <v>5</v>
      </c>
      <c r="E335" s="24">
        <v>607</v>
      </c>
      <c r="F335" s="57" t="s">
        <v>2659</v>
      </c>
      <c r="G335" s="49" t="s">
        <v>2659</v>
      </c>
      <c r="H335" s="184">
        <v>41.01</v>
      </c>
      <c r="I335" s="227">
        <v>4.3891733723482078</v>
      </c>
      <c r="J335" s="126">
        <v>0.44</v>
      </c>
      <c r="K335" s="126">
        <v>0.45</v>
      </c>
      <c r="L335" s="83">
        <v>2.2727272727272707</v>
      </c>
      <c r="M335" s="140">
        <v>42033</v>
      </c>
      <c r="N335" s="27">
        <v>42037</v>
      </c>
      <c r="O335" s="28">
        <v>42052</v>
      </c>
      <c r="P335" s="93" t="s">
        <v>1523</v>
      </c>
      <c r="Q335" s="91"/>
      <c r="R335" s="224">
        <v>1.8</v>
      </c>
      <c r="S335" s="231">
        <v>189.47368421052633</v>
      </c>
      <c r="T335" s="680">
        <v>83.23601882951732</v>
      </c>
      <c r="U335" s="227">
        <v>43.168421052631579</v>
      </c>
      <c r="V335" s="263">
        <v>12</v>
      </c>
      <c r="W335" s="161">
        <v>0.95</v>
      </c>
      <c r="X335" s="149">
        <v>4.32</v>
      </c>
      <c r="Y335" s="155">
        <v>5.37</v>
      </c>
      <c r="Z335" s="149">
        <v>1.75</v>
      </c>
      <c r="AA335" s="149">
        <v>5.7</v>
      </c>
      <c r="AB335" s="432">
        <v>-22.4</v>
      </c>
      <c r="AC335" s="440">
        <v>6.3</v>
      </c>
      <c r="AD335" s="443">
        <v>20.8</v>
      </c>
      <c r="AE335" s="443">
        <v>10</v>
      </c>
      <c r="AF335" s="723">
        <v>14</v>
      </c>
      <c r="AG335" s="456">
        <v>87152</v>
      </c>
      <c r="AH335" s="653">
        <v>12.8</v>
      </c>
      <c r="AI335" s="767">
        <v>1.26</v>
      </c>
      <c r="AJ335" s="796" t="s">
        <v>462</v>
      </c>
      <c r="AK335" s="688" t="s">
        <v>462</v>
      </c>
      <c r="AL335" s="634">
        <v>8.9743589743589638</v>
      </c>
      <c r="AM335" s="631">
        <v>31.94888779648215</v>
      </c>
      <c r="AN335" s="631" t="s">
        <v>462</v>
      </c>
      <c r="AO335" s="235" t="s">
        <v>462</v>
      </c>
      <c r="AP335" s="808">
        <v>1.7</v>
      </c>
      <c r="AQ335" s="808">
        <v>1.56</v>
      </c>
      <c r="AR335" s="809"/>
      <c r="AS335" s="808">
        <v>1.34</v>
      </c>
      <c r="AT335" s="796">
        <v>0.74</v>
      </c>
      <c r="AU335" s="809"/>
      <c r="AV335" s="827">
        <v>0</v>
      </c>
      <c r="AW335" s="827">
        <v>0</v>
      </c>
      <c r="AX335" s="812">
        <v>0</v>
      </c>
      <c r="AY335" s="812">
        <v>0</v>
      </c>
      <c r="AZ335" s="812">
        <v>0</v>
      </c>
      <c r="BA335" s="812">
        <v>0</v>
      </c>
      <c r="BB335" s="812">
        <v>0</v>
      </c>
      <c r="BC335" s="812">
        <v>0</v>
      </c>
      <c r="BD335" s="812">
        <v>0</v>
      </c>
      <c r="BE335" s="812">
        <v>0</v>
      </c>
      <c r="BF335" s="812">
        <v>0</v>
      </c>
      <c r="BG335" s="812">
        <v>0</v>
      </c>
      <c r="BH335" s="810">
        <v>5.34</v>
      </c>
      <c r="BI335" s="405">
        <v>8.9743589743589638</v>
      </c>
      <c r="BJ335" s="405">
        <v>16.417910447761198</v>
      </c>
      <c r="BK335" s="405">
        <v>81.081081081081095</v>
      </c>
      <c r="BL335" s="306">
        <v>0</v>
      </c>
      <c r="BM335" s="404">
        <v>0</v>
      </c>
      <c r="BN335" s="306">
        <v>0</v>
      </c>
      <c r="BO335" s="306">
        <v>0</v>
      </c>
      <c r="BP335" s="306">
        <v>0</v>
      </c>
      <c r="BQ335" s="306">
        <v>0</v>
      </c>
      <c r="BR335" s="306">
        <v>0</v>
      </c>
      <c r="BS335" s="306">
        <v>0</v>
      </c>
      <c r="BT335" s="306">
        <v>0</v>
      </c>
      <c r="BU335" s="306">
        <v>0</v>
      </c>
      <c r="BV335" s="306">
        <v>0</v>
      </c>
      <c r="BW335" s="306">
        <v>0</v>
      </c>
      <c r="BX335" s="404">
        <v>7.0982233668800836</v>
      </c>
      <c r="BY335" s="405">
        <v>20.278818156319954</v>
      </c>
      <c r="BZ335" s="788" t="s">
        <v>1465</v>
      </c>
      <c r="CA335" s="486" t="s">
        <v>462</v>
      </c>
      <c r="CB335" s="348" t="s">
        <v>462</v>
      </c>
      <c r="CC335" s="404">
        <v>34.765812701719994</v>
      </c>
      <c r="CD335" s="570">
        <v>1.7169999999999999</v>
      </c>
      <c r="CE335" s="419">
        <v>1.8251709999999997</v>
      </c>
      <c r="CF335" s="419">
        <v>2.0076880999999998</v>
      </c>
      <c r="CG335" s="419">
        <v>2.2084569099999998</v>
      </c>
      <c r="CH335" s="496">
        <v>2.4293026009999998</v>
      </c>
      <c r="CI335" s="416">
        <v>10.187618610999998</v>
      </c>
      <c r="CJ335" s="405">
        <v>24.841791297244569</v>
      </c>
      <c r="CK335" s="457">
        <v>0.66</v>
      </c>
      <c r="CL335" s="458">
        <v>39.44</v>
      </c>
      <c r="CM335" s="458">
        <v>-3.99</v>
      </c>
      <c r="CN335" s="525">
        <v>-0.65</v>
      </c>
      <c r="CO335" s="508">
        <v>8.42</v>
      </c>
    </row>
    <row r="336" spans="1:93" ht="11.25" customHeight="1">
      <c r="A336" s="24" t="s">
        <v>571</v>
      </c>
      <c r="B336" s="24" t="s">
        <v>572</v>
      </c>
      <c r="C336" s="217" t="s">
        <v>1880</v>
      </c>
      <c r="D336" s="199">
        <v>5</v>
      </c>
      <c r="E336" s="24">
        <v>521</v>
      </c>
      <c r="F336" s="57" t="s">
        <v>2659</v>
      </c>
      <c r="G336" s="49" t="s">
        <v>2659</v>
      </c>
      <c r="H336" s="184">
        <v>64.959999999999994</v>
      </c>
      <c r="I336" s="227">
        <v>3.0788177339901481</v>
      </c>
      <c r="J336" s="126">
        <v>0.45</v>
      </c>
      <c r="K336" s="126">
        <v>0.5</v>
      </c>
      <c r="L336" s="83">
        <v>11.111111111111116</v>
      </c>
      <c r="M336" s="140">
        <v>41865</v>
      </c>
      <c r="N336" s="27">
        <v>41869</v>
      </c>
      <c r="O336" s="28">
        <v>41884</v>
      </c>
      <c r="P336" s="26" t="s">
        <v>2739</v>
      </c>
      <c r="Q336" s="967"/>
      <c r="R336" s="224">
        <v>2</v>
      </c>
      <c r="S336" s="231">
        <v>78.740157480314949</v>
      </c>
      <c r="T336" s="647">
        <v>348.54035653837155</v>
      </c>
      <c r="U336" s="227">
        <v>25.574803149606296</v>
      </c>
      <c r="V336" s="492">
        <v>6</v>
      </c>
      <c r="W336" s="161">
        <v>2.54</v>
      </c>
      <c r="X336" s="149">
        <v>3.73</v>
      </c>
      <c r="Y336" s="155">
        <v>3.66</v>
      </c>
      <c r="Z336" s="149">
        <v>17.7</v>
      </c>
      <c r="AA336" s="156">
        <v>14.9</v>
      </c>
      <c r="AB336" s="432">
        <v>8.1</v>
      </c>
      <c r="AC336" s="440">
        <v>49.81</v>
      </c>
      <c r="AD336" s="443">
        <v>25.6</v>
      </c>
      <c r="AE336" s="440">
        <v>6.85</v>
      </c>
      <c r="AF336" s="723">
        <v>19</v>
      </c>
      <c r="AG336" s="456">
        <v>10566</v>
      </c>
      <c r="AH336" s="653">
        <v>0.3</v>
      </c>
      <c r="AI336" s="767">
        <v>5.39</v>
      </c>
      <c r="AJ336" s="796">
        <v>1.012791706789212</v>
      </c>
      <c r="AK336" s="688" t="s">
        <v>462</v>
      </c>
      <c r="AL336" s="634">
        <v>11.764705882352944</v>
      </c>
      <c r="AM336" s="631">
        <v>16.553177619681136</v>
      </c>
      <c r="AN336" s="631">
        <v>25.92746769380383</v>
      </c>
      <c r="AO336" s="235" t="s">
        <v>462</v>
      </c>
      <c r="AP336" s="808">
        <v>1.9</v>
      </c>
      <c r="AQ336" s="808">
        <v>1.7</v>
      </c>
      <c r="AR336" s="809"/>
      <c r="AS336" s="808">
        <v>1.5</v>
      </c>
      <c r="AT336" s="796">
        <v>1.2</v>
      </c>
      <c r="AU336" s="809"/>
      <c r="AV336" s="821">
        <v>0.8</v>
      </c>
      <c r="AW336" s="827">
        <v>0.6</v>
      </c>
      <c r="AX336" s="812">
        <v>0.6</v>
      </c>
      <c r="AY336" s="811">
        <v>0.54</v>
      </c>
      <c r="AZ336" s="812">
        <v>0.48</v>
      </c>
      <c r="BA336" s="811">
        <v>0.36</v>
      </c>
      <c r="BB336" s="812">
        <v>0</v>
      </c>
      <c r="BC336" s="812">
        <v>0</v>
      </c>
      <c r="BD336" s="812">
        <v>0</v>
      </c>
      <c r="BE336" s="812">
        <v>0</v>
      </c>
      <c r="BF336" s="812">
        <v>0</v>
      </c>
      <c r="BG336" s="812">
        <v>0</v>
      </c>
      <c r="BH336" s="810">
        <v>9.68</v>
      </c>
      <c r="BI336" s="405">
        <v>11.764705882352944</v>
      </c>
      <c r="BJ336" s="405">
        <v>13.33333333333333</v>
      </c>
      <c r="BK336" s="405">
        <v>25</v>
      </c>
      <c r="BL336" s="306">
        <v>50</v>
      </c>
      <c r="BM336" s="404">
        <v>33.33333333333335</v>
      </c>
      <c r="BN336" s="306">
        <v>0</v>
      </c>
      <c r="BO336" s="306">
        <v>11.111111111111093</v>
      </c>
      <c r="BP336" s="306">
        <v>12.5</v>
      </c>
      <c r="BQ336" s="306">
        <v>33.333333333333329</v>
      </c>
      <c r="BR336" s="306">
        <v>0</v>
      </c>
      <c r="BS336" s="306">
        <v>0</v>
      </c>
      <c r="BT336" s="306">
        <v>0</v>
      </c>
      <c r="BU336" s="306">
        <v>0</v>
      </c>
      <c r="BV336" s="306">
        <v>0</v>
      </c>
      <c r="BW336" s="306">
        <v>0</v>
      </c>
      <c r="BX336" s="404">
        <v>12.691721132897602</v>
      </c>
      <c r="BY336" s="405">
        <v>15.333880384936553</v>
      </c>
      <c r="BZ336" s="788" t="s">
        <v>2442</v>
      </c>
      <c r="CA336" s="486">
        <v>3.4314822781876835</v>
      </c>
      <c r="CB336" s="348">
        <v>29.00628542779398</v>
      </c>
      <c r="CC336" s="404">
        <v>53.843503937007874</v>
      </c>
      <c r="CD336" s="570">
        <v>2.0538999999999996</v>
      </c>
      <c r="CE336" s="419">
        <v>2.2592899999999996</v>
      </c>
      <c r="CF336" s="419">
        <v>2.4140513649999997</v>
      </c>
      <c r="CG336" s="419">
        <v>2.5794138835024998</v>
      </c>
      <c r="CH336" s="496">
        <v>2.7561037345224211</v>
      </c>
      <c r="CI336" s="416">
        <v>12.062758983024919</v>
      </c>
      <c r="CJ336" s="405">
        <v>18.569518138893041</v>
      </c>
      <c r="CK336" s="457">
        <v>1.54</v>
      </c>
      <c r="CL336" s="458">
        <v>34.31</v>
      </c>
      <c r="CM336" s="458">
        <v>-10.46</v>
      </c>
      <c r="CN336" s="525">
        <v>-1.87</v>
      </c>
      <c r="CO336" s="508">
        <v>6.83</v>
      </c>
    </row>
    <row r="337" spans="1:93" ht="11.25" customHeight="1">
      <c r="A337" s="15" t="s">
        <v>1873</v>
      </c>
      <c r="B337" s="16" t="s">
        <v>2151</v>
      </c>
      <c r="C337" s="373" t="s">
        <v>1874</v>
      </c>
      <c r="D337" s="216">
        <v>5</v>
      </c>
      <c r="E337" s="24">
        <v>543</v>
      </c>
      <c r="F337" s="78" t="s">
        <v>2659</v>
      </c>
      <c r="G337" s="50" t="s">
        <v>2659</v>
      </c>
      <c r="H337" s="183">
        <v>22.85</v>
      </c>
      <c r="I337" s="226">
        <v>8.8840262582056884</v>
      </c>
      <c r="J337" s="127">
        <v>0.40500000000000003</v>
      </c>
      <c r="K337" s="127">
        <v>0.50749999999999995</v>
      </c>
      <c r="L337" s="96">
        <v>25.308641975308621</v>
      </c>
      <c r="M337" s="105">
        <v>41942</v>
      </c>
      <c r="N337" s="20">
        <v>41946</v>
      </c>
      <c r="O337" s="21">
        <v>41961</v>
      </c>
      <c r="P337" s="19" t="s">
        <v>913</v>
      </c>
      <c r="Q337" s="16" t="s">
        <v>3203</v>
      </c>
      <c r="R337" s="225">
        <v>2.0299999999999998</v>
      </c>
      <c r="S337" s="675">
        <v>158.59375</v>
      </c>
      <c r="T337" s="676">
        <v>19.171765625177439</v>
      </c>
      <c r="U337" s="226">
        <v>17.8515625</v>
      </c>
      <c r="V337" s="677">
        <v>12</v>
      </c>
      <c r="W337" s="169">
        <v>1.28</v>
      </c>
      <c r="X337" s="171" t="s">
        <v>462</v>
      </c>
      <c r="Y337" s="170">
        <v>16.690000000000001</v>
      </c>
      <c r="Z337" s="171">
        <v>1.79</v>
      </c>
      <c r="AA337" s="172">
        <v>11.4</v>
      </c>
      <c r="AB337" s="433">
        <v>-49.6</v>
      </c>
      <c r="AC337" s="441">
        <v>9.01</v>
      </c>
      <c r="AD337" s="442">
        <v>-22.5</v>
      </c>
      <c r="AE337" s="441">
        <v>-2.4</v>
      </c>
      <c r="AF337" s="724">
        <v>14</v>
      </c>
      <c r="AG337" s="461">
        <v>18530</v>
      </c>
      <c r="AH337" s="678">
        <v>0.4</v>
      </c>
      <c r="AI337" s="768">
        <v>1.87</v>
      </c>
      <c r="AJ337" s="795" t="s">
        <v>462</v>
      </c>
      <c r="AK337" s="794" t="s">
        <v>462</v>
      </c>
      <c r="AL337" s="632">
        <v>25.308641975308621</v>
      </c>
      <c r="AM337" s="633">
        <v>41.931642850736274</v>
      </c>
      <c r="AN337" s="633" t="s">
        <v>462</v>
      </c>
      <c r="AO337" s="234" t="s">
        <v>462</v>
      </c>
      <c r="AP337" s="803">
        <v>2.0299999999999998</v>
      </c>
      <c r="AQ337" s="803">
        <v>1.62</v>
      </c>
      <c r="AR337" s="802"/>
      <c r="AS337" s="803">
        <v>0.84</v>
      </c>
      <c r="AT337" s="795">
        <v>0.71</v>
      </c>
      <c r="AU337" s="802"/>
      <c r="AV337" s="826">
        <v>0.23</v>
      </c>
      <c r="AW337" s="830">
        <v>0</v>
      </c>
      <c r="AX337" s="807">
        <v>0</v>
      </c>
      <c r="AY337" s="807">
        <v>0</v>
      </c>
      <c r="AZ337" s="807">
        <v>0</v>
      </c>
      <c r="BA337" s="807">
        <v>0</v>
      </c>
      <c r="BB337" s="807">
        <v>0</v>
      </c>
      <c r="BC337" s="807">
        <v>0</v>
      </c>
      <c r="BD337" s="807">
        <v>0</v>
      </c>
      <c r="BE337" s="807">
        <v>0</v>
      </c>
      <c r="BF337" s="807">
        <v>0</v>
      </c>
      <c r="BG337" s="807">
        <v>0</v>
      </c>
      <c r="BH337" s="805">
        <v>5.43</v>
      </c>
      <c r="BI337" s="407">
        <v>25.308641975308621</v>
      </c>
      <c r="BJ337" s="407">
        <v>92.85714285714289</v>
      </c>
      <c r="BK337" s="407">
        <v>18.309859154929576</v>
      </c>
      <c r="BL337" s="394">
        <v>208.695652173913</v>
      </c>
      <c r="BM337" s="406">
        <v>0</v>
      </c>
      <c r="BN337" s="394">
        <v>0</v>
      </c>
      <c r="BO337" s="394">
        <v>0</v>
      </c>
      <c r="BP337" s="394">
        <v>0</v>
      </c>
      <c r="BQ337" s="394">
        <v>0</v>
      </c>
      <c r="BR337" s="394">
        <v>0</v>
      </c>
      <c r="BS337" s="394">
        <v>0</v>
      </c>
      <c r="BT337" s="394">
        <v>0</v>
      </c>
      <c r="BU337" s="394">
        <v>0</v>
      </c>
      <c r="BV337" s="394">
        <v>0</v>
      </c>
      <c r="BW337" s="394">
        <v>0</v>
      </c>
      <c r="BX337" s="406">
        <v>23.011419744086272</v>
      </c>
      <c r="BY337" s="407">
        <v>54.899435903122928</v>
      </c>
      <c r="BZ337" s="787" t="s">
        <v>2637</v>
      </c>
      <c r="CA337" s="682" t="s">
        <v>462</v>
      </c>
      <c r="CB337" s="350" t="s">
        <v>462</v>
      </c>
      <c r="CC337" s="406">
        <v>39.399843750000002</v>
      </c>
      <c r="CD337" s="554">
        <v>2.0503</v>
      </c>
      <c r="CE337" s="417">
        <v>2.2350320300000002</v>
      </c>
      <c r="CF337" s="417">
        <v>2.2573823503000003</v>
      </c>
      <c r="CG337" s="417">
        <v>2.2799561738030003</v>
      </c>
      <c r="CH337" s="495">
        <v>2.3027557355410302</v>
      </c>
      <c r="CI337" s="418">
        <v>11.125426289644031</v>
      </c>
      <c r="CJ337" s="407">
        <v>48.688955315728791</v>
      </c>
      <c r="CK337" s="462">
        <v>1.75</v>
      </c>
      <c r="CL337" s="463">
        <v>25.56</v>
      </c>
      <c r="CM337" s="463">
        <v>-7.41</v>
      </c>
      <c r="CN337" s="529">
        <v>-2.15</v>
      </c>
      <c r="CO337" s="530">
        <v>2.46</v>
      </c>
    </row>
    <row r="338" spans="1:93" ht="11.25" customHeight="1">
      <c r="A338" s="23" t="s">
        <v>3124</v>
      </c>
      <c r="B338" s="24" t="s">
        <v>3125</v>
      </c>
      <c r="C338" s="217" t="s">
        <v>632</v>
      </c>
      <c r="D338" s="199">
        <v>5</v>
      </c>
      <c r="E338" s="24">
        <v>639</v>
      </c>
      <c r="F338" s="57" t="s">
        <v>2659</v>
      </c>
      <c r="G338" s="49" t="s">
        <v>2659</v>
      </c>
      <c r="H338" s="184">
        <v>73.8</v>
      </c>
      <c r="I338" s="227">
        <v>2.4390243902439024</v>
      </c>
      <c r="J338" s="126">
        <v>0.39</v>
      </c>
      <c r="K338" s="126">
        <v>0.45</v>
      </c>
      <c r="L338" s="83">
        <v>15.384615384615374</v>
      </c>
      <c r="M338" s="140">
        <v>42072</v>
      </c>
      <c r="N338" s="27">
        <v>42074</v>
      </c>
      <c r="O338" s="28">
        <v>42088</v>
      </c>
      <c r="P338" s="26" t="s">
        <v>2778</v>
      </c>
      <c r="Q338" s="24"/>
      <c r="R338" s="224">
        <v>1.8</v>
      </c>
      <c r="S338" s="231">
        <v>45.340050377833748</v>
      </c>
      <c r="T338" s="680">
        <v>45.716331858433335</v>
      </c>
      <c r="U338" s="227">
        <v>18.589420654911837</v>
      </c>
      <c r="V338" s="263">
        <v>1</v>
      </c>
      <c r="W338" s="161">
        <v>3.97</v>
      </c>
      <c r="X338" s="149">
        <v>2.79</v>
      </c>
      <c r="Y338" s="155">
        <v>0.79</v>
      </c>
      <c r="Z338" s="149">
        <v>2.57</v>
      </c>
      <c r="AA338" s="156">
        <v>14.2</v>
      </c>
      <c r="AB338" s="432">
        <v>-3.1</v>
      </c>
      <c r="AC338" s="440">
        <v>8.26</v>
      </c>
      <c r="AD338" s="443">
        <v>7.7</v>
      </c>
      <c r="AE338" s="443">
        <v>6.65</v>
      </c>
      <c r="AF338" s="723">
        <v>27</v>
      </c>
      <c r="AG338" s="456">
        <v>14908</v>
      </c>
      <c r="AH338" s="653">
        <v>0.5</v>
      </c>
      <c r="AI338" s="767">
        <v>0.82</v>
      </c>
      <c r="AJ338" s="796" t="s">
        <v>462</v>
      </c>
      <c r="AK338" s="688" t="s">
        <v>462</v>
      </c>
      <c r="AL338" s="634">
        <v>11.428571428571432</v>
      </c>
      <c r="AM338" s="631">
        <v>15.977799952979943</v>
      </c>
      <c r="AN338" s="631" t="s">
        <v>462</v>
      </c>
      <c r="AO338" s="235" t="s">
        <v>462</v>
      </c>
      <c r="AP338" s="808">
        <v>1.56</v>
      </c>
      <c r="AQ338" s="808">
        <v>1.4</v>
      </c>
      <c r="AR338" s="809"/>
      <c r="AS338" s="808">
        <v>1.28</v>
      </c>
      <c r="AT338" s="796">
        <v>1</v>
      </c>
      <c r="AU338" s="809"/>
      <c r="AV338" s="827">
        <v>0</v>
      </c>
      <c r="AW338" s="827">
        <v>0</v>
      </c>
      <c r="AX338" s="812">
        <v>0</v>
      </c>
      <c r="AY338" s="812">
        <v>0</v>
      </c>
      <c r="AZ338" s="812">
        <v>0</v>
      </c>
      <c r="BA338" s="812">
        <v>0</v>
      </c>
      <c r="BB338" s="812">
        <v>0</v>
      </c>
      <c r="BC338" s="812">
        <v>0</v>
      </c>
      <c r="BD338" s="812">
        <v>0</v>
      </c>
      <c r="BE338" s="812">
        <v>0</v>
      </c>
      <c r="BF338" s="812">
        <v>0</v>
      </c>
      <c r="BG338" s="812">
        <v>0</v>
      </c>
      <c r="BH338" s="810">
        <v>5.24</v>
      </c>
      <c r="BI338" s="405">
        <v>11.428571428571432</v>
      </c>
      <c r="BJ338" s="405">
        <v>9.375</v>
      </c>
      <c r="BK338" s="405">
        <v>28</v>
      </c>
      <c r="BL338" s="306">
        <v>0</v>
      </c>
      <c r="BM338" s="404">
        <v>0</v>
      </c>
      <c r="BN338" s="306">
        <v>0</v>
      </c>
      <c r="BO338" s="306">
        <v>0</v>
      </c>
      <c r="BP338" s="306">
        <v>0</v>
      </c>
      <c r="BQ338" s="306">
        <v>0</v>
      </c>
      <c r="BR338" s="306">
        <v>0</v>
      </c>
      <c r="BS338" s="306">
        <v>0</v>
      </c>
      <c r="BT338" s="306">
        <v>0</v>
      </c>
      <c r="BU338" s="306">
        <v>0</v>
      </c>
      <c r="BV338" s="306">
        <v>0</v>
      </c>
      <c r="BW338" s="306">
        <v>0</v>
      </c>
      <c r="BX338" s="404">
        <v>3.2535714285714286</v>
      </c>
      <c r="BY338" s="405">
        <v>7.4998531731659677</v>
      </c>
      <c r="BZ338" s="788" t="s">
        <v>2441</v>
      </c>
      <c r="CA338" s="486" t="s">
        <v>462</v>
      </c>
      <c r="CB338" s="348" t="s">
        <v>462</v>
      </c>
      <c r="CC338" s="404">
        <v>50.348838611011161</v>
      </c>
      <c r="CD338" s="570">
        <v>1.5756000000000001</v>
      </c>
      <c r="CE338" s="419">
        <v>1.7057445600000001</v>
      </c>
      <c r="CF338" s="419">
        <v>1.81917657324</v>
      </c>
      <c r="CG338" s="419">
        <v>1.94015181536046</v>
      </c>
      <c r="CH338" s="496">
        <v>2.0691719110819307</v>
      </c>
      <c r="CI338" s="416">
        <v>9.10984485968239</v>
      </c>
      <c r="CJ338" s="405">
        <v>12.343963224501884</v>
      </c>
      <c r="CK338" s="457">
        <v>0.78</v>
      </c>
      <c r="CL338" s="458">
        <v>46.95</v>
      </c>
      <c r="CM338" s="458">
        <v>0.82</v>
      </c>
      <c r="CN338" s="525">
        <v>17.13</v>
      </c>
      <c r="CO338" s="508">
        <v>28.62</v>
      </c>
    </row>
    <row r="339" spans="1:93" ht="11.25" customHeight="1">
      <c r="A339" s="24" t="s">
        <v>2533</v>
      </c>
      <c r="B339" s="24" t="s">
        <v>1228</v>
      </c>
      <c r="C339" s="98" t="s">
        <v>2726</v>
      </c>
      <c r="D339" s="199">
        <v>9</v>
      </c>
      <c r="E339" s="24">
        <v>367</v>
      </c>
      <c r="F339" s="57" t="s">
        <v>2659</v>
      </c>
      <c r="G339" s="49" t="s">
        <v>2659</v>
      </c>
      <c r="H339" s="184">
        <v>71.150000000000006</v>
      </c>
      <c r="I339" s="227">
        <v>1.0400562192550948</v>
      </c>
      <c r="J339" s="126">
        <v>0.16500000000000001</v>
      </c>
      <c r="K339" s="126">
        <v>0.185</v>
      </c>
      <c r="L339" s="83">
        <v>12.12121212121211</v>
      </c>
      <c r="M339" s="140">
        <v>41955</v>
      </c>
      <c r="N339" s="27">
        <v>41957</v>
      </c>
      <c r="O339" s="28">
        <v>41974</v>
      </c>
      <c r="P339" s="26" t="s">
        <v>1199</v>
      </c>
      <c r="Q339" s="24"/>
      <c r="R339" s="224">
        <v>0.74</v>
      </c>
      <c r="S339" s="231">
        <v>22.839506172839506</v>
      </c>
      <c r="T339" s="680">
        <v>153.41751904214513</v>
      </c>
      <c r="U339" s="227">
        <v>21.959876543209877</v>
      </c>
      <c r="V339" s="263">
        <v>1</v>
      </c>
      <c r="W339" s="161">
        <v>3.24</v>
      </c>
      <c r="X339" s="149">
        <v>1.83</v>
      </c>
      <c r="Y339" s="155">
        <v>0.33</v>
      </c>
      <c r="Z339" s="149">
        <v>6.58</v>
      </c>
      <c r="AA339" s="156">
        <v>31.8</v>
      </c>
      <c r="AB339" s="432">
        <v>4.7</v>
      </c>
      <c r="AC339" s="440">
        <v>9.4600000000000009</v>
      </c>
      <c r="AD339" s="443">
        <v>8.9</v>
      </c>
      <c r="AE339" s="443">
        <v>11.98</v>
      </c>
      <c r="AF339" s="723">
        <v>22</v>
      </c>
      <c r="AG339" s="456">
        <v>34957</v>
      </c>
      <c r="AH339" s="653">
        <v>0.7</v>
      </c>
      <c r="AI339" s="767">
        <v>2.17</v>
      </c>
      <c r="AJ339" s="796">
        <v>1.4889105142065493</v>
      </c>
      <c r="AK339" s="688" t="s">
        <v>462</v>
      </c>
      <c r="AL339" s="634">
        <v>10.569105691056912</v>
      </c>
      <c r="AM339" s="631">
        <v>16.505604888837343</v>
      </c>
      <c r="AN339" s="631">
        <v>13.251303576438289</v>
      </c>
      <c r="AO339" s="235" t="s">
        <v>462</v>
      </c>
      <c r="AP339" s="808">
        <v>0.68</v>
      </c>
      <c r="AQ339" s="808">
        <v>0.61499999999999999</v>
      </c>
      <c r="AR339" s="809"/>
      <c r="AS339" s="808">
        <v>0.495</v>
      </c>
      <c r="AT339" s="796">
        <v>0.43</v>
      </c>
      <c r="AU339" s="809"/>
      <c r="AV339" s="821">
        <v>0.39</v>
      </c>
      <c r="AW339" s="821">
        <v>0.36499999999999999</v>
      </c>
      <c r="AX339" s="811">
        <v>0.34499999999999997</v>
      </c>
      <c r="AY339" s="811">
        <v>0.28999999999999998</v>
      </c>
      <c r="AZ339" s="811">
        <v>0.19500000000000001</v>
      </c>
      <c r="BA339" s="812">
        <v>0</v>
      </c>
      <c r="BB339" s="812">
        <v>0</v>
      </c>
      <c r="BC339" s="812">
        <v>0</v>
      </c>
      <c r="BD339" s="812">
        <v>0</v>
      </c>
      <c r="BE339" s="812">
        <v>0</v>
      </c>
      <c r="BF339" s="812">
        <v>0</v>
      </c>
      <c r="BG339" s="812">
        <v>0</v>
      </c>
      <c r="BH339" s="810">
        <v>3.8050000000000002</v>
      </c>
      <c r="BI339" s="405">
        <v>10.569105691056912</v>
      </c>
      <c r="BJ339" s="405">
        <v>24.242424242424242</v>
      </c>
      <c r="BK339" s="405">
        <v>15.116279069767447</v>
      </c>
      <c r="BL339" s="306">
        <v>10.256410256410241</v>
      </c>
      <c r="BM339" s="404">
        <v>6.8493150684931559</v>
      </c>
      <c r="BN339" s="306">
        <v>5.7971014492753659</v>
      </c>
      <c r="BO339" s="306">
        <v>18.965517241379317</v>
      </c>
      <c r="BP339" s="306">
        <v>48.717948717948701</v>
      </c>
      <c r="BQ339" s="306">
        <v>0</v>
      </c>
      <c r="BR339" s="306">
        <v>0</v>
      </c>
      <c r="BS339" s="306">
        <v>0</v>
      </c>
      <c r="BT339" s="306">
        <v>0</v>
      </c>
      <c r="BU339" s="306">
        <v>0</v>
      </c>
      <c r="BV339" s="306">
        <v>0</v>
      </c>
      <c r="BW339" s="306">
        <v>0</v>
      </c>
      <c r="BX339" s="404">
        <v>9.367606782450359</v>
      </c>
      <c r="BY339" s="405">
        <v>12.988366573465042</v>
      </c>
      <c r="BZ339" s="788" t="s">
        <v>1862</v>
      </c>
      <c r="CA339" s="486">
        <v>-7.6685167475164917</v>
      </c>
      <c r="CB339" s="348">
        <v>14.291359795693385</v>
      </c>
      <c r="CC339" s="404">
        <v>66.553865119620255</v>
      </c>
      <c r="CD339" s="570">
        <v>0.71196000000000004</v>
      </c>
      <c r="CE339" s="419">
        <v>0.77931141600000009</v>
      </c>
      <c r="CF339" s="419">
        <v>0.85724255760000012</v>
      </c>
      <c r="CG339" s="419">
        <v>0.94296681336000021</v>
      </c>
      <c r="CH339" s="496">
        <v>1.0372634946960002</v>
      </c>
      <c r="CI339" s="416">
        <v>4.3287442816560002</v>
      </c>
      <c r="CJ339" s="405">
        <v>6.0839694752719602</v>
      </c>
      <c r="CK339" s="457">
        <v>0.79</v>
      </c>
      <c r="CL339" s="458">
        <v>80.3</v>
      </c>
      <c r="CM339" s="458">
        <v>-3.33</v>
      </c>
      <c r="CN339" s="525">
        <v>5.09</v>
      </c>
      <c r="CO339" s="508">
        <v>27.8</v>
      </c>
    </row>
    <row r="340" spans="1:93" ht="11.25" customHeight="1">
      <c r="A340" s="24" t="s">
        <v>2325</v>
      </c>
      <c r="B340" s="24" t="s">
        <v>2326</v>
      </c>
      <c r="C340" s="217" t="s">
        <v>168</v>
      </c>
      <c r="D340" s="199">
        <v>5</v>
      </c>
      <c r="E340" s="24">
        <v>626</v>
      </c>
      <c r="F340" s="38" t="s">
        <v>2049</v>
      </c>
      <c r="G340" s="39" t="s">
        <v>2049</v>
      </c>
      <c r="H340" s="184">
        <v>91.86</v>
      </c>
      <c r="I340" s="227">
        <v>2.177226213803614</v>
      </c>
      <c r="J340" s="126">
        <v>0.34</v>
      </c>
      <c r="K340" s="126">
        <v>0.5</v>
      </c>
      <c r="L340" s="83">
        <v>47.058823529411754</v>
      </c>
      <c r="M340" s="140">
        <v>42053</v>
      </c>
      <c r="N340" s="27">
        <v>42055</v>
      </c>
      <c r="O340" s="28">
        <v>42069</v>
      </c>
      <c r="P340" s="26" t="s">
        <v>2776</v>
      </c>
      <c r="Q340" s="627" t="s">
        <v>3530</v>
      </c>
      <c r="R340" s="224">
        <v>2</v>
      </c>
      <c r="S340" s="231">
        <v>61.349693251533743</v>
      </c>
      <c r="T340" s="680" t="s">
        <v>462</v>
      </c>
      <c r="U340" s="227">
        <v>28.177914110429448</v>
      </c>
      <c r="V340" s="263">
        <v>1</v>
      </c>
      <c r="W340" s="161">
        <v>3.26</v>
      </c>
      <c r="X340" s="149">
        <v>2.39</v>
      </c>
      <c r="Y340" s="155">
        <v>2.4</v>
      </c>
      <c r="Z340" s="149" t="s">
        <v>462</v>
      </c>
      <c r="AA340" s="902">
        <v>-201.8</v>
      </c>
      <c r="AB340" s="432">
        <v>20.100000000000001</v>
      </c>
      <c r="AC340" s="440">
        <v>12.51</v>
      </c>
      <c r="AD340" s="443">
        <v>36.200000000000003</v>
      </c>
      <c r="AE340" s="443">
        <v>11.78</v>
      </c>
      <c r="AF340" s="723">
        <v>34</v>
      </c>
      <c r="AG340" s="456">
        <v>26886</v>
      </c>
      <c r="AH340" s="653">
        <v>0.3</v>
      </c>
      <c r="AI340" s="767" t="s">
        <v>462</v>
      </c>
      <c r="AJ340" s="796">
        <v>0.49120503358174145</v>
      </c>
      <c r="AK340" s="688">
        <v>1.6200193557966933</v>
      </c>
      <c r="AL340" s="634">
        <v>13.333333333333353</v>
      </c>
      <c r="AM340" s="631">
        <v>19.348319192733697</v>
      </c>
      <c r="AN340" s="631">
        <v>17.781622215659041</v>
      </c>
      <c r="AO340" s="235">
        <v>10.97617886603237</v>
      </c>
      <c r="AP340" s="808">
        <v>1.36</v>
      </c>
      <c r="AQ340" s="808">
        <v>1.2</v>
      </c>
      <c r="AR340" s="809"/>
      <c r="AS340" s="808">
        <v>1</v>
      </c>
      <c r="AT340" s="796">
        <v>0.8</v>
      </c>
      <c r="AU340" s="809"/>
      <c r="AV340" s="827">
        <v>0.6</v>
      </c>
      <c r="AW340" s="827">
        <v>0.6</v>
      </c>
      <c r="AX340" s="812">
        <v>0.6</v>
      </c>
      <c r="AY340" s="812">
        <v>0.6</v>
      </c>
      <c r="AZ340" s="812">
        <v>0.6</v>
      </c>
      <c r="BA340" s="811">
        <v>0.6</v>
      </c>
      <c r="BB340" s="811">
        <v>0.48</v>
      </c>
      <c r="BC340" s="811">
        <v>0.4</v>
      </c>
      <c r="BD340" s="812">
        <v>0.3</v>
      </c>
      <c r="BE340" s="812">
        <v>0.3</v>
      </c>
      <c r="BF340" s="812">
        <v>0.3</v>
      </c>
      <c r="BG340" s="811">
        <v>0.3</v>
      </c>
      <c r="BH340" s="810">
        <v>10.039999999999999</v>
      </c>
      <c r="BI340" s="405">
        <v>13.333333333333353</v>
      </c>
      <c r="BJ340" s="405">
        <v>20</v>
      </c>
      <c r="BK340" s="405">
        <v>25</v>
      </c>
      <c r="BL340" s="306">
        <v>33.33333333333335</v>
      </c>
      <c r="BM340" s="404">
        <v>0</v>
      </c>
      <c r="BN340" s="306">
        <v>0</v>
      </c>
      <c r="BO340" s="306">
        <v>0</v>
      </c>
      <c r="BP340" s="306">
        <v>0</v>
      </c>
      <c r="BQ340" s="306">
        <v>0</v>
      </c>
      <c r="BR340" s="306">
        <v>25</v>
      </c>
      <c r="BS340" s="306">
        <v>20</v>
      </c>
      <c r="BT340" s="306">
        <v>33.33333333333335</v>
      </c>
      <c r="BU340" s="306">
        <v>0</v>
      </c>
      <c r="BV340" s="306">
        <v>0</v>
      </c>
      <c r="BW340" s="306">
        <v>0</v>
      </c>
      <c r="BX340" s="404">
        <v>11.333333333333336</v>
      </c>
      <c r="BY340" s="405">
        <v>12.970050972229149</v>
      </c>
      <c r="BZ340" s="788" t="s">
        <v>2441</v>
      </c>
      <c r="CA340" s="486">
        <v>-8.2190656809667928</v>
      </c>
      <c r="CB340" s="348">
        <v>19.958848429462655</v>
      </c>
      <c r="CC340" s="404">
        <v>69.897239263803669</v>
      </c>
      <c r="CD340" s="570">
        <v>1.4960000000000002</v>
      </c>
      <c r="CE340" s="419">
        <v>1.6456000000000004</v>
      </c>
      <c r="CF340" s="419">
        <v>1.8101600000000007</v>
      </c>
      <c r="CG340" s="419">
        <v>1.9911760000000009</v>
      </c>
      <c r="CH340" s="496">
        <v>2.1902936000000013</v>
      </c>
      <c r="CI340" s="416">
        <v>9.1332296000000035</v>
      </c>
      <c r="CJ340" s="405">
        <v>9.9425534509035529</v>
      </c>
      <c r="CK340" s="457">
        <v>1.1299999999999999</v>
      </c>
      <c r="CL340" s="458">
        <v>80.81</v>
      </c>
      <c r="CM340" s="458">
        <v>-1.06</v>
      </c>
      <c r="CN340" s="525">
        <v>8.19</v>
      </c>
      <c r="CO340" s="508">
        <v>33.79</v>
      </c>
    </row>
    <row r="341" spans="1:93" ht="11.25" customHeight="1">
      <c r="A341" s="91" t="s">
        <v>2315</v>
      </c>
      <c r="B341" s="24" t="s">
        <v>2316</v>
      </c>
      <c r="C341" s="29" t="s">
        <v>3690</v>
      </c>
      <c r="D341" s="199">
        <v>12</v>
      </c>
      <c r="E341" s="121">
        <v>281</v>
      </c>
      <c r="F341" s="57" t="s">
        <v>2659</v>
      </c>
      <c r="G341" s="49" t="s">
        <v>2659</v>
      </c>
      <c r="H341" s="184">
        <v>129.43</v>
      </c>
      <c r="I341" s="227">
        <v>2.0088078498029822</v>
      </c>
      <c r="J341" s="205">
        <v>0.6</v>
      </c>
      <c r="K341" s="126">
        <v>0.65</v>
      </c>
      <c r="L341" s="83">
        <v>8.3333333333333481</v>
      </c>
      <c r="M341" s="140">
        <v>42061</v>
      </c>
      <c r="N341" s="27">
        <v>42065</v>
      </c>
      <c r="O341" s="28">
        <v>42079</v>
      </c>
      <c r="P341" s="93" t="s">
        <v>3618</v>
      </c>
      <c r="Q341" s="24"/>
      <c r="R341" s="224">
        <v>2.6</v>
      </c>
      <c r="S341" s="231">
        <v>34.346103038309117</v>
      </c>
      <c r="T341" s="680">
        <v>18.56708451343545</v>
      </c>
      <c r="U341" s="227">
        <v>17.097754293262881</v>
      </c>
      <c r="V341" s="263">
        <v>12</v>
      </c>
      <c r="W341" s="161">
        <v>7.57</v>
      </c>
      <c r="X341" s="149">
        <v>43.84</v>
      </c>
      <c r="Y341" s="155">
        <v>0.91</v>
      </c>
      <c r="Z341" s="149">
        <v>1.85</v>
      </c>
      <c r="AA341" s="156">
        <v>11.1</v>
      </c>
      <c r="AB341" s="432">
        <v>-8.3000000000000007</v>
      </c>
      <c r="AC341" s="440">
        <v>9.57</v>
      </c>
      <c r="AD341" s="443">
        <v>-0.1</v>
      </c>
      <c r="AE341" s="443">
        <v>0.39</v>
      </c>
      <c r="AF341" s="723">
        <v>14</v>
      </c>
      <c r="AG341" s="456">
        <v>11018</v>
      </c>
      <c r="AH341" s="653">
        <v>0.4</v>
      </c>
      <c r="AI341" s="767">
        <v>0.67</v>
      </c>
      <c r="AJ341" s="796" t="s">
        <v>462</v>
      </c>
      <c r="AK341" s="688">
        <v>0.611181907578497</v>
      </c>
      <c r="AL341" s="635">
        <v>9.0909090909090828</v>
      </c>
      <c r="AM341" s="636">
        <v>11.564411356422388</v>
      </c>
      <c r="AN341" s="636">
        <v>12.290832310852483</v>
      </c>
      <c r="AO341" s="236">
        <v>20.109941342257276</v>
      </c>
      <c r="AP341" s="814">
        <v>2.4</v>
      </c>
      <c r="AQ341" s="814">
        <v>2.2000000000000002</v>
      </c>
      <c r="AR341" s="815"/>
      <c r="AS341" s="814">
        <v>1.9601999999999999</v>
      </c>
      <c r="AT341" s="797">
        <v>1.7283600000000001</v>
      </c>
      <c r="AU341" s="815"/>
      <c r="AV341" s="828">
        <v>1.5363200000000001</v>
      </c>
      <c r="AW341" s="828">
        <v>1.3442799999999999</v>
      </c>
      <c r="AX341" s="817">
        <v>1.1522399999999999</v>
      </c>
      <c r="AY341" s="817">
        <v>0.96020000000000005</v>
      </c>
      <c r="AZ341" s="817">
        <v>0.72015000000000007</v>
      </c>
      <c r="BA341" s="817">
        <v>0.48010000000000003</v>
      </c>
      <c r="BB341" s="817">
        <v>0.38408000000000003</v>
      </c>
      <c r="BC341" s="820">
        <v>0</v>
      </c>
      <c r="BD341" s="820">
        <v>0</v>
      </c>
      <c r="BE341" s="820">
        <v>0</v>
      </c>
      <c r="BF341" s="820">
        <v>0</v>
      </c>
      <c r="BG341" s="820">
        <v>0</v>
      </c>
      <c r="BH341" s="816">
        <v>14.865930000000002</v>
      </c>
      <c r="BI341" s="409">
        <v>9.0909090909090828</v>
      </c>
      <c r="BJ341" s="409">
        <v>12.233445566778922</v>
      </c>
      <c r="BK341" s="409">
        <v>13.413872109977088</v>
      </c>
      <c r="BL341" s="395">
        <v>12.5</v>
      </c>
      <c r="BM341" s="408">
        <v>14.285714285714302</v>
      </c>
      <c r="BN341" s="395">
        <v>16.666666666666675</v>
      </c>
      <c r="BO341" s="395">
        <v>20</v>
      </c>
      <c r="BP341" s="395">
        <v>33.333333333333329</v>
      </c>
      <c r="BQ341" s="395">
        <v>50</v>
      </c>
      <c r="BR341" s="395">
        <v>25</v>
      </c>
      <c r="BS341" s="395">
        <v>0</v>
      </c>
      <c r="BT341" s="395">
        <v>0</v>
      </c>
      <c r="BU341" s="395">
        <v>0</v>
      </c>
      <c r="BV341" s="395">
        <v>0</v>
      </c>
      <c r="BW341" s="395">
        <v>0</v>
      </c>
      <c r="BX341" s="408">
        <v>13.768262736891961</v>
      </c>
      <c r="BY341" s="409">
        <v>13.767058323350399</v>
      </c>
      <c r="BZ341" s="654" t="s">
        <v>2558</v>
      </c>
      <c r="CA341" s="487">
        <v>-2.7981141326074148</v>
      </c>
      <c r="CB341" s="349">
        <v>14.299640160655466</v>
      </c>
      <c r="CC341" s="408">
        <v>62.577735478964009</v>
      </c>
      <c r="CD341" s="574">
        <v>2.4239999999999999</v>
      </c>
      <c r="CE341" s="419">
        <v>2.6559767999999995</v>
      </c>
      <c r="CF341" s="419">
        <v>2.6663351095199994</v>
      </c>
      <c r="CG341" s="419">
        <v>2.6767338164471273</v>
      </c>
      <c r="CH341" s="496">
        <v>2.6871730783312713</v>
      </c>
      <c r="CI341" s="416">
        <v>13.110218804298396</v>
      </c>
      <c r="CJ341" s="405">
        <v>10.129196325657418</v>
      </c>
      <c r="CK341" s="457">
        <v>1.04</v>
      </c>
      <c r="CL341" s="458">
        <v>32.380000000000003</v>
      </c>
      <c r="CM341" s="458">
        <v>-2.14</v>
      </c>
      <c r="CN341" s="525">
        <v>2.33</v>
      </c>
      <c r="CO341" s="508">
        <v>9.4600000000000009</v>
      </c>
    </row>
    <row r="342" spans="1:93" ht="11.25" customHeight="1">
      <c r="A342" s="128" t="s">
        <v>3596</v>
      </c>
      <c r="B342" s="16" t="s">
        <v>3595</v>
      </c>
      <c r="C342" s="22" t="s">
        <v>2172</v>
      </c>
      <c r="D342" s="216">
        <v>12</v>
      </c>
      <c r="E342" s="121">
        <v>268</v>
      </c>
      <c r="F342" s="36" t="s">
        <v>2049</v>
      </c>
      <c r="G342" s="37" t="s">
        <v>2049</v>
      </c>
      <c r="H342" s="183">
        <v>51.76</v>
      </c>
      <c r="I342" s="226">
        <v>3.554868624420402</v>
      </c>
      <c r="J342" s="127">
        <v>0.44</v>
      </c>
      <c r="K342" s="127">
        <v>0.46</v>
      </c>
      <c r="L342" s="96">
        <v>4.5454545454545414</v>
      </c>
      <c r="M342" s="105">
        <v>41982</v>
      </c>
      <c r="N342" s="20">
        <v>41984</v>
      </c>
      <c r="O342" s="21">
        <v>42009</v>
      </c>
      <c r="P342" s="269" t="s">
        <v>699</v>
      </c>
      <c r="Q342" s="16"/>
      <c r="R342" s="225">
        <v>1.84</v>
      </c>
      <c r="S342" s="675">
        <v>68.913857677902627</v>
      </c>
      <c r="T342" s="684">
        <v>11.772314790937877</v>
      </c>
      <c r="U342" s="226">
        <v>19.385767790262172</v>
      </c>
      <c r="V342" s="267">
        <v>9</v>
      </c>
      <c r="W342" s="169">
        <v>2.67</v>
      </c>
      <c r="X342" s="171">
        <v>4</v>
      </c>
      <c r="Y342" s="170">
        <v>1.26</v>
      </c>
      <c r="Z342" s="171">
        <v>1.45</v>
      </c>
      <c r="AA342" s="172">
        <v>6.7</v>
      </c>
      <c r="AB342" s="433">
        <v>16.3</v>
      </c>
      <c r="AC342" s="441">
        <v>6.15</v>
      </c>
      <c r="AD342" s="442">
        <v>-4.0999999999999996</v>
      </c>
      <c r="AE342" s="442">
        <v>4.8499999999999996</v>
      </c>
      <c r="AF342" s="724">
        <v>5</v>
      </c>
      <c r="AG342" s="461">
        <v>2241</v>
      </c>
      <c r="AH342" s="678">
        <v>0.7</v>
      </c>
      <c r="AI342" s="768">
        <v>1.47</v>
      </c>
      <c r="AJ342" s="795" t="s">
        <v>462</v>
      </c>
      <c r="AK342" s="794">
        <v>1.036293584395813</v>
      </c>
      <c r="AL342" s="634">
        <v>3.529411764705892</v>
      </c>
      <c r="AM342" s="631">
        <v>2.8014446485053801</v>
      </c>
      <c r="AN342" s="631">
        <v>2.7066087089351765</v>
      </c>
      <c r="AO342" s="235">
        <v>2.6118165254426451</v>
      </c>
      <c r="AP342" s="808">
        <v>1.76</v>
      </c>
      <c r="AQ342" s="808">
        <v>1.7</v>
      </c>
      <c r="AR342" s="809"/>
      <c r="AS342" s="808">
        <v>1.66</v>
      </c>
      <c r="AT342" s="796">
        <v>1.62</v>
      </c>
      <c r="AU342" s="809"/>
      <c r="AV342" s="821">
        <v>1.58</v>
      </c>
      <c r="AW342" s="821">
        <v>1.54</v>
      </c>
      <c r="AX342" s="811">
        <v>1.5</v>
      </c>
      <c r="AY342" s="811">
        <v>1.46</v>
      </c>
      <c r="AZ342" s="811">
        <v>1.42</v>
      </c>
      <c r="BA342" s="811">
        <v>1.38</v>
      </c>
      <c r="BB342" s="811">
        <v>1.36</v>
      </c>
      <c r="BC342" s="812">
        <v>1.34</v>
      </c>
      <c r="BD342" s="812">
        <v>1.34</v>
      </c>
      <c r="BE342" s="812">
        <v>1.34</v>
      </c>
      <c r="BF342" s="812">
        <v>1.34</v>
      </c>
      <c r="BG342" s="812">
        <v>1.34</v>
      </c>
      <c r="BH342" s="810">
        <v>23.68</v>
      </c>
      <c r="BI342" s="405">
        <v>3.529411764705892</v>
      </c>
      <c r="BJ342" s="405">
        <v>2.4096385542168752</v>
      </c>
      <c r="BK342" s="405">
        <v>2.4691358024691246</v>
      </c>
      <c r="BL342" s="306">
        <v>2.5316455696202445</v>
      </c>
      <c r="BM342" s="404">
        <v>2.5974025974025983</v>
      </c>
      <c r="BN342" s="306">
        <v>2.6666666666666616</v>
      </c>
      <c r="BO342" s="306">
        <v>2.7397260273972712</v>
      </c>
      <c r="BP342" s="306">
        <v>2.8169014084507005</v>
      </c>
      <c r="BQ342" s="306">
        <v>2.898550724637694</v>
      </c>
      <c r="BR342" s="306">
        <v>1.4705882352941124</v>
      </c>
      <c r="BS342" s="306">
        <v>1.4925373134328401</v>
      </c>
      <c r="BT342" s="306">
        <v>0</v>
      </c>
      <c r="BU342" s="306">
        <v>0</v>
      </c>
      <c r="BV342" s="306">
        <v>0</v>
      </c>
      <c r="BW342" s="306">
        <v>0</v>
      </c>
      <c r="BX342" s="404">
        <v>1.8414803109529345</v>
      </c>
      <c r="BY342" s="405">
        <v>1.2108883114177673</v>
      </c>
      <c r="BZ342" s="788" t="s">
        <v>52</v>
      </c>
      <c r="CA342" s="486">
        <v>-13.124290456906593</v>
      </c>
      <c r="CB342" s="348">
        <v>6.2614773333555789</v>
      </c>
      <c r="CC342" s="404">
        <v>47.998145705181813</v>
      </c>
      <c r="CD342" s="570">
        <v>1.9360000000000002</v>
      </c>
      <c r="CE342" s="417">
        <v>2.0550640000000002</v>
      </c>
      <c r="CF342" s="417">
        <v>2.1547346040000002</v>
      </c>
      <c r="CG342" s="417">
        <v>2.259239232294</v>
      </c>
      <c r="CH342" s="495">
        <v>2.3688123350602588</v>
      </c>
      <c r="CI342" s="418">
        <v>10.77385017135426</v>
      </c>
      <c r="CJ342" s="407">
        <v>20.815011923018279</v>
      </c>
      <c r="CK342" s="462">
        <v>0.37</v>
      </c>
      <c r="CL342" s="463">
        <v>20.420000000000002</v>
      </c>
      <c r="CM342" s="463">
        <v>-7.16</v>
      </c>
      <c r="CN342" s="529">
        <v>-2.75</v>
      </c>
      <c r="CO342" s="530">
        <v>5.53</v>
      </c>
    </row>
    <row r="343" spans="1:93" ht="11.25" customHeight="1">
      <c r="A343" s="24" t="s">
        <v>2780</v>
      </c>
      <c r="B343" s="24" t="s">
        <v>1747</v>
      </c>
      <c r="C343" s="29" t="s">
        <v>1739</v>
      </c>
      <c r="D343" s="117">
        <v>52</v>
      </c>
      <c r="E343" s="121">
        <v>14</v>
      </c>
      <c r="F343" s="38" t="s">
        <v>2049</v>
      </c>
      <c r="G343" s="39" t="s">
        <v>2049</v>
      </c>
      <c r="H343" s="161">
        <v>91.4</v>
      </c>
      <c r="I343" s="227">
        <v>2.0131291028446392</v>
      </c>
      <c r="J343" s="126">
        <v>0.44</v>
      </c>
      <c r="K343" s="126">
        <v>0.46</v>
      </c>
      <c r="L343" s="218">
        <v>4.5454545454545414</v>
      </c>
      <c r="M343" s="140">
        <v>41977</v>
      </c>
      <c r="N343" s="27">
        <v>41981</v>
      </c>
      <c r="O343" s="28">
        <v>42004</v>
      </c>
      <c r="P343" s="93" t="s">
        <v>1445</v>
      </c>
      <c r="Q343" s="91"/>
      <c r="R343" s="224">
        <v>1.84</v>
      </c>
      <c r="S343" s="231">
        <v>52.722063037249278</v>
      </c>
      <c r="T343" s="680">
        <v>127.58788024549692</v>
      </c>
      <c r="U343" s="227">
        <v>26.189111747851001</v>
      </c>
      <c r="V343" s="263">
        <v>6</v>
      </c>
      <c r="W343" s="161">
        <v>3.49</v>
      </c>
      <c r="X343" s="149">
        <v>3.27</v>
      </c>
      <c r="Y343" s="155">
        <v>2.35</v>
      </c>
      <c r="Z343" s="149">
        <v>4.45</v>
      </c>
      <c r="AA343" s="156">
        <v>12.4</v>
      </c>
      <c r="AB343" s="432">
        <v>-2.6</v>
      </c>
      <c r="AC343" s="440">
        <v>10.72</v>
      </c>
      <c r="AD343" s="443">
        <v>3.1</v>
      </c>
      <c r="AE343" s="443">
        <v>8</v>
      </c>
      <c r="AF343" s="723">
        <v>3</v>
      </c>
      <c r="AG343" s="456">
        <v>2500</v>
      </c>
      <c r="AH343" s="653">
        <v>1.2</v>
      </c>
      <c r="AI343" s="767">
        <v>0</v>
      </c>
      <c r="AJ343" s="796">
        <v>2.9146518409178275</v>
      </c>
      <c r="AK343" s="688">
        <v>1.3704296374967204</v>
      </c>
      <c r="AL343" s="634">
        <v>9.8765432098765427</v>
      </c>
      <c r="AM343" s="631">
        <v>9.6550771035574634</v>
      </c>
      <c r="AN343" s="631">
        <v>9.0354207068452652</v>
      </c>
      <c r="AO343" s="638">
        <v>6.5931299642276509</v>
      </c>
      <c r="AP343" s="808">
        <v>1.78</v>
      </c>
      <c r="AQ343" s="808">
        <v>1.62</v>
      </c>
      <c r="AR343" s="809"/>
      <c r="AS343" s="808">
        <v>1.46</v>
      </c>
      <c r="AT343" s="796">
        <v>1.35</v>
      </c>
      <c r="AU343" s="809"/>
      <c r="AV343" s="821">
        <v>1.23</v>
      </c>
      <c r="AW343" s="821">
        <v>1.155</v>
      </c>
      <c r="AX343" s="811">
        <v>1.125</v>
      </c>
      <c r="AY343" s="811">
        <v>1.0900000000000001</v>
      </c>
      <c r="AZ343" s="811">
        <v>1.05</v>
      </c>
      <c r="BA343" s="811">
        <v>1.01</v>
      </c>
      <c r="BB343" s="811">
        <v>0.94</v>
      </c>
      <c r="BC343" s="811">
        <v>0.83</v>
      </c>
      <c r="BD343" s="811">
        <v>0.76</v>
      </c>
      <c r="BE343" s="811">
        <v>0.69</v>
      </c>
      <c r="BF343" s="811">
        <v>0.65</v>
      </c>
      <c r="BG343" s="811">
        <v>0.61</v>
      </c>
      <c r="BH343" s="810">
        <v>17.350000000000001</v>
      </c>
      <c r="BI343" s="405">
        <v>9.8765432098765427</v>
      </c>
      <c r="BJ343" s="405">
        <v>10.95890410958904</v>
      </c>
      <c r="BK343" s="405">
        <v>8.1481481481481488</v>
      </c>
      <c r="BL343" s="306">
        <v>9.7560975609756184</v>
      </c>
      <c r="BM343" s="404">
        <v>6.4935064935064846</v>
      </c>
      <c r="BN343" s="306">
        <v>2.6666666666666616</v>
      </c>
      <c r="BO343" s="306">
        <v>3.2110091743119185</v>
      </c>
      <c r="BP343" s="306">
        <v>3.8095238095238182</v>
      </c>
      <c r="BQ343" s="306">
        <v>3.9603960396039639</v>
      </c>
      <c r="BR343" s="306">
        <v>7.4468085106383031</v>
      </c>
      <c r="BS343" s="306">
        <v>13.25301204819278</v>
      </c>
      <c r="BT343" s="306">
        <v>9.210526315789469</v>
      </c>
      <c r="BU343" s="306">
        <v>10.144927536231885</v>
      </c>
      <c r="BV343" s="306">
        <v>6.153846153846132</v>
      </c>
      <c r="BW343" s="306">
        <v>6.5573770491803351</v>
      </c>
      <c r="BX343" s="404">
        <v>7.4431528550720731</v>
      </c>
      <c r="BY343" s="405">
        <v>3.0300027936462612</v>
      </c>
      <c r="BZ343" s="788" t="s">
        <v>1862</v>
      </c>
      <c r="CA343" s="486">
        <v>-15.140561938161097</v>
      </c>
      <c r="CB343" s="348">
        <v>11.048549809689904</v>
      </c>
      <c r="CC343" s="404">
        <v>64.973271714006742</v>
      </c>
      <c r="CD343" s="570">
        <v>1.7978000000000001</v>
      </c>
      <c r="CE343" s="419">
        <v>1.9775800000000003</v>
      </c>
      <c r="CF343" s="419">
        <v>2.1357864000000006</v>
      </c>
      <c r="CG343" s="419">
        <v>2.3066493120000007</v>
      </c>
      <c r="CH343" s="496">
        <v>2.4911812569600009</v>
      </c>
      <c r="CI343" s="416">
        <v>10.708996968960003</v>
      </c>
      <c r="CJ343" s="405">
        <v>11.716626880700222</v>
      </c>
      <c r="CK343" s="457">
        <v>0.56999999999999995</v>
      </c>
      <c r="CL343" s="458">
        <v>12.06</v>
      </c>
      <c r="CM343" s="458">
        <v>-7</v>
      </c>
      <c r="CN343" s="459">
        <v>-0.99</v>
      </c>
      <c r="CO343" s="460">
        <v>1.25</v>
      </c>
    </row>
    <row r="344" spans="1:93" ht="11.25" customHeight="1">
      <c r="A344" s="24" t="s">
        <v>2591</v>
      </c>
      <c r="B344" s="24" t="s">
        <v>1117</v>
      </c>
      <c r="C344" s="29" t="s">
        <v>497</v>
      </c>
      <c r="D344" s="199">
        <v>14</v>
      </c>
      <c r="E344" s="121">
        <v>214</v>
      </c>
      <c r="F344" s="57" t="s">
        <v>2659</v>
      </c>
      <c r="G344" s="49" t="s">
        <v>2659</v>
      </c>
      <c r="H344" s="184">
        <v>26.3</v>
      </c>
      <c r="I344" s="227">
        <v>2.8897338403041823</v>
      </c>
      <c r="J344" s="1164">
        <v>0.18095238095238095</v>
      </c>
      <c r="K344" s="126">
        <v>0.19</v>
      </c>
      <c r="L344" s="83">
        <v>5</v>
      </c>
      <c r="M344" s="140">
        <v>42048</v>
      </c>
      <c r="N344" s="27">
        <v>42053</v>
      </c>
      <c r="O344" s="28">
        <v>42067</v>
      </c>
      <c r="P344" s="93" t="s">
        <v>3187</v>
      </c>
      <c r="Q344" s="428" t="s">
        <v>3363</v>
      </c>
      <c r="R344" s="224">
        <v>0.76</v>
      </c>
      <c r="S344" s="231">
        <v>31.932773109243701</v>
      </c>
      <c r="T344" s="680">
        <v>-22.593389300275678</v>
      </c>
      <c r="U344" s="227">
        <v>11.050420168067228</v>
      </c>
      <c r="V344" s="263">
        <v>12</v>
      </c>
      <c r="W344" s="161">
        <v>2.38</v>
      </c>
      <c r="X344" s="149" t="s">
        <v>462</v>
      </c>
      <c r="Y344" s="155">
        <v>3.14</v>
      </c>
      <c r="Z344" s="149">
        <v>1.22</v>
      </c>
      <c r="AA344" s="156">
        <v>11.7</v>
      </c>
      <c r="AB344" s="432">
        <v>67.599999999999994</v>
      </c>
      <c r="AC344" s="440">
        <v>0</v>
      </c>
      <c r="AD344" s="443">
        <v>18.2</v>
      </c>
      <c r="AE344" s="443" t="s">
        <v>462</v>
      </c>
      <c r="AF344" s="723">
        <v>0</v>
      </c>
      <c r="AG344" s="456">
        <v>88</v>
      </c>
      <c r="AH344" s="653">
        <v>1.6</v>
      </c>
      <c r="AI344" s="767">
        <v>0</v>
      </c>
      <c r="AJ344" s="796">
        <v>0.27472505483031073</v>
      </c>
      <c r="AK344" s="688">
        <v>0.80985952786153736</v>
      </c>
      <c r="AL344" s="634">
        <v>5.0013815971262643</v>
      </c>
      <c r="AM344" s="631">
        <v>4.999817401950879</v>
      </c>
      <c r="AN344" s="631">
        <v>4.9999959979116548</v>
      </c>
      <c r="AO344" s="235">
        <v>6.1739052587481691</v>
      </c>
      <c r="AP344" s="808">
        <v>0.72380952380952379</v>
      </c>
      <c r="AQ344" s="808">
        <v>0.68933333333333335</v>
      </c>
      <c r="AR344" s="809"/>
      <c r="AS344" s="808">
        <v>0.6565333333333333</v>
      </c>
      <c r="AT344" s="796">
        <v>0.62525714285714284</v>
      </c>
      <c r="AU344" s="809"/>
      <c r="AV344" s="821">
        <v>0.5954666666666667</v>
      </c>
      <c r="AW344" s="821">
        <v>0.56712380952380947</v>
      </c>
      <c r="AX344" s="811">
        <v>0.54011428571428566</v>
      </c>
      <c r="AY344" s="811">
        <v>0.51439999999999997</v>
      </c>
      <c r="AZ344" s="811">
        <v>0.4383238095238095</v>
      </c>
      <c r="BA344" s="811">
        <v>0.41744761904761901</v>
      </c>
      <c r="BB344" s="811">
        <v>0.39760000000000001</v>
      </c>
      <c r="BC344" s="811">
        <v>0.36752380952380953</v>
      </c>
      <c r="BD344" s="811">
        <v>0.32350476190476185</v>
      </c>
      <c r="BE344" s="812">
        <v>0.30304761904761901</v>
      </c>
      <c r="BF344" s="812">
        <v>0.30303658014334117</v>
      </c>
      <c r="BG344" s="812">
        <v>0.30303658014334117</v>
      </c>
      <c r="BH344" s="810">
        <v>7.7655588745723954</v>
      </c>
      <c r="BI344" s="405">
        <v>5.0013815971262643</v>
      </c>
      <c r="BJ344" s="405">
        <v>4.9959382615759607</v>
      </c>
      <c r="BK344" s="405">
        <v>5.002132455980024</v>
      </c>
      <c r="BL344" s="306">
        <v>5.0028788945045033</v>
      </c>
      <c r="BM344" s="404">
        <v>4.9976489554645065</v>
      </c>
      <c r="BN344" s="306">
        <v>5.000705318098464</v>
      </c>
      <c r="BO344" s="306">
        <v>4.9988891357475973</v>
      </c>
      <c r="BP344" s="306">
        <v>17.356162002433507</v>
      </c>
      <c r="BQ344" s="306">
        <v>5.000912575287475</v>
      </c>
      <c r="BR344" s="306">
        <v>4.9918558972884775</v>
      </c>
      <c r="BS344" s="306">
        <v>8.1834672194869071</v>
      </c>
      <c r="BT344" s="306">
        <v>13.606924163918999</v>
      </c>
      <c r="BU344" s="306">
        <v>6.7504714016341838</v>
      </c>
      <c r="BV344" s="306">
        <v>3.6427629537705286E-3</v>
      </c>
      <c r="BW344" s="306">
        <v>0</v>
      </c>
      <c r="BX344" s="404">
        <v>6.0595340427667095</v>
      </c>
      <c r="BY344" s="405">
        <v>4.2667474118100763</v>
      </c>
      <c r="BZ344" s="788" t="s">
        <v>2637</v>
      </c>
      <c r="CA344" s="486">
        <v>-3.1606903298513913</v>
      </c>
      <c r="CB344" s="348">
        <v>7.8897298382158372</v>
      </c>
      <c r="CC344" s="404">
        <v>46.718997821520752</v>
      </c>
      <c r="CD344" s="570">
        <v>0.79619047619047623</v>
      </c>
      <c r="CE344" s="419">
        <v>0.79619047619047623</v>
      </c>
      <c r="CF344" s="419">
        <v>0.82007619047619051</v>
      </c>
      <c r="CG344" s="419">
        <v>0.8446784761904762</v>
      </c>
      <c r="CH344" s="496">
        <v>0.87001883047619055</v>
      </c>
      <c r="CI344" s="416">
        <v>4.1271544495238102</v>
      </c>
      <c r="CJ344" s="405">
        <v>15.692602469672282</v>
      </c>
      <c r="CK344" s="457">
        <v>0.05</v>
      </c>
      <c r="CL344" s="458">
        <v>41</v>
      </c>
      <c r="CM344" s="458">
        <v>-2.56</v>
      </c>
      <c r="CN344" s="525">
        <v>21.11</v>
      </c>
      <c r="CO344" s="508">
        <v>22.68</v>
      </c>
    </row>
    <row r="345" spans="1:93" ht="11.25" customHeight="1">
      <c r="A345" s="91" t="s">
        <v>3189</v>
      </c>
      <c r="B345" s="24" t="s">
        <v>3190</v>
      </c>
      <c r="C345" s="29" t="s">
        <v>2733</v>
      </c>
      <c r="D345" s="199">
        <v>10</v>
      </c>
      <c r="E345" s="121">
        <v>329</v>
      </c>
      <c r="F345" s="57" t="s">
        <v>2659</v>
      </c>
      <c r="G345" s="49" t="s">
        <v>2659</v>
      </c>
      <c r="H345" s="184">
        <v>70.22</v>
      </c>
      <c r="I345" s="227">
        <v>0.39874679578467676</v>
      </c>
      <c r="J345" s="126">
        <v>0.06</v>
      </c>
      <c r="K345" s="126">
        <v>7.0000000000000007E-2</v>
      </c>
      <c r="L345" s="83">
        <v>16.666666666666675</v>
      </c>
      <c r="M345" s="140">
        <v>41858</v>
      </c>
      <c r="N345" s="27">
        <v>41862</v>
      </c>
      <c r="O345" s="28">
        <v>41880</v>
      </c>
      <c r="P345" s="93" t="s">
        <v>883</v>
      </c>
      <c r="Q345" s="627"/>
      <c r="R345" s="224">
        <v>0.28000000000000003</v>
      </c>
      <c r="S345" s="231">
        <v>9.0909090909090917</v>
      </c>
      <c r="T345" s="680">
        <v>155.45048345021684</v>
      </c>
      <c r="U345" s="227">
        <v>22.7987012987013</v>
      </c>
      <c r="V345" s="263">
        <v>12</v>
      </c>
      <c r="W345" s="161">
        <v>3.08</v>
      </c>
      <c r="X345" s="149">
        <v>1.32</v>
      </c>
      <c r="Y345" s="155">
        <v>0.99</v>
      </c>
      <c r="Z345" s="149">
        <v>6.44</v>
      </c>
      <c r="AA345" s="156">
        <v>29.4</v>
      </c>
      <c r="AB345" s="432">
        <v>30.1</v>
      </c>
      <c r="AC345" s="440">
        <v>12.1</v>
      </c>
      <c r="AD345" s="443">
        <v>17.5</v>
      </c>
      <c r="AE345" s="443">
        <v>17.32</v>
      </c>
      <c r="AF345" s="723">
        <v>24</v>
      </c>
      <c r="AG345" s="456">
        <v>3142</v>
      </c>
      <c r="AH345" s="653">
        <v>0.5</v>
      </c>
      <c r="AI345" s="767">
        <v>0.3</v>
      </c>
      <c r="AJ345" s="796">
        <v>0.50680933286157781</v>
      </c>
      <c r="AK345" s="688" t="s">
        <v>462</v>
      </c>
      <c r="AL345" s="634">
        <v>4</v>
      </c>
      <c r="AM345" s="631">
        <v>7.3786693294802586</v>
      </c>
      <c r="AN345" s="631">
        <v>8.8691633250776114</v>
      </c>
      <c r="AO345" s="235" t="s">
        <v>462</v>
      </c>
      <c r="AP345" s="808">
        <v>0.26</v>
      </c>
      <c r="AQ345" s="808">
        <v>0.25</v>
      </c>
      <c r="AR345" s="809" t="s">
        <v>1127</v>
      </c>
      <c r="AS345" s="808">
        <v>0.23</v>
      </c>
      <c r="AT345" s="796">
        <v>0.21</v>
      </c>
      <c r="AU345" s="809"/>
      <c r="AV345" s="821">
        <v>0.19</v>
      </c>
      <c r="AW345" s="821">
        <v>0.17</v>
      </c>
      <c r="AX345" s="811">
        <v>0.155</v>
      </c>
      <c r="AY345" s="811">
        <v>0.13500000000000001</v>
      </c>
      <c r="AZ345" s="811">
        <v>0.11</v>
      </c>
      <c r="BA345" s="811">
        <v>0.05</v>
      </c>
      <c r="BB345" s="812">
        <v>0</v>
      </c>
      <c r="BC345" s="812">
        <v>0</v>
      </c>
      <c r="BD345" s="812">
        <v>0</v>
      </c>
      <c r="BE345" s="812">
        <v>0</v>
      </c>
      <c r="BF345" s="812">
        <v>0</v>
      </c>
      <c r="BG345" s="812">
        <v>0</v>
      </c>
      <c r="BH345" s="810">
        <v>1.76</v>
      </c>
      <c r="BI345" s="405">
        <v>4</v>
      </c>
      <c r="BJ345" s="405">
        <v>8.6956521739130377</v>
      </c>
      <c r="BK345" s="405">
        <v>9.5238095238095344</v>
      </c>
      <c r="BL345" s="306">
        <v>10.526315789473673</v>
      </c>
      <c r="BM345" s="404">
        <v>11.764705882352944</v>
      </c>
      <c r="BN345" s="306">
        <v>9.6774193548387224</v>
      </c>
      <c r="BO345" s="306">
        <v>14.814814814814813</v>
      </c>
      <c r="BP345" s="306">
        <v>22.72727272727273</v>
      </c>
      <c r="BQ345" s="306">
        <v>120</v>
      </c>
      <c r="BR345" s="306">
        <v>0</v>
      </c>
      <c r="BS345" s="306">
        <v>0</v>
      </c>
      <c r="BT345" s="306">
        <v>0</v>
      </c>
      <c r="BU345" s="306">
        <v>0</v>
      </c>
      <c r="BV345" s="306">
        <v>0</v>
      </c>
      <c r="BW345" s="306">
        <v>0</v>
      </c>
      <c r="BX345" s="404">
        <v>14.115332684431696</v>
      </c>
      <c r="BY345" s="405">
        <v>29.066073923937719</v>
      </c>
      <c r="BZ345" s="788" t="s">
        <v>2558</v>
      </c>
      <c r="CA345" s="486">
        <v>-13.530791177839012</v>
      </c>
      <c r="CB345" s="348">
        <v>9.2679101208622878</v>
      </c>
      <c r="CC345" s="404">
        <v>65.734955288317892</v>
      </c>
      <c r="CD345" s="570">
        <v>0.28600000000000003</v>
      </c>
      <c r="CE345" s="419">
        <v>0.31460000000000005</v>
      </c>
      <c r="CF345" s="419">
        <v>0.34606000000000009</v>
      </c>
      <c r="CG345" s="419">
        <v>0.38066600000000012</v>
      </c>
      <c r="CH345" s="496">
        <v>0.41873260000000018</v>
      </c>
      <c r="CI345" s="416">
        <v>1.7460586000000005</v>
      </c>
      <c r="CJ345" s="405">
        <v>2.4865545428652815</v>
      </c>
      <c r="CK345" s="457">
        <v>0.92</v>
      </c>
      <c r="CL345" s="458">
        <v>24.92</v>
      </c>
      <c r="CM345" s="458">
        <v>-12.79</v>
      </c>
      <c r="CN345" s="525">
        <v>2.48</v>
      </c>
      <c r="CO345" s="508">
        <v>2.99</v>
      </c>
    </row>
    <row r="346" spans="1:93" ht="11.25" customHeight="1">
      <c r="A346" s="24" t="s">
        <v>1209</v>
      </c>
      <c r="B346" s="24" t="s">
        <v>1210</v>
      </c>
      <c r="C346" s="217" t="s">
        <v>1768</v>
      </c>
      <c r="D346" s="199">
        <v>5</v>
      </c>
      <c r="E346" s="24">
        <v>515</v>
      </c>
      <c r="F346" s="57" t="s">
        <v>2659</v>
      </c>
      <c r="G346" s="49" t="s">
        <v>2659</v>
      </c>
      <c r="H346" s="184">
        <v>38.92</v>
      </c>
      <c r="I346" s="227">
        <v>3.8540596094552924</v>
      </c>
      <c r="J346" s="126">
        <v>0.28000000000000003</v>
      </c>
      <c r="K346" s="126">
        <v>0.375</v>
      </c>
      <c r="L346" s="83">
        <v>33.928571428571416</v>
      </c>
      <c r="M346" s="140">
        <v>41816</v>
      </c>
      <c r="N346" s="27">
        <v>41820</v>
      </c>
      <c r="O346" s="28">
        <v>41835</v>
      </c>
      <c r="P346" s="26" t="s">
        <v>1514</v>
      </c>
      <c r="Q346" s="198"/>
      <c r="R346" s="224">
        <v>1.5</v>
      </c>
      <c r="S346" s="231">
        <v>82.417582417582409</v>
      </c>
      <c r="T346" s="680">
        <v>34.733672083716293</v>
      </c>
      <c r="U346" s="227">
        <v>21.384615384615383</v>
      </c>
      <c r="V346" s="263">
        <v>12</v>
      </c>
      <c r="W346" s="161">
        <v>1.82</v>
      </c>
      <c r="X346" s="149">
        <v>2.62</v>
      </c>
      <c r="Y346" s="155">
        <v>4.0199999999999996</v>
      </c>
      <c r="Z346" s="149">
        <v>1.91</v>
      </c>
      <c r="AA346" s="156">
        <v>8.6</v>
      </c>
      <c r="AB346" s="432">
        <v>40.4</v>
      </c>
      <c r="AC346" s="440">
        <v>21.56</v>
      </c>
      <c r="AD346" s="443">
        <v>64.8</v>
      </c>
      <c r="AE346" s="443">
        <v>8.15</v>
      </c>
      <c r="AF346" s="723">
        <v>19</v>
      </c>
      <c r="AG346" s="456">
        <v>4394</v>
      </c>
      <c r="AH346" s="653">
        <v>0.4</v>
      </c>
      <c r="AI346" s="767">
        <v>0.56000000000000005</v>
      </c>
      <c r="AJ346" s="796">
        <v>0.96717138891262422</v>
      </c>
      <c r="AK346" s="990">
        <v>15.90154631293778</v>
      </c>
      <c r="AL346" s="634">
        <v>48.863636363636374</v>
      </c>
      <c r="AM346" s="631">
        <v>43.859828995135899</v>
      </c>
      <c r="AN346" s="631">
        <v>62.672706001538046</v>
      </c>
      <c r="AO346" s="235">
        <v>3.941296322266874</v>
      </c>
      <c r="AP346" s="808">
        <v>1.31</v>
      </c>
      <c r="AQ346" s="808">
        <v>0.88</v>
      </c>
      <c r="AR346" s="809"/>
      <c r="AS346" s="808">
        <v>0.62</v>
      </c>
      <c r="AT346" s="819">
        <v>0.44</v>
      </c>
      <c r="AU346" s="809"/>
      <c r="AV346" s="821">
        <v>0.14000000000000001</v>
      </c>
      <c r="AW346" s="827">
        <v>0.115</v>
      </c>
      <c r="AX346" s="812">
        <v>1.885</v>
      </c>
      <c r="AY346" s="811">
        <v>1.92</v>
      </c>
      <c r="AZ346" s="811">
        <v>1.52</v>
      </c>
      <c r="BA346" s="811">
        <v>1.06</v>
      </c>
      <c r="BB346" s="812">
        <v>0.89</v>
      </c>
      <c r="BC346" s="811">
        <v>0.98</v>
      </c>
      <c r="BD346" s="812">
        <v>0.24</v>
      </c>
      <c r="BE346" s="811">
        <v>1.17</v>
      </c>
      <c r="BF346" s="811">
        <v>1.53</v>
      </c>
      <c r="BG346" s="811">
        <v>1.51</v>
      </c>
      <c r="BH346" s="810">
        <v>16.21</v>
      </c>
      <c r="BI346" s="405">
        <v>48.863636363636374</v>
      </c>
      <c r="BJ346" s="405">
        <v>41.935483870967751</v>
      </c>
      <c r="BK346" s="405">
        <v>40.909090909090921</v>
      </c>
      <c r="BL346" s="306">
        <v>214.28571428571428</v>
      </c>
      <c r="BM346" s="404">
        <v>21.739130434782616</v>
      </c>
      <c r="BN346" s="306">
        <v>0</v>
      </c>
      <c r="BO346" s="306">
        <v>0</v>
      </c>
      <c r="BP346" s="306">
        <v>26.315789473684205</v>
      </c>
      <c r="BQ346" s="306">
        <v>43.396226415094333</v>
      </c>
      <c r="BR346" s="306">
        <v>19.101123595505619</v>
      </c>
      <c r="BS346" s="306">
        <v>0</v>
      </c>
      <c r="BT346" s="306">
        <v>308.33333333333331</v>
      </c>
      <c r="BU346" s="306">
        <v>0</v>
      </c>
      <c r="BV346" s="306">
        <v>0</v>
      </c>
      <c r="BW346" s="306">
        <v>1.3245033112582849</v>
      </c>
      <c r="BX346" s="404">
        <v>51.080268799537848</v>
      </c>
      <c r="BY346" s="405">
        <v>86.056046711218741</v>
      </c>
      <c r="BZ346" s="788" t="s">
        <v>2637</v>
      </c>
      <c r="CA346" s="486">
        <v>45.14215022637795</v>
      </c>
      <c r="CB346" s="348">
        <v>66.526765610993337</v>
      </c>
      <c r="CC346" s="404">
        <v>60.365428380913656</v>
      </c>
      <c r="CD346" s="570">
        <v>1.4410000000000003</v>
      </c>
      <c r="CE346" s="419">
        <v>1.5851000000000004</v>
      </c>
      <c r="CF346" s="419">
        <v>1.7142856500000003</v>
      </c>
      <c r="CG346" s="419">
        <v>1.8539999304750001</v>
      </c>
      <c r="CH346" s="496">
        <v>2.0051009248087124</v>
      </c>
      <c r="CI346" s="416">
        <v>8.5994865052837124</v>
      </c>
      <c r="CJ346" s="405">
        <v>22.095289068046537</v>
      </c>
      <c r="CK346" s="457">
        <v>1.6</v>
      </c>
      <c r="CL346" s="458">
        <v>31.69</v>
      </c>
      <c r="CM346" s="458">
        <v>-10.65</v>
      </c>
      <c r="CN346" s="525">
        <v>-5.15</v>
      </c>
      <c r="CO346" s="508">
        <v>5.68</v>
      </c>
    </row>
    <row r="347" spans="1:93" ht="11.25" customHeight="1">
      <c r="A347" s="16" t="s">
        <v>2052</v>
      </c>
      <c r="B347" s="16" t="s">
        <v>2687</v>
      </c>
      <c r="C347" s="853" t="s">
        <v>3266</v>
      </c>
      <c r="D347" s="216">
        <v>7</v>
      </c>
      <c r="E347" s="24">
        <v>400</v>
      </c>
      <c r="F347" s="78" t="s">
        <v>2659</v>
      </c>
      <c r="G347" s="50" t="s">
        <v>2659</v>
      </c>
      <c r="H347" s="183">
        <v>50.88</v>
      </c>
      <c r="I347" s="226">
        <v>2.3584905660377355</v>
      </c>
      <c r="J347" s="127">
        <v>0.25</v>
      </c>
      <c r="K347" s="127">
        <v>0.3</v>
      </c>
      <c r="L347" s="96">
        <v>20</v>
      </c>
      <c r="M347" s="888">
        <v>41676</v>
      </c>
      <c r="N347" s="870">
        <v>41680</v>
      </c>
      <c r="O347" s="877">
        <v>41691</v>
      </c>
      <c r="P347" s="269" t="s">
        <v>1313</v>
      </c>
      <c r="Q347" s="128" t="s">
        <v>2331</v>
      </c>
      <c r="R347" s="225">
        <v>1.2</v>
      </c>
      <c r="S347" s="675">
        <v>51.94805194805194</v>
      </c>
      <c r="T347" s="676">
        <v>225.90511105863533</v>
      </c>
      <c r="U347" s="226">
        <v>22.025974025974026</v>
      </c>
      <c r="V347" s="677">
        <v>12</v>
      </c>
      <c r="W347" s="169">
        <v>2.31</v>
      </c>
      <c r="X347" s="171">
        <v>1.04</v>
      </c>
      <c r="Y347" s="170">
        <v>2.82</v>
      </c>
      <c r="Z347" s="171">
        <v>10.85</v>
      </c>
      <c r="AA347" s="172">
        <v>58.1</v>
      </c>
      <c r="AB347" s="433">
        <v>86.2</v>
      </c>
      <c r="AC347" s="441">
        <v>12.55</v>
      </c>
      <c r="AD347" s="442">
        <v>82.4</v>
      </c>
      <c r="AE347" s="441">
        <v>21.2</v>
      </c>
      <c r="AF347" s="724">
        <v>13</v>
      </c>
      <c r="AG347" s="461">
        <v>6603</v>
      </c>
      <c r="AH347" s="678">
        <v>1.29</v>
      </c>
      <c r="AI347" s="768">
        <v>1.85</v>
      </c>
      <c r="AJ347" s="795">
        <v>0.26302024731360618</v>
      </c>
      <c r="AK347" s="794" t="s">
        <v>462</v>
      </c>
      <c r="AL347" s="632">
        <v>26.315789473684205</v>
      </c>
      <c r="AM347" s="633">
        <v>25.644058727476082</v>
      </c>
      <c r="AN347" s="633">
        <v>21.672868378641152</v>
      </c>
      <c r="AO347" s="234" t="s">
        <v>462</v>
      </c>
      <c r="AP347" s="803">
        <v>1.2</v>
      </c>
      <c r="AQ347" s="803">
        <v>0.95</v>
      </c>
      <c r="AR347" s="802" t="s">
        <v>1127</v>
      </c>
      <c r="AS347" s="803">
        <v>0.76</v>
      </c>
      <c r="AT347" s="795">
        <v>0.60499999999999998</v>
      </c>
      <c r="AU347" s="802"/>
      <c r="AV347" s="826">
        <v>0.5</v>
      </c>
      <c r="AW347" s="826">
        <v>0.45</v>
      </c>
      <c r="AX347" s="806">
        <v>0.4</v>
      </c>
      <c r="AY347" s="807">
        <v>0.36</v>
      </c>
      <c r="AZ347" s="806">
        <v>0.36</v>
      </c>
      <c r="BA347" s="806">
        <v>0.14199999999999999</v>
      </c>
      <c r="BB347" s="807">
        <v>0</v>
      </c>
      <c r="BC347" s="807">
        <v>0</v>
      </c>
      <c r="BD347" s="807">
        <v>0</v>
      </c>
      <c r="BE347" s="807">
        <v>0</v>
      </c>
      <c r="BF347" s="807">
        <v>0</v>
      </c>
      <c r="BG347" s="807">
        <v>0</v>
      </c>
      <c r="BH347" s="805">
        <v>5.7270000000000021</v>
      </c>
      <c r="BI347" s="407">
        <v>26.315789473684205</v>
      </c>
      <c r="BJ347" s="407">
        <v>25</v>
      </c>
      <c r="BK347" s="407">
        <v>25.619834710743806</v>
      </c>
      <c r="BL347" s="394">
        <v>21</v>
      </c>
      <c r="BM347" s="406">
        <v>11.111111111111116</v>
      </c>
      <c r="BN347" s="394">
        <v>12.5</v>
      </c>
      <c r="BO347" s="394">
        <v>11.111111111111116</v>
      </c>
      <c r="BP347" s="394">
        <v>0</v>
      </c>
      <c r="BQ347" s="394">
        <v>153.52112676056339</v>
      </c>
      <c r="BR347" s="394">
        <v>0</v>
      </c>
      <c r="BS347" s="394">
        <v>0</v>
      </c>
      <c r="BT347" s="394">
        <v>0</v>
      </c>
      <c r="BU347" s="394">
        <v>0</v>
      </c>
      <c r="BV347" s="394">
        <v>0</v>
      </c>
      <c r="BW347" s="394">
        <v>0</v>
      </c>
      <c r="BX347" s="406">
        <v>19.078598211147572</v>
      </c>
      <c r="BY347" s="407">
        <v>37.351397120476349</v>
      </c>
      <c r="BZ347" s="787" t="s">
        <v>2637</v>
      </c>
      <c r="CA347" s="682">
        <v>2.0053849187048591</v>
      </c>
      <c r="CB347" s="350">
        <v>24.031358944678885</v>
      </c>
      <c r="CC347" s="406">
        <v>62.742597402597397</v>
      </c>
      <c r="CD347" s="554">
        <v>1.32</v>
      </c>
      <c r="CE347" s="417">
        <v>1.4520000000000002</v>
      </c>
      <c r="CF347" s="417">
        <v>1.5972000000000004</v>
      </c>
      <c r="CG347" s="417">
        <v>1.7569200000000005</v>
      </c>
      <c r="CH347" s="495">
        <v>1.9326120000000007</v>
      </c>
      <c r="CI347" s="418">
        <v>8.0587320000000027</v>
      </c>
      <c r="CJ347" s="407">
        <v>15.838702830188684</v>
      </c>
      <c r="CK347" s="462">
        <v>2.04</v>
      </c>
      <c r="CL347" s="463">
        <v>22.86</v>
      </c>
      <c r="CM347" s="463">
        <v>-5.33</v>
      </c>
      <c r="CN347" s="529">
        <v>6.56</v>
      </c>
      <c r="CO347" s="530">
        <v>3.85</v>
      </c>
    </row>
    <row r="348" spans="1:93" ht="11.25" customHeight="1">
      <c r="A348" s="24" t="s">
        <v>880</v>
      </c>
      <c r="B348" s="24" t="s">
        <v>881</v>
      </c>
      <c r="C348" s="29" t="s">
        <v>2734</v>
      </c>
      <c r="D348" s="199">
        <v>5</v>
      </c>
      <c r="E348" s="24">
        <v>636</v>
      </c>
      <c r="F348" s="57" t="s">
        <v>2659</v>
      </c>
      <c r="G348" s="49" t="s">
        <v>2659</v>
      </c>
      <c r="H348" s="184">
        <v>108.92</v>
      </c>
      <c r="I348" s="227">
        <v>0.91810503121557108</v>
      </c>
      <c r="J348" s="126">
        <v>0.2</v>
      </c>
      <c r="K348" s="126">
        <v>0.25</v>
      </c>
      <c r="L348" s="83">
        <v>25</v>
      </c>
      <c r="M348" s="140">
        <v>42065</v>
      </c>
      <c r="N348" s="27">
        <v>42067</v>
      </c>
      <c r="O348" s="28">
        <v>42086</v>
      </c>
      <c r="P348" s="93" t="s">
        <v>2788</v>
      </c>
      <c r="Q348" s="627"/>
      <c r="R348" s="224">
        <v>1</v>
      </c>
      <c r="S348" s="231">
        <v>12.121212121212121</v>
      </c>
      <c r="T348" s="680">
        <v>30.44714604949359</v>
      </c>
      <c r="U348" s="227">
        <v>13.202424242424243</v>
      </c>
      <c r="V348" s="263">
        <v>12</v>
      </c>
      <c r="W348" s="161">
        <v>8.25</v>
      </c>
      <c r="X348" s="149">
        <v>0.73</v>
      </c>
      <c r="Y348" s="155">
        <v>0.48</v>
      </c>
      <c r="Z348" s="149">
        <v>2.9</v>
      </c>
      <c r="AA348" s="156">
        <v>21.8</v>
      </c>
      <c r="AB348" s="432">
        <v>64.900000000000006</v>
      </c>
      <c r="AC348" s="440">
        <v>13.79</v>
      </c>
      <c r="AD348" s="443">
        <v>38.5</v>
      </c>
      <c r="AE348" s="443">
        <v>18.170000000000002</v>
      </c>
      <c r="AF348" s="723">
        <v>16</v>
      </c>
      <c r="AG348" s="456">
        <v>8499</v>
      </c>
      <c r="AH348" s="653">
        <v>0.5</v>
      </c>
      <c r="AI348" s="767">
        <v>0.57999999999999996</v>
      </c>
      <c r="AJ348" s="796" t="s">
        <v>462</v>
      </c>
      <c r="AK348" s="688" t="s">
        <v>462</v>
      </c>
      <c r="AL348" s="634">
        <v>17.647058823529417</v>
      </c>
      <c r="AM348" s="631">
        <v>16.960709528514649</v>
      </c>
      <c r="AN348" s="631" t="s">
        <v>462</v>
      </c>
      <c r="AO348" s="235" t="s">
        <v>462</v>
      </c>
      <c r="AP348" s="808">
        <v>0.8</v>
      </c>
      <c r="AQ348" s="808">
        <v>0.68</v>
      </c>
      <c r="AR348" s="809"/>
      <c r="AS348" s="808">
        <v>0.56000000000000005</v>
      </c>
      <c r="AT348" s="796">
        <v>0.5</v>
      </c>
      <c r="AU348" s="809"/>
      <c r="AV348" s="827">
        <v>0</v>
      </c>
      <c r="AW348" s="827">
        <v>0</v>
      </c>
      <c r="AX348" s="812">
        <v>0</v>
      </c>
      <c r="AY348" s="812">
        <v>0</v>
      </c>
      <c r="AZ348" s="812">
        <v>0</v>
      </c>
      <c r="BA348" s="812">
        <v>0</v>
      </c>
      <c r="BB348" s="812">
        <v>0</v>
      </c>
      <c r="BC348" s="812">
        <v>0</v>
      </c>
      <c r="BD348" s="812">
        <v>0</v>
      </c>
      <c r="BE348" s="812">
        <v>0</v>
      </c>
      <c r="BF348" s="812">
        <v>0</v>
      </c>
      <c r="BG348" s="812">
        <v>0</v>
      </c>
      <c r="BH348" s="810">
        <v>2.54</v>
      </c>
      <c r="BI348" s="405">
        <v>17.647058823529417</v>
      </c>
      <c r="BJ348" s="405">
        <v>21.42857142857142</v>
      </c>
      <c r="BK348" s="405">
        <v>12</v>
      </c>
      <c r="BL348" s="306">
        <v>0</v>
      </c>
      <c r="BM348" s="404">
        <v>0</v>
      </c>
      <c r="BN348" s="306">
        <v>0</v>
      </c>
      <c r="BO348" s="306">
        <v>0</v>
      </c>
      <c r="BP348" s="306">
        <v>0</v>
      </c>
      <c r="BQ348" s="306">
        <v>0</v>
      </c>
      <c r="BR348" s="306">
        <v>0</v>
      </c>
      <c r="BS348" s="306">
        <v>0</v>
      </c>
      <c r="BT348" s="306">
        <v>0</v>
      </c>
      <c r="BU348" s="306">
        <v>0</v>
      </c>
      <c r="BV348" s="306">
        <v>0</v>
      </c>
      <c r="BW348" s="306">
        <v>0</v>
      </c>
      <c r="BX348" s="404">
        <v>3.4050420168067235</v>
      </c>
      <c r="BY348" s="405">
        <v>7.0270320503382129</v>
      </c>
      <c r="BZ348" s="788" t="s">
        <v>2441</v>
      </c>
      <c r="CA348" s="486" t="s">
        <v>462</v>
      </c>
      <c r="CB348" s="348" t="s">
        <v>462</v>
      </c>
      <c r="CC348" s="404">
        <v>61.80015737203972</v>
      </c>
      <c r="CD348" s="570">
        <v>0.88</v>
      </c>
      <c r="CE348" s="419">
        <v>0.96800000000000019</v>
      </c>
      <c r="CF348" s="419">
        <v>1.0648000000000002</v>
      </c>
      <c r="CG348" s="419">
        <v>1.1712800000000003</v>
      </c>
      <c r="CH348" s="496">
        <v>1.2884080000000004</v>
      </c>
      <c r="CI348" s="416">
        <v>5.3724880000000015</v>
      </c>
      <c r="CJ348" s="405">
        <v>4.9325082629452819</v>
      </c>
      <c r="CK348" s="457">
        <v>1.34</v>
      </c>
      <c r="CL348" s="458">
        <v>45.43</v>
      </c>
      <c r="CM348" s="458">
        <v>-2.5499999999999998</v>
      </c>
      <c r="CN348" s="525">
        <v>7.94</v>
      </c>
      <c r="CO348" s="508">
        <v>15.22</v>
      </c>
    </row>
    <row r="349" spans="1:93" ht="11.25" customHeight="1">
      <c r="A349" s="24" t="s">
        <v>2611</v>
      </c>
      <c r="B349" s="24" t="s">
        <v>2612</v>
      </c>
      <c r="C349" s="217" t="s">
        <v>497</v>
      </c>
      <c r="D349" s="199">
        <v>5</v>
      </c>
      <c r="E349" s="24">
        <v>610</v>
      </c>
      <c r="F349" s="57" t="s">
        <v>2659</v>
      </c>
      <c r="G349" s="49" t="s">
        <v>2659</v>
      </c>
      <c r="H349" s="494">
        <v>23</v>
      </c>
      <c r="I349" s="227">
        <v>2.2608695652173916</v>
      </c>
      <c r="J349" s="126">
        <v>0.12</v>
      </c>
      <c r="K349" s="126">
        <v>0.13</v>
      </c>
      <c r="L349" s="83">
        <v>8.3333333333333481</v>
      </c>
      <c r="M349" s="140">
        <v>42040</v>
      </c>
      <c r="N349" s="27">
        <v>42044</v>
      </c>
      <c r="O349" s="28">
        <v>42058</v>
      </c>
      <c r="P349" s="93" t="s">
        <v>1923</v>
      </c>
      <c r="Q349" s="91"/>
      <c r="R349" s="224">
        <v>0.52</v>
      </c>
      <c r="S349" s="231">
        <v>64.197530864197532</v>
      </c>
      <c r="T349" s="647" t="s">
        <v>462</v>
      </c>
      <c r="U349" s="227">
        <v>28.39506172839506</v>
      </c>
      <c r="V349" s="492">
        <v>12</v>
      </c>
      <c r="W349" s="478">
        <v>0.81</v>
      </c>
      <c r="X349" s="480" t="s">
        <v>462</v>
      </c>
      <c r="Y349" s="479" t="s">
        <v>462</v>
      </c>
      <c r="Z349" s="480" t="s">
        <v>462</v>
      </c>
      <c r="AA349" s="481" t="s">
        <v>462</v>
      </c>
      <c r="AB349" s="484" t="s">
        <v>462</v>
      </c>
      <c r="AC349" s="482" t="s">
        <v>462</v>
      </c>
      <c r="AD349" s="523" t="s">
        <v>462</v>
      </c>
      <c r="AE349" s="482" t="s">
        <v>462</v>
      </c>
      <c r="AF349" s="723">
        <v>7</v>
      </c>
      <c r="AG349" s="735" t="s">
        <v>462</v>
      </c>
      <c r="AH349" s="710" t="s">
        <v>462</v>
      </c>
      <c r="AI349" s="479" t="s">
        <v>462</v>
      </c>
      <c r="AJ349" s="796" t="s">
        <v>462</v>
      </c>
      <c r="AK349" s="688" t="s">
        <v>462</v>
      </c>
      <c r="AL349" s="634">
        <v>14.285714285714279</v>
      </c>
      <c r="AM349" s="631">
        <v>33.886590016433907</v>
      </c>
      <c r="AN349" s="631">
        <v>23.918627909498504</v>
      </c>
      <c r="AO349" s="235" t="s">
        <v>462</v>
      </c>
      <c r="AP349" s="813">
        <v>0.48</v>
      </c>
      <c r="AQ349" s="808">
        <v>0.42</v>
      </c>
      <c r="AR349" s="809"/>
      <c r="AS349" s="808">
        <v>0.3</v>
      </c>
      <c r="AT349" s="796">
        <v>0.2</v>
      </c>
      <c r="AU349" s="809"/>
      <c r="AV349" s="827">
        <v>0.15142</v>
      </c>
      <c r="AW349" s="827">
        <v>0.16427</v>
      </c>
      <c r="AX349" s="811">
        <v>0.20714000000000002</v>
      </c>
      <c r="AY349" s="811">
        <v>0.14283999999999999</v>
      </c>
      <c r="AZ349" s="812">
        <v>0</v>
      </c>
      <c r="BA349" s="812">
        <v>0</v>
      </c>
      <c r="BB349" s="812">
        <v>0</v>
      </c>
      <c r="BC349" s="812">
        <v>0</v>
      </c>
      <c r="BD349" s="812">
        <v>0</v>
      </c>
      <c r="BE349" s="812">
        <v>0</v>
      </c>
      <c r="BF349" s="812">
        <v>0</v>
      </c>
      <c r="BG349" s="812">
        <v>0</v>
      </c>
      <c r="BH349" s="810">
        <v>2.0656699999999999</v>
      </c>
      <c r="BI349" s="405">
        <v>14.285714285714279</v>
      </c>
      <c r="BJ349" s="405">
        <v>40</v>
      </c>
      <c r="BK349" s="405">
        <v>50</v>
      </c>
      <c r="BL349" s="306">
        <v>32.082948091401398</v>
      </c>
      <c r="BM349" s="404">
        <v>0</v>
      </c>
      <c r="BN349" s="306">
        <v>0</v>
      </c>
      <c r="BO349" s="306">
        <v>45.015401848221813</v>
      </c>
      <c r="BP349" s="306">
        <v>0</v>
      </c>
      <c r="BQ349" s="306">
        <v>0</v>
      </c>
      <c r="BR349" s="306">
        <v>0</v>
      </c>
      <c r="BS349" s="306">
        <v>0</v>
      </c>
      <c r="BT349" s="306">
        <v>0</v>
      </c>
      <c r="BU349" s="306">
        <v>0</v>
      </c>
      <c r="BV349" s="306">
        <v>0</v>
      </c>
      <c r="BW349" s="306">
        <v>0</v>
      </c>
      <c r="BX349" s="404">
        <v>12.09227094835583</v>
      </c>
      <c r="BY349" s="405">
        <v>18.558804458834352</v>
      </c>
      <c r="BZ349" s="788" t="s">
        <v>2637</v>
      </c>
      <c r="CA349" s="486">
        <v>-2.2155642536791653</v>
      </c>
      <c r="CB349" s="348">
        <v>26.179497474715895</v>
      </c>
      <c r="CC349" s="404">
        <v>38.007407407407413</v>
      </c>
      <c r="CD349" s="570">
        <v>0.49440000000000001</v>
      </c>
      <c r="CE349" s="419">
        <v>0.50923200000000002</v>
      </c>
      <c r="CF349" s="419">
        <v>0.52450896000000002</v>
      </c>
      <c r="CG349" s="419">
        <v>0.5402442288</v>
      </c>
      <c r="CH349" s="496">
        <v>0.55645155566400006</v>
      </c>
      <c r="CI349" s="416">
        <v>2.6248367444639999</v>
      </c>
      <c r="CJ349" s="405">
        <v>11.412333671582608</v>
      </c>
      <c r="CK349" s="483" t="s">
        <v>462</v>
      </c>
      <c r="CL349" s="502">
        <v>18.920000000000002</v>
      </c>
      <c r="CM349" s="502">
        <v>-22.27</v>
      </c>
      <c r="CN349" s="526">
        <v>6.63</v>
      </c>
      <c r="CO349" s="527">
        <v>-4.83</v>
      </c>
    </row>
    <row r="350" spans="1:93" ht="11.25" customHeight="1">
      <c r="A350" s="24" t="s">
        <v>3425</v>
      </c>
      <c r="B350" s="24" t="s">
        <v>3426</v>
      </c>
      <c r="C350" s="29" t="s">
        <v>727</v>
      </c>
      <c r="D350" s="199">
        <v>43</v>
      </c>
      <c r="E350" s="121">
        <v>41</v>
      </c>
      <c r="F350" s="57" t="s">
        <v>2659</v>
      </c>
      <c r="G350" s="49" t="s">
        <v>2659</v>
      </c>
      <c r="H350" s="161">
        <v>45.05</v>
      </c>
      <c r="I350" s="227">
        <v>2.7524972253052162</v>
      </c>
      <c r="J350" s="126">
        <v>0.3</v>
      </c>
      <c r="K350" s="126">
        <v>0.31</v>
      </c>
      <c r="L350" s="218">
        <v>3.3333333333333437</v>
      </c>
      <c r="M350" s="140">
        <v>41893</v>
      </c>
      <c r="N350" s="27">
        <v>41897</v>
      </c>
      <c r="O350" s="28">
        <v>41927</v>
      </c>
      <c r="P350" s="93" t="s">
        <v>1514</v>
      </c>
      <c r="Q350" s="642"/>
      <c r="R350" s="224">
        <v>1.24</v>
      </c>
      <c r="S350" s="231">
        <v>80</v>
      </c>
      <c r="T350" s="647">
        <v>166.54567147503795</v>
      </c>
      <c r="U350" s="227">
        <v>29.064516129032256</v>
      </c>
      <c r="V350" s="492">
        <v>12</v>
      </c>
      <c r="W350" s="161">
        <v>1.55</v>
      </c>
      <c r="X350" s="149">
        <v>1.94</v>
      </c>
      <c r="Y350" s="155">
        <v>1.64</v>
      </c>
      <c r="Z350" s="149">
        <v>5.5</v>
      </c>
      <c r="AA350" s="156">
        <v>12.1</v>
      </c>
      <c r="AB350" s="432">
        <v>24</v>
      </c>
      <c r="AC350" s="440">
        <v>14.15</v>
      </c>
      <c r="AD350" s="443">
        <v>15.9</v>
      </c>
      <c r="AE350" s="440">
        <v>15</v>
      </c>
      <c r="AF350" s="723">
        <v>6</v>
      </c>
      <c r="AG350" s="456">
        <v>6208</v>
      </c>
      <c r="AH350" s="653">
        <v>2.2000000000000002</v>
      </c>
      <c r="AI350" s="767">
        <v>0.84</v>
      </c>
      <c r="AJ350" s="796">
        <v>0.23141367072057833</v>
      </c>
      <c r="AK350" s="688">
        <v>0.47064505935678935</v>
      </c>
      <c r="AL350" s="634">
        <v>3.4188034188034289</v>
      </c>
      <c r="AM350" s="631">
        <v>3.5427330403113633</v>
      </c>
      <c r="AN350" s="631">
        <v>3.6794773644571954</v>
      </c>
      <c r="AO350" s="638">
        <v>7.8179453737085458</v>
      </c>
      <c r="AP350" s="808">
        <v>1.21</v>
      </c>
      <c r="AQ350" s="808">
        <v>1.17</v>
      </c>
      <c r="AR350" s="809"/>
      <c r="AS350" s="808">
        <v>1.1299999999999999</v>
      </c>
      <c r="AT350" s="796">
        <v>1.0900000000000001</v>
      </c>
      <c r="AU350" s="809"/>
      <c r="AV350" s="821">
        <v>1.05</v>
      </c>
      <c r="AW350" s="821">
        <v>1.01</v>
      </c>
      <c r="AX350" s="811">
        <v>1</v>
      </c>
      <c r="AY350" s="811">
        <v>0.7</v>
      </c>
      <c r="AZ350" s="811">
        <v>0.68</v>
      </c>
      <c r="BA350" s="811">
        <v>0.62</v>
      </c>
      <c r="BB350" s="811">
        <v>0.56999999999999995</v>
      </c>
      <c r="BC350" s="811">
        <v>0.53</v>
      </c>
      <c r="BD350" s="811">
        <v>0.49</v>
      </c>
      <c r="BE350" s="811">
        <v>0.47</v>
      </c>
      <c r="BF350" s="811">
        <v>0.4</v>
      </c>
      <c r="BG350" s="811">
        <v>0.35</v>
      </c>
      <c r="BH350" s="810">
        <v>12.47</v>
      </c>
      <c r="BI350" s="405">
        <v>3.4188034188034289</v>
      </c>
      <c r="BJ350" s="405">
        <v>3.539823008849563</v>
      </c>
      <c r="BK350" s="405">
        <v>3.6697247706421798</v>
      </c>
      <c r="BL350" s="306">
        <v>3.8095238095238182</v>
      </c>
      <c r="BM350" s="404">
        <v>3.9603960396039639</v>
      </c>
      <c r="BN350" s="306">
        <v>1</v>
      </c>
      <c r="BO350" s="306">
        <v>42.857142857142861</v>
      </c>
      <c r="BP350" s="306">
        <v>2.9411764705882248</v>
      </c>
      <c r="BQ350" s="306">
        <v>9.6774193548387224</v>
      </c>
      <c r="BR350" s="306">
        <v>8.7719298245614077</v>
      </c>
      <c r="BS350" s="306">
        <v>7.5471698113207308</v>
      </c>
      <c r="BT350" s="306">
        <v>8.163265306122458</v>
      </c>
      <c r="BU350" s="306">
        <v>4.2553191489361764</v>
      </c>
      <c r="BV350" s="306">
        <v>17.5</v>
      </c>
      <c r="BW350" s="306">
        <v>14.285714285714302</v>
      </c>
      <c r="BX350" s="404">
        <v>9.0264938737765217</v>
      </c>
      <c r="BY350" s="405">
        <v>10.049017314295558</v>
      </c>
      <c r="BZ350" s="788" t="s">
        <v>2441</v>
      </c>
      <c r="CA350" s="486">
        <v>-22.632541539269845</v>
      </c>
      <c r="CB350" s="348">
        <v>6.4319745897624117</v>
      </c>
      <c r="CC350" s="404">
        <v>56.412941589291975</v>
      </c>
      <c r="CD350" s="570">
        <v>1.331</v>
      </c>
      <c r="CE350" s="419">
        <v>1.4641000000000002</v>
      </c>
      <c r="CF350" s="419">
        <v>1.6105100000000003</v>
      </c>
      <c r="CG350" s="419">
        <v>1.7715610000000006</v>
      </c>
      <c r="CH350" s="496">
        <v>1.9487171000000008</v>
      </c>
      <c r="CI350" s="416">
        <v>8.1258881000000027</v>
      </c>
      <c r="CJ350" s="405">
        <v>18.037487458379587</v>
      </c>
      <c r="CK350" s="457">
        <v>1.1100000000000001</v>
      </c>
      <c r="CL350" s="458">
        <v>48.95</v>
      </c>
      <c r="CM350" s="458">
        <v>-1.62</v>
      </c>
      <c r="CN350" s="459">
        <v>3.32</v>
      </c>
      <c r="CO350" s="460">
        <v>20.66</v>
      </c>
    </row>
    <row r="351" spans="1:93" ht="11.25" customHeight="1">
      <c r="A351" s="109" t="s">
        <v>2899</v>
      </c>
      <c r="B351" s="24" t="s">
        <v>2900</v>
      </c>
      <c r="C351" s="217" t="s">
        <v>1957</v>
      </c>
      <c r="D351" s="199">
        <v>5</v>
      </c>
      <c r="E351" s="24">
        <v>650</v>
      </c>
      <c r="F351" s="57" t="s">
        <v>2659</v>
      </c>
      <c r="G351" s="49" t="s">
        <v>2659</v>
      </c>
      <c r="H351" s="184">
        <v>7.62</v>
      </c>
      <c r="I351" s="227">
        <v>2.0997375328083989</v>
      </c>
      <c r="J351" s="126">
        <v>3.5000000000000003E-2</v>
      </c>
      <c r="K351" s="126">
        <v>0.04</v>
      </c>
      <c r="L351" s="83">
        <v>14.285714285714279</v>
      </c>
      <c r="M351" s="140">
        <v>42081</v>
      </c>
      <c r="N351" s="27">
        <v>42083</v>
      </c>
      <c r="O351" s="28">
        <v>42097</v>
      </c>
      <c r="P351" s="26" t="s">
        <v>1554</v>
      </c>
      <c r="Q351" s="24"/>
      <c r="R351" s="224">
        <v>0.16</v>
      </c>
      <c r="S351" s="231">
        <v>100</v>
      </c>
      <c r="T351" s="647">
        <v>104.20169767495406</v>
      </c>
      <c r="U351" s="227">
        <v>47.625</v>
      </c>
      <c r="V351" s="492">
        <v>12</v>
      </c>
      <c r="W351" s="161">
        <v>0.16</v>
      </c>
      <c r="X351" s="149">
        <v>3.17</v>
      </c>
      <c r="Y351" s="155">
        <v>1.88</v>
      </c>
      <c r="Z351" s="149">
        <v>1.97</v>
      </c>
      <c r="AA351" s="156">
        <v>4.4000000000000004</v>
      </c>
      <c r="AB351" s="432">
        <v>25</v>
      </c>
      <c r="AC351" s="440">
        <v>15.24</v>
      </c>
      <c r="AD351" s="443">
        <v>24.2</v>
      </c>
      <c r="AE351" s="440">
        <v>15</v>
      </c>
      <c r="AF351" s="723">
        <v>6</v>
      </c>
      <c r="AG351" s="456">
        <v>132</v>
      </c>
      <c r="AH351" s="653">
        <v>24.7</v>
      </c>
      <c r="AI351" s="767">
        <v>0</v>
      </c>
      <c r="AJ351" s="796" t="s">
        <v>462</v>
      </c>
      <c r="AK351" s="688" t="s">
        <v>462</v>
      </c>
      <c r="AL351" s="634">
        <v>17.391304347826097</v>
      </c>
      <c r="AM351" s="631">
        <v>31.037069710444843</v>
      </c>
      <c r="AN351" s="543" t="s">
        <v>462</v>
      </c>
      <c r="AO351" s="235" t="s">
        <v>462</v>
      </c>
      <c r="AP351" s="808">
        <v>0.13500000000000001</v>
      </c>
      <c r="AQ351" s="808">
        <v>0.115</v>
      </c>
      <c r="AR351" s="809"/>
      <c r="AS351" s="808">
        <v>9.5000000000000001E-2</v>
      </c>
      <c r="AT351" s="796">
        <v>0.06</v>
      </c>
      <c r="AU351" s="809"/>
      <c r="AV351" s="827">
        <v>0</v>
      </c>
      <c r="AW351" s="827">
        <v>0</v>
      </c>
      <c r="AX351" s="812">
        <v>0</v>
      </c>
      <c r="AY351" s="812">
        <v>0</v>
      </c>
      <c r="AZ351" s="812">
        <v>0</v>
      </c>
      <c r="BA351" s="812">
        <v>0</v>
      </c>
      <c r="BB351" s="812">
        <v>0</v>
      </c>
      <c r="BC351" s="812">
        <v>0</v>
      </c>
      <c r="BD351" s="812">
        <v>0</v>
      </c>
      <c r="BE351" s="812">
        <v>0</v>
      </c>
      <c r="BF351" s="812">
        <v>0</v>
      </c>
      <c r="BG351" s="812">
        <v>0</v>
      </c>
      <c r="BH351" s="810">
        <v>0.40500000000000003</v>
      </c>
      <c r="BI351" s="405">
        <v>17.391304347826097</v>
      </c>
      <c r="BJ351" s="405">
        <v>21.052631578947366</v>
      </c>
      <c r="BK351" s="405">
        <v>58.33333333333335</v>
      </c>
      <c r="BL351" s="306">
        <v>0</v>
      </c>
      <c r="BM351" s="851">
        <v>0</v>
      </c>
      <c r="BN351" s="306">
        <v>0</v>
      </c>
      <c r="BO351" s="306">
        <v>0</v>
      </c>
      <c r="BP351" s="306">
        <v>0</v>
      </c>
      <c r="BQ351" s="306">
        <v>0</v>
      </c>
      <c r="BR351" s="306">
        <v>0</v>
      </c>
      <c r="BS351" s="306">
        <v>0</v>
      </c>
      <c r="BT351" s="306">
        <v>0</v>
      </c>
      <c r="BU351" s="306">
        <v>0</v>
      </c>
      <c r="BV351" s="306">
        <v>0</v>
      </c>
      <c r="BW351" s="306">
        <v>0</v>
      </c>
      <c r="BX351" s="404">
        <v>6.4518179506737869</v>
      </c>
      <c r="BY351" s="405">
        <v>15.327663918692547</v>
      </c>
      <c r="BZ351" s="788" t="s">
        <v>1863</v>
      </c>
      <c r="CA351" s="486" t="s">
        <v>462</v>
      </c>
      <c r="CB351" s="348" t="s">
        <v>462</v>
      </c>
      <c r="CC351" s="404">
        <v>46.043408975336895</v>
      </c>
      <c r="CD351" s="570">
        <v>0.14850000000000002</v>
      </c>
      <c r="CE351" s="419">
        <v>0.16335000000000002</v>
      </c>
      <c r="CF351" s="419">
        <v>0.17968500000000004</v>
      </c>
      <c r="CG351" s="419">
        <v>0.19765350000000007</v>
      </c>
      <c r="CH351" s="496">
        <v>0.21741885000000008</v>
      </c>
      <c r="CI351" s="416">
        <v>0.90660735000000026</v>
      </c>
      <c r="CJ351" s="405">
        <v>11.897734251968508</v>
      </c>
      <c r="CK351" s="457">
        <v>-0.13</v>
      </c>
      <c r="CL351" s="458">
        <v>17.59</v>
      </c>
      <c r="CM351" s="458">
        <v>-9.1300000000000008</v>
      </c>
      <c r="CN351" s="525">
        <v>0.02</v>
      </c>
      <c r="CO351" s="508">
        <v>2.63</v>
      </c>
    </row>
    <row r="352" spans="1:93" ht="11.25" customHeight="1">
      <c r="A352" s="16" t="s">
        <v>3729</v>
      </c>
      <c r="B352" s="16" t="s">
        <v>3730</v>
      </c>
      <c r="C352" s="373" t="s">
        <v>1345</v>
      </c>
      <c r="D352" s="216">
        <v>5</v>
      </c>
      <c r="E352" s="24">
        <v>516</v>
      </c>
      <c r="F352" s="78" t="s">
        <v>2659</v>
      </c>
      <c r="G352" s="50" t="s">
        <v>2659</v>
      </c>
      <c r="H352" s="183">
        <v>104.26</v>
      </c>
      <c r="I352" s="226">
        <v>1.1509687320161135</v>
      </c>
      <c r="J352" s="127">
        <v>0.24</v>
      </c>
      <c r="K352" s="127">
        <v>0.3</v>
      </c>
      <c r="L352" s="96">
        <v>25</v>
      </c>
      <c r="M352" s="105">
        <v>41816</v>
      </c>
      <c r="N352" s="20">
        <v>41820</v>
      </c>
      <c r="O352" s="21">
        <v>41835</v>
      </c>
      <c r="P352" s="19" t="s">
        <v>1514</v>
      </c>
      <c r="Q352" s="16"/>
      <c r="R352" s="225">
        <v>1.2</v>
      </c>
      <c r="S352" s="675">
        <v>28.037383177570092</v>
      </c>
      <c r="T352" s="1125">
        <v>2404.1912364478021</v>
      </c>
      <c r="U352" s="226">
        <v>24.359813084112151</v>
      </c>
      <c r="V352" s="677">
        <v>12</v>
      </c>
      <c r="W352" s="169">
        <v>4.28</v>
      </c>
      <c r="X352" s="171">
        <v>1.38</v>
      </c>
      <c r="Y352" s="170">
        <v>1.38</v>
      </c>
      <c r="Z352" s="876">
        <v>579.22</v>
      </c>
      <c r="AA352" s="172">
        <v>54.3</v>
      </c>
      <c r="AB352" s="433">
        <v>20.2</v>
      </c>
      <c r="AC352" s="441">
        <v>19.68</v>
      </c>
      <c r="AD352" s="442">
        <v>31.5</v>
      </c>
      <c r="AE352" s="441">
        <v>17.7</v>
      </c>
      <c r="AF352" s="724">
        <v>13</v>
      </c>
      <c r="AG352" s="461">
        <v>4658</v>
      </c>
      <c r="AH352" s="678">
        <v>2</v>
      </c>
      <c r="AI352" s="1194">
        <v>110.19</v>
      </c>
      <c r="AJ352" s="795">
        <v>0.4456304011119141</v>
      </c>
      <c r="AK352" s="794">
        <v>1.2749077339446899</v>
      </c>
      <c r="AL352" s="632">
        <v>22.72727272727273</v>
      </c>
      <c r="AM352" s="633">
        <v>16.106951284583992</v>
      </c>
      <c r="AN352" s="633">
        <v>14.037357635025295</v>
      </c>
      <c r="AO352" s="234">
        <v>11.010489042679449</v>
      </c>
      <c r="AP352" s="803">
        <v>1.08</v>
      </c>
      <c r="AQ352" s="803">
        <v>0.88</v>
      </c>
      <c r="AR352" s="802" t="s">
        <v>1127</v>
      </c>
      <c r="AS352" s="803">
        <v>0.74</v>
      </c>
      <c r="AT352" s="795">
        <v>0.69</v>
      </c>
      <c r="AU352" s="802"/>
      <c r="AV352" s="826">
        <v>0.59</v>
      </c>
      <c r="AW352" s="830">
        <v>0.56000000000000005</v>
      </c>
      <c r="AX352" s="806">
        <v>0.56000000000000005</v>
      </c>
      <c r="AY352" s="806">
        <v>0.52</v>
      </c>
      <c r="AZ352" s="806">
        <v>0.44</v>
      </c>
      <c r="BA352" s="806">
        <v>0.4</v>
      </c>
      <c r="BB352" s="807">
        <v>0.38</v>
      </c>
      <c r="BC352" s="807">
        <v>0.38</v>
      </c>
      <c r="BD352" s="807">
        <v>0.38</v>
      </c>
      <c r="BE352" s="807">
        <v>0.38</v>
      </c>
      <c r="BF352" s="806">
        <v>0.38</v>
      </c>
      <c r="BG352" s="806">
        <v>8.5000000000000006E-2</v>
      </c>
      <c r="BH352" s="805">
        <v>8.4450000000000003</v>
      </c>
      <c r="BI352" s="407">
        <v>22.72727272727273</v>
      </c>
      <c r="BJ352" s="407">
        <v>18.918918918918926</v>
      </c>
      <c r="BK352" s="407">
        <v>7.2463768115942129</v>
      </c>
      <c r="BL352" s="394">
        <v>16.949152542372879</v>
      </c>
      <c r="BM352" s="406">
        <v>5.3571428571428381</v>
      </c>
      <c r="BN352" s="394">
        <v>0</v>
      </c>
      <c r="BO352" s="394">
        <v>7.6923076923077094</v>
      </c>
      <c r="BP352" s="394">
        <v>18.181818181818187</v>
      </c>
      <c r="BQ352" s="394">
        <v>9.9999999999999858</v>
      </c>
      <c r="BR352" s="394">
        <v>5.2631578947368363</v>
      </c>
      <c r="BS352" s="394">
        <v>0</v>
      </c>
      <c r="BT352" s="394">
        <v>0</v>
      </c>
      <c r="BU352" s="394">
        <v>0</v>
      </c>
      <c r="BV352" s="394">
        <v>0</v>
      </c>
      <c r="BW352" s="394">
        <v>347.05882352941177</v>
      </c>
      <c r="BX352" s="406">
        <v>30.626331410371737</v>
      </c>
      <c r="BY352" s="407">
        <v>84.908041410645296</v>
      </c>
      <c r="BZ352" s="787" t="s">
        <v>2558</v>
      </c>
      <c r="CA352" s="682">
        <v>-9.1714867170707421</v>
      </c>
      <c r="CB352" s="350">
        <v>15.188326367041409</v>
      </c>
      <c r="CC352" s="406">
        <v>69.640280373831771</v>
      </c>
      <c r="CD352" s="554">
        <v>1.1880000000000002</v>
      </c>
      <c r="CE352" s="417">
        <v>1.3068000000000002</v>
      </c>
      <c r="CF352" s="417">
        <v>1.4374800000000003</v>
      </c>
      <c r="CG352" s="417">
        <v>1.5812280000000005</v>
      </c>
      <c r="CH352" s="495">
        <v>1.7393508000000006</v>
      </c>
      <c r="CI352" s="418">
        <v>7.252858800000002</v>
      </c>
      <c r="CJ352" s="407">
        <v>6.9565114137732618</v>
      </c>
      <c r="CK352" s="462">
        <v>1.19</v>
      </c>
      <c r="CL352" s="463">
        <v>43.46</v>
      </c>
      <c r="CM352" s="463">
        <v>-2.44</v>
      </c>
      <c r="CN352" s="529">
        <v>5.71</v>
      </c>
      <c r="CO352" s="530">
        <v>17.39</v>
      </c>
    </row>
    <row r="353" spans="1:93" ht="11.25" customHeight="1">
      <c r="A353" s="24" t="s">
        <v>2663</v>
      </c>
      <c r="B353" s="24" t="s">
        <v>2664</v>
      </c>
      <c r="C353" s="98" t="s">
        <v>2665</v>
      </c>
      <c r="D353" s="199">
        <v>5</v>
      </c>
      <c r="E353" s="24">
        <v>517</v>
      </c>
      <c r="F353" s="38" t="s">
        <v>2049</v>
      </c>
      <c r="G353" s="39" t="s">
        <v>2049</v>
      </c>
      <c r="H353" s="184">
        <v>10.83</v>
      </c>
      <c r="I353" s="227">
        <v>6.2788550323176358</v>
      </c>
      <c r="J353" s="126">
        <v>0.16500000000000001</v>
      </c>
      <c r="K353" s="126">
        <v>0.17</v>
      </c>
      <c r="L353" s="83">
        <v>3.0303030303030276</v>
      </c>
      <c r="M353" s="140">
        <v>41816</v>
      </c>
      <c r="N353" s="27">
        <v>41820</v>
      </c>
      <c r="O353" s="28">
        <v>41835</v>
      </c>
      <c r="P353" s="93" t="s">
        <v>1514</v>
      </c>
      <c r="Q353" s="91"/>
      <c r="R353" s="224">
        <v>0.68</v>
      </c>
      <c r="S353" s="321">
        <v>618.18181818181824</v>
      </c>
      <c r="T353" s="680">
        <v>180.64859943287863</v>
      </c>
      <c r="U353" s="228">
        <v>98.454545454545453</v>
      </c>
      <c r="V353" s="263">
        <v>12</v>
      </c>
      <c r="W353" s="161">
        <v>0.11</v>
      </c>
      <c r="X353" s="641">
        <v>15.46</v>
      </c>
      <c r="Y353" s="155">
        <v>5.8</v>
      </c>
      <c r="Z353" s="149">
        <v>1.8</v>
      </c>
      <c r="AA353" s="156">
        <v>2.9</v>
      </c>
      <c r="AB353" s="489">
        <v>-116.1</v>
      </c>
      <c r="AC353" s="440">
        <v>7.91</v>
      </c>
      <c r="AD353" s="443">
        <v>19.7</v>
      </c>
      <c r="AE353" s="443">
        <v>6.37</v>
      </c>
      <c r="AF353" s="723">
        <v>9</v>
      </c>
      <c r="AG353" s="456">
        <v>2515</v>
      </c>
      <c r="AH353" s="653">
        <v>1.9</v>
      </c>
      <c r="AI353" s="767">
        <v>1.56</v>
      </c>
      <c r="AJ353" s="796">
        <v>0.59187655544569817</v>
      </c>
      <c r="AK353" s="688" t="s">
        <v>462</v>
      </c>
      <c r="AL353" s="634">
        <v>11.66666666666667</v>
      </c>
      <c r="AM353" s="631">
        <v>13.354558651041915</v>
      </c>
      <c r="AN353" s="631">
        <v>11.659968142280253</v>
      </c>
      <c r="AO353" s="235">
        <v>-7.1044999812726495</v>
      </c>
      <c r="AP353" s="808">
        <v>0.67</v>
      </c>
      <c r="AQ353" s="813">
        <v>0.6</v>
      </c>
      <c r="AR353" s="809"/>
      <c r="AS353" s="808">
        <v>0.52500000000000002</v>
      </c>
      <c r="AT353" s="796">
        <v>0.46</v>
      </c>
      <c r="AU353" s="809"/>
      <c r="AV353" s="821">
        <v>0.4</v>
      </c>
      <c r="AW353" s="827">
        <v>0.38600000000000001</v>
      </c>
      <c r="AX353" s="812">
        <v>1.365</v>
      </c>
      <c r="AY353" s="811">
        <v>1.5</v>
      </c>
      <c r="AZ353" s="811">
        <v>1.46</v>
      </c>
      <c r="BA353" s="811">
        <v>1.44</v>
      </c>
      <c r="BB353" s="811">
        <v>1.4</v>
      </c>
      <c r="BC353" s="811">
        <v>1.34</v>
      </c>
      <c r="BD353" s="811">
        <v>1.32</v>
      </c>
      <c r="BE353" s="811">
        <v>1.27</v>
      </c>
      <c r="BF353" s="811">
        <v>1.2450000000000001</v>
      </c>
      <c r="BG353" s="811">
        <v>1.2250000000000001</v>
      </c>
      <c r="BH353" s="810">
        <v>16.606000000000002</v>
      </c>
      <c r="BI353" s="405">
        <v>11.66666666666667</v>
      </c>
      <c r="BJ353" s="405">
        <v>14.285714285714279</v>
      </c>
      <c r="BK353" s="405">
        <v>14.130434782608692</v>
      </c>
      <c r="BL353" s="306">
        <v>15</v>
      </c>
      <c r="BM353" s="404">
        <v>3.62694300518136</v>
      </c>
      <c r="BN353" s="306">
        <v>0</v>
      </c>
      <c r="BO353" s="306">
        <v>0</v>
      </c>
      <c r="BP353" s="306">
        <v>2.7397260273972712</v>
      </c>
      <c r="BQ353" s="306">
        <v>1.388888888888884</v>
      </c>
      <c r="BR353" s="306">
        <v>2.8571428571428692</v>
      </c>
      <c r="BS353" s="306">
        <v>4.4776119402984982</v>
      </c>
      <c r="BT353" s="306">
        <v>1.5151515151515138</v>
      </c>
      <c r="BU353" s="306">
        <v>3.937007874015741</v>
      </c>
      <c r="BV353" s="306">
        <v>2.008032128514059</v>
      </c>
      <c r="BW353" s="306">
        <v>1.6326530612244872</v>
      </c>
      <c r="BX353" s="404">
        <v>5.2843982021869556</v>
      </c>
      <c r="BY353" s="405">
        <v>5.2995882248196997</v>
      </c>
      <c r="BZ353" s="788" t="s">
        <v>2637</v>
      </c>
      <c r="CA353" s="683">
        <v>-80.515722279947568</v>
      </c>
      <c r="CB353" s="348">
        <v>17.938823174597889</v>
      </c>
      <c r="CC353" s="404">
        <v>35.88189607079044</v>
      </c>
      <c r="CD353" s="570">
        <v>0.67670000000000008</v>
      </c>
      <c r="CE353" s="419">
        <v>0.73022697000000003</v>
      </c>
      <c r="CF353" s="419">
        <v>0.77674242798900006</v>
      </c>
      <c r="CG353" s="419">
        <v>0.82622092065189945</v>
      </c>
      <c r="CH353" s="496">
        <v>0.87885119329742556</v>
      </c>
      <c r="CI353" s="416">
        <v>3.8887415119383251</v>
      </c>
      <c r="CJ353" s="405">
        <v>35.907123840612421</v>
      </c>
      <c r="CK353" s="457">
        <v>1.1599999999999999</v>
      </c>
      <c r="CL353" s="458">
        <v>12.91</v>
      </c>
      <c r="CM353" s="458">
        <v>-7.83</v>
      </c>
      <c r="CN353" s="525">
        <v>-3.15</v>
      </c>
      <c r="CO353" s="508">
        <v>0.88</v>
      </c>
    </row>
    <row r="354" spans="1:93" ht="11.25" customHeight="1">
      <c r="A354" s="24" t="s">
        <v>1169</v>
      </c>
      <c r="B354" s="24" t="s">
        <v>1982</v>
      </c>
      <c r="C354" s="29" t="s">
        <v>1345</v>
      </c>
      <c r="D354" s="117">
        <v>20</v>
      </c>
      <c r="E354" s="121">
        <v>152</v>
      </c>
      <c r="F354" s="38" t="s">
        <v>2049</v>
      </c>
      <c r="G354" s="39" t="s">
        <v>2049</v>
      </c>
      <c r="H354" s="338">
        <v>69.040000000000006</v>
      </c>
      <c r="I354" s="227">
        <v>1.6801853997682501</v>
      </c>
      <c r="J354" s="113">
        <v>0.23</v>
      </c>
      <c r="K354" s="113">
        <v>0.28999999999999998</v>
      </c>
      <c r="L354" s="83">
        <v>26.086956521739111</v>
      </c>
      <c r="M354" s="140">
        <v>42002</v>
      </c>
      <c r="N354" s="27">
        <v>42004</v>
      </c>
      <c r="O354" s="28">
        <v>42019</v>
      </c>
      <c r="P354" s="93" t="s">
        <v>1514</v>
      </c>
      <c r="Q354" s="646"/>
      <c r="R354" s="224">
        <v>1.1599999999999999</v>
      </c>
      <c r="S354" s="231">
        <v>36.477987421383645</v>
      </c>
      <c r="T354" s="680">
        <v>93.740480706615557</v>
      </c>
      <c r="U354" s="227">
        <v>21.710691823899371</v>
      </c>
      <c r="V354" s="263">
        <v>12</v>
      </c>
      <c r="W354" s="161">
        <v>3.18</v>
      </c>
      <c r="X354" s="149">
        <v>2.17</v>
      </c>
      <c r="Y354" s="155">
        <v>1.91</v>
      </c>
      <c r="Z354" s="149">
        <v>3.89</v>
      </c>
      <c r="AA354" s="156">
        <v>17.2</v>
      </c>
      <c r="AB354" s="432">
        <v>-10.199999999999999</v>
      </c>
      <c r="AC354" s="440">
        <v>10.4</v>
      </c>
      <c r="AD354" s="443">
        <v>41</v>
      </c>
      <c r="AE354" s="443">
        <v>10</v>
      </c>
      <c r="AF354" s="723">
        <v>10</v>
      </c>
      <c r="AG354" s="456">
        <v>5363</v>
      </c>
      <c r="AH354" s="653">
        <v>1.1000000000000001</v>
      </c>
      <c r="AI354" s="767">
        <v>0.06</v>
      </c>
      <c r="AJ354" s="796">
        <v>0.27425775391896434</v>
      </c>
      <c r="AK354" s="688">
        <v>1.0577792537181376</v>
      </c>
      <c r="AL354" s="634">
        <v>15</v>
      </c>
      <c r="AM354" s="631">
        <v>14.059652983739234</v>
      </c>
      <c r="AN354" s="631">
        <v>11.244567910677539</v>
      </c>
      <c r="AO354" s="235">
        <v>10.630353990355189</v>
      </c>
      <c r="AP354" s="808">
        <v>0.92</v>
      </c>
      <c r="AQ354" s="808">
        <v>0.8</v>
      </c>
      <c r="AR354" s="809" t="s">
        <v>1127</v>
      </c>
      <c r="AS354" s="808">
        <v>0.68</v>
      </c>
      <c r="AT354" s="796">
        <v>0.62</v>
      </c>
      <c r="AU354" s="809"/>
      <c r="AV354" s="821">
        <v>0.56000000000000005</v>
      </c>
      <c r="AW354" s="821">
        <v>0.54</v>
      </c>
      <c r="AX354" s="811">
        <v>0.5</v>
      </c>
      <c r="AY354" s="811">
        <v>0.44</v>
      </c>
      <c r="AZ354" s="811">
        <v>0.38</v>
      </c>
      <c r="BA354" s="811">
        <v>0.36</v>
      </c>
      <c r="BB354" s="811">
        <v>0.33500000000000002</v>
      </c>
      <c r="BC354" s="811">
        <v>0.32</v>
      </c>
      <c r="BD354" s="811">
        <v>0.3</v>
      </c>
      <c r="BE354" s="811">
        <v>0.29499999999999998</v>
      </c>
      <c r="BF354" s="811">
        <v>0.28000000000000003</v>
      </c>
      <c r="BG354" s="811">
        <v>0.24</v>
      </c>
      <c r="BH354" s="810">
        <v>7.57</v>
      </c>
      <c r="BI354" s="405">
        <v>15</v>
      </c>
      <c r="BJ354" s="405">
        <v>17.647058823529417</v>
      </c>
      <c r="BK354" s="405">
        <v>9.6774193548387224</v>
      </c>
      <c r="BL354" s="306">
        <v>10.714285714285698</v>
      </c>
      <c r="BM354" s="404">
        <v>3.7037037037036979</v>
      </c>
      <c r="BN354" s="306">
        <v>8.0000000000000071</v>
      </c>
      <c r="BO354" s="306">
        <v>13.636363636363647</v>
      </c>
      <c r="BP354" s="306">
        <v>15.789473684210531</v>
      </c>
      <c r="BQ354" s="306">
        <v>5.555555555555558</v>
      </c>
      <c r="BR354" s="306">
        <v>7.4626865671641784</v>
      </c>
      <c r="BS354" s="306">
        <v>4.6875</v>
      </c>
      <c r="BT354" s="306">
        <v>6.6666666666666652</v>
      </c>
      <c r="BU354" s="306">
        <v>1.6949152542372836</v>
      </c>
      <c r="BV354" s="306">
        <v>5.3571428571428381</v>
      </c>
      <c r="BW354" s="306">
        <v>16.666666666666675</v>
      </c>
      <c r="BX354" s="404">
        <v>9.4839625656243278</v>
      </c>
      <c r="BY354" s="405">
        <v>4.9731388971249384</v>
      </c>
      <c r="BZ354" s="788" t="s">
        <v>2558</v>
      </c>
      <c r="CA354" s="486">
        <v>-8.7859385134535817</v>
      </c>
      <c r="CB354" s="348">
        <v>12.924753310445789</v>
      </c>
      <c r="CC354" s="404">
        <v>72.433113358283862</v>
      </c>
      <c r="CD354" s="570">
        <v>0.92920000000000003</v>
      </c>
      <c r="CE354" s="419">
        <v>1.0221200000000001</v>
      </c>
      <c r="CF354" s="419">
        <v>1.1243320000000003</v>
      </c>
      <c r="CG354" s="419">
        <v>1.2367652000000005</v>
      </c>
      <c r="CH354" s="496">
        <v>1.3604417200000005</v>
      </c>
      <c r="CI354" s="416">
        <v>5.6728589200000021</v>
      </c>
      <c r="CJ354" s="405">
        <v>8.2167713209733506</v>
      </c>
      <c r="CK354" s="457">
        <v>1.24</v>
      </c>
      <c r="CL354" s="458">
        <v>13.43</v>
      </c>
      <c r="CM354" s="458">
        <v>-8.1999999999999993</v>
      </c>
      <c r="CN354" s="525">
        <v>0.8</v>
      </c>
      <c r="CO354" s="508">
        <v>0.44</v>
      </c>
    </row>
    <row r="355" spans="1:93" ht="11.25" customHeight="1">
      <c r="A355" s="109" t="s">
        <v>3349</v>
      </c>
      <c r="B355" s="24" t="s">
        <v>2669</v>
      </c>
      <c r="C355" s="29" t="s">
        <v>3417</v>
      </c>
      <c r="D355" s="199">
        <v>5</v>
      </c>
      <c r="E355" s="24">
        <v>594</v>
      </c>
      <c r="F355" s="38" t="s">
        <v>1572</v>
      </c>
      <c r="G355" s="39" t="s">
        <v>1572</v>
      </c>
      <c r="H355" s="184">
        <v>57.64</v>
      </c>
      <c r="I355" s="227">
        <v>1.3879250520471895</v>
      </c>
      <c r="J355" s="126">
        <v>0.16</v>
      </c>
      <c r="K355" s="126">
        <v>0.2</v>
      </c>
      <c r="L355" s="83">
        <v>25</v>
      </c>
      <c r="M355" s="140">
        <v>42012</v>
      </c>
      <c r="N355" s="27">
        <v>42016</v>
      </c>
      <c r="O355" s="28">
        <v>42036</v>
      </c>
      <c r="P355" s="93" t="s">
        <v>1515</v>
      </c>
      <c r="Q355" s="627"/>
      <c r="R355" s="224">
        <v>0.8</v>
      </c>
      <c r="S355" s="231">
        <v>14.010507880910684</v>
      </c>
      <c r="T355" s="680">
        <v>-34.714839590586756</v>
      </c>
      <c r="U355" s="227">
        <v>10.094570928196147</v>
      </c>
      <c r="V355" s="263">
        <v>12</v>
      </c>
      <c r="W355" s="161">
        <v>5.71</v>
      </c>
      <c r="X355" s="149">
        <v>0.9</v>
      </c>
      <c r="Y355" s="155">
        <v>1.1100000000000001</v>
      </c>
      <c r="Z355" s="149">
        <v>0.95</v>
      </c>
      <c r="AA355" s="156">
        <v>14.7</v>
      </c>
      <c r="AB355" s="432">
        <v>25</v>
      </c>
      <c r="AC355" s="440">
        <v>8.3800000000000008</v>
      </c>
      <c r="AD355" s="443">
        <v>40.700000000000003</v>
      </c>
      <c r="AE355" s="440">
        <v>11.25</v>
      </c>
      <c r="AF355" s="723">
        <v>17</v>
      </c>
      <c r="AG355" s="456">
        <v>14974</v>
      </c>
      <c r="AH355" s="653">
        <v>0.2</v>
      </c>
      <c r="AI355" s="767">
        <v>0.35</v>
      </c>
      <c r="AJ355" s="796">
        <v>0.53250290856612159</v>
      </c>
      <c r="AK355" s="688" t="s">
        <v>462</v>
      </c>
      <c r="AL355" s="634">
        <v>33.33333333333335</v>
      </c>
      <c r="AM355" s="631">
        <v>47.361259945615465</v>
      </c>
      <c r="AN355" s="631">
        <v>21.672868378641152</v>
      </c>
      <c r="AO355" s="235">
        <v>-7.5290767311188116</v>
      </c>
      <c r="AP355" s="808">
        <v>0.64</v>
      </c>
      <c r="AQ355" s="808">
        <v>0.48</v>
      </c>
      <c r="AR355" s="809"/>
      <c r="AS355" s="808">
        <v>0.32</v>
      </c>
      <c r="AT355" s="796">
        <v>0.2</v>
      </c>
      <c r="AU355" s="809"/>
      <c r="AV355" s="827">
        <v>0.04</v>
      </c>
      <c r="AW355" s="827">
        <v>0.24</v>
      </c>
      <c r="AX355" s="811">
        <v>1.66</v>
      </c>
      <c r="AY355" s="811">
        <v>1.58</v>
      </c>
      <c r="AZ355" s="811">
        <v>1.52</v>
      </c>
      <c r="BA355" s="811">
        <v>1.46</v>
      </c>
      <c r="BB355" s="811">
        <v>1.4</v>
      </c>
      <c r="BC355" s="811">
        <v>1.34</v>
      </c>
      <c r="BD355" s="811">
        <v>1.28</v>
      </c>
      <c r="BE355" s="811">
        <v>1.22</v>
      </c>
      <c r="BF355" s="811">
        <v>1.1599999999999999</v>
      </c>
      <c r="BG355" s="811">
        <v>1.1000000000000001</v>
      </c>
      <c r="BH355" s="810">
        <v>15.64</v>
      </c>
      <c r="BI355" s="405">
        <v>33.33333333333335</v>
      </c>
      <c r="BJ355" s="405">
        <v>50</v>
      </c>
      <c r="BK355" s="405">
        <v>60</v>
      </c>
      <c r="BL355" s="306">
        <v>400</v>
      </c>
      <c r="BM355" s="404">
        <v>0</v>
      </c>
      <c r="BN355" s="306">
        <v>0</v>
      </c>
      <c r="BO355" s="306">
        <v>5.0632911392404889</v>
      </c>
      <c r="BP355" s="306">
        <v>3.9473684210526327</v>
      </c>
      <c r="BQ355" s="306">
        <v>4.1095890410958846</v>
      </c>
      <c r="BR355" s="306">
        <v>4.2857142857142927</v>
      </c>
      <c r="BS355" s="306">
        <v>4.4776119402984982</v>
      </c>
      <c r="BT355" s="306">
        <v>4.6875</v>
      </c>
      <c r="BU355" s="306">
        <v>4.9180327868852514</v>
      </c>
      <c r="BV355" s="306">
        <v>5.1724137931034475</v>
      </c>
      <c r="BW355" s="306">
        <v>5.4545454545454453</v>
      </c>
      <c r="BX355" s="404">
        <v>39.029960013017963</v>
      </c>
      <c r="BY355" s="405">
        <v>98.17000009421605</v>
      </c>
      <c r="BZ355" s="788" t="s">
        <v>2637</v>
      </c>
      <c r="CA355" s="486">
        <v>12.966222502492196</v>
      </c>
      <c r="CB355" s="348">
        <v>23.060793430688342</v>
      </c>
      <c r="CC355" s="404">
        <v>74.079492119089309</v>
      </c>
      <c r="CD355" s="570">
        <v>0.70400000000000007</v>
      </c>
      <c r="CE355" s="419">
        <v>0.7629952000000001</v>
      </c>
      <c r="CF355" s="419">
        <v>0.83929472000000016</v>
      </c>
      <c r="CG355" s="419">
        <v>0.92322419200000028</v>
      </c>
      <c r="CH355" s="496">
        <v>1.0155466112000004</v>
      </c>
      <c r="CI355" s="416">
        <v>4.2450607232000008</v>
      </c>
      <c r="CJ355" s="405">
        <v>7.3647826564885515</v>
      </c>
      <c r="CK355" s="457">
        <v>2.09</v>
      </c>
      <c r="CL355" s="458">
        <v>27.84</v>
      </c>
      <c r="CM355" s="458">
        <v>-2.31</v>
      </c>
      <c r="CN355" s="525">
        <v>4.26</v>
      </c>
      <c r="CO355" s="508">
        <v>8.6300000000000008</v>
      </c>
    </row>
    <row r="356" spans="1:93" ht="11.25" customHeight="1">
      <c r="A356" s="197" t="s">
        <v>2482</v>
      </c>
      <c r="B356" s="32" t="s">
        <v>2483</v>
      </c>
      <c r="C356" s="35" t="s">
        <v>354</v>
      </c>
      <c r="D356" s="200">
        <v>12</v>
      </c>
      <c r="E356" s="121">
        <v>254</v>
      </c>
      <c r="F356" s="65" t="s">
        <v>2659</v>
      </c>
      <c r="G356" s="66" t="s">
        <v>2659</v>
      </c>
      <c r="H356" s="185">
        <v>87.58</v>
      </c>
      <c r="I356" s="229">
        <v>1.2331582553094314</v>
      </c>
      <c r="J356" s="125">
        <v>0.26</v>
      </c>
      <c r="K356" s="125">
        <v>0.27</v>
      </c>
      <c r="L356" s="84">
        <v>3.8461538461538547</v>
      </c>
      <c r="M356" s="215">
        <v>41864</v>
      </c>
      <c r="N356" s="44">
        <v>41866</v>
      </c>
      <c r="O356" s="34">
        <v>41880</v>
      </c>
      <c r="P356" s="268" t="s">
        <v>883</v>
      </c>
      <c r="Q356" s="197"/>
      <c r="R356" s="192">
        <v>1.08</v>
      </c>
      <c r="S356" s="672">
        <v>28.272251308900525</v>
      </c>
      <c r="T356" s="681">
        <v>75.711766202067139</v>
      </c>
      <c r="U356" s="229">
        <v>22.926701570680628</v>
      </c>
      <c r="V356" s="264">
        <v>8</v>
      </c>
      <c r="W356" s="162">
        <v>3.82</v>
      </c>
      <c r="X356" s="150">
        <v>3.67</v>
      </c>
      <c r="Y356" s="157">
        <v>1.74</v>
      </c>
      <c r="Z356" s="150">
        <v>3.03</v>
      </c>
      <c r="AA356" s="158">
        <v>12.8</v>
      </c>
      <c r="AB356" s="434">
        <v>-26.9</v>
      </c>
      <c r="AC356" s="444">
        <v>14.55</v>
      </c>
      <c r="AD356" s="445">
        <v>29.2</v>
      </c>
      <c r="AE356" s="445">
        <v>6.25</v>
      </c>
      <c r="AF356" s="725">
        <v>8</v>
      </c>
      <c r="AG356" s="467">
        <v>1053</v>
      </c>
      <c r="AH356" s="679">
        <v>2.7</v>
      </c>
      <c r="AI356" s="769">
        <v>0</v>
      </c>
      <c r="AJ356" s="797">
        <v>0.95465543014126031</v>
      </c>
      <c r="AK356" s="686">
        <v>1.5862678282606069</v>
      </c>
      <c r="AL356" s="1134">
        <v>116.32653061224491</v>
      </c>
      <c r="AM356" s="636">
        <v>44.681368164942967</v>
      </c>
      <c r="AN356" s="636">
        <v>27.875938560124801</v>
      </c>
      <c r="AO356" s="236">
        <v>17.573286215286643</v>
      </c>
      <c r="AP356" s="814">
        <v>1.06</v>
      </c>
      <c r="AQ356" s="814">
        <v>0.49</v>
      </c>
      <c r="AR356" s="815"/>
      <c r="AS356" s="814">
        <v>0.41</v>
      </c>
      <c r="AT356" s="797">
        <v>0.35</v>
      </c>
      <c r="AU356" s="815"/>
      <c r="AV356" s="828">
        <v>0.33</v>
      </c>
      <c r="AW356" s="828">
        <v>0.31</v>
      </c>
      <c r="AX356" s="817">
        <v>0.28999999999999998</v>
      </c>
      <c r="AY356" s="817">
        <v>0.27</v>
      </c>
      <c r="AZ356" s="817">
        <v>0.25</v>
      </c>
      <c r="BA356" s="817">
        <v>0.23</v>
      </c>
      <c r="BB356" s="817">
        <v>0.21</v>
      </c>
      <c r="BC356" s="817">
        <v>0.17</v>
      </c>
      <c r="BD356" s="820">
        <v>0.14000000000000001</v>
      </c>
      <c r="BE356" s="820">
        <v>0.14000000000000001</v>
      </c>
      <c r="BF356" s="817">
        <v>0.14000000000000001</v>
      </c>
      <c r="BG356" s="817">
        <v>0.13</v>
      </c>
      <c r="BH356" s="816">
        <v>4.92</v>
      </c>
      <c r="BI356" s="409">
        <v>116.32653061224491</v>
      </c>
      <c r="BJ356" s="409">
        <v>19.512195121951216</v>
      </c>
      <c r="BK356" s="409">
        <v>17.142857142857149</v>
      </c>
      <c r="BL356" s="395">
        <v>6.0606060606060552</v>
      </c>
      <c r="BM356" s="408">
        <v>6.4516129032258229</v>
      </c>
      <c r="BN356" s="395">
        <v>6.8965517241379448</v>
      </c>
      <c r="BO356" s="395">
        <v>7.4074074074073959</v>
      </c>
      <c r="BP356" s="395">
        <v>8.0000000000000071</v>
      </c>
      <c r="BQ356" s="395">
        <v>8.6956521739130377</v>
      </c>
      <c r="BR356" s="395">
        <v>9.5238095238095344</v>
      </c>
      <c r="BS356" s="395">
        <v>23.529411764705866</v>
      </c>
      <c r="BT356" s="395">
        <v>21.42857142857142</v>
      </c>
      <c r="BU356" s="395">
        <v>0</v>
      </c>
      <c r="BV356" s="395">
        <v>0</v>
      </c>
      <c r="BW356" s="395">
        <v>7.6923076923077094</v>
      </c>
      <c r="BX356" s="408">
        <v>17.244500903715867</v>
      </c>
      <c r="BY356" s="409">
        <v>27.36051294747503</v>
      </c>
      <c r="BZ356" s="654" t="s">
        <v>2558</v>
      </c>
      <c r="CA356" s="487">
        <v>6.1823952447536037</v>
      </c>
      <c r="CB356" s="349">
        <v>29.109096815434231</v>
      </c>
      <c r="CC356" s="408">
        <v>61.948181635118807</v>
      </c>
      <c r="CD356" s="574">
        <v>1.0706</v>
      </c>
      <c r="CE356" s="420">
        <v>1.1776600000000002</v>
      </c>
      <c r="CF356" s="420">
        <v>1.2512637500000001</v>
      </c>
      <c r="CG356" s="420">
        <v>1.3294677343750001</v>
      </c>
      <c r="CH356" s="497">
        <v>1.4125594677734377</v>
      </c>
      <c r="CI356" s="421">
        <v>6.2415509521484385</v>
      </c>
      <c r="CJ356" s="409">
        <v>7.1266852616447123</v>
      </c>
      <c r="CK356" s="468">
        <v>1.2</v>
      </c>
      <c r="CL356" s="469">
        <v>20.71</v>
      </c>
      <c r="CM356" s="469">
        <v>-3.16</v>
      </c>
      <c r="CN356" s="528">
        <v>2.19</v>
      </c>
      <c r="CO356" s="476">
        <v>5.73</v>
      </c>
    </row>
    <row r="357" spans="1:93" ht="11.25" customHeight="1">
      <c r="A357" s="24" t="s">
        <v>3211</v>
      </c>
      <c r="B357" s="24" t="s">
        <v>3212</v>
      </c>
      <c r="C357" s="98" t="s">
        <v>1880</v>
      </c>
      <c r="D357" s="199">
        <v>23</v>
      </c>
      <c r="E357" s="121">
        <v>113</v>
      </c>
      <c r="F357" s="57" t="s">
        <v>2659</v>
      </c>
      <c r="G357" s="49" t="s">
        <v>2659</v>
      </c>
      <c r="H357" s="338">
        <v>48.19</v>
      </c>
      <c r="I357" s="227">
        <v>2.4901431832330361</v>
      </c>
      <c r="J357" s="113">
        <v>0.27</v>
      </c>
      <c r="K357" s="113">
        <v>0.3</v>
      </c>
      <c r="L357" s="83">
        <v>11.111111111111093</v>
      </c>
      <c r="M357" s="140">
        <v>42046</v>
      </c>
      <c r="N357" s="27">
        <v>42048</v>
      </c>
      <c r="O357" s="28">
        <v>42060</v>
      </c>
      <c r="P357" s="93" t="s">
        <v>1897</v>
      </c>
      <c r="Q357" s="515"/>
      <c r="R357" s="224">
        <v>1.2</v>
      </c>
      <c r="S357" s="231">
        <v>58.536585365853668</v>
      </c>
      <c r="T357" s="647">
        <v>192.33911332829177</v>
      </c>
      <c r="U357" s="227">
        <v>23.507317073170732</v>
      </c>
      <c r="V357" s="492">
        <v>6</v>
      </c>
      <c r="W357" s="161">
        <v>2.0499999999999998</v>
      </c>
      <c r="X357" s="149">
        <v>2.94</v>
      </c>
      <c r="Y357" s="155">
        <v>8.02</v>
      </c>
      <c r="Z357" s="149">
        <v>8.18</v>
      </c>
      <c r="AA357" s="156">
        <v>37.200000000000003</v>
      </c>
      <c r="AB357" s="432">
        <v>11.1</v>
      </c>
      <c r="AC357" s="440">
        <v>8.94</v>
      </c>
      <c r="AD357" s="443">
        <v>8.1999999999999993</v>
      </c>
      <c r="AE357" s="440">
        <v>7.99</v>
      </c>
      <c r="AF357" s="723">
        <v>16</v>
      </c>
      <c r="AG357" s="456">
        <v>11525</v>
      </c>
      <c r="AH357" s="653">
        <v>0.8</v>
      </c>
      <c r="AI357" s="767">
        <v>0</v>
      </c>
      <c r="AJ357" s="796">
        <v>0.50986912320297917</v>
      </c>
      <c r="AK357" s="688">
        <v>0.3232335420624638</v>
      </c>
      <c r="AL357" s="634">
        <v>3.8461538461538547</v>
      </c>
      <c r="AM357" s="631">
        <v>4.0041911525952045</v>
      </c>
      <c r="AN357" s="631">
        <v>4.1809268102644292</v>
      </c>
      <c r="AO357" s="235">
        <v>12.934693545685549</v>
      </c>
      <c r="AP357" s="808">
        <v>1.08</v>
      </c>
      <c r="AQ357" s="808">
        <v>1.04</v>
      </c>
      <c r="AR357" s="809" t="s">
        <v>1127</v>
      </c>
      <c r="AS357" s="808">
        <v>1</v>
      </c>
      <c r="AT357" s="796">
        <v>0.96</v>
      </c>
      <c r="AU357" s="809"/>
      <c r="AV357" s="821">
        <v>0.92</v>
      </c>
      <c r="AW357" s="821">
        <v>0.88</v>
      </c>
      <c r="AX357" s="811">
        <v>0.84</v>
      </c>
      <c r="AY357" s="811">
        <v>0.72</v>
      </c>
      <c r="AZ357" s="811">
        <v>0.6</v>
      </c>
      <c r="BA357" s="811">
        <v>0.4</v>
      </c>
      <c r="BB357" s="811">
        <v>0.32</v>
      </c>
      <c r="BC357" s="811">
        <v>0.23</v>
      </c>
      <c r="BD357" s="811">
        <v>0.19</v>
      </c>
      <c r="BE357" s="811">
        <v>0.15</v>
      </c>
      <c r="BF357" s="811">
        <v>0.11</v>
      </c>
      <c r="BG357" s="811">
        <v>7.7499999999999999E-2</v>
      </c>
      <c r="BH357" s="810">
        <v>9.5175000000000001</v>
      </c>
      <c r="BI357" s="405">
        <v>3.8461538461538547</v>
      </c>
      <c r="BJ357" s="405">
        <v>4</v>
      </c>
      <c r="BK357" s="405">
        <v>4.1666666666666741</v>
      </c>
      <c r="BL357" s="306">
        <v>4.3478260869565188</v>
      </c>
      <c r="BM357" s="404">
        <v>4.5454545454545414</v>
      </c>
      <c r="BN357" s="306">
        <v>4.7619047619047672</v>
      </c>
      <c r="BO357" s="306">
        <v>16.666666666666675</v>
      </c>
      <c r="BP357" s="306">
        <v>20</v>
      </c>
      <c r="BQ357" s="306">
        <v>50</v>
      </c>
      <c r="BR357" s="306">
        <v>25</v>
      </c>
      <c r="BS357" s="306">
        <v>39.130434782608688</v>
      </c>
      <c r="BT357" s="306">
        <v>21.052631578947366</v>
      </c>
      <c r="BU357" s="306">
        <v>26.666666666666682</v>
      </c>
      <c r="BV357" s="306">
        <v>36.363636363636353</v>
      </c>
      <c r="BW357" s="306">
        <v>41.935483870967751</v>
      </c>
      <c r="BX357" s="404">
        <v>20.165568389108657</v>
      </c>
      <c r="BY357" s="405">
        <v>15.448482639606883</v>
      </c>
      <c r="BZ357" s="788" t="s">
        <v>2442</v>
      </c>
      <c r="CA357" s="486">
        <v>-16.836247079673267</v>
      </c>
      <c r="CB357" s="348">
        <v>6.6710699934974649</v>
      </c>
      <c r="CC357" s="404">
        <v>58.106245660604301</v>
      </c>
      <c r="CD357" s="570">
        <v>1.1880000000000002</v>
      </c>
      <c r="CE357" s="419">
        <v>1.2942072</v>
      </c>
      <c r="CF357" s="419">
        <v>1.39761435528</v>
      </c>
      <c r="CG357" s="419">
        <v>1.5092837422668721</v>
      </c>
      <c r="CH357" s="496">
        <v>1.6298755132739953</v>
      </c>
      <c r="CI357" s="416">
        <v>7.0189808108208673</v>
      </c>
      <c r="CJ357" s="405">
        <v>14.565222682757559</v>
      </c>
      <c r="CK357" s="457">
        <v>1.17</v>
      </c>
      <c r="CL357" s="458">
        <v>29.93</v>
      </c>
      <c r="CM357" s="458">
        <v>-4.5999999999999996</v>
      </c>
      <c r="CN357" s="525">
        <v>4.5</v>
      </c>
      <c r="CO357" s="508">
        <v>8.01</v>
      </c>
    </row>
    <row r="358" spans="1:93" ht="11.25" customHeight="1">
      <c r="A358" s="24" t="s">
        <v>1782</v>
      </c>
      <c r="B358" s="24" t="s">
        <v>1783</v>
      </c>
      <c r="C358" s="29" t="s">
        <v>654</v>
      </c>
      <c r="D358" s="117">
        <v>5</v>
      </c>
      <c r="E358" s="24">
        <v>501</v>
      </c>
      <c r="F358" s="57" t="s">
        <v>2659</v>
      </c>
      <c r="G358" s="49" t="s">
        <v>2659</v>
      </c>
      <c r="H358" s="184">
        <v>94.46</v>
      </c>
      <c r="I358" s="227">
        <v>0.6775354647469829</v>
      </c>
      <c r="J358" s="126">
        <v>0.13</v>
      </c>
      <c r="K358" s="126">
        <v>0.16</v>
      </c>
      <c r="L358" s="83">
        <v>23.076923076923084</v>
      </c>
      <c r="M358" s="140">
        <v>41766</v>
      </c>
      <c r="N358" s="27">
        <v>41768</v>
      </c>
      <c r="O358" s="28">
        <v>41782</v>
      </c>
      <c r="P358" s="26" t="s">
        <v>1923</v>
      </c>
      <c r="Q358" s="627"/>
      <c r="R358" s="224">
        <v>0.64</v>
      </c>
      <c r="S358" s="231">
        <v>13.852813852813853</v>
      </c>
      <c r="T358" s="647">
        <v>89.456832270286029</v>
      </c>
      <c r="U358" s="227">
        <v>20.445887445887443</v>
      </c>
      <c r="V358" s="492">
        <v>12</v>
      </c>
      <c r="W358" s="161">
        <v>4.62</v>
      </c>
      <c r="X358" s="149">
        <v>0.9</v>
      </c>
      <c r="Y358" s="155">
        <v>0.54</v>
      </c>
      <c r="Z358" s="149">
        <v>3.95</v>
      </c>
      <c r="AA358" s="156">
        <v>21.7</v>
      </c>
      <c r="AB358" s="432">
        <v>32.700000000000003</v>
      </c>
      <c r="AC358" s="440">
        <v>22.06</v>
      </c>
      <c r="AD358" s="443">
        <v>18.600000000000001</v>
      </c>
      <c r="AE358" s="440">
        <v>22.65</v>
      </c>
      <c r="AF358" s="723">
        <v>11</v>
      </c>
      <c r="AG358" s="456">
        <v>2480</v>
      </c>
      <c r="AH358" s="653">
        <v>1.7</v>
      </c>
      <c r="AI358" s="767">
        <v>1.62</v>
      </c>
      <c r="AJ358" s="796" t="s">
        <v>462</v>
      </c>
      <c r="AK358" s="688" t="s">
        <v>462</v>
      </c>
      <c r="AL358" s="634">
        <v>24.489795918367353</v>
      </c>
      <c r="AM358" s="631">
        <v>32.877718390303976</v>
      </c>
      <c r="AN358" s="631" t="s">
        <v>462</v>
      </c>
      <c r="AO358" s="235">
        <v>7.3546494199949297</v>
      </c>
      <c r="AP358" s="808">
        <v>0.61</v>
      </c>
      <c r="AQ358" s="808">
        <v>0.49</v>
      </c>
      <c r="AR358" s="809" t="s">
        <v>1127</v>
      </c>
      <c r="AS358" s="808">
        <v>0.37</v>
      </c>
      <c r="AT358" s="796">
        <v>0.26</v>
      </c>
      <c r="AU358" s="809"/>
      <c r="AV358" s="821">
        <v>0.15</v>
      </c>
      <c r="AW358" s="827">
        <v>0</v>
      </c>
      <c r="AX358" s="812">
        <v>0.47</v>
      </c>
      <c r="AY358" s="812">
        <v>0.56000000000000005</v>
      </c>
      <c r="AZ358" s="811">
        <v>0.52</v>
      </c>
      <c r="BA358" s="811">
        <v>0.4</v>
      </c>
      <c r="BB358" s="811">
        <v>0.3</v>
      </c>
      <c r="BC358" s="811">
        <v>0.14000000000000001</v>
      </c>
      <c r="BD358" s="812">
        <v>0</v>
      </c>
      <c r="BE358" s="812">
        <v>0</v>
      </c>
      <c r="BF358" s="812">
        <v>0</v>
      </c>
      <c r="BG358" s="812">
        <v>0</v>
      </c>
      <c r="BH358" s="810">
        <v>4.2699999999999996</v>
      </c>
      <c r="BI358" s="405">
        <v>24.489795918367353</v>
      </c>
      <c r="BJ358" s="405">
        <v>32.432432432432435</v>
      </c>
      <c r="BK358" s="405">
        <v>42.307692307692292</v>
      </c>
      <c r="BL358" s="306">
        <v>73.333333333333343</v>
      </c>
      <c r="BM358" s="404">
        <v>0</v>
      </c>
      <c r="BN358" s="306">
        <v>0</v>
      </c>
      <c r="BO358" s="306">
        <v>0</v>
      </c>
      <c r="BP358" s="306">
        <v>7.6923076923077094</v>
      </c>
      <c r="BQ358" s="306">
        <v>30</v>
      </c>
      <c r="BR358" s="306">
        <v>33.33333333333335</v>
      </c>
      <c r="BS358" s="306">
        <v>114.28571428571428</v>
      </c>
      <c r="BT358" s="306">
        <v>0</v>
      </c>
      <c r="BU358" s="306">
        <v>0</v>
      </c>
      <c r="BV358" s="306">
        <v>0</v>
      </c>
      <c r="BW358" s="306">
        <v>0</v>
      </c>
      <c r="BX358" s="404">
        <v>23.858307286878716</v>
      </c>
      <c r="BY358" s="405">
        <v>32.054699274210364</v>
      </c>
      <c r="BZ358" s="788" t="s">
        <v>2441</v>
      </c>
      <c r="CA358" s="486" t="s">
        <v>462</v>
      </c>
      <c r="CB358" s="348" t="s">
        <v>462</v>
      </c>
      <c r="CC358" s="404">
        <v>67.447454580127328</v>
      </c>
      <c r="CD358" s="570">
        <v>0.67100000000000004</v>
      </c>
      <c r="CE358" s="419">
        <v>0.73810000000000009</v>
      </c>
      <c r="CF358" s="419">
        <v>0.81191000000000013</v>
      </c>
      <c r="CG358" s="419">
        <v>0.89310100000000026</v>
      </c>
      <c r="CH358" s="496">
        <v>0.98241110000000031</v>
      </c>
      <c r="CI358" s="416">
        <v>4.0965221000000005</v>
      </c>
      <c r="CJ358" s="405">
        <v>4.3367796951090414</v>
      </c>
      <c r="CK358" s="457">
        <v>2.2200000000000002</v>
      </c>
      <c r="CL358" s="458">
        <v>54.49</v>
      </c>
      <c r="CM358" s="458">
        <v>-2.4300000000000002</v>
      </c>
      <c r="CN358" s="525">
        <v>8.57</v>
      </c>
      <c r="CO358" s="508">
        <v>13.26</v>
      </c>
    </row>
    <row r="359" spans="1:93" ht="11.25" customHeight="1">
      <c r="A359" s="24" t="s">
        <v>2674</v>
      </c>
      <c r="B359" s="24" t="s">
        <v>947</v>
      </c>
      <c r="C359" s="98" t="s">
        <v>353</v>
      </c>
      <c r="D359" s="117">
        <v>5</v>
      </c>
      <c r="E359" s="24">
        <v>522</v>
      </c>
      <c r="F359" s="57" t="s">
        <v>2659</v>
      </c>
      <c r="G359" s="49" t="s">
        <v>2659</v>
      </c>
      <c r="H359" s="184">
        <v>100.32</v>
      </c>
      <c r="I359" s="227">
        <v>0.99681020733652315</v>
      </c>
      <c r="J359" s="126">
        <v>0.22</v>
      </c>
      <c r="K359" s="126">
        <v>0.25</v>
      </c>
      <c r="L359" s="83">
        <v>13.636363636363647</v>
      </c>
      <c r="M359" s="140">
        <v>41870</v>
      </c>
      <c r="N359" s="27">
        <v>41872</v>
      </c>
      <c r="O359" s="28">
        <v>41886</v>
      </c>
      <c r="P359" s="93" t="s">
        <v>3187</v>
      </c>
      <c r="Q359" s="24"/>
      <c r="R359" s="224">
        <v>1</v>
      </c>
      <c r="S359" s="231">
        <v>22.831050228310502</v>
      </c>
      <c r="T359" s="680">
        <v>77.928550980964516</v>
      </c>
      <c r="U359" s="227">
        <v>22.904109589041095</v>
      </c>
      <c r="V359" s="263">
        <v>12</v>
      </c>
      <c r="W359" s="161">
        <v>4.38</v>
      </c>
      <c r="X359" s="149">
        <v>2.29</v>
      </c>
      <c r="Y359" s="155">
        <v>2.66</v>
      </c>
      <c r="Z359" s="149">
        <v>3.11</v>
      </c>
      <c r="AA359" s="156">
        <v>13.7</v>
      </c>
      <c r="AB359" s="432">
        <v>10.9</v>
      </c>
      <c r="AC359" s="440">
        <v>11.89</v>
      </c>
      <c r="AD359" s="443">
        <v>59</v>
      </c>
      <c r="AE359" s="440">
        <v>10</v>
      </c>
      <c r="AF359" s="723">
        <v>6</v>
      </c>
      <c r="AG359" s="456">
        <v>2266</v>
      </c>
      <c r="AH359" s="653">
        <v>1.2</v>
      </c>
      <c r="AI359" s="767">
        <v>0.27</v>
      </c>
      <c r="AJ359" s="796" t="s">
        <v>462</v>
      </c>
      <c r="AK359" s="688" t="s">
        <v>462</v>
      </c>
      <c r="AL359" s="634">
        <v>11.904761904761907</v>
      </c>
      <c r="AM359" s="631">
        <v>12.510910526821718</v>
      </c>
      <c r="AN359" s="631" t="s">
        <v>462</v>
      </c>
      <c r="AO359" s="235" t="s">
        <v>462</v>
      </c>
      <c r="AP359" s="808">
        <v>0.94</v>
      </c>
      <c r="AQ359" s="808">
        <v>0.84</v>
      </c>
      <c r="AR359" s="809"/>
      <c r="AS359" s="808">
        <v>0.76</v>
      </c>
      <c r="AT359" s="796">
        <v>0.66</v>
      </c>
      <c r="AU359" s="809"/>
      <c r="AV359" s="821">
        <v>0.15</v>
      </c>
      <c r="AW359" s="827">
        <v>0</v>
      </c>
      <c r="AX359" s="812">
        <v>0</v>
      </c>
      <c r="AY359" s="812">
        <v>0</v>
      </c>
      <c r="AZ359" s="812">
        <v>0</v>
      </c>
      <c r="BA359" s="812">
        <v>0</v>
      </c>
      <c r="BB359" s="812">
        <v>0</v>
      </c>
      <c r="BC359" s="812">
        <v>0</v>
      </c>
      <c r="BD359" s="812">
        <v>0</v>
      </c>
      <c r="BE359" s="812">
        <v>0</v>
      </c>
      <c r="BF359" s="812">
        <v>0</v>
      </c>
      <c r="BG359" s="812">
        <v>0</v>
      </c>
      <c r="BH359" s="810">
        <v>3.35</v>
      </c>
      <c r="BI359" s="405">
        <v>11.904761904761907</v>
      </c>
      <c r="BJ359" s="405">
        <v>10.526315789473673</v>
      </c>
      <c r="BK359" s="405">
        <v>15.151515151515138</v>
      </c>
      <c r="BL359" s="306">
        <v>340</v>
      </c>
      <c r="BM359" s="404">
        <v>0</v>
      </c>
      <c r="BN359" s="306">
        <v>0</v>
      </c>
      <c r="BO359" s="306">
        <v>0</v>
      </c>
      <c r="BP359" s="306">
        <v>0</v>
      </c>
      <c r="BQ359" s="306">
        <v>0</v>
      </c>
      <c r="BR359" s="306">
        <v>0</v>
      </c>
      <c r="BS359" s="306">
        <v>0</v>
      </c>
      <c r="BT359" s="306">
        <v>0</v>
      </c>
      <c r="BU359" s="306">
        <v>0</v>
      </c>
      <c r="BV359" s="306">
        <v>0</v>
      </c>
      <c r="BW359" s="306">
        <v>0</v>
      </c>
      <c r="BX359" s="404">
        <v>25.172172856383384</v>
      </c>
      <c r="BY359" s="405">
        <v>84.292158906516235</v>
      </c>
      <c r="BZ359" s="788" t="s">
        <v>2558</v>
      </c>
      <c r="CA359" s="486" t="s">
        <v>462</v>
      </c>
      <c r="CB359" s="348" t="s">
        <v>462</v>
      </c>
      <c r="CC359" s="404">
        <v>59.246484018264844</v>
      </c>
      <c r="CD359" s="570">
        <v>1.034</v>
      </c>
      <c r="CE359" s="419">
        <v>1.1374000000000002</v>
      </c>
      <c r="CF359" s="419">
        <v>1.2511400000000004</v>
      </c>
      <c r="CG359" s="419">
        <v>1.3762540000000005</v>
      </c>
      <c r="CH359" s="496">
        <v>1.5138794000000007</v>
      </c>
      <c r="CI359" s="416">
        <v>6.3126734000000013</v>
      </c>
      <c r="CJ359" s="405">
        <v>6.2925372807017554</v>
      </c>
      <c r="CK359" s="457">
        <v>1.54</v>
      </c>
      <c r="CL359" s="458">
        <v>28.18</v>
      </c>
      <c r="CM359" s="458">
        <v>-1.27</v>
      </c>
      <c r="CN359" s="525">
        <v>3.34</v>
      </c>
      <c r="CO359" s="508">
        <v>8.86</v>
      </c>
    </row>
    <row r="360" spans="1:93" ht="11.25" customHeight="1">
      <c r="A360" s="193" t="s">
        <v>2837</v>
      </c>
      <c r="B360" s="32" t="s">
        <v>3250</v>
      </c>
      <c r="C360" s="35" t="s">
        <v>3690</v>
      </c>
      <c r="D360" s="118">
        <v>12</v>
      </c>
      <c r="E360" s="121">
        <v>266</v>
      </c>
      <c r="F360" s="40" t="s">
        <v>2049</v>
      </c>
      <c r="G360" s="42" t="s">
        <v>2049</v>
      </c>
      <c r="H360" s="185">
        <v>200.05</v>
      </c>
      <c r="I360" s="229">
        <v>2.9992501874531365</v>
      </c>
      <c r="J360" s="125">
        <v>1.33</v>
      </c>
      <c r="K360" s="125">
        <v>1.5</v>
      </c>
      <c r="L360" s="84">
        <v>12.781954887218049</v>
      </c>
      <c r="M360" s="215">
        <v>41969</v>
      </c>
      <c r="N360" s="44">
        <v>41974</v>
      </c>
      <c r="O360" s="34">
        <v>41999</v>
      </c>
      <c r="P360" s="268" t="s">
        <v>31</v>
      </c>
      <c r="Q360" s="32"/>
      <c r="R360" s="224">
        <v>6</v>
      </c>
      <c r="S360" s="231">
        <v>53.523639607493301</v>
      </c>
      <c r="T360" s="680">
        <v>283.4688379618072</v>
      </c>
      <c r="U360" s="227">
        <v>17.845673505798395</v>
      </c>
      <c r="V360" s="264">
        <v>12</v>
      </c>
      <c r="W360" s="162">
        <v>11.21</v>
      </c>
      <c r="X360" s="150">
        <v>2.02</v>
      </c>
      <c r="Y360" s="157">
        <v>1.38</v>
      </c>
      <c r="Z360" s="1105">
        <v>18.54</v>
      </c>
      <c r="AA360" s="158">
        <v>84.6</v>
      </c>
      <c r="AB360" s="434">
        <v>24</v>
      </c>
      <c r="AC360" s="475">
        <v>11.4</v>
      </c>
      <c r="AD360" s="445">
        <v>8</v>
      </c>
      <c r="AE360" s="444">
        <v>8.85</v>
      </c>
      <c r="AF360" s="725">
        <v>23</v>
      </c>
      <c r="AG360" s="467">
        <v>63132</v>
      </c>
      <c r="AH360" s="738">
        <v>0.1</v>
      </c>
      <c r="AI360" s="769">
        <v>1.81</v>
      </c>
      <c r="AJ360" s="796">
        <v>2.3245428730557571</v>
      </c>
      <c r="AK360" s="688">
        <v>0.94451930409516238</v>
      </c>
      <c r="AL360" s="634">
        <v>14.853556485355647</v>
      </c>
      <c r="AM360" s="631">
        <v>19.095767581198906</v>
      </c>
      <c r="AN360" s="631">
        <v>18.596342984446057</v>
      </c>
      <c r="AO360" s="235">
        <v>19.688684925567635</v>
      </c>
      <c r="AP360" s="808">
        <v>5.49</v>
      </c>
      <c r="AQ360" s="808">
        <v>4.78</v>
      </c>
      <c r="AR360" s="809"/>
      <c r="AS360" s="808">
        <v>4.1500000000000004</v>
      </c>
      <c r="AT360" s="796">
        <v>3.25</v>
      </c>
      <c r="AU360" s="809"/>
      <c r="AV360" s="810">
        <v>2.64</v>
      </c>
      <c r="AW360" s="811">
        <v>2.34</v>
      </c>
      <c r="AX360" s="811">
        <v>1.83</v>
      </c>
      <c r="AY360" s="811">
        <v>1.47</v>
      </c>
      <c r="AZ360" s="811">
        <v>1.25</v>
      </c>
      <c r="BA360" s="811">
        <v>1.05</v>
      </c>
      <c r="BB360" s="811">
        <v>0.91</v>
      </c>
      <c r="BC360" s="811">
        <v>0.57999999999999996</v>
      </c>
      <c r="BD360" s="812">
        <v>0.44</v>
      </c>
      <c r="BE360" s="812">
        <v>0.44</v>
      </c>
      <c r="BF360" s="812">
        <v>0.44</v>
      </c>
      <c r="BG360" s="811">
        <v>0.88</v>
      </c>
      <c r="BH360" s="810">
        <v>31.94</v>
      </c>
      <c r="BI360" s="405">
        <v>14.853556485355647</v>
      </c>
      <c r="BJ360" s="405">
        <v>15.180722891566267</v>
      </c>
      <c r="BK360" s="405">
        <v>27.692307692307704</v>
      </c>
      <c r="BL360" s="306">
        <v>23.106060606060595</v>
      </c>
      <c r="BM360" s="404">
        <v>12.820512820512842</v>
      </c>
      <c r="BN360" s="306">
        <v>27.868852459016381</v>
      </c>
      <c r="BO360" s="306">
        <v>24.489795918367353</v>
      </c>
      <c r="BP360" s="306">
        <v>17.600000000000001</v>
      </c>
      <c r="BQ360" s="306">
        <v>19.047619047619047</v>
      </c>
      <c r="BR360" s="306">
        <v>15.384615384615397</v>
      </c>
      <c r="BS360" s="306">
        <v>56.896551724137943</v>
      </c>
      <c r="BT360" s="306">
        <v>31.818181818181813</v>
      </c>
      <c r="BU360" s="306">
        <v>0</v>
      </c>
      <c r="BV360" s="306">
        <v>0</v>
      </c>
      <c r="BW360" s="306">
        <v>0</v>
      </c>
      <c r="BX360" s="404">
        <v>19.117251789849394</v>
      </c>
      <c r="BY360" s="405">
        <v>14.069962697410508</v>
      </c>
      <c r="BZ360" s="788" t="s">
        <v>2558</v>
      </c>
      <c r="CA360" s="486">
        <v>3.7499196661007979</v>
      </c>
      <c r="CB360" s="348">
        <v>21.595593171899193</v>
      </c>
      <c r="CC360" s="404">
        <v>75.728068688670817</v>
      </c>
      <c r="CD360" s="570">
        <v>6.0390000000000006</v>
      </c>
      <c r="CE360" s="420">
        <v>6.6429000000000009</v>
      </c>
      <c r="CF360" s="420">
        <v>7.2307966500000012</v>
      </c>
      <c r="CG360" s="420">
        <v>7.8707221535250014</v>
      </c>
      <c r="CH360" s="497">
        <v>8.567281064111965</v>
      </c>
      <c r="CI360" s="421">
        <v>36.350699867636969</v>
      </c>
      <c r="CJ360" s="409">
        <v>18.170807232010482</v>
      </c>
      <c r="CK360" s="468">
        <v>0.66</v>
      </c>
      <c r="CL360" s="469">
        <v>34.42</v>
      </c>
      <c r="CM360" s="469">
        <v>-2.67</v>
      </c>
      <c r="CN360" s="528">
        <v>3.49</v>
      </c>
      <c r="CO360" s="476">
        <v>13.62</v>
      </c>
    </row>
    <row r="361" spans="1:93" ht="11.25" customHeight="1">
      <c r="A361" s="15" t="s">
        <v>1113</v>
      </c>
      <c r="B361" s="16" t="s">
        <v>1114</v>
      </c>
      <c r="C361" s="373" t="s">
        <v>3418</v>
      </c>
      <c r="D361" s="116">
        <v>8</v>
      </c>
      <c r="E361" s="16">
        <v>394</v>
      </c>
      <c r="F361" s="78" t="s">
        <v>2659</v>
      </c>
      <c r="G361" s="50" t="s">
        <v>2659</v>
      </c>
      <c r="H361" s="184">
        <v>68.42</v>
      </c>
      <c r="I361" s="226">
        <v>3.8585209003215439</v>
      </c>
      <c r="J361" s="127">
        <v>0.61499999999999999</v>
      </c>
      <c r="K361" s="127">
        <v>0.66</v>
      </c>
      <c r="L361" s="96">
        <v>7.3170731707317138</v>
      </c>
      <c r="M361" s="105">
        <v>42061</v>
      </c>
      <c r="N361" s="20">
        <v>42065</v>
      </c>
      <c r="O361" s="21">
        <v>42073</v>
      </c>
      <c r="P361" s="269" t="s">
        <v>2157</v>
      </c>
      <c r="Q361" s="893" t="s">
        <v>3140</v>
      </c>
      <c r="R361" s="225">
        <v>2.64</v>
      </c>
      <c r="S361" s="675">
        <v>80.243161094224931</v>
      </c>
      <c r="T361" s="684" t="s">
        <v>462</v>
      </c>
      <c r="U361" s="226">
        <v>20.796352583586625</v>
      </c>
      <c r="V361" s="263">
        <v>12</v>
      </c>
      <c r="W361" s="169">
        <v>3.29</v>
      </c>
      <c r="X361" s="171">
        <v>2.31</v>
      </c>
      <c r="Y361" s="170">
        <v>3.52</v>
      </c>
      <c r="Z361" s="171" t="s">
        <v>462</v>
      </c>
      <c r="AA361" s="156">
        <v>-66.599999999999994</v>
      </c>
      <c r="AB361" s="433">
        <v>4.0999999999999996</v>
      </c>
      <c r="AC361" s="441">
        <v>7.48</v>
      </c>
      <c r="AD361" s="442">
        <v>11.3</v>
      </c>
      <c r="AE361" s="442">
        <v>9</v>
      </c>
      <c r="AF361" s="724">
        <v>12</v>
      </c>
      <c r="AG361" s="461">
        <v>24635</v>
      </c>
      <c r="AH361" s="767">
        <v>0.26</v>
      </c>
      <c r="AI361" s="767" t="s">
        <v>462</v>
      </c>
      <c r="AJ361" s="795">
        <v>1.2352260890369422</v>
      </c>
      <c r="AK361" s="794" t="s">
        <v>462</v>
      </c>
      <c r="AL361" s="632">
        <v>11.818181818181817</v>
      </c>
      <c r="AM361" s="633">
        <v>12.378786824632737</v>
      </c>
      <c r="AN361" s="633">
        <v>13.958054806117449</v>
      </c>
      <c r="AO361" s="234" t="s">
        <v>462</v>
      </c>
      <c r="AP361" s="803">
        <v>2.46</v>
      </c>
      <c r="AQ361" s="803">
        <v>2.2000000000000002</v>
      </c>
      <c r="AR361" s="802"/>
      <c r="AS361" s="803">
        <v>2.0666666666666669</v>
      </c>
      <c r="AT361" s="795">
        <v>1.7333333333333334</v>
      </c>
      <c r="AU361" s="802"/>
      <c r="AV361" s="826">
        <v>1.4166666666666667</v>
      </c>
      <c r="AW361" s="826">
        <v>1.28</v>
      </c>
      <c r="AX361" s="806">
        <v>0.6133333333333334</v>
      </c>
      <c r="AY361" s="807">
        <v>0</v>
      </c>
      <c r="AZ361" s="807">
        <v>0</v>
      </c>
      <c r="BA361" s="807">
        <v>0</v>
      </c>
      <c r="BB361" s="807">
        <v>0</v>
      </c>
      <c r="BC361" s="807">
        <v>0</v>
      </c>
      <c r="BD361" s="807">
        <v>0</v>
      </c>
      <c r="BE361" s="807">
        <v>0</v>
      </c>
      <c r="BF361" s="807">
        <v>0</v>
      </c>
      <c r="BG361" s="807">
        <v>0</v>
      </c>
      <c r="BH361" s="805">
        <v>11.77</v>
      </c>
      <c r="BI361" s="407">
        <v>11.818181818181817</v>
      </c>
      <c r="BJ361" s="407">
        <v>6.4516129032258007</v>
      </c>
      <c r="BK361" s="407">
        <v>19.23076923076923</v>
      </c>
      <c r="BL361" s="394">
        <v>22.352941176470576</v>
      </c>
      <c r="BM361" s="406">
        <v>10.677083333333325</v>
      </c>
      <c r="BN361" s="394">
        <v>108.69565217391303</v>
      </c>
      <c r="BO361" s="394">
        <v>0</v>
      </c>
      <c r="BP361" s="394">
        <v>0</v>
      </c>
      <c r="BQ361" s="394">
        <v>0</v>
      </c>
      <c r="BR361" s="394">
        <v>0</v>
      </c>
      <c r="BS361" s="394">
        <v>0</v>
      </c>
      <c r="BT361" s="394">
        <v>0</v>
      </c>
      <c r="BU361" s="394">
        <v>0</v>
      </c>
      <c r="BV361" s="394">
        <v>0</v>
      </c>
      <c r="BW361" s="394">
        <v>0</v>
      </c>
      <c r="BX361" s="406">
        <v>11.948416042392919</v>
      </c>
      <c r="BY361" s="407">
        <v>26.880035238287999</v>
      </c>
      <c r="BZ361" s="787" t="s">
        <v>1862</v>
      </c>
      <c r="CA361" s="682">
        <v>-2.9797768771476321</v>
      </c>
      <c r="CB361" s="350">
        <v>17.816575706438993</v>
      </c>
      <c r="CC361" s="406">
        <v>53.074585217584698</v>
      </c>
      <c r="CD361" s="554">
        <v>2.5608599999999999</v>
      </c>
      <c r="CE361" s="417">
        <v>2.7524123279999997</v>
      </c>
      <c r="CF361" s="417">
        <v>3.0001294375200001</v>
      </c>
      <c r="CG361" s="417">
        <v>3.2701410868968002</v>
      </c>
      <c r="CH361" s="495">
        <v>3.5644537847175126</v>
      </c>
      <c r="CI361" s="416">
        <v>15.147996637134312</v>
      </c>
      <c r="CJ361" s="405">
        <v>22.139720311508785</v>
      </c>
      <c r="CK361" s="462">
        <v>0.41</v>
      </c>
      <c r="CL361" s="463">
        <v>49.87</v>
      </c>
      <c r="CM361" s="463">
        <v>-0.77</v>
      </c>
      <c r="CN361" s="529">
        <v>5.76</v>
      </c>
      <c r="CO361" s="530">
        <v>12.54</v>
      </c>
    </row>
    <row r="362" spans="1:93" ht="11.25" customHeight="1">
      <c r="A362" s="23" t="s">
        <v>765</v>
      </c>
      <c r="B362" s="24" t="s">
        <v>766</v>
      </c>
      <c r="C362" s="98" t="s">
        <v>1685</v>
      </c>
      <c r="D362" s="117">
        <v>52</v>
      </c>
      <c r="E362" s="121">
        <v>13</v>
      </c>
      <c r="F362" s="38" t="s">
        <v>2049</v>
      </c>
      <c r="G362" s="39" t="s">
        <v>1572</v>
      </c>
      <c r="H362" s="161">
        <v>74.09</v>
      </c>
      <c r="I362" s="227">
        <v>1.2417330273991092</v>
      </c>
      <c r="J362" s="126">
        <v>0.18</v>
      </c>
      <c r="K362" s="126">
        <v>0.23</v>
      </c>
      <c r="L362" s="218">
        <v>27.777777777777789</v>
      </c>
      <c r="M362" s="140">
        <v>41841</v>
      </c>
      <c r="N362" s="27">
        <v>41843</v>
      </c>
      <c r="O362" s="28">
        <v>41857</v>
      </c>
      <c r="P362" s="93" t="s">
        <v>1524</v>
      </c>
      <c r="Q362" s="24"/>
      <c r="R362" s="224">
        <v>0.92</v>
      </c>
      <c r="S362" s="231">
        <v>36.363636363636367</v>
      </c>
      <c r="T362" s="680">
        <v>196.40134099006951</v>
      </c>
      <c r="U362" s="227">
        <v>29.284584980237156</v>
      </c>
      <c r="V362" s="263">
        <v>1</v>
      </c>
      <c r="W362" s="161">
        <v>2.5299999999999998</v>
      </c>
      <c r="X362" s="149">
        <v>1.63</v>
      </c>
      <c r="Y362" s="155">
        <v>1.3</v>
      </c>
      <c r="Z362" s="149">
        <v>6.75</v>
      </c>
      <c r="AA362" s="156">
        <v>22.4</v>
      </c>
      <c r="AB362" s="432">
        <v>26.6</v>
      </c>
      <c r="AC362" s="440">
        <v>22.83</v>
      </c>
      <c r="AD362" s="443">
        <v>7.5</v>
      </c>
      <c r="AE362" s="443">
        <v>17.93</v>
      </c>
      <c r="AF362" s="723">
        <v>28</v>
      </c>
      <c r="AG362" s="456">
        <v>72083</v>
      </c>
      <c r="AH362" s="653">
        <v>0.1</v>
      </c>
      <c r="AI362" s="767">
        <v>1.06</v>
      </c>
      <c r="AJ362" s="796">
        <v>2.4750660070088588</v>
      </c>
      <c r="AK362" s="688">
        <v>0.6653330433284832</v>
      </c>
      <c r="AL362" s="634">
        <v>20.588235294117641</v>
      </c>
      <c r="AM362" s="631">
        <v>17.927370799407338</v>
      </c>
      <c r="AN362" s="631">
        <v>18.562995052566443</v>
      </c>
      <c r="AO362" s="638">
        <v>27.900305326338138</v>
      </c>
      <c r="AP362" s="808">
        <v>0.82</v>
      </c>
      <c r="AQ362" s="808">
        <v>0.68</v>
      </c>
      <c r="AR362" s="809"/>
      <c r="AS362" s="808">
        <v>0.6</v>
      </c>
      <c r="AT362" s="796">
        <v>0.5</v>
      </c>
      <c r="AU362" s="809"/>
      <c r="AV362" s="821">
        <v>0.4</v>
      </c>
      <c r="AW362" s="821">
        <v>0.35</v>
      </c>
      <c r="AX362" s="811">
        <v>0.33</v>
      </c>
      <c r="AY362" s="811">
        <v>0.26</v>
      </c>
      <c r="AZ362" s="811">
        <v>0.16</v>
      </c>
      <c r="BA362" s="811">
        <v>0.1</v>
      </c>
      <c r="BB362" s="811">
        <v>7.0000000000000007E-2</v>
      </c>
      <c r="BC362" s="811">
        <v>5.2499999999999998E-2</v>
      </c>
      <c r="BD362" s="811">
        <v>0.04</v>
      </c>
      <c r="BE362" s="811">
        <v>3.7499999999999999E-2</v>
      </c>
      <c r="BF362" s="811">
        <v>3.5000000000000003E-2</v>
      </c>
      <c r="BG362" s="811">
        <v>0.03</v>
      </c>
      <c r="BH362" s="810">
        <v>4.4649999999999999</v>
      </c>
      <c r="BI362" s="405">
        <v>20.588235294117641</v>
      </c>
      <c r="BJ362" s="405">
        <v>13.333333333333353</v>
      </c>
      <c r="BK362" s="405">
        <v>20</v>
      </c>
      <c r="BL362" s="306">
        <v>25</v>
      </c>
      <c r="BM362" s="404">
        <v>14.285714285714302</v>
      </c>
      <c r="BN362" s="306">
        <v>6.0606060606060552</v>
      </c>
      <c r="BO362" s="306">
        <v>26.923076923076916</v>
      </c>
      <c r="BP362" s="306">
        <v>62.5</v>
      </c>
      <c r="BQ362" s="306">
        <v>60</v>
      </c>
      <c r="BR362" s="306">
        <v>42.857142857142861</v>
      </c>
      <c r="BS362" s="306">
        <v>33.33333333333335</v>
      </c>
      <c r="BT362" s="306">
        <v>31.25</v>
      </c>
      <c r="BU362" s="306">
        <v>6.6666666666666652</v>
      </c>
      <c r="BV362" s="306">
        <v>7.1428571428571397</v>
      </c>
      <c r="BW362" s="306">
        <v>16.666666666666675</v>
      </c>
      <c r="BX362" s="404">
        <v>25.773842170901005</v>
      </c>
      <c r="BY362" s="405">
        <v>17.188862074806842</v>
      </c>
      <c r="BZ362" s="788" t="s">
        <v>2441</v>
      </c>
      <c r="CA362" s="486">
        <v>-9.4798569002716029</v>
      </c>
      <c r="CB362" s="348">
        <v>19.804728079965553</v>
      </c>
      <c r="CC362" s="404">
        <v>83.375177865612642</v>
      </c>
      <c r="CD362" s="570">
        <v>0.90200000000000002</v>
      </c>
      <c r="CE362" s="419">
        <v>0.99220000000000008</v>
      </c>
      <c r="CF362" s="419">
        <v>1.0914200000000003</v>
      </c>
      <c r="CG362" s="419">
        <v>1.2005620000000004</v>
      </c>
      <c r="CH362" s="496">
        <v>1.3206182000000004</v>
      </c>
      <c r="CI362" s="416">
        <v>5.5068002000000007</v>
      </c>
      <c r="CJ362" s="405">
        <v>7.4325822648130657</v>
      </c>
      <c r="CK362" s="457">
        <v>1.1200000000000001</v>
      </c>
      <c r="CL362" s="458">
        <v>70.02</v>
      </c>
      <c r="CM362" s="458">
        <v>-2.4900000000000002</v>
      </c>
      <c r="CN362" s="459">
        <v>6.98</v>
      </c>
      <c r="CO362" s="460">
        <v>31.82</v>
      </c>
    </row>
    <row r="363" spans="1:93" ht="11.25" customHeight="1">
      <c r="A363" s="23" t="s">
        <v>2186</v>
      </c>
      <c r="B363" s="24" t="s">
        <v>2189</v>
      </c>
      <c r="C363" s="29" t="s">
        <v>497</v>
      </c>
      <c r="D363" s="117">
        <v>14</v>
      </c>
      <c r="E363" s="121">
        <v>208</v>
      </c>
      <c r="F363" s="57" t="s">
        <v>2659</v>
      </c>
      <c r="G363" s="49" t="s">
        <v>2659</v>
      </c>
      <c r="H363" s="989">
        <v>47.5</v>
      </c>
      <c r="I363" s="227">
        <v>3.2</v>
      </c>
      <c r="J363" s="126">
        <v>0.33</v>
      </c>
      <c r="K363" s="126">
        <v>0.38</v>
      </c>
      <c r="L363" s="83">
        <v>15.151515151515138</v>
      </c>
      <c r="M363" s="140">
        <v>41908</v>
      </c>
      <c r="N363" s="27">
        <v>41912</v>
      </c>
      <c r="O363" s="28">
        <v>41927</v>
      </c>
      <c r="P363" s="93" t="s">
        <v>1514</v>
      </c>
      <c r="Q363" s="24"/>
      <c r="R363" s="224">
        <v>1.52</v>
      </c>
      <c r="S363" s="231">
        <v>33.187772925764193</v>
      </c>
      <c r="T363" s="680" t="s">
        <v>462</v>
      </c>
      <c r="U363" s="227">
        <v>10.37117903930131</v>
      </c>
      <c r="V363" s="263">
        <v>12</v>
      </c>
      <c r="W363" s="1001">
        <v>4.58</v>
      </c>
      <c r="X363" s="1002" t="s">
        <v>462</v>
      </c>
      <c r="Y363" s="1003" t="s">
        <v>462</v>
      </c>
      <c r="Z363" s="1002" t="s">
        <v>462</v>
      </c>
      <c r="AA363" s="481" t="s">
        <v>462</v>
      </c>
      <c r="AB363" s="484" t="s">
        <v>462</v>
      </c>
      <c r="AC363" s="482" t="s">
        <v>462</v>
      </c>
      <c r="AD363" s="523" t="s">
        <v>462</v>
      </c>
      <c r="AE363" s="523" t="s">
        <v>462</v>
      </c>
      <c r="AF363" s="723">
        <v>0</v>
      </c>
      <c r="AG363" s="735">
        <v>56</v>
      </c>
      <c r="AH363" s="710" t="s">
        <v>462</v>
      </c>
      <c r="AI363" s="479" t="s">
        <v>462</v>
      </c>
      <c r="AJ363" s="796" t="s">
        <v>462</v>
      </c>
      <c r="AK363" s="688">
        <v>1.1244151722643363</v>
      </c>
      <c r="AL363" s="634">
        <v>17.425216422387923</v>
      </c>
      <c r="AM363" s="631">
        <v>14.749900370745262</v>
      </c>
      <c r="AN363" s="631">
        <v>11.924507720098054</v>
      </c>
      <c r="AO363" s="235">
        <v>10.605075433200174</v>
      </c>
      <c r="AP363" s="808">
        <v>1.37</v>
      </c>
      <c r="AQ363" s="808">
        <v>1.1667000000000001</v>
      </c>
      <c r="AR363" s="809" t="s">
        <v>1127</v>
      </c>
      <c r="AS363" s="808">
        <v>1.1666700000000001</v>
      </c>
      <c r="AT363" s="796">
        <v>0.90669999999999995</v>
      </c>
      <c r="AU363" s="809"/>
      <c r="AV363" s="821">
        <v>0.84</v>
      </c>
      <c r="AW363" s="821">
        <v>0.78</v>
      </c>
      <c r="AX363" s="811">
        <v>0.75329999999999997</v>
      </c>
      <c r="AY363" s="811">
        <v>0.72</v>
      </c>
      <c r="AZ363" s="811">
        <v>0.66669999999999996</v>
      </c>
      <c r="BA363" s="811">
        <v>0.57330000000000003</v>
      </c>
      <c r="BB363" s="811">
        <v>0.5</v>
      </c>
      <c r="BC363" s="811">
        <v>0.38669999999999999</v>
      </c>
      <c r="BD363" s="812">
        <v>0.27329999999999999</v>
      </c>
      <c r="BE363" s="811">
        <v>0.1867</v>
      </c>
      <c r="BF363" s="811">
        <v>0</v>
      </c>
      <c r="BG363" s="811">
        <v>0</v>
      </c>
      <c r="BH363" s="810">
        <v>10.29007</v>
      </c>
      <c r="BI363" s="405">
        <v>17.425216422387923</v>
      </c>
      <c r="BJ363" s="405">
        <v>2.5714212245064871E-3</v>
      </c>
      <c r="BK363" s="405">
        <v>28.672107643101373</v>
      </c>
      <c r="BL363" s="306">
        <v>7.9404761904761978</v>
      </c>
      <c r="BM363" s="404">
        <v>7.6923076923076872</v>
      </c>
      <c r="BN363" s="306">
        <v>3.5444046196734469</v>
      </c>
      <c r="BO363" s="306">
        <v>4.6249999999999902</v>
      </c>
      <c r="BP363" s="306">
        <v>7.9946002699865071</v>
      </c>
      <c r="BQ363" s="306">
        <v>16.291644863073419</v>
      </c>
      <c r="BR363" s="306">
        <v>14.66</v>
      </c>
      <c r="BS363" s="306">
        <v>29.299198344970257</v>
      </c>
      <c r="BT363" s="306">
        <v>41.492864983534574</v>
      </c>
      <c r="BU363" s="306">
        <v>46.384574183181556</v>
      </c>
      <c r="BV363" s="306">
        <v>0</v>
      </c>
      <c r="BW363" s="306">
        <v>0</v>
      </c>
      <c r="BX363" s="404">
        <v>15.068331108927827</v>
      </c>
      <c r="BY363" s="405">
        <v>14.495888151705705</v>
      </c>
      <c r="BZ363" s="788" t="s">
        <v>2637</v>
      </c>
      <c r="CA363" s="486">
        <v>4.753328680796745</v>
      </c>
      <c r="CB363" s="348">
        <v>15.124507720098055</v>
      </c>
      <c r="CC363" s="404">
        <v>49.964104803493449</v>
      </c>
      <c r="CD363" s="570">
        <v>1.4111000000000002</v>
      </c>
      <c r="CE363" s="419">
        <v>1.4534330000000002</v>
      </c>
      <c r="CF363" s="419">
        <v>1.4970359900000003</v>
      </c>
      <c r="CG363" s="419">
        <v>1.5419470697000004</v>
      </c>
      <c r="CH363" s="496">
        <v>1.5882054817910005</v>
      </c>
      <c r="CI363" s="416">
        <v>7.4917215414910014</v>
      </c>
      <c r="CJ363" s="405">
        <v>15.772045350507371</v>
      </c>
      <c r="CK363" s="483" t="s">
        <v>462</v>
      </c>
      <c r="CL363" s="502">
        <v>24.84</v>
      </c>
      <c r="CM363" s="502">
        <v>-3.04</v>
      </c>
      <c r="CN363" s="526">
        <v>3.77</v>
      </c>
      <c r="CO363" s="527">
        <v>10.77</v>
      </c>
    </row>
    <row r="364" spans="1:93" ht="11.25" customHeight="1">
      <c r="A364" s="23" t="s">
        <v>1095</v>
      </c>
      <c r="B364" s="24" t="s">
        <v>1096</v>
      </c>
      <c r="C364" s="217" t="s">
        <v>2678</v>
      </c>
      <c r="D364" s="117">
        <v>5</v>
      </c>
      <c r="E364" s="24">
        <v>553</v>
      </c>
      <c r="F364" s="38" t="s">
        <v>2049</v>
      </c>
      <c r="G364" s="39" t="s">
        <v>2049</v>
      </c>
      <c r="H364" s="184">
        <v>83.65</v>
      </c>
      <c r="I364" s="227">
        <v>3.1081888822474593</v>
      </c>
      <c r="J364" s="126">
        <v>0.62</v>
      </c>
      <c r="K364" s="126">
        <v>0.65</v>
      </c>
      <c r="L364" s="83">
        <v>4.8387096774193505</v>
      </c>
      <c r="M364" s="140">
        <v>41953</v>
      </c>
      <c r="N364" s="27">
        <v>41955</v>
      </c>
      <c r="O364" s="28">
        <v>41978</v>
      </c>
      <c r="P364" s="93" t="s">
        <v>2042</v>
      </c>
      <c r="Q364" s="627"/>
      <c r="R364" s="224">
        <v>2.6</v>
      </c>
      <c r="S364" s="231">
        <v>25.948103792415171</v>
      </c>
      <c r="T364" s="680">
        <v>20.754723552109432</v>
      </c>
      <c r="U364" s="227">
        <v>8.3483033932135733</v>
      </c>
      <c r="V364" s="263">
        <v>12</v>
      </c>
      <c r="W364" s="161">
        <v>10.02</v>
      </c>
      <c r="X364" s="149">
        <v>1.23</v>
      </c>
      <c r="Y364" s="155">
        <v>11.95</v>
      </c>
      <c r="Z364" s="149">
        <v>3.93</v>
      </c>
      <c r="AA364" s="156">
        <v>46.3</v>
      </c>
      <c r="AB364" s="432">
        <v>9</v>
      </c>
      <c r="AC364" s="440">
        <v>25.7</v>
      </c>
      <c r="AD364" s="443">
        <v>39.799999999999997</v>
      </c>
      <c r="AE364" s="443">
        <v>6.8</v>
      </c>
      <c r="AF364" s="723">
        <v>20</v>
      </c>
      <c r="AG364" s="456">
        <v>13213</v>
      </c>
      <c r="AH364" s="653">
        <v>0.4</v>
      </c>
      <c r="AI364" s="767">
        <v>1.55</v>
      </c>
      <c r="AJ364" s="796">
        <v>0.51997662067617312</v>
      </c>
      <c r="AK364" s="998">
        <v>172.00846641425986</v>
      </c>
      <c r="AL364" s="634">
        <v>6.3559322033898358</v>
      </c>
      <c r="AM364" s="631">
        <v>6.9809918749578204</v>
      </c>
      <c r="AN364" s="631">
        <v>20.695069502911689</v>
      </c>
      <c r="AO364" s="235">
        <v>0.12031424925951217</v>
      </c>
      <c r="AP364" s="808">
        <v>2.5099999999999998</v>
      </c>
      <c r="AQ364" s="808">
        <v>2.36</v>
      </c>
      <c r="AR364" s="809"/>
      <c r="AS364" s="808">
        <v>2.23</v>
      </c>
      <c r="AT364" s="796">
        <v>2.0499999999999998</v>
      </c>
      <c r="AU364" s="809"/>
      <c r="AV364" s="821">
        <v>1.56</v>
      </c>
      <c r="AW364" s="827">
        <v>0.98</v>
      </c>
      <c r="AX364" s="811">
        <v>3.2</v>
      </c>
      <c r="AY364" s="811">
        <v>2.93</v>
      </c>
      <c r="AZ364" s="811">
        <v>2.75</v>
      </c>
      <c r="BA364" s="811">
        <v>2.63</v>
      </c>
      <c r="BB364" s="811">
        <v>2.48</v>
      </c>
      <c r="BC364" s="811">
        <v>2.3199999999999998</v>
      </c>
      <c r="BD364" s="811">
        <v>2.2200000000000002</v>
      </c>
      <c r="BE364" s="811">
        <v>2.14</v>
      </c>
      <c r="BF364" s="811">
        <v>2.06</v>
      </c>
      <c r="BG364" s="811">
        <v>1.9650000000000001</v>
      </c>
      <c r="BH364" s="810">
        <v>36.384999999999998</v>
      </c>
      <c r="BI364" s="405">
        <v>6.3559322033898358</v>
      </c>
      <c r="BJ364" s="405">
        <v>5.8295964125560484</v>
      </c>
      <c r="BK364" s="405">
        <v>8.7804878048780566</v>
      </c>
      <c r="BL364" s="306">
        <v>31.410256410256387</v>
      </c>
      <c r="BM364" s="404">
        <v>59.183673469387756</v>
      </c>
      <c r="BN364" s="306">
        <v>0</v>
      </c>
      <c r="BO364" s="306">
        <v>9.2150170648464211</v>
      </c>
      <c r="BP364" s="306">
        <v>6.5454545454545432</v>
      </c>
      <c r="BQ364" s="306">
        <v>4.5627376425855459</v>
      </c>
      <c r="BR364" s="306">
        <v>6.0483870967741993</v>
      </c>
      <c r="BS364" s="306">
        <v>6.8965517241379448</v>
      </c>
      <c r="BT364" s="306">
        <v>4.5045045045044807</v>
      </c>
      <c r="BU364" s="306">
        <v>3.7383177570093462</v>
      </c>
      <c r="BV364" s="306">
        <v>3.8834951456310662</v>
      </c>
      <c r="BW364" s="306">
        <v>4.8346055979643809</v>
      </c>
      <c r="BX364" s="404">
        <v>10.785934491958399</v>
      </c>
      <c r="BY364" s="405">
        <v>14.60864751370819</v>
      </c>
      <c r="BZ364" s="788" t="s">
        <v>2637</v>
      </c>
      <c r="CA364" s="486">
        <v>15.454954991945574</v>
      </c>
      <c r="CB364" s="348">
        <v>23.803258385159147</v>
      </c>
      <c r="CC364" s="404">
        <v>61.428333283950387</v>
      </c>
      <c r="CD364" s="570">
        <v>2.7359</v>
      </c>
      <c r="CE364" s="419">
        <v>3.0094900000000004</v>
      </c>
      <c r="CF364" s="419">
        <v>3.2141353200000005</v>
      </c>
      <c r="CG364" s="419">
        <v>3.4326965217600005</v>
      </c>
      <c r="CH364" s="496">
        <v>3.6661198852396808</v>
      </c>
      <c r="CI364" s="416">
        <v>16.058341726999682</v>
      </c>
      <c r="CJ364" s="405">
        <v>19.1970612396888</v>
      </c>
      <c r="CK364" s="457">
        <v>1.02</v>
      </c>
      <c r="CL364" s="458">
        <v>47.34</v>
      </c>
      <c r="CM364" s="458">
        <v>-6.99</v>
      </c>
      <c r="CN364" s="525">
        <v>-1.82</v>
      </c>
      <c r="CO364" s="508">
        <v>17.53</v>
      </c>
    </row>
    <row r="365" spans="1:93" ht="11.25" customHeight="1">
      <c r="A365" s="102" t="s">
        <v>2467</v>
      </c>
      <c r="B365" s="32" t="s">
        <v>2468</v>
      </c>
      <c r="C365" s="524" t="s">
        <v>3636</v>
      </c>
      <c r="D365" s="118">
        <v>5</v>
      </c>
      <c r="E365" s="24">
        <v>622</v>
      </c>
      <c r="F365" s="65" t="s">
        <v>2659</v>
      </c>
      <c r="G365" s="66" t="s">
        <v>2659</v>
      </c>
      <c r="H365" s="185">
        <v>78.61</v>
      </c>
      <c r="I365" s="229">
        <v>5.1901793664928126</v>
      </c>
      <c r="J365" s="125">
        <v>0.98</v>
      </c>
      <c r="K365" s="125">
        <v>1.02</v>
      </c>
      <c r="L365" s="84">
        <v>4.081632653061229</v>
      </c>
      <c r="M365" s="215">
        <v>42061</v>
      </c>
      <c r="N365" s="44">
        <v>42065</v>
      </c>
      <c r="O365" s="34">
        <v>42068</v>
      </c>
      <c r="P365" s="268" t="s">
        <v>2042</v>
      </c>
      <c r="Q365" s="91"/>
      <c r="R365" s="224">
        <v>4.08</v>
      </c>
      <c r="S365" s="231">
        <v>27.945205479452056</v>
      </c>
      <c r="T365" s="680">
        <v>-32.216837801519091</v>
      </c>
      <c r="U365" s="227">
        <v>5.3842465753424662</v>
      </c>
      <c r="V365" s="263">
        <v>12</v>
      </c>
      <c r="W365" s="161">
        <v>14.6</v>
      </c>
      <c r="X365" s="149">
        <v>0.77</v>
      </c>
      <c r="Y365" s="155">
        <v>4.6399999999999997</v>
      </c>
      <c r="Z365" s="149">
        <v>1.92</v>
      </c>
      <c r="AA365" s="156">
        <v>72.5</v>
      </c>
      <c r="AB365" s="432">
        <v>110.3</v>
      </c>
      <c r="AC365" s="440">
        <v>13.11</v>
      </c>
      <c r="AD365" s="443">
        <v>19.100000000000001</v>
      </c>
      <c r="AE365" s="445">
        <v>7</v>
      </c>
      <c r="AF365" s="723">
        <v>3</v>
      </c>
      <c r="AG365" s="456">
        <v>5599</v>
      </c>
      <c r="AH365" s="653">
        <v>5.3</v>
      </c>
      <c r="AI365" s="767">
        <v>0.75</v>
      </c>
      <c r="AJ365" s="797" t="s">
        <v>462</v>
      </c>
      <c r="AK365" s="686" t="s">
        <v>462</v>
      </c>
      <c r="AL365" s="634">
        <v>20.96</v>
      </c>
      <c r="AM365" s="631">
        <v>84.691475044783331</v>
      </c>
      <c r="AN365" s="631" t="s">
        <v>462</v>
      </c>
      <c r="AO365" s="235" t="s">
        <v>462</v>
      </c>
      <c r="AP365" s="808">
        <v>3.78</v>
      </c>
      <c r="AQ365" s="808">
        <v>3.125</v>
      </c>
      <c r="AR365" s="809"/>
      <c r="AS365" s="808">
        <v>1.7124999999999999</v>
      </c>
      <c r="AT365" s="796">
        <v>0.6</v>
      </c>
      <c r="AU365" s="809"/>
      <c r="AV365" s="827">
        <v>0</v>
      </c>
      <c r="AW365" s="827">
        <v>0</v>
      </c>
      <c r="AX365" s="812">
        <v>2.125</v>
      </c>
      <c r="AY365" s="811">
        <v>2.3849999999999998</v>
      </c>
      <c r="AZ365" s="811">
        <v>2.0750000000000002</v>
      </c>
      <c r="BA365" s="811">
        <v>1.5</v>
      </c>
      <c r="BB365" s="812">
        <v>0</v>
      </c>
      <c r="BC365" s="812">
        <v>0</v>
      </c>
      <c r="BD365" s="812">
        <v>0</v>
      </c>
      <c r="BE365" s="812">
        <v>0</v>
      </c>
      <c r="BF365" s="812">
        <v>0</v>
      </c>
      <c r="BG365" s="812">
        <v>0</v>
      </c>
      <c r="BH365" s="810">
        <v>17.302499999999998</v>
      </c>
      <c r="BI365" s="405">
        <v>20.96</v>
      </c>
      <c r="BJ365" s="405">
        <v>82.481751824817522</v>
      </c>
      <c r="BK365" s="405">
        <v>185.41666666666666</v>
      </c>
      <c r="BL365" s="306">
        <v>0</v>
      </c>
      <c r="BM365" s="404">
        <v>0</v>
      </c>
      <c r="BN365" s="306">
        <v>0</v>
      </c>
      <c r="BO365" s="306">
        <v>0</v>
      </c>
      <c r="BP365" s="306">
        <v>14.939759036144551</v>
      </c>
      <c r="BQ365" s="306">
        <v>38.33333333333335</v>
      </c>
      <c r="BR365" s="306">
        <v>0</v>
      </c>
      <c r="BS365" s="306">
        <v>0</v>
      </c>
      <c r="BT365" s="306">
        <v>0</v>
      </c>
      <c r="BU365" s="306">
        <v>0</v>
      </c>
      <c r="BV365" s="306">
        <v>0</v>
      </c>
      <c r="BW365" s="306">
        <v>0</v>
      </c>
      <c r="BX365" s="404">
        <v>22.808767390730804</v>
      </c>
      <c r="BY365" s="405">
        <v>48.655896564961921</v>
      </c>
      <c r="BZ365" s="788" t="s">
        <v>2558</v>
      </c>
      <c r="CA365" s="486" t="s">
        <v>462</v>
      </c>
      <c r="CB365" s="348" t="s">
        <v>462</v>
      </c>
      <c r="CC365" s="404">
        <v>55.457871121051163</v>
      </c>
      <c r="CD365" s="570">
        <v>4.1580000000000004</v>
      </c>
      <c r="CE365" s="419">
        <v>4.5738000000000012</v>
      </c>
      <c r="CF365" s="419">
        <v>4.8939660000000016</v>
      </c>
      <c r="CG365" s="419">
        <v>5.2365436200000017</v>
      </c>
      <c r="CH365" s="496">
        <v>5.6031016734000021</v>
      </c>
      <c r="CI365" s="416">
        <v>24.465411293400006</v>
      </c>
      <c r="CJ365" s="405">
        <v>31.12251786464827</v>
      </c>
      <c r="CK365" s="457">
        <v>1.18</v>
      </c>
      <c r="CL365" s="458">
        <v>56.15</v>
      </c>
      <c r="CM365" s="458">
        <v>-3.03</v>
      </c>
      <c r="CN365" s="525">
        <v>10.44</v>
      </c>
      <c r="CO365" s="508">
        <v>17.989999999999998</v>
      </c>
    </row>
    <row r="366" spans="1:93" ht="11.25" customHeight="1">
      <c r="A366" s="15" t="s">
        <v>2519</v>
      </c>
      <c r="B366" s="16" t="s">
        <v>2520</v>
      </c>
      <c r="C366" s="194" t="s">
        <v>3252</v>
      </c>
      <c r="D366" s="116">
        <v>15</v>
      </c>
      <c r="E366" s="121">
        <v>197</v>
      </c>
      <c r="F366" s="78" t="s">
        <v>2659</v>
      </c>
      <c r="G366" s="50" t="s">
        <v>2659</v>
      </c>
      <c r="H366" s="183">
        <v>82.2</v>
      </c>
      <c r="I366" s="226">
        <v>3.381995133819951</v>
      </c>
      <c r="J366" s="111">
        <v>0.66749999999999998</v>
      </c>
      <c r="K366" s="111">
        <v>0.69499999999999995</v>
      </c>
      <c r="L366" s="96">
        <v>4.1198501872659055</v>
      </c>
      <c r="M366" s="105">
        <v>42039</v>
      </c>
      <c r="N366" s="20">
        <v>42041</v>
      </c>
      <c r="O366" s="21">
        <v>42048</v>
      </c>
      <c r="P366" s="269" t="s">
        <v>2158</v>
      </c>
      <c r="Q366" s="128"/>
      <c r="R366" s="225">
        <v>2.78</v>
      </c>
      <c r="S366" s="675">
        <v>75.33875338753387</v>
      </c>
      <c r="T366" s="684">
        <v>218.87222225881419</v>
      </c>
      <c r="U366" s="226">
        <v>22.276422764227643</v>
      </c>
      <c r="V366" s="267">
        <v>12</v>
      </c>
      <c r="W366" s="169">
        <v>3.69</v>
      </c>
      <c r="X366" s="171">
        <v>1.46</v>
      </c>
      <c r="Y366" s="170">
        <v>8.1</v>
      </c>
      <c r="Z366" s="171">
        <v>10.27</v>
      </c>
      <c r="AA366" s="172">
        <v>48.1</v>
      </c>
      <c r="AB366" s="433">
        <v>44.1</v>
      </c>
      <c r="AC366" s="441">
        <v>9.66</v>
      </c>
      <c r="AD366" s="442">
        <v>27.2</v>
      </c>
      <c r="AE366" s="442">
        <v>15.3</v>
      </c>
      <c r="AF366" s="724">
        <v>17</v>
      </c>
      <c r="AG366" s="461">
        <v>18665</v>
      </c>
      <c r="AH366" s="678">
        <v>0.2</v>
      </c>
      <c r="AI366" s="768">
        <v>1.65</v>
      </c>
      <c r="AJ366" s="796">
        <v>0.4419905574906019</v>
      </c>
      <c r="AK366" s="688">
        <v>1.0654585697192427</v>
      </c>
      <c r="AL366" s="632">
        <v>19.42789034564958</v>
      </c>
      <c r="AM366" s="633">
        <v>17.195100354893754</v>
      </c>
      <c r="AN366" s="633">
        <v>12.022143163744371</v>
      </c>
      <c r="AO366" s="234">
        <v>11.283538849297825</v>
      </c>
      <c r="AP366" s="803">
        <v>2.5049999999999999</v>
      </c>
      <c r="AQ366" s="803">
        <v>2.0975000000000001</v>
      </c>
      <c r="AR366" s="802"/>
      <c r="AS366" s="803">
        <v>1.7839999999999998</v>
      </c>
      <c r="AT366" s="795">
        <v>1.5562499999999999</v>
      </c>
      <c r="AU366" s="802"/>
      <c r="AV366" s="826">
        <v>1.4537500000000001</v>
      </c>
      <c r="AW366" s="826">
        <v>1.42</v>
      </c>
      <c r="AX366" s="806">
        <v>1.361</v>
      </c>
      <c r="AY366" s="806">
        <v>1.2464999999999999</v>
      </c>
      <c r="AZ366" s="806">
        <v>1.1429999999999998</v>
      </c>
      <c r="BA366" s="806">
        <v>0.98275000000000001</v>
      </c>
      <c r="BB366" s="806">
        <v>0.86</v>
      </c>
      <c r="BC366" s="806">
        <v>0.76624999999999999</v>
      </c>
      <c r="BD366" s="806">
        <v>0.64449999999999996</v>
      </c>
      <c r="BE366" s="806">
        <v>0.35825000000000001</v>
      </c>
      <c r="BF366" s="807">
        <v>0</v>
      </c>
      <c r="BG366" s="807">
        <v>0</v>
      </c>
      <c r="BH366" s="805">
        <v>18.178750000000001</v>
      </c>
      <c r="BI366" s="407">
        <v>19.42789034564958</v>
      </c>
      <c r="BJ366" s="407">
        <v>17.572869955156968</v>
      </c>
      <c r="BK366" s="407">
        <v>14.634538152610443</v>
      </c>
      <c r="BL366" s="394">
        <v>7.0507308684436776</v>
      </c>
      <c r="BM366" s="406">
        <v>2.376760563380298</v>
      </c>
      <c r="BN366" s="394">
        <v>4.3350477590007319</v>
      </c>
      <c r="BO366" s="394">
        <v>9.1857200160449395</v>
      </c>
      <c r="BP366" s="394">
        <v>9.0551181102362257</v>
      </c>
      <c r="BQ366" s="394">
        <v>16.306283388450748</v>
      </c>
      <c r="BR366" s="394">
        <v>14.27325581395349</v>
      </c>
      <c r="BS366" s="394">
        <v>12.234910277324641</v>
      </c>
      <c r="BT366" s="394">
        <v>18.890612878200152</v>
      </c>
      <c r="BU366" s="394">
        <v>79.902302861130465</v>
      </c>
      <c r="BV366" s="394">
        <v>0</v>
      </c>
      <c r="BW366" s="394">
        <v>0</v>
      </c>
      <c r="BX366" s="406">
        <v>15.016402732638825</v>
      </c>
      <c r="BY366" s="407">
        <v>18.473597685124997</v>
      </c>
      <c r="BZ366" s="787" t="s">
        <v>1465</v>
      </c>
      <c r="CA366" s="682">
        <v>-6.8722844666633218</v>
      </c>
      <c r="CB366" s="350">
        <v>15.404138297564321</v>
      </c>
      <c r="CC366" s="406">
        <v>63.898407478456804</v>
      </c>
      <c r="CD366" s="554">
        <v>2.7555000000000001</v>
      </c>
      <c r="CE366" s="417">
        <v>3.0216813</v>
      </c>
      <c r="CF366" s="417">
        <v>3.3238494300000001</v>
      </c>
      <c r="CG366" s="417">
        <v>3.6562343730000002</v>
      </c>
      <c r="CH366" s="495">
        <v>4.0218578103000002</v>
      </c>
      <c r="CI366" s="418">
        <v>16.7791229133</v>
      </c>
      <c r="CJ366" s="407">
        <v>20.412558288686132</v>
      </c>
      <c r="CK366" s="462">
        <v>0.54</v>
      </c>
      <c r="CL366" s="463">
        <v>26.41</v>
      </c>
      <c r="CM366" s="463">
        <v>-7.97</v>
      </c>
      <c r="CN366" s="529">
        <v>2.4500000000000002</v>
      </c>
      <c r="CO366" s="530">
        <v>1.85</v>
      </c>
    </row>
    <row r="367" spans="1:93" ht="11.25" customHeight="1">
      <c r="A367" s="23" t="s">
        <v>2019</v>
      </c>
      <c r="B367" s="24" t="s">
        <v>2020</v>
      </c>
      <c r="C367" s="98" t="s">
        <v>2734</v>
      </c>
      <c r="D367" s="117">
        <v>6</v>
      </c>
      <c r="E367" s="24">
        <v>469</v>
      </c>
      <c r="F367" s="57" t="s">
        <v>2659</v>
      </c>
      <c r="G367" s="49" t="s">
        <v>2659</v>
      </c>
      <c r="H367" s="184">
        <v>108.96</v>
      </c>
      <c r="I367" s="227">
        <v>1.6152716593245229</v>
      </c>
      <c r="J367" s="126">
        <v>0.38</v>
      </c>
      <c r="K367" s="126">
        <v>0.44</v>
      </c>
      <c r="L367" s="83">
        <v>15.789473684210531</v>
      </c>
      <c r="M367" s="140">
        <v>42074</v>
      </c>
      <c r="N367" s="27">
        <v>42076</v>
      </c>
      <c r="O367" s="28">
        <v>42090</v>
      </c>
      <c r="P367" s="93" t="s">
        <v>464</v>
      </c>
      <c r="Q367" s="109" t="s">
        <v>2547</v>
      </c>
      <c r="R367" s="224">
        <v>1.76</v>
      </c>
      <c r="S367" s="231">
        <v>21.230398069963812</v>
      </c>
      <c r="T367" s="680">
        <v>22.049249487089774</v>
      </c>
      <c r="U367" s="227">
        <v>13.143546441495779</v>
      </c>
      <c r="V367" s="263">
        <v>12</v>
      </c>
      <c r="W367" s="161">
        <v>8.2899999999999991</v>
      </c>
      <c r="X367" s="149">
        <v>0.81</v>
      </c>
      <c r="Y367" s="155">
        <v>0.62</v>
      </c>
      <c r="Z367" s="149">
        <v>2.5499999999999998</v>
      </c>
      <c r="AA367" s="156">
        <v>19.3</v>
      </c>
      <c r="AB367" s="432">
        <v>11</v>
      </c>
      <c r="AC367" s="440">
        <v>10.71</v>
      </c>
      <c r="AD367" s="443">
        <v>108.7</v>
      </c>
      <c r="AE367" s="443">
        <v>16.309999999999999</v>
      </c>
      <c r="AF367" s="723">
        <v>18</v>
      </c>
      <c r="AG367" s="456">
        <v>22442</v>
      </c>
      <c r="AH367" s="653">
        <v>4.9000000000000004</v>
      </c>
      <c r="AI367" s="767">
        <v>0.12</v>
      </c>
      <c r="AJ367" s="796">
        <v>0.69920017337004703</v>
      </c>
      <c r="AK367" s="990">
        <v>10.18323044652594</v>
      </c>
      <c r="AL367" s="634">
        <v>18.75</v>
      </c>
      <c r="AM367" s="631">
        <v>14.977941578896626</v>
      </c>
      <c r="AN367" s="631">
        <v>76.003058845324119</v>
      </c>
      <c r="AO367" s="235">
        <v>7.4635509079786111</v>
      </c>
      <c r="AP367" s="808">
        <v>1.52</v>
      </c>
      <c r="AQ367" s="808">
        <v>1.28</v>
      </c>
      <c r="AR367" s="809"/>
      <c r="AS367" s="808">
        <v>1.1000000000000001</v>
      </c>
      <c r="AT367" s="796">
        <v>1</v>
      </c>
      <c r="AU367" s="809"/>
      <c r="AV367" s="821">
        <v>0.51</v>
      </c>
      <c r="AW367" s="827">
        <v>0.09</v>
      </c>
      <c r="AX367" s="811">
        <v>0.63</v>
      </c>
      <c r="AY367" s="812">
        <v>0.57499999999999996</v>
      </c>
      <c r="AZ367" s="812">
        <v>0.76</v>
      </c>
      <c r="BA367" s="811">
        <v>0.76</v>
      </c>
      <c r="BB367" s="811">
        <v>0.74</v>
      </c>
      <c r="BC367" s="812">
        <v>0.68</v>
      </c>
      <c r="BD367" s="812">
        <v>0.68</v>
      </c>
      <c r="BE367" s="811">
        <v>0.68</v>
      </c>
      <c r="BF367" s="811">
        <v>0.6</v>
      </c>
      <c r="BG367" s="812">
        <v>0.44500000000000001</v>
      </c>
      <c r="BH367" s="810">
        <v>12.05</v>
      </c>
      <c r="BI367" s="405">
        <v>18.75</v>
      </c>
      <c r="BJ367" s="405">
        <v>16.36363636363636</v>
      </c>
      <c r="BK367" s="405">
        <v>10</v>
      </c>
      <c r="BL367" s="306">
        <v>96.078431372549005</v>
      </c>
      <c r="BM367" s="404">
        <v>466.66666666666669</v>
      </c>
      <c r="BN367" s="306">
        <v>0</v>
      </c>
      <c r="BO367" s="306">
        <v>9.5652173913043583</v>
      </c>
      <c r="BP367" s="306">
        <v>0</v>
      </c>
      <c r="BQ367" s="306">
        <v>0</v>
      </c>
      <c r="BR367" s="306">
        <v>2.7027027027026973</v>
      </c>
      <c r="BS367" s="306">
        <v>8.8235294117646959</v>
      </c>
      <c r="BT367" s="306">
        <v>0</v>
      </c>
      <c r="BU367" s="306">
        <v>0</v>
      </c>
      <c r="BV367" s="306">
        <v>13.333333333333353</v>
      </c>
      <c r="BW367" s="306">
        <v>34.831460674157299</v>
      </c>
      <c r="BX367" s="404">
        <v>45.140998527740962</v>
      </c>
      <c r="BY367" s="405">
        <v>115.10290720742073</v>
      </c>
      <c r="BZ367" s="788" t="s">
        <v>2441</v>
      </c>
      <c r="CA367" s="486">
        <v>64.474784063152867</v>
      </c>
      <c r="CB367" s="348">
        <v>77.61833050464864</v>
      </c>
      <c r="CC367" s="404">
        <v>76.024381002843327</v>
      </c>
      <c r="CD367" s="570">
        <v>1.6720000000000002</v>
      </c>
      <c r="CE367" s="419">
        <v>1.8392000000000004</v>
      </c>
      <c r="CF367" s="419">
        <v>2.0231200000000005</v>
      </c>
      <c r="CG367" s="419">
        <v>2.2254320000000005</v>
      </c>
      <c r="CH367" s="496">
        <v>2.4479752000000006</v>
      </c>
      <c r="CI367" s="416">
        <v>10.207727200000003</v>
      </c>
      <c r="CJ367" s="405">
        <v>9.368325256975039</v>
      </c>
      <c r="CK367" s="457">
        <v>1.24</v>
      </c>
      <c r="CL367" s="458">
        <v>32.67</v>
      </c>
      <c r="CM367" s="458">
        <v>-4.4800000000000004</v>
      </c>
      <c r="CN367" s="525">
        <v>6.41</v>
      </c>
      <c r="CO367" s="508">
        <v>4.72</v>
      </c>
    </row>
    <row r="368" spans="1:93" ht="11.25" customHeight="1">
      <c r="A368" s="23" t="s">
        <v>3456</v>
      </c>
      <c r="B368" s="24" t="s">
        <v>648</v>
      </c>
      <c r="C368" s="217" t="s">
        <v>3417</v>
      </c>
      <c r="D368" s="117">
        <v>7</v>
      </c>
      <c r="E368" s="24">
        <v>413</v>
      </c>
      <c r="F368" s="57" t="s">
        <v>2659</v>
      </c>
      <c r="G368" s="49" t="s">
        <v>2659</v>
      </c>
      <c r="H368" s="184">
        <v>14.31</v>
      </c>
      <c r="I368" s="227">
        <v>3.6338225017470296</v>
      </c>
      <c r="J368" s="126">
        <v>0.11</v>
      </c>
      <c r="K368" s="126">
        <v>0.13</v>
      </c>
      <c r="L368" s="83">
        <v>18.181818181818187</v>
      </c>
      <c r="M368" s="140">
        <v>42003</v>
      </c>
      <c r="N368" s="27">
        <v>42006</v>
      </c>
      <c r="O368" s="28">
        <v>42019</v>
      </c>
      <c r="P368" s="26" t="s">
        <v>1514</v>
      </c>
      <c r="Q368" s="91" t="s">
        <v>2331</v>
      </c>
      <c r="R368" s="224">
        <v>0.52</v>
      </c>
      <c r="S368" s="231">
        <v>58.426966292134829</v>
      </c>
      <c r="T368" s="680">
        <v>-8.9536480563488503</v>
      </c>
      <c r="U368" s="227">
        <v>16.078651685393258</v>
      </c>
      <c r="V368" s="263">
        <v>12</v>
      </c>
      <c r="W368" s="161">
        <v>0.89</v>
      </c>
      <c r="X368" s="149">
        <v>1.34</v>
      </c>
      <c r="Y368" s="155">
        <v>0.46</v>
      </c>
      <c r="Z368" s="149">
        <v>1.1599999999999999</v>
      </c>
      <c r="AA368" s="156">
        <v>8.1</v>
      </c>
      <c r="AB368" s="432">
        <v>79.7</v>
      </c>
      <c r="AC368" s="440">
        <v>9.7200000000000006</v>
      </c>
      <c r="AD368" s="443">
        <v>29.2</v>
      </c>
      <c r="AE368" s="440">
        <v>12</v>
      </c>
      <c r="AF368" s="723">
        <v>6</v>
      </c>
      <c r="AG368" s="456">
        <v>1043</v>
      </c>
      <c r="AH368" s="653">
        <v>5</v>
      </c>
      <c r="AI368" s="767">
        <v>0.4</v>
      </c>
      <c r="AJ368" s="796">
        <v>0.44137438606232038</v>
      </c>
      <c r="AK368" s="688" t="s">
        <v>462</v>
      </c>
      <c r="AL368" s="634">
        <v>22.222222222222232</v>
      </c>
      <c r="AM368" s="631">
        <v>14.90834232364584</v>
      </c>
      <c r="AN368" s="631">
        <v>12.888132073019754</v>
      </c>
      <c r="AO368" s="235" t="s">
        <v>462</v>
      </c>
      <c r="AP368" s="808">
        <v>0.44</v>
      </c>
      <c r="AQ368" s="808">
        <v>0.36</v>
      </c>
      <c r="AR368" s="809"/>
      <c r="AS368" s="808">
        <v>0.32</v>
      </c>
      <c r="AT368" s="796">
        <v>0.28999999999999998</v>
      </c>
      <c r="AU368" s="809"/>
      <c r="AV368" s="821">
        <v>0.26</v>
      </c>
      <c r="AW368" s="821">
        <v>0.24</v>
      </c>
      <c r="AX368" s="811">
        <v>0.1</v>
      </c>
      <c r="AY368" s="812">
        <v>0</v>
      </c>
      <c r="AZ368" s="812">
        <v>0</v>
      </c>
      <c r="BA368" s="812">
        <v>0</v>
      </c>
      <c r="BB368" s="812">
        <v>0</v>
      </c>
      <c r="BC368" s="812">
        <v>0</v>
      </c>
      <c r="BD368" s="812">
        <v>0</v>
      </c>
      <c r="BE368" s="812">
        <v>0</v>
      </c>
      <c r="BF368" s="812">
        <v>0</v>
      </c>
      <c r="BG368" s="812">
        <v>0</v>
      </c>
      <c r="BH368" s="810">
        <v>2.0099999999999998</v>
      </c>
      <c r="BI368" s="405">
        <v>22.222222222222232</v>
      </c>
      <c r="BJ368" s="405">
        <v>12.5</v>
      </c>
      <c r="BK368" s="405">
        <v>10.344827586206918</v>
      </c>
      <c r="BL368" s="306">
        <v>11.538461538461519</v>
      </c>
      <c r="BM368" s="404">
        <v>8.3333333333333481</v>
      </c>
      <c r="BN368" s="306">
        <v>140</v>
      </c>
      <c r="BO368" s="306">
        <v>0</v>
      </c>
      <c r="BP368" s="306">
        <v>0</v>
      </c>
      <c r="BQ368" s="306">
        <v>0</v>
      </c>
      <c r="BR368" s="306">
        <v>0</v>
      </c>
      <c r="BS368" s="306">
        <v>0</v>
      </c>
      <c r="BT368" s="306">
        <v>0</v>
      </c>
      <c r="BU368" s="306">
        <v>0</v>
      </c>
      <c r="BV368" s="306">
        <v>0</v>
      </c>
      <c r="BW368" s="306">
        <v>0</v>
      </c>
      <c r="BX368" s="404">
        <v>13.662589645348268</v>
      </c>
      <c r="BY368" s="405">
        <v>34.408988961358652</v>
      </c>
      <c r="BZ368" s="788" t="s">
        <v>2637</v>
      </c>
      <c r="CA368" s="486">
        <v>0.44330288937352691</v>
      </c>
      <c r="CB368" s="348">
        <v>16.521954574766784</v>
      </c>
      <c r="CC368" s="404">
        <v>67.619438202247181</v>
      </c>
      <c r="CD368" s="570">
        <v>0.48400000000000004</v>
      </c>
      <c r="CE368" s="419">
        <v>0.53104479999999998</v>
      </c>
      <c r="CF368" s="419">
        <v>0.58414927999999999</v>
      </c>
      <c r="CG368" s="419">
        <v>0.64256420800000003</v>
      </c>
      <c r="CH368" s="496">
        <v>0.70682062880000007</v>
      </c>
      <c r="CI368" s="416">
        <v>2.9485789168000003</v>
      </c>
      <c r="CJ368" s="405">
        <v>20.605023877009085</v>
      </c>
      <c r="CK368" s="457">
        <v>0.72</v>
      </c>
      <c r="CL368" s="458">
        <v>32.549999999999997</v>
      </c>
      <c r="CM368" s="458">
        <v>-3.51</v>
      </c>
      <c r="CN368" s="525">
        <v>7.75</v>
      </c>
      <c r="CO368" s="508">
        <v>16.36</v>
      </c>
    </row>
    <row r="369" spans="1:93" ht="11.25" customHeight="1">
      <c r="A369" s="23" t="s">
        <v>3471</v>
      </c>
      <c r="B369" s="24" t="s">
        <v>3472</v>
      </c>
      <c r="C369" s="217" t="s">
        <v>3232</v>
      </c>
      <c r="D369" s="117">
        <v>5</v>
      </c>
      <c r="E369" s="24">
        <v>656</v>
      </c>
      <c r="F369" s="57" t="s">
        <v>2659</v>
      </c>
      <c r="G369" s="49" t="s">
        <v>2659</v>
      </c>
      <c r="H369" s="184">
        <v>30.95</v>
      </c>
      <c r="I369" s="227">
        <v>6.7851373182552495</v>
      </c>
      <c r="J369" s="126">
        <v>0.17</v>
      </c>
      <c r="K369" s="126">
        <v>0.17499999999999999</v>
      </c>
      <c r="L369" s="83">
        <v>2.9411764705882248</v>
      </c>
      <c r="M369" s="140">
        <v>42090</v>
      </c>
      <c r="N369" s="27">
        <v>42094</v>
      </c>
      <c r="O369" s="28">
        <v>42109</v>
      </c>
      <c r="P369" s="26" t="s">
        <v>1393</v>
      </c>
      <c r="Q369" s="109" t="s">
        <v>993</v>
      </c>
      <c r="R369" s="224">
        <v>2.1</v>
      </c>
      <c r="S369" s="231">
        <v>90.517241379310335</v>
      </c>
      <c r="T369" s="680">
        <v>-6.6415263744037496</v>
      </c>
      <c r="U369" s="227">
        <v>13.340517241379311</v>
      </c>
      <c r="V369" s="263">
        <v>12</v>
      </c>
      <c r="W369" s="161">
        <v>2.3199999999999998</v>
      </c>
      <c r="X369" s="149">
        <v>1.91</v>
      </c>
      <c r="Y369" s="155">
        <v>10.27</v>
      </c>
      <c r="Z369" s="149">
        <v>1.47</v>
      </c>
      <c r="AA369" s="156">
        <v>11.5</v>
      </c>
      <c r="AB369" s="432">
        <v>-24.9</v>
      </c>
      <c r="AC369" s="440">
        <v>9.57</v>
      </c>
      <c r="AD369" s="443">
        <v>17.2</v>
      </c>
      <c r="AE369" s="443">
        <v>7</v>
      </c>
      <c r="AF369" s="723">
        <v>8</v>
      </c>
      <c r="AG369" s="456">
        <v>1391</v>
      </c>
      <c r="AH369" s="653">
        <v>5.8</v>
      </c>
      <c r="AI369" s="767">
        <v>0.63</v>
      </c>
      <c r="AJ369" s="796">
        <v>0.34124243442184088</v>
      </c>
      <c r="AK369" s="688" t="s">
        <v>462</v>
      </c>
      <c r="AL369" s="634">
        <v>7.2580645161290258</v>
      </c>
      <c r="AM369" s="631">
        <v>8.5440696438972008</v>
      </c>
      <c r="AN369" s="631">
        <v>5.8693698720556631</v>
      </c>
      <c r="AO369" s="235" t="s">
        <v>462</v>
      </c>
      <c r="AP369" s="808">
        <v>1.9950000000000001</v>
      </c>
      <c r="AQ369" s="808">
        <v>1.86</v>
      </c>
      <c r="AR369" s="809"/>
      <c r="AS369" s="808">
        <v>1.71</v>
      </c>
      <c r="AT369" s="796">
        <v>1.56</v>
      </c>
      <c r="AU369" s="809"/>
      <c r="AV369" s="827">
        <v>1.5</v>
      </c>
      <c r="AW369" s="821">
        <v>1.5</v>
      </c>
      <c r="AX369" s="811">
        <v>1.425</v>
      </c>
      <c r="AY369" s="811">
        <v>0.33</v>
      </c>
      <c r="AZ369" s="812">
        <v>0</v>
      </c>
      <c r="BA369" s="812">
        <v>0</v>
      </c>
      <c r="BB369" s="812">
        <v>0</v>
      </c>
      <c r="BC369" s="812">
        <v>0</v>
      </c>
      <c r="BD369" s="812">
        <v>0</v>
      </c>
      <c r="BE369" s="812">
        <v>0</v>
      </c>
      <c r="BF369" s="812">
        <v>0</v>
      </c>
      <c r="BG369" s="812">
        <v>0</v>
      </c>
      <c r="BH369" s="810">
        <v>11.88</v>
      </c>
      <c r="BI369" s="405">
        <v>7.2580645161290258</v>
      </c>
      <c r="BJ369" s="405">
        <v>8.7719298245614077</v>
      </c>
      <c r="BK369" s="405">
        <v>9.6153846153846025</v>
      </c>
      <c r="BL369" s="306">
        <v>4</v>
      </c>
      <c r="BM369" s="404">
        <v>0</v>
      </c>
      <c r="BN369" s="306">
        <v>5.2631578947368363</v>
      </c>
      <c r="BO369" s="306">
        <v>331.81818181818181</v>
      </c>
      <c r="BP369" s="306">
        <v>0</v>
      </c>
      <c r="BQ369" s="306">
        <v>0</v>
      </c>
      <c r="BR369" s="306">
        <v>0</v>
      </c>
      <c r="BS369" s="306">
        <v>0</v>
      </c>
      <c r="BT369" s="306">
        <v>0</v>
      </c>
      <c r="BU369" s="306">
        <v>0</v>
      </c>
      <c r="BV369" s="306">
        <v>0</v>
      </c>
      <c r="BW369" s="306">
        <v>0</v>
      </c>
      <c r="BX369" s="404">
        <v>24.448447911266246</v>
      </c>
      <c r="BY369" s="405">
        <v>82.22051220620861</v>
      </c>
      <c r="BZ369" s="788" t="s">
        <v>2637</v>
      </c>
      <c r="CA369" s="486">
        <v>-0.68601005106839885</v>
      </c>
      <c r="CB369" s="348">
        <v>12.654507190310913</v>
      </c>
      <c r="CC369" s="404">
        <v>42.565564389266086</v>
      </c>
      <c r="CD369" s="570">
        <v>2.0149500000000002</v>
      </c>
      <c r="CE369" s="419">
        <v>2.2077807150000002</v>
      </c>
      <c r="CF369" s="419">
        <v>2.3623253650500002</v>
      </c>
      <c r="CG369" s="419">
        <v>2.5276881406035003</v>
      </c>
      <c r="CH369" s="496">
        <v>2.7046263104457453</v>
      </c>
      <c r="CI369" s="416">
        <v>11.817370531099247</v>
      </c>
      <c r="CJ369" s="405">
        <v>38.182134187719704</v>
      </c>
      <c r="CK369" s="457">
        <v>0.79</v>
      </c>
      <c r="CL369" s="458">
        <v>17.88</v>
      </c>
      <c r="CM369" s="458">
        <v>-8.2100000000000009</v>
      </c>
      <c r="CN369" s="525">
        <v>4.42</v>
      </c>
      <c r="CO369" s="508">
        <v>0.72</v>
      </c>
    </row>
    <row r="370" spans="1:93" ht="11.25" customHeight="1">
      <c r="A370" s="30" t="s">
        <v>245</v>
      </c>
      <c r="B370" s="32" t="s">
        <v>246</v>
      </c>
      <c r="C370" s="524" t="s">
        <v>497</v>
      </c>
      <c r="D370" s="118">
        <v>6</v>
      </c>
      <c r="E370" s="24">
        <v>437</v>
      </c>
      <c r="F370" s="65" t="s">
        <v>2659</v>
      </c>
      <c r="G370" s="66" t="s">
        <v>2659</v>
      </c>
      <c r="H370" s="988">
        <v>22.02</v>
      </c>
      <c r="I370" s="229">
        <v>3.633060853769301</v>
      </c>
      <c r="J370" s="125">
        <v>0.17499999999999999</v>
      </c>
      <c r="K370" s="125">
        <v>0.2</v>
      </c>
      <c r="L370" s="84">
        <v>14.285714285714302</v>
      </c>
      <c r="M370" s="215">
        <v>41999</v>
      </c>
      <c r="N370" s="44">
        <v>42002</v>
      </c>
      <c r="O370" s="34">
        <v>42010</v>
      </c>
      <c r="P370" s="43" t="s">
        <v>247</v>
      </c>
      <c r="Q370" s="847"/>
      <c r="R370" s="192">
        <v>0.8</v>
      </c>
      <c r="S370" s="672">
        <v>41.450777202072544</v>
      </c>
      <c r="T370" s="681" t="s">
        <v>462</v>
      </c>
      <c r="U370" s="229">
        <v>11.409326424870466</v>
      </c>
      <c r="V370" s="264">
        <v>12</v>
      </c>
      <c r="W370" s="878">
        <v>1.93</v>
      </c>
      <c r="X370" s="506" t="s">
        <v>462</v>
      </c>
      <c r="Y370" s="879" t="s">
        <v>462</v>
      </c>
      <c r="Z370" s="506" t="s">
        <v>462</v>
      </c>
      <c r="AA370" s="880" t="s">
        <v>462</v>
      </c>
      <c r="AB370" s="881" t="s">
        <v>462</v>
      </c>
      <c r="AC370" s="1021" t="s">
        <v>462</v>
      </c>
      <c r="AD370" s="882" t="s">
        <v>462</v>
      </c>
      <c r="AE370" s="882" t="s">
        <v>462</v>
      </c>
      <c r="AF370" s="725">
        <v>0</v>
      </c>
      <c r="AG370" s="962">
        <v>124</v>
      </c>
      <c r="AH370" s="1025" t="s">
        <v>462</v>
      </c>
      <c r="AI370" s="879" t="s">
        <v>462</v>
      </c>
      <c r="AJ370" s="796" t="s">
        <v>462</v>
      </c>
      <c r="AK370" s="688">
        <v>0.56115350332667224</v>
      </c>
      <c r="AL370" s="635">
        <v>16.666666666666675</v>
      </c>
      <c r="AM370" s="636">
        <v>20.507113208761485</v>
      </c>
      <c r="AN370" s="636">
        <v>16.94714187140103</v>
      </c>
      <c r="AO370" s="236">
        <v>30.200545431746772</v>
      </c>
      <c r="AP370" s="814">
        <v>0.7</v>
      </c>
      <c r="AQ370" s="814">
        <v>0.6</v>
      </c>
      <c r="AR370" s="815"/>
      <c r="AS370" s="814">
        <v>0.5</v>
      </c>
      <c r="AT370" s="797">
        <v>0.4</v>
      </c>
      <c r="AU370" s="815"/>
      <c r="AV370" s="828">
        <v>0.36</v>
      </c>
      <c r="AW370" s="829">
        <v>0.32</v>
      </c>
      <c r="AX370" s="820">
        <v>0.32</v>
      </c>
      <c r="AY370" s="817">
        <v>0.32</v>
      </c>
      <c r="AZ370" s="817">
        <v>0.28749999999999998</v>
      </c>
      <c r="BA370" s="817">
        <v>0.23749999999999999</v>
      </c>
      <c r="BB370" s="817">
        <v>0.05</v>
      </c>
      <c r="BC370" s="820">
        <v>0</v>
      </c>
      <c r="BD370" s="820">
        <v>0</v>
      </c>
      <c r="BE370" s="820">
        <v>0</v>
      </c>
      <c r="BF370" s="820">
        <v>0</v>
      </c>
      <c r="BG370" s="820">
        <v>0</v>
      </c>
      <c r="BH370" s="816">
        <v>4.0949999999999998</v>
      </c>
      <c r="BI370" s="409">
        <v>16.666666666666675</v>
      </c>
      <c r="BJ370" s="409">
        <v>20</v>
      </c>
      <c r="BK370" s="409">
        <v>25</v>
      </c>
      <c r="BL370" s="395">
        <v>11.111111111111116</v>
      </c>
      <c r="BM370" s="408">
        <v>12.5</v>
      </c>
      <c r="BN370" s="395">
        <v>0</v>
      </c>
      <c r="BO370" s="395">
        <v>0</v>
      </c>
      <c r="BP370" s="395">
        <v>11.304347826086957</v>
      </c>
      <c r="BQ370" s="395">
        <v>21.052631578947366</v>
      </c>
      <c r="BR370" s="395">
        <v>375</v>
      </c>
      <c r="BS370" s="395">
        <v>0</v>
      </c>
      <c r="BT370" s="395">
        <v>0</v>
      </c>
      <c r="BU370" s="395">
        <v>0</v>
      </c>
      <c r="BV370" s="395">
        <v>0</v>
      </c>
      <c r="BW370" s="395">
        <v>0</v>
      </c>
      <c r="BX370" s="408">
        <v>32.842317145520802</v>
      </c>
      <c r="BY370" s="409">
        <v>91.869189326189456</v>
      </c>
      <c r="BZ370" s="654" t="s">
        <v>2637</v>
      </c>
      <c r="CA370" s="487">
        <v>9.1708763002998648</v>
      </c>
      <c r="CB370" s="349">
        <v>20.580202725170331</v>
      </c>
      <c r="CC370" s="408">
        <v>45.943989637305698</v>
      </c>
      <c r="CD370" s="574">
        <v>0.72099999999999997</v>
      </c>
      <c r="CE370" s="420">
        <v>0.74263000000000001</v>
      </c>
      <c r="CF370" s="420">
        <v>0.7649089</v>
      </c>
      <c r="CG370" s="420">
        <v>0.78785616700000005</v>
      </c>
      <c r="CH370" s="497">
        <v>0.81149185201000007</v>
      </c>
      <c r="CI370" s="421">
        <v>3.8278869190100004</v>
      </c>
      <c r="CJ370" s="409">
        <v>17.383682647638512</v>
      </c>
      <c r="CK370" s="883" t="s">
        <v>462</v>
      </c>
      <c r="CL370" s="884">
        <v>14.39</v>
      </c>
      <c r="CM370" s="884">
        <v>-0.05</v>
      </c>
      <c r="CN370" s="891">
        <v>1.65</v>
      </c>
      <c r="CO370" s="892">
        <v>5.81</v>
      </c>
    </row>
    <row r="371" spans="1:93" ht="11.25" customHeight="1">
      <c r="A371" s="129" t="s">
        <v>2383</v>
      </c>
      <c r="B371" s="16" t="s">
        <v>2384</v>
      </c>
      <c r="C371" s="373" t="s">
        <v>3133</v>
      </c>
      <c r="D371" s="116">
        <v>5</v>
      </c>
      <c r="E371" s="24">
        <v>523</v>
      </c>
      <c r="F371" s="36" t="s">
        <v>2049</v>
      </c>
      <c r="G371" s="37" t="s">
        <v>2049</v>
      </c>
      <c r="H371" s="183">
        <v>27.86</v>
      </c>
      <c r="I371" s="227">
        <v>3.0150753768844218</v>
      </c>
      <c r="J371" s="127">
        <v>0.19</v>
      </c>
      <c r="K371" s="127">
        <v>0.21</v>
      </c>
      <c r="L371" s="96">
        <v>10.526315789473673</v>
      </c>
      <c r="M371" s="105">
        <v>41869</v>
      </c>
      <c r="N371" s="20">
        <v>41871</v>
      </c>
      <c r="O371" s="21">
        <v>41892</v>
      </c>
      <c r="P371" s="269" t="s">
        <v>2157</v>
      </c>
      <c r="Q371" s="16"/>
      <c r="R371" s="224">
        <v>0.84</v>
      </c>
      <c r="S371" s="231">
        <v>59.154929577464785</v>
      </c>
      <c r="T371" s="680">
        <v>-9.9473289231512112</v>
      </c>
      <c r="U371" s="227">
        <v>19.619718309859156</v>
      </c>
      <c r="V371" s="263">
        <v>12</v>
      </c>
      <c r="W371" s="161">
        <v>1.42</v>
      </c>
      <c r="X371" s="149" t="s">
        <v>462</v>
      </c>
      <c r="Y371" s="155">
        <v>1.66</v>
      </c>
      <c r="Z371" s="149">
        <v>0.93</v>
      </c>
      <c r="AA371" s="156">
        <v>15.4</v>
      </c>
      <c r="AB371" s="432">
        <v>8.4</v>
      </c>
      <c r="AC371" s="440">
        <v>134.1</v>
      </c>
      <c r="AD371" s="443">
        <v>7.1</v>
      </c>
      <c r="AE371" s="440">
        <v>-5.13</v>
      </c>
      <c r="AF371" s="723">
        <v>24</v>
      </c>
      <c r="AG371" s="456">
        <v>18803</v>
      </c>
      <c r="AH371" s="653">
        <v>0.1</v>
      </c>
      <c r="AI371" s="767">
        <v>0.32</v>
      </c>
      <c r="AJ371" s="795">
        <v>0.97404840706003715</v>
      </c>
      <c r="AK371" s="794">
        <v>0.68851136891988585</v>
      </c>
      <c r="AL371" s="634">
        <v>11.111111111111116</v>
      </c>
      <c r="AM371" s="631">
        <v>10.170843226321601</v>
      </c>
      <c r="AN371" s="631">
        <v>6.9157436901262637</v>
      </c>
      <c r="AO371" s="235">
        <v>10.044487284175796</v>
      </c>
      <c r="AP371" s="808">
        <v>0.8</v>
      </c>
      <c r="AQ371" s="808">
        <v>0.72</v>
      </c>
      <c r="AR371" s="809"/>
      <c r="AS371" s="808">
        <v>0.68</v>
      </c>
      <c r="AT371" s="796">
        <v>0.59826000000000001</v>
      </c>
      <c r="AU371" s="809"/>
      <c r="AV371" s="821">
        <v>0.59055000000000013</v>
      </c>
      <c r="AW371" s="827">
        <v>0.57264000000000004</v>
      </c>
      <c r="AX371" s="812">
        <v>0.57264000000000004</v>
      </c>
      <c r="AY371" s="811">
        <v>0.54878000000000005</v>
      </c>
      <c r="AZ371" s="811">
        <v>0.45632</v>
      </c>
      <c r="BA371" s="811">
        <v>0.37876999999999994</v>
      </c>
      <c r="BB371" s="811">
        <v>0.30718999999999996</v>
      </c>
      <c r="BC371" s="811">
        <v>0.28632000000000002</v>
      </c>
      <c r="BD371" s="812">
        <v>0.27439999999999998</v>
      </c>
      <c r="BE371" s="812">
        <v>0.27439999999999998</v>
      </c>
      <c r="BF371" s="811">
        <v>0.26246000000000003</v>
      </c>
      <c r="BG371" s="812">
        <v>0.25052000000000002</v>
      </c>
      <c r="BH371" s="810">
        <v>7.5732499999999998</v>
      </c>
      <c r="BI371" s="405">
        <v>11.111111111111116</v>
      </c>
      <c r="BJ371" s="405">
        <v>5.8823529411764497</v>
      </c>
      <c r="BK371" s="405">
        <v>13.662955905459162</v>
      </c>
      <c r="BL371" s="306">
        <v>1.3055626111251994</v>
      </c>
      <c r="BM371" s="404">
        <v>3.1276194467728669</v>
      </c>
      <c r="BN371" s="306">
        <v>0</v>
      </c>
      <c r="BO371" s="306">
        <v>4.3478260869565188</v>
      </c>
      <c r="BP371" s="306">
        <v>20.262096774193552</v>
      </c>
      <c r="BQ371" s="306">
        <v>20.47416638065318</v>
      </c>
      <c r="BR371" s="306">
        <v>23.301539763664181</v>
      </c>
      <c r="BS371" s="306">
        <v>7.2890472198938072</v>
      </c>
      <c r="BT371" s="306">
        <v>4.3440233236151649</v>
      </c>
      <c r="BU371" s="306">
        <v>0</v>
      </c>
      <c r="BV371" s="306">
        <v>4.5492646498513922</v>
      </c>
      <c r="BW371" s="306">
        <v>4.7660865399968166</v>
      </c>
      <c r="BX371" s="404">
        <v>8.2949101836312931</v>
      </c>
      <c r="BY371" s="405">
        <v>7.443835223954876</v>
      </c>
      <c r="BZ371" s="788" t="s">
        <v>1465</v>
      </c>
      <c r="CA371" s="486">
        <v>-9.6888992428484713</v>
      </c>
      <c r="CB371" s="348">
        <v>9.9308190670106846</v>
      </c>
      <c r="CC371" s="404">
        <v>65.007862148146387</v>
      </c>
      <c r="CD371" s="570">
        <v>0.86720000000000008</v>
      </c>
      <c r="CE371" s="419">
        <v>0.95392000000000021</v>
      </c>
      <c r="CF371" s="419">
        <v>0.96345920000000018</v>
      </c>
      <c r="CG371" s="419">
        <v>0.97309379200000024</v>
      </c>
      <c r="CH371" s="496">
        <v>0.98282472992000025</v>
      </c>
      <c r="CI371" s="416">
        <v>4.7404977219200006</v>
      </c>
      <c r="CJ371" s="405">
        <v>17.015426137544871</v>
      </c>
      <c r="CK371" s="457">
        <v>1.43</v>
      </c>
      <c r="CL371" s="458">
        <v>15.57</v>
      </c>
      <c r="CM371" s="458">
        <v>-32.61</v>
      </c>
      <c r="CN371" s="525">
        <v>1.59</v>
      </c>
      <c r="CO371" s="508">
        <v>-18.16</v>
      </c>
    </row>
    <row r="372" spans="1:93" ht="11.25" customHeight="1">
      <c r="A372" s="23" t="s">
        <v>221</v>
      </c>
      <c r="B372" s="24" t="s">
        <v>787</v>
      </c>
      <c r="C372" s="217" t="s">
        <v>3266</v>
      </c>
      <c r="D372" s="117">
        <v>7</v>
      </c>
      <c r="E372" s="24">
        <v>414</v>
      </c>
      <c r="F372" s="57" t="s">
        <v>2659</v>
      </c>
      <c r="G372" s="49" t="s">
        <v>2659</v>
      </c>
      <c r="H372" s="184">
        <v>79.59</v>
      </c>
      <c r="I372" s="227">
        <v>1.0051514009297651</v>
      </c>
      <c r="J372" s="126">
        <v>0.16</v>
      </c>
      <c r="K372" s="126">
        <v>0.2</v>
      </c>
      <c r="L372" s="83">
        <v>25</v>
      </c>
      <c r="M372" s="140">
        <v>42045</v>
      </c>
      <c r="N372" s="27">
        <v>42047</v>
      </c>
      <c r="O372" s="28">
        <v>42061</v>
      </c>
      <c r="P372" s="93" t="s">
        <v>1200</v>
      </c>
      <c r="Q372" s="24"/>
      <c r="R372" s="224">
        <v>0.8</v>
      </c>
      <c r="S372" s="231">
        <v>40.609137055837571</v>
      </c>
      <c r="T372" s="680">
        <v>296.37742017130364</v>
      </c>
      <c r="U372" s="227">
        <v>40.401015228426395</v>
      </c>
      <c r="V372" s="263">
        <v>12</v>
      </c>
      <c r="W372" s="161">
        <v>1.97</v>
      </c>
      <c r="X372" s="149">
        <v>2.02</v>
      </c>
      <c r="Y372" s="155">
        <v>11.32</v>
      </c>
      <c r="Z372" s="149">
        <v>8.75</v>
      </c>
      <c r="AA372" s="156">
        <v>23</v>
      </c>
      <c r="AB372" s="432">
        <v>8.8000000000000007</v>
      </c>
      <c r="AC372" s="440">
        <v>15.85</v>
      </c>
      <c r="AD372" s="443">
        <v>36.200000000000003</v>
      </c>
      <c r="AE372" s="440">
        <v>20</v>
      </c>
      <c r="AF372" s="723">
        <v>7</v>
      </c>
      <c r="AG372" s="456">
        <v>2975</v>
      </c>
      <c r="AH372" s="653">
        <v>3.6</v>
      </c>
      <c r="AI372" s="767">
        <v>0</v>
      </c>
      <c r="AJ372" s="796">
        <v>1.5379587931003911</v>
      </c>
      <c r="AK372" s="688" t="s">
        <v>462</v>
      </c>
      <c r="AL372" s="634">
        <v>23.076923076923084</v>
      </c>
      <c r="AM372" s="631">
        <v>21.141372855475971</v>
      </c>
      <c r="AN372" s="631">
        <v>55.674108310234161</v>
      </c>
      <c r="AO372" s="235" t="s">
        <v>462</v>
      </c>
      <c r="AP372" s="808">
        <v>0.64</v>
      </c>
      <c r="AQ372" s="808">
        <v>0.52</v>
      </c>
      <c r="AR372" s="809"/>
      <c r="AS372" s="808">
        <v>0.44</v>
      </c>
      <c r="AT372" s="796">
        <v>0.36</v>
      </c>
      <c r="AU372" s="809"/>
      <c r="AV372" s="821">
        <v>0.28000000000000003</v>
      </c>
      <c r="AW372" s="821">
        <v>7.0000000000000007E-2</v>
      </c>
      <c r="AX372" s="812">
        <v>0</v>
      </c>
      <c r="AY372" s="812">
        <v>0</v>
      </c>
      <c r="AZ372" s="812">
        <v>0</v>
      </c>
      <c r="BA372" s="812">
        <v>0</v>
      </c>
      <c r="BB372" s="812">
        <v>0</v>
      </c>
      <c r="BC372" s="812">
        <v>0</v>
      </c>
      <c r="BD372" s="812">
        <v>0</v>
      </c>
      <c r="BE372" s="812">
        <v>0</v>
      </c>
      <c r="BF372" s="812">
        <v>0</v>
      </c>
      <c r="BG372" s="812">
        <v>0</v>
      </c>
      <c r="BH372" s="810">
        <v>2.31</v>
      </c>
      <c r="BI372" s="405">
        <v>23.076923076923084</v>
      </c>
      <c r="BJ372" s="405">
        <v>18.181818181818187</v>
      </c>
      <c r="BK372" s="405">
        <v>22.222222222222232</v>
      </c>
      <c r="BL372" s="306">
        <v>28.571428571428559</v>
      </c>
      <c r="BM372" s="404">
        <v>300</v>
      </c>
      <c r="BN372" s="306">
        <v>0</v>
      </c>
      <c r="BO372" s="306">
        <v>0</v>
      </c>
      <c r="BP372" s="306">
        <v>0</v>
      </c>
      <c r="BQ372" s="306">
        <v>0</v>
      </c>
      <c r="BR372" s="306">
        <v>0</v>
      </c>
      <c r="BS372" s="306">
        <v>0</v>
      </c>
      <c r="BT372" s="306">
        <v>0</v>
      </c>
      <c r="BU372" s="306">
        <v>0</v>
      </c>
      <c r="BV372" s="306">
        <v>0</v>
      </c>
      <c r="BW372" s="306">
        <v>0</v>
      </c>
      <c r="BX372" s="404">
        <v>26.136826136826137</v>
      </c>
      <c r="BY372" s="405">
        <v>73.903663136365509</v>
      </c>
      <c r="BZ372" s="788" t="s">
        <v>2637</v>
      </c>
      <c r="CA372" s="486">
        <v>16.278244482737527</v>
      </c>
      <c r="CB372" s="348">
        <v>56.679259711163922</v>
      </c>
      <c r="CC372" s="404">
        <v>57.53898477157361</v>
      </c>
      <c r="CD372" s="570">
        <v>0.69632000000000005</v>
      </c>
      <c r="CE372" s="419">
        <v>0.76595200000000008</v>
      </c>
      <c r="CF372" s="419">
        <v>0.84254720000000016</v>
      </c>
      <c r="CG372" s="419">
        <v>0.92680192000000028</v>
      </c>
      <c r="CH372" s="496">
        <v>1.0194821120000004</v>
      </c>
      <c r="CI372" s="416">
        <v>4.2511032320000011</v>
      </c>
      <c r="CJ372" s="405">
        <v>5.3412529614273163</v>
      </c>
      <c r="CK372" s="457">
        <v>0.67</v>
      </c>
      <c r="CL372" s="458">
        <v>69.73</v>
      </c>
      <c r="CM372" s="458">
        <v>-3.93</v>
      </c>
      <c r="CN372" s="525">
        <v>6.72</v>
      </c>
      <c r="CO372" s="508">
        <v>27.47</v>
      </c>
    </row>
    <row r="373" spans="1:93" ht="11.25" customHeight="1">
      <c r="A373" s="86" t="s">
        <v>1398</v>
      </c>
      <c r="B373" s="24" t="s">
        <v>3719</v>
      </c>
      <c r="C373" s="217" t="s">
        <v>3417</v>
      </c>
      <c r="D373" s="117">
        <v>13</v>
      </c>
      <c r="E373" s="121">
        <v>233</v>
      </c>
      <c r="F373" s="57" t="s">
        <v>2659</v>
      </c>
      <c r="G373" s="49" t="s">
        <v>2659</v>
      </c>
      <c r="H373" s="494">
        <v>4</v>
      </c>
      <c r="I373" s="227">
        <v>5.25</v>
      </c>
      <c r="J373" s="126">
        <v>0.18</v>
      </c>
      <c r="K373" s="126">
        <v>0.21</v>
      </c>
      <c r="L373" s="83">
        <v>16.666666666666675</v>
      </c>
      <c r="M373" s="140">
        <v>41983</v>
      </c>
      <c r="N373" s="27">
        <v>41985</v>
      </c>
      <c r="O373" s="28">
        <v>42034</v>
      </c>
      <c r="P373" s="26" t="s">
        <v>1371</v>
      </c>
      <c r="Q373" s="864" t="s">
        <v>3357</v>
      </c>
      <c r="R373" s="224">
        <v>0.21</v>
      </c>
      <c r="S373" s="231">
        <v>210</v>
      </c>
      <c r="T373" s="680" t="s">
        <v>462</v>
      </c>
      <c r="U373" s="227">
        <v>40</v>
      </c>
      <c r="V373" s="263">
        <v>3</v>
      </c>
      <c r="W373" s="478">
        <v>0.1</v>
      </c>
      <c r="X373" s="480" t="s">
        <v>462</v>
      </c>
      <c r="Y373" s="479" t="s">
        <v>462</v>
      </c>
      <c r="Z373" s="480" t="s">
        <v>462</v>
      </c>
      <c r="AA373" s="481" t="s">
        <v>462</v>
      </c>
      <c r="AB373" s="484" t="s">
        <v>462</v>
      </c>
      <c r="AC373" s="482" t="s">
        <v>462</v>
      </c>
      <c r="AD373" s="523" t="s">
        <v>462</v>
      </c>
      <c r="AE373" s="482" t="s">
        <v>462</v>
      </c>
      <c r="AF373" s="723">
        <v>0</v>
      </c>
      <c r="AG373" s="735">
        <v>29</v>
      </c>
      <c r="AH373" s="710" t="s">
        <v>462</v>
      </c>
      <c r="AI373" s="479" t="s">
        <v>462</v>
      </c>
      <c r="AJ373" s="796" t="s">
        <v>462</v>
      </c>
      <c r="AK373" s="688">
        <v>1.1206726908408549</v>
      </c>
      <c r="AL373" s="634">
        <v>13.684449861999703</v>
      </c>
      <c r="AM373" s="631">
        <v>18.811888875962545</v>
      </c>
      <c r="AN373" s="631">
        <v>19.912920516362</v>
      </c>
      <c r="AO373" s="235">
        <v>17.76872112536363</v>
      </c>
      <c r="AP373" s="808">
        <v>0.18</v>
      </c>
      <c r="AQ373" s="808">
        <v>0.158333</v>
      </c>
      <c r="AR373" s="809"/>
      <c r="AS373" s="808">
        <v>0.13194400000000001</v>
      </c>
      <c r="AT373" s="796">
        <v>0.107323</v>
      </c>
      <c r="AU373" s="809"/>
      <c r="AV373" s="821">
        <v>8.8384000000000004E-2</v>
      </c>
      <c r="AW373" s="821">
        <v>7.2600999999999999E-2</v>
      </c>
      <c r="AX373" s="811">
        <v>6.6288E-2</v>
      </c>
      <c r="AY373" s="811">
        <v>5.3662000000000001E-2</v>
      </c>
      <c r="AZ373" s="811">
        <v>4.7348000000000001E-2</v>
      </c>
      <c r="BA373" s="811">
        <v>3.7879000000000003E-2</v>
      </c>
      <c r="BB373" s="811">
        <v>3.5073E-2</v>
      </c>
      <c r="BC373" s="811">
        <v>2.6686000000000001E-2</v>
      </c>
      <c r="BD373" s="812">
        <v>6.862E-3</v>
      </c>
      <c r="BE373" s="811">
        <v>1.9061000000000002E-2</v>
      </c>
      <c r="BF373" s="811">
        <v>5.2950000000000002E-3</v>
      </c>
      <c r="BG373" s="812">
        <v>0</v>
      </c>
      <c r="BH373" s="810">
        <v>1.0367390000000001</v>
      </c>
      <c r="BI373" s="405">
        <v>13.684449861999703</v>
      </c>
      <c r="BJ373" s="405">
        <v>20.00015157945796</v>
      </c>
      <c r="BK373" s="405">
        <v>22.941028484108728</v>
      </c>
      <c r="BL373" s="306">
        <v>21.428086531498902</v>
      </c>
      <c r="BM373" s="404">
        <v>21.739369981129752</v>
      </c>
      <c r="BN373" s="306">
        <v>9.5235940139995137</v>
      </c>
      <c r="BO373" s="306">
        <v>23.528754053147473</v>
      </c>
      <c r="BP373" s="306">
        <v>13.335304553518634</v>
      </c>
      <c r="BQ373" s="306">
        <v>24.998020011087931</v>
      </c>
      <c r="BR373" s="306">
        <v>8.0004561913722849</v>
      </c>
      <c r="BS373" s="306">
        <v>31.428464363336573</v>
      </c>
      <c r="BT373" s="306">
        <v>288.89536578257071</v>
      </c>
      <c r="BU373" s="306">
        <v>0</v>
      </c>
      <c r="BV373" s="306">
        <v>259.98111425873469</v>
      </c>
      <c r="BW373" s="306">
        <v>0</v>
      </c>
      <c r="BX373" s="404">
        <v>50.632277311064186</v>
      </c>
      <c r="BY373" s="405">
        <v>88.370587795094991</v>
      </c>
      <c r="BZ373" s="788" t="s">
        <v>2637</v>
      </c>
      <c r="CA373" s="486">
        <v>-14.837079483638</v>
      </c>
      <c r="CB373" s="348">
        <v>25.162920516362</v>
      </c>
      <c r="CC373" s="404">
        <v>39.97</v>
      </c>
      <c r="CD373" s="570">
        <v>0.18540000000000001</v>
      </c>
      <c r="CE373" s="419">
        <v>0.19096200000000002</v>
      </c>
      <c r="CF373" s="419">
        <v>0.19669086000000002</v>
      </c>
      <c r="CG373" s="419">
        <v>0.20259158580000003</v>
      </c>
      <c r="CH373" s="496">
        <v>0.20866933337400004</v>
      </c>
      <c r="CI373" s="416">
        <v>0.98431377917400009</v>
      </c>
      <c r="CJ373" s="405">
        <v>24.607844479350003</v>
      </c>
      <c r="CK373" s="483" t="s">
        <v>462</v>
      </c>
      <c r="CL373" s="502" t="s">
        <v>462</v>
      </c>
      <c r="CM373" s="502">
        <v>-50</v>
      </c>
      <c r="CN373" s="526">
        <v>1.78</v>
      </c>
      <c r="CO373" s="527">
        <v>-4.62</v>
      </c>
    </row>
    <row r="374" spans="1:93" ht="11.25" customHeight="1">
      <c r="A374" s="23" t="s">
        <v>101</v>
      </c>
      <c r="B374" s="24" t="s">
        <v>2844</v>
      </c>
      <c r="C374" s="98" t="s">
        <v>3252</v>
      </c>
      <c r="D374" s="117">
        <v>5</v>
      </c>
      <c r="E374" s="24">
        <v>600</v>
      </c>
      <c r="F374" s="57" t="s">
        <v>2659</v>
      </c>
      <c r="G374" s="49" t="s">
        <v>2659</v>
      </c>
      <c r="H374" s="184">
        <v>64.95</v>
      </c>
      <c r="I374" s="227">
        <v>5.5427251732101617</v>
      </c>
      <c r="J374" s="126">
        <v>0.89</v>
      </c>
      <c r="K374" s="126">
        <v>0.9</v>
      </c>
      <c r="L374" s="83">
        <v>1.1235955056179803</v>
      </c>
      <c r="M374" s="140">
        <v>42038</v>
      </c>
      <c r="N374" s="27">
        <v>42040</v>
      </c>
      <c r="O374" s="28">
        <v>42048</v>
      </c>
      <c r="P374" s="93" t="s">
        <v>2158</v>
      </c>
      <c r="Q374" s="1007" t="s">
        <v>1767</v>
      </c>
      <c r="R374" s="224">
        <v>3.6</v>
      </c>
      <c r="S374" s="231">
        <v>750</v>
      </c>
      <c r="T374" s="680">
        <v>280.70293172265201</v>
      </c>
      <c r="U374" s="227">
        <v>135.3125</v>
      </c>
      <c r="V374" s="263">
        <v>12</v>
      </c>
      <c r="W374" s="161">
        <v>0.48</v>
      </c>
      <c r="X374" s="149">
        <v>54.12</v>
      </c>
      <c r="Y374" s="155">
        <v>6.09</v>
      </c>
      <c r="Z374" s="149">
        <v>2.41</v>
      </c>
      <c r="AA374" s="156">
        <v>2</v>
      </c>
      <c r="AB374" s="432">
        <v>-85.8</v>
      </c>
      <c r="AC374" s="440">
        <v>25.18</v>
      </c>
      <c r="AD374" s="443">
        <v>-43.1</v>
      </c>
      <c r="AE374" s="440">
        <v>2.5</v>
      </c>
      <c r="AF374" s="723">
        <v>14</v>
      </c>
      <c r="AG374" s="456">
        <v>12731</v>
      </c>
      <c r="AH374" s="653">
        <v>0.9</v>
      </c>
      <c r="AI374" s="767">
        <v>0.74</v>
      </c>
      <c r="AJ374" s="796" t="s">
        <v>462</v>
      </c>
      <c r="AK374" s="688">
        <v>0.6893523993460734</v>
      </c>
      <c r="AL374" s="634">
        <v>4.7904191616766401</v>
      </c>
      <c r="AM374" s="631">
        <v>8.3706762661827092</v>
      </c>
      <c r="AN374" s="631">
        <v>6.4548900686425714</v>
      </c>
      <c r="AO374" s="235">
        <v>9.363701460625574</v>
      </c>
      <c r="AP374" s="808">
        <v>3.5</v>
      </c>
      <c r="AQ374" s="808">
        <v>3.34</v>
      </c>
      <c r="AR374" s="809"/>
      <c r="AS374" s="808">
        <v>3.16</v>
      </c>
      <c r="AT374" s="796">
        <v>2.75</v>
      </c>
      <c r="AU374" s="809"/>
      <c r="AV374" s="827">
        <v>2.56</v>
      </c>
      <c r="AW374" s="821">
        <v>2.56</v>
      </c>
      <c r="AX374" s="811">
        <v>2.44</v>
      </c>
      <c r="AY374" s="811">
        <v>2.09</v>
      </c>
      <c r="AZ374" s="811">
        <v>1.79</v>
      </c>
      <c r="BA374" s="811">
        <v>1.6</v>
      </c>
      <c r="BB374" s="811">
        <v>1.43</v>
      </c>
      <c r="BC374" s="811">
        <v>1.1599999999999999</v>
      </c>
      <c r="BD374" s="811">
        <v>0.25</v>
      </c>
      <c r="BE374" s="812">
        <v>0</v>
      </c>
      <c r="BF374" s="812">
        <v>0</v>
      </c>
      <c r="BG374" s="812">
        <v>0</v>
      </c>
      <c r="BH374" s="810">
        <v>28.63</v>
      </c>
      <c r="BI374" s="405">
        <v>4.7904191616766401</v>
      </c>
      <c r="BJ374" s="405">
        <v>5.6962025316455556</v>
      </c>
      <c r="BK374" s="405">
        <v>14.909090909090917</v>
      </c>
      <c r="BL374" s="306">
        <v>7.421875</v>
      </c>
      <c r="BM374" s="404">
        <v>0</v>
      </c>
      <c r="BN374" s="306">
        <v>4.9180327868852514</v>
      </c>
      <c r="BO374" s="306">
        <v>16.746411483253599</v>
      </c>
      <c r="BP374" s="306">
        <v>16.759776536312842</v>
      </c>
      <c r="BQ374" s="306">
        <v>11.875</v>
      </c>
      <c r="BR374" s="306">
        <v>11.888111888111897</v>
      </c>
      <c r="BS374" s="306">
        <v>23.275862068965523</v>
      </c>
      <c r="BT374" s="306">
        <v>364</v>
      </c>
      <c r="BU374" s="306">
        <v>0</v>
      </c>
      <c r="BV374" s="306">
        <v>0</v>
      </c>
      <c r="BW374" s="306">
        <v>0</v>
      </c>
      <c r="BX374" s="404">
        <v>32.152052157729479</v>
      </c>
      <c r="BY374" s="405">
        <v>88.968935113293369</v>
      </c>
      <c r="BZ374" s="788" t="s">
        <v>1465</v>
      </c>
      <c r="CA374" s="486">
        <v>-123.31488475814727</v>
      </c>
      <c r="CB374" s="348">
        <v>11.997615241852733</v>
      </c>
      <c r="CC374" s="404">
        <v>31.791641231372736</v>
      </c>
      <c r="CD374" s="570">
        <v>3.5350000000000001</v>
      </c>
      <c r="CE374" s="419">
        <v>3.8885000000000005</v>
      </c>
      <c r="CF374" s="419">
        <v>3.9857125</v>
      </c>
      <c r="CG374" s="419">
        <v>4.0853553124999999</v>
      </c>
      <c r="CH374" s="496">
        <v>4.1874891953124997</v>
      </c>
      <c r="CI374" s="416">
        <v>19.682057007812503</v>
      </c>
      <c r="CJ374" s="405">
        <v>30.303398010488841</v>
      </c>
      <c r="CK374" s="457">
        <v>0.7</v>
      </c>
      <c r="CL374" s="458">
        <v>22</v>
      </c>
      <c r="CM374" s="458">
        <v>-17.350000000000001</v>
      </c>
      <c r="CN374" s="525">
        <v>6.19</v>
      </c>
      <c r="CO374" s="508">
        <v>-3.13</v>
      </c>
    </row>
    <row r="375" spans="1:93" ht="11.25" customHeight="1">
      <c r="A375" s="30" t="s">
        <v>126</v>
      </c>
      <c r="B375" s="32" t="s">
        <v>815</v>
      </c>
      <c r="C375" s="35" t="s">
        <v>838</v>
      </c>
      <c r="D375" s="118">
        <v>5</v>
      </c>
      <c r="E375" s="24">
        <v>510</v>
      </c>
      <c r="F375" s="40" t="s">
        <v>1572</v>
      </c>
      <c r="G375" s="42" t="s">
        <v>1572</v>
      </c>
      <c r="H375" s="185">
        <v>83.1</v>
      </c>
      <c r="I375" s="227">
        <v>0.96269554753309272</v>
      </c>
      <c r="J375" s="125">
        <v>0.17</v>
      </c>
      <c r="K375" s="125">
        <v>0.2</v>
      </c>
      <c r="L375" s="84">
        <v>17.647058823529417</v>
      </c>
      <c r="M375" s="215">
        <v>41780</v>
      </c>
      <c r="N375" s="44">
        <v>41782</v>
      </c>
      <c r="O375" s="34">
        <v>41817</v>
      </c>
      <c r="P375" s="268" t="s">
        <v>464</v>
      </c>
      <c r="Q375" s="1177"/>
      <c r="R375" s="224">
        <v>0.8</v>
      </c>
      <c r="S375" s="231">
        <v>31.128404669260707</v>
      </c>
      <c r="T375" s="680" t="s">
        <v>462</v>
      </c>
      <c r="U375" s="227">
        <v>32.334630350194551</v>
      </c>
      <c r="V375" s="263">
        <v>12</v>
      </c>
      <c r="W375" s="161">
        <v>2.57</v>
      </c>
      <c r="X375" s="149">
        <v>1.93</v>
      </c>
      <c r="Y375" s="155">
        <v>1.67</v>
      </c>
      <c r="Z375" s="149" t="s">
        <v>462</v>
      </c>
      <c r="AA375" s="156">
        <v>-45.6</v>
      </c>
      <c r="AB375" s="432">
        <v>27</v>
      </c>
      <c r="AC375" s="440">
        <v>18.649999999999999</v>
      </c>
      <c r="AD375" s="443">
        <v>35.799999999999997</v>
      </c>
      <c r="AE375" s="440">
        <v>16.73</v>
      </c>
      <c r="AF375" s="723">
        <v>30</v>
      </c>
      <c r="AG375" s="456">
        <v>22980</v>
      </c>
      <c r="AH375" s="653">
        <v>6.5</v>
      </c>
      <c r="AI375" s="767" t="s">
        <v>462</v>
      </c>
      <c r="AJ375" s="797">
        <v>1.5781041939428959</v>
      </c>
      <c r="AK375" s="686">
        <v>3.2328518175679259</v>
      </c>
      <c r="AL375" s="634">
        <v>20.3125</v>
      </c>
      <c r="AM375" s="631">
        <v>27.032818109958189</v>
      </c>
      <c r="AN375" s="631">
        <v>56.496130143155668</v>
      </c>
      <c r="AO375" s="235">
        <v>17.475632454338008</v>
      </c>
      <c r="AP375" s="808">
        <v>0.77</v>
      </c>
      <c r="AQ375" s="808">
        <v>0.64</v>
      </c>
      <c r="AR375" s="809"/>
      <c r="AS375" s="808">
        <v>0.49</v>
      </c>
      <c r="AT375" s="796">
        <v>0.37561500000000003</v>
      </c>
      <c r="AU375" s="809"/>
      <c r="AV375" s="821">
        <v>0.19603999999999999</v>
      </c>
      <c r="AW375" s="827">
        <v>8.2030000000000006E-2</v>
      </c>
      <c r="AX375" s="811">
        <v>0.31601000000000001</v>
      </c>
      <c r="AY375" s="811">
        <v>0.26849000000000001</v>
      </c>
      <c r="AZ375" s="811">
        <v>0.22513</v>
      </c>
      <c r="BA375" s="811">
        <v>0.18643999999999999</v>
      </c>
      <c r="BB375" s="811">
        <v>0.15382000000000001</v>
      </c>
      <c r="BC375" s="811">
        <v>0.13750999999999999</v>
      </c>
      <c r="BD375" s="811">
        <v>0.12819</v>
      </c>
      <c r="BE375" s="811">
        <v>0.11887</v>
      </c>
      <c r="BF375" s="811">
        <v>0.11187999999999999</v>
      </c>
      <c r="BG375" s="811">
        <v>7.7380000000000004E-2</v>
      </c>
      <c r="BH375" s="810">
        <v>4.2774049999999999</v>
      </c>
      <c r="BI375" s="405">
        <v>20.3125</v>
      </c>
      <c r="BJ375" s="405">
        <v>30.612244897959194</v>
      </c>
      <c r="BK375" s="405">
        <v>30.452724198980331</v>
      </c>
      <c r="BL375" s="306">
        <v>91.601203835951878</v>
      </c>
      <c r="BM375" s="404">
        <v>138.98573692551503</v>
      </c>
      <c r="BN375" s="306">
        <v>0</v>
      </c>
      <c r="BO375" s="306">
        <v>17.698983202353901</v>
      </c>
      <c r="BP375" s="306">
        <v>19.259983120863499</v>
      </c>
      <c r="BQ375" s="306">
        <v>20.751984552671111</v>
      </c>
      <c r="BR375" s="306">
        <v>21.206605122870869</v>
      </c>
      <c r="BS375" s="306">
        <v>11.860955566867881</v>
      </c>
      <c r="BT375" s="306">
        <v>7.2704579140338454</v>
      </c>
      <c r="BU375" s="306">
        <v>7.8404980230503796</v>
      </c>
      <c r="BV375" s="306">
        <v>6.2477654629960799</v>
      </c>
      <c r="BW375" s="306">
        <v>44.585164125096895</v>
      </c>
      <c r="BX375" s="404">
        <v>31.245787129947395</v>
      </c>
      <c r="BY375" s="405">
        <v>35.764838976488015</v>
      </c>
      <c r="BZ375" s="788" t="s">
        <v>2441</v>
      </c>
      <c r="CA375" s="486">
        <v>25.124195340494211</v>
      </c>
      <c r="CB375" s="348">
        <v>57.458825690688762</v>
      </c>
      <c r="CC375" s="404">
        <v>72.453696498054484</v>
      </c>
      <c r="CD375" s="570">
        <v>0.84700000000000009</v>
      </c>
      <c r="CE375" s="419">
        <v>0.93170000000000019</v>
      </c>
      <c r="CF375" s="419">
        <v>1.0248700000000004</v>
      </c>
      <c r="CG375" s="419">
        <v>1.1273570000000006</v>
      </c>
      <c r="CH375" s="496">
        <v>1.2400927000000008</v>
      </c>
      <c r="CI375" s="416">
        <v>5.1710197000000022</v>
      </c>
      <c r="CJ375" s="405">
        <v>6.2226470517448886</v>
      </c>
      <c r="CK375" s="457">
        <v>1.36</v>
      </c>
      <c r="CL375" s="458">
        <v>58.61</v>
      </c>
      <c r="CM375" s="458">
        <v>-1.73</v>
      </c>
      <c r="CN375" s="525">
        <v>6.79</v>
      </c>
      <c r="CO375" s="508">
        <v>18.37</v>
      </c>
    </row>
    <row r="376" spans="1:93" ht="11.25" customHeight="1">
      <c r="A376" s="15" t="s">
        <v>1227</v>
      </c>
      <c r="B376" s="16" t="s">
        <v>810</v>
      </c>
      <c r="C376" s="373" t="s">
        <v>3417</v>
      </c>
      <c r="D376" s="116">
        <v>5</v>
      </c>
      <c r="E376" s="24">
        <v>518</v>
      </c>
      <c r="F376" s="36" t="s">
        <v>1572</v>
      </c>
      <c r="G376" s="37" t="s">
        <v>1572</v>
      </c>
      <c r="H376" s="183">
        <v>56.89</v>
      </c>
      <c r="I376" s="226">
        <v>1.9687115486025666</v>
      </c>
      <c r="J376" s="127">
        <v>0.25</v>
      </c>
      <c r="K376" s="127">
        <v>0.28000000000000003</v>
      </c>
      <c r="L376" s="96">
        <v>12</v>
      </c>
      <c r="M376" s="105">
        <v>41829</v>
      </c>
      <c r="N376" s="20">
        <v>41831</v>
      </c>
      <c r="O376" s="21">
        <v>41866</v>
      </c>
      <c r="P376" s="19" t="s">
        <v>1518</v>
      </c>
      <c r="Q376" s="430"/>
      <c r="R376" s="225">
        <v>1.1200000000000001</v>
      </c>
      <c r="S376" s="675">
        <v>43.07692307692308</v>
      </c>
      <c r="T376" s="684">
        <v>104.96603846266072</v>
      </c>
      <c r="U376" s="226">
        <v>21.880769230769229</v>
      </c>
      <c r="V376" s="267">
        <v>12</v>
      </c>
      <c r="W376" s="169">
        <v>2.6</v>
      </c>
      <c r="X376" s="171">
        <v>1.75</v>
      </c>
      <c r="Y376" s="170">
        <v>2.37</v>
      </c>
      <c r="Z376" s="171">
        <v>4.32</v>
      </c>
      <c r="AA376" s="172">
        <v>18.899999999999999</v>
      </c>
      <c r="AB376" s="433">
        <v>7.4</v>
      </c>
      <c r="AC376" s="441">
        <v>12.42</v>
      </c>
      <c r="AD376" s="442">
        <v>22.1</v>
      </c>
      <c r="AE376" s="442">
        <v>12.51</v>
      </c>
      <c r="AF376" s="724">
        <v>22</v>
      </c>
      <c r="AG376" s="461">
        <v>30721</v>
      </c>
      <c r="AH376" s="678">
        <v>0.14000000000000001</v>
      </c>
      <c r="AI376" s="768">
        <v>0.47</v>
      </c>
      <c r="AJ376" s="796">
        <v>0.26197506201653142</v>
      </c>
      <c r="AK376" s="688" t="s">
        <v>462</v>
      </c>
      <c r="AL376" s="632">
        <v>10.416666666666675</v>
      </c>
      <c r="AM376" s="633">
        <v>7.2183545653511372</v>
      </c>
      <c r="AN376" s="633">
        <v>5.7896488705653448</v>
      </c>
      <c r="AO376" s="234">
        <v>-2.0202670790743671</v>
      </c>
      <c r="AP376" s="803">
        <v>1.06</v>
      </c>
      <c r="AQ376" s="803">
        <v>0.96</v>
      </c>
      <c r="AR376" s="802"/>
      <c r="AS376" s="803">
        <v>0.9</v>
      </c>
      <c r="AT376" s="795">
        <v>0.86</v>
      </c>
      <c r="AU376" s="802"/>
      <c r="AV376" s="826">
        <v>0.81</v>
      </c>
      <c r="AW376" s="830">
        <v>0.8</v>
      </c>
      <c r="AX376" s="806">
        <v>0.8</v>
      </c>
      <c r="AY376" s="806">
        <v>0.76</v>
      </c>
      <c r="AZ376" s="807">
        <v>0.68</v>
      </c>
      <c r="BA376" s="807">
        <v>0.68</v>
      </c>
      <c r="BB376" s="806">
        <v>1.3</v>
      </c>
      <c r="BC376" s="806">
        <v>1.18</v>
      </c>
      <c r="BD376" s="806">
        <v>1.0900000000000001</v>
      </c>
      <c r="BE376" s="806">
        <v>1.03</v>
      </c>
      <c r="BF376" s="806">
        <v>0.96</v>
      </c>
      <c r="BG376" s="806">
        <v>0.85</v>
      </c>
      <c r="BH376" s="805">
        <v>14.72</v>
      </c>
      <c r="BI376" s="407">
        <v>10.416666666666675</v>
      </c>
      <c r="BJ376" s="407">
        <v>6.6666666666666652</v>
      </c>
      <c r="BK376" s="407">
        <v>4.6511627906976827</v>
      </c>
      <c r="BL376" s="394">
        <v>6.1728395061728225</v>
      </c>
      <c r="BM376" s="406">
        <v>1.25</v>
      </c>
      <c r="BN376" s="394">
        <v>0</v>
      </c>
      <c r="BO376" s="394">
        <v>5.2631578947368363</v>
      </c>
      <c r="BP376" s="394">
        <v>11.764705882352944</v>
      </c>
      <c r="BQ376" s="394">
        <v>0</v>
      </c>
      <c r="BR376" s="394">
        <v>0</v>
      </c>
      <c r="BS376" s="394">
        <v>10.169491525423746</v>
      </c>
      <c r="BT376" s="394">
        <v>8.2568807339449499</v>
      </c>
      <c r="BU376" s="394">
        <v>5.8252427184465994</v>
      </c>
      <c r="BV376" s="394">
        <v>7.2916666666666741</v>
      </c>
      <c r="BW376" s="394">
        <v>12.941176470588234</v>
      </c>
      <c r="BX376" s="406">
        <v>6.0446438348242548</v>
      </c>
      <c r="BY376" s="407">
        <v>4.1510243091571288</v>
      </c>
      <c r="BZ376" s="787" t="s">
        <v>2637</v>
      </c>
      <c r="CA376" s="682">
        <v>-14.122408811601318</v>
      </c>
      <c r="CB376" s="350">
        <v>7.7583604191679116</v>
      </c>
      <c r="CC376" s="406">
        <v>59.810554404601142</v>
      </c>
      <c r="CD376" s="554">
        <v>1.1384400000000001</v>
      </c>
      <c r="CE376" s="417">
        <v>1.2522840000000002</v>
      </c>
      <c r="CF376" s="417">
        <v>1.3775124000000003</v>
      </c>
      <c r="CG376" s="417">
        <v>1.5152636400000004</v>
      </c>
      <c r="CH376" s="495">
        <v>1.6667900040000005</v>
      </c>
      <c r="CI376" s="418">
        <v>6.9502900440000026</v>
      </c>
      <c r="CJ376" s="407">
        <v>12.217068103357361</v>
      </c>
      <c r="CK376" s="462">
        <v>0.83</v>
      </c>
      <c r="CL376" s="463">
        <v>23.56</v>
      </c>
      <c r="CM376" s="463">
        <v>-2.67</v>
      </c>
      <c r="CN376" s="529">
        <v>0.84</v>
      </c>
      <c r="CO376" s="530">
        <v>7.15</v>
      </c>
    </row>
    <row r="377" spans="1:93" ht="11.25" customHeight="1">
      <c r="A377" s="23" t="s">
        <v>1365</v>
      </c>
      <c r="B377" s="24" t="s">
        <v>2793</v>
      </c>
      <c r="C377" s="29" t="s">
        <v>2271</v>
      </c>
      <c r="D377" s="117">
        <v>5</v>
      </c>
      <c r="E377" s="24">
        <v>485</v>
      </c>
      <c r="F377" s="38" t="s">
        <v>2049</v>
      </c>
      <c r="G377" s="39" t="s">
        <v>1572</v>
      </c>
      <c r="H377" s="184">
        <v>26.32</v>
      </c>
      <c r="I377" s="227">
        <v>5.7750759878419453</v>
      </c>
      <c r="J377" s="126">
        <v>0.36</v>
      </c>
      <c r="K377" s="126">
        <v>0.38</v>
      </c>
      <c r="L377" s="83">
        <v>5.555555555555558</v>
      </c>
      <c r="M377" s="214">
        <v>41688</v>
      </c>
      <c r="N377" s="62">
        <v>41690</v>
      </c>
      <c r="O377" s="63">
        <v>41705</v>
      </c>
      <c r="P377" s="26" t="s">
        <v>3668</v>
      </c>
      <c r="Q377" s="627"/>
      <c r="R377" s="224">
        <v>1.52</v>
      </c>
      <c r="S377" s="231">
        <v>103.4013605442177</v>
      </c>
      <c r="T377" s="680">
        <v>55.023125088385804</v>
      </c>
      <c r="U377" s="227">
        <v>17.904761904761905</v>
      </c>
      <c r="V377" s="263">
        <v>12</v>
      </c>
      <c r="W377" s="161">
        <v>1.47</v>
      </c>
      <c r="X377" s="149">
        <v>3.32</v>
      </c>
      <c r="Y377" s="155">
        <v>1.48</v>
      </c>
      <c r="Z377" s="149">
        <v>3.02</v>
      </c>
      <c r="AA377" s="156">
        <v>16.7</v>
      </c>
      <c r="AB377" s="432">
        <v>-43.4</v>
      </c>
      <c r="AC377" s="440">
        <v>1.6</v>
      </c>
      <c r="AD377" s="443">
        <v>0.1</v>
      </c>
      <c r="AE377" s="443">
        <v>5.4</v>
      </c>
      <c r="AF377" s="723">
        <v>17</v>
      </c>
      <c r="AG377" s="456">
        <v>8918</v>
      </c>
      <c r="AH377" s="653">
        <v>0.1</v>
      </c>
      <c r="AI377" s="767">
        <v>0.71</v>
      </c>
      <c r="AJ377" s="861">
        <v>151.74534305583353</v>
      </c>
      <c r="AK377" s="688">
        <v>1.1723232172968243</v>
      </c>
      <c r="AL377" s="634">
        <v>5.555555555555558</v>
      </c>
      <c r="AM377" s="631">
        <v>18.218448001194499</v>
      </c>
      <c r="AN377" s="631">
        <v>15.174534305583354</v>
      </c>
      <c r="AO377" s="235">
        <v>12.94398514137869</v>
      </c>
      <c r="AP377" s="808">
        <v>1.52</v>
      </c>
      <c r="AQ377" s="808">
        <v>1.44</v>
      </c>
      <c r="AR377" s="809"/>
      <c r="AS377" s="808">
        <v>1.24</v>
      </c>
      <c r="AT377" s="796">
        <v>0.92</v>
      </c>
      <c r="AU377" s="809"/>
      <c r="AV377" s="821">
        <v>0.83</v>
      </c>
      <c r="AW377" s="827">
        <v>0.75</v>
      </c>
      <c r="AX377" s="812">
        <v>0.75</v>
      </c>
      <c r="AY377" s="811">
        <v>0.75</v>
      </c>
      <c r="AZ377" s="811">
        <v>0.65</v>
      </c>
      <c r="BA377" s="811">
        <v>0.5</v>
      </c>
      <c r="BB377" s="811">
        <v>0.45</v>
      </c>
      <c r="BC377" s="811">
        <v>0.4</v>
      </c>
      <c r="BD377" s="812">
        <v>0.05</v>
      </c>
      <c r="BE377" s="812">
        <v>0.14000000000000001</v>
      </c>
      <c r="BF377" s="811">
        <v>0.36</v>
      </c>
      <c r="BG377" s="812">
        <v>0.34</v>
      </c>
      <c r="BH377" s="810">
        <v>11.09</v>
      </c>
      <c r="BI377" s="405">
        <v>5.555555555555558</v>
      </c>
      <c r="BJ377" s="405">
        <v>16.129032258064502</v>
      </c>
      <c r="BK377" s="405">
        <v>34.782608695652172</v>
      </c>
      <c r="BL377" s="306">
        <v>10.843373493975905</v>
      </c>
      <c r="BM377" s="404">
        <v>10.666666666666668</v>
      </c>
      <c r="BN377" s="306">
        <v>0</v>
      </c>
      <c r="BO377" s="306">
        <v>0</v>
      </c>
      <c r="BP377" s="306">
        <v>15.384615384615374</v>
      </c>
      <c r="BQ377" s="306">
        <v>30</v>
      </c>
      <c r="BR377" s="306">
        <v>11.111111111111116</v>
      </c>
      <c r="BS377" s="306">
        <v>12.5</v>
      </c>
      <c r="BT377" s="306">
        <v>700</v>
      </c>
      <c r="BU377" s="306">
        <v>0</v>
      </c>
      <c r="BV377" s="306">
        <v>0</v>
      </c>
      <c r="BW377" s="306">
        <v>5.8823529411764497</v>
      </c>
      <c r="BX377" s="404">
        <v>56.857021073787855</v>
      </c>
      <c r="BY377" s="405">
        <v>172.18059876174556</v>
      </c>
      <c r="BZ377" s="788" t="s">
        <v>2441</v>
      </c>
      <c r="CA377" s="486">
        <v>3.044848388663393</v>
      </c>
      <c r="CB377" s="348">
        <v>20.949610293425298</v>
      </c>
      <c r="CC377" s="404">
        <v>50.795079365079367</v>
      </c>
      <c r="CD377" s="570">
        <v>1.5352000000000001</v>
      </c>
      <c r="CE377" s="419">
        <v>1.5597632000000001</v>
      </c>
      <c r="CF377" s="419">
        <v>1.6439904128000002</v>
      </c>
      <c r="CG377" s="419">
        <v>1.7327658950912004</v>
      </c>
      <c r="CH377" s="496">
        <v>1.8263352534261252</v>
      </c>
      <c r="CI377" s="416">
        <v>8.2980547613173261</v>
      </c>
      <c r="CJ377" s="405">
        <v>31.527563682816588</v>
      </c>
      <c r="CK377" s="457">
        <v>0.74</v>
      </c>
      <c r="CL377" s="458">
        <v>7.28</v>
      </c>
      <c r="CM377" s="458">
        <v>-32.369999999999997</v>
      </c>
      <c r="CN377" s="525">
        <v>-6.04</v>
      </c>
      <c r="CO377" s="508">
        <v>-18.14</v>
      </c>
    </row>
    <row r="378" spans="1:93" ht="11.25" customHeight="1">
      <c r="A378" s="23" t="s">
        <v>2625</v>
      </c>
      <c r="B378" s="24" t="s">
        <v>2626</v>
      </c>
      <c r="C378" s="29" t="s">
        <v>1344</v>
      </c>
      <c r="D378" s="117">
        <v>20</v>
      </c>
      <c r="E378" s="121">
        <v>151</v>
      </c>
      <c r="F378" s="57" t="s">
        <v>2659</v>
      </c>
      <c r="G378" s="49" t="s">
        <v>2659</v>
      </c>
      <c r="H378" s="338">
        <v>48.37</v>
      </c>
      <c r="I378" s="227">
        <v>1.0750465164358074</v>
      </c>
      <c r="J378" s="113">
        <v>0.11</v>
      </c>
      <c r="K378" s="113">
        <v>0.13</v>
      </c>
      <c r="L378" s="83">
        <v>18.181818181818187</v>
      </c>
      <c r="M378" s="140">
        <v>41963</v>
      </c>
      <c r="N378" s="27">
        <v>41967</v>
      </c>
      <c r="O378" s="28">
        <v>41981</v>
      </c>
      <c r="P378" s="93" t="s">
        <v>1519</v>
      </c>
      <c r="Q378" s="24"/>
      <c r="R378" s="224">
        <v>0.52</v>
      </c>
      <c r="S378" s="231">
        <v>30.232558139534888</v>
      </c>
      <c r="T378" s="680">
        <v>61.623945446218052</v>
      </c>
      <c r="U378" s="227">
        <v>28.122093023255815</v>
      </c>
      <c r="V378" s="263">
        <v>9</v>
      </c>
      <c r="W378" s="161">
        <v>1.72</v>
      </c>
      <c r="X378" s="149">
        <v>2.56</v>
      </c>
      <c r="Y378" s="155">
        <v>1.31</v>
      </c>
      <c r="Z378" s="149">
        <v>2.09</v>
      </c>
      <c r="AA378" s="156">
        <v>8.6999999999999993</v>
      </c>
      <c r="AB378" s="432">
        <v>-22.7</v>
      </c>
      <c r="AC378" s="440">
        <v>13.1</v>
      </c>
      <c r="AD378" s="443">
        <v>-4.0999999999999996</v>
      </c>
      <c r="AE378" s="443">
        <v>11</v>
      </c>
      <c r="AF378" s="723">
        <v>4</v>
      </c>
      <c r="AG378" s="456">
        <v>1595</v>
      </c>
      <c r="AH378" s="653">
        <v>2.2999999999999998</v>
      </c>
      <c r="AI378" s="767">
        <v>0.95</v>
      </c>
      <c r="AJ378" s="796" t="s">
        <v>462</v>
      </c>
      <c r="AK378" s="688">
        <v>1.0800587849611936</v>
      </c>
      <c r="AL378" s="634">
        <v>12.195121951219523</v>
      </c>
      <c r="AM378" s="631">
        <v>11.707233731169708</v>
      </c>
      <c r="AN378" s="631">
        <v>11.661225900124862</v>
      </c>
      <c r="AO378" s="235">
        <v>10.796843711191006</v>
      </c>
      <c r="AP378" s="808">
        <v>0.46</v>
      </c>
      <c r="AQ378" s="808">
        <v>0.41</v>
      </c>
      <c r="AR378" s="809"/>
      <c r="AS378" s="808">
        <v>0.37</v>
      </c>
      <c r="AT378" s="796">
        <v>0.33</v>
      </c>
      <c r="AU378" s="809"/>
      <c r="AV378" s="821">
        <v>0.28999999999999998</v>
      </c>
      <c r="AW378" s="821">
        <v>0.26500000000000001</v>
      </c>
      <c r="AX378" s="811">
        <v>0.245</v>
      </c>
      <c r="AY378" s="811">
        <v>0.22500000000000001</v>
      </c>
      <c r="AZ378" s="811">
        <v>0.20499999999999999</v>
      </c>
      <c r="BA378" s="811">
        <v>0.185</v>
      </c>
      <c r="BB378" s="811">
        <v>0.16500000000000001</v>
      </c>
      <c r="BC378" s="811">
        <v>0.124</v>
      </c>
      <c r="BD378" s="811">
        <v>0.106</v>
      </c>
      <c r="BE378" s="811">
        <v>0.10100000000000001</v>
      </c>
      <c r="BF378" s="811">
        <v>9.7000000000000003E-2</v>
      </c>
      <c r="BG378" s="811">
        <v>9.1499999999999998E-2</v>
      </c>
      <c r="BH378" s="810">
        <v>3.6695000000000002</v>
      </c>
      <c r="BI378" s="405">
        <v>12.195121951219523</v>
      </c>
      <c r="BJ378" s="405">
        <v>10.810810810810811</v>
      </c>
      <c r="BK378" s="405">
        <v>12.12121212121211</v>
      </c>
      <c r="BL378" s="306">
        <v>13.793103448275868</v>
      </c>
      <c r="BM378" s="404">
        <v>9.4339622641509422</v>
      </c>
      <c r="BN378" s="306">
        <v>8.163265306122458</v>
      </c>
      <c r="BO378" s="306">
        <v>8.8888888888888786</v>
      </c>
      <c r="BP378" s="306">
        <v>9.7560975609756184</v>
      </c>
      <c r="BQ378" s="306">
        <v>10.810810810810811</v>
      </c>
      <c r="BR378" s="306">
        <v>12.12121212121211</v>
      </c>
      <c r="BS378" s="306">
        <v>33.06451612903227</v>
      </c>
      <c r="BT378" s="306">
        <v>16.981132075471695</v>
      </c>
      <c r="BU378" s="306">
        <v>4.9504950495049327</v>
      </c>
      <c r="BV378" s="306">
        <v>4.1237113402061931</v>
      </c>
      <c r="BW378" s="306">
        <v>6.0109289617486406</v>
      </c>
      <c r="BX378" s="404">
        <v>11.548351255976192</v>
      </c>
      <c r="BY378" s="405">
        <v>6.6090662231169892</v>
      </c>
      <c r="BZ378" s="788" t="s">
        <v>2441</v>
      </c>
      <c r="CA378" s="486">
        <v>-15.385820606695145</v>
      </c>
      <c r="CB378" s="348">
        <v>12.73627241656067</v>
      </c>
      <c r="CC378" s="404">
        <v>70.094534883720939</v>
      </c>
      <c r="CD378" s="570">
        <v>0.46460000000000001</v>
      </c>
      <c r="CE378" s="419">
        <v>0.51106000000000007</v>
      </c>
      <c r="CF378" s="419">
        <v>0.56216600000000017</v>
      </c>
      <c r="CG378" s="419">
        <v>0.61838260000000023</v>
      </c>
      <c r="CH378" s="496">
        <v>0.68022086000000026</v>
      </c>
      <c r="CI378" s="416">
        <v>2.8364294600000011</v>
      </c>
      <c r="CJ378" s="405">
        <v>5.8640261732478836</v>
      </c>
      <c r="CK378" s="457">
        <v>1.17</v>
      </c>
      <c r="CL378" s="458">
        <v>23.32</v>
      </c>
      <c r="CM378" s="458">
        <v>-2.38</v>
      </c>
      <c r="CN378" s="525">
        <v>1.96</v>
      </c>
      <c r="CO378" s="508">
        <v>8.52</v>
      </c>
    </row>
    <row r="379" spans="1:93" ht="11.25" customHeight="1">
      <c r="A379" s="86" t="s">
        <v>453</v>
      </c>
      <c r="B379" s="24" t="s">
        <v>945</v>
      </c>
      <c r="C379" s="98" t="s">
        <v>1880</v>
      </c>
      <c r="D379" s="117">
        <v>13</v>
      </c>
      <c r="E379" s="121">
        <v>225</v>
      </c>
      <c r="F379" s="57" t="s">
        <v>2659</v>
      </c>
      <c r="G379" s="49" t="s">
        <v>2659</v>
      </c>
      <c r="H379" s="184">
        <v>34.4</v>
      </c>
      <c r="I379" s="227">
        <v>3.2558139534883725</v>
      </c>
      <c r="J379" s="126">
        <v>0.26</v>
      </c>
      <c r="K379" s="126">
        <v>0.28000000000000003</v>
      </c>
      <c r="L379" s="83">
        <v>7.6923076923077094</v>
      </c>
      <c r="M379" s="140">
        <v>41870</v>
      </c>
      <c r="N379" s="27">
        <v>41872</v>
      </c>
      <c r="O379" s="28">
        <v>41886</v>
      </c>
      <c r="P379" s="93" t="s">
        <v>3187</v>
      </c>
      <c r="Q379" s="24"/>
      <c r="R379" s="224">
        <v>1.1200000000000001</v>
      </c>
      <c r="S379" s="231">
        <v>138.27160493827162</v>
      </c>
      <c r="T379" s="680">
        <v>186.21363379492601</v>
      </c>
      <c r="U379" s="227">
        <v>42.469135802469133</v>
      </c>
      <c r="V379" s="263">
        <v>6</v>
      </c>
      <c r="W379" s="161">
        <v>0.81</v>
      </c>
      <c r="X379" s="149">
        <v>5.39</v>
      </c>
      <c r="Y379" s="155">
        <v>4.0599999999999996</v>
      </c>
      <c r="Z379" s="149">
        <v>4.34</v>
      </c>
      <c r="AA379" s="156">
        <v>9.9</v>
      </c>
      <c r="AB379" s="432">
        <v>-18.5</v>
      </c>
      <c r="AC379" s="440">
        <v>27.68</v>
      </c>
      <c r="AD379" s="443">
        <v>110.2</v>
      </c>
      <c r="AE379" s="443">
        <v>7.88</v>
      </c>
      <c r="AF379" s="723">
        <v>23</v>
      </c>
      <c r="AG379" s="456">
        <v>9730</v>
      </c>
      <c r="AH379" s="653">
        <v>0.4</v>
      </c>
      <c r="AI379" s="767">
        <v>0.45</v>
      </c>
      <c r="AJ379" s="796">
        <v>5.6133174950031423E-2</v>
      </c>
      <c r="AK379" s="688">
        <v>0.50488280850702749</v>
      </c>
      <c r="AL379" s="634">
        <v>8.0000000000000071</v>
      </c>
      <c r="AM379" s="631">
        <v>7.888486678770068</v>
      </c>
      <c r="AN379" s="631">
        <v>6.1858758794934632</v>
      </c>
      <c r="AO379" s="235">
        <v>12.252102419144585</v>
      </c>
      <c r="AP379" s="808">
        <v>1.08</v>
      </c>
      <c r="AQ379" s="808">
        <v>1</v>
      </c>
      <c r="AR379" s="809"/>
      <c r="AS379" s="808">
        <v>0.92</v>
      </c>
      <c r="AT379" s="796">
        <v>0.86</v>
      </c>
      <c r="AU379" s="809"/>
      <c r="AV379" s="821">
        <v>0.82</v>
      </c>
      <c r="AW379" s="827">
        <v>0.8</v>
      </c>
      <c r="AX379" s="811">
        <v>0.77500000000000002</v>
      </c>
      <c r="AY379" s="811">
        <v>0.6875</v>
      </c>
      <c r="AZ379" s="811">
        <v>0.5625</v>
      </c>
      <c r="BA379" s="811">
        <v>0.42499999999999999</v>
      </c>
      <c r="BB379" s="811">
        <v>0.34</v>
      </c>
      <c r="BC379" s="811">
        <v>0.22</v>
      </c>
      <c r="BD379" s="811">
        <v>0.02</v>
      </c>
      <c r="BE379" s="812">
        <v>0</v>
      </c>
      <c r="BF379" s="812">
        <v>0</v>
      </c>
      <c r="BG379" s="812">
        <v>0</v>
      </c>
      <c r="BH379" s="810">
        <v>8.51</v>
      </c>
      <c r="BI379" s="405">
        <v>8.0000000000000071</v>
      </c>
      <c r="BJ379" s="405">
        <v>8.6956521739130377</v>
      </c>
      <c r="BK379" s="405">
        <v>6.976744186046524</v>
      </c>
      <c r="BL379" s="306">
        <v>4.8780487804878092</v>
      </c>
      <c r="BM379" s="404">
        <v>2.4999999999999911</v>
      </c>
      <c r="BN379" s="306">
        <v>3.2258064516129004</v>
      </c>
      <c r="BO379" s="306">
        <v>12.72727272727272</v>
      </c>
      <c r="BP379" s="306">
        <v>22.222222222222232</v>
      </c>
      <c r="BQ379" s="306">
        <v>32.352941176470587</v>
      </c>
      <c r="BR379" s="306">
        <v>25</v>
      </c>
      <c r="BS379" s="306">
        <v>54.545454545454561</v>
      </c>
      <c r="BT379" s="862">
        <v>1000</v>
      </c>
      <c r="BU379" s="306">
        <v>0</v>
      </c>
      <c r="BV379" s="306">
        <v>0</v>
      </c>
      <c r="BW379" s="306">
        <v>0</v>
      </c>
      <c r="BX379" s="404">
        <v>78.741609484232015</v>
      </c>
      <c r="BY379" s="405">
        <v>246.64790756551909</v>
      </c>
      <c r="BZ379" s="788" t="s">
        <v>2442</v>
      </c>
      <c r="CA379" s="486">
        <v>-33.027445969487296</v>
      </c>
      <c r="CB379" s="348">
        <v>9.4416898329818366</v>
      </c>
      <c r="CC379" s="404">
        <v>48.526421545038716</v>
      </c>
      <c r="CD379" s="570">
        <v>1.0908</v>
      </c>
      <c r="CE379" s="419">
        <v>1.1998800000000001</v>
      </c>
      <c r="CF379" s="419">
        <v>1.2944305440000001</v>
      </c>
      <c r="CG379" s="419">
        <v>1.3964316708672002</v>
      </c>
      <c r="CH379" s="496">
        <v>1.5064704865315355</v>
      </c>
      <c r="CI379" s="416">
        <v>6.4880127013987359</v>
      </c>
      <c r="CJ379" s="405">
        <v>18.860502038949814</v>
      </c>
      <c r="CK379" s="457">
        <v>0.97</v>
      </c>
      <c r="CL379" s="458">
        <v>38.47</v>
      </c>
      <c r="CM379" s="458">
        <v>-1.49</v>
      </c>
      <c r="CN379" s="525">
        <v>5.17</v>
      </c>
      <c r="CO379" s="508">
        <v>10.65</v>
      </c>
    </row>
    <row r="380" spans="1:93" ht="11.25" customHeight="1">
      <c r="A380" s="30" t="s">
        <v>2570</v>
      </c>
      <c r="B380" s="32" t="s">
        <v>2571</v>
      </c>
      <c r="C380" s="35" t="s">
        <v>1737</v>
      </c>
      <c r="D380" s="118">
        <v>29</v>
      </c>
      <c r="E380" s="121">
        <v>92</v>
      </c>
      <c r="F380" s="40" t="s">
        <v>2049</v>
      </c>
      <c r="G380" s="42" t="s">
        <v>2049</v>
      </c>
      <c r="H380" s="162">
        <v>75.38</v>
      </c>
      <c r="I380" s="229">
        <v>2.1225789334040863</v>
      </c>
      <c r="J380" s="112">
        <v>0.37</v>
      </c>
      <c r="K380" s="112">
        <v>0.4</v>
      </c>
      <c r="L380" s="84">
        <v>8.1081081081081141</v>
      </c>
      <c r="M380" s="1171">
        <v>42002</v>
      </c>
      <c r="N380" s="270">
        <v>42004</v>
      </c>
      <c r="O380" s="273">
        <v>42018</v>
      </c>
      <c r="P380" s="268" t="s">
        <v>236</v>
      </c>
      <c r="Q380" s="32" t="s">
        <v>1222</v>
      </c>
      <c r="R380" s="192">
        <v>1.6</v>
      </c>
      <c r="S380" s="672">
        <v>47.761194029850742</v>
      </c>
      <c r="T380" s="681">
        <v>132.60178142708065</v>
      </c>
      <c r="U380" s="229">
        <v>22.501492537313432</v>
      </c>
      <c r="V380" s="264">
        <v>11</v>
      </c>
      <c r="W380" s="1186">
        <v>3.35</v>
      </c>
      <c r="X380" s="1187">
        <v>3.1</v>
      </c>
      <c r="Y380" s="1188">
        <v>2.2799999999999998</v>
      </c>
      <c r="Z380" s="1187">
        <v>5.41</v>
      </c>
      <c r="AA380" s="158">
        <v>22.8</v>
      </c>
      <c r="AB380" s="1189">
        <v>14.8</v>
      </c>
      <c r="AC380" s="444">
        <v>7.7</v>
      </c>
      <c r="AD380" s="445">
        <v>8</v>
      </c>
      <c r="AE380" s="445">
        <v>7.27</v>
      </c>
      <c r="AF380" s="725">
        <v>16</v>
      </c>
      <c r="AG380" s="1191">
        <v>9669</v>
      </c>
      <c r="AH380" s="679">
        <v>0.1</v>
      </c>
      <c r="AI380" s="769">
        <v>0.72</v>
      </c>
      <c r="AJ380" s="796">
        <v>1.1303845766805265</v>
      </c>
      <c r="AK380" s="688">
        <v>0.88600802531699485</v>
      </c>
      <c r="AL380" s="635">
        <v>8.8235294117646959</v>
      </c>
      <c r="AM380" s="636">
        <v>9.735689700133566</v>
      </c>
      <c r="AN380" s="636">
        <v>9.043076613444212</v>
      </c>
      <c r="AO380" s="639">
        <v>10.206540296526988</v>
      </c>
      <c r="AP380" s="814">
        <v>1.48</v>
      </c>
      <c r="AQ380" s="814">
        <v>1.36</v>
      </c>
      <c r="AR380" s="815"/>
      <c r="AS380" s="814">
        <v>1.24</v>
      </c>
      <c r="AT380" s="797">
        <v>1.1200000000000001</v>
      </c>
      <c r="AU380" s="815"/>
      <c r="AV380" s="828">
        <v>1.04</v>
      </c>
      <c r="AW380" s="828">
        <v>0.96</v>
      </c>
      <c r="AX380" s="817">
        <v>0.88</v>
      </c>
      <c r="AY380" s="817">
        <v>0.8</v>
      </c>
      <c r="AZ380" s="817">
        <v>0.72</v>
      </c>
      <c r="BA380" s="817">
        <v>0.64</v>
      </c>
      <c r="BB380" s="817">
        <v>0.56000000000000005</v>
      </c>
      <c r="BC380" s="817">
        <v>0.46</v>
      </c>
      <c r="BD380" s="817">
        <v>0.42</v>
      </c>
      <c r="BE380" s="817">
        <v>0.4</v>
      </c>
      <c r="BF380" s="817">
        <v>0.38</v>
      </c>
      <c r="BG380" s="817">
        <v>0.34</v>
      </c>
      <c r="BH380" s="816">
        <v>12.8</v>
      </c>
      <c r="BI380" s="409">
        <v>8.8235294117646959</v>
      </c>
      <c r="BJ380" s="409">
        <v>9.6774193548387224</v>
      </c>
      <c r="BK380" s="409">
        <v>10.714285714285698</v>
      </c>
      <c r="BL380" s="395">
        <v>7.6923076923077094</v>
      </c>
      <c r="BM380" s="408">
        <v>8.3333333333333481</v>
      </c>
      <c r="BN380" s="395">
        <v>9.0909090909090828</v>
      </c>
      <c r="BO380" s="395">
        <v>9.9999999999999858</v>
      </c>
      <c r="BP380" s="395">
        <v>11.111111111111116</v>
      </c>
      <c r="BQ380" s="395">
        <v>12.5</v>
      </c>
      <c r="BR380" s="395">
        <v>14.285714285714279</v>
      </c>
      <c r="BS380" s="395">
        <v>21.739130434782616</v>
      </c>
      <c r="BT380" s="395">
        <v>9.5238095238095344</v>
      </c>
      <c r="BU380" s="395">
        <v>4.9999999999999822</v>
      </c>
      <c r="BV380" s="395">
        <v>5.2631578947368363</v>
      </c>
      <c r="BW380" s="395">
        <v>11.764705882352944</v>
      </c>
      <c r="BX380" s="408">
        <v>10.367960915329771</v>
      </c>
      <c r="BY380" s="409">
        <v>3.8586249733353988</v>
      </c>
      <c r="BZ380" s="654" t="s">
        <v>1862</v>
      </c>
      <c r="CA380" s="487">
        <v>-11.335836990465133</v>
      </c>
      <c r="CB380" s="349">
        <v>11.165655546848299</v>
      </c>
      <c r="CC380" s="408">
        <v>71.513933260008884</v>
      </c>
      <c r="CD380" s="574">
        <v>1.6280000000000001</v>
      </c>
      <c r="CE380" s="420">
        <v>1.7533560000000001</v>
      </c>
      <c r="CF380" s="420">
        <v>1.8808249812000002</v>
      </c>
      <c r="CG380" s="420">
        <v>2.0175609573332403</v>
      </c>
      <c r="CH380" s="497">
        <v>2.1642376389313669</v>
      </c>
      <c r="CI380" s="421">
        <v>9.4439795774646065</v>
      </c>
      <c r="CJ380" s="409">
        <v>12.528495061640498</v>
      </c>
      <c r="CK380" s="1202">
        <v>0.56999999999999995</v>
      </c>
      <c r="CL380" s="469">
        <v>18.21</v>
      </c>
      <c r="CM380" s="469">
        <v>-1.69</v>
      </c>
      <c r="CN380" s="470">
        <v>1.46</v>
      </c>
      <c r="CO380" s="471">
        <v>6.71</v>
      </c>
    </row>
    <row r="381" spans="1:93" ht="11.25" customHeight="1">
      <c r="A381" s="15" t="s">
        <v>1314</v>
      </c>
      <c r="B381" s="16" t="s">
        <v>1315</v>
      </c>
      <c r="C381" s="22" t="s">
        <v>728</v>
      </c>
      <c r="D381" s="116">
        <v>39</v>
      </c>
      <c r="E381" s="121">
        <v>62</v>
      </c>
      <c r="F381" s="36" t="s">
        <v>2049</v>
      </c>
      <c r="G381" s="37" t="s">
        <v>1572</v>
      </c>
      <c r="H381" s="169">
        <v>98.9</v>
      </c>
      <c r="I381" s="227">
        <v>3.4378159757330633</v>
      </c>
      <c r="J381" s="127">
        <v>0.81</v>
      </c>
      <c r="K381" s="127">
        <v>0.85</v>
      </c>
      <c r="L381" s="1113">
        <v>4.9382716049382713</v>
      </c>
      <c r="M381" s="105">
        <v>41969</v>
      </c>
      <c r="N381" s="20">
        <v>41974</v>
      </c>
      <c r="O381" s="21">
        <v>41988</v>
      </c>
      <c r="P381" s="269" t="s">
        <v>1444</v>
      </c>
      <c r="Q381" s="507"/>
      <c r="R381" s="224">
        <v>3.4</v>
      </c>
      <c r="S381" s="231">
        <v>70.53941908713692</v>
      </c>
      <c r="T381" s="680">
        <v>153.55835532949754</v>
      </c>
      <c r="U381" s="227">
        <v>20.518672199170126</v>
      </c>
      <c r="V381" s="263">
        <v>12</v>
      </c>
      <c r="W381" s="161">
        <v>4.82</v>
      </c>
      <c r="X381" s="149">
        <v>3.23</v>
      </c>
      <c r="Y381" s="155">
        <v>3.51</v>
      </c>
      <c r="Z381" s="149">
        <v>7.05</v>
      </c>
      <c r="AA381" s="156">
        <v>30.7</v>
      </c>
      <c r="AB381" s="432">
        <v>-13.2</v>
      </c>
      <c r="AC381" s="440">
        <v>7.52</v>
      </c>
      <c r="AD381" s="443">
        <v>3.2</v>
      </c>
      <c r="AE381" s="440">
        <v>6.35</v>
      </c>
      <c r="AF381" s="723">
        <v>33</v>
      </c>
      <c r="AG381" s="456">
        <v>96249</v>
      </c>
      <c r="AH381" s="653">
        <v>0.04</v>
      </c>
      <c r="AI381" s="767">
        <v>1.1100000000000001</v>
      </c>
      <c r="AJ381" s="795">
        <v>3.0800169783161828</v>
      </c>
      <c r="AK381" s="794">
        <v>0.50413510559093977</v>
      </c>
      <c r="AL381" s="634">
        <v>5.12820512820511</v>
      </c>
      <c r="AM381" s="631">
        <v>9.0396479996779799</v>
      </c>
      <c r="AN381" s="631">
        <v>9.8560543306117854</v>
      </c>
      <c r="AO381" s="638">
        <v>19.550422538138189</v>
      </c>
      <c r="AP381" s="808">
        <v>3.28</v>
      </c>
      <c r="AQ381" s="808">
        <v>3.12</v>
      </c>
      <c r="AR381" s="809"/>
      <c r="AS381" s="808">
        <v>2.87</v>
      </c>
      <c r="AT381" s="796">
        <v>2.5299999999999998</v>
      </c>
      <c r="AU381" s="809"/>
      <c r="AV381" s="821">
        <v>2.2599999999999998</v>
      </c>
      <c r="AW381" s="821">
        <v>2.0499999999999998</v>
      </c>
      <c r="AX381" s="811">
        <v>1.625</v>
      </c>
      <c r="AY381" s="811">
        <v>1.5</v>
      </c>
      <c r="AZ381" s="811">
        <v>1</v>
      </c>
      <c r="BA381" s="811">
        <v>0.67</v>
      </c>
      <c r="BB381" s="811">
        <v>0.55000000000000004</v>
      </c>
      <c r="BC381" s="811">
        <v>0.4</v>
      </c>
      <c r="BD381" s="811">
        <v>0.23499999999999999</v>
      </c>
      <c r="BE381" s="811">
        <v>0.22500000000000001</v>
      </c>
      <c r="BF381" s="811">
        <v>0.215</v>
      </c>
      <c r="BG381" s="811">
        <v>0.19500000000000001</v>
      </c>
      <c r="BH381" s="810">
        <v>22.725000000000001</v>
      </c>
      <c r="BI381" s="405">
        <v>5.12820512820511</v>
      </c>
      <c r="BJ381" s="405">
        <v>8.710801393728218</v>
      </c>
      <c r="BK381" s="405">
        <v>13.438735177865624</v>
      </c>
      <c r="BL381" s="306">
        <v>11.946902654867264</v>
      </c>
      <c r="BM381" s="404">
        <v>10.243902439024399</v>
      </c>
      <c r="BN381" s="306">
        <v>26.15384615384615</v>
      </c>
      <c r="BO381" s="306">
        <v>8.333333333333325</v>
      </c>
      <c r="BP381" s="306">
        <v>50</v>
      </c>
      <c r="BQ381" s="306">
        <v>49.253731343283569</v>
      </c>
      <c r="BR381" s="306">
        <v>21.818181818181827</v>
      </c>
      <c r="BS381" s="306">
        <v>37.5</v>
      </c>
      <c r="BT381" s="306">
        <v>70.212765957446834</v>
      </c>
      <c r="BU381" s="306">
        <v>4.4444444444444287</v>
      </c>
      <c r="BV381" s="306">
        <v>4.6511627906976827</v>
      </c>
      <c r="BW381" s="306">
        <v>10.256410256410241</v>
      </c>
      <c r="BX381" s="404">
        <v>22.13949485942231</v>
      </c>
      <c r="BY381" s="405">
        <v>19.691246382335251</v>
      </c>
      <c r="BZ381" s="788" t="s">
        <v>2441</v>
      </c>
      <c r="CA381" s="486">
        <v>-7.224801892825278</v>
      </c>
      <c r="CB381" s="348">
        <v>13.293870306344848</v>
      </c>
      <c r="CC381" s="404">
        <v>62.150280403085858</v>
      </c>
      <c r="CD381" s="570">
        <v>3.3127999999999997</v>
      </c>
      <c r="CE381" s="419">
        <v>3.5619225599999993</v>
      </c>
      <c r="CF381" s="419">
        <v>3.7881046425599987</v>
      </c>
      <c r="CG381" s="419">
        <v>4.0286492873625583</v>
      </c>
      <c r="CH381" s="496">
        <v>4.2844685171100805</v>
      </c>
      <c r="CI381" s="416">
        <v>18.975945007032635</v>
      </c>
      <c r="CJ381" s="405">
        <v>19.187002029355547</v>
      </c>
      <c r="CK381" s="457">
        <v>0.34</v>
      </c>
      <c r="CL381" s="458">
        <v>13.85</v>
      </c>
      <c r="CM381" s="458">
        <v>-1.4</v>
      </c>
      <c r="CN381" s="459">
        <v>7.09</v>
      </c>
      <c r="CO381" s="460">
        <v>5.52</v>
      </c>
    </row>
    <row r="382" spans="1:93" ht="11.25" customHeight="1">
      <c r="A382" s="23" t="s">
        <v>2027</v>
      </c>
      <c r="B382" s="24" t="s">
        <v>326</v>
      </c>
      <c r="C382" s="29" t="s">
        <v>3416</v>
      </c>
      <c r="D382" s="117">
        <v>23</v>
      </c>
      <c r="E382" s="121">
        <v>115</v>
      </c>
      <c r="F382" s="57" t="s">
        <v>2659</v>
      </c>
      <c r="G382" s="49" t="s">
        <v>2659</v>
      </c>
      <c r="H382" s="338">
        <v>31.99</v>
      </c>
      <c r="I382" s="227">
        <v>3.125976867771179</v>
      </c>
      <c r="J382" s="113">
        <v>0.245</v>
      </c>
      <c r="K382" s="113">
        <v>0.25</v>
      </c>
      <c r="L382" s="83">
        <v>2.0408163265306145</v>
      </c>
      <c r="M382" s="140">
        <v>42108</v>
      </c>
      <c r="N382" s="27">
        <v>42110</v>
      </c>
      <c r="O382" s="28">
        <v>42124</v>
      </c>
      <c r="P382" s="93" t="s">
        <v>1198</v>
      </c>
      <c r="Q382" s="24"/>
      <c r="R382" s="224">
        <v>1</v>
      </c>
      <c r="S382" s="231">
        <v>60.24096385542169</v>
      </c>
      <c r="T382" s="680">
        <v>30.881063352612514</v>
      </c>
      <c r="U382" s="227">
        <v>19.271084337349397</v>
      </c>
      <c r="V382" s="263">
        <v>12</v>
      </c>
      <c r="W382" s="161">
        <v>1.66</v>
      </c>
      <c r="X382" s="149">
        <v>1.93</v>
      </c>
      <c r="Y382" s="155">
        <v>2.12</v>
      </c>
      <c r="Z382" s="149">
        <v>2</v>
      </c>
      <c r="AA382" s="156">
        <v>10.7</v>
      </c>
      <c r="AB382" s="432">
        <v>-6.2</v>
      </c>
      <c r="AC382" s="440">
        <v>14.21</v>
      </c>
      <c r="AD382" s="443">
        <v>-0.6</v>
      </c>
      <c r="AE382" s="440">
        <v>10</v>
      </c>
      <c r="AF382" s="723">
        <v>3</v>
      </c>
      <c r="AG382" s="456">
        <v>830</v>
      </c>
      <c r="AH382" s="653">
        <v>0.4</v>
      </c>
      <c r="AI382" s="767">
        <v>0.78</v>
      </c>
      <c r="AJ382" s="796" t="s">
        <v>462</v>
      </c>
      <c r="AK382" s="688">
        <v>0.29795850158168991</v>
      </c>
      <c r="AL382" s="634">
        <v>2.0942408376963373</v>
      </c>
      <c r="AM382" s="631">
        <v>2.1396833674476978</v>
      </c>
      <c r="AN382" s="631">
        <v>2.5418699347053542</v>
      </c>
      <c r="AO382" s="235">
        <v>8.5309528716651215</v>
      </c>
      <c r="AP382" s="808">
        <v>0.97499999999999998</v>
      </c>
      <c r="AQ382" s="808">
        <v>0.95499999999999996</v>
      </c>
      <c r="AR382" s="809"/>
      <c r="AS382" s="808">
        <v>0.93500000000000005</v>
      </c>
      <c r="AT382" s="796">
        <v>0.91500000000000004</v>
      </c>
      <c r="AU382" s="809"/>
      <c r="AV382" s="821">
        <v>0.89500000000000002</v>
      </c>
      <c r="AW382" s="821">
        <v>0.86</v>
      </c>
      <c r="AX382" s="811">
        <v>0.78</v>
      </c>
      <c r="AY382" s="811">
        <v>0.7</v>
      </c>
      <c r="AZ382" s="811">
        <v>0.62</v>
      </c>
      <c r="BA382" s="811">
        <v>0.53</v>
      </c>
      <c r="BB382" s="811">
        <v>0.43</v>
      </c>
      <c r="BC382" s="811">
        <v>0.39</v>
      </c>
      <c r="BD382" s="811">
        <v>0.34</v>
      </c>
      <c r="BE382" s="811">
        <v>0.31</v>
      </c>
      <c r="BF382" s="811">
        <v>0.27</v>
      </c>
      <c r="BG382" s="811">
        <v>0.23</v>
      </c>
      <c r="BH382" s="810">
        <v>10.135</v>
      </c>
      <c r="BI382" s="405">
        <v>2.0942408376963373</v>
      </c>
      <c r="BJ382" s="405">
        <v>2.1390374331550666</v>
      </c>
      <c r="BK382" s="405">
        <v>2.1857923497267784</v>
      </c>
      <c r="BL382" s="306">
        <v>2.2346368715083775</v>
      </c>
      <c r="BM382" s="404">
        <v>4.0697674418604723</v>
      </c>
      <c r="BN382" s="306">
        <v>10.256410256410241</v>
      </c>
      <c r="BO382" s="306">
        <v>11.428571428571432</v>
      </c>
      <c r="BP382" s="306">
        <v>12.903225806451601</v>
      </c>
      <c r="BQ382" s="306">
        <v>16.981132075471695</v>
      </c>
      <c r="BR382" s="306">
        <v>23.255813953488392</v>
      </c>
      <c r="BS382" s="306">
        <v>10.256410256410241</v>
      </c>
      <c r="BT382" s="306">
        <v>14.705882352941169</v>
      </c>
      <c r="BU382" s="306">
        <v>9.6774193548387224</v>
      </c>
      <c r="BV382" s="306">
        <v>14.814814814814813</v>
      </c>
      <c r="BW382" s="306">
        <v>17.391304347826097</v>
      </c>
      <c r="BX382" s="404">
        <v>10.292963972078097</v>
      </c>
      <c r="BY382" s="405">
        <v>6.4013319036866116</v>
      </c>
      <c r="BZ382" s="788" t="s">
        <v>2558</v>
      </c>
      <c r="CA382" s="486">
        <v>-13.603237534872864</v>
      </c>
      <c r="CB382" s="348">
        <v>5.6678468024765332</v>
      </c>
      <c r="CC382" s="404">
        <v>51.122576849745457</v>
      </c>
      <c r="CD382" s="570">
        <v>0.98475000000000001</v>
      </c>
      <c r="CE382" s="419">
        <v>1.0832250000000001</v>
      </c>
      <c r="CF382" s="419">
        <v>1.1915475000000002</v>
      </c>
      <c r="CG382" s="419">
        <v>1.3107022500000003</v>
      </c>
      <c r="CH382" s="496">
        <v>1.4417724750000005</v>
      </c>
      <c r="CI382" s="416">
        <v>6.0119972250000009</v>
      </c>
      <c r="CJ382" s="405">
        <v>18.79336425445452</v>
      </c>
      <c r="CK382" s="457">
        <v>1.1000000000000001</v>
      </c>
      <c r="CL382" s="458">
        <v>12.58</v>
      </c>
      <c r="CM382" s="458">
        <v>-16.920000000000002</v>
      </c>
      <c r="CN382" s="525">
        <v>-2.85</v>
      </c>
      <c r="CO382" s="508">
        <v>-7.73</v>
      </c>
    </row>
    <row r="383" spans="1:93" ht="11.25" customHeight="1">
      <c r="A383" s="86" t="s">
        <v>1137</v>
      </c>
      <c r="B383" s="91" t="s">
        <v>1351</v>
      </c>
      <c r="C383" s="29" t="s">
        <v>1311</v>
      </c>
      <c r="D383" s="117">
        <v>42</v>
      </c>
      <c r="E383" s="121">
        <v>50</v>
      </c>
      <c r="F383" s="38" t="s">
        <v>2049</v>
      </c>
      <c r="G383" s="39" t="s">
        <v>2049</v>
      </c>
      <c r="H383" s="161">
        <v>103.1</v>
      </c>
      <c r="I383" s="227">
        <v>1.280310378273521</v>
      </c>
      <c r="J383" s="126">
        <v>0.3</v>
      </c>
      <c r="K383" s="126">
        <v>0.33</v>
      </c>
      <c r="L383" s="218">
        <v>10</v>
      </c>
      <c r="M383" s="140">
        <v>42058</v>
      </c>
      <c r="N383" s="27">
        <v>42060</v>
      </c>
      <c r="O383" s="28">
        <v>42074</v>
      </c>
      <c r="P383" s="93" t="s">
        <v>1520</v>
      </c>
      <c r="Q383" s="539"/>
      <c r="R383" s="224">
        <v>1.32</v>
      </c>
      <c r="S383" s="231" t="s">
        <v>462</v>
      </c>
      <c r="T383" s="680" t="s">
        <v>462</v>
      </c>
      <c r="U383" s="227" t="s">
        <v>462</v>
      </c>
      <c r="V383" s="263">
        <v>12</v>
      </c>
      <c r="W383" s="161">
        <v>-1.1200000000000001</v>
      </c>
      <c r="X383" s="149" t="s">
        <v>462</v>
      </c>
      <c r="Y383" s="155">
        <v>5.58</v>
      </c>
      <c r="Z383" s="149">
        <v>57.28</v>
      </c>
      <c r="AA383" s="713">
        <v>11</v>
      </c>
      <c r="AB383" s="432">
        <v>-138.6</v>
      </c>
      <c r="AC383" s="1046">
        <v>13.57</v>
      </c>
      <c r="AD383" s="1047">
        <v>-19.7</v>
      </c>
      <c r="AE383" s="1046">
        <v>14.52</v>
      </c>
      <c r="AF383" s="1048">
        <v>8</v>
      </c>
      <c r="AG383" s="1049">
        <v>28198</v>
      </c>
      <c r="AH383" s="1050">
        <v>0.7</v>
      </c>
      <c r="AI383" s="155">
        <v>1.64</v>
      </c>
      <c r="AJ383" s="796" t="s">
        <v>462</v>
      </c>
      <c r="AK383" s="688">
        <v>0.8251495602412231</v>
      </c>
      <c r="AL383" s="634">
        <v>7.1428571428571397</v>
      </c>
      <c r="AM383" s="631">
        <v>6.2658569182611146</v>
      </c>
      <c r="AN383" s="631">
        <v>5.9223841048812176</v>
      </c>
      <c r="AO383" s="638">
        <v>7.1773462536293131</v>
      </c>
      <c r="AP383" s="808">
        <v>1.2</v>
      </c>
      <c r="AQ383" s="808">
        <v>1.1200000000000001</v>
      </c>
      <c r="AR383" s="809"/>
      <c r="AS383" s="808">
        <v>1.02</v>
      </c>
      <c r="AT383" s="796">
        <v>1</v>
      </c>
      <c r="AU383" s="809"/>
      <c r="AV383" s="821">
        <v>0.94</v>
      </c>
      <c r="AW383" s="821">
        <v>0.9</v>
      </c>
      <c r="AX383" s="811">
        <v>0.88</v>
      </c>
      <c r="AY383" s="811">
        <v>0.82</v>
      </c>
      <c r="AZ383" s="811">
        <v>0.72599999999999998</v>
      </c>
      <c r="BA383" s="811">
        <v>0.66</v>
      </c>
      <c r="BB383" s="811">
        <v>0.6</v>
      </c>
      <c r="BC383" s="811">
        <v>0.54</v>
      </c>
      <c r="BD383" s="811">
        <v>0.51</v>
      </c>
      <c r="BE383" s="811">
        <v>0.49</v>
      </c>
      <c r="BF383" s="811">
        <v>0.47</v>
      </c>
      <c r="BG383" s="811">
        <v>0.43</v>
      </c>
      <c r="BH383" s="810">
        <v>12.305999999999999</v>
      </c>
      <c r="BI383" s="405">
        <v>7.1428571428571397</v>
      </c>
      <c r="BJ383" s="405">
        <v>9.8039215686274606</v>
      </c>
      <c r="BK383" s="405">
        <v>2</v>
      </c>
      <c r="BL383" s="306">
        <v>6.3829787234042534</v>
      </c>
      <c r="BM383" s="404">
        <v>4.4444444444444287</v>
      </c>
      <c r="BN383" s="306">
        <v>2.2727272727272707</v>
      </c>
      <c r="BO383" s="306">
        <v>7.3170731707317138</v>
      </c>
      <c r="BP383" s="306">
        <v>12.947658402203842</v>
      </c>
      <c r="BQ383" s="306">
        <v>9.9999999999999858</v>
      </c>
      <c r="BR383" s="306">
        <v>10</v>
      </c>
      <c r="BS383" s="306">
        <v>11.111111111111093</v>
      </c>
      <c r="BT383" s="306">
        <v>5.8823529411764719</v>
      </c>
      <c r="BU383" s="306">
        <v>4.081632653061229</v>
      </c>
      <c r="BV383" s="306">
        <v>4.2553191489361764</v>
      </c>
      <c r="BW383" s="306">
        <v>9.302325581395344</v>
      </c>
      <c r="BX383" s="404">
        <v>7.1296268107117635</v>
      </c>
      <c r="BY383" s="405">
        <v>3.2131543585319546</v>
      </c>
      <c r="BZ383" s="788" t="s">
        <v>2637</v>
      </c>
      <c r="CA383" s="486" t="s">
        <v>462</v>
      </c>
      <c r="CB383" s="348">
        <v>7.2026944831547386</v>
      </c>
      <c r="CC383" s="404">
        <v>47.319035615170286</v>
      </c>
      <c r="CD383" s="570">
        <v>1.212</v>
      </c>
      <c r="CE383" s="419">
        <v>1.3332000000000002</v>
      </c>
      <c r="CF383" s="419">
        <v>1.4665200000000003</v>
      </c>
      <c r="CG383" s="419">
        <v>1.6131720000000005</v>
      </c>
      <c r="CH383" s="496">
        <v>1.7744892000000008</v>
      </c>
      <c r="CI383" s="416">
        <v>7.3993812000000014</v>
      </c>
      <c r="CJ383" s="405">
        <v>7.1768973811833181</v>
      </c>
      <c r="CK383" s="457">
        <v>1.22</v>
      </c>
      <c r="CL383" s="458">
        <v>45.37</v>
      </c>
      <c r="CM383" s="458">
        <v>-2.11</v>
      </c>
      <c r="CN383" s="459">
        <v>10.87</v>
      </c>
      <c r="CO383" s="460">
        <v>20.37</v>
      </c>
    </row>
    <row r="384" spans="1:93" ht="11.25" customHeight="1">
      <c r="A384" s="23" t="s">
        <v>627</v>
      </c>
      <c r="B384" s="24" t="s">
        <v>301</v>
      </c>
      <c r="C384" s="29" t="s">
        <v>886</v>
      </c>
      <c r="D384" s="117">
        <v>7</v>
      </c>
      <c r="E384" s="24">
        <v>399</v>
      </c>
      <c r="F384" s="38" t="s">
        <v>1572</v>
      </c>
      <c r="G384" s="39" t="s">
        <v>1572</v>
      </c>
      <c r="H384" s="184">
        <v>228.7</v>
      </c>
      <c r="I384" s="227">
        <v>0.41976388281591603</v>
      </c>
      <c r="J384" s="126">
        <v>0.2</v>
      </c>
      <c r="K384" s="126">
        <v>0.24</v>
      </c>
      <c r="L384" s="83">
        <v>20</v>
      </c>
      <c r="M384" s="214">
        <v>41515</v>
      </c>
      <c r="N384" s="62">
        <v>41520</v>
      </c>
      <c r="O384" s="63">
        <v>41548</v>
      </c>
      <c r="P384" s="26" t="s">
        <v>3171</v>
      </c>
      <c r="Q384" s="198" t="s">
        <v>2785</v>
      </c>
      <c r="R384" s="224">
        <v>0.96</v>
      </c>
      <c r="S384" s="231">
        <v>12.955465587044534</v>
      </c>
      <c r="T384" s="680">
        <v>183.03434781892486</v>
      </c>
      <c r="U384" s="227">
        <v>30.863697705802966</v>
      </c>
      <c r="V384" s="263">
        <v>3</v>
      </c>
      <c r="W384" s="161">
        <v>7.41</v>
      </c>
      <c r="X384" s="149">
        <v>1.8</v>
      </c>
      <c r="Y384" s="155">
        <v>0.31</v>
      </c>
      <c r="Z384" s="149">
        <v>5.84</v>
      </c>
      <c r="AA384" s="156">
        <v>19.3</v>
      </c>
      <c r="AB384" s="432">
        <v>3.4</v>
      </c>
      <c r="AC384" s="440">
        <v>15.62</v>
      </c>
      <c r="AD384" s="443">
        <v>14.6</v>
      </c>
      <c r="AE384" s="440">
        <v>17.170000000000002</v>
      </c>
      <c r="AF384" s="723">
        <v>15</v>
      </c>
      <c r="AG384" s="456">
        <v>53251</v>
      </c>
      <c r="AH384" s="653">
        <v>0.28999999999999998</v>
      </c>
      <c r="AI384" s="767">
        <v>1.1399999999999999</v>
      </c>
      <c r="AJ384" s="796">
        <v>1.0184818835413363</v>
      </c>
      <c r="AK384" s="688">
        <v>1</v>
      </c>
      <c r="AL384" s="634">
        <v>9.0909090909090828</v>
      </c>
      <c r="AM384" s="631">
        <v>7.1664579674248552</v>
      </c>
      <c r="AN384" s="631">
        <v>14.869835499703509</v>
      </c>
      <c r="AO384" s="235">
        <v>14.869835499703509</v>
      </c>
      <c r="AP384" s="813">
        <v>0.96</v>
      </c>
      <c r="AQ384" s="808">
        <v>0.88</v>
      </c>
      <c r="AR384" s="809"/>
      <c r="AS384" s="813">
        <v>0.8</v>
      </c>
      <c r="AT384" s="796">
        <v>0.78</v>
      </c>
      <c r="AU384" s="809"/>
      <c r="AV384" s="821">
        <v>0.66</v>
      </c>
      <c r="AW384" s="827">
        <v>0.48</v>
      </c>
      <c r="AX384" s="811">
        <v>0.42</v>
      </c>
      <c r="AY384" s="812">
        <v>0.24</v>
      </c>
      <c r="AZ384" s="812">
        <v>0.24</v>
      </c>
      <c r="BA384" s="812">
        <v>0.24</v>
      </c>
      <c r="BB384" s="812">
        <v>0.24</v>
      </c>
      <c r="BC384" s="812">
        <v>0.24</v>
      </c>
      <c r="BD384" s="812">
        <v>0.24</v>
      </c>
      <c r="BE384" s="812">
        <v>0.24</v>
      </c>
      <c r="BF384" s="812">
        <v>0.24</v>
      </c>
      <c r="BG384" s="812">
        <v>0.24</v>
      </c>
      <c r="BH384" s="810">
        <v>7.14</v>
      </c>
      <c r="BI384" s="405">
        <v>9.0909090909090828</v>
      </c>
      <c r="BJ384" s="405">
        <v>9.9999999999999858</v>
      </c>
      <c r="BK384" s="405">
        <v>2.5641025641025772</v>
      </c>
      <c r="BL384" s="306">
        <v>18.181818181818187</v>
      </c>
      <c r="BM384" s="404">
        <v>37.5</v>
      </c>
      <c r="BN384" s="306">
        <v>14.285714285714279</v>
      </c>
      <c r="BO384" s="306">
        <v>75</v>
      </c>
      <c r="BP384" s="306">
        <v>0</v>
      </c>
      <c r="BQ384" s="306">
        <v>0</v>
      </c>
      <c r="BR384" s="306">
        <v>0</v>
      </c>
      <c r="BS384" s="306">
        <v>0</v>
      </c>
      <c r="BT384" s="306">
        <v>0</v>
      </c>
      <c r="BU384" s="306">
        <v>0</v>
      </c>
      <c r="BV384" s="306">
        <v>0</v>
      </c>
      <c r="BW384" s="306">
        <v>0</v>
      </c>
      <c r="BX384" s="404">
        <v>11.108169608169609</v>
      </c>
      <c r="BY384" s="405">
        <v>19.839788161587848</v>
      </c>
      <c r="BZ384" s="788" t="s">
        <v>1863</v>
      </c>
      <c r="CA384" s="486">
        <v>-15.574098323283541</v>
      </c>
      <c r="CB384" s="348">
        <v>15.289599382519425</v>
      </c>
      <c r="CC384" s="404">
        <v>70.546767199882225</v>
      </c>
      <c r="CD384" s="570">
        <v>0.99263999999999997</v>
      </c>
      <c r="CE384" s="419">
        <v>1.091904</v>
      </c>
      <c r="CF384" s="419">
        <v>1.2010944000000001</v>
      </c>
      <c r="CG384" s="419">
        <v>1.3212038400000001</v>
      </c>
      <c r="CH384" s="496">
        <v>1.4533242240000002</v>
      </c>
      <c r="CI384" s="416">
        <v>6.0601664640000008</v>
      </c>
      <c r="CJ384" s="405">
        <v>2.6498322973327508</v>
      </c>
      <c r="CK384" s="457">
        <v>0.71</v>
      </c>
      <c r="CL384" s="458">
        <v>41.05</v>
      </c>
      <c r="CM384" s="458">
        <v>-1.1299999999999999</v>
      </c>
      <c r="CN384" s="525">
        <v>5.83</v>
      </c>
      <c r="CO384" s="508">
        <v>14.85</v>
      </c>
    </row>
    <row r="385" spans="1:93" ht="11.25" customHeight="1">
      <c r="A385" s="30" t="s">
        <v>3443</v>
      </c>
      <c r="B385" s="32" t="s">
        <v>2443</v>
      </c>
      <c r="C385" s="35" t="s">
        <v>2172</v>
      </c>
      <c r="D385" s="118">
        <v>24</v>
      </c>
      <c r="E385" s="121">
        <v>106</v>
      </c>
      <c r="F385" s="40" t="s">
        <v>2049</v>
      </c>
      <c r="G385" s="42" t="s">
        <v>2049</v>
      </c>
      <c r="H385" s="162">
        <v>22.3</v>
      </c>
      <c r="I385" s="227">
        <v>3.2735426008968607</v>
      </c>
      <c r="J385" s="112">
        <v>0.17749999999999999</v>
      </c>
      <c r="K385" s="112">
        <v>0.1825</v>
      </c>
      <c r="L385" s="84">
        <v>2.8169014084507005</v>
      </c>
      <c r="M385" s="215">
        <v>41982</v>
      </c>
      <c r="N385" s="44">
        <v>41984</v>
      </c>
      <c r="O385" s="34">
        <v>42005</v>
      </c>
      <c r="P385" s="43" t="s">
        <v>3171</v>
      </c>
      <c r="Q385" s="522"/>
      <c r="R385" s="224">
        <v>0.73</v>
      </c>
      <c r="S385" s="321">
        <v>46.202531645569614</v>
      </c>
      <c r="T385" s="718">
        <v>-5.9535979508167252</v>
      </c>
      <c r="U385" s="228">
        <v>14.113924050632912</v>
      </c>
      <c r="V385" s="263">
        <v>12</v>
      </c>
      <c r="W385" s="161">
        <v>1.58</v>
      </c>
      <c r="X385" s="641">
        <v>2.02</v>
      </c>
      <c r="Y385" s="155">
        <v>0.92</v>
      </c>
      <c r="Z385" s="149">
        <v>1.41</v>
      </c>
      <c r="AA385" s="156">
        <v>12.3</v>
      </c>
      <c r="AB385" s="489">
        <v>6.5</v>
      </c>
      <c r="AC385" s="440">
        <v>7.36</v>
      </c>
      <c r="AD385" s="443">
        <v>-1.6</v>
      </c>
      <c r="AE385" s="440">
        <v>7</v>
      </c>
      <c r="AF385" s="723">
        <v>10</v>
      </c>
      <c r="AG385" s="456">
        <v>4329</v>
      </c>
      <c r="AH385" s="653">
        <v>0.4</v>
      </c>
      <c r="AI385" s="767">
        <v>0.72</v>
      </c>
      <c r="AJ385" s="797" t="s">
        <v>462</v>
      </c>
      <c r="AK385" s="686">
        <v>0.61948056863340173</v>
      </c>
      <c r="AL385" s="634">
        <v>2.898550724637694</v>
      </c>
      <c r="AM385" s="631">
        <v>2.9868237239820461</v>
      </c>
      <c r="AN385" s="631">
        <v>2.7479893060531335</v>
      </c>
      <c r="AO385" s="235">
        <v>4.4359572280294524</v>
      </c>
      <c r="AP385" s="808">
        <v>0.71</v>
      </c>
      <c r="AQ385" s="808">
        <v>0.69</v>
      </c>
      <c r="AR385" s="809" t="s">
        <v>1127</v>
      </c>
      <c r="AS385" s="808">
        <v>0.67</v>
      </c>
      <c r="AT385" s="796">
        <v>0.65</v>
      </c>
      <c r="AU385" s="809"/>
      <c r="AV385" s="821">
        <v>0.63</v>
      </c>
      <c r="AW385" s="827">
        <v>0.62</v>
      </c>
      <c r="AX385" s="811">
        <v>0.59</v>
      </c>
      <c r="AY385" s="811">
        <v>0.55000000000000004</v>
      </c>
      <c r="AZ385" s="811">
        <v>0.51500000000000001</v>
      </c>
      <c r="BA385" s="811">
        <v>0.48666999999999999</v>
      </c>
      <c r="BB385" s="811">
        <v>0.46</v>
      </c>
      <c r="BC385" s="811">
        <v>0.43332999999999999</v>
      </c>
      <c r="BD385" s="811">
        <v>0.41332999999999998</v>
      </c>
      <c r="BE385" s="811">
        <v>0.39560000000000001</v>
      </c>
      <c r="BF385" s="811">
        <v>0.37780000000000002</v>
      </c>
      <c r="BG385" s="811">
        <v>0.36</v>
      </c>
      <c r="BH385" s="810">
        <v>8.5517299999999992</v>
      </c>
      <c r="BI385" s="405">
        <v>2.898550724637694</v>
      </c>
      <c r="BJ385" s="405">
        <v>2.9850746268656581</v>
      </c>
      <c r="BK385" s="405">
        <v>3.0769230769230882</v>
      </c>
      <c r="BL385" s="306">
        <v>3.1746031746031855</v>
      </c>
      <c r="BM385" s="404">
        <v>1.6129032258064502</v>
      </c>
      <c r="BN385" s="306">
        <v>5.0847457627118731</v>
      </c>
      <c r="BO385" s="306">
        <v>7.2727272727272529</v>
      </c>
      <c r="BP385" s="306">
        <v>6.7961165048543659</v>
      </c>
      <c r="BQ385" s="306">
        <v>5.8211930055273697</v>
      </c>
      <c r="BR385" s="306">
        <v>5.7978260869565146</v>
      </c>
      <c r="BS385" s="306">
        <v>6.1546627281748423</v>
      </c>
      <c r="BT385" s="306">
        <v>4.8387486995862927</v>
      </c>
      <c r="BU385" s="306">
        <v>4.4817997977755208</v>
      </c>
      <c r="BV385" s="306">
        <v>4.7114875595553052</v>
      </c>
      <c r="BW385" s="306">
        <v>4.9444444444444624</v>
      </c>
      <c r="BX385" s="404">
        <v>4.6434537794099917</v>
      </c>
      <c r="BY385" s="405">
        <v>1.5598152347243113</v>
      </c>
      <c r="BZ385" s="788" t="s">
        <v>52</v>
      </c>
      <c r="CA385" s="683">
        <v>-8.0923921436829183</v>
      </c>
      <c r="CB385" s="348">
        <v>6.0215319069499937</v>
      </c>
      <c r="CC385" s="404">
        <v>57.65319251566126</v>
      </c>
      <c r="CD385" s="570">
        <v>0.75614999999999988</v>
      </c>
      <c r="CE385" s="419">
        <v>0.8118026399999998</v>
      </c>
      <c r="CF385" s="419">
        <v>0.86862882479999981</v>
      </c>
      <c r="CG385" s="419">
        <v>0.92943284253599989</v>
      </c>
      <c r="CH385" s="496">
        <v>0.99449314151351997</v>
      </c>
      <c r="CI385" s="416">
        <v>4.3605074488495195</v>
      </c>
      <c r="CJ385" s="405">
        <v>19.553845062105466</v>
      </c>
      <c r="CK385" s="457">
        <v>0.81</v>
      </c>
      <c r="CL385" s="458">
        <v>4.55</v>
      </c>
      <c r="CM385" s="458">
        <v>-36.950000000000003</v>
      </c>
      <c r="CN385" s="525">
        <v>-2.75</v>
      </c>
      <c r="CO385" s="508">
        <v>-20.22</v>
      </c>
    </row>
    <row r="386" spans="1:93" ht="11.25" customHeight="1">
      <c r="A386" s="15" t="s">
        <v>2269</v>
      </c>
      <c r="B386" s="16" t="s">
        <v>3132</v>
      </c>
      <c r="C386" s="373" t="s">
        <v>76</v>
      </c>
      <c r="D386" s="116">
        <v>7</v>
      </c>
      <c r="E386" s="24">
        <v>417</v>
      </c>
      <c r="F386" s="78" t="s">
        <v>2659</v>
      </c>
      <c r="G386" s="50" t="s">
        <v>2659</v>
      </c>
      <c r="H386" s="183">
        <v>104.76</v>
      </c>
      <c r="I386" s="226">
        <v>1.5750286368843069</v>
      </c>
      <c r="J386" s="127">
        <v>0.375</v>
      </c>
      <c r="K386" s="127">
        <v>0.41249999999999998</v>
      </c>
      <c r="L386" s="96">
        <v>9.9999999999999858</v>
      </c>
      <c r="M386" s="105">
        <v>42075</v>
      </c>
      <c r="N386" s="20">
        <v>42079</v>
      </c>
      <c r="O386" s="21">
        <v>42095</v>
      </c>
      <c r="P386" s="19" t="s">
        <v>3171</v>
      </c>
      <c r="Q386" s="128"/>
      <c r="R386" s="225">
        <v>1.65</v>
      </c>
      <c r="S386" s="675">
        <v>46.478873239436616</v>
      </c>
      <c r="T386" s="684">
        <v>596.80380975980233</v>
      </c>
      <c r="U386" s="226">
        <v>29.509859154929579</v>
      </c>
      <c r="V386" s="267">
        <v>12</v>
      </c>
      <c r="W386" s="169">
        <v>3.55</v>
      </c>
      <c r="X386" s="171">
        <v>3.03</v>
      </c>
      <c r="Y386" s="170">
        <v>4.8</v>
      </c>
      <c r="Z386" s="876">
        <v>37.020000000000003</v>
      </c>
      <c r="AA386" s="1052">
        <v>154.30000000000001</v>
      </c>
      <c r="AB386" s="433">
        <v>5.3</v>
      </c>
      <c r="AC386" s="441">
        <v>10.45</v>
      </c>
      <c r="AD386" s="442">
        <v>12.3</v>
      </c>
      <c r="AE386" s="442">
        <v>9.73</v>
      </c>
      <c r="AF386" s="724">
        <v>18</v>
      </c>
      <c r="AG386" s="461">
        <v>21165</v>
      </c>
      <c r="AH386" s="966">
        <v>0.1</v>
      </c>
      <c r="AI386" s="1051">
        <v>2.63</v>
      </c>
      <c r="AJ386" s="796">
        <v>1.9501016082151867</v>
      </c>
      <c r="AK386" s="688" t="s">
        <v>462</v>
      </c>
      <c r="AL386" s="632">
        <v>10.984848484848486</v>
      </c>
      <c r="AM386" s="633">
        <v>13.38541335278256</v>
      </c>
      <c r="AN386" s="633">
        <v>23.986249781046798</v>
      </c>
      <c r="AO386" s="234" t="s">
        <v>462</v>
      </c>
      <c r="AP386" s="803">
        <v>1.4650000000000001</v>
      </c>
      <c r="AQ386" s="803">
        <v>1.32</v>
      </c>
      <c r="AR386" s="802"/>
      <c r="AS386" s="803">
        <v>1.1599999999999999</v>
      </c>
      <c r="AT386" s="795">
        <v>1.0049999999999999</v>
      </c>
      <c r="AU386" s="802"/>
      <c r="AV386" s="826">
        <v>0.875</v>
      </c>
      <c r="AW386" s="826">
        <v>0.5</v>
      </c>
      <c r="AX386" s="807">
        <v>0</v>
      </c>
      <c r="AY386" s="807">
        <v>0</v>
      </c>
      <c r="AZ386" s="807">
        <v>0</v>
      </c>
      <c r="BA386" s="807">
        <v>0</v>
      </c>
      <c r="BB386" s="807">
        <v>0</v>
      </c>
      <c r="BC386" s="807">
        <v>0</v>
      </c>
      <c r="BD386" s="807">
        <v>0</v>
      </c>
      <c r="BE386" s="807">
        <v>0</v>
      </c>
      <c r="BF386" s="807">
        <v>0</v>
      </c>
      <c r="BG386" s="807">
        <v>0</v>
      </c>
      <c r="BH386" s="805">
        <v>6.3250000000000002</v>
      </c>
      <c r="BI386" s="407">
        <v>10.984848484848486</v>
      </c>
      <c r="BJ386" s="407">
        <v>13.793103448275868</v>
      </c>
      <c r="BK386" s="407">
        <v>15.422885572139311</v>
      </c>
      <c r="BL386" s="394">
        <v>14.857142857142836</v>
      </c>
      <c r="BM386" s="406">
        <v>75</v>
      </c>
      <c r="BN386" s="394">
        <v>0</v>
      </c>
      <c r="BO386" s="394">
        <v>0</v>
      </c>
      <c r="BP386" s="394">
        <v>0</v>
      </c>
      <c r="BQ386" s="394">
        <v>0</v>
      </c>
      <c r="BR386" s="394">
        <v>0</v>
      </c>
      <c r="BS386" s="394">
        <v>0</v>
      </c>
      <c r="BT386" s="394">
        <v>0</v>
      </c>
      <c r="BU386" s="394">
        <v>0</v>
      </c>
      <c r="BV386" s="394">
        <v>0</v>
      </c>
      <c r="BW386" s="394">
        <v>0</v>
      </c>
      <c r="BX386" s="406">
        <v>8.6705320241604333</v>
      </c>
      <c r="BY386" s="407">
        <v>18.738275994140789</v>
      </c>
      <c r="BZ386" s="787" t="s">
        <v>1862</v>
      </c>
      <c r="CA386" s="682">
        <v>-3.9485807369984727</v>
      </c>
      <c r="CB386" s="350">
        <v>25.561278417931106</v>
      </c>
      <c r="CC386" s="406">
        <v>56.751392772643584</v>
      </c>
      <c r="CD386" s="554">
        <v>1.542645</v>
      </c>
      <c r="CE386" s="417">
        <v>1.6969095000000003</v>
      </c>
      <c r="CF386" s="417">
        <v>1.8620187943500002</v>
      </c>
      <c r="CG386" s="417">
        <v>2.0431932230402552</v>
      </c>
      <c r="CH386" s="495">
        <v>2.2419959236420719</v>
      </c>
      <c r="CI386" s="418">
        <v>9.386762441032328</v>
      </c>
      <c r="CJ386" s="407">
        <v>8.960254334700581</v>
      </c>
      <c r="CK386" s="462">
        <v>0.73</v>
      </c>
      <c r="CL386" s="463">
        <v>32.1</v>
      </c>
      <c r="CM386" s="463">
        <v>-0.6</v>
      </c>
      <c r="CN386" s="529">
        <v>4.2</v>
      </c>
      <c r="CO386" s="530">
        <v>9.1300000000000008</v>
      </c>
    </row>
    <row r="387" spans="1:93" ht="11.25" customHeight="1">
      <c r="A387" s="86" t="s">
        <v>273</v>
      </c>
      <c r="B387" s="24" t="s">
        <v>3740</v>
      </c>
      <c r="C387" s="29" t="s">
        <v>404</v>
      </c>
      <c r="D387" s="117">
        <v>37</v>
      </c>
      <c r="E387" s="121">
        <v>67</v>
      </c>
      <c r="F387" s="38" t="s">
        <v>1572</v>
      </c>
      <c r="G387" s="39" t="s">
        <v>1572</v>
      </c>
      <c r="H387" s="161">
        <v>77.59</v>
      </c>
      <c r="I387" s="227">
        <v>1.5723675731408686</v>
      </c>
      <c r="J387" s="126">
        <v>0.28000000000000003</v>
      </c>
      <c r="K387" s="126">
        <v>0.30499999999999999</v>
      </c>
      <c r="L387" s="218">
        <v>8.9285714285714199</v>
      </c>
      <c r="M387" s="140">
        <v>41821</v>
      </c>
      <c r="N387" s="27">
        <v>41823</v>
      </c>
      <c r="O387" s="28">
        <v>41845</v>
      </c>
      <c r="P387" s="93" t="s">
        <v>912</v>
      </c>
      <c r="Q387" s="864" t="s">
        <v>3693</v>
      </c>
      <c r="R387" s="224">
        <v>1.22</v>
      </c>
      <c r="S387" s="231">
        <v>42.068965517241381</v>
      </c>
      <c r="T387" s="680">
        <v>115.90149591583963</v>
      </c>
      <c r="U387" s="227">
        <v>26.755172413793105</v>
      </c>
      <c r="V387" s="263">
        <v>4</v>
      </c>
      <c r="W387" s="161">
        <v>2.9</v>
      </c>
      <c r="X387" s="149">
        <v>3.28</v>
      </c>
      <c r="Y387" s="155">
        <v>6.34</v>
      </c>
      <c r="Z387" s="149">
        <v>3.92</v>
      </c>
      <c r="AA387" s="156">
        <v>15</v>
      </c>
      <c r="AB387" s="432">
        <v>-10.4</v>
      </c>
      <c r="AC387" s="440">
        <v>1.55</v>
      </c>
      <c r="AD387" s="443">
        <v>10.4</v>
      </c>
      <c r="AE387" s="443">
        <v>8.16</v>
      </c>
      <c r="AF387" s="723">
        <v>25</v>
      </c>
      <c r="AG387" s="456">
        <v>110087</v>
      </c>
      <c r="AH387" s="653">
        <v>0.1</v>
      </c>
      <c r="AI387" s="767">
        <v>0.7</v>
      </c>
      <c r="AJ387" s="796">
        <v>0.79891101209092696</v>
      </c>
      <c r="AK387" s="688">
        <v>0.5887417700147145</v>
      </c>
      <c r="AL387" s="634">
        <v>8.333333333333325</v>
      </c>
      <c r="AM387" s="631">
        <v>7.7601242890570576</v>
      </c>
      <c r="AN387" s="631">
        <v>8.3086745257456407</v>
      </c>
      <c r="AO387" s="638">
        <v>14.112595621571034</v>
      </c>
      <c r="AP387" s="808">
        <v>1.17</v>
      </c>
      <c r="AQ387" s="808">
        <v>1.08</v>
      </c>
      <c r="AR387" s="809"/>
      <c r="AS387" s="808">
        <v>1.01</v>
      </c>
      <c r="AT387" s="796">
        <v>0.93500000000000005</v>
      </c>
      <c r="AU387" s="809"/>
      <c r="AV387" s="821">
        <v>0.86</v>
      </c>
      <c r="AW387" s="821">
        <v>0.78500000000000003</v>
      </c>
      <c r="AX387" s="811">
        <v>0.625</v>
      </c>
      <c r="AY387" s="811">
        <v>0.47</v>
      </c>
      <c r="AZ387" s="811">
        <v>0.41249999999999998</v>
      </c>
      <c r="BA387" s="811">
        <v>0.36</v>
      </c>
      <c r="BB387" s="811">
        <v>0.3125</v>
      </c>
      <c r="BC387" s="811">
        <v>0.27</v>
      </c>
      <c r="BD387" s="811">
        <v>0.24</v>
      </c>
      <c r="BE387" s="811">
        <v>0.215</v>
      </c>
      <c r="BF387" s="811">
        <v>0.18</v>
      </c>
      <c r="BG387" s="811">
        <v>0.14499999999999999</v>
      </c>
      <c r="BH387" s="810">
        <v>9.07</v>
      </c>
      <c r="BI387" s="405">
        <v>8.333333333333325</v>
      </c>
      <c r="BJ387" s="405">
        <v>6.9306930693069368</v>
      </c>
      <c r="BK387" s="405">
        <v>8.0213903743315385</v>
      </c>
      <c r="BL387" s="306">
        <v>8.720930232558155</v>
      </c>
      <c r="BM387" s="404">
        <v>9.554140127388532</v>
      </c>
      <c r="BN387" s="306">
        <v>25.6</v>
      </c>
      <c r="BO387" s="306">
        <v>32.978723404255319</v>
      </c>
      <c r="BP387" s="306">
        <v>13.939393939393941</v>
      </c>
      <c r="BQ387" s="306">
        <v>14.583333333333325</v>
      </c>
      <c r="BR387" s="306">
        <v>15.2</v>
      </c>
      <c r="BS387" s="306">
        <v>15.740740740740744</v>
      </c>
      <c r="BT387" s="306">
        <v>12.5</v>
      </c>
      <c r="BU387" s="306">
        <v>11.627906976744185</v>
      </c>
      <c r="BV387" s="306">
        <v>19.444444444444443</v>
      </c>
      <c r="BW387" s="306">
        <v>24.137931034482762</v>
      </c>
      <c r="BX387" s="404">
        <v>15.154197400687547</v>
      </c>
      <c r="BY387" s="405">
        <v>7.2357638398965243</v>
      </c>
      <c r="BZ387" s="788" t="s">
        <v>1863</v>
      </c>
      <c r="CA387" s="486">
        <v>-16.874130314906594</v>
      </c>
      <c r="CB387" s="348">
        <v>9.8810420988865086</v>
      </c>
      <c r="CC387" s="404">
        <v>62.967937995250274</v>
      </c>
      <c r="CD387" s="570">
        <v>1.1817</v>
      </c>
      <c r="CE387" s="419">
        <v>1.2000163500000001</v>
      </c>
      <c r="CF387" s="419">
        <v>1.2979376841599999</v>
      </c>
      <c r="CG387" s="419">
        <v>1.4038493991874557</v>
      </c>
      <c r="CH387" s="496">
        <v>1.5184035101611519</v>
      </c>
      <c r="CI387" s="416">
        <v>6.6019069435086077</v>
      </c>
      <c r="CJ387" s="405">
        <v>8.5087085236610491</v>
      </c>
      <c r="CK387" s="457">
        <v>1.08</v>
      </c>
      <c r="CL387" s="458">
        <v>40.869999999999997</v>
      </c>
      <c r="CM387" s="458">
        <v>-2.34</v>
      </c>
      <c r="CN387" s="459">
        <v>4.32</v>
      </c>
      <c r="CO387" s="460">
        <v>16.059999999999999</v>
      </c>
    </row>
    <row r="388" spans="1:93" ht="11.25" customHeight="1">
      <c r="A388" s="86" t="s">
        <v>1647</v>
      </c>
      <c r="B388" s="24" t="s">
        <v>1648</v>
      </c>
      <c r="C388" s="29" t="s">
        <v>3417</v>
      </c>
      <c r="D388" s="117">
        <v>28</v>
      </c>
      <c r="E388" s="121">
        <v>98</v>
      </c>
      <c r="F388" s="57" t="s">
        <v>2659</v>
      </c>
      <c r="G388" s="49" t="s">
        <v>2659</v>
      </c>
      <c r="H388" s="338">
        <v>54.53</v>
      </c>
      <c r="I388" s="227">
        <v>4.529616724738676</v>
      </c>
      <c r="J388" s="113">
        <v>0.61499999999999999</v>
      </c>
      <c r="K388" s="113">
        <v>0.61750000000000005</v>
      </c>
      <c r="L388" s="1102">
        <v>0.40650406504065817</v>
      </c>
      <c r="M388" s="140">
        <v>41983</v>
      </c>
      <c r="N388" s="27">
        <v>41985</v>
      </c>
      <c r="O388" s="28">
        <v>41999</v>
      </c>
      <c r="P388" s="93" t="s">
        <v>31</v>
      </c>
      <c r="Q388" s="24"/>
      <c r="R388" s="224">
        <v>2.4700000000000002</v>
      </c>
      <c r="S388" s="231">
        <v>76.23456790123457</v>
      </c>
      <c r="T388" s="680">
        <v>9.3991571402193053</v>
      </c>
      <c r="U388" s="227">
        <v>16.830246913580247</v>
      </c>
      <c r="V388" s="263">
        <v>12</v>
      </c>
      <c r="W388" s="161">
        <v>3.24</v>
      </c>
      <c r="X388" s="149">
        <v>5.26</v>
      </c>
      <c r="Y388" s="155">
        <v>1</v>
      </c>
      <c r="Z388" s="149">
        <v>1.6</v>
      </c>
      <c r="AA388" s="156">
        <v>9.4</v>
      </c>
      <c r="AB388" s="432">
        <v>58.3</v>
      </c>
      <c r="AC388" s="440">
        <v>5.8</v>
      </c>
      <c r="AD388" s="443">
        <v>-15.1</v>
      </c>
      <c r="AE388" s="443">
        <v>3.2</v>
      </c>
      <c r="AF388" s="723">
        <v>6</v>
      </c>
      <c r="AG388" s="456">
        <v>3006</v>
      </c>
      <c r="AH388" s="653">
        <v>0.1</v>
      </c>
      <c r="AI388" s="767">
        <v>0.15</v>
      </c>
      <c r="AJ388" s="796" t="s">
        <v>462</v>
      </c>
      <c r="AK388" s="688">
        <v>0.21295757597591783</v>
      </c>
      <c r="AL388" s="634">
        <v>0.40774719673801751</v>
      </c>
      <c r="AM388" s="631">
        <v>0.72093117136533547</v>
      </c>
      <c r="AN388" s="631">
        <v>1.1123172839442974</v>
      </c>
      <c r="AO388" s="638">
        <v>5.2231871951345044</v>
      </c>
      <c r="AP388" s="808">
        <v>2.4624999999999999</v>
      </c>
      <c r="AQ388" s="808">
        <v>2.4525000000000001</v>
      </c>
      <c r="AR388" s="809"/>
      <c r="AS388" s="808">
        <v>2.4424999999999999</v>
      </c>
      <c r="AT388" s="796">
        <v>2.41</v>
      </c>
      <c r="AU388" s="809"/>
      <c r="AV388" s="821">
        <v>2.37</v>
      </c>
      <c r="AW388" s="821">
        <v>2.33</v>
      </c>
      <c r="AX388" s="811">
        <v>2.3199999999999998</v>
      </c>
      <c r="AY388" s="811">
        <v>2.08</v>
      </c>
      <c r="AZ388" s="811">
        <v>1.92</v>
      </c>
      <c r="BA388" s="811">
        <v>1.72</v>
      </c>
      <c r="BB388" s="811">
        <v>1.48</v>
      </c>
      <c r="BC388" s="811">
        <v>1.32</v>
      </c>
      <c r="BD388" s="811">
        <v>1.2</v>
      </c>
      <c r="BE388" s="811">
        <v>1.06</v>
      </c>
      <c r="BF388" s="811">
        <v>0.96</v>
      </c>
      <c r="BG388" s="811">
        <v>0.84</v>
      </c>
      <c r="BH388" s="810">
        <v>29.3675</v>
      </c>
      <c r="BI388" s="405">
        <v>0.40774719673801751</v>
      </c>
      <c r="BJ388" s="405">
        <v>0.40941658137154668</v>
      </c>
      <c r="BK388" s="405">
        <v>1.3485477178423189</v>
      </c>
      <c r="BL388" s="306">
        <v>1.6877637130801704</v>
      </c>
      <c r="BM388" s="404">
        <v>1.7167381974249052</v>
      </c>
      <c r="BN388" s="306">
        <v>0.43103448275862988</v>
      </c>
      <c r="BO388" s="306">
        <v>11.538461538461519</v>
      </c>
      <c r="BP388" s="306">
        <v>8.3333333333333481</v>
      </c>
      <c r="BQ388" s="306">
        <v>11.627906976744185</v>
      </c>
      <c r="BR388" s="306">
        <v>16.216216216216207</v>
      </c>
      <c r="BS388" s="306">
        <v>12.12121212121211</v>
      </c>
      <c r="BT388" s="306">
        <v>10</v>
      </c>
      <c r="BU388" s="306">
        <v>13.207547169811317</v>
      </c>
      <c r="BV388" s="306">
        <v>10.416666666666675</v>
      </c>
      <c r="BW388" s="306">
        <v>14.285714285714279</v>
      </c>
      <c r="BX388" s="404">
        <v>7.5832204131583492</v>
      </c>
      <c r="BY388" s="405">
        <v>5.6583955384033624</v>
      </c>
      <c r="BZ388" s="788" t="s">
        <v>2637</v>
      </c>
      <c r="CA388" s="486">
        <v>-11.188312904897273</v>
      </c>
      <c r="CB388" s="348">
        <v>5.6419340086829735</v>
      </c>
      <c r="CC388" s="404">
        <v>43.740472181209093</v>
      </c>
      <c r="CD388" s="570">
        <v>2.7087500000000002</v>
      </c>
      <c r="CE388" s="419">
        <v>2.8658575000000002</v>
      </c>
      <c r="CF388" s="419">
        <v>2.9575649400000001</v>
      </c>
      <c r="CG388" s="419">
        <v>3.0522070180800003</v>
      </c>
      <c r="CH388" s="496">
        <v>3.1498776426585602</v>
      </c>
      <c r="CI388" s="416">
        <v>14.73425710073856</v>
      </c>
      <c r="CJ388" s="405">
        <v>27.020460481823878</v>
      </c>
      <c r="CK388" s="457">
        <v>0.43</v>
      </c>
      <c r="CL388" s="458">
        <v>28.97</v>
      </c>
      <c r="CM388" s="458">
        <v>-9.58</v>
      </c>
      <c r="CN388" s="459">
        <v>-2.9</v>
      </c>
      <c r="CO388" s="460">
        <v>6.98</v>
      </c>
    </row>
    <row r="389" spans="1:93" ht="11.25" customHeight="1">
      <c r="A389" s="23" t="s">
        <v>328</v>
      </c>
      <c r="B389" s="24" t="s">
        <v>329</v>
      </c>
      <c r="C389" s="29" t="s">
        <v>1311</v>
      </c>
      <c r="D389" s="117">
        <v>22</v>
      </c>
      <c r="E389" s="121">
        <v>130</v>
      </c>
      <c r="F389" s="57" t="s">
        <v>2659</v>
      </c>
      <c r="G389" s="49" t="s">
        <v>2659</v>
      </c>
      <c r="H389" s="338">
        <v>53.64</v>
      </c>
      <c r="I389" s="227">
        <v>3.4116331096196868</v>
      </c>
      <c r="J389" s="113">
        <v>0.4325</v>
      </c>
      <c r="K389" s="113">
        <v>0.45750000000000002</v>
      </c>
      <c r="L389" s="83">
        <v>5.7803468208092568</v>
      </c>
      <c r="M389" s="140">
        <v>42060</v>
      </c>
      <c r="N389" s="27">
        <v>42062</v>
      </c>
      <c r="O389" s="28">
        <v>42076</v>
      </c>
      <c r="P389" s="93" t="s">
        <v>558</v>
      </c>
      <c r="Q389" s="91"/>
      <c r="R389" s="224">
        <v>1.83</v>
      </c>
      <c r="S389" s="231">
        <v>64.664310954063609</v>
      </c>
      <c r="T389" s="680">
        <v>47.709963156002779</v>
      </c>
      <c r="U389" s="227">
        <v>18.954063604240282</v>
      </c>
      <c r="V389" s="263">
        <v>6</v>
      </c>
      <c r="W389" s="161">
        <v>2.83</v>
      </c>
      <c r="X389" s="149">
        <v>1.26</v>
      </c>
      <c r="Y389" s="155">
        <v>1.54</v>
      </c>
      <c r="Z389" s="149">
        <v>2.59</v>
      </c>
      <c r="AA389" s="156">
        <v>14.3</v>
      </c>
      <c r="AB389" s="432">
        <v>-8.8000000000000007</v>
      </c>
      <c r="AC389" s="440">
        <v>-2.74</v>
      </c>
      <c r="AD389" s="443">
        <v>25.5</v>
      </c>
      <c r="AE389" s="443">
        <v>15</v>
      </c>
      <c r="AF389" s="723">
        <v>7</v>
      </c>
      <c r="AG389" s="456">
        <v>2350</v>
      </c>
      <c r="AH389" s="653">
        <v>0.9</v>
      </c>
      <c r="AI389" s="767">
        <v>0.93</v>
      </c>
      <c r="AJ389" s="796">
        <v>0.5475361660443141</v>
      </c>
      <c r="AK389" s="688">
        <v>1.0206965113684339</v>
      </c>
      <c r="AL389" s="634">
        <v>6.1349693251533832</v>
      </c>
      <c r="AM389" s="631">
        <v>14.66506888974337</v>
      </c>
      <c r="AN389" s="631">
        <v>13.96217223413001</v>
      </c>
      <c r="AO389" s="235">
        <v>13.679063344118925</v>
      </c>
      <c r="AP389" s="808">
        <v>1.73</v>
      </c>
      <c r="AQ389" s="808">
        <v>1.63</v>
      </c>
      <c r="AR389" s="809"/>
      <c r="AS389" s="813">
        <v>1.53</v>
      </c>
      <c r="AT389" s="796">
        <v>1.1475</v>
      </c>
      <c r="AU389" s="809"/>
      <c r="AV389" s="821">
        <v>0.92</v>
      </c>
      <c r="AW389" s="821">
        <v>0.9</v>
      </c>
      <c r="AX389" s="811">
        <v>0.86</v>
      </c>
      <c r="AY389" s="811">
        <v>0.74</v>
      </c>
      <c r="AZ389" s="811">
        <v>0.64</v>
      </c>
      <c r="BA389" s="811">
        <v>0.56000000000000005</v>
      </c>
      <c r="BB389" s="811">
        <v>0.48</v>
      </c>
      <c r="BC389" s="811">
        <v>0.38</v>
      </c>
      <c r="BD389" s="811">
        <v>0.36</v>
      </c>
      <c r="BE389" s="811">
        <v>0.34</v>
      </c>
      <c r="BF389" s="811">
        <v>0.32</v>
      </c>
      <c r="BG389" s="811">
        <v>0.3</v>
      </c>
      <c r="BH389" s="810">
        <v>12.8375</v>
      </c>
      <c r="BI389" s="405">
        <v>6.1349693251533832</v>
      </c>
      <c r="BJ389" s="405">
        <v>6.5359477124182996</v>
      </c>
      <c r="BK389" s="405">
        <v>33.33333333333335</v>
      </c>
      <c r="BL389" s="306">
        <v>24.728260869565212</v>
      </c>
      <c r="BM389" s="404">
        <v>2.2222222222222143</v>
      </c>
      <c r="BN389" s="306">
        <v>4.6511627906976827</v>
      </c>
      <c r="BO389" s="306">
        <v>16.216216216216207</v>
      </c>
      <c r="BP389" s="306">
        <v>15.625</v>
      </c>
      <c r="BQ389" s="306">
        <v>14.285714285714279</v>
      </c>
      <c r="BR389" s="306">
        <v>16.666666666666675</v>
      </c>
      <c r="BS389" s="306">
        <v>26.315789473684205</v>
      </c>
      <c r="BT389" s="306">
        <v>5.555555555555558</v>
      </c>
      <c r="BU389" s="306">
        <v>5.8823529411764497</v>
      </c>
      <c r="BV389" s="306">
        <v>6.25</v>
      </c>
      <c r="BW389" s="306">
        <v>6.6666666666666652</v>
      </c>
      <c r="BX389" s="404">
        <v>12.737990537271346</v>
      </c>
      <c r="BY389" s="405">
        <v>9.0411640046540178</v>
      </c>
      <c r="BZ389" s="788" t="s">
        <v>2441</v>
      </c>
      <c r="CA389" s="486">
        <v>-1.5802582604905844</v>
      </c>
      <c r="CB389" s="348">
        <v>17.373805343749698</v>
      </c>
      <c r="CC389" s="404">
        <v>59.805820617150928</v>
      </c>
      <c r="CD389" s="570">
        <v>1.7473000000000001</v>
      </c>
      <c r="CE389" s="419">
        <v>1.7647730000000001</v>
      </c>
      <c r="CF389" s="419">
        <v>1.9412503000000003</v>
      </c>
      <c r="CG389" s="419">
        <v>2.1353753300000005</v>
      </c>
      <c r="CH389" s="496">
        <v>2.3489128630000007</v>
      </c>
      <c r="CI389" s="416">
        <v>9.9376114930000021</v>
      </c>
      <c r="CJ389" s="405">
        <v>18.526494207680837</v>
      </c>
      <c r="CK389" s="457">
        <v>1.21</v>
      </c>
      <c r="CL389" s="458">
        <v>30</v>
      </c>
      <c r="CM389" s="458">
        <v>-2.98</v>
      </c>
      <c r="CN389" s="525">
        <v>1.58</v>
      </c>
      <c r="CO389" s="508">
        <v>12.1</v>
      </c>
    </row>
    <row r="390" spans="1:93" ht="11.25" customHeight="1">
      <c r="A390" s="193" t="s">
        <v>1321</v>
      </c>
      <c r="B390" s="32" t="s">
        <v>1322</v>
      </c>
      <c r="C390" s="524" t="s">
        <v>1957</v>
      </c>
      <c r="D390" s="118">
        <v>12</v>
      </c>
      <c r="E390" s="121">
        <v>265</v>
      </c>
      <c r="F390" s="65" t="s">
        <v>2659</v>
      </c>
      <c r="G390" s="66" t="s">
        <v>2659</v>
      </c>
      <c r="H390" s="185">
        <v>73.87</v>
      </c>
      <c r="I390" s="229">
        <v>0.86638689589819939</v>
      </c>
      <c r="J390" s="125">
        <v>0.15</v>
      </c>
      <c r="K390" s="125">
        <v>0.16</v>
      </c>
      <c r="L390" s="84">
        <v>6.6666666666666652</v>
      </c>
      <c r="M390" s="215">
        <v>41968</v>
      </c>
      <c r="N390" s="44">
        <v>41971</v>
      </c>
      <c r="O390" s="34">
        <v>41988</v>
      </c>
      <c r="P390" s="268" t="s">
        <v>1444</v>
      </c>
      <c r="Q390" s="32"/>
      <c r="R390" s="192">
        <v>0.64</v>
      </c>
      <c r="S390" s="672">
        <v>21.621621621621621</v>
      </c>
      <c r="T390" s="681">
        <v>100.93131511388016</v>
      </c>
      <c r="U390" s="229">
        <v>24.956081081081084</v>
      </c>
      <c r="V390" s="264">
        <v>3</v>
      </c>
      <c r="W390" s="162">
        <v>2.96</v>
      </c>
      <c r="X390" s="150" t="s">
        <v>462</v>
      </c>
      <c r="Y390" s="157">
        <v>3.82</v>
      </c>
      <c r="Z390" s="150">
        <v>3.64</v>
      </c>
      <c r="AA390" s="158">
        <v>16</v>
      </c>
      <c r="AB390" s="434">
        <v>6</v>
      </c>
      <c r="AC390" s="444">
        <v>20.67</v>
      </c>
      <c r="AD390" s="445">
        <v>11</v>
      </c>
      <c r="AE390" s="444" t="s">
        <v>462</v>
      </c>
      <c r="AF390" s="725">
        <v>1</v>
      </c>
      <c r="AG390" s="467">
        <v>262</v>
      </c>
      <c r="AH390" s="679">
        <v>9.8000000000000007</v>
      </c>
      <c r="AI390" s="769">
        <v>0.39</v>
      </c>
      <c r="AJ390" s="796">
        <v>0.75184217998236091</v>
      </c>
      <c r="AK390" s="688">
        <v>0.73494991541121313</v>
      </c>
      <c r="AL390" s="635">
        <v>7.0175438596491224</v>
      </c>
      <c r="AM390" s="636">
        <v>7.5749744635974059</v>
      </c>
      <c r="AN390" s="636">
        <v>8.2702639798059696</v>
      </c>
      <c r="AO390" s="236">
        <v>11.252826629932544</v>
      </c>
      <c r="AP390" s="814">
        <v>0.61</v>
      </c>
      <c r="AQ390" s="814">
        <v>0.56999999999999995</v>
      </c>
      <c r="AR390" s="815"/>
      <c r="AS390" s="814">
        <v>0.53</v>
      </c>
      <c r="AT390" s="797">
        <v>0.49</v>
      </c>
      <c r="AU390" s="815"/>
      <c r="AV390" s="828">
        <v>0.45</v>
      </c>
      <c r="AW390" s="828">
        <v>0.41</v>
      </c>
      <c r="AX390" s="820">
        <v>0.4</v>
      </c>
      <c r="AY390" s="817">
        <v>0.32</v>
      </c>
      <c r="AZ390" s="817">
        <v>0.28999999999999998</v>
      </c>
      <c r="BA390" s="817">
        <v>0.25</v>
      </c>
      <c r="BB390" s="817">
        <v>0.21</v>
      </c>
      <c r="BC390" s="817">
        <v>0.05</v>
      </c>
      <c r="BD390" s="820">
        <v>0</v>
      </c>
      <c r="BE390" s="820">
        <v>0</v>
      </c>
      <c r="BF390" s="820">
        <v>0</v>
      </c>
      <c r="BG390" s="820">
        <v>0</v>
      </c>
      <c r="BH390" s="816">
        <v>4.58</v>
      </c>
      <c r="BI390" s="409">
        <v>7.0175438596491224</v>
      </c>
      <c r="BJ390" s="409">
        <v>7.5471698113207308</v>
      </c>
      <c r="BK390" s="409">
        <v>8.163265306122458</v>
      </c>
      <c r="BL390" s="395">
        <v>8.8888888888888786</v>
      </c>
      <c r="BM390" s="408">
        <v>9.7560975609756184</v>
      </c>
      <c r="BN390" s="395">
        <v>2.4999999999999911</v>
      </c>
      <c r="BO390" s="395">
        <v>25</v>
      </c>
      <c r="BP390" s="395">
        <v>10.344827586206918</v>
      </c>
      <c r="BQ390" s="395">
        <v>16</v>
      </c>
      <c r="BR390" s="395">
        <v>19.047619047619047</v>
      </c>
      <c r="BS390" s="395">
        <v>320</v>
      </c>
      <c r="BT390" s="395">
        <v>0</v>
      </c>
      <c r="BU390" s="395">
        <v>0</v>
      </c>
      <c r="BV390" s="395">
        <v>0</v>
      </c>
      <c r="BW390" s="395">
        <v>0</v>
      </c>
      <c r="BX390" s="408">
        <v>28.951027470718845</v>
      </c>
      <c r="BY390" s="409">
        <v>78.116018739119156</v>
      </c>
      <c r="BZ390" s="654" t="s">
        <v>2442</v>
      </c>
      <c r="CA390" s="487">
        <v>-15.819430205376916</v>
      </c>
      <c r="CB390" s="349">
        <v>9.1366508757041682</v>
      </c>
      <c r="CC390" s="408">
        <v>54.296954214589313</v>
      </c>
      <c r="CD390" s="574">
        <v>0.64660000000000006</v>
      </c>
      <c r="CE390" s="420">
        <v>0.71126000000000011</v>
      </c>
      <c r="CF390" s="420">
        <v>0.73259780000000019</v>
      </c>
      <c r="CG390" s="420">
        <v>0.75457573400000022</v>
      </c>
      <c r="CH390" s="497">
        <v>0.77721300602000021</v>
      </c>
      <c r="CI390" s="421">
        <v>3.6222465400200008</v>
      </c>
      <c r="CJ390" s="409">
        <v>4.9035420874780034</v>
      </c>
      <c r="CK390" s="468">
        <v>0.67</v>
      </c>
      <c r="CL390" s="469">
        <v>35.29</v>
      </c>
      <c r="CM390" s="469">
        <v>-22.72</v>
      </c>
      <c r="CN390" s="528">
        <v>-2.86</v>
      </c>
      <c r="CO390" s="476">
        <v>-0.9</v>
      </c>
    </row>
    <row r="391" spans="1:93" ht="11.25" customHeight="1">
      <c r="A391" s="15" t="s">
        <v>578</v>
      </c>
      <c r="B391" s="16" t="s">
        <v>579</v>
      </c>
      <c r="C391" s="22" t="s">
        <v>1378</v>
      </c>
      <c r="D391" s="116">
        <v>39</v>
      </c>
      <c r="E391" s="121">
        <v>61</v>
      </c>
      <c r="F391" s="36" t="s">
        <v>2049</v>
      </c>
      <c r="G391" s="37" t="s">
        <v>2049</v>
      </c>
      <c r="H391" s="169">
        <v>43.09</v>
      </c>
      <c r="I391" s="227">
        <v>2.6224181944766762</v>
      </c>
      <c r="J391" s="126">
        <v>0.27173333333333333</v>
      </c>
      <c r="K391" s="126">
        <v>0.28249999999999997</v>
      </c>
      <c r="L391" s="1113">
        <v>3.9622178606476766</v>
      </c>
      <c r="M391" s="105">
        <v>41878</v>
      </c>
      <c r="N391" s="20">
        <v>41883</v>
      </c>
      <c r="O391" s="21">
        <v>41897</v>
      </c>
      <c r="P391" s="19" t="s">
        <v>1444</v>
      </c>
      <c r="Q391" s="198"/>
      <c r="R391" s="224">
        <v>1.1299999999999999</v>
      </c>
      <c r="S391" s="231">
        <v>49.561403508771932</v>
      </c>
      <c r="T391" s="680">
        <v>38.387539580379524</v>
      </c>
      <c r="U391" s="227">
        <v>18.899122807017548</v>
      </c>
      <c r="V391" s="263">
        <v>12</v>
      </c>
      <c r="W391" s="161">
        <v>2.2799999999999998</v>
      </c>
      <c r="X391" s="149">
        <v>4.72</v>
      </c>
      <c r="Y391" s="155">
        <v>2.37</v>
      </c>
      <c r="Z391" s="149">
        <v>2.2799999999999998</v>
      </c>
      <c r="AA391" s="156">
        <v>12.4</v>
      </c>
      <c r="AB391" s="432">
        <v>16.100000000000001</v>
      </c>
      <c r="AC391" s="440">
        <v>4.76</v>
      </c>
      <c r="AD391" s="443">
        <v>6.5</v>
      </c>
      <c r="AE391" s="443">
        <v>4</v>
      </c>
      <c r="AF391" s="723">
        <v>2</v>
      </c>
      <c r="AG391" s="456">
        <v>1494</v>
      </c>
      <c r="AH391" s="653">
        <v>0.21</v>
      </c>
      <c r="AI391" s="767">
        <v>0.61</v>
      </c>
      <c r="AJ391" s="795">
        <v>0.40483285458841911</v>
      </c>
      <c r="AK391" s="794">
        <v>1.2963210157131719</v>
      </c>
      <c r="AL391" s="634">
        <v>3.569203936713583</v>
      </c>
      <c r="AM391" s="631">
        <v>3.1404142332433604</v>
      </c>
      <c r="AN391" s="631">
        <v>2.6314135548247242</v>
      </c>
      <c r="AO391" s="638">
        <v>2.0299088905667784</v>
      </c>
      <c r="AP391" s="808">
        <v>1.1084666666666667</v>
      </c>
      <c r="AQ391" s="808">
        <v>1.0702666666666667</v>
      </c>
      <c r="AR391" s="809"/>
      <c r="AS391" s="808">
        <v>1.0369333333333335</v>
      </c>
      <c r="AT391" s="796">
        <v>1.0102666666666666</v>
      </c>
      <c r="AU391" s="809"/>
      <c r="AV391" s="821">
        <v>0.99</v>
      </c>
      <c r="AW391" s="821">
        <v>0.97346666666666659</v>
      </c>
      <c r="AX391" s="811">
        <v>0.95559999999999989</v>
      </c>
      <c r="AY391" s="811">
        <v>0.93773333333333342</v>
      </c>
      <c r="AZ391" s="811">
        <v>0.9244</v>
      </c>
      <c r="BA391" s="811">
        <v>0.91600000000000004</v>
      </c>
      <c r="BB391" s="811">
        <v>0.90666666666666673</v>
      </c>
      <c r="BC391" s="811">
        <v>0.89866666666666672</v>
      </c>
      <c r="BD391" s="811">
        <v>0.89200000000000002</v>
      </c>
      <c r="BE391" s="811">
        <v>0.88533333333333342</v>
      </c>
      <c r="BF391" s="811">
        <v>0.87666666666666659</v>
      </c>
      <c r="BG391" s="811">
        <v>0.8666666666666667</v>
      </c>
      <c r="BH391" s="810">
        <v>15.249133333333335</v>
      </c>
      <c r="BI391" s="405">
        <v>3.569203936713583</v>
      </c>
      <c r="BJ391" s="405">
        <v>3.2146071750031924</v>
      </c>
      <c r="BK391" s="405">
        <v>2.6395671109938235</v>
      </c>
      <c r="BL391" s="306">
        <v>2.0471380471380529</v>
      </c>
      <c r="BM391" s="404">
        <v>1.6983974797972978</v>
      </c>
      <c r="BN391" s="306">
        <v>1.8696804799776867</v>
      </c>
      <c r="BO391" s="306">
        <v>1.9053035688894937</v>
      </c>
      <c r="BP391" s="306">
        <v>1.4423770373575673</v>
      </c>
      <c r="BQ391" s="306">
        <v>0.91703056768559499</v>
      </c>
      <c r="BR391" s="306">
        <v>1.0294117647058787</v>
      </c>
      <c r="BS391" s="306">
        <v>0.89020771513352859</v>
      </c>
      <c r="BT391" s="306">
        <v>0.74738415545589909</v>
      </c>
      <c r="BU391" s="306">
        <v>0.75301204819275824</v>
      </c>
      <c r="BV391" s="306">
        <v>0.98859315589354679</v>
      </c>
      <c r="BW391" s="306">
        <v>1.1538461538461497</v>
      </c>
      <c r="BX391" s="404">
        <v>1.657717359785603</v>
      </c>
      <c r="BY391" s="405">
        <v>0.86521232051829411</v>
      </c>
      <c r="BZ391" s="788" t="s">
        <v>52</v>
      </c>
      <c r="CA391" s="486">
        <v>-13.645291057716147</v>
      </c>
      <c r="CB391" s="348">
        <v>5.2538317493014004</v>
      </c>
      <c r="CC391" s="404">
        <v>50.149385286311912</v>
      </c>
      <c r="CD391" s="570">
        <v>1.2193133333333335</v>
      </c>
      <c r="CE391" s="419">
        <v>1.2773526480000001</v>
      </c>
      <c r="CF391" s="419">
        <v>1.3284467539200002</v>
      </c>
      <c r="CG391" s="419">
        <v>1.3815846240768004</v>
      </c>
      <c r="CH391" s="496">
        <v>1.4368480090398725</v>
      </c>
      <c r="CI391" s="416">
        <v>6.643545368370007</v>
      </c>
      <c r="CJ391" s="405">
        <v>15.417835619331646</v>
      </c>
      <c r="CK391" s="457">
        <v>0.49</v>
      </c>
      <c r="CL391" s="458">
        <v>21.98</v>
      </c>
      <c r="CM391" s="458">
        <v>-9.65</v>
      </c>
      <c r="CN391" s="459">
        <v>-4.25</v>
      </c>
      <c r="CO391" s="460">
        <v>5.46</v>
      </c>
    </row>
    <row r="392" spans="1:93" ht="11.25" customHeight="1">
      <c r="A392" s="85" t="s">
        <v>1968</v>
      </c>
      <c r="B392" s="24" t="s">
        <v>1969</v>
      </c>
      <c r="C392" s="98" t="s">
        <v>1880</v>
      </c>
      <c r="D392" s="117">
        <v>14</v>
      </c>
      <c r="E392" s="121">
        <v>215</v>
      </c>
      <c r="F392" s="57" t="s">
        <v>2659</v>
      </c>
      <c r="G392" s="49" t="s">
        <v>2659</v>
      </c>
      <c r="H392" s="184">
        <v>51.27</v>
      </c>
      <c r="I392" s="227">
        <v>2.7852545348156816</v>
      </c>
      <c r="J392" s="126">
        <v>0.35649999999999998</v>
      </c>
      <c r="K392" s="126">
        <v>0.35699999999999998</v>
      </c>
      <c r="L392" s="83">
        <v>0.14025245441795509</v>
      </c>
      <c r="M392" s="140">
        <v>42054</v>
      </c>
      <c r="N392" s="27">
        <v>42058</v>
      </c>
      <c r="O392" s="28">
        <v>42072</v>
      </c>
      <c r="P392" s="93" t="s">
        <v>650</v>
      </c>
      <c r="Q392" s="91"/>
      <c r="R392" s="224">
        <v>1.4279999999999999</v>
      </c>
      <c r="S392" s="231">
        <v>84</v>
      </c>
      <c r="T392" s="680">
        <v>147.49933650138837</v>
      </c>
      <c r="U392" s="227">
        <v>30.158823529411766</v>
      </c>
      <c r="V392" s="263">
        <v>3</v>
      </c>
      <c r="W392" s="161">
        <v>1.7</v>
      </c>
      <c r="X392" s="149">
        <v>2.34</v>
      </c>
      <c r="Y392" s="155">
        <v>4.92</v>
      </c>
      <c r="Z392" s="149">
        <v>4.57</v>
      </c>
      <c r="AA392" s="156">
        <v>17.399999999999999</v>
      </c>
      <c r="AB392" s="432">
        <v>193.5</v>
      </c>
      <c r="AC392" s="440">
        <v>11.83</v>
      </c>
      <c r="AD392" s="443">
        <v>6.8</v>
      </c>
      <c r="AE392" s="440">
        <v>12.9</v>
      </c>
      <c r="AF392" s="723">
        <v>16</v>
      </c>
      <c r="AG392" s="456">
        <v>10328</v>
      </c>
      <c r="AH392" s="653">
        <v>2.61</v>
      </c>
      <c r="AI392" s="767">
        <v>0.6</v>
      </c>
      <c r="AJ392" s="796">
        <v>0.14034468513461712</v>
      </c>
      <c r="AK392" s="688">
        <v>4.0684742519070206E-2</v>
      </c>
      <c r="AL392" s="634">
        <v>0.56537102473497303</v>
      </c>
      <c r="AM392" s="631">
        <v>0.88204792965445034</v>
      </c>
      <c r="AN392" s="631">
        <v>0.9543438589153963</v>
      </c>
      <c r="AO392" s="235">
        <v>23.457045561196942</v>
      </c>
      <c r="AP392" s="808">
        <v>1.4229999999999998</v>
      </c>
      <c r="AQ392" s="808">
        <v>1.415</v>
      </c>
      <c r="AR392" s="809"/>
      <c r="AS392" s="808">
        <v>1.4019999999999999</v>
      </c>
      <c r="AT392" s="796">
        <v>1.3859999999999997</v>
      </c>
      <c r="AU392" s="809" t="s">
        <v>1127</v>
      </c>
      <c r="AV392" s="821">
        <v>1.37</v>
      </c>
      <c r="AW392" s="821">
        <v>1.357</v>
      </c>
      <c r="AX392" s="811">
        <v>1.3270000000000002</v>
      </c>
      <c r="AY392" s="811">
        <v>1.1499999999999999</v>
      </c>
      <c r="AZ392" s="811">
        <v>0.89</v>
      </c>
      <c r="BA392" s="811">
        <v>0.45</v>
      </c>
      <c r="BB392" s="811">
        <v>0.17300000000000001</v>
      </c>
      <c r="BC392" s="811">
        <v>9.8000000000000004E-2</v>
      </c>
      <c r="BD392" s="811">
        <v>0.02</v>
      </c>
      <c r="BE392" s="812">
        <v>0</v>
      </c>
      <c r="BF392" s="812">
        <v>0</v>
      </c>
      <c r="BG392" s="812">
        <v>0</v>
      </c>
      <c r="BH392" s="810">
        <v>12.461</v>
      </c>
      <c r="BI392" s="405">
        <v>0.56537102473497303</v>
      </c>
      <c r="BJ392" s="405">
        <v>0.92724679029958512</v>
      </c>
      <c r="BK392" s="405">
        <v>1.1544011544011745</v>
      </c>
      <c r="BL392" s="306">
        <v>1.1678832116787996</v>
      </c>
      <c r="BM392" s="404">
        <v>0.9579955784819516</v>
      </c>
      <c r="BN392" s="306">
        <v>2.2607385079125741</v>
      </c>
      <c r="BO392" s="306">
        <v>15.391304347826118</v>
      </c>
      <c r="BP392" s="306">
        <v>29.213483146067396</v>
      </c>
      <c r="BQ392" s="306">
        <v>97.777777777777786</v>
      </c>
      <c r="BR392" s="306">
        <v>160.11560693641616</v>
      </c>
      <c r="BS392" s="306">
        <v>76.530612244897966</v>
      </c>
      <c r="BT392" s="306">
        <v>390</v>
      </c>
      <c r="BU392" s="306">
        <v>0</v>
      </c>
      <c r="BV392" s="306">
        <v>0</v>
      </c>
      <c r="BW392" s="306">
        <v>0</v>
      </c>
      <c r="BX392" s="404">
        <v>51.737494714699636</v>
      </c>
      <c r="BY392" s="405">
        <v>101.35848433405808</v>
      </c>
      <c r="BZ392" s="788" t="s">
        <v>2442</v>
      </c>
      <c r="CA392" s="486">
        <v>-26.419225135680687</v>
      </c>
      <c r="CB392" s="348">
        <v>3.7395983937310779</v>
      </c>
      <c r="CC392" s="404">
        <v>45.875125280920209</v>
      </c>
      <c r="CD392" s="570">
        <v>1.5652999999999999</v>
      </c>
      <c r="CE392" s="419">
        <v>1.72183</v>
      </c>
      <c r="CF392" s="419">
        <v>1.8940130000000002</v>
      </c>
      <c r="CG392" s="419">
        <v>2.0834143000000003</v>
      </c>
      <c r="CH392" s="496">
        <v>2.2917557300000007</v>
      </c>
      <c r="CI392" s="416">
        <v>9.5563130300000019</v>
      </c>
      <c r="CJ392" s="405">
        <v>18.639190618295302</v>
      </c>
      <c r="CK392" s="457">
        <v>1.07</v>
      </c>
      <c r="CL392" s="458">
        <v>40.99</v>
      </c>
      <c r="CM392" s="458">
        <v>-0.68</v>
      </c>
      <c r="CN392" s="525">
        <v>10.79</v>
      </c>
      <c r="CO392" s="508">
        <v>12.36</v>
      </c>
    </row>
    <row r="393" spans="1:93" ht="11.25" customHeight="1">
      <c r="A393" s="86" t="s">
        <v>2745</v>
      </c>
      <c r="B393" s="24" t="s">
        <v>2746</v>
      </c>
      <c r="C393" s="98" t="s">
        <v>1881</v>
      </c>
      <c r="D393" s="117">
        <v>12</v>
      </c>
      <c r="E393" s="121">
        <v>264</v>
      </c>
      <c r="F393" s="38" t="s">
        <v>2049</v>
      </c>
      <c r="G393" s="39" t="s">
        <v>1572</v>
      </c>
      <c r="H393" s="184">
        <v>43.85</v>
      </c>
      <c r="I393" s="227">
        <v>2.8278221208665908</v>
      </c>
      <c r="J393" s="126">
        <v>0.28000000000000003</v>
      </c>
      <c r="K393" s="126">
        <v>0.31</v>
      </c>
      <c r="L393" s="83">
        <v>10.714285714285698</v>
      </c>
      <c r="M393" s="140">
        <v>41961</v>
      </c>
      <c r="N393" s="27">
        <v>41963</v>
      </c>
      <c r="O393" s="28">
        <v>41984</v>
      </c>
      <c r="P393" s="93" t="s">
        <v>1520</v>
      </c>
      <c r="Q393" s="24" t="s">
        <v>1172</v>
      </c>
      <c r="R393" s="224">
        <v>1.24</v>
      </c>
      <c r="S393" s="231">
        <v>50</v>
      </c>
      <c r="T393" s="680">
        <v>75.737310069710674</v>
      </c>
      <c r="U393" s="227">
        <v>17.681451612903228</v>
      </c>
      <c r="V393" s="263">
        <v>6</v>
      </c>
      <c r="W393" s="161">
        <v>2.48</v>
      </c>
      <c r="X393" s="149">
        <v>2.11</v>
      </c>
      <c r="Y393" s="155">
        <v>3.85</v>
      </c>
      <c r="Z393" s="149">
        <v>3.93</v>
      </c>
      <c r="AA393" s="156">
        <v>23</v>
      </c>
      <c r="AB393" s="432">
        <v>1.9</v>
      </c>
      <c r="AC393" s="440">
        <v>20.34</v>
      </c>
      <c r="AD393" s="443">
        <v>10.199999999999999</v>
      </c>
      <c r="AE393" s="440">
        <v>8.3699999999999992</v>
      </c>
      <c r="AF393" s="723">
        <v>37</v>
      </c>
      <c r="AG393" s="456">
        <v>359736</v>
      </c>
      <c r="AH393" s="653">
        <v>3</v>
      </c>
      <c r="AI393" s="767">
        <v>0.31</v>
      </c>
      <c r="AJ393" s="796">
        <v>1.6865731530908663</v>
      </c>
      <c r="AK393" s="688">
        <v>0.78902399970932335</v>
      </c>
      <c r="AL393" s="634">
        <v>18.556701030927837</v>
      </c>
      <c r="AM393" s="631">
        <v>19.141475937296182</v>
      </c>
      <c r="AN393" s="631">
        <v>17.203046161526835</v>
      </c>
      <c r="AO393" s="235">
        <v>21.802944102922652</v>
      </c>
      <c r="AP393" s="808">
        <v>1.1499999999999999</v>
      </c>
      <c r="AQ393" s="808">
        <v>0.97</v>
      </c>
      <c r="AR393" s="809"/>
      <c r="AS393" s="808">
        <v>0.83</v>
      </c>
      <c r="AT393" s="796">
        <v>0.68</v>
      </c>
      <c r="AU393" s="809"/>
      <c r="AV393" s="821">
        <v>0.55000000000000004</v>
      </c>
      <c r="AW393" s="827">
        <v>0.52</v>
      </c>
      <c r="AX393" s="811">
        <v>0.46</v>
      </c>
      <c r="AY393" s="811">
        <v>0.41</v>
      </c>
      <c r="AZ393" s="811">
        <v>0.37</v>
      </c>
      <c r="BA393" s="811">
        <v>0.32</v>
      </c>
      <c r="BB393" s="812">
        <v>0.16</v>
      </c>
      <c r="BC393" s="811">
        <v>0.24</v>
      </c>
      <c r="BD393" s="812">
        <v>0</v>
      </c>
      <c r="BE393" s="812">
        <v>0</v>
      </c>
      <c r="BF393" s="812">
        <v>0</v>
      </c>
      <c r="BG393" s="812">
        <v>0</v>
      </c>
      <c r="BH393" s="810">
        <v>6.66</v>
      </c>
      <c r="BI393" s="405">
        <v>18.556701030927837</v>
      </c>
      <c r="BJ393" s="405">
        <v>16.867469879518083</v>
      </c>
      <c r="BK393" s="405">
        <v>22.058823529411754</v>
      </c>
      <c r="BL393" s="306">
        <v>23.636363636363633</v>
      </c>
      <c r="BM393" s="404">
        <v>5.7692307692307709</v>
      </c>
      <c r="BN393" s="306">
        <v>13.043478260869556</v>
      </c>
      <c r="BO393" s="306">
        <v>12.195121951219523</v>
      </c>
      <c r="BP393" s="306">
        <v>10.810810810810811</v>
      </c>
      <c r="BQ393" s="306">
        <v>15.625</v>
      </c>
      <c r="BR393" s="306">
        <v>100</v>
      </c>
      <c r="BS393" s="306">
        <v>0</v>
      </c>
      <c r="BT393" s="306">
        <v>0</v>
      </c>
      <c r="BU393" s="306">
        <v>0</v>
      </c>
      <c r="BV393" s="306">
        <v>0</v>
      </c>
      <c r="BW393" s="306">
        <v>0</v>
      </c>
      <c r="BX393" s="404">
        <v>15.904199991223466</v>
      </c>
      <c r="BY393" s="405">
        <v>23.934814278131931</v>
      </c>
      <c r="BZ393" s="788" t="s">
        <v>2442</v>
      </c>
      <c r="CA393" s="486">
        <v>2.3494166694901999</v>
      </c>
      <c r="CB393" s="348">
        <v>20.030868282393428</v>
      </c>
      <c r="CC393" s="404">
        <v>71.736854838709675</v>
      </c>
      <c r="CD393" s="570">
        <v>1.1718499999999998</v>
      </c>
      <c r="CE393" s="419">
        <v>1.2890349999999999</v>
      </c>
      <c r="CF393" s="419">
        <v>1.3969272294999997</v>
      </c>
      <c r="CG393" s="419">
        <v>1.5138500386091496</v>
      </c>
      <c r="CH393" s="496">
        <v>1.6405592868407353</v>
      </c>
      <c r="CI393" s="416">
        <v>7.0122215549498836</v>
      </c>
      <c r="CJ393" s="405">
        <v>15.991383249600647</v>
      </c>
      <c r="CK393" s="457">
        <v>1.04</v>
      </c>
      <c r="CL393" s="458">
        <v>20.98</v>
      </c>
      <c r="CM393" s="458">
        <v>-11.21</v>
      </c>
      <c r="CN393" s="525">
        <v>-2.02</v>
      </c>
      <c r="CO393" s="508">
        <v>-0.56000000000000005</v>
      </c>
    </row>
    <row r="394" spans="1:93" ht="11.25" customHeight="1">
      <c r="A394" s="23" t="s">
        <v>1609</v>
      </c>
      <c r="B394" s="24" t="s">
        <v>1610</v>
      </c>
      <c r="C394" s="217" t="s">
        <v>1879</v>
      </c>
      <c r="D394" s="117">
        <v>5</v>
      </c>
      <c r="E394" s="24">
        <v>593</v>
      </c>
      <c r="F394" s="38" t="s">
        <v>2049</v>
      </c>
      <c r="G394" s="39" t="s">
        <v>2049</v>
      </c>
      <c r="H394" s="184">
        <v>72.47</v>
      </c>
      <c r="I394" s="227">
        <v>4.2500344970332549</v>
      </c>
      <c r="J394" s="126">
        <v>0.73</v>
      </c>
      <c r="K394" s="126">
        <v>0.77</v>
      </c>
      <c r="L394" s="83">
        <v>5.4794520547945202</v>
      </c>
      <c r="M394" s="140">
        <v>42017</v>
      </c>
      <c r="N394" s="27">
        <v>42019</v>
      </c>
      <c r="O394" s="28">
        <v>42034</v>
      </c>
      <c r="P394" s="93" t="s">
        <v>1198</v>
      </c>
      <c r="Q394" s="627"/>
      <c r="R394" s="224">
        <v>3.08</v>
      </c>
      <c r="S394" s="231">
        <v>163.82978723404256</v>
      </c>
      <c r="T394" s="680">
        <v>79.468350660747106</v>
      </c>
      <c r="U394" s="227">
        <v>38.547872340425535</v>
      </c>
      <c r="V394" s="263">
        <v>12</v>
      </c>
      <c r="W394" s="161">
        <v>1.88</v>
      </c>
      <c r="X394" s="149">
        <v>7.71</v>
      </c>
      <c r="Y394" s="155">
        <v>5.82</v>
      </c>
      <c r="Z394" s="149">
        <v>1.88</v>
      </c>
      <c r="AA394" s="156">
        <v>7.2</v>
      </c>
      <c r="AB394" s="432">
        <v>176.5</v>
      </c>
      <c r="AC394" s="440">
        <v>28.17</v>
      </c>
      <c r="AD394" s="443">
        <v>44.3</v>
      </c>
      <c r="AE394" s="440">
        <v>5</v>
      </c>
      <c r="AF394" s="723">
        <v>10</v>
      </c>
      <c r="AG394" s="456">
        <v>5758</v>
      </c>
      <c r="AH394" s="653">
        <v>0.6</v>
      </c>
      <c r="AI394" s="767">
        <v>1.22</v>
      </c>
      <c r="AJ394" s="796">
        <v>7.8733497877342948E-2</v>
      </c>
      <c r="AK394" s="688">
        <v>1.5577735306481943</v>
      </c>
      <c r="AL394" s="634">
        <v>5.0359712230215958</v>
      </c>
      <c r="AM394" s="631">
        <v>5.1727048496011063</v>
      </c>
      <c r="AN394" s="631">
        <v>3.4878939559662925</v>
      </c>
      <c r="AO394" s="235">
        <v>2.2390250491128638</v>
      </c>
      <c r="AP394" s="808">
        <v>2.92</v>
      </c>
      <c r="AQ394" s="808">
        <v>2.78</v>
      </c>
      <c r="AR394" s="809"/>
      <c r="AS394" s="808">
        <v>2.64</v>
      </c>
      <c r="AT394" s="796">
        <v>2.5099999999999998</v>
      </c>
      <c r="AU394" s="809"/>
      <c r="AV394" s="827">
        <v>2.46</v>
      </c>
      <c r="AW394" s="827">
        <v>2.46</v>
      </c>
      <c r="AX394" s="811">
        <v>2.46</v>
      </c>
      <c r="AY394" s="811">
        <v>2.42</v>
      </c>
      <c r="AZ394" s="812">
        <v>2.38</v>
      </c>
      <c r="BA394" s="812">
        <v>2.34</v>
      </c>
      <c r="BB394" s="812">
        <v>2.34</v>
      </c>
      <c r="BC394" s="812">
        <v>2.34</v>
      </c>
      <c r="BD394" s="812">
        <v>2.34</v>
      </c>
      <c r="BE394" s="811">
        <v>2.34</v>
      </c>
      <c r="BF394" s="811">
        <v>2.3199999999999998</v>
      </c>
      <c r="BG394" s="811">
        <v>2.2999999999999998</v>
      </c>
      <c r="BH394" s="810">
        <v>39.35</v>
      </c>
      <c r="BI394" s="405">
        <v>5.0359712230215958</v>
      </c>
      <c r="BJ394" s="405">
        <v>5.3030303030302983</v>
      </c>
      <c r="BK394" s="405">
        <v>5.179282868525914</v>
      </c>
      <c r="BL394" s="306">
        <v>2.0325203252032464</v>
      </c>
      <c r="BM394" s="404">
        <v>0</v>
      </c>
      <c r="BN394" s="306">
        <v>0</v>
      </c>
      <c r="BO394" s="306">
        <v>1.6528925619834656</v>
      </c>
      <c r="BP394" s="306">
        <v>1.6806722689075571</v>
      </c>
      <c r="BQ394" s="306">
        <v>1.7094017094017033</v>
      </c>
      <c r="BR394" s="306">
        <v>0</v>
      </c>
      <c r="BS394" s="306">
        <v>0</v>
      </c>
      <c r="BT394" s="306">
        <v>0</v>
      </c>
      <c r="BU394" s="306">
        <v>0</v>
      </c>
      <c r="BV394" s="306">
        <v>0.86206896551723755</v>
      </c>
      <c r="BW394" s="306">
        <v>0.86956521739129933</v>
      </c>
      <c r="BX394" s="404">
        <v>1.6216936961988211</v>
      </c>
      <c r="BY394" s="405">
        <v>1.9143138660071743</v>
      </c>
      <c r="BZ394" s="788" t="s">
        <v>2637</v>
      </c>
      <c r="CA394" s="486">
        <v>-30.809943887425987</v>
      </c>
      <c r="CB394" s="348">
        <v>7.7379284529995473</v>
      </c>
      <c r="CC394" s="404">
        <v>38.853583180305051</v>
      </c>
      <c r="CD394" s="570">
        <v>3.2120000000000002</v>
      </c>
      <c r="CE394" s="419">
        <v>3.5332000000000003</v>
      </c>
      <c r="CF394" s="419">
        <v>3.7098600000000004</v>
      </c>
      <c r="CG394" s="419">
        <v>3.8953530000000005</v>
      </c>
      <c r="CH394" s="496">
        <v>4.0901206500000011</v>
      </c>
      <c r="CI394" s="416">
        <v>18.440533650000003</v>
      </c>
      <c r="CJ394" s="405">
        <v>25.445748102663174</v>
      </c>
      <c r="CK394" s="457">
        <v>0.45</v>
      </c>
      <c r="CL394" s="458">
        <v>15.09</v>
      </c>
      <c r="CM394" s="458">
        <v>-13.21</v>
      </c>
      <c r="CN394" s="525">
        <v>-5.53</v>
      </c>
      <c r="CO394" s="508">
        <v>1.42</v>
      </c>
    </row>
    <row r="395" spans="1:93" ht="11.25" customHeight="1">
      <c r="A395" s="30" t="s">
        <v>3704</v>
      </c>
      <c r="B395" s="32" t="s">
        <v>965</v>
      </c>
      <c r="C395" s="35" t="s">
        <v>496</v>
      </c>
      <c r="D395" s="118">
        <v>42</v>
      </c>
      <c r="E395" s="121">
        <v>46</v>
      </c>
      <c r="F395" s="40" t="s">
        <v>2049</v>
      </c>
      <c r="G395" s="42" t="s">
        <v>2049</v>
      </c>
      <c r="H395" s="162">
        <v>23.26</v>
      </c>
      <c r="I395" s="227">
        <v>3.3104041272570939</v>
      </c>
      <c r="J395" s="125">
        <v>0.19</v>
      </c>
      <c r="K395" s="125">
        <v>0.1925</v>
      </c>
      <c r="L395" s="1169">
        <v>1.3157894736842035</v>
      </c>
      <c r="M395" s="215">
        <v>41955</v>
      </c>
      <c r="N395" s="44">
        <v>41957</v>
      </c>
      <c r="O395" s="34">
        <v>41974</v>
      </c>
      <c r="P395" s="268" t="s">
        <v>1199</v>
      </c>
      <c r="Q395" s="32"/>
      <c r="R395" s="224">
        <v>0.77</v>
      </c>
      <c r="S395" s="231">
        <v>70.642201834862391</v>
      </c>
      <c r="T395" s="680">
        <v>34.591313280617882</v>
      </c>
      <c r="U395" s="227">
        <v>21.339449541284402</v>
      </c>
      <c r="V395" s="263">
        <v>12</v>
      </c>
      <c r="W395" s="161">
        <v>1.0900000000000001</v>
      </c>
      <c r="X395" s="149">
        <v>7.9</v>
      </c>
      <c r="Y395" s="155">
        <v>3.22</v>
      </c>
      <c r="Z395" s="149">
        <v>1.91</v>
      </c>
      <c r="AA395" s="156">
        <v>11</v>
      </c>
      <c r="AB395" s="432">
        <v>14.6</v>
      </c>
      <c r="AC395" s="440">
        <v>6.4</v>
      </c>
      <c r="AD395" s="443">
        <v>2.8</v>
      </c>
      <c r="AE395" s="440">
        <v>2.7</v>
      </c>
      <c r="AF395" s="723">
        <v>2</v>
      </c>
      <c r="AG395" s="466">
        <v>375</v>
      </c>
      <c r="AH395" s="653">
        <v>1.1000000000000001</v>
      </c>
      <c r="AI395" s="767">
        <v>0.84</v>
      </c>
      <c r="AJ395" s="797">
        <v>0.48774766941571207</v>
      </c>
      <c r="AK395" s="686">
        <v>0.96464472702677173</v>
      </c>
      <c r="AL395" s="634">
        <v>1.3289036544850585</v>
      </c>
      <c r="AM395" s="631">
        <v>1.3469631556057848</v>
      </c>
      <c r="AN395" s="631">
        <v>1.3656934743639937</v>
      </c>
      <c r="AO395" s="638">
        <v>1.4157476178544348</v>
      </c>
      <c r="AP395" s="808">
        <v>0.76249999999999996</v>
      </c>
      <c r="AQ395" s="808">
        <v>0.75249999999999995</v>
      </c>
      <c r="AR395" s="809"/>
      <c r="AS395" s="808">
        <v>0.74250000000000005</v>
      </c>
      <c r="AT395" s="796">
        <v>0.73250000000000004</v>
      </c>
      <c r="AU395" s="809"/>
      <c r="AV395" s="821">
        <v>0.72250000000000003</v>
      </c>
      <c r="AW395" s="821">
        <v>0.71250000000000002</v>
      </c>
      <c r="AX395" s="811">
        <v>0.70250000000000001</v>
      </c>
      <c r="AY395" s="811">
        <v>0.6925</v>
      </c>
      <c r="AZ395" s="811">
        <v>0.6825</v>
      </c>
      <c r="BA395" s="811">
        <v>0.67249999999999999</v>
      </c>
      <c r="BB395" s="811">
        <v>0.66249999999999998</v>
      </c>
      <c r="BC395" s="811">
        <v>0.64875000000000005</v>
      </c>
      <c r="BD395" s="811">
        <v>0.63375000000000004</v>
      </c>
      <c r="BE395" s="811">
        <v>0.62250000000000005</v>
      </c>
      <c r="BF395" s="811">
        <v>0.61250000000000004</v>
      </c>
      <c r="BG395" s="811">
        <v>0.59499999999999997</v>
      </c>
      <c r="BH395" s="810">
        <v>10.95</v>
      </c>
      <c r="BI395" s="405">
        <v>1.3289036544850585</v>
      </c>
      <c r="BJ395" s="405">
        <v>1.3468013468013407</v>
      </c>
      <c r="BK395" s="405">
        <v>1.3651877133105783</v>
      </c>
      <c r="BL395" s="306">
        <v>1.384083044982698</v>
      </c>
      <c r="BM395" s="404">
        <v>1.4035087719298289</v>
      </c>
      <c r="BN395" s="306">
        <v>1.4234875444839812</v>
      </c>
      <c r="BO395" s="306">
        <v>1.4440433212996373</v>
      </c>
      <c r="BP395" s="306">
        <v>1.46520146520146</v>
      </c>
      <c r="BQ395" s="306">
        <v>1.4869888475836479</v>
      </c>
      <c r="BR395" s="306">
        <v>1.5094339622641506</v>
      </c>
      <c r="BS395" s="306">
        <v>2.1194605009633882</v>
      </c>
      <c r="BT395" s="306">
        <v>2.3668639053254559</v>
      </c>
      <c r="BU395" s="306">
        <v>1.8072289156626509</v>
      </c>
      <c r="BV395" s="306">
        <v>1.6326530612244872</v>
      </c>
      <c r="BW395" s="306">
        <v>2.941176470588247</v>
      </c>
      <c r="BX395" s="404">
        <v>1.6683348350737741</v>
      </c>
      <c r="BY395" s="405">
        <v>0.44745436439576824</v>
      </c>
      <c r="BZ395" s="788" t="s">
        <v>52</v>
      </c>
      <c r="CA395" s="486">
        <v>-16.663351939663315</v>
      </c>
      <c r="CB395" s="348">
        <v>4.6760976016210876</v>
      </c>
      <c r="CC395" s="404">
        <v>42.382550967918952</v>
      </c>
      <c r="CD395" s="570">
        <v>0.83875</v>
      </c>
      <c r="CE395" s="419">
        <v>0.89243000000000006</v>
      </c>
      <c r="CF395" s="419">
        <v>0.91652560999999999</v>
      </c>
      <c r="CG395" s="419">
        <v>0.94127180146999989</v>
      </c>
      <c r="CH395" s="496">
        <v>0.96668614010968978</v>
      </c>
      <c r="CI395" s="416">
        <v>4.5556635515796895</v>
      </c>
      <c r="CJ395" s="405">
        <v>19.585827822784562</v>
      </c>
      <c r="CK395" s="457">
        <v>0.69</v>
      </c>
      <c r="CL395" s="458">
        <v>24.25</v>
      </c>
      <c r="CM395" s="458">
        <v>-0.94</v>
      </c>
      <c r="CN395" s="459">
        <v>4.32</v>
      </c>
      <c r="CO395" s="460">
        <v>11.25</v>
      </c>
    </row>
    <row r="396" spans="1:93" ht="11.25" customHeight="1">
      <c r="A396" s="15" t="s">
        <v>253</v>
      </c>
      <c r="B396" s="16" t="s">
        <v>254</v>
      </c>
      <c r="C396" s="373" t="s">
        <v>497</v>
      </c>
      <c r="D396" s="116">
        <v>5</v>
      </c>
      <c r="E396" s="24">
        <v>631</v>
      </c>
      <c r="F396" s="78" t="s">
        <v>2659</v>
      </c>
      <c r="G396" s="50" t="s">
        <v>2659</v>
      </c>
      <c r="H396" s="183">
        <v>28.76</v>
      </c>
      <c r="I396" s="226">
        <v>2.0862308762169679</v>
      </c>
      <c r="J396" s="127">
        <v>0.14499999999999999</v>
      </c>
      <c r="K396" s="127">
        <v>0.15</v>
      </c>
      <c r="L396" s="96">
        <v>3.4482758620689724</v>
      </c>
      <c r="M396" s="105">
        <v>42060</v>
      </c>
      <c r="N396" s="20">
        <v>42062</v>
      </c>
      <c r="O396" s="21">
        <v>42079</v>
      </c>
      <c r="P396" s="19" t="s">
        <v>3618</v>
      </c>
      <c r="Q396" s="128"/>
      <c r="R396" s="225">
        <v>0.6</v>
      </c>
      <c r="S396" s="675">
        <v>26.666666666666668</v>
      </c>
      <c r="T396" s="684">
        <v>-15.05970143101889</v>
      </c>
      <c r="U396" s="226">
        <v>12.782222222222224</v>
      </c>
      <c r="V396" s="267">
        <v>12</v>
      </c>
      <c r="W396" s="169">
        <v>2.25</v>
      </c>
      <c r="X396" s="171">
        <v>2.13</v>
      </c>
      <c r="Y396" s="170">
        <v>3.75</v>
      </c>
      <c r="Z396" s="171">
        <v>1.27</v>
      </c>
      <c r="AA396" s="172">
        <v>10.4</v>
      </c>
      <c r="AB396" s="433">
        <v>12.4</v>
      </c>
      <c r="AC396" s="441">
        <v>14.84</v>
      </c>
      <c r="AD396" s="442">
        <v>22</v>
      </c>
      <c r="AE396" s="442">
        <v>6</v>
      </c>
      <c r="AF396" s="724">
        <v>4</v>
      </c>
      <c r="AG396" s="461">
        <v>240</v>
      </c>
      <c r="AH396" s="678">
        <v>4.2</v>
      </c>
      <c r="AI396" s="768">
        <v>0.08</v>
      </c>
      <c r="AJ396" s="796">
        <v>0.63201844647753869</v>
      </c>
      <c r="AK396" s="688" t="s">
        <v>462</v>
      </c>
      <c r="AL396" s="632">
        <v>16</v>
      </c>
      <c r="AM396" s="633">
        <v>38.144978847331615</v>
      </c>
      <c r="AN396" s="633">
        <v>13.904405822505851</v>
      </c>
      <c r="AO396" s="234" t="s">
        <v>462</v>
      </c>
      <c r="AP396" s="803">
        <v>0.57999999999999996</v>
      </c>
      <c r="AQ396" s="803">
        <v>0.5</v>
      </c>
      <c r="AR396" s="802"/>
      <c r="AS396" s="803">
        <v>0.36</v>
      </c>
      <c r="AT396" s="795">
        <v>0.22</v>
      </c>
      <c r="AU396" s="802"/>
      <c r="AV396" s="830">
        <v>0.2</v>
      </c>
      <c r="AW396" s="830">
        <v>0.30249999999999999</v>
      </c>
      <c r="AX396" s="806">
        <v>0.45750000000000002</v>
      </c>
      <c r="AY396" s="807">
        <v>0</v>
      </c>
      <c r="AZ396" s="807">
        <v>0</v>
      </c>
      <c r="BA396" s="807">
        <v>0</v>
      </c>
      <c r="BB396" s="807">
        <v>0</v>
      </c>
      <c r="BC396" s="807">
        <v>0</v>
      </c>
      <c r="BD396" s="807">
        <v>0</v>
      </c>
      <c r="BE396" s="807">
        <v>0</v>
      </c>
      <c r="BF396" s="807">
        <v>0</v>
      </c>
      <c r="BG396" s="807">
        <v>0</v>
      </c>
      <c r="BH396" s="805">
        <v>2.62</v>
      </c>
      <c r="BI396" s="407">
        <v>16</v>
      </c>
      <c r="BJ396" s="407">
        <v>38.888888888888886</v>
      </c>
      <c r="BK396" s="407">
        <v>63.636363636363626</v>
      </c>
      <c r="BL396" s="394">
        <v>9.9999999999999858</v>
      </c>
      <c r="BM396" s="406">
        <v>0</v>
      </c>
      <c r="BN396" s="394">
        <v>0</v>
      </c>
      <c r="BO396" s="394">
        <v>0</v>
      </c>
      <c r="BP396" s="394">
        <v>0</v>
      </c>
      <c r="BQ396" s="394">
        <v>0</v>
      </c>
      <c r="BR396" s="394">
        <v>0</v>
      </c>
      <c r="BS396" s="394">
        <v>0</v>
      </c>
      <c r="BT396" s="394">
        <v>0</v>
      </c>
      <c r="BU396" s="394">
        <v>0</v>
      </c>
      <c r="BV396" s="394">
        <v>0</v>
      </c>
      <c r="BW396" s="394">
        <v>0</v>
      </c>
      <c r="BX396" s="406">
        <v>8.5683501683501664</v>
      </c>
      <c r="BY396" s="407">
        <v>17.91960395165</v>
      </c>
      <c r="BZ396" s="787" t="s">
        <v>2637</v>
      </c>
      <c r="CA396" s="682">
        <v>3.2084144765005949</v>
      </c>
      <c r="CB396" s="350">
        <v>15.990636698722819</v>
      </c>
      <c r="CC396" s="406">
        <v>57.503424126320681</v>
      </c>
      <c r="CD396" s="554">
        <v>0.63800000000000001</v>
      </c>
      <c r="CE396" s="417">
        <v>0.70180000000000009</v>
      </c>
      <c r="CF396" s="417">
        <v>0.74390800000000012</v>
      </c>
      <c r="CG396" s="417">
        <v>0.78854248000000016</v>
      </c>
      <c r="CH396" s="495">
        <v>0.83585502880000018</v>
      </c>
      <c r="CI396" s="418">
        <v>3.7081055088000006</v>
      </c>
      <c r="CJ396" s="407">
        <v>12.893273674547984</v>
      </c>
      <c r="CK396" s="462">
        <v>0.68</v>
      </c>
      <c r="CL396" s="463">
        <v>29.41</v>
      </c>
      <c r="CM396" s="463">
        <v>-3.55</v>
      </c>
      <c r="CN396" s="529">
        <v>0.93</v>
      </c>
      <c r="CO396" s="530">
        <v>13</v>
      </c>
    </row>
    <row r="397" spans="1:93" ht="11.25" customHeight="1">
      <c r="A397" s="23" t="s">
        <v>3340</v>
      </c>
      <c r="B397" s="24" t="s">
        <v>3341</v>
      </c>
      <c r="C397" s="217" t="s">
        <v>2734</v>
      </c>
      <c r="D397" s="117">
        <v>5</v>
      </c>
      <c r="E397" s="24">
        <v>488</v>
      </c>
      <c r="F397" s="57" t="s">
        <v>2659</v>
      </c>
      <c r="G397" s="49" t="s">
        <v>2659</v>
      </c>
      <c r="H397" s="184">
        <v>22.16</v>
      </c>
      <c r="I397" s="227">
        <v>2.7075812274368229</v>
      </c>
      <c r="J397" s="126">
        <v>0.14000000000000001</v>
      </c>
      <c r="K397" s="126">
        <v>0.15</v>
      </c>
      <c r="L397" s="83">
        <v>7.1428571428571397</v>
      </c>
      <c r="M397" s="501">
        <v>41711</v>
      </c>
      <c r="N397" s="329">
        <v>41715</v>
      </c>
      <c r="O397" s="330">
        <v>41722</v>
      </c>
      <c r="P397" s="26" t="s">
        <v>916</v>
      </c>
      <c r="Q397" s="91"/>
      <c r="R397" s="224">
        <v>0.6</v>
      </c>
      <c r="S397" s="231">
        <v>58.82352941176471</v>
      </c>
      <c r="T397" s="680">
        <v>20.748572931210042</v>
      </c>
      <c r="U397" s="227">
        <v>21.725490196078432</v>
      </c>
      <c r="V397" s="263">
        <v>12</v>
      </c>
      <c r="W397" s="161">
        <v>1.02</v>
      </c>
      <c r="X397" s="149" t="s">
        <v>462</v>
      </c>
      <c r="Y397" s="155">
        <v>0.55000000000000004</v>
      </c>
      <c r="Z397" s="149">
        <v>1.51</v>
      </c>
      <c r="AA397" s="156">
        <v>7.1</v>
      </c>
      <c r="AB397" s="432">
        <v>1.2</v>
      </c>
      <c r="AC397" s="440">
        <v>0</v>
      </c>
      <c r="AD397" s="443">
        <v>21.5</v>
      </c>
      <c r="AE397" s="443" t="s">
        <v>462</v>
      </c>
      <c r="AF397" s="723">
        <v>0</v>
      </c>
      <c r="AG397" s="456">
        <v>250</v>
      </c>
      <c r="AH397" s="653">
        <v>1.1000000000000001</v>
      </c>
      <c r="AI397" s="767">
        <v>0</v>
      </c>
      <c r="AJ397" s="796" t="s">
        <v>462</v>
      </c>
      <c r="AK397" s="688" t="s">
        <v>462</v>
      </c>
      <c r="AL397" s="634">
        <v>7.1428571428571397</v>
      </c>
      <c r="AM397" s="631">
        <v>7.7217345015941907</v>
      </c>
      <c r="AN397" s="631" t="s">
        <v>462</v>
      </c>
      <c r="AO397" s="235" t="s">
        <v>462</v>
      </c>
      <c r="AP397" s="808">
        <v>0.6</v>
      </c>
      <c r="AQ397" s="808">
        <v>0.56000000000000005</v>
      </c>
      <c r="AR397" s="809"/>
      <c r="AS397" s="808">
        <v>0.52</v>
      </c>
      <c r="AT397" s="796">
        <v>0.48</v>
      </c>
      <c r="AU397" s="809"/>
      <c r="AV397" s="821">
        <v>0.1</v>
      </c>
      <c r="AW397" s="827">
        <v>0</v>
      </c>
      <c r="AX397" s="812">
        <v>0</v>
      </c>
      <c r="AY397" s="812">
        <v>0</v>
      </c>
      <c r="AZ397" s="812">
        <v>0</v>
      </c>
      <c r="BA397" s="812">
        <v>0</v>
      </c>
      <c r="BB397" s="812">
        <v>0</v>
      </c>
      <c r="BC397" s="812">
        <v>0</v>
      </c>
      <c r="BD397" s="812">
        <v>0</v>
      </c>
      <c r="BE397" s="812">
        <v>0</v>
      </c>
      <c r="BF397" s="812">
        <v>0</v>
      </c>
      <c r="BG397" s="812">
        <v>0</v>
      </c>
      <c r="BH397" s="810">
        <v>2.2599999999999998</v>
      </c>
      <c r="BI397" s="405">
        <v>7.1428571428571397</v>
      </c>
      <c r="BJ397" s="405">
        <v>7.6923076923077094</v>
      </c>
      <c r="BK397" s="405">
        <v>8.3333333333333481</v>
      </c>
      <c r="BL397" s="306">
        <v>380</v>
      </c>
      <c r="BM397" s="404">
        <v>0</v>
      </c>
      <c r="BN397" s="306">
        <v>0</v>
      </c>
      <c r="BO397" s="306">
        <v>0</v>
      </c>
      <c r="BP397" s="306">
        <v>0</v>
      </c>
      <c r="BQ397" s="306">
        <v>0</v>
      </c>
      <c r="BR397" s="306">
        <v>0</v>
      </c>
      <c r="BS397" s="306">
        <v>0</v>
      </c>
      <c r="BT397" s="306">
        <v>0</v>
      </c>
      <c r="BU397" s="306">
        <v>0</v>
      </c>
      <c r="BV397" s="306">
        <v>0</v>
      </c>
      <c r="BW397" s="306">
        <v>0</v>
      </c>
      <c r="BX397" s="404">
        <v>26.877899877899882</v>
      </c>
      <c r="BY397" s="405">
        <v>94.425742931520787</v>
      </c>
      <c r="BZ397" s="788" t="s">
        <v>2441</v>
      </c>
      <c r="CA397" s="486" t="s">
        <v>462</v>
      </c>
      <c r="CB397" s="348" t="s">
        <v>462</v>
      </c>
      <c r="CC397" s="404">
        <v>37.108822432869921</v>
      </c>
      <c r="CD397" s="570">
        <v>0.60719999999999996</v>
      </c>
      <c r="CE397" s="419">
        <v>0.60719999999999996</v>
      </c>
      <c r="CF397" s="419">
        <v>0.62541599999999997</v>
      </c>
      <c r="CG397" s="419">
        <v>0.64417848</v>
      </c>
      <c r="CH397" s="496">
        <v>0.66350383440000005</v>
      </c>
      <c r="CI397" s="416">
        <v>3.1474983143999999</v>
      </c>
      <c r="CJ397" s="405">
        <v>14.203512249097471</v>
      </c>
      <c r="CK397" s="457">
        <v>0.82</v>
      </c>
      <c r="CL397" s="458">
        <v>35.85</v>
      </c>
      <c r="CM397" s="458">
        <v>0.14000000000000001</v>
      </c>
      <c r="CN397" s="525">
        <v>8.24</v>
      </c>
      <c r="CO397" s="508">
        <v>15.22</v>
      </c>
    </row>
    <row r="398" spans="1:93" ht="11.25" customHeight="1">
      <c r="A398" s="23" t="s">
        <v>357</v>
      </c>
      <c r="B398" s="24" t="s">
        <v>358</v>
      </c>
      <c r="C398" s="29" t="s">
        <v>497</v>
      </c>
      <c r="D398" s="117">
        <v>13</v>
      </c>
      <c r="E398" s="121">
        <v>234</v>
      </c>
      <c r="F398" s="57" t="s">
        <v>2659</v>
      </c>
      <c r="G398" s="49" t="s">
        <v>2659</v>
      </c>
      <c r="H398" s="494">
        <v>19.25</v>
      </c>
      <c r="I398" s="227">
        <v>2.2857142857142856</v>
      </c>
      <c r="J398" s="113">
        <v>9.5000000000000001E-2</v>
      </c>
      <c r="K398" s="113">
        <v>0.11</v>
      </c>
      <c r="L398" s="83">
        <v>15.789473684210531</v>
      </c>
      <c r="M398" s="140">
        <v>42026</v>
      </c>
      <c r="N398" s="27">
        <v>42030</v>
      </c>
      <c r="O398" s="28">
        <v>42041</v>
      </c>
      <c r="P398" s="93" t="s">
        <v>1524</v>
      </c>
      <c r="Q398" s="626" t="s">
        <v>2619</v>
      </c>
      <c r="R398" s="224">
        <v>0.44</v>
      </c>
      <c r="S398" s="231">
        <v>29.931972789115648</v>
      </c>
      <c r="T398" s="680" t="s">
        <v>462</v>
      </c>
      <c r="U398" s="227">
        <v>13.095238095238095</v>
      </c>
      <c r="V398" s="263">
        <v>12</v>
      </c>
      <c r="W398" s="478">
        <v>1.47</v>
      </c>
      <c r="X398" s="480" t="s">
        <v>462</v>
      </c>
      <c r="Y398" s="479" t="s">
        <v>462</v>
      </c>
      <c r="Z398" s="480" t="s">
        <v>462</v>
      </c>
      <c r="AA398" s="481" t="s">
        <v>462</v>
      </c>
      <c r="AB398" s="484" t="s">
        <v>462</v>
      </c>
      <c r="AC398" s="482" t="s">
        <v>462</v>
      </c>
      <c r="AD398" s="523" t="s">
        <v>462</v>
      </c>
      <c r="AE398" s="523" t="s">
        <v>462</v>
      </c>
      <c r="AF398" s="723">
        <v>0</v>
      </c>
      <c r="AG398" s="735">
        <v>45</v>
      </c>
      <c r="AH398" s="710" t="s">
        <v>462</v>
      </c>
      <c r="AI398" s="479" t="s">
        <v>462</v>
      </c>
      <c r="AJ398" s="796" t="s">
        <v>462</v>
      </c>
      <c r="AK398" s="688">
        <v>0.92047495722527461</v>
      </c>
      <c r="AL398" s="634">
        <v>11.764705882352944</v>
      </c>
      <c r="AM398" s="631">
        <v>13.758670866435674</v>
      </c>
      <c r="AN398" s="631">
        <v>9.0197764256463095</v>
      </c>
      <c r="AO398" s="235">
        <v>9.7990459760425974</v>
      </c>
      <c r="AP398" s="808">
        <v>0.38</v>
      </c>
      <c r="AQ398" s="813">
        <v>0.34</v>
      </c>
      <c r="AR398" s="809" t="s">
        <v>1127</v>
      </c>
      <c r="AS398" s="808">
        <v>0.3</v>
      </c>
      <c r="AT398" s="796">
        <v>0.25812499999999999</v>
      </c>
      <c r="AU398" s="809"/>
      <c r="AV398" s="821">
        <v>0.2525</v>
      </c>
      <c r="AW398" s="821">
        <v>0.24675000000000002</v>
      </c>
      <c r="AX398" s="811">
        <v>0.22950000000000001</v>
      </c>
      <c r="AY398" s="811">
        <v>0.22376000000000001</v>
      </c>
      <c r="AZ398" s="811">
        <v>0.20082</v>
      </c>
      <c r="BA398" s="811">
        <v>0.17792000000000002</v>
      </c>
      <c r="BB398" s="811">
        <v>0.14921000000000001</v>
      </c>
      <c r="BC398" s="811">
        <v>8.6074499999999998E-2</v>
      </c>
      <c r="BD398" s="812">
        <v>0</v>
      </c>
      <c r="BE398" s="812">
        <v>0</v>
      </c>
      <c r="BF398" s="812">
        <v>0</v>
      </c>
      <c r="BG398" s="812">
        <v>0</v>
      </c>
      <c r="BH398" s="810">
        <v>2.8446594999999997</v>
      </c>
      <c r="BI398" s="405">
        <v>11.764705882352944</v>
      </c>
      <c r="BJ398" s="405">
        <v>13.333333333333353</v>
      </c>
      <c r="BK398" s="405">
        <v>16.222760290556892</v>
      </c>
      <c r="BL398" s="306">
        <v>2.2277227722772297</v>
      </c>
      <c r="BM398" s="404">
        <v>2.3302938196555045</v>
      </c>
      <c r="BN398" s="306">
        <v>7.5163398692810413</v>
      </c>
      <c r="BO398" s="306">
        <v>2.5652484805148257</v>
      </c>
      <c r="BP398" s="306">
        <v>11.423165023404058</v>
      </c>
      <c r="BQ398" s="306">
        <v>12.870953237410054</v>
      </c>
      <c r="BR398" s="306">
        <v>19.241337711949601</v>
      </c>
      <c r="BS398" s="306">
        <v>73.349830669942918</v>
      </c>
      <c r="BT398" s="306">
        <v>0</v>
      </c>
      <c r="BU398" s="306">
        <v>0</v>
      </c>
      <c r="BV398" s="306">
        <v>0</v>
      </c>
      <c r="BW398" s="306">
        <v>0</v>
      </c>
      <c r="BX398" s="404">
        <v>11.523046072711896</v>
      </c>
      <c r="BY398" s="405">
        <v>17.715719812815564</v>
      </c>
      <c r="BZ398" s="788" t="s">
        <v>2637</v>
      </c>
      <c r="CA398" s="486">
        <v>-1.7897473838775007</v>
      </c>
      <c r="CB398" s="348">
        <v>11.305490711360594</v>
      </c>
      <c r="CC398" s="404">
        <v>49.066690112409077</v>
      </c>
      <c r="CD398" s="570">
        <v>0.39140000000000003</v>
      </c>
      <c r="CE398" s="419">
        <v>0.40314200000000006</v>
      </c>
      <c r="CF398" s="419">
        <v>0.41523626000000008</v>
      </c>
      <c r="CG398" s="419">
        <v>0.42769334780000007</v>
      </c>
      <c r="CH398" s="496">
        <v>0.4405241482340001</v>
      </c>
      <c r="CI398" s="416">
        <v>2.0779957560340003</v>
      </c>
      <c r="CJ398" s="405">
        <v>10.794783148228573</v>
      </c>
      <c r="CK398" s="483" t="s">
        <v>462</v>
      </c>
      <c r="CL398" s="502" t="s">
        <v>462</v>
      </c>
      <c r="CM398" s="502">
        <v>-0.52</v>
      </c>
      <c r="CN398" s="526">
        <v>0.09</v>
      </c>
      <c r="CO398" s="527">
        <v>1.58</v>
      </c>
    </row>
    <row r="399" spans="1:93" ht="11.25" customHeight="1">
      <c r="A399" s="86" t="s">
        <v>1240</v>
      </c>
      <c r="B399" s="24" t="s">
        <v>1241</v>
      </c>
      <c r="C399" s="29" t="s">
        <v>686</v>
      </c>
      <c r="D399" s="117">
        <v>12</v>
      </c>
      <c r="E399" s="121">
        <v>246</v>
      </c>
      <c r="F399" s="38" t="s">
        <v>2049</v>
      </c>
      <c r="G399" s="39" t="s">
        <v>2049</v>
      </c>
      <c r="H399" s="184">
        <v>16</v>
      </c>
      <c r="I399" s="227">
        <v>2.75</v>
      </c>
      <c r="J399" s="126">
        <v>0.105</v>
      </c>
      <c r="K399" s="126">
        <v>0.11</v>
      </c>
      <c r="L399" s="83">
        <v>4.7619047619047672</v>
      </c>
      <c r="M399" s="214">
        <v>41395</v>
      </c>
      <c r="N399" s="62">
        <v>41397</v>
      </c>
      <c r="O399" s="63">
        <v>41411</v>
      </c>
      <c r="P399" s="93" t="s">
        <v>1523</v>
      </c>
      <c r="Q399" s="198" t="s">
        <v>2783</v>
      </c>
      <c r="R399" s="224">
        <v>0.44</v>
      </c>
      <c r="S399" s="231">
        <v>62.857142857142868</v>
      </c>
      <c r="T399" s="680">
        <v>56.79326192195564</v>
      </c>
      <c r="U399" s="227">
        <v>22.857142857142858</v>
      </c>
      <c r="V399" s="263">
        <v>12</v>
      </c>
      <c r="W399" s="161">
        <v>0.7</v>
      </c>
      <c r="X399" s="149" t="s">
        <v>462</v>
      </c>
      <c r="Y399" s="155">
        <v>1.46</v>
      </c>
      <c r="Z399" s="149">
        <v>2.42</v>
      </c>
      <c r="AA399" s="156">
        <v>10.6</v>
      </c>
      <c r="AB399" s="432">
        <v>74.3</v>
      </c>
      <c r="AC399" s="440">
        <v>0</v>
      </c>
      <c r="AD399" s="443">
        <v>-3.3</v>
      </c>
      <c r="AE399" s="443" t="s">
        <v>462</v>
      </c>
      <c r="AF399" s="723">
        <v>0</v>
      </c>
      <c r="AG399" s="466">
        <v>91</v>
      </c>
      <c r="AH399" s="653">
        <v>6.1</v>
      </c>
      <c r="AI399" s="767">
        <v>0.18</v>
      </c>
      <c r="AJ399" s="796" t="s">
        <v>462</v>
      </c>
      <c r="AK399" s="688">
        <v>0.75809121600571405</v>
      </c>
      <c r="AL399" s="634">
        <v>1.1494252873563315</v>
      </c>
      <c r="AM399" s="631">
        <v>3.6617477807562526</v>
      </c>
      <c r="AN399" s="631">
        <v>4.0950396969256841</v>
      </c>
      <c r="AO399" s="235">
        <v>5.4017770031711043</v>
      </c>
      <c r="AP399" s="813">
        <v>0.44</v>
      </c>
      <c r="AQ399" s="808">
        <v>0.435</v>
      </c>
      <c r="AR399" s="809"/>
      <c r="AS399" s="808">
        <v>0.41499999999999998</v>
      </c>
      <c r="AT399" s="796">
        <v>0.39500000000000002</v>
      </c>
      <c r="AU399" s="809"/>
      <c r="AV399" s="821">
        <v>0.375</v>
      </c>
      <c r="AW399" s="821">
        <v>0.36</v>
      </c>
      <c r="AX399" s="811">
        <v>0.33</v>
      </c>
      <c r="AY399" s="811">
        <v>0.31</v>
      </c>
      <c r="AZ399" s="811">
        <v>0.3</v>
      </c>
      <c r="BA399" s="811">
        <v>0.28000000000000003</v>
      </c>
      <c r="BB399" s="812">
        <v>0.26</v>
      </c>
      <c r="BC399" s="811">
        <v>0.255</v>
      </c>
      <c r="BD399" s="812">
        <v>0.24</v>
      </c>
      <c r="BE399" s="811">
        <v>0.24</v>
      </c>
      <c r="BF399" s="811">
        <v>0.215</v>
      </c>
      <c r="BG399" s="812">
        <v>0.2</v>
      </c>
      <c r="BH399" s="810">
        <v>5.05</v>
      </c>
      <c r="BI399" s="405">
        <v>1.1494252873563315</v>
      </c>
      <c r="BJ399" s="405">
        <v>4.8192771084337505</v>
      </c>
      <c r="BK399" s="405">
        <v>5.0632911392404889</v>
      </c>
      <c r="BL399" s="306">
        <v>5.3333333333333455</v>
      </c>
      <c r="BM399" s="404">
        <v>4.1666666666666741</v>
      </c>
      <c r="BN399" s="306">
        <v>9.0909090909090828</v>
      </c>
      <c r="BO399" s="306">
        <v>6.4516129032258229</v>
      </c>
      <c r="BP399" s="306">
        <v>3.3333333333333437</v>
      </c>
      <c r="BQ399" s="306">
        <v>7.1428571428571397</v>
      </c>
      <c r="BR399" s="306">
        <v>7.6923076923077094</v>
      </c>
      <c r="BS399" s="306">
        <v>1.9607843137254832</v>
      </c>
      <c r="BT399" s="306">
        <v>6.25</v>
      </c>
      <c r="BU399" s="306">
        <v>0</v>
      </c>
      <c r="BV399" s="306">
        <v>11.627906976744185</v>
      </c>
      <c r="BW399" s="306">
        <v>7.5</v>
      </c>
      <c r="BX399" s="404">
        <v>5.4387803325422235</v>
      </c>
      <c r="BY399" s="405">
        <v>2.9689567226570501</v>
      </c>
      <c r="BZ399" s="788" t="s">
        <v>2442</v>
      </c>
      <c r="CA399" s="486">
        <v>-16.012103160217173</v>
      </c>
      <c r="CB399" s="348">
        <v>6.8450396969256841</v>
      </c>
      <c r="CC399" s="404">
        <v>42.542908859899612</v>
      </c>
      <c r="CD399" s="570">
        <v>0.48400000000000004</v>
      </c>
      <c r="CE399" s="419">
        <v>0.48400000000000004</v>
      </c>
      <c r="CF399" s="419">
        <v>0.49852000000000007</v>
      </c>
      <c r="CG399" s="419">
        <v>0.51347560000000014</v>
      </c>
      <c r="CH399" s="496">
        <v>0.5288798680000002</v>
      </c>
      <c r="CI399" s="416">
        <v>2.5088754680000003</v>
      </c>
      <c r="CJ399" s="405">
        <v>15.680471675000001</v>
      </c>
      <c r="CK399" s="457">
        <v>0.27</v>
      </c>
      <c r="CL399" s="458">
        <v>29.8</v>
      </c>
      <c r="CM399" s="458">
        <v>-14.47</v>
      </c>
      <c r="CN399" s="525">
        <v>-4.22</v>
      </c>
      <c r="CO399" s="508">
        <v>1.47</v>
      </c>
    </row>
    <row r="400" spans="1:93" ht="11.25" customHeight="1">
      <c r="A400" s="30" t="s">
        <v>2017</v>
      </c>
      <c r="B400" s="32" t="s">
        <v>2018</v>
      </c>
      <c r="C400" s="524" t="s">
        <v>497</v>
      </c>
      <c r="D400" s="118">
        <v>5</v>
      </c>
      <c r="E400" s="24">
        <v>508</v>
      </c>
      <c r="F400" s="65" t="s">
        <v>2659</v>
      </c>
      <c r="G400" s="66" t="s">
        <v>2659</v>
      </c>
      <c r="H400" s="185">
        <v>12.57</v>
      </c>
      <c r="I400" s="229">
        <v>2.5457438345266508</v>
      </c>
      <c r="J400" s="125">
        <v>7.0000000000000007E-2</v>
      </c>
      <c r="K400" s="125">
        <v>0.08</v>
      </c>
      <c r="L400" s="84">
        <v>14.285714285714279</v>
      </c>
      <c r="M400" s="215">
        <v>41780</v>
      </c>
      <c r="N400" s="44">
        <v>41782</v>
      </c>
      <c r="O400" s="34">
        <v>41803</v>
      </c>
      <c r="P400" s="43" t="s">
        <v>558</v>
      </c>
      <c r="Q400" s="854"/>
      <c r="R400" s="192">
        <v>0.32</v>
      </c>
      <c r="S400" s="672">
        <v>30.476190476190474</v>
      </c>
      <c r="T400" s="681">
        <v>-18.77446644319717</v>
      </c>
      <c r="U400" s="229">
        <v>11.971428571428572</v>
      </c>
      <c r="V400" s="264">
        <v>12</v>
      </c>
      <c r="W400" s="162">
        <v>1.05</v>
      </c>
      <c r="X400" s="150" t="s">
        <v>462</v>
      </c>
      <c r="Y400" s="157">
        <v>3.11</v>
      </c>
      <c r="Z400" s="150">
        <v>1.24</v>
      </c>
      <c r="AA400" s="158">
        <v>11</v>
      </c>
      <c r="AB400" s="434">
        <v>-2.8</v>
      </c>
      <c r="AC400" s="444">
        <v>6.19</v>
      </c>
      <c r="AD400" s="445">
        <v>13.8</v>
      </c>
      <c r="AE400" s="445">
        <v>0</v>
      </c>
      <c r="AF400" s="725">
        <v>1</v>
      </c>
      <c r="AG400" s="467">
        <v>134</v>
      </c>
      <c r="AH400" s="679">
        <v>2.7</v>
      </c>
      <c r="AI400" s="769">
        <v>0.09</v>
      </c>
      <c r="AJ400" s="796" t="s">
        <v>462</v>
      </c>
      <c r="AK400" s="688" t="s">
        <v>462</v>
      </c>
      <c r="AL400" s="635">
        <v>29.166666666666675</v>
      </c>
      <c r="AM400" s="636">
        <v>32.474944939739615</v>
      </c>
      <c r="AN400" s="636" t="s">
        <v>462</v>
      </c>
      <c r="AO400" s="236" t="s">
        <v>462</v>
      </c>
      <c r="AP400" s="814">
        <v>0.31</v>
      </c>
      <c r="AQ400" s="814">
        <v>0.24</v>
      </c>
      <c r="AR400" s="815"/>
      <c r="AS400" s="814">
        <v>0.15867000000000001</v>
      </c>
      <c r="AT400" s="797">
        <v>0.13333999999999999</v>
      </c>
      <c r="AU400" s="815"/>
      <c r="AV400" s="828">
        <v>0.11666</v>
      </c>
      <c r="AW400" s="829">
        <v>0</v>
      </c>
      <c r="AX400" s="820">
        <v>0</v>
      </c>
      <c r="AY400" s="820">
        <v>0</v>
      </c>
      <c r="AZ400" s="820">
        <v>0</v>
      </c>
      <c r="BA400" s="820">
        <v>0</v>
      </c>
      <c r="BB400" s="820">
        <v>0</v>
      </c>
      <c r="BC400" s="820">
        <v>0</v>
      </c>
      <c r="BD400" s="820">
        <v>0</v>
      </c>
      <c r="BE400" s="820">
        <v>0</v>
      </c>
      <c r="BF400" s="820">
        <v>0</v>
      </c>
      <c r="BG400" s="820">
        <v>0</v>
      </c>
      <c r="BH400" s="816">
        <v>0.95867000000000002</v>
      </c>
      <c r="BI400" s="409">
        <v>29.166666666666675</v>
      </c>
      <c r="BJ400" s="409">
        <v>51.25732652675363</v>
      </c>
      <c r="BK400" s="409">
        <v>18.9965501724914</v>
      </c>
      <c r="BL400" s="395">
        <v>14.297959883421907</v>
      </c>
      <c r="BM400" s="408">
        <v>0</v>
      </c>
      <c r="BN400" s="395">
        <v>0</v>
      </c>
      <c r="BO400" s="395">
        <v>0</v>
      </c>
      <c r="BP400" s="395">
        <v>0</v>
      </c>
      <c r="BQ400" s="395">
        <v>0</v>
      </c>
      <c r="BR400" s="395">
        <v>0</v>
      </c>
      <c r="BS400" s="395">
        <v>0</v>
      </c>
      <c r="BT400" s="395">
        <v>0</v>
      </c>
      <c r="BU400" s="395">
        <v>0</v>
      </c>
      <c r="BV400" s="395">
        <v>0</v>
      </c>
      <c r="BW400" s="395">
        <v>0</v>
      </c>
      <c r="BX400" s="408">
        <v>7.5812335499555736</v>
      </c>
      <c r="BY400" s="409">
        <v>14.562925553871452</v>
      </c>
      <c r="BZ400" s="654" t="s">
        <v>2637</v>
      </c>
      <c r="CA400" s="487" t="s">
        <v>462</v>
      </c>
      <c r="CB400" s="349" t="s">
        <v>462</v>
      </c>
      <c r="CC400" s="408">
        <v>43.810854870215877</v>
      </c>
      <c r="CD400" s="574">
        <v>0.31309999999999999</v>
      </c>
      <c r="CE400" s="420">
        <v>0.33248089000000003</v>
      </c>
      <c r="CF400" s="420">
        <v>0.33248089000000003</v>
      </c>
      <c r="CG400" s="420">
        <v>0.33248089000000003</v>
      </c>
      <c r="CH400" s="497">
        <v>0.33248089000000003</v>
      </c>
      <c r="CI400" s="421">
        <v>1.64302356</v>
      </c>
      <c r="CJ400" s="409">
        <v>13.070990930787591</v>
      </c>
      <c r="CK400" s="468">
        <v>0.59</v>
      </c>
      <c r="CL400" s="469">
        <v>14.79</v>
      </c>
      <c r="CM400" s="469">
        <v>-15.3</v>
      </c>
      <c r="CN400" s="528">
        <v>-2.5</v>
      </c>
      <c r="CO400" s="476">
        <v>2.44</v>
      </c>
    </row>
    <row r="401" spans="1:93" ht="11.25" customHeight="1">
      <c r="A401" s="129" t="s">
        <v>2567</v>
      </c>
      <c r="B401" s="16" t="s">
        <v>2568</v>
      </c>
      <c r="C401" s="22" t="s">
        <v>687</v>
      </c>
      <c r="D401" s="116">
        <v>10</v>
      </c>
      <c r="E401" s="121">
        <v>322</v>
      </c>
      <c r="F401" s="78" t="s">
        <v>2659</v>
      </c>
      <c r="G401" s="50" t="s">
        <v>2659</v>
      </c>
      <c r="H401" s="183">
        <v>63.24</v>
      </c>
      <c r="I401" s="227">
        <v>0.82226438962681847</v>
      </c>
      <c r="J401" s="127">
        <v>0.11</v>
      </c>
      <c r="K401" s="127">
        <v>0.13</v>
      </c>
      <c r="L401" s="96">
        <v>18.181818181818187</v>
      </c>
      <c r="M401" s="105">
        <v>41788</v>
      </c>
      <c r="N401" s="20">
        <v>41792</v>
      </c>
      <c r="O401" s="21">
        <v>41802</v>
      </c>
      <c r="P401" s="269" t="s">
        <v>2156</v>
      </c>
      <c r="Q401" s="1148"/>
      <c r="R401" s="224">
        <v>0.52</v>
      </c>
      <c r="S401" s="231">
        <v>28.108108108108109</v>
      </c>
      <c r="T401" s="680">
        <v>157.37244719778491</v>
      </c>
      <c r="U401" s="227">
        <v>34.183783783783781</v>
      </c>
      <c r="V401" s="263">
        <v>3</v>
      </c>
      <c r="W401" s="161">
        <v>1.85</v>
      </c>
      <c r="X401" s="149">
        <v>1.71</v>
      </c>
      <c r="Y401" s="155">
        <v>2.2799999999999998</v>
      </c>
      <c r="Z401" s="149">
        <v>4.3600000000000003</v>
      </c>
      <c r="AA401" s="156">
        <v>13.9</v>
      </c>
      <c r="AB401" s="432">
        <v>26.7</v>
      </c>
      <c r="AC401" s="440">
        <v>23.4</v>
      </c>
      <c r="AD401" s="443">
        <v>15.7</v>
      </c>
      <c r="AE401" s="440">
        <v>20</v>
      </c>
      <c r="AF401" s="723">
        <v>8</v>
      </c>
      <c r="AG401" s="456">
        <v>2002</v>
      </c>
      <c r="AH401" s="653">
        <v>3.9</v>
      </c>
      <c r="AI401" s="767">
        <v>0.62</v>
      </c>
      <c r="AJ401" s="795">
        <v>1.4438826440452055</v>
      </c>
      <c r="AK401" s="794" t="s">
        <v>462</v>
      </c>
      <c r="AL401" s="634">
        <v>16.279069767441868</v>
      </c>
      <c r="AM401" s="631">
        <v>13.718300976297648</v>
      </c>
      <c r="AN401" s="631">
        <v>22.668957511509724</v>
      </c>
      <c r="AO401" s="235" t="s">
        <v>462</v>
      </c>
      <c r="AP401" s="808">
        <v>0.5</v>
      </c>
      <c r="AQ401" s="808">
        <v>0.43</v>
      </c>
      <c r="AR401" s="809" t="s">
        <v>1127</v>
      </c>
      <c r="AS401" s="808">
        <v>0.39</v>
      </c>
      <c r="AT401" s="796">
        <v>0.34</v>
      </c>
      <c r="AU401" s="809"/>
      <c r="AV401" s="821">
        <v>0.24667</v>
      </c>
      <c r="AW401" s="821">
        <v>0.18001000000000003</v>
      </c>
      <c r="AX401" s="812">
        <v>0.16</v>
      </c>
      <c r="AY401" s="811">
        <v>0.14222000000000001</v>
      </c>
      <c r="AZ401" s="811">
        <v>0.10666</v>
      </c>
      <c r="BA401" s="811">
        <v>4.444E-2</v>
      </c>
      <c r="BB401" s="812">
        <v>0</v>
      </c>
      <c r="BC401" s="812">
        <v>0</v>
      </c>
      <c r="BD401" s="812">
        <v>0</v>
      </c>
      <c r="BE401" s="812">
        <v>0</v>
      </c>
      <c r="BF401" s="812">
        <v>0</v>
      </c>
      <c r="BG401" s="812">
        <v>0</v>
      </c>
      <c r="BH401" s="810">
        <v>2.54</v>
      </c>
      <c r="BI401" s="405">
        <v>16.279069767441868</v>
      </c>
      <c r="BJ401" s="405">
        <v>10.256410256410241</v>
      </c>
      <c r="BK401" s="405">
        <v>14.705882352941169</v>
      </c>
      <c r="BL401" s="306">
        <v>37.835975189524483</v>
      </c>
      <c r="BM401" s="404">
        <v>37.031276040219964</v>
      </c>
      <c r="BN401" s="306">
        <v>12.50625</v>
      </c>
      <c r="BO401" s="306">
        <v>12.501757839966231</v>
      </c>
      <c r="BP401" s="306">
        <v>33.339583723982756</v>
      </c>
      <c r="BQ401" s="306">
        <v>140.00900090009</v>
      </c>
      <c r="BR401" s="306">
        <v>0</v>
      </c>
      <c r="BS401" s="306">
        <v>0</v>
      </c>
      <c r="BT401" s="306">
        <v>0</v>
      </c>
      <c r="BU401" s="306">
        <v>0</v>
      </c>
      <c r="BV401" s="306">
        <v>0</v>
      </c>
      <c r="BW401" s="306">
        <v>0</v>
      </c>
      <c r="BX401" s="404">
        <v>20.964347071371783</v>
      </c>
      <c r="BY401" s="405">
        <v>34.470791650783958</v>
      </c>
      <c r="BZ401" s="788" t="s">
        <v>2441</v>
      </c>
      <c r="CA401" s="486">
        <v>-10.69256188264724</v>
      </c>
      <c r="CB401" s="348">
        <v>23.491221901136541</v>
      </c>
      <c r="CC401" s="404">
        <v>65.000810810810805</v>
      </c>
      <c r="CD401" s="570">
        <v>0.55000000000000004</v>
      </c>
      <c r="CE401" s="419">
        <v>0.60499999999999998</v>
      </c>
      <c r="CF401" s="419">
        <v>0.6655000000000002</v>
      </c>
      <c r="CG401" s="419">
        <v>0.73205000000000031</v>
      </c>
      <c r="CH401" s="496">
        <v>0.80525500000000039</v>
      </c>
      <c r="CI401" s="416">
        <v>3.3578050000000013</v>
      </c>
      <c r="CJ401" s="405">
        <v>5.3096220746363079</v>
      </c>
      <c r="CK401" s="457">
        <v>0.56000000000000005</v>
      </c>
      <c r="CL401" s="458">
        <v>35.06</v>
      </c>
      <c r="CM401" s="458">
        <v>-1.57</v>
      </c>
      <c r="CN401" s="525">
        <v>7.26</v>
      </c>
      <c r="CO401" s="508">
        <v>17.440000000000001</v>
      </c>
    </row>
    <row r="402" spans="1:93" ht="11.25" customHeight="1">
      <c r="A402" s="85" t="s">
        <v>2521</v>
      </c>
      <c r="B402" s="24" t="s">
        <v>3529</v>
      </c>
      <c r="C402" s="29" t="s">
        <v>1452</v>
      </c>
      <c r="D402" s="117">
        <v>14</v>
      </c>
      <c r="E402" s="121">
        <v>209</v>
      </c>
      <c r="F402" s="38" t="s">
        <v>1572</v>
      </c>
      <c r="G402" s="39" t="s">
        <v>1572</v>
      </c>
      <c r="H402" s="338">
        <v>120.43</v>
      </c>
      <c r="I402" s="227">
        <v>1.6275014531262972</v>
      </c>
      <c r="J402" s="113">
        <v>0.43</v>
      </c>
      <c r="K402" s="113">
        <v>0.49</v>
      </c>
      <c r="L402" s="83">
        <v>13.953488372093027</v>
      </c>
      <c r="M402" s="140">
        <v>41920</v>
      </c>
      <c r="N402" s="27">
        <v>41922</v>
      </c>
      <c r="O402" s="28">
        <v>41943</v>
      </c>
      <c r="P402" s="93" t="s">
        <v>237</v>
      </c>
      <c r="Q402" s="24"/>
      <c r="R402" s="224">
        <v>1.96</v>
      </c>
      <c r="S402" s="231">
        <v>39.837398373983739</v>
      </c>
      <c r="T402" s="680">
        <v>192.6044312837135</v>
      </c>
      <c r="U402" s="227">
        <v>24.477642276422767</v>
      </c>
      <c r="V402" s="263">
        <v>8</v>
      </c>
      <c r="W402" s="161">
        <v>4.92</v>
      </c>
      <c r="X402" s="149">
        <v>1.93</v>
      </c>
      <c r="Y402" s="155">
        <v>3.74</v>
      </c>
      <c r="Z402" s="149">
        <v>7.87</v>
      </c>
      <c r="AA402" s="156">
        <v>24.1</v>
      </c>
      <c r="AB402" s="432">
        <v>12.3</v>
      </c>
      <c r="AC402" s="440">
        <v>16.34</v>
      </c>
      <c r="AD402" s="443">
        <v>6.8</v>
      </c>
      <c r="AE402" s="440">
        <v>12.69</v>
      </c>
      <c r="AF402" s="723">
        <v>26</v>
      </c>
      <c r="AG402" s="456">
        <v>58203</v>
      </c>
      <c r="AH402" s="653">
        <v>0.3</v>
      </c>
      <c r="AI402" s="767">
        <v>1.1000000000000001</v>
      </c>
      <c r="AJ402" s="796">
        <v>1.6844219887077707</v>
      </c>
      <c r="AK402" s="688">
        <v>0.55781627084740959</v>
      </c>
      <c r="AL402" s="634">
        <v>14.469453376205799</v>
      </c>
      <c r="AM402" s="631">
        <v>16.012570694068717</v>
      </c>
      <c r="AN402" s="631">
        <v>11.454069523212841</v>
      </c>
      <c r="AO402" s="235">
        <v>20.533767338504362</v>
      </c>
      <c r="AP402" s="808">
        <v>1.78</v>
      </c>
      <c r="AQ402" s="808">
        <v>1.5549999999999999</v>
      </c>
      <c r="AR402" s="809"/>
      <c r="AS402" s="808">
        <v>1.2749999999999999</v>
      </c>
      <c r="AT402" s="796">
        <v>1.1399999999999999</v>
      </c>
      <c r="AU402" s="809"/>
      <c r="AV402" s="821">
        <v>1.075</v>
      </c>
      <c r="AW402" s="821">
        <v>1.0349999999999999</v>
      </c>
      <c r="AX402" s="811">
        <v>0.83</v>
      </c>
      <c r="AY402" s="811">
        <v>0.55000000000000004</v>
      </c>
      <c r="AZ402" s="811">
        <v>0.4</v>
      </c>
      <c r="BA402" s="811">
        <v>0.34</v>
      </c>
      <c r="BB402" s="811">
        <v>0.27500000000000002</v>
      </c>
      <c r="BC402" s="811">
        <v>0.25</v>
      </c>
      <c r="BD402" s="812">
        <v>0.24</v>
      </c>
      <c r="BE402" s="811">
        <v>0.22500000000000001</v>
      </c>
      <c r="BF402" s="812">
        <v>0</v>
      </c>
      <c r="BG402" s="812">
        <v>0</v>
      </c>
      <c r="BH402" s="810">
        <v>10.97</v>
      </c>
      <c r="BI402" s="405">
        <v>14.469453376205799</v>
      </c>
      <c r="BJ402" s="405">
        <v>21.960784313725501</v>
      </c>
      <c r="BK402" s="405">
        <v>11.842105263157897</v>
      </c>
      <c r="BL402" s="306">
        <v>6.0465116279069697</v>
      </c>
      <c r="BM402" s="404">
        <v>3.8647342995169032</v>
      </c>
      <c r="BN402" s="306">
        <v>24.69879518072289</v>
      </c>
      <c r="BO402" s="306">
        <v>50.909090909090878</v>
      </c>
      <c r="BP402" s="306">
        <v>37.5</v>
      </c>
      <c r="BQ402" s="306">
        <v>17.647058823529417</v>
      </c>
      <c r="BR402" s="306">
        <v>23.636363636363633</v>
      </c>
      <c r="BS402" s="306">
        <v>10</v>
      </c>
      <c r="BT402" s="306">
        <v>4.1666666666666741</v>
      </c>
      <c r="BU402" s="306">
        <v>6.6666666666666652</v>
      </c>
      <c r="BV402" s="306">
        <v>0</v>
      </c>
      <c r="BW402" s="306">
        <v>0</v>
      </c>
      <c r="BX402" s="404">
        <v>15.560548717570216</v>
      </c>
      <c r="BY402" s="405">
        <v>13.883637518399057</v>
      </c>
      <c r="BZ402" s="788" t="s">
        <v>1464</v>
      </c>
      <c r="CA402" s="486">
        <v>-11.396071300083628</v>
      </c>
      <c r="CB402" s="348">
        <v>13.081570976339139</v>
      </c>
      <c r="CC402" s="404">
        <v>73.808495934959353</v>
      </c>
      <c r="CD402" s="570">
        <v>1.9580000000000002</v>
      </c>
      <c r="CE402" s="419">
        <v>2.1538000000000004</v>
      </c>
      <c r="CF402" s="419">
        <v>2.3691800000000005</v>
      </c>
      <c r="CG402" s="419">
        <v>2.6060980000000007</v>
      </c>
      <c r="CH402" s="496">
        <v>2.8667078000000008</v>
      </c>
      <c r="CI402" s="416">
        <v>11.953785800000002</v>
      </c>
      <c r="CJ402" s="405">
        <v>9.9259202856431141</v>
      </c>
      <c r="CK402" s="457">
        <v>1.34</v>
      </c>
      <c r="CL402" s="458">
        <v>14.35</v>
      </c>
      <c r="CM402" s="458">
        <v>-5.34</v>
      </c>
      <c r="CN402" s="525">
        <v>0.28000000000000003</v>
      </c>
      <c r="CO402" s="508">
        <v>2.78</v>
      </c>
    </row>
    <row r="403" spans="1:93" ht="11.25" customHeight="1">
      <c r="A403" s="23" t="s">
        <v>3450</v>
      </c>
      <c r="B403" s="24" t="s">
        <v>1960</v>
      </c>
      <c r="C403" s="217" t="s">
        <v>3417</v>
      </c>
      <c r="D403" s="117">
        <v>5</v>
      </c>
      <c r="E403" s="24">
        <v>538</v>
      </c>
      <c r="F403" s="57" t="s">
        <v>2659</v>
      </c>
      <c r="G403" s="49" t="s">
        <v>2659</v>
      </c>
      <c r="H403" s="184">
        <v>36.04</v>
      </c>
      <c r="I403" s="227">
        <v>2.2197558268590458</v>
      </c>
      <c r="J403" s="126">
        <v>0.125</v>
      </c>
      <c r="K403" s="126">
        <v>0.2</v>
      </c>
      <c r="L403" s="83">
        <v>60</v>
      </c>
      <c r="M403" s="140">
        <v>41908</v>
      </c>
      <c r="N403" s="27">
        <v>41912</v>
      </c>
      <c r="O403" s="28">
        <v>41927</v>
      </c>
      <c r="P403" s="93" t="s">
        <v>1514</v>
      </c>
      <c r="Q403" s="91" t="s">
        <v>2331</v>
      </c>
      <c r="R403" s="224">
        <v>0.8</v>
      </c>
      <c r="S403" s="231">
        <v>16.359918200408998</v>
      </c>
      <c r="T403" s="680">
        <v>-40.246967412264013</v>
      </c>
      <c r="U403" s="227">
        <v>7.370143149284254</v>
      </c>
      <c r="V403" s="263">
        <v>12</v>
      </c>
      <c r="W403" s="161">
        <v>4.8899999999999997</v>
      </c>
      <c r="X403" s="149" t="s">
        <v>462</v>
      </c>
      <c r="Y403" s="155">
        <v>2.2999999999999998</v>
      </c>
      <c r="Z403" s="149">
        <v>1.0900000000000001</v>
      </c>
      <c r="AA403" s="156">
        <v>21</v>
      </c>
      <c r="AB403" s="489">
        <v>-1.6</v>
      </c>
      <c r="AC403" s="440">
        <v>-3.38</v>
      </c>
      <c r="AD403" s="443">
        <v>32.799999999999997</v>
      </c>
      <c r="AE403" s="440" t="s">
        <v>462</v>
      </c>
      <c r="AF403" s="723">
        <v>7</v>
      </c>
      <c r="AG403" s="456">
        <v>1572</v>
      </c>
      <c r="AH403" s="653">
        <v>2.2000000000000002</v>
      </c>
      <c r="AI403" s="767">
        <v>0.27</v>
      </c>
      <c r="AJ403" s="796">
        <v>0.42366530057286261</v>
      </c>
      <c r="AK403" s="688" t="s">
        <v>462</v>
      </c>
      <c r="AL403" s="634">
        <v>25</v>
      </c>
      <c r="AM403" s="631">
        <v>12.858935886850031</v>
      </c>
      <c r="AN403" s="631">
        <v>13.896221858789893</v>
      </c>
      <c r="AO403" s="235">
        <v>-8.2485590310670709</v>
      </c>
      <c r="AP403" s="808">
        <v>0.57499999999999996</v>
      </c>
      <c r="AQ403" s="808">
        <v>0.46</v>
      </c>
      <c r="AR403" s="809"/>
      <c r="AS403" s="808">
        <v>0.42</v>
      </c>
      <c r="AT403" s="796">
        <v>0.4</v>
      </c>
      <c r="AU403" s="809"/>
      <c r="AV403" s="821">
        <v>0.36</v>
      </c>
      <c r="AW403" s="827">
        <v>0.3</v>
      </c>
      <c r="AX403" s="812">
        <v>0.3</v>
      </c>
      <c r="AY403" s="812">
        <v>0.3</v>
      </c>
      <c r="AZ403" s="812">
        <v>0.3</v>
      </c>
      <c r="BA403" s="811">
        <v>1.42</v>
      </c>
      <c r="BB403" s="811">
        <v>1.36</v>
      </c>
      <c r="BC403" s="812">
        <v>0</v>
      </c>
      <c r="BD403" s="812">
        <v>0</v>
      </c>
      <c r="BE403" s="812">
        <v>0</v>
      </c>
      <c r="BF403" s="812">
        <v>0</v>
      </c>
      <c r="BG403" s="812">
        <v>0</v>
      </c>
      <c r="BH403" s="810">
        <v>6.1950000000000003</v>
      </c>
      <c r="BI403" s="405">
        <v>25</v>
      </c>
      <c r="BJ403" s="405">
        <v>9.5238095238095344</v>
      </c>
      <c r="BK403" s="405">
        <v>4.9999999999999822</v>
      </c>
      <c r="BL403" s="306">
        <v>11.111111111111116</v>
      </c>
      <c r="BM403" s="404">
        <v>20</v>
      </c>
      <c r="BN403" s="306">
        <v>0</v>
      </c>
      <c r="BO403" s="306">
        <v>0</v>
      </c>
      <c r="BP403" s="306">
        <v>0</v>
      </c>
      <c r="BQ403" s="306">
        <v>0</v>
      </c>
      <c r="BR403" s="306">
        <v>4.4117647058823373</v>
      </c>
      <c r="BS403" s="306">
        <v>0</v>
      </c>
      <c r="BT403" s="306">
        <v>0</v>
      </c>
      <c r="BU403" s="306">
        <v>0</v>
      </c>
      <c r="BV403" s="306">
        <v>0</v>
      </c>
      <c r="BW403" s="306">
        <v>0</v>
      </c>
      <c r="BX403" s="404">
        <v>5.0031123560535296</v>
      </c>
      <c r="BY403" s="405">
        <v>7.780987114241559</v>
      </c>
      <c r="BZ403" s="788" t="s">
        <v>2637</v>
      </c>
      <c r="CA403" s="486">
        <v>8.7458345363646863</v>
      </c>
      <c r="CB403" s="348">
        <v>16.115977685648939</v>
      </c>
      <c r="CC403" s="404">
        <v>48.558550043057444</v>
      </c>
      <c r="CD403" s="570">
        <v>0.58074999999999999</v>
      </c>
      <c r="CE403" s="419">
        <v>0.58655749999999995</v>
      </c>
      <c r="CF403" s="419">
        <v>0.60415422499999993</v>
      </c>
      <c r="CG403" s="419">
        <v>0.62227885174999997</v>
      </c>
      <c r="CH403" s="496">
        <v>0.64094721730250004</v>
      </c>
      <c r="CI403" s="416">
        <v>3.0346877940525001</v>
      </c>
      <c r="CJ403" s="405">
        <v>8.4203323919325754</v>
      </c>
      <c r="CK403" s="457">
        <v>0.53</v>
      </c>
      <c r="CL403" s="458">
        <v>31.93</v>
      </c>
      <c r="CM403" s="458">
        <v>-3.69</v>
      </c>
      <c r="CN403" s="525">
        <v>0.9</v>
      </c>
      <c r="CO403" s="508">
        <v>10.6</v>
      </c>
    </row>
    <row r="404" spans="1:93" ht="11.25" customHeight="1">
      <c r="A404" s="23" t="s">
        <v>2572</v>
      </c>
      <c r="B404" s="24" t="s">
        <v>2654</v>
      </c>
      <c r="C404" s="29" t="s">
        <v>3266</v>
      </c>
      <c r="D404" s="117">
        <v>6</v>
      </c>
      <c r="E404" s="24">
        <v>456</v>
      </c>
      <c r="F404" s="57" t="s">
        <v>2659</v>
      </c>
      <c r="G404" s="49" t="s">
        <v>2659</v>
      </c>
      <c r="H404" s="184">
        <v>96.94</v>
      </c>
      <c r="I404" s="227">
        <v>1.4029296472044566</v>
      </c>
      <c r="J404" s="126">
        <v>0.28000000000000003</v>
      </c>
      <c r="K404" s="126">
        <v>0.34</v>
      </c>
      <c r="L404" s="83">
        <v>21.42857142857142</v>
      </c>
      <c r="M404" s="140">
        <v>42053</v>
      </c>
      <c r="N404" s="27">
        <v>42055</v>
      </c>
      <c r="O404" s="28">
        <v>42073</v>
      </c>
      <c r="P404" s="26" t="s">
        <v>2157</v>
      </c>
      <c r="Q404" s="627"/>
      <c r="R404" s="224">
        <v>1.36</v>
      </c>
      <c r="S404" s="231">
        <v>29.565217391304355</v>
      </c>
      <c r="T404" s="680">
        <v>766.26706506672872</v>
      </c>
      <c r="U404" s="227">
        <v>21.073913043478264</v>
      </c>
      <c r="V404" s="263">
        <v>12</v>
      </c>
      <c r="W404" s="161">
        <v>4.5999999999999996</v>
      </c>
      <c r="X404" s="149">
        <v>1.62</v>
      </c>
      <c r="Y404" s="155">
        <v>6.06</v>
      </c>
      <c r="Z404" s="149">
        <v>80.12</v>
      </c>
      <c r="AA404" s="713">
        <v>278.8</v>
      </c>
      <c r="AB404" s="432">
        <v>28.1</v>
      </c>
      <c r="AC404" s="440">
        <v>13.62</v>
      </c>
      <c r="AD404" s="443">
        <v>22.2</v>
      </c>
      <c r="AE404" s="440">
        <v>12.98</v>
      </c>
      <c r="AF404" s="723">
        <v>11</v>
      </c>
      <c r="AG404" s="456">
        <v>20222</v>
      </c>
      <c r="AH404" s="863">
        <v>0.2</v>
      </c>
      <c r="AI404" s="770">
        <v>10.119999999999999</v>
      </c>
      <c r="AJ404" s="796">
        <v>1.0299985544285912</v>
      </c>
      <c r="AK404" s="688">
        <v>1.0268549509356946</v>
      </c>
      <c r="AL404" s="634">
        <v>24.444444444444446</v>
      </c>
      <c r="AM404" s="631">
        <v>27.924800065488963</v>
      </c>
      <c r="AN404" s="631">
        <v>22.865967908314722</v>
      </c>
      <c r="AO404" s="235">
        <v>22.267962858316757</v>
      </c>
      <c r="AP404" s="808">
        <v>1.1200000000000001</v>
      </c>
      <c r="AQ404" s="808">
        <v>0.9</v>
      </c>
      <c r="AR404" s="809"/>
      <c r="AS404" s="808">
        <v>0.64</v>
      </c>
      <c r="AT404" s="796">
        <v>0.53500000000000003</v>
      </c>
      <c r="AU404" s="809"/>
      <c r="AV404" s="821">
        <v>0.42</v>
      </c>
      <c r="AW404" s="827">
        <v>0.4</v>
      </c>
      <c r="AX404" s="811">
        <v>0.4</v>
      </c>
      <c r="AY404" s="811">
        <v>0.32</v>
      </c>
      <c r="AZ404" s="811">
        <v>0.28000000000000003</v>
      </c>
      <c r="BA404" s="811">
        <v>0.20250000000000001</v>
      </c>
      <c r="BB404" s="811">
        <v>0.15</v>
      </c>
      <c r="BC404" s="812">
        <v>0.09</v>
      </c>
      <c r="BD404" s="812">
        <v>0.09</v>
      </c>
      <c r="BE404" s="811">
        <v>0.09</v>
      </c>
      <c r="BF404" s="811">
        <v>2.2499999999999999E-2</v>
      </c>
      <c r="BG404" s="812">
        <v>0</v>
      </c>
      <c r="BH404" s="810">
        <v>5.66</v>
      </c>
      <c r="BI404" s="405">
        <v>24.444444444444446</v>
      </c>
      <c r="BJ404" s="405">
        <v>40.625</v>
      </c>
      <c r="BK404" s="405">
        <v>19.626168224299057</v>
      </c>
      <c r="BL404" s="306">
        <v>27.380952380952394</v>
      </c>
      <c r="BM404" s="404">
        <v>4.9999999999999822</v>
      </c>
      <c r="BN404" s="306">
        <v>0</v>
      </c>
      <c r="BO404" s="306">
        <v>25</v>
      </c>
      <c r="BP404" s="306">
        <v>14.285714285714279</v>
      </c>
      <c r="BQ404" s="306">
        <v>38.271604938271622</v>
      </c>
      <c r="BR404" s="306">
        <v>35</v>
      </c>
      <c r="BS404" s="306">
        <v>66.666666666666671</v>
      </c>
      <c r="BT404" s="306">
        <v>0</v>
      </c>
      <c r="BU404" s="306">
        <v>0</v>
      </c>
      <c r="BV404" s="306">
        <v>300</v>
      </c>
      <c r="BW404" s="306">
        <v>0</v>
      </c>
      <c r="BX404" s="404">
        <v>39.753370062689896</v>
      </c>
      <c r="BY404" s="405">
        <v>71.956519219681127</v>
      </c>
      <c r="BZ404" s="788" t="s">
        <v>2442</v>
      </c>
      <c r="CA404" s="486">
        <v>3.1949845120409144</v>
      </c>
      <c r="CB404" s="348">
        <v>24.268897555519178</v>
      </c>
      <c r="CC404" s="404">
        <v>67.456086956521744</v>
      </c>
      <c r="CD404" s="570">
        <v>1.2320000000000002</v>
      </c>
      <c r="CE404" s="419">
        <v>1.3552000000000004</v>
      </c>
      <c r="CF404" s="419">
        <v>1.4907200000000005</v>
      </c>
      <c r="CG404" s="419">
        <v>1.6397920000000006</v>
      </c>
      <c r="CH404" s="496">
        <v>1.8037712000000008</v>
      </c>
      <c r="CI404" s="416">
        <v>7.5214832000000023</v>
      </c>
      <c r="CJ404" s="405">
        <v>7.7589057148751834</v>
      </c>
      <c r="CK404" s="457">
        <v>1.61</v>
      </c>
      <c r="CL404" s="458">
        <v>32.049999999999997</v>
      </c>
      <c r="CM404" s="458">
        <v>-4.8600000000000003</v>
      </c>
      <c r="CN404" s="525">
        <v>1.98</v>
      </c>
      <c r="CO404" s="508">
        <v>5.04</v>
      </c>
    </row>
    <row r="405" spans="1:93" ht="11.25" customHeight="1">
      <c r="A405" s="30" t="s">
        <v>1502</v>
      </c>
      <c r="B405" s="32" t="s">
        <v>1503</v>
      </c>
      <c r="C405" s="524" t="s">
        <v>1881</v>
      </c>
      <c r="D405" s="118">
        <v>5</v>
      </c>
      <c r="E405" s="24">
        <v>591</v>
      </c>
      <c r="F405" s="65" t="s">
        <v>2659</v>
      </c>
      <c r="G405" s="66" t="s">
        <v>2659</v>
      </c>
      <c r="H405" s="185">
        <v>74.650000000000006</v>
      </c>
      <c r="I405" s="227">
        <v>1.0180843938379103</v>
      </c>
      <c r="J405" s="125">
        <v>0.17</v>
      </c>
      <c r="K405" s="125">
        <v>0.19</v>
      </c>
      <c r="L405" s="84">
        <v>11.764705882352944</v>
      </c>
      <c r="M405" s="215">
        <v>42011</v>
      </c>
      <c r="N405" s="44">
        <v>42013</v>
      </c>
      <c r="O405" s="34">
        <v>42034</v>
      </c>
      <c r="P405" s="268" t="s">
        <v>1198</v>
      </c>
      <c r="Q405" s="847"/>
      <c r="R405" s="224">
        <v>0.76</v>
      </c>
      <c r="S405" s="231">
        <v>43.428571428571431</v>
      </c>
      <c r="T405" s="680">
        <v>210.03348513468984</v>
      </c>
      <c r="U405" s="227">
        <v>42.657142857142858</v>
      </c>
      <c r="V405" s="263">
        <v>12</v>
      </c>
      <c r="W405" s="161">
        <v>1.75</v>
      </c>
      <c r="X405" s="149">
        <v>2.84</v>
      </c>
      <c r="Y405" s="155">
        <v>4.38</v>
      </c>
      <c r="Z405" s="149">
        <v>5.07</v>
      </c>
      <c r="AA405" s="156">
        <v>18</v>
      </c>
      <c r="AB405" s="432">
        <v>-34.6</v>
      </c>
      <c r="AC405" s="440">
        <v>11.41</v>
      </c>
      <c r="AD405" s="443">
        <v>1.1000000000000001</v>
      </c>
      <c r="AE405" s="440">
        <v>15</v>
      </c>
      <c r="AF405" s="723">
        <v>2</v>
      </c>
      <c r="AG405" s="456">
        <v>3328</v>
      </c>
      <c r="AH405" s="653">
        <v>56.4</v>
      </c>
      <c r="AI405" s="767">
        <v>0.05</v>
      </c>
      <c r="AJ405" s="797" t="s">
        <v>462</v>
      </c>
      <c r="AK405" s="686" t="s">
        <v>462</v>
      </c>
      <c r="AL405" s="634">
        <v>36</v>
      </c>
      <c r="AM405" s="631">
        <v>50.36945962049748</v>
      </c>
      <c r="AN405" s="631" t="s">
        <v>462</v>
      </c>
      <c r="AO405" s="235" t="s">
        <v>462</v>
      </c>
      <c r="AP405" s="808">
        <v>0.68</v>
      </c>
      <c r="AQ405" s="808">
        <v>0.5</v>
      </c>
      <c r="AR405" s="809"/>
      <c r="AS405" s="808">
        <v>0.4</v>
      </c>
      <c r="AT405" s="796">
        <v>0.2</v>
      </c>
      <c r="AU405" s="809"/>
      <c r="AV405" s="827">
        <v>0</v>
      </c>
      <c r="AW405" s="827">
        <v>0</v>
      </c>
      <c r="AX405" s="812">
        <v>0</v>
      </c>
      <c r="AY405" s="812">
        <v>0</v>
      </c>
      <c r="AZ405" s="812">
        <v>0</v>
      </c>
      <c r="BA405" s="812">
        <v>0</v>
      </c>
      <c r="BB405" s="812">
        <v>0</v>
      </c>
      <c r="BC405" s="812">
        <v>0</v>
      </c>
      <c r="BD405" s="812">
        <v>0</v>
      </c>
      <c r="BE405" s="812">
        <v>0</v>
      </c>
      <c r="BF405" s="812">
        <v>0</v>
      </c>
      <c r="BG405" s="812">
        <v>0</v>
      </c>
      <c r="BH405" s="810">
        <v>1.78</v>
      </c>
      <c r="BI405" s="405">
        <v>36</v>
      </c>
      <c r="BJ405" s="405">
        <v>25</v>
      </c>
      <c r="BK405" s="405">
        <v>100</v>
      </c>
      <c r="BL405" s="306">
        <v>0</v>
      </c>
      <c r="BM405" s="404">
        <v>0</v>
      </c>
      <c r="BN405" s="306">
        <v>0</v>
      </c>
      <c r="BO405" s="306">
        <v>0</v>
      </c>
      <c r="BP405" s="306">
        <v>0</v>
      </c>
      <c r="BQ405" s="306">
        <v>0</v>
      </c>
      <c r="BR405" s="306">
        <v>0</v>
      </c>
      <c r="BS405" s="306">
        <v>0</v>
      </c>
      <c r="BT405" s="306">
        <v>0</v>
      </c>
      <c r="BU405" s="306">
        <v>0</v>
      </c>
      <c r="BV405" s="306">
        <v>0</v>
      </c>
      <c r="BW405" s="306">
        <v>0</v>
      </c>
      <c r="BX405" s="404">
        <v>10.733333333333333</v>
      </c>
      <c r="BY405" s="405">
        <v>26.067774912502376</v>
      </c>
      <c r="BZ405" s="788" t="s">
        <v>2442</v>
      </c>
      <c r="CA405" s="486" t="s">
        <v>462</v>
      </c>
      <c r="CB405" s="348" t="s">
        <v>462</v>
      </c>
      <c r="CC405" s="404">
        <v>44.96142857142857</v>
      </c>
      <c r="CD405" s="570">
        <v>0.68680000000000008</v>
      </c>
      <c r="CE405" s="419">
        <v>0.75548000000000015</v>
      </c>
      <c r="CF405" s="419">
        <v>0.83102800000000021</v>
      </c>
      <c r="CG405" s="419">
        <v>0.91413080000000035</v>
      </c>
      <c r="CH405" s="496">
        <v>1.0055438800000005</v>
      </c>
      <c r="CI405" s="416">
        <v>4.192982680000001</v>
      </c>
      <c r="CJ405" s="405">
        <v>5.6168555659745492</v>
      </c>
      <c r="CK405" s="457">
        <v>0.73</v>
      </c>
      <c r="CL405" s="458">
        <v>22.69</v>
      </c>
      <c r="CM405" s="458">
        <v>-10.029999999999999</v>
      </c>
      <c r="CN405" s="525">
        <v>10.119999999999999</v>
      </c>
      <c r="CO405" s="508">
        <v>9.74</v>
      </c>
    </row>
    <row r="406" spans="1:93" ht="11.25" customHeight="1">
      <c r="A406" s="15" t="s">
        <v>1729</v>
      </c>
      <c r="B406" s="16" t="s">
        <v>742</v>
      </c>
      <c r="C406" s="22" t="s">
        <v>2338</v>
      </c>
      <c r="D406" s="116">
        <v>43</v>
      </c>
      <c r="E406" s="121">
        <v>37</v>
      </c>
      <c r="F406" s="78" t="s">
        <v>2659</v>
      </c>
      <c r="G406" s="50" t="s">
        <v>2659</v>
      </c>
      <c r="H406" s="169">
        <v>50.58</v>
      </c>
      <c r="I406" s="226">
        <v>2.4515618821668648</v>
      </c>
      <c r="J406" s="127">
        <v>0.3</v>
      </c>
      <c r="K406" s="127">
        <v>0.31</v>
      </c>
      <c r="L406" s="1113">
        <v>3.3333333333333437</v>
      </c>
      <c r="M406" s="105">
        <v>41775</v>
      </c>
      <c r="N406" s="20">
        <v>41779</v>
      </c>
      <c r="O406" s="21">
        <v>41810</v>
      </c>
      <c r="P406" s="269" t="s">
        <v>589</v>
      </c>
      <c r="Q406" s="430"/>
      <c r="R406" s="225">
        <v>1.24</v>
      </c>
      <c r="S406" s="675">
        <v>54.148471615720531</v>
      </c>
      <c r="T406" s="684">
        <v>85.359322944976483</v>
      </c>
      <c r="U406" s="226">
        <v>22.087336244541483</v>
      </c>
      <c r="V406" s="267">
        <v>12</v>
      </c>
      <c r="W406" s="169">
        <v>2.29</v>
      </c>
      <c r="X406" s="171">
        <v>1.47</v>
      </c>
      <c r="Y406" s="170">
        <v>1.67</v>
      </c>
      <c r="Z406" s="171">
        <v>3.5</v>
      </c>
      <c r="AA406" s="172">
        <v>15.5</v>
      </c>
      <c r="AB406" s="433">
        <v>1.8</v>
      </c>
      <c r="AC406" s="441">
        <v>16.59</v>
      </c>
      <c r="AD406" s="442">
        <v>13.9</v>
      </c>
      <c r="AE406" s="442">
        <v>15</v>
      </c>
      <c r="AF406" s="724">
        <v>4</v>
      </c>
      <c r="AG406" s="461">
        <v>1897</v>
      </c>
      <c r="AH406" s="678">
        <v>0.8</v>
      </c>
      <c r="AI406" s="768">
        <v>0.47</v>
      </c>
      <c r="AJ406" s="796">
        <v>0.36558445422944136</v>
      </c>
      <c r="AK406" s="688">
        <v>0.39812267179349364</v>
      </c>
      <c r="AL406" s="632">
        <v>4.2372881355932313</v>
      </c>
      <c r="AM406" s="633">
        <v>6.0936267024366053</v>
      </c>
      <c r="AN406" s="633">
        <v>5.0816239137892349</v>
      </c>
      <c r="AO406" s="637">
        <v>12.763965164046409</v>
      </c>
      <c r="AP406" s="803">
        <v>1.23</v>
      </c>
      <c r="AQ406" s="803">
        <v>1.18</v>
      </c>
      <c r="AR406" s="802"/>
      <c r="AS406" s="803">
        <v>1.1000000000000001</v>
      </c>
      <c r="AT406" s="795">
        <v>1.03</v>
      </c>
      <c r="AU406" s="802"/>
      <c r="AV406" s="826">
        <v>0.99</v>
      </c>
      <c r="AW406" s="830">
        <v>0.96</v>
      </c>
      <c r="AX406" s="806">
        <v>0.94</v>
      </c>
      <c r="AY406" s="806">
        <v>0.84</v>
      </c>
      <c r="AZ406" s="806">
        <v>0.68</v>
      </c>
      <c r="BA406" s="806">
        <v>0.52</v>
      </c>
      <c r="BB406" s="806">
        <v>0.37</v>
      </c>
      <c r="BC406" s="806">
        <v>0.25668000000000002</v>
      </c>
      <c r="BD406" s="806">
        <v>0.21668000000000001</v>
      </c>
      <c r="BE406" s="806">
        <v>0.18001000000000003</v>
      </c>
      <c r="BF406" s="806">
        <v>0.15778</v>
      </c>
      <c r="BG406" s="806">
        <v>0.15112</v>
      </c>
      <c r="BH406" s="805">
        <v>10.802269999999998</v>
      </c>
      <c r="BI406" s="407">
        <v>4.2372881355932313</v>
      </c>
      <c r="BJ406" s="407">
        <v>7.2727272727272529</v>
      </c>
      <c r="BK406" s="407">
        <v>6.7961165048543659</v>
      </c>
      <c r="BL406" s="394">
        <v>4.0404040404040442</v>
      </c>
      <c r="BM406" s="406">
        <v>3.125</v>
      </c>
      <c r="BN406" s="394">
        <v>2.1276595744680771</v>
      </c>
      <c r="BO406" s="394">
        <v>11.904761904761907</v>
      </c>
      <c r="BP406" s="394">
        <v>23.529411764705866</v>
      </c>
      <c r="BQ406" s="394">
        <v>30.76923076923077</v>
      </c>
      <c r="BR406" s="394">
        <v>40.540540540540547</v>
      </c>
      <c r="BS406" s="394">
        <v>44.148355929562079</v>
      </c>
      <c r="BT406" s="394">
        <v>18.460402436773116</v>
      </c>
      <c r="BU406" s="394">
        <v>20.371090494972478</v>
      </c>
      <c r="BV406" s="394">
        <v>14.089238179743969</v>
      </c>
      <c r="BW406" s="394">
        <v>4.4070937003705568</v>
      </c>
      <c r="BX406" s="406">
        <v>15.72128808324722</v>
      </c>
      <c r="BY406" s="407">
        <v>13.288290837146951</v>
      </c>
      <c r="BZ406" s="787" t="s">
        <v>2558</v>
      </c>
      <c r="CA406" s="682">
        <v>-14.554150448585382</v>
      </c>
      <c r="CB406" s="350">
        <v>7.5331857959560997</v>
      </c>
      <c r="CC406" s="406">
        <v>61.33935525655</v>
      </c>
      <c r="CD406" s="554">
        <v>1.25214</v>
      </c>
      <c r="CE406" s="417">
        <v>1.3773540000000002</v>
      </c>
      <c r="CF406" s="417">
        <v>1.5150894000000004</v>
      </c>
      <c r="CG406" s="417">
        <v>1.6665983400000006</v>
      </c>
      <c r="CH406" s="495">
        <v>1.8332581740000009</v>
      </c>
      <c r="CI406" s="418">
        <v>7.6444399140000012</v>
      </c>
      <c r="CJ406" s="407">
        <v>15.113562502965602</v>
      </c>
      <c r="CK406" s="462">
        <v>1.65</v>
      </c>
      <c r="CL406" s="463">
        <v>18.07</v>
      </c>
      <c r="CM406" s="463">
        <v>-15.73</v>
      </c>
      <c r="CN406" s="464">
        <v>4.33</v>
      </c>
      <c r="CO406" s="465">
        <v>-3.48</v>
      </c>
    </row>
    <row r="407" spans="1:93" ht="11.25" customHeight="1">
      <c r="A407" s="86" t="s">
        <v>888</v>
      </c>
      <c r="B407" s="24" t="s">
        <v>772</v>
      </c>
      <c r="C407" s="29" t="s">
        <v>3134</v>
      </c>
      <c r="D407" s="117">
        <v>12</v>
      </c>
      <c r="E407" s="121">
        <v>263</v>
      </c>
      <c r="F407" s="57" t="s">
        <v>2659</v>
      </c>
      <c r="G407" s="49" t="s">
        <v>2659</v>
      </c>
      <c r="H407" s="184">
        <v>72.989999999999995</v>
      </c>
      <c r="I407" s="227">
        <v>2.1920811070009592</v>
      </c>
      <c r="J407" s="126">
        <v>0.33</v>
      </c>
      <c r="K407" s="126">
        <v>0.4</v>
      </c>
      <c r="L407" s="83">
        <v>21.212121212121215</v>
      </c>
      <c r="M407" s="140">
        <v>41957</v>
      </c>
      <c r="N407" s="27">
        <v>41961</v>
      </c>
      <c r="O407" s="28">
        <v>41969</v>
      </c>
      <c r="P407" s="93" t="s">
        <v>1200</v>
      </c>
      <c r="Q407" s="539"/>
      <c r="R407" s="224">
        <v>1.6</v>
      </c>
      <c r="S407" s="231">
        <v>42.780748663101605</v>
      </c>
      <c r="T407" s="680">
        <v>75.970038772100452</v>
      </c>
      <c r="U407" s="227">
        <v>19.516042780748659</v>
      </c>
      <c r="V407" s="263">
        <v>8</v>
      </c>
      <c r="W407" s="161">
        <v>3.74</v>
      </c>
      <c r="X407" s="149">
        <v>1.56</v>
      </c>
      <c r="Y407" s="155">
        <v>1.59</v>
      </c>
      <c r="Z407" s="149">
        <v>3.57</v>
      </c>
      <c r="AA407" s="156">
        <v>17.100000000000001</v>
      </c>
      <c r="AB407" s="432">
        <v>0.3</v>
      </c>
      <c r="AC407" s="440">
        <v>16.12</v>
      </c>
      <c r="AD407" s="443">
        <v>13.6</v>
      </c>
      <c r="AE407" s="443">
        <v>12.48</v>
      </c>
      <c r="AF407" s="723">
        <v>7</v>
      </c>
      <c r="AG407" s="456">
        <v>4516</v>
      </c>
      <c r="AH407" s="653">
        <v>0.7</v>
      </c>
      <c r="AI407" s="767">
        <v>0.4</v>
      </c>
      <c r="AJ407" s="796">
        <v>0.85900424495838346</v>
      </c>
      <c r="AK407" s="688">
        <v>0.77261129489290847</v>
      </c>
      <c r="AL407" s="634">
        <v>13.008130081300816</v>
      </c>
      <c r="AM407" s="631">
        <v>15.166049411812832</v>
      </c>
      <c r="AN407" s="631">
        <v>11.682457731434015</v>
      </c>
      <c r="AO407" s="235">
        <v>15.120744168066192</v>
      </c>
      <c r="AP407" s="808">
        <v>1.39</v>
      </c>
      <c r="AQ407" s="808">
        <v>1.23</v>
      </c>
      <c r="AR407" s="809" t="s">
        <v>1127</v>
      </c>
      <c r="AS407" s="808">
        <v>1.05</v>
      </c>
      <c r="AT407" s="796">
        <v>0.91</v>
      </c>
      <c r="AU407" s="809"/>
      <c r="AV407" s="821">
        <v>0.84</v>
      </c>
      <c r="AW407" s="827">
        <v>0.8</v>
      </c>
      <c r="AX407" s="811">
        <v>0.76</v>
      </c>
      <c r="AY407" s="811">
        <v>0.68</v>
      </c>
      <c r="AZ407" s="811">
        <v>0.56000000000000005</v>
      </c>
      <c r="BA407" s="811">
        <v>0.46</v>
      </c>
      <c r="BB407" s="811">
        <v>0.34</v>
      </c>
      <c r="BC407" s="811">
        <v>0.1</v>
      </c>
      <c r="BD407" s="812">
        <v>0</v>
      </c>
      <c r="BE407" s="812">
        <v>0</v>
      </c>
      <c r="BF407" s="812">
        <v>0</v>
      </c>
      <c r="BG407" s="812">
        <v>0</v>
      </c>
      <c r="BH407" s="810">
        <v>9.1199999999999992</v>
      </c>
      <c r="BI407" s="405">
        <v>13.008130081300816</v>
      </c>
      <c r="BJ407" s="405">
        <v>17.142857142857125</v>
      </c>
      <c r="BK407" s="405">
        <v>15.384615384615397</v>
      </c>
      <c r="BL407" s="306">
        <v>8.3333333333333481</v>
      </c>
      <c r="BM407" s="404">
        <v>4.9999999999999822</v>
      </c>
      <c r="BN407" s="306">
        <v>5.2631578947368363</v>
      </c>
      <c r="BO407" s="306">
        <v>11.764705882352944</v>
      </c>
      <c r="BP407" s="306">
        <v>21.42857142857142</v>
      </c>
      <c r="BQ407" s="306">
        <v>21.739130434782616</v>
      </c>
      <c r="BR407" s="306">
        <v>35.294117647058812</v>
      </c>
      <c r="BS407" s="306">
        <v>240</v>
      </c>
      <c r="BT407" s="306">
        <v>0</v>
      </c>
      <c r="BU407" s="306">
        <v>0</v>
      </c>
      <c r="BV407" s="306">
        <v>0</v>
      </c>
      <c r="BW407" s="306">
        <v>0</v>
      </c>
      <c r="BX407" s="404">
        <v>26.290574615307285</v>
      </c>
      <c r="BY407" s="405">
        <v>57.948173667914297</v>
      </c>
      <c r="BZ407" s="788" t="s">
        <v>2558</v>
      </c>
      <c r="CA407" s="486">
        <v>-5.641503942313685</v>
      </c>
      <c r="CB407" s="348">
        <v>13.874538838434974</v>
      </c>
      <c r="CC407" s="404">
        <v>67.470320855614972</v>
      </c>
      <c r="CD407" s="570">
        <v>1.3941699999999997</v>
      </c>
      <c r="CE407" s="419">
        <v>1.5335869999999998</v>
      </c>
      <c r="CF407" s="419">
        <v>1.6869456999999999</v>
      </c>
      <c r="CG407" s="419">
        <v>1.8556402700000001</v>
      </c>
      <c r="CH407" s="496">
        <v>2.0412042970000002</v>
      </c>
      <c r="CI407" s="416">
        <v>8.511547267000001</v>
      </c>
      <c r="CJ407" s="405">
        <v>11.66125122208522</v>
      </c>
      <c r="CK407" s="457">
        <v>1.04</v>
      </c>
      <c r="CL407" s="458">
        <v>-0.25</v>
      </c>
      <c r="CM407" s="458">
        <v>-20.56</v>
      </c>
      <c r="CN407" s="525">
        <v>-5.04</v>
      </c>
      <c r="CO407" s="508">
        <v>-10.95</v>
      </c>
    </row>
    <row r="408" spans="1:93" ht="11.25" customHeight="1">
      <c r="A408" s="23" t="s">
        <v>1995</v>
      </c>
      <c r="B408" s="24" t="s">
        <v>359</v>
      </c>
      <c r="C408" s="29" t="s">
        <v>497</v>
      </c>
      <c r="D408" s="117">
        <v>15</v>
      </c>
      <c r="E408" s="121">
        <v>198</v>
      </c>
      <c r="F408" s="38" t="s">
        <v>2049</v>
      </c>
      <c r="G408" s="49" t="s">
        <v>2659</v>
      </c>
      <c r="H408" s="494">
        <v>30.5</v>
      </c>
      <c r="I408" s="227">
        <v>3.278688524590164</v>
      </c>
      <c r="J408" s="113">
        <v>0.22</v>
      </c>
      <c r="K408" s="113">
        <v>0.25</v>
      </c>
      <c r="L408" s="83">
        <v>13.636363636363647</v>
      </c>
      <c r="M408" s="140">
        <v>42060</v>
      </c>
      <c r="N408" s="27">
        <v>42062</v>
      </c>
      <c r="O408" s="28">
        <v>42076</v>
      </c>
      <c r="P408" s="93" t="s">
        <v>558</v>
      </c>
      <c r="Q408" s="626" t="s">
        <v>3005</v>
      </c>
      <c r="R408" s="224">
        <v>1</v>
      </c>
      <c r="S408" s="231" t="s">
        <v>462</v>
      </c>
      <c r="T408" s="680" t="s">
        <v>462</v>
      </c>
      <c r="U408" s="227" t="s">
        <v>462</v>
      </c>
      <c r="V408" s="263">
        <v>12</v>
      </c>
      <c r="W408" s="478" t="s">
        <v>462</v>
      </c>
      <c r="X408" s="480" t="s">
        <v>462</v>
      </c>
      <c r="Y408" s="479" t="s">
        <v>462</v>
      </c>
      <c r="Z408" s="480" t="s">
        <v>462</v>
      </c>
      <c r="AA408" s="481" t="s">
        <v>462</v>
      </c>
      <c r="AB408" s="484" t="s">
        <v>462</v>
      </c>
      <c r="AC408" s="482" t="s">
        <v>462</v>
      </c>
      <c r="AD408" s="523" t="s">
        <v>462</v>
      </c>
      <c r="AE408" s="523" t="s">
        <v>462</v>
      </c>
      <c r="AF408" s="723">
        <v>0</v>
      </c>
      <c r="AG408" s="735">
        <v>50</v>
      </c>
      <c r="AH408" s="710" t="s">
        <v>462</v>
      </c>
      <c r="AI408" s="479" t="s">
        <v>462</v>
      </c>
      <c r="AJ408" s="796" t="s">
        <v>462</v>
      </c>
      <c r="AK408" s="688">
        <v>0.95015060260942119</v>
      </c>
      <c r="AL408" s="634">
        <v>9.9999999999999858</v>
      </c>
      <c r="AM408" s="631">
        <v>9.5139112263757255</v>
      </c>
      <c r="AN408" s="631">
        <v>8.883723866366843</v>
      </c>
      <c r="AO408" s="235">
        <v>9.3498060643957501</v>
      </c>
      <c r="AP408" s="808">
        <v>0.88</v>
      </c>
      <c r="AQ408" s="813">
        <v>0.8</v>
      </c>
      <c r="AR408" s="809"/>
      <c r="AS408" s="808">
        <v>0.76</v>
      </c>
      <c r="AT408" s="796">
        <v>0.67</v>
      </c>
      <c r="AU408" s="809"/>
      <c r="AV408" s="821">
        <v>0.60499999999999998</v>
      </c>
      <c r="AW408" s="821">
        <v>0.57499999999999996</v>
      </c>
      <c r="AX408" s="811">
        <v>0.55000000000000004</v>
      </c>
      <c r="AY408" s="811">
        <v>0.505</v>
      </c>
      <c r="AZ408" s="811">
        <v>0.48</v>
      </c>
      <c r="BA408" s="811">
        <v>0.46</v>
      </c>
      <c r="BB408" s="811">
        <v>0.36</v>
      </c>
      <c r="BC408" s="811">
        <v>0.34</v>
      </c>
      <c r="BD408" s="811">
        <v>0.32</v>
      </c>
      <c r="BE408" s="811">
        <v>0.3</v>
      </c>
      <c r="BF408" s="811">
        <v>0.28000000000000003</v>
      </c>
      <c r="BG408" s="811">
        <v>0.26</v>
      </c>
      <c r="BH408" s="810">
        <v>8.1449999999999996</v>
      </c>
      <c r="BI408" s="405">
        <v>9.9999999999999858</v>
      </c>
      <c r="BJ408" s="405">
        <v>5.2631578947368363</v>
      </c>
      <c r="BK408" s="405">
        <v>13.432835820895516</v>
      </c>
      <c r="BL408" s="306">
        <v>10.743801652892571</v>
      </c>
      <c r="BM408" s="404">
        <v>5.2173913043478404</v>
      </c>
      <c r="BN408" s="306">
        <v>4.5454545454545192</v>
      </c>
      <c r="BO408" s="306">
        <v>8.9108910891089188</v>
      </c>
      <c r="BP408" s="306">
        <v>5.2083333333333481</v>
      </c>
      <c r="BQ408" s="306">
        <v>4.3478260869565188</v>
      </c>
      <c r="BR408" s="306">
        <v>27.777777777777789</v>
      </c>
      <c r="BS408" s="306">
        <v>5.8823529411764497</v>
      </c>
      <c r="BT408" s="306">
        <v>6.25</v>
      </c>
      <c r="BU408" s="306">
        <v>6.6666666666666652</v>
      </c>
      <c r="BV408" s="306">
        <v>7.1428571428571397</v>
      </c>
      <c r="BW408" s="306">
        <v>7.6923076923077094</v>
      </c>
      <c r="BX408" s="404">
        <v>8.6054435965674543</v>
      </c>
      <c r="BY408" s="405">
        <v>5.6920347401562967</v>
      </c>
      <c r="BZ408" s="788" t="s">
        <v>2637</v>
      </c>
      <c r="CA408" s="486" t="s">
        <v>462</v>
      </c>
      <c r="CB408" s="348">
        <v>12.162412390957007</v>
      </c>
      <c r="CC408" s="404">
        <v>34.696442376852879</v>
      </c>
      <c r="CD408" s="570">
        <v>0.90639999999999998</v>
      </c>
      <c r="CE408" s="419">
        <v>0.93359199999999998</v>
      </c>
      <c r="CF408" s="419">
        <v>0.96159976000000003</v>
      </c>
      <c r="CG408" s="419">
        <v>0.99044775280000008</v>
      </c>
      <c r="CH408" s="496">
        <v>1.020161185384</v>
      </c>
      <c r="CI408" s="416">
        <v>4.8122006981840002</v>
      </c>
      <c r="CJ408" s="405">
        <v>15.777707207160658</v>
      </c>
      <c r="CK408" s="483" t="s">
        <v>462</v>
      </c>
      <c r="CL408" s="502">
        <v>1.67</v>
      </c>
      <c r="CM408" s="502">
        <v>-23.75</v>
      </c>
      <c r="CN408" s="526">
        <v>-0.49</v>
      </c>
      <c r="CO408" s="527">
        <v>-5.64</v>
      </c>
    </row>
    <row r="409" spans="1:93" ht="11.25" customHeight="1">
      <c r="A409" s="23" t="s">
        <v>2053</v>
      </c>
      <c r="B409" s="24" t="s">
        <v>2054</v>
      </c>
      <c r="C409" s="29" t="s">
        <v>3294</v>
      </c>
      <c r="D409" s="117">
        <v>18</v>
      </c>
      <c r="E409" s="121">
        <v>163</v>
      </c>
      <c r="F409" s="57" t="s">
        <v>2659</v>
      </c>
      <c r="G409" s="49" t="s">
        <v>2659</v>
      </c>
      <c r="H409" s="184">
        <v>50.89</v>
      </c>
      <c r="I409" s="227">
        <v>2.7510316368638237</v>
      </c>
      <c r="J409" s="113">
        <v>0.3125</v>
      </c>
      <c r="K409" s="113">
        <v>0.35</v>
      </c>
      <c r="L409" s="83">
        <v>12</v>
      </c>
      <c r="M409" s="140">
        <v>41865</v>
      </c>
      <c r="N409" s="27">
        <v>41869</v>
      </c>
      <c r="O409" s="28">
        <v>41884</v>
      </c>
      <c r="P409" s="26" t="s">
        <v>2739</v>
      </c>
      <c r="Q409" s="761"/>
      <c r="R409" s="224">
        <v>1.4</v>
      </c>
      <c r="S409" s="231">
        <v>33.175355450236964</v>
      </c>
      <c r="T409" s="680">
        <v>-23.918228076908278</v>
      </c>
      <c r="U409" s="227">
        <v>12.059241706161139</v>
      </c>
      <c r="V409" s="263">
        <v>12</v>
      </c>
      <c r="W409" s="161">
        <v>4.22</v>
      </c>
      <c r="X409" s="149" t="s">
        <v>462</v>
      </c>
      <c r="Y409" s="155">
        <v>1.67</v>
      </c>
      <c r="Z409" s="149">
        <v>1.08</v>
      </c>
      <c r="AA409" s="156">
        <v>9</v>
      </c>
      <c r="AB409" s="432">
        <v>10.3</v>
      </c>
      <c r="AC409" s="440">
        <v>126.3</v>
      </c>
      <c r="AD409" s="443">
        <v>-12.3</v>
      </c>
      <c r="AE409" s="443">
        <v>-3</v>
      </c>
      <c r="AF409" s="723">
        <v>15</v>
      </c>
      <c r="AG409" s="456">
        <v>9033</v>
      </c>
      <c r="AH409" s="653">
        <v>1.4</v>
      </c>
      <c r="AI409" s="767">
        <v>0.48</v>
      </c>
      <c r="AJ409" s="796" t="s">
        <v>462</v>
      </c>
      <c r="AK409" s="688">
        <v>0.65557913505745546</v>
      </c>
      <c r="AL409" s="634">
        <v>13.911127827628821</v>
      </c>
      <c r="AM409" s="631">
        <v>11.838122573397269</v>
      </c>
      <c r="AN409" s="631">
        <v>9.0014958284458046</v>
      </c>
      <c r="AO409" s="235">
        <v>13.730601459207371</v>
      </c>
      <c r="AP409" s="808">
        <v>1.325</v>
      </c>
      <c r="AQ409" s="808">
        <v>1.1631875</v>
      </c>
      <c r="AR409" s="809"/>
      <c r="AS409" s="808">
        <v>1.0117925000000001</v>
      </c>
      <c r="AT409" s="819">
        <v>0.94721</v>
      </c>
      <c r="AU409" s="809"/>
      <c r="AV409" s="821">
        <v>0.90415500000000004</v>
      </c>
      <c r="AW409" s="821">
        <v>0.86109999999999998</v>
      </c>
      <c r="AX409" s="811">
        <v>0.75346249999999992</v>
      </c>
      <c r="AY409" s="811">
        <v>0.5812425</v>
      </c>
      <c r="AZ409" s="811">
        <v>0.45207750000000002</v>
      </c>
      <c r="BA409" s="812">
        <v>0.38749499999999998</v>
      </c>
      <c r="BB409" s="811">
        <v>0.3659675</v>
      </c>
      <c r="BC409" s="812">
        <v>0.34444000000000002</v>
      </c>
      <c r="BD409" s="811">
        <v>0.33367625000000001</v>
      </c>
      <c r="BE409" s="812">
        <v>0.32291249999999999</v>
      </c>
      <c r="BF409" s="811">
        <v>0.31214874999999997</v>
      </c>
      <c r="BG409" s="811">
        <v>0.30138499999999996</v>
      </c>
      <c r="BH409" s="810">
        <v>10.367252499999999</v>
      </c>
      <c r="BI409" s="405">
        <v>13.911127827628821</v>
      </c>
      <c r="BJ409" s="405">
        <v>14.963048253470944</v>
      </c>
      <c r="BK409" s="405">
        <v>6.8181818181818343</v>
      </c>
      <c r="BL409" s="306">
        <v>4.7619047619047672</v>
      </c>
      <c r="BM409" s="404">
        <v>5</v>
      </c>
      <c r="BN409" s="306">
        <v>14.285714285714302</v>
      </c>
      <c r="BO409" s="306">
        <v>29.629629629629626</v>
      </c>
      <c r="BP409" s="306">
        <v>28.571428571428559</v>
      </c>
      <c r="BQ409" s="306">
        <v>16.666666666666675</v>
      </c>
      <c r="BR409" s="306">
        <v>5.8823529411764719</v>
      </c>
      <c r="BS409" s="306">
        <v>6.25</v>
      </c>
      <c r="BT409" s="306">
        <v>3.2258064516129004</v>
      </c>
      <c r="BU409" s="306">
        <v>3.3333333333333437</v>
      </c>
      <c r="BV409" s="306">
        <v>3.4482758620689724</v>
      </c>
      <c r="BW409" s="306">
        <v>3.5714285714285809</v>
      </c>
      <c r="BX409" s="404">
        <v>10.687926598283054</v>
      </c>
      <c r="BY409" s="405">
        <v>8.5402073440015478</v>
      </c>
      <c r="BZ409" s="788" t="s">
        <v>1465</v>
      </c>
      <c r="CA409" s="486">
        <v>-0.30671424085151067</v>
      </c>
      <c r="CB409" s="348">
        <v>11.752527465309628</v>
      </c>
      <c r="CC409" s="404">
        <v>69.897288198583098</v>
      </c>
      <c r="CD409" s="570">
        <v>1.4575</v>
      </c>
      <c r="CE409" s="419">
        <v>1.6032500000000001</v>
      </c>
      <c r="CF409" s="419">
        <v>1.6192825000000002</v>
      </c>
      <c r="CG409" s="419">
        <v>1.6354753250000003</v>
      </c>
      <c r="CH409" s="496">
        <v>1.6518300782500002</v>
      </c>
      <c r="CI409" s="416">
        <v>7.9673379032500016</v>
      </c>
      <c r="CJ409" s="405">
        <v>15.655999023875028</v>
      </c>
      <c r="CK409" s="457">
        <v>1.66</v>
      </c>
      <c r="CL409" s="458">
        <v>21.46</v>
      </c>
      <c r="CM409" s="458">
        <v>-24.19</v>
      </c>
      <c r="CN409" s="525">
        <v>5.01</v>
      </c>
      <c r="CO409" s="508">
        <v>-8.19</v>
      </c>
    </row>
    <row r="410" spans="1:93" ht="11.25" customHeight="1">
      <c r="A410" s="30" t="s">
        <v>3671</v>
      </c>
      <c r="B410" s="32" t="s">
        <v>2236</v>
      </c>
      <c r="C410" s="107" t="s">
        <v>3672</v>
      </c>
      <c r="D410" s="118">
        <v>5</v>
      </c>
      <c r="E410" s="24">
        <v>493</v>
      </c>
      <c r="F410" s="40" t="s">
        <v>2049</v>
      </c>
      <c r="G410" s="42" t="s">
        <v>2049</v>
      </c>
      <c r="H410" s="185">
        <v>19.899999999999999</v>
      </c>
      <c r="I410" s="229">
        <v>2.613065326633166</v>
      </c>
      <c r="J410" s="125">
        <v>0.09</v>
      </c>
      <c r="K410" s="125">
        <v>0.13</v>
      </c>
      <c r="L410" s="84">
        <v>44.444444444444464</v>
      </c>
      <c r="M410" s="890">
        <v>41704</v>
      </c>
      <c r="N410" s="886">
        <v>41708</v>
      </c>
      <c r="O410" s="887">
        <v>41730</v>
      </c>
      <c r="P410" s="268" t="s">
        <v>3171</v>
      </c>
      <c r="Q410" s="1055" t="s">
        <v>1984</v>
      </c>
      <c r="R410" s="192">
        <v>0.52</v>
      </c>
      <c r="S410" s="672">
        <v>157.57575757575756</v>
      </c>
      <c r="T410" s="681">
        <v>209.75606781598572</v>
      </c>
      <c r="U410" s="229">
        <v>60.303030303030297</v>
      </c>
      <c r="V410" s="264">
        <v>12</v>
      </c>
      <c r="W410" s="162">
        <v>0.33</v>
      </c>
      <c r="X410" s="150">
        <v>20.100000000000001</v>
      </c>
      <c r="Y410" s="157">
        <v>0.93</v>
      </c>
      <c r="Z410" s="150">
        <v>3.58</v>
      </c>
      <c r="AA410" s="158">
        <v>3.7</v>
      </c>
      <c r="AB410" s="434">
        <v>-13.6</v>
      </c>
      <c r="AC410" s="444">
        <v>43.64</v>
      </c>
      <c r="AD410" s="445">
        <v>20.9</v>
      </c>
      <c r="AE410" s="445">
        <v>3</v>
      </c>
      <c r="AF410" s="725">
        <v>4</v>
      </c>
      <c r="AG410" s="467">
        <v>627</v>
      </c>
      <c r="AH410" s="679">
        <v>0.5</v>
      </c>
      <c r="AI410" s="769">
        <v>1.57</v>
      </c>
      <c r="AJ410" s="796">
        <v>0.71147538276093347</v>
      </c>
      <c r="AK410" s="688">
        <v>1.4984223592915897</v>
      </c>
      <c r="AL410" s="635">
        <v>33.333333333333329</v>
      </c>
      <c r="AM410" s="636">
        <v>19.681696117715084</v>
      </c>
      <c r="AN410" s="636">
        <v>14.869835499703509</v>
      </c>
      <c r="AO410" s="236">
        <v>9.9236609808288847</v>
      </c>
      <c r="AP410" s="814">
        <v>0.48</v>
      </c>
      <c r="AQ410" s="814">
        <v>0.36</v>
      </c>
      <c r="AR410" s="815"/>
      <c r="AS410" s="814">
        <v>0.32</v>
      </c>
      <c r="AT410" s="797">
        <v>0.28000000000000003</v>
      </c>
      <c r="AU410" s="815"/>
      <c r="AV410" s="828">
        <v>0.26</v>
      </c>
      <c r="AW410" s="829">
        <v>0.24</v>
      </c>
      <c r="AX410" s="817">
        <v>0.24</v>
      </c>
      <c r="AY410" s="817">
        <v>0.2175</v>
      </c>
      <c r="AZ410" s="817">
        <v>0.20250000000000001</v>
      </c>
      <c r="BA410" s="817">
        <v>0.2</v>
      </c>
      <c r="BB410" s="817">
        <v>0.18635000000000002</v>
      </c>
      <c r="BC410" s="817">
        <v>0.18179999999999999</v>
      </c>
      <c r="BD410" s="817">
        <v>0.17818000000000001</v>
      </c>
      <c r="BE410" s="817">
        <v>0.16264999999999999</v>
      </c>
      <c r="BF410" s="817">
        <v>0.14784999999999998</v>
      </c>
      <c r="BG410" s="817">
        <v>0.13439999999999999</v>
      </c>
      <c r="BH410" s="816">
        <v>3.7912300000000001</v>
      </c>
      <c r="BI410" s="409">
        <v>33.333333333333329</v>
      </c>
      <c r="BJ410" s="409">
        <v>12.5</v>
      </c>
      <c r="BK410" s="409">
        <v>14.285714285714279</v>
      </c>
      <c r="BL410" s="395">
        <v>7.6923076923077094</v>
      </c>
      <c r="BM410" s="408">
        <v>8.3333333333333481</v>
      </c>
      <c r="BN410" s="395">
        <v>0</v>
      </c>
      <c r="BO410" s="395">
        <v>10.344827586206895</v>
      </c>
      <c r="BP410" s="395">
        <v>7.4074074074073959</v>
      </c>
      <c r="BQ410" s="395">
        <v>1.25</v>
      </c>
      <c r="BR410" s="395">
        <v>7.3249262141132254</v>
      </c>
      <c r="BS410" s="395">
        <v>2.5027502750275099</v>
      </c>
      <c r="BT410" s="395">
        <v>2.0316533842182016</v>
      </c>
      <c r="BU410" s="395">
        <v>9.5481094374423758</v>
      </c>
      <c r="BV410" s="395">
        <v>10.010145417653039</v>
      </c>
      <c r="BW410" s="395">
        <v>10.007440476190466</v>
      </c>
      <c r="BX410" s="408">
        <v>9.1047965895298493</v>
      </c>
      <c r="BY410" s="409">
        <v>7.6402914539961024</v>
      </c>
      <c r="BZ410" s="654" t="s">
        <v>2441</v>
      </c>
      <c r="CA410" s="487">
        <v>-42.820129476693623</v>
      </c>
      <c r="CB410" s="349">
        <v>17.482900826336675</v>
      </c>
      <c r="CC410" s="408">
        <v>50.443925754876339</v>
      </c>
      <c r="CD410" s="574">
        <v>0.48480000000000001</v>
      </c>
      <c r="CE410" s="420">
        <v>0.53328000000000009</v>
      </c>
      <c r="CF410" s="420">
        <v>0.54927840000000006</v>
      </c>
      <c r="CG410" s="420">
        <v>0.56575675200000008</v>
      </c>
      <c r="CH410" s="497">
        <v>0.58272945456000014</v>
      </c>
      <c r="CI410" s="421">
        <v>2.7158446065600002</v>
      </c>
      <c r="CJ410" s="409">
        <v>13.647460334472363</v>
      </c>
      <c r="CK410" s="468">
        <v>1.54</v>
      </c>
      <c r="CL410" s="469">
        <v>43.86</v>
      </c>
      <c r="CM410" s="469">
        <v>-17.88</v>
      </c>
      <c r="CN410" s="528">
        <v>15.92</v>
      </c>
      <c r="CO410" s="476">
        <v>11.31</v>
      </c>
    </row>
    <row r="411" spans="1:93" ht="11.25" customHeight="1">
      <c r="A411" s="196" t="s">
        <v>3442</v>
      </c>
      <c r="B411" s="1154" t="s">
        <v>3270</v>
      </c>
      <c r="C411" s="22" t="s">
        <v>1470</v>
      </c>
      <c r="D411" s="116">
        <v>29</v>
      </c>
      <c r="E411" s="121">
        <v>90</v>
      </c>
      <c r="F411" s="78" t="s">
        <v>2659</v>
      </c>
      <c r="G411" s="50" t="s">
        <v>2659</v>
      </c>
      <c r="H411" s="169">
        <v>55.85</v>
      </c>
      <c r="I411" s="227">
        <v>1.8442256042972247</v>
      </c>
      <c r="J411" s="127">
        <v>0.25</v>
      </c>
      <c r="K411" s="127">
        <v>0.25750000000000001</v>
      </c>
      <c r="L411" s="1113">
        <v>3</v>
      </c>
      <c r="M411" s="105">
        <v>41787</v>
      </c>
      <c r="N411" s="20">
        <v>41789</v>
      </c>
      <c r="O411" s="21">
        <v>41803</v>
      </c>
      <c r="P411" s="269" t="s">
        <v>558</v>
      </c>
      <c r="Q411" s="430"/>
      <c r="R411" s="224">
        <v>1.03</v>
      </c>
      <c r="S411" s="231">
        <v>32.087227414330222</v>
      </c>
      <c r="T411" s="680">
        <v>9.8323086947984315</v>
      </c>
      <c r="U411" s="227">
        <v>17.398753894080997</v>
      </c>
      <c r="V411" s="263">
        <v>12</v>
      </c>
      <c r="W411" s="161">
        <v>3.21</v>
      </c>
      <c r="X411" s="149" t="s">
        <v>462</v>
      </c>
      <c r="Y411" s="155">
        <v>0.45</v>
      </c>
      <c r="Z411" s="149">
        <v>1.56</v>
      </c>
      <c r="AA411" s="156">
        <v>8.9</v>
      </c>
      <c r="AB411" s="432">
        <v>9.1999999999999993</v>
      </c>
      <c r="AC411" s="440">
        <v>0</v>
      </c>
      <c r="AD411" s="443">
        <v>16</v>
      </c>
      <c r="AE411" s="443" t="s">
        <v>462</v>
      </c>
      <c r="AF411" s="723">
        <v>0</v>
      </c>
      <c r="AG411" s="456">
        <v>408</v>
      </c>
      <c r="AH411" s="653">
        <v>3</v>
      </c>
      <c r="AI411" s="767">
        <v>0.8</v>
      </c>
      <c r="AJ411" s="795">
        <v>0.57474852978315205</v>
      </c>
      <c r="AK411" s="794">
        <v>1.3684202448350038</v>
      </c>
      <c r="AL411" s="634">
        <v>2.25</v>
      </c>
      <c r="AM411" s="631">
        <v>14.82795037116189</v>
      </c>
      <c r="AN411" s="631">
        <v>9.1959764765304328</v>
      </c>
      <c r="AO411" s="638">
        <v>6.7201406229116634</v>
      </c>
      <c r="AP411" s="808">
        <v>1.0225</v>
      </c>
      <c r="AQ411" s="813">
        <v>1</v>
      </c>
      <c r="AR411" s="809"/>
      <c r="AS411" s="808">
        <v>0.77322681744999999</v>
      </c>
      <c r="AT411" s="796">
        <v>0.67533689680000009</v>
      </c>
      <c r="AU411" s="809"/>
      <c r="AV411" s="821">
        <v>0.66418746689999997</v>
      </c>
      <c r="AW411" s="821">
        <v>0.65861275195000002</v>
      </c>
      <c r="AX411" s="811">
        <v>0.65144526130000002</v>
      </c>
      <c r="AY411" s="811">
        <v>0.63073917720000006</v>
      </c>
      <c r="AZ411" s="811">
        <v>0.60684754169999999</v>
      </c>
      <c r="BA411" s="811">
        <v>0.58853062114999999</v>
      </c>
      <c r="BB411" s="811">
        <v>0.53357985950000009</v>
      </c>
      <c r="BC411" s="811">
        <v>0.40137947640000005</v>
      </c>
      <c r="BD411" s="811">
        <v>0.3089984858</v>
      </c>
      <c r="BE411" s="811">
        <v>0.29625628020000006</v>
      </c>
      <c r="BF411" s="811">
        <v>0.2835140746</v>
      </c>
      <c r="BG411" s="811">
        <v>0.270771869</v>
      </c>
      <c r="BH411" s="810">
        <v>9.3659265799500009</v>
      </c>
      <c r="BI411" s="405">
        <v>2.25</v>
      </c>
      <c r="BJ411" s="405">
        <v>29.328157978000302</v>
      </c>
      <c r="BK411" s="405">
        <v>14.494975931840703</v>
      </c>
      <c r="BL411" s="306">
        <v>1.6786570743405393</v>
      </c>
      <c r="BM411" s="404">
        <v>0.8464328899637108</v>
      </c>
      <c r="BN411" s="306">
        <v>1.1002444987775029</v>
      </c>
      <c r="BO411" s="306">
        <v>3.2828282828282873</v>
      </c>
      <c r="BP411" s="306">
        <v>3.9370078740157632</v>
      </c>
      <c r="BQ411" s="306">
        <v>3.1123139377537301</v>
      </c>
      <c r="BR411" s="306">
        <v>10.298507462686546</v>
      </c>
      <c r="BS411" s="306">
        <v>32.936507936507951</v>
      </c>
      <c r="BT411" s="306">
        <v>29.896907216494849</v>
      </c>
      <c r="BU411" s="306">
        <v>4.3010752688171783</v>
      </c>
      <c r="BV411" s="306">
        <v>4.4943820224719211</v>
      </c>
      <c r="BW411" s="306">
        <v>4.705882352941182</v>
      </c>
      <c r="BX411" s="404">
        <v>9.7775920484960128</v>
      </c>
      <c r="BY411" s="405">
        <v>11.037929665380506</v>
      </c>
      <c r="BZ411" s="788" t="s">
        <v>2441</v>
      </c>
      <c r="CA411" s="486">
        <v>-6.3585518132533387</v>
      </c>
      <c r="CB411" s="348">
        <v>11.040202080827658</v>
      </c>
      <c r="CC411" s="404">
        <v>55.113256443127938</v>
      </c>
      <c r="CD411" s="570">
        <v>1.1165700000000001</v>
      </c>
      <c r="CE411" s="419">
        <v>1.1165700000000001</v>
      </c>
      <c r="CF411" s="419">
        <v>1.1500671</v>
      </c>
      <c r="CG411" s="419">
        <v>1.184569113</v>
      </c>
      <c r="CH411" s="496">
        <v>1.22010618639</v>
      </c>
      <c r="CI411" s="416">
        <v>5.7878823993899999</v>
      </c>
      <c r="CJ411" s="405">
        <v>10.363263024870188</v>
      </c>
      <c r="CK411" s="457">
        <v>1.83</v>
      </c>
      <c r="CL411" s="458">
        <v>22.34</v>
      </c>
      <c r="CM411" s="458">
        <v>-11.79</v>
      </c>
      <c r="CN411" s="459">
        <v>-2.2200000000000002</v>
      </c>
      <c r="CO411" s="460">
        <v>3.38</v>
      </c>
    </row>
    <row r="412" spans="1:93" ht="11.25" customHeight="1">
      <c r="A412" s="23" t="s">
        <v>1558</v>
      </c>
      <c r="B412" s="24" t="s">
        <v>725</v>
      </c>
      <c r="C412" s="29" t="s">
        <v>821</v>
      </c>
      <c r="D412" s="117">
        <v>5</v>
      </c>
      <c r="E412" s="24">
        <v>482</v>
      </c>
      <c r="F412" s="57" t="s">
        <v>2659</v>
      </c>
      <c r="G412" s="49" t="s">
        <v>2659</v>
      </c>
      <c r="H412" s="184">
        <v>3.25</v>
      </c>
      <c r="I412" s="227">
        <v>5.5384615384615383</v>
      </c>
      <c r="J412" s="126">
        <v>0.04</v>
      </c>
      <c r="K412" s="126">
        <v>4.4999999999999998E-2</v>
      </c>
      <c r="L412" s="83">
        <v>12.5</v>
      </c>
      <c r="M412" s="214">
        <v>41543</v>
      </c>
      <c r="N412" s="62">
        <v>41547</v>
      </c>
      <c r="O412" s="63">
        <v>41558</v>
      </c>
      <c r="P412" s="93" t="s">
        <v>1425</v>
      </c>
      <c r="Q412" s="198" t="s">
        <v>820</v>
      </c>
      <c r="R412" s="224">
        <v>0.18</v>
      </c>
      <c r="S412" s="231">
        <v>60</v>
      </c>
      <c r="T412" s="680">
        <v>-13.890681022233053</v>
      </c>
      <c r="U412" s="227">
        <v>10.833333333333334</v>
      </c>
      <c r="V412" s="263">
        <v>5</v>
      </c>
      <c r="W412" s="161">
        <v>0.3</v>
      </c>
      <c r="X412" s="149">
        <v>0.72</v>
      </c>
      <c r="Y412" s="155">
        <v>0.66</v>
      </c>
      <c r="Z412" s="149">
        <v>1.54</v>
      </c>
      <c r="AA412" s="156">
        <v>14.2</v>
      </c>
      <c r="AB412" s="432">
        <v>-33.299999999999997</v>
      </c>
      <c r="AC412" s="440">
        <v>14.89</v>
      </c>
      <c r="AD412" s="443">
        <v>-18.100000000000001</v>
      </c>
      <c r="AE412" s="443">
        <v>15</v>
      </c>
      <c r="AF412" s="723">
        <v>2</v>
      </c>
      <c r="AG412" s="456">
        <v>82</v>
      </c>
      <c r="AH412" s="653">
        <v>2.2000000000000002</v>
      </c>
      <c r="AI412" s="767">
        <v>0.23</v>
      </c>
      <c r="AJ412" s="796" t="s">
        <v>462</v>
      </c>
      <c r="AK412" s="688" t="s">
        <v>462</v>
      </c>
      <c r="AL412" s="634">
        <v>9.0909090909090828</v>
      </c>
      <c r="AM412" s="631">
        <v>14.471424255333186</v>
      </c>
      <c r="AN412" s="631" t="s">
        <v>462</v>
      </c>
      <c r="AO412" s="235" t="s">
        <v>462</v>
      </c>
      <c r="AP412" s="813">
        <v>0.18</v>
      </c>
      <c r="AQ412" s="808">
        <v>0.16500000000000001</v>
      </c>
      <c r="AR412" s="809" t="s">
        <v>1127</v>
      </c>
      <c r="AS412" s="808">
        <v>0.13750000000000001</v>
      </c>
      <c r="AT412" s="796">
        <v>0.12</v>
      </c>
      <c r="AU412" s="809"/>
      <c r="AV412" s="821">
        <v>8.5000000000000006E-2</v>
      </c>
      <c r="AW412" s="827">
        <v>0</v>
      </c>
      <c r="AX412" s="812">
        <v>0</v>
      </c>
      <c r="AY412" s="812">
        <v>0</v>
      </c>
      <c r="AZ412" s="812">
        <v>0</v>
      </c>
      <c r="BA412" s="812">
        <v>0</v>
      </c>
      <c r="BB412" s="812">
        <v>0</v>
      </c>
      <c r="BC412" s="812">
        <v>0</v>
      </c>
      <c r="BD412" s="812">
        <v>0</v>
      </c>
      <c r="BE412" s="812">
        <v>0</v>
      </c>
      <c r="BF412" s="812">
        <v>0</v>
      </c>
      <c r="BG412" s="812">
        <v>0</v>
      </c>
      <c r="BH412" s="810">
        <v>0.6875</v>
      </c>
      <c r="BI412" s="405">
        <v>9.0909090909090828</v>
      </c>
      <c r="BJ412" s="405">
        <v>20</v>
      </c>
      <c r="BK412" s="405">
        <v>14.583333333333348</v>
      </c>
      <c r="BL412" s="306">
        <v>41.176470588235283</v>
      </c>
      <c r="BM412" s="404">
        <v>0</v>
      </c>
      <c r="BN412" s="306">
        <v>0</v>
      </c>
      <c r="BO412" s="306">
        <v>0</v>
      </c>
      <c r="BP412" s="306">
        <v>0</v>
      </c>
      <c r="BQ412" s="306">
        <v>0</v>
      </c>
      <c r="BR412" s="306">
        <v>0</v>
      </c>
      <c r="BS412" s="306">
        <v>0</v>
      </c>
      <c r="BT412" s="306">
        <v>0</v>
      </c>
      <c r="BU412" s="306">
        <v>0</v>
      </c>
      <c r="BV412" s="306">
        <v>0</v>
      </c>
      <c r="BW412" s="306">
        <v>0</v>
      </c>
      <c r="BX412" s="404">
        <v>5.6567142008318472</v>
      </c>
      <c r="BY412" s="405">
        <v>11.286699358288057</v>
      </c>
      <c r="BZ412" s="788" t="s">
        <v>2441</v>
      </c>
      <c r="CA412" s="486" t="s">
        <v>462</v>
      </c>
      <c r="CB412" s="348" t="s">
        <v>462</v>
      </c>
      <c r="CC412" s="404">
        <v>53.250478312537133</v>
      </c>
      <c r="CD412" s="570">
        <v>0.18179999999999999</v>
      </c>
      <c r="CE412" s="419">
        <v>0.19997999999999999</v>
      </c>
      <c r="CF412" s="419">
        <v>0.21997800000000001</v>
      </c>
      <c r="CG412" s="419">
        <v>0.24197580000000002</v>
      </c>
      <c r="CH412" s="496">
        <v>0.26617338000000001</v>
      </c>
      <c r="CI412" s="416">
        <v>1.10990718</v>
      </c>
      <c r="CJ412" s="405">
        <v>34.150990153846159</v>
      </c>
      <c r="CK412" s="457">
        <v>1.26</v>
      </c>
      <c r="CL412" s="458">
        <v>62.5</v>
      </c>
      <c r="CM412" s="458">
        <v>-15.53</v>
      </c>
      <c r="CN412" s="525">
        <v>7</v>
      </c>
      <c r="CO412" s="508">
        <v>5.52</v>
      </c>
    </row>
    <row r="413" spans="1:93" ht="11.25" customHeight="1">
      <c r="A413" s="23" t="s">
        <v>2321</v>
      </c>
      <c r="B413" s="24" t="s">
        <v>2322</v>
      </c>
      <c r="C413" s="29" t="s">
        <v>497</v>
      </c>
      <c r="D413" s="117">
        <v>15</v>
      </c>
      <c r="E413" s="121">
        <v>195</v>
      </c>
      <c r="F413" s="57" t="s">
        <v>2659</v>
      </c>
      <c r="G413" s="49" t="s">
        <v>2659</v>
      </c>
      <c r="H413" s="184">
        <v>29.06</v>
      </c>
      <c r="I413" s="227">
        <v>3.9917412250516171</v>
      </c>
      <c r="J413" s="113">
        <v>0.56000000000000005</v>
      </c>
      <c r="K413" s="113">
        <v>0.57999999999999996</v>
      </c>
      <c r="L413" s="83">
        <v>3.5714285714285587</v>
      </c>
      <c r="M413" s="140">
        <v>41963</v>
      </c>
      <c r="N413" s="27">
        <v>41967</v>
      </c>
      <c r="O413" s="28">
        <v>41978</v>
      </c>
      <c r="P413" s="26" t="s">
        <v>2730</v>
      </c>
      <c r="Q413" s="91" t="s">
        <v>2690</v>
      </c>
      <c r="R413" s="224">
        <v>1.1599999999999999</v>
      </c>
      <c r="S413" s="231">
        <v>47.736625514403286</v>
      </c>
      <c r="T413" s="680">
        <v>-19.80522111393239</v>
      </c>
      <c r="U413" s="227">
        <v>11.958847736625513</v>
      </c>
      <c r="V413" s="263">
        <v>12</v>
      </c>
      <c r="W413" s="161">
        <v>2.4300000000000002</v>
      </c>
      <c r="X413" s="149" t="s">
        <v>462</v>
      </c>
      <c r="Y413" s="155">
        <v>4.58</v>
      </c>
      <c r="Z413" s="149">
        <v>1.21</v>
      </c>
      <c r="AA413" s="156">
        <v>10.6</v>
      </c>
      <c r="AB413" s="432">
        <v>-4.7</v>
      </c>
      <c r="AC413" s="440">
        <v>0</v>
      </c>
      <c r="AD413" s="443">
        <v>3.4</v>
      </c>
      <c r="AE413" s="443" t="s">
        <v>462</v>
      </c>
      <c r="AF413" s="723">
        <v>1</v>
      </c>
      <c r="AG413" s="456">
        <v>202</v>
      </c>
      <c r="AH413" s="653">
        <v>0.9</v>
      </c>
      <c r="AI413" s="767">
        <v>0</v>
      </c>
      <c r="AJ413" s="796">
        <v>1.7973115559899575</v>
      </c>
      <c r="AK413" s="688">
        <v>1.0446355247867678</v>
      </c>
      <c r="AL413" s="634">
        <v>0.89285714285711748</v>
      </c>
      <c r="AM413" s="631">
        <v>4.1580437306558915</v>
      </c>
      <c r="AN413" s="631">
        <v>6.1108592903658554</v>
      </c>
      <c r="AO413" s="235">
        <v>5.8497525169012521</v>
      </c>
      <c r="AP413" s="808">
        <v>1.1299999999999999</v>
      </c>
      <c r="AQ413" s="808">
        <v>1.1200000000000001</v>
      </c>
      <c r="AR413" s="809"/>
      <c r="AS413" s="808">
        <v>1.1000000000000001</v>
      </c>
      <c r="AT413" s="796">
        <v>1</v>
      </c>
      <c r="AU413" s="809"/>
      <c r="AV413" s="821">
        <v>0.91</v>
      </c>
      <c r="AW413" s="821">
        <v>0.84</v>
      </c>
      <c r="AX413" s="811">
        <v>0.8</v>
      </c>
      <c r="AY413" s="811">
        <v>0.76</v>
      </c>
      <c r="AZ413" s="811">
        <v>0.73</v>
      </c>
      <c r="BA413" s="811">
        <v>0.71</v>
      </c>
      <c r="BB413" s="811">
        <v>0.64</v>
      </c>
      <c r="BC413" s="811">
        <v>0.56499999999999995</v>
      </c>
      <c r="BD413" s="811">
        <v>0.48499999999999999</v>
      </c>
      <c r="BE413" s="812">
        <v>0.43</v>
      </c>
      <c r="BF413" s="811">
        <v>0.42499999999999999</v>
      </c>
      <c r="BG413" s="812">
        <v>0</v>
      </c>
      <c r="BH413" s="810">
        <v>11.645</v>
      </c>
      <c r="BI413" s="405">
        <v>0.89285714285711748</v>
      </c>
      <c r="BJ413" s="405">
        <v>1.8181818181818299</v>
      </c>
      <c r="BK413" s="405">
        <v>10</v>
      </c>
      <c r="BL413" s="306">
        <v>9.8901098901098763</v>
      </c>
      <c r="BM413" s="404">
        <v>8.3333333333333481</v>
      </c>
      <c r="BN413" s="306">
        <v>4.9999999999999822</v>
      </c>
      <c r="BO413" s="306">
        <v>5.2631578947368363</v>
      </c>
      <c r="BP413" s="306">
        <v>4.1095890410958846</v>
      </c>
      <c r="BQ413" s="306">
        <v>2.8169014084507005</v>
      </c>
      <c r="BR413" s="306">
        <v>10.9375</v>
      </c>
      <c r="BS413" s="306">
        <v>13.27433628318586</v>
      </c>
      <c r="BT413" s="306">
        <v>16.494845360824726</v>
      </c>
      <c r="BU413" s="306">
        <v>12.790697674418606</v>
      </c>
      <c r="BV413" s="306">
        <v>1.1764705882352899</v>
      </c>
      <c r="BW413" s="306">
        <v>0</v>
      </c>
      <c r="BX413" s="404">
        <v>6.8531986956953386</v>
      </c>
      <c r="BY413" s="405">
        <v>5.0152704269444337</v>
      </c>
      <c r="BZ413" s="788" t="s">
        <v>2637</v>
      </c>
      <c r="CA413" s="486">
        <v>-1.8562472212080401</v>
      </c>
      <c r="CB413" s="348">
        <v>10.102600515417473</v>
      </c>
      <c r="CC413" s="404">
        <v>36.608522648849124</v>
      </c>
      <c r="CD413" s="570">
        <v>1.1413</v>
      </c>
      <c r="CE413" s="419">
        <v>1.1413</v>
      </c>
      <c r="CF413" s="419">
        <v>1.1755390000000001</v>
      </c>
      <c r="CG413" s="419">
        <v>1.2108051700000002</v>
      </c>
      <c r="CH413" s="496">
        <v>1.2471293251000002</v>
      </c>
      <c r="CI413" s="416">
        <v>5.9160734951000009</v>
      </c>
      <c r="CJ413" s="405">
        <v>20.358133155884381</v>
      </c>
      <c r="CK413" s="457">
        <v>0.94</v>
      </c>
      <c r="CL413" s="458">
        <v>5.87</v>
      </c>
      <c r="CM413" s="458">
        <v>-22.52</v>
      </c>
      <c r="CN413" s="525">
        <v>-2.89</v>
      </c>
      <c r="CO413" s="508">
        <v>-3.31</v>
      </c>
    </row>
    <row r="414" spans="1:93" ht="11.25" customHeight="1">
      <c r="A414" s="23" t="s">
        <v>32</v>
      </c>
      <c r="B414" s="24" t="s">
        <v>2536</v>
      </c>
      <c r="C414" s="29" t="s">
        <v>2172</v>
      </c>
      <c r="D414" s="117">
        <v>44</v>
      </c>
      <c r="E414" s="121">
        <v>32</v>
      </c>
      <c r="F414" s="38" t="s">
        <v>2049</v>
      </c>
      <c r="G414" s="39" t="s">
        <v>2049</v>
      </c>
      <c r="H414" s="161">
        <v>64.41</v>
      </c>
      <c r="I414" s="227">
        <v>2.3909330849247015</v>
      </c>
      <c r="J414" s="126">
        <v>0.375</v>
      </c>
      <c r="K414" s="126">
        <v>0.38500000000000001</v>
      </c>
      <c r="L414" s="218">
        <v>2.6666666666666616</v>
      </c>
      <c r="M414" s="140">
        <v>41816</v>
      </c>
      <c r="N414" s="27">
        <v>41820</v>
      </c>
      <c r="O414" s="28">
        <v>41835</v>
      </c>
      <c r="P414" s="93" t="s">
        <v>1514</v>
      </c>
      <c r="Q414" s="24"/>
      <c r="R414" s="224">
        <v>1.54</v>
      </c>
      <c r="S414" s="231">
        <v>43.380281690140848</v>
      </c>
      <c r="T414" s="680">
        <v>29.509874186245312</v>
      </c>
      <c r="U414" s="227">
        <v>18.143661971830987</v>
      </c>
      <c r="V414" s="263">
        <v>9</v>
      </c>
      <c r="W414" s="161">
        <v>3.55</v>
      </c>
      <c r="X414" s="149">
        <v>1.89</v>
      </c>
      <c r="Y414" s="155">
        <v>2.6</v>
      </c>
      <c r="Z414" s="149">
        <v>2.08</v>
      </c>
      <c r="AA414" s="156">
        <v>12.5</v>
      </c>
      <c r="AB414" s="432">
        <v>14.3</v>
      </c>
      <c r="AC414" s="440">
        <v>13.88</v>
      </c>
      <c r="AD414" s="443">
        <v>22.4</v>
      </c>
      <c r="AE414" s="443">
        <v>9.6</v>
      </c>
      <c r="AF414" s="723">
        <v>10</v>
      </c>
      <c r="AG414" s="456">
        <v>5428</v>
      </c>
      <c r="AH414" s="653">
        <v>1.5</v>
      </c>
      <c r="AI414" s="767">
        <v>0.7</v>
      </c>
      <c r="AJ414" s="796">
        <v>0.12775693531459037</v>
      </c>
      <c r="AK414" s="688">
        <v>0.870664443640918</v>
      </c>
      <c r="AL414" s="634">
        <v>2.7027027027026973</v>
      </c>
      <c r="AM414" s="631">
        <v>2.7791884355023111</v>
      </c>
      <c r="AN414" s="631">
        <v>2.8617553510468241</v>
      </c>
      <c r="AO414" s="638">
        <v>3.286863695822495</v>
      </c>
      <c r="AP414" s="808">
        <v>1.52</v>
      </c>
      <c r="AQ414" s="808">
        <v>1.48</v>
      </c>
      <c r="AR414" s="809"/>
      <c r="AS414" s="808">
        <v>1.44</v>
      </c>
      <c r="AT414" s="796">
        <v>1.4</v>
      </c>
      <c r="AU414" s="809"/>
      <c r="AV414" s="821">
        <v>1.36</v>
      </c>
      <c r="AW414" s="821">
        <v>1.32</v>
      </c>
      <c r="AX414" s="811">
        <v>1.27</v>
      </c>
      <c r="AY414" s="811">
        <v>1.22</v>
      </c>
      <c r="AZ414" s="811">
        <v>1.18</v>
      </c>
      <c r="BA414" s="811">
        <v>1.1399999999999999</v>
      </c>
      <c r="BB414" s="811">
        <v>1.1000000000000001</v>
      </c>
      <c r="BC414" s="811">
        <v>1.06</v>
      </c>
      <c r="BD414" s="811">
        <v>1.0249999999999999</v>
      </c>
      <c r="BE414" s="811">
        <v>0.98499999999999999</v>
      </c>
      <c r="BF414" s="811">
        <v>0.94499999999999995</v>
      </c>
      <c r="BG414" s="811">
        <v>0.91500000000000004</v>
      </c>
      <c r="BH414" s="810">
        <v>19.36</v>
      </c>
      <c r="BI414" s="405">
        <v>2.7027027027026973</v>
      </c>
      <c r="BJ414" s="405">
        <v>2.7777777777777901</v>
      </c>
      <c r="BK414" s="405">
        <v>2.8571428571428692</v>
      </c>
      <c r="BL414" s="306">
        <v>2.9411764705882248</v>
      </c>
      <c r="BM414" s="404">
        <v>3.0303030303030276</v>
      </c>
      <c r="BN414" s="306">
        <v>3.937007874015741</v>
      </c>
      <c r="BO414" s="306">
        <v>4.0983606557376984</v>
      </c>
      <c r="BP414" s="306">
        <v>3.3898305084745894</v>
      </c>
      <c r="BQ414" s="306">
        <v>3.5087719298245723</v>
      </c>
      <c r="BR414" s="306">
        <v>3.6363636363636154</v>
      </c>
      <c r="BS414" s="306">
        <v>3.7735849056603765</v>
      </c>
      <c r="BT414" s="306">
        <v>3.4146341463414887</v>
      </c>
      <c r="BU414" s="306">
        <v>4.0609137055837463</v>
      </c>
      <c r="BV414" s="306">
        <v>4.2328042328042326</v>
      </c>
      <c r="BW414" s="306">
        <v>3.2786885245901454</v>
      </c>
      <c r="BX414" s="404">
        <v>3.4426708638607209</v>
      </c>
      <c r="BY414" s="405">
        <v>0.49103390554743875</v>
      </c>
      <c r="BZ414" s="788" t="s">
        <v>52</v>
      </c>
      <c r="CA414" s="486">
        <v>-12.890973535859462</v>
      </c>
      <c r="CB414" s="348">
        <v>5.2526884359715256</v>
      </c>
      <c r="CC414" s="404">
        <v>61.027529491603666</v>
      </c>
      <c r="CD414" s="570">
        <v>1.6720000000000002</v>
      </c>
      <c r="CE414" s="419">
        <v>1.8392000000000004</v>
      </c>
      <c r="CF414" s="419">
        <v>2.0157632000000008</v>
      </c>
      <c r="CG414" s="419">
        <v>2.2092764672000009</v>
      </c>
      <c r="CH414" s="496">
        <v>2.4213670080512011</v>
      </c>
      <c r="CI414" s="416">
        <v>10.157606675251202</v>
      </c>
      <c r="CJ414" s="405">
        <v>15.77023237890266</v>
      </c>
      <c r="CK414" s="457">
        <v>1.46</v>
      </c>
      <c r="CL414" s="458">
        <v>2.97</v>
      </c>
      <c r="CM414" s="458">
        <v>-17.350000000000001</v>
      </c>
      <c r="CN414" s="459">
        <v>-3.8</v>
      </c>
      <c r="CO414" s="460">
        <v>-8.5</v>
      </c>
    </row>
    <row r="415" spans="1:93" ht="11.25" customHeight="1">
      <c r="A415" s="30" t="s">
        <v>3696</v>
      </c>
      <c r="B415" s="32" t="s">
        <v>3697</v>
      </c>
      <c r="C415" s="107" t="s">
        <v>3533</v>
      </c>
      <c r="D415" s="118">
        <v>13</v>
      </c>
      <c r="E415" s="121">
        <v>245</v>
      </c>
      <c r="F415" s="40" t="s">
        <v>1572</v>
      </c>
      <c r="G415" s="42" t="s">
        <v>1572</v>
      </c>
      <c r="H415" s="185">
        <v>71.180000000000007</v>
      </c>
      <c r="I415" s="227">
        <v>4.7766226468109014</v>
      </c>
      <c r="J415" s="125">
        <v>0.77</v>
      </c>
      <c r="K415" s="125">
        <v>0.85</v>
      </c>
      <c r="L415" s="84">
        <v>10.389610389610393</v>
      </c>
      <c r="M415" s="215">
        <v>42090</v>
      </c>
      <c r="N415" s="44">
        <v>42094</v>
      </c>
      <c r="O415" s="34">
        <v>42132</v>
      </c>
      <c r="P415" s="268" t="s">
        <v>3014</v>
      </c>
      <c r="Q415" s="91"/>
      <c r="R415" s="224">
        <v>3.4</v>
      </c>
      <c r="S415" s="231">
        <v>111.8421052631579</v>
      </c>
      <c r="T415" s="680">
        <v>56.381319085958381</v>
      </c>
      <c r="U415" s="227">
        <v>23.414473684210527</v>
      </c>
      <c r="V415" s="263">
        <v>12</v>
      </c>
      <c r="W415" s="161">
        <v>3.04</v>
      </c>
      <c r="X415" s="149">
        <v>5.32</v>
      </c>
      <c r="Y415" s="155">
        <v>15.06</v>
      </c>
      <c r="Z415" s="149">
        <v>2.35</v>
      </c>
      <c r="AA415" s="156">
        <v>14.9</v>
      </c>
      <c r="AB415" s="432">
        <v>10.1</v>
      </c>
      <c r="AC415" s="440">
        <v>41.28</v>
      </c>
      <c r="AD415" s="443">
        <v>8</v>
      </c>
      <c r="AE415" s="443">
        <v>4.4000000000000004</v>
      </c>
      <c r="AF415" s="723">
        <v>7</v>
      </c>
      <c r="AG415" s="456">
        <v>2674</v>
      </c>
      <c r="AH415" s="653">
        <v>0.6</v>
      </c>
      <c r="AI415" s="767">
        <v>0.83</v>
      </c>
      <c r="AJ415" s="797">
        <v>0.83960396769588164</v>
      </c>
      <c r="AK415" s="686">
        <v>1.0905532072597977</v>
      </c>
      <c r="AL415" s="634">
        <v>7.4074074074073959</v>
      </c>
      <c r="AM415" s="631">
        <v>7.5161581727784421</v>
      </c>
      <c r="AN415" s="631">
        <v>6.7168317415670531</v>
      </c>
      <c r="AO415" s="235">
        <v>6.159105027478895</v>
      </c>
      <c r="AP415" s="808">
        <v>3.0449999999999999</v>
      </c>
      <c r="AQ415" s="808">
        <v>2.835</v>
      </c>
      <c r="AR415" s="809"/>
      <c r="AS415" s="808">
        <v>2.62</v>
      </c>
      <c r="AT415" s="796">
        <v>2.4500000000000002</v>
      </c>
      <c r="AU415" s="809"/>
      <c r="AV415" s="821">
        <v>2.3050000000000002</v>
      </c>
      <c r="AW415" s="821">
        <v>2.2000000000000002</v>
      </c>
      <c r="AX415" s="811">
        <v>2.15</v>
      </c>
      <c r="AY415" s="811">
        <v>1.98</v>
      </c>
      <c r="AZ415" s="811">
        <v>1.89</v>
      </c>
      <c r="BA415" s="811">
        <v>1.7749999999999999</v>
      </c>
      <c r="BB415" s="811">
        <v>1.675</v>
      </c>
      <c r="BC415" s="811">
        <v>1.55</v>
      </c>
      <c r="BD415" s="811">
        <v>1.5</v>
      </c>
      <c r="BE415" s="812">
        <v>0</v>
      </c>
      <c r="BF415" s="812">
        <v>2.02</v>
      </c>
      <c r="BG415" s="812">
        <v>2.96</v>
      </c>
      <c r="BH415" s="810">
        <v>32.954999999999998</v>
      </c>
      <c r="BI415" s="405">
        <v>7.4074074074073959</v>
      </c>
      <c r="BJ415" s="405">
        <v>8.2061068702290019</v>
      </c>
      <c r="BK415" s="405">
        <v>6.938775510204076</v>
      </c>
      <c r="BL415" s="306">
        <v>6.2906724511930578</v>
      </c>
      <c r="BM415" s="404">
        <v>4.7727272727272618</v>
      </c>
      <c r="BN415" s="306">
        <v>2.3255813953488413</v>
      </c>
      <c r="BO415" s="306">
        <v>8.5858585858585847</v>
      </c>
      <c r="BP415" s="306">
        <v>4.7619047619047672</v>
      </c>
      <c r="BQ415" s="306">
        <v>6.4788732394366111</v>
      </c>
      <c r="BR415" s="306">
        <v>5.9701492537313383</v>
      </c>
      <c r="BS415" s="306">
        <v>8.0645161290322509</v>
      </c>
      <c r="BT415" s="306">
        <v>3.3333333333333437</v>
      </c>
      <c r="BU415" s="306">
        <v>0</v>
      </c>
      <c r="BV415" s="306">
        <v>0</v>
      </c>
      <c r="BW415" s="306">
        <v>0</v>
      </c>
      <c r="BX415" s="404">
        <v>4.8757270806937676</v>
      </c>
      <c r="BY415" s="405">
        <v>2.9629297729113926</v>
      </c>
      <c r="BZ415" s="788" t="s">
        <v>2637</v>
      </c>
      <c r="CA415" s="486">
        <v>-11.921019295832572</v>
      </c>
      <c r="CB415" s="348">
        <v>11.493454388377955</v>
      </c>
      <c r="CC415" s="404">
        <v>51.396167346541723</v>
      </c>
      <c r="CD415" s="570">
        <v>3.3495000000000004</v>
      </c>
      <c r="CE415" s="419">
        <v>3.6844500000000009</v>
      </c>
      <c r="CF415" s="419">
        <v>3.8465658000000009</v>
      </c>
      <c r="CG415" s="419">
        <v>4.0158146952000013</v>
      </c>
      <c r="CH415" s="496">
        <v>4.1925105417888018</v>
      </c>
      <c r="CI415" s="416">
        <v>19.088841036988804</v>
      </c>
      <c r="CJ415" s="405">
        <v>26.81770305842765</v>
      </c>
      <c r="CK415" s="457">
        <v>0.47</v>
      </c>
      <c r="CL415" s="458">
        <v>27.31</v>
      </c>
      <c r="CM415" s="458">
        <v>-7.53</v>
      </c>
      <c r="CN415" s="525">
        <v>-1.37</v>
      </c>
      <c r="CO415" s="508">
        <v>11.03</v>
      </c>
    </row>
    <row r="416" spans="1:93" ht="11.25" customHeight="1">
      <c r="A416" s="129" t="s">
        <v>2239</v>
      </c>
      <c r="B416" s="16" t="s">
        <v>3397</v>
      </c>
      <c r="C416" s="373" t="s">
        <v>1559</v>
      </c>
      <c r="D416" s="116">
        <v>11</v>
      </c>
      <c r="E416" s="121">
        <v>297</v>
      </c>
      <c r="F416" s="78" t="s">
        <v>2659</v>
      </c>
      <c r="G416" s="50" t="s">
        <v>2659</v>
      </c>
      <c r="H416" s="183">
        <v>63.01</v>
      </c>
      <c r="I416" s="226">
        <v>2.1583875575305509</v>
      </c>
      <c r="J416" s="127">
        <v>0.32</v>
      </c>
      <c r="K416" s="127">
        <v>0.34</v>
      </c>
      <c r="L416" s="96">
        <v>6.25</v>
      </c>
      <c r="M416" s="105">
        <v>41816</v>
      </c>
      <c r="N416" s="20">
        <v>41820</v>
      </c>
      <c r="O416" s="21">
        <v>41884</v>
      </c>
      <c r="P416" s="19" t="s">
        <v>2739</v>
      </c>
      <c r="Q416" s="430"/>
      <c r="R416" s="225">
        <v>1.36</v>
      </c>
      <c r="S416" s="675">
        <v>43.589743589743591</v>
      </c>
      <c r="T416" s="684">
        <v>20.212359580915805</v>
      </c>
      <c r="U416" s="226">
        <v>20.195512820512818</v>
      </c>
      <c r="V416" s="267">
        <v>12</v>
      </c>
      <c r="W416" s="169">
        <v>3.12</v>
      </c>
      <c r="X416" s="171" t="s">
        <v>462</v>
      </c>
      <c r="Y416" s="170">
        <v>1.04</v>
      </c>
      <c r="Z416" s="171">
        <v>1.61</v>
      </c>
      <c r="AA416" s="172">
        <v>8.6999999999999993</v>
      </c>
      <c r="AB416" s="433">
        <v>9.8000000000000007</v>
      </c>
      <c r="AC416" s="441">
        <v>0</v>
      </c>
      <c r="AD416" s="442">
        <v>9.6999999999999993</v>
      </c>
      <c r="AE416" s="442" t="s">
        <v>462</v>
      </c>
      <c r="AF416" s="724">
        <v>0</v>
      </c>
      <c r="AG416" s="461">
        <v>888</v>
      </c>
      <c r="AH416" s="678">
        <v>4.4000000000000004</v>
      </c>
      <c r="AI416" s="768">
        <v>0.09</v>
      </c>
      <c r="AJ416" s="796">
        <v>0.58862750901666017</v>
      </c>
      <c r="AK416" s="688">
        <v>0.42575411234286353</v>
      </c>
      <c r="AL416" s="632">
        <v>6.4516129032258229</v>
      </c>
      <c r="AM416" s="633">
        <v>4.4011575622509014</v>
      </c>
      <c r="AN416" s="633">
        <v>5.7096868374616028</v>
      </c>
      <c r="AO416" s="234">
        <v>13.410761451115572</v>
      </c>
      <c r="AP416" s="803">
        <v>1.32</v>
      </c>
      <c r="AQ416" s="803">
        <v>1.24</v>
      </c>
      <c r="AR416" s="802"/>
      <c r="AS416" s="801">
        <v>1.2</v>
      </c>
      <c r="AT416" s="795">
        <v>1.1599999999999999</v>
      </c>
      <c r="AU416" s="802"/>
      <c r="AV416" s="826">
        <v>1.08</v>
      </c>
      <c r="AW416" s="826">
        <v>1</v>
      </c>
      <c r="AX416" s="806">
        <v>0.9</v>
      </c>
      <c r="AY416" s="806">
        <v>0.78</v>
      </c>
      <c r="AZ416" s="806">
        <v>0.66</v>
      </c>
      <c r="BA416" s="806">
        <v>0.55000000000000004</v>
      </c>
      <c r="BB416" s="806">
        <v>0.375</v>
      </c>
      <c r="BC416" s="807">
        <v>0</v>
      </c>
      <c r="BD416" s="807">
        <v>0</v>
      </c>
      <c r="BE416" s="807">
        <v>0</v>
      </c>
      <c r="BF416" s="807">
        <v>0</v>
      </c>
      <c r="BG416" s="807">
        <v>0</v>
      </c>
      <c r="BH416" s="805">
        <v>10.265000000000001</v>
      </c>
      <c r="BI416" s="407">
        <v>6.4516129032258229</v>
      </c>
      <c r="BJ416" s="407">
        <v>3.3333333333333437</v>
      </c>
      <c r="BK416" s="407">
        <v>3.4482758620689724</v>
      </c>
      <c r="BL416" s="394">
        <v>7.4074074074073959</v>
      </c>
      <c r="BM416" s="406">
        <v>8.0000000000000071</v>
      </c>
      <c r="BN416" s="394">
        <v>11.111111111111116</v>
      </c>
      <c r="BO416" s="394">
        <v>15.384615384615374</v>
      </c>
      <c r="BP416" s="394">
        <v>18.181818181818187</v>
      </c>
      <c r="BQ416" s="394">
        <v>20</v>
      </c>
      <c r="BR416" s="394">
        <v>46.666666666666679</v>
      </c>
      <c r="BS416" s="394">
        <v>0</v>
      </c>
      <c r="BT416" s="394">
        <v>0</v>
      </c>
      <c r="BU416" s="394">
        <v>0</v>
      </c>
      <c r="BV416" s="394">
        <v>0</v>
      </c>
      <c r="BW416" s="394">
        <v>0</v>
      </c>
      <c r="BX416" s="406">
        <v>9.3323227233497938</v>
      </c>
      <c r="BY416" s="407">
        <v>11.959962292927274</v>
      </c>
      <c r="BZ416" s="787" t="s">
        <v>1863</v>
      </c>
      <c r="CA416" s="682">
        <v>-12.327438425520665</v>
      </c>
      <c r="CB416" s="350">
        <v>7.8680743949921537</v>
      </c>
      <c r="CC416" s="406">
        <v>50.073864372118422</v>
      </c>
      <c r="CD416" s="554">
        <v>1.4493600000000002</v>
      </c>
      <c r="CE416" s="417">
        <v>1.4493600000000002</v>
      </c>
      <c r="CF416" s="417">
        <v>1.4928408000000002</v>
      </c>
      <c r="CG416" s="417">
        <v>1.5376260240000001</v>
      </c>
      <c r="CH416" s="495">
        <v>1.5837548047200003</v>
      </c>
      <c r="CI416" s="418">
        <v>7.5129416287200002</v>
      </c>
      <c r="CJ416" s="407">
        <v>11.923411567560706</v>
      </c>
      <c r="CK416" s="462">
        <v>0.82</v>
      </c>
      <c r="CL416" s="463">
        <v>30.68</v>
      </c>
      <c r="CM416" s="463">
        <v>-3.27</v>
      </c>
      <c r="CN416" s="529">
        <v>-0.35</v>
      </c>
      <c r="CO416" s="530">
        <v>8.31</v>
      </c>
    </row>
    <row r="417" spans="1:93" ht="11.25" customHeight="1">
      <c r="A417" s="86" t="s">
        <v>1429</v>
      </c>
      <c r="B417" s="24" t="s">
        <v>1430</v>
      </c>
      <c r="C417" s="29" t="s">
        <v>3417</v>
      </c>
      <c r="D417" s="117">
        <v>11</v>
      </c>
      <c r="E417" s="121">
        <v>310</v>
      </c>
      <c r="F417" s="57" t="s">
        <v>2659</v>
      </c>
      <c r="G417" s="49" t="s">
        <v>2659</v>
      </c>
      <c r="H417" s="184">
        <v>26.78</v>
      </c>
      <c r="I417" s="227">
        <v>1.9417475728155338</v>
      </c>
      <c r="J417" s="126">
        <v>0.12</v>
      </c>
      <c r="K417" s="126">
        <v>0.13</v>
      </c>
      <c r="L417" s="83">
        <v>8.3333333333333481</v>
      </c>
      <c r="M417" s="140">
        <v>42069</v>
      </c>
      <c r="N417" s="27">
        <v>42073</v>
      </c>
      <c r="O417" s="28">
        <v>42087</v>
      </c>
      <c r="P417" s="93" t="s">
        <v>916</v>
      </c>
      <c r="Q417" s="198"/>
      <c r="R417" s="224">
        <v>0.52</v>
      </c>
      <c r="S417" s="231">
        <v>70.270270270270274</v>
      </c>
      <c r="T417" s="680">
        <v>54.286890060187673</v>
      </c>
      <c r="U417" s="227">
        <v>36.189189189189193</v>
      </c>
      <c r="V417" s="263">
        <v>12</v>
      </c>
      <c r="W417" s="161">
        <v>0.74</v>
      </c>
      <c r="X417" s="149">
        <v>2.78</v>
      </c>
      <c r="Y417" s="155">
        <v>0.89</v>
      </c>
      <c r="Z417" s="149">
        <v>1.48</v>
      </c>
      <c r="AA417" s="156">
        <v>4.0999999999999996</v>
      </c>
      <c r="AB417" s="432">
        <v>-49.1</v>
      </c>
      <c r="AC417" s="440">
        <v>248.34</v>
      </c>
      <c r="AD417" s="443">
        <v>10.1</v>
      </c>
      <c r="AE417" s="443">
        <v>13</v>
      </c>
      <c r="AF417" s="723">
        <v>6</v>
      </c>
      <c r="AG417" s="466">
        <v>530</v>
      </c>
      <c r="AH417" s="653">
        <v>2.2999999999999998</v>
      </c>
      <c r="AI417" s="767">
        <v>0.03</v>
      </c>
      <c r="AJ417" s="796">
        <v>1.1269720653750381</v>
      </c>
      <c r="AK417" s="688" t="s">
        <v>462</v>
      </c>
      <c r="AL417" s="634">
        <v>9.0909090909090828</v>
      </c>
      <c r="AM417" s="631">
        <v>10.064241629820891</v>
      </c>
      <c r="AN417" s="631">
        <v>11.382417860287886</v>
      </c>
      <c r="AO417" s="235" t="s">
        <v>462</v>
      </c>
      <c r="AP417" s="808">
        <v>0.48</v>
      </c>
      <c r="AQ417" s="808">
        <v>0.44</v>
      </c>
      <c r="AR417" s="809"/>
      <c r="AS417" s="808">
        <v>0.4</v>
      </c>
      <c r="AT417" s="796">
        <v>0.36</v>
      </c>
      <c r="AU417" s="809"/>
      <c r="AV417" s="821">
        <v>0.32</v>
      </c>
      <c r="AW417" s="821">
        <v>0.28000000000000003</v>
      </c>
      <c r="AX417" s="811">
        <v>0.24</v>
      </c>
      <c r="AY417" s="811">
        <v>0.2</v>
      </c>
      <c r="AZ417" s="812">
        <v>0.16</v>
      </c>
      <c r="BA417" s="811">
        <v>0.08</v>
      </c>
      <c r="BB417" s="812">
        <v>0</v>
      </c>
      <c r="BC417" s="812">
        <v>0</v>
      </c>
      <c r="BD417" s="812">
        <v>0</v>
      </c>
      <c r="BE417" s="812">
        <v>0</v>
      </c>
      <c r="BF417" s="812">
        <v>0</v>
      </c>
      <c r="BG417" s="812">
        <v>0</v>
      </c>
      <c r="BH417" s="810">
        <v>2.96</v>
      </c>
      <c r="BI417" s="405">
        <v>9.0909090909090828</v>
      </c>
      <c r="BJ417" s="405">
        <v>9.9999999999999858</v>
      </c>
      <c r="BK417" s="405">
        <v>11.111111111111116</v>
      </c>
      <c r="BL417" s="306">
        <v>12.5</v>
      </c>
      <c r="BM417" s="404">
        <v>14.285714285714279</v>
      </c>
      <c r="BN417" s="306">
        <v>16.666666666666675</v>
      </c>
      <c r="BO417" s="306">
        <v>20</v>
      </c>
      <c r="BP417" s="306">
        <v>25</v>
      </c>
      <c r="BQ417" s="306">
        <v>100</v>
      </c>
      <c r="BR417" s="306">
        <v>0</v>
      </c>
      <c r="BS417" s="306">
        <v>0</v>
      </c>
      <c r="BT417" s="306">
        <v>0</v>
      </c>
      <c r="BU417" s="306">
        <v>0</v>
      </c>
      <c r="BV417" s="306">
        <v>0</v>
      </c>
      <c r="BW417" s="306">
        <v>0</v>
      </c>
      <c r="BX417" s="404">
        <v>14.576960076960075</v>
      </c>
      <c r="BY417" s="405">
        <v>24.196272925630716</v>
      </c>
      <c r="BZ417" s="788" t="s">
        <v>2637</v>
      </c>
      <c r="CA417" s="486">
        <v>-22.865023756085776</v>
      </c>
      <c r="CB417" s="348">
        <v>13.324165433103419</v>
      </c>
      <c r="CC417" s="404">
        <v>56.516175266175267</v>
      </c>
      <c r="CD417" s="570">
        <v>0.48480000000000001</v>
      </c>
      <c r="CE417" s="419">
        <v>0.53328000000000009</v>
      </c>
      <c r="CF417" s="419">
        <v>0.58660800000000013</v>
      </c>
      <c r="CG417" s="419">
        <v>0.6452688000000002</v>
      </c>
      <c r="CH417" s="496">
        <v>0.70979568000000026</v>
      </c>
      <c r="CI417" s="416">
        <v>2.9597524800000006</v>
      </c>
      <c r="CJ417" s="405">
        <v>11.052100373412996</v>
      </c>
      <c r="CK417" s="457">
        <v>1</v>
      </c>
      <c r="CL417" s="458">
        <v>8.86</v>
      </c>
      <c r="CM417" s="458">
        <v>-13.28</v>
      </c>
      <c r="CN417" s="525">
        <v>-2.95</v>
      </c>
      <c r="CO417" s="508">
        <v>-4.18</v>
      </c>
    </row>
    <row r="418" spans="1:93" ht="11.25" customHeight="1">
      <c r="A418" s="23" t="s">
        <v>2602</v>
      </c>
      <c r="B418" s="24" t="s">
        <v>382</v>
      </c>
      <c r="C418" s="217" t="s">
        <v>1226</v>
      </c>
      <c r="D418" s="117">
        <v>6</v>
      </c>
      <c r="E418" s="24">
        <v>426</v>
      </c>
      <c r="F418" s="57" t="s">
        <v>2659</v>
      </c>
      <c r="G418" s="49" t="s">
        <v>2659</v>
      </c>
      <c r="H418" s="184">
        <v>54.35</v>
      </c>
      <c r="I418" s="227">
        <v>3.385464581416743</v>
      </c>
      <c r="J418" s="374">
        <v>0.23371920000000002</v>
      </c>
      <c r="K418" s="126">
        <v>0.46</v>
      </c>
      <c r="L418" s="83">
        <v>96.817377434117518</v>
      </c>
      <c r="M418" s="140">
        <v>41801</v>
      </c>
      <c r="N418" s="27">
        <v>41803</v>
      </c>
      <c r="O418" s="28">
        <v>41817</v>
      </c>
      <c r="P418" s="93" t="s">
        <v>464</v>
      </c>
      <c r="Q418" s="428" t="s">
        <v>1395</v>
      </c>
      <c r="R418" s="224">
        <v>1.84</v>
      </c>
      <c r="S418" s="231">
        <v>32.337434094903337</v>
      </c>
      <c r="T418" s="680">
        <v>-31.045693764860061</v>
      </c>
      <c r="U418" s="227">
        <v>9.5518453427065015</v>
      </c>
      <c r="V418" s="263">
        <v>12</v>
      </c>
      <c r="W418" s="161">
        <v>5.69</v>
      </c>
      <c r="X418" s="149" t="s">
        <v>462</v>
      </c>
      <c r="Y418" s="155">
        <v>1.04</v>
      </c>
      <c r="Z418" s="149">
        <v>1.1200000000000001</v>
      </c>
      <c r="AA418" s="156">
        <v>11.6</v>
      </c>
      <c r="AB418" s="432">
        <v>12</v>
      </c>
      <c r="AC418" s="440">
        <v>-10.79</v>
      </c>
      <c r="AD418" s="443">
        <v>10.1</v>
      </c>
      <c r="AE418" s="443">
        <v>-7.04</v>
      </c>
      <c r="AF418" s="723">
        <v>34</v>
      </c>
      <c r="AG418" s="456">
        <v>22280</v>
      </c>
      <c r="AH418" s="653">
        <v>0.23</v>
      </c>
      <c r="AI418" s="767">
        <v>0.15</v>
      </c>
      <c r="AJ418" s="796">
        <v>7.7390679862762441</v>
      </c>
      <c r="AK418" s="688" t="s">
        <v>462</v>
      </c>
      <c r="AL418" s="634">
        <v>97.272037800672166</v>
      </c>
      <c r="AM418" s="631">
        <v>58.59815706976579</v>
      </c>
      <c r="AN418" s="631">
        <v>78.164586661390061</v>
      </c>
      <c r="AO418" s="235" t="s">
        <v>462</v>
      </c>
      <c r="AP418" s="808">
        <v>1.6137192000000002</v>
      </c>
      <c r="AQ418" s="808">
        <v>0.81801720000000011</v>
      </c>
      <c r="AR418" s="809"/>
      <c r="AS418" s="808">
        <v>0.4404708</v>
      </c>
      <c r="AT418" s="796">
        <v>0.40451400000000004</v>
      </c>
      <c r="AU418" s="809"/>
      <c r="AV418" s="821">
        <v>0.36855719999999997</v>
      </c>
      <c r="AW418" s="821">
        <v>8.9892000000000014E-2</v>
      </c>
      <c r="AX418" s="812">
        <v>0</v>
      </c>
      <c r="AY418" s="812">
        <v>0</v>
      </c>
      <c r="AZ418" s="812">
        <v>0</v>
      </c>
      <c r="BA418" s="812">
        <v>0</v>
      </c>
      <c r="BB418" s="812">
        <v>0</v>
      </c>
      <c r="BC418" s="812">
        <v>0</v>
      </c>
      <c r="BD418" s="812">
        <v>0</v>
      </c>
      <c r="BE418" s="812">
        <v>0</v>
      </c>
      <c r="BF418" s="812">
        <v>0</v>
      </c>
      <c r="BG418" s="812">
        <v>0</v>
      </c>
      <c r="BH418" s="810">
        <v>3.7351703999999999</v>
      </c>
      <c r="BI418" s="405">
        <v>97.272037800672166</v>
      </c>
      <c r="BJ418" s="405">
        <v>85.714285714285737</v>
      </c>
      <c r="BK418" s="405">
        <v>8.8888888888888786</v>
      </c>
      <c r="BL418" s="306">
        <v>9.7560975609756184</v>
      </c>
      <c r="BM418" s="404">
        <v>310</v>
      </c>
      <c r="BN418" s="306">
        <v>0</v>
      </c>
      <c r="BO418" s="306">
        <v>0</v>
      </c>
      <c r="BP418" s="306">
        <v>0</v>
      </c>
      <c r="BQ418" s="306">
        <v>0</v>
      </c>
      <c r="BR418" s="306">
        <v>0</v>
      </c>
      <c r="BS418" s="306">
        <v>0</v>
      </c>
      <c r="BT418" s="306">
        <v>0</v>
      </c>
      <c r="BU418" s="306">
        <v>0</v>
      </c>
      <c r="BV418" s="306">
        <v>0</v>
      </c>
      <c r="BW418" s="306">
        <v>0</v>
      </c>
      <c r="BX418" s="404">
        <v>34.108753997654823</v>
      </c>
      <c r="BY418" s="405">
        <v>79.846467427438853</v>
      </c>
      <c r="BZ418" s="788" t="s">
        <v>1465</v>
      </c>
      <c r="CA418" s="486">
        <v>71.998205900100302</v>
      </c>
      <c r="CB418" s="348">
        <v>81.550051242806802</v>
      </c>
      <c r="CC418" s="404">
        <v>60.391072056239018</v>
      </c>
      <c r="CD418" s="570">
        <v>1.7750911200000004</v>
      </c>
      <c r="CE418" s="419">
        <v>1.7928420312000004</v>
      </c>
      <c r="CF418" s="419">
        <v>1.8107704515120004</v>
      </c>
      <c r="CG418" s="419">
        <v>1.8288781560271206</v>
      </c>
      <c r="CH418" s="496">
        <v>1.8471669375873918</v>
      </c>
      <c r="CI418" s="416">
        <v>9.0547486963265129</v>
      </c>
      <c r="CJ418" s="405">
        <v>16.660071198392849</v>
      </c>
      <c r="CK418" s="457">
        <v>1.92</v>
      </c>
      <c r="CL418" s="458">
        <v>10.36</v>
      </c>
      <c r="CM418" s="458">
        <v>-36.409999999999997</v>
      </c>
      <c r="CN418" s="525">
        <v>-7.22</v>
      </c>
      <c r="CO418" s="508">
        <v>-24.39</v>
      </c>
    </row>
    <row r="419" spans="1:93" ht="11.25" customHeight="1">
      <c r="A419" s="86" t="s">
        <v>2249</v>
      </c>
      <c r="B419" s="24" t="s">
        <v>677</v>
      </c>
      <c r="C419" s="98" t="s">
        <v>2678</v>
      </c>
      <c r="D419" s="117">
        <v>25</v>
      </c>
      <c r="E419" s="121">
        <v>104</v>
      </c>
      <c r="F419" s="38" t="s">
        <v>2049</v>
      </c>
      <c r="G419" s="39" t="s">
        <v>2049</v>
      </c>
      <c r="H419" s="161">
        <v>40.24</v>
      </c>
      <c r="I419" s="227">
        <v>4.1749502982107352</v>
      </c>
      <c r="J419" s="113">
        <v>0.40500000000000003</v>
      </c>
      <c r="K419" s="113">
        <v>0.42</v>
      </c>
      <c r="L419" s="83">
        <v>3.7037037037036979</v>
      </c>
      <c r="M419" s="140">
        <v>41849</v>
      </c>
      <c r="N419" s="27">
        <v>41851</v>
      </c>
      <c r="O419" s="28">
        <v>41866</v>
      </c>
      <c r="P419" s="26" t="s">
        <v>1518</v>
      </c>
      <c r="Q419" s="24"/>
      <c r="R419" s="224">
        <v>1.68</v>
      </c>
      <c r="S419" s="231">
        <v>137.70491803278688</v>
      </c>
      <c r="T419" s="680">
        <v>56.932340716760876</v>
      </c>
      <c r="U419" s="227">
        <v>32.983606557377051</v>
      </c>
      <c r="V419" s="263">
        <v>12</v>
      </c>
      <c r="W419" s="161">
        <v>1.22</v>
      </c>
      <c r="X419" s="149">
        <v>9.2899999999999991</v>
      </c>
      <c r="Y419" s="155">
        <v>12.22</v>
      </c>
      <c r="Z419" s="149">
        <v>1.68</v>
      </c>
      <c r="AA419" s="156">
        <v>10.6</v>
      </c>
      <c r="AB419" s="432">
        <v>18.100000000000001</v>
      </c>
      <c r="AC419" s="440">
        <v>4.59</v>
      </c>
      <c r="AD419" s="443">
        <v>16.399999999999999</v>
      </c>
      <c r="AE419" s="443">
        <v>3.55</v>
      </c>
      <c r="AF419" s="723">
        <v>10</v>
      </c>
      <c r="AG419" s="456">
        <v>5312</v>
      </c>
      <c r="AH419" s="653">
        <v>0.9</v>
      </c>
      <c r="AI419" s="767">
        <v>0.56000000000000005</v>
      </c>
      <c r="AJ419" s="796">
        <v>0.11734680787473516</v>
      </c>
      <c r="AK419" s="688">
        <v>0.77230613750714228</v>
      </c>
      <c r="AL419" s="634">
        <v>3.1249999999999778</v>
      </c>
      <c r="AM419" s="631">
        <v>2.5488602286219297</v>
      </c>
      <c r="AN419" s="631">
        <v>1.9244876491456564</v>
      </c>
      <c r="AO419" s="638">
        <v>2.4918714945831422</v>
      </c>
      <c r="AP419" s="808">
        <v>1.65</v>
      </c>
      <c r="AQ419" s="808">
        <v>1.6</v>
      </c>
      <c r="AR419" s="809"/>
      <c r="AS419" s="808">
        <v>1.56</v>
      </c>
      <c r="AT419" s="796">
        <v>1.53</v>
      </c>
      <c r="AU419" s="809"/>
      <c r="AV419" s="821">
        <v>1.51</v>
      </c>
      <c r="AW419" s="827">
        <v>1.5</v>
      </c>
      <c r="AX419" s="811">
        <v>1.48</v>
      </c>
      <c r="AY419" s="811">
        <v>1.4</v>
      </c>
      <c r="AZ419" s="811">
        <v>1.32</v>
      </c>
      <c r="BA419" s="812">
        <v>1.3</v>
      </c>
      <c r="BB419" s="811">
        <v>1.29</v>
      </c>
      <c r="BC419" s="812">
        <v>1.28</v>
      </c>
      <c r="BD419" s="811">
        <v>1.27</v>
      </c>
      <c r="BE419" s="812">
        <v>1.26</v>
      </c>
      <c r="BF419" s="811">
        <v>1.2450000000000001</v>
      </c>
      <c r="BG419" s="812">
        <v>1.24</v>
      </c>
      <c r="BH419" s="810">
        <v>22.434999999999999</v>
      </c>
      <c r="BI419" s="405">
        <v>3.1249999999999778</v>
      </c>
      <c r="BJ419" s="405">
        <v>2.5641025641025772</v>
      </c>
      <c r="BK419" s="405">
        <v>1.9607843137254832</v>
      </c>
      <c r="BL419" s="306">
        <v>1.3245033112582849</v>
      </c>
      <c r="BM419" s="404">
        <v>0.66666666666665986</v>
      </c>
      <c r="BN419" s="306">
        <v>1.3513513513513598</v>
      </c>
      <c r="BO419" s="306">
        <v>5.7142857142857162</v>
      </c>
      <c r="BP419" s="306">
        <v>6.0606060606060552</v>
      </c>
      <c r="BQ419" s="306">
        <v>1.538461538461533</v>
      </c>
      <c r="BR419" s="306">
        <v>0.77519379844961378</v>
      </c>
      <c r="BS419" s="306">
        <v>0.78125</v>
      </c>
      <c r="BT419" s="306">
        <v>0.78740157480314821</v>
      </c>
      <c r="BU419" s="306">
        <v>0.79365079365079083</v>
      </c>
      <c r="BV419" s="306">
        <v>1.2048192771084265</v>
      </c>
      <c r="BW419" s="306">
        <v>0.40322580645162365</v>
      </c>
      <c r="BX419" s="404">
        <v>1.9367535180614166</v>
      </c>
      <c r="BY419" s="405">
        <v>1.7082315315785563</v>
      </c>
      <c r="BZ419" s="788" t="s">
        <v>2637</v>
      </c>
      <c r="CA419" s="486">
        <v>-26.884168610020659</v>
      </c>
      <c r="CB419" s="348">
        <v>6.0994379473563916</v>
      </c>
      <c r="CC419" s="404">
        <v>39.416977641320209</v>
      </c>
      <c r="CD419" s="570">
        <v>1.8149999999999999</v>
      </c>
      <c r="CE419" s="419">
        <v>1.8983085</v>
      </c>
      <c r="CF419" s="419">
        <v>1.96569845175</v>
      </c>
      <c r="CG419" s="419">
        <v>2.0354807467871252</v>
      </c>
      <c r="CH419" s="496">
        <v>2.1077403132980685</v>
      </c>
      <c r="CI419" s="416">
        <v>9.8222280118351932</v>
      </c>
      <c r="CJ419" s="405">
        <v>24.409115337562607</v>
      </c>
      <c r="CK419" s="457">
        <v>0.36</v>
      </c>
      <c r="CL419" s="458">
        <v>27.91</v>
      </c>
      <c r="CM419" s="458">
        <v>-8.56</v>
      </c>
      <c r="CN419" s="525">
        <v>-2.31</v>
      </c>
      <c r="CO419" s="508">
        <v>8.1</v>
      </c>
    </row>
    <row r="420" spans="1:93" ht="11.25" customHeight="1">
      <c r="A420" s="30" t="s">
        <v>2025</v>
      </c>
      <c r="B420" s="32" t="s">
        <v>1234</v>
      </c>
      <c r="C420" s="35" t="s">
        <v>1547</v>
      </c>
      <c r="D420" s="118">
        <v>5</v>
      </c>
      <c r="E420" s="24">
        <v>620</v>
      </c>
      <c r="F420" s="65" t="s">
        <v>2659</v>
      </c>
      <c r="G420" s="66" t="s">
        <v>2659</v>
      </c>
      <c r="H420" s="185">
        <v>60.42</v>
      </c>
      <c r="I420" s="229">
        <v>1.9860973187686197</v>
      </c>
      <c r="J420" s="125">
        <v>0.27</v>
      </c>
      <c r="K420" s="125">
        <v>0.3</v>
      </c>
      <c r="L420" s="84">
        <v>11.111111111111093</v>
      </c>
      <c r="M420" s="215">
        <v>42046</v>
      </c>
      <c r="N420" s="44">
        <v>42048</v>
      </c>
      <c r="O420" s="34">
        <v>42066</v>
      </c>
      <c r="P420" s="43" t="s">
        <v>1884</v>
      </c>
      <c r="Q420" s="198"/>
      <c r="R420" s="192">
        <v>1.2</v>
      </c>
      <c r="S420" s="672">
        <v>29.55665024630542</v>
      </c>
      <c r="T420" s="681">
        <v>51.931840218729654</v>
      </c>
      <c r="U420" s="229">
        <v>14.881773399014779</v>
      </c>
      <c r="V420" s="264">
        <v>12</v>
      </c>
      <c r="W420" s="162">
        <v>4.0599999999999996</v>
      </c>
      <c r="X420" s="150">
        <v>1.32</v>
      </c>
      <c r="Y420" s="157">
        <v>1.1100000000000001</v>
      </c>
      <c r="Z420" s="150">
        <v>3.49</v>
      </c>
      <c r="AA420" s="158">
        <v>28</v>
      </c>
      <c r="AB420" s="434">
        <v>35.200000000000003</v>
      </c>
      <c r="AC420" s="444">
        <v>9.91</v>
      </c>
      <c r="AD420" s="445">
        <v>104.7</v>
      </c>
      <c r="AE420" s="445">
        <v>11.25</v>
      </c>
      <c r="AF420" s="725">
        <v>4</v>
      </c>
      <c r="AG420" s="467">
        <v>1005</v>
      </c>
      <c r="AH420" s="679">
        <v>0.1</v>
      </c>
      <c r="AI420" s="769">
        <v>0.81</v>
      </c>
      <c r="AJ420" s="796">
        <v>0.1966484724036415</v>
      </c>
      <c r="AK420" s="688" t="s">
        <v>462</v>
      </c>
      <c r="AL420" s="635">
        <v>45.71428571428573</v>
      </c>
      <c r="AM420" s="636">
        <v>32.347527341766515</v>
      </c>
      <c r="AN420" s="636">
        <v>20.589095060661265</v>
      </c>
      <c r="AO420" s="236" t="s">
        <v>462</v>
      </c>
      <c r="AP420" s="814">
        <v>1.02</v>
      </c>
      <c r="AQ420" s="814">
        <v>0.7</v>
      </c>
      <c r="AR420" s="815"/>
      <c r="AS420" s="814">
        <v>0.48</v>
      </c>
      <c r="AT420" s="797">
        <v>0.44</v>
      </c>
      <c r="AU420" s="815"/>
      <c r="AV420" s="829">
        <v>0.4</v>
      </c>
      <c r="AW420" s="829">
        <v>0.4</v>
      </c>
      <c r="AX420" s="820">
        <v>0.4</v>
      </c>
      <c r="AY420" s="820">
        <v>0.4</v>
      </c>
      <c r="AZ420" s="820">
        <v>0.4</v>
      </c>
      <c r="BA420" s="817">
        <v>0.4</v>
      </c>
      <c r="BB420" s="820">
        <v>0</v>
      </c>
      <c r="BC420" s="820">
        <v>0</v>
      </c>
      <c r="BD420" s="820">
        <v>0</v>
      </c>
      <c r="BE420" s="820">
        <v>0</v>
      </c>
      <c r="BF420" s="820">
        <v>0</v>
      </c>
      <c r="BG420" s="820">
        <v>0</v>
      </c>
      <c r="BH420" s="816">
        <v>5.04</v>
      </c>
      <c r="BI420" s="409">
        <v>45.71428571428573</v>
      </c>
      <c r="BJ420" s="409">
        <v>45.833333333333329</v>
      </c>
      <c r="BK420" s="409">
        <v>9.0909090909090828</v>
      </c>
      <c r="BL420" s="395">
        <v>9.9999999999999858</v>
      </c>
      <c r="BM420" s="408">
        <v>0</v>
      </c>
      <c r="BN420" s="395">
        <v>0</v>
      </c>
      <c r="BO420" s="395">
        <v>0</v>
      </c>
      <c r="BP420" s="395">
        <v>0</v>
      </c>
      <c r="BQ420" s="395">
        <v>0</v>
      </c>
      <c r="BR420" s="395">
        <v>0</v>
      </c>
      <c r="BS420" s="395">
        <v>0</v>
      </c>
      <c r="BT420" s="395">
        <v>0</v>
      </c>
      <c r="BU420" s="395">
        <v>0</v>
      </c>
      <c r="BV420" s="395">
        <v>0</v>
      </c>
      <c r="BW420" s="395">
        <v>0</v>
      </c>
      <c r="BX420" s="408">
        <v>7.3759018759018753</v>
      </c>
      <c r="BY420" s="409">
        <v>15.399298823143374</v>
      </c>
      <c r="BZ420" s="654" t="s">
        <v>1464</v>
      </c>
      <c r="CA420" s="487">
        <v>7.6934189804151067</v>
      </c>
      <c r="CB420" s="349">
        <v>22.575192379429886</v>
      </c>
      <c r="CC420" s="408">
        <v>63.979108573418912</v>
      </c>
      <c r="CD420" s="574">
        <v>1.1220000000000001</v>
      </c>
      <c r="CE420" s="420">
        <v>1.2331902000000001</v>
      </c>
      <c r="CF420" s="420">
        <v>1.3565092200000002</v>
      </c>
      <c r="CG420" s="420">
        <v>1.4921601420000004</v>
      </c>
      <c r="CH420" s="497">
        <v>1.6413761562000004</v>
      </c>
      <c r="CI420" s="421">
        <v>6.8452357182000014</v>
      </c>
      <c r="CJ420" s="409">
        <v>11.329420255213506</v>
      </c>
      <c r="CK420" s="468">
        <v>1.31</v>
      </c>
      <c r="CL420" s="469">
        <v>28.93</v>
      </c>
      <c r="CM420" s="469">
        <v>-3.71</v>
      </c>
      <c r="CN420" s="528">
        <v>2.76</v>
      </c>
      <c r="CO420" s="476">
        <v>10.26</v>
      </c>
    </row>
    <row r="421" spans="1:93" ht="11.25" customHeight="1">
      <c r="A421" s="15" t="s">
        <v>1120</v>
      </c>
      <c r="B421" s="16" t="s">
        <v>1119</v>
      </c>
      <c r="C421" s="22" t="s">
        <v>1737</v>
      </c>
      <c r="D421" s="116">
        <v>14</v>
      </c>
      <c r="E421" s="121">
        <v>202</v>
      </c>
      <c r="F421" s="36" t="s">
        <v>1572</v>
      </c>
      <c r="G421" s="37" t="s">
        <v>1572</v>
      </c>
      <c r="H421" s="985">
        <v>78.150000000000006</v>
      </c>
      <c r="I421" s="227">
        <v>3.0932309660908506</v>
      </c>
      <c r="J421" s="111">
        <v>2.1635420000000001</v>
      </c>
      <c r="K421" s="111">
        <v>2.41736</v>
      </c>
      <c r="L421" s="96">
        <v>11.731595688921214</v>
      </c>
      <c r="M421" s="875">
        <v>41743</v>
      </c>
      <c r="N421" s="873">
        <v>41745</v>
      </c>
      <c r="O421" s="874">
        <v>41789</v>
      </c>
      <c r="P421" s="19" t="s">
        <v>3155</v>
      </c>
      <c r="Q421" s="16" t="s">
        <v>1121</v>
      </c>
      <c r="R421" s="224">
        <v>2.41736</v>
      </c>
      <c r="S421" s="231">
        <v>50.891789473684213</v>
      </c>
      <c r="T421" s="680" t="s">
        <v>462</v>
      </c>
      <c r="U421" s="227">
        <v>16.452631578947368</v>
      </c>
      <c r="V421" s="263">
        <v>12</v>
      </c>
      <c r="W421" s="478">
        <v>4.75</v>
      </c>
      <c r="X421" s="480" t="s">
        <v>462</v>
      </c>
      <c r="Y421" s="479" t="s">
        <v>462</v>
      </c>
      <c r="Z421" s="480" t="s">
        <v>462</v>
      </c>
      <c r="AA421" s="481" t="s">
        <v>462</v>
      </c>
      <c r="AB421" s="484" t="s">
        <v>462</v>
      </c>
      <c r="AC421" s="482" t="s">
        <v>462</v>
      </c>
      <c r="AD421" s="523" t="s">
        <v>462</v>
      </c>
      <c r="AE421" s="482" t="s">
        <v>462</v>
      </c>
      <c r="AF421" s="723">
        <v>3</v>
      </c>
      <c r="AG421" s="735">
        <v>252002</v>
      </c>
      <c r="AH421" s="710" t="s">
        <v>462</v>
      </c>
      <c r="AI421" s="479" t="s">
        <v>462</v>
      </c>
      <c r="AJ421" s="795" t="s">
        <v>462</v>
      </c>
      <c r="AK421" s="794">
        <v>0.90578132948591306</v>
      </c>
      <c r="AL421" s="634">
        <v>11.731595688921214</v>
      </c>
      <c r="AM421" s="631">
        <v>5.0962567526084745</v>
      </c>
      <c r="AN421" s="631">
        <v>14.339870733308558</v>
      </c>
      <c r="AO421" s="235">
        <v>15.831492951447036</v>
      </c>
      <c r="AP421" s="808">
        <v>2.41736</v>
      </c>
      <c r="AQ421" s="808">
        <v>2.1635420000000001</v>
      </c>
      <c r="AR421" s="809"/>
      <c r="AS421" s="808">
        <v>2.1122640000000001</v>
      </c>
      <c r="AT421" s="796">
        <v>2.0824739999999999</v>
      </c>
      <c r="AU421" s="809"/>
      <c r="AV421" s="821">
        <v>1.379429</v>
      </c>
      <c r="AW421" s="821">
        <v>1.2369520000000001</v>
      </c>
      <c r="AX421" s="811">
        <v>1.1526829999999999</v>
      </c>
      <c r="AY421" s="811">
        <v>0.84554700000000005</v>
      </c>
      <c r="AZ421" s="811">
        <v>0.69240000000000002</v>
      </c>
      <c r="BA421" s="811">
        <v>0.6704</v>
      </c>
      <c r="BB421" s="811">
        <v>0.55600000000000005</v>
      </c>
      <c r="BC421" s="811">
        <v>0.5272</v>
      </c>
      <c r="BD421" s="811">
        <v>0.38400000000000001</v>
      </c>
      <c r="BE421" s="811">
        <v>0.31900000000000001</v>
      </c>
      <c r="BF421" s="811">
        <v>0.21564</v>
      </c>
      <c r="BG421" s="811">
        <v>0.21318000000000001</v>
      </c>
      <c r="BH421" s="810">
        <v>16.968071000000002</v>
      </c>
      <c r="BI421" s="405">
        <v>11.731595688921214</v>
      </c>
      <c r="BJ421" s="405">
        <v>2.4276321520416033</v>
      </c>
      <c r="BK421" s="405">
        <v>1.4305100567882256</v>
      </c>
      <c r="BL421" s="306">
        <v>50.966378117322449</v>
      </c>
      <c r="BM421" s="404">
        <v>11.518393599751642</v>
      </c>
      <c r="BN421" s="306">
        <v>7.3106829891652847</v>
      </c>
      <c r="BO421" s="306">
        <v>36.323941779699979</v>
      </c>
      <c r="BP421" s="306">
        <v>22.11828422876949</v>
      </c>
      <c r="BQ421" s="306">
        <v>3.281622911694515</v>
      </c>
      <c r="BR421" s="306">
        <v>20.575539568345302</v>
      </c>
      <c r="BS421" s="306">
        <v>5.4628224582701224</v>
      </c>
      <c r="BT421" s="306">
        <v>37.291666666666657</v>
      </c>
      <c r="BU421" s="306">
        <v>20.376175548589348</v>
      </c>
      <c r="BV421" s="306">
        <v>47.931738081988499</v>
      </c>
      <c r="BW421" s="306">
        <v>1.1539544047283856</v>
      </c>
      <c r="BX421" s="404">
        <v>18.660062550182847</v>
      </c>
      <c r="BY421" s="405">
        <v>16.499583557041305</v>
      </c>
      <c r="BZ421" s="788" t="s">
        <v>1862</v>
      </c>
      <c r="CA421" s="486">
        <v>0.98047012045203985</v>
      </c>
      <c r="CB421" s="348">
        <v>17.433101699399408</v>
      </c>
      <c r="CC421" s="404">
        <v>50.493686271041071</v>
      </c>
      <c r="CD421" s="570">
        <v>2.4898807999999999</v>
      </c>
      <c r="CE421" s="419">
        <v>2.5645772239999998</v>
      </c>
      <c r="CF421" s="419">
        <v>2.6415145407199998</v>
      </c>
      <c r="CG421" s="419">
        <v>2.7207599769415998</v>
      </c>
      <c r="CH421" s="496">
        <v>2.8023827762498477</v>
      </c>
      <c r="CI421" s="416">
        <v>13.219115317911447</v>
      </c>
      <c r="CJ421" s="405">
        <v>16.915054789394045</v>
      </c>
      <c r="CK421" s="523" t="s">
        <v>462</v>
      </c>
      <c r="CL421" s="502">
        <v>18.78</v>
      </c>
      <c r="CM421" s="502">
        <v>-3.11</v>
      </c>
      <c r="CN421" s="526">
        <v>2.66</v>
      </c>
      <c r="CO421" s="527">
        <v>4.87</v>
      </c>
    </row>
    <row r="422" spans="1:93" ht="11.25" customHeight="1">
      <c r="A422" s="23" t="s">
        <v>602</v>
      </c>
      <c r="B422" s="24" t="s">
        <v>603</v>
      </c>
      <c r="C422" s="29" t="s">
        <v>2172</v>
      </c>
      <c r="D422" s="117">
        <v>19</v>
      </c>
      <c r="E422" s="121">
        <v>158</v>
      </c>
      <c r="F422" s="38" t="s">
        <v>2049</v>
      </c>
      <c r="G422" s="39" t="s">
        <v>2049</v>
      </c>
      <c r="H422" s="161">
        <v>62.58</v>
      </c>
      <c r="I422" s="227">
        <v>2.8763183125599232</v>
      </c>
      <c r="J422" s="113">
        <v>0.42</v>
      </c>
      <c r="K422" s="113">
        <v>0.45</v>
      </c>
      <c r="L422" s="83">
        <v>7.1428571428571397</v>
      </c>
      <c r="M422" s="140">
        <v>41900</v>
      </c>
      <c r="N422" s="27">
        <v>41904</v>
      </c>
      <c r="O422" s="28">
        <v>41913</v>
      </c>
      <c r="P422" s="93" t="s">
        <v>3171</v>
      </c>
      <c r="Q422" s="198" t="s">
        <v>2398</v>
      </c>
      <c r="R422" s="224">
        <v>1.8</v>
      </c>
      <c r="S422" s="231">
        <v>29.80132450331126</v>
      </c>
      <c r="T422" s="680">
        <v>5.1268549379228423</v>
      </c>
      <c r="U422" s="227">
        <v>10.360927152317881</v>
      </c>
      <c r="V422" s="263">
        <v>9</v>
      </c>
      <c r="W422" s="161">
        <v>6.04</v>
      </c>
      <c r="X422" s="149">
        <v>2.59</v>
      </c>
      <c r="Y422" s="155">
        <v>0.73</v>
      </c>
      <c r="Z422" s="149">
        <v>2.4</v>
      </c>
      <c r="AA422" s="156">
        <v>25</v>
      </c>
      <c r="AB422" s="432">
        <v>21.5</v>
      </c>
      <c r="AC422" s="440">
        <v>11.36</v>
      </c>
      <c r="AD422" s="443">
        <v>39.200000000000003</v>
      </c>
      <c r="AE422" s="440">
        <v>4</v>
      </c>
      <c r="AF422" s="723">
        <v>8</v>
      </c>
      <c r="AG422" s="456">
        <v>2673</v>
      </c>
      <c r="AH422" s="653">
        <v>1.1000000000000001</v>
      </c>
      <c r="AI422" s="767">
        <v>0.9</v>
      </c>
      <c r="AJ422" s="796">
        <v>0.16935486093380803</v>
      </c>
      <c r="AK422" s="688">
        <v>0.94405181446095199</v>
      </c>
      <c r="AL422" s="634">
        <v>5.5555555555555358</v>
      </c>
      <c r="AM422" s="631">
        <v>5.8955896063723312</v>
      </c>
      <c r="AN422" s="631">
        <v>6.6387105486052755</v>
      </c>
      <c r="AO422" s="235">
        <v>7.0321463789526639</v>
      </c>
      <c r="AP422" s="808">
        <v>1.71</v>
      </c>
      <c r="AQ422" s="808">
        <v>1.62</v>
      </c>
      <c r="AR422" s="809"/>
      <c r="AS422" s="808">
        <v>1.54</v>
      </c>
      <c r="AT422" s="796">
        <v>1.44</v>
      </c>
      <c r="AU422" s="809"/>
      <c r="AV422" s="821">
        <v>1.36</v>
      </c>
      <c r="AW422" s="821">
        <v>1.24</v>
      </c>
      <c r="AX422" s="811">
        <v>1.0933299999999999</v>
      </c>
      <c r="AY422" s="811">
        <v>1.0133300000000001</v>
      </c>
      <c r="AZ422" s="811">
        <v>0.96</v>
      </c>
      <c r="BA422" s="811">
        <v>0.90666999999999998</v>
      </c>
      <c r="BB422" s="811">
        <v>0.86667000000000005</v>
      </c>
      <c r="BC422" s="811">
        <v>0.82667000000000002</v>
      </c>
      <c r="BD422" s="811">
        <v>0.8</v>
      </c>
      <c r="BE422" s="811">
        <v>0.78220000000000001</v>
      </c>
      <c r="BF422" s="811">
        <v>0.76444000000000001</v>
      </c>
      <c r="BG422" s="811">
        <v>0.74666999999999994</v>
      </c>
      <c r="BH422" s="810">
        <v>17.669980000000002</v>
      </c>
      <c r="BI422" s="405">
        <v>5.5555555555555358</v>
      </c>
      <c r="BJ422" s="405">
        <v>5.1948051948051965</v>
      </c>
      <c r="BK422" s="405">
        <v>6.944444444444442</v>
      </c>
      <c r="BL422" s="306">
        <v>5.8823529411764497</v>
      </c>
      <c r="BM422" s="404">
        <v>9.6774193548387224</v>
      </c>
      <c r="BN422" s="306">
        <v>13.414979923719294</v>
      </c>
      <c r="BO422" s="306">
        <v>7.8947628117197688</v>
      </c>
      <c r="BP422" s="306">
        <v>5.5552083333333391</v>
      </c>
      <c r="BQ422" s="306">
        <v>5.8819636692512223</v>
      </c>
      <c r="BR422" s="306">
        <v>4.6153668639735912</v>
      </c>
      <c r="BS422" s="306">
        <v>4.838690166571924</v>
      </c>
      <c r="BT422" s="306">
        <v>3.3337500000000002</v>
      </c>
      <c r="BU422" s="306">
        <v>2.2756328304781359</v>
      </c>
      <c r="BV422" s="306">
        <v>2.3232693213332656</v>
      </c>
      <c r="BW422" s="306">
        <v>2.3799000897317457</v>
      </c>
      <c r="BX422" s="404">
        <v>5.7178734333955088</v>
      </c>
      <c r="BY422" s="405">
        <v>2.8720969638856531</v>
      </c>
      <c r="BZ422" s="788" t="s">
        <v>52</v>
      </c>
      <c r="CA422" s="486">
        <v>-0.84589829115268245</v>
      </c>
      <c r="CB422" s="348">
        <v>9.5150288611651987</v>
      </c>
      <c r="CC422" s="404">
        <v>67.37514116730631</v>
      </c>
      <c r="CD422" s="570">
        <v>1.881</v>
      </c>
      <c r="CE422" s="419">
        <v>2.0691000000000002</v>
      </c>
      <c r="CF422" s="419">
        <v>2.1518640000000002</v>
      </c>
      <c r="CG422" s="419">
        <v>2.2379385600000004</v>
      </c>
      <c r="CH422" s="496">
        <v>2.3274561024000002</v>
      </c>
      <c r="CI422" s="416">
        <v>10.667358662400002</v>
      </c>
      <c r="CJ422" s="405">
        <v>17.04595503739214</v>
      </c>
      <c r="CK422" s="457">
        <v>0.55000000000000004</v>
      </c>
      <c r="CL422" s="458">
        <v>46.51</v>
      </c>
      <c r="CM422" s="458">
        <v>-7.23</v>
      </c>
      <c r="CN422" s="525">
        <v>-0.66</v>
      </c>
      <c r="CO422" s="508">
        <v>11.97</v>
      </c>
    </row>
    <row r="423" spans="1:93" ht="11.25" customHeight="1">
      <c r="A423" s="23" t="s">
        <v>2122</v>
      </c>
      <c r="B423" s="24" t="s">
        <v>1680</v>
      </c>
      <c r="C423" s="217" t="s">
        <v>336</v>
      </c>
      <c r="D423" s="117">
        <v>5</v>
      </c>
      <c r="E423" s="24">
        <v>629</v>
      </c>
      <c r="F423" s="38" t="s">
        <v>1572</v>
      </c>
      <c r="G423" s="39" t="s">
        <v>1572</v>
      </c>
      <c r="H423" s="184">
        <v>39.29</v>
      </c>
      <c r="I423" s="227">
        <v>1.934334436243319</v>
      </c>
      <c r="J423" s="126">
        <v>0.17</v>
      </c>
      <c r="K423" s="126">
        <v>0.19</v>
      </c>
      <c r="L423" s="83">
        <v>11.764705882352944</v>
      </c>
      <c r="M423" s="140">
        <v>42060</v>
      </c>
      <c r="N423" s="27">
        <v>42062</v>
      </c>
      <c r="O423" s="28">
        <v>42076</v>
      </c>
      <c r="P423" s="26" t="s">
        <v>558</v>
      </c>
      <c r="Q423" s="91"/>
      <c r="R423" s="224">
        <v>0.76</v>
      </c>
      <c r="S423" s="231">
        <v>56.296296296296291</v>
      </c>
      <c r="T423" s="680">
        <v>173.66682455898365</v>
      </c>
      <c r="U423" s="227">
        <v>29.103703703703701</v>
      </c>
      <c r="V423" s="263">
        <v>12</v>
      </c>
      <c r="W423" s="161">
        <v>1.35</v>
      </c>
      <c r="X423" s="149">
        <v>3.08</v>
      </c>
      <c r="Y423" s="155">
        <v>1.86</v>
      </c>
      <c r="Z423" s="149">
        <v>5.79</v>
      </c>
      <c r="AA423" s="156">
        <v>21.4</v>
      </c>
      <c r="AB423" s="432">
        <v>-6.3</v>
      </c>
      <c r="AC423" s="440">
        <v>10.59</v>
      </c>
      <c r="AD423" s="443">
        <v>6.7</v>
      </c>
      <c r="AE423" s="440">
        <v>9.4499999999999993</v>
      </c>
      <c r="AF423" s="723">
        <v>16</v>
      </c>
      <c r="AG423" s="456">
        <v>10652</v>
      </c>
      <c r="AH423" s="863">
        <v>0.4</v>
      </c>
      <c r="AI423" s="767">
        <v>1.34</v>
      </c>
      <c r="AJ423" s="796">
        <v>3.1266527811202383</v>
      </c>
      <c r="AK423" s="688" t="s">
        <v>462</v>
      </c>
      <c r="AL423" s="634">
        <v>10</v>
      </c>
      <c r="AM423" s="631">
        <v>31.537216046071226</v>
      </c>
      <c r="AN423" s="631">
        <v>20.948573633505596</v>
      </c>
      <c r="AO423" s="235">
        <v>-2.3827733597007295</v>
      </c>
      <c r="AP423" s="808">
        <v>0.66</v>
      </c>
      <c r="AQ423" s="813">
        <v>0.6</v>
      </c>
      <c r="AR423" s="809"/>
      <c r="AS423" s="808">
        <v>0.43</v>
      </c>
      <c r="AT423" s="1059">
        <v>0.28999999999999998</v>
      </c>
      <c r="AU423" s="809"/>
      <c r="AV423" s="827">
        <v>0.2</v>
      </c>
      <c r="AW423" s="827">
        <v>0.255</v>
      </c>
      <c r="AX423" s="812">
        <v>0.84</v>
      </c>
      <c r="AY423" s="812">
        <v>0.84</v>
      </c>
      <c r="AZ423" s="812">
        <v>0.84</v>
      </c>
      <c r="BA423" s="812">
        <v>0.84</v>
      </c>
      <c r="BB423" s="812">
        <v>0.84</v>
      </c>
      <c r="BC423" s="812">
        <v>0.84</v>
      </c>
      <c r="BD423" s="812">
        <v>0.84</v>
      </c>
      <c r="BE423" s="812">
        <v>0.84</v>
      </c>
      <c r="BF423" s="811">
        <v>0.84</v>
      </c>
      <c r="BG423" s="811">
        <v>0.8</v>
      </c>
      <c r="BH423" s="810">
        <v>10.795</v>
      </c>
      <c r="BI423" s="405">
        <v>10</v>
      </c>
      <c r="BJ423" s="405">
        <v>39.534883720930239</v>
      </c>
      <c r="BK423" s="405">
        <v>48.275862068965523</v>
      </c>
      <c r="BL423" s="306">
        <v>45</v>
      </c>
      <c r="BM423" s="404">
        <v>0</v>
      </c>
      <c r="BN423" s="306">
        <v>0</v>
      </c>
      <c r="BO423" s="306">
        <v>0</v>
      </c>
      <c r="BP423" s="306">
        <v>0</v>
      </c>
      <c r="BQ423" s="306">
        <v>0</v>
      </c>
      <c r="BR423" s="306">
        <v>0</v>
      </c>
      <c r="BS423" s="306">
        <v>0</v>
      </c>
      <c r="BT423" s="306">
        <v>0</v>
      </c>
      <c r="BU423" s="306">
        <v>0</v>
      </c>
      <c r="BV423" s="306">
        <v>0</v>
      </c>
      <c r="BW423" s="306">
        <v>4.9999999999999822</v>
      </c>
      <c r="BX423" s="404">
        <v>9.8540497193263814</v>
      </c>
      <c r="BY423" s="405">
        <v>17.487198081768103</v>
      </c>
      <c r="BZ423" s="788" t="s">
        <v>2441</v>
      </c>
      <c r="CA423" s="486">
        <v>-6.2207956339547863</v>
      </c>
      <c r="CB423" s="348">
        <v>22.882908069748915</v>
      </c>
      <c r="CC423" s="404">
        <v>55.982024859663206</v>
      </c>
      <c r="CD423" s="570">
        <v>0.66660000000000008</v>
      </c>
      <c r="CE423" s="419">
        <v>0.73326000000000013</v>
      </c>
      <c r="CF423" s="419">
        <v>0.8025530700000002</v>
      </c>
      <c r="CG423" s="419">
        <v>0.8783943351150002</v>
      </c>
      <c r="CH423" s="496">
        <v>0.96140259978336773</v>
      </c>
      <c r="CI423" s="416">
        <v>4.0422100048983687</v>
      </c>
      <c r="CJ423" s="405">
        <v>10.288139488160777</v>
      </c>
      <c r="CK423" s="457">
        <v>1.32</v>
      </c>
      <c r="CL423" s="458">
        <v>41.87</v>
      </c>
      <c r="CM423" s="458">
        <v>-2.21</v>
      </c>
      <c r="CN423" s="525">
        <v>3.9</v>
      </c>
      <c r="CO423" s="508">
        <v>15.79</v>
      </c>
    </row>
    <row r="424" spans="1:93" ht="11.25" customHeight="1">
      <c r="A424" s="86" t="s">
        <v>933</v>
      </c>
      <c r="B424" s="24" t="s">
        <v>934</v>
      </c>
      <c r="C424" s="98" t="s">
        <v>1312</v>
      </c>
      <c r="D424" s="117">
        <v>10</v>
      </c>
      <c r="E424" s="121">
        <v>348</v>
      </c>
      <c r="F424" s="57" t="s">
        <v>2659</v>
      </c>
      <c r="G424" s="49" t="s">
        <v>2659</v>
      </c>
      <c r="H424" s="184">
        <v>471.1</v>
      </c>
      <c r="I424" s="227">
        <v>1.1887072808320951</v>
      </c>
      <c r="J424" s="126">
        <v>1.1000000000000001</v>
      </c>
      <c r="K424" s="126">
        <v>1.4</v>
      </c>
      <c r="L424" s="83">
        <v>27.272727272727249</v>
      </c>
      <c r="M424" s="140">
        <v>41984</v>
      </c>
      <c r="N424" s="27">
        <v>41988</v>
      </c>
      <c r="O424" s="28">
        <v>42005</v>
      </c>
      <c r="P424" s="26" t="s">
        <v>3171</v>
      </c>
      <c r="Q424" s="627"/>
      <c r="R424" s="224">
        <v>5.6</v>
      </c>
      <c r="S424" s="231">
        <v>30.204962243797194</v>
      </c>
      <c r="T424" s="680">
        <v>296.63038944039567</v>
      </c>
      <c r="U424" s="227">
        <v>25.409924487594392</v>
      </c>
      <c r="V424" s="263">
        <v>12</v>
      </c>
      <c r="W424" s="161">
        <v>18.54</v>
      </c>
      <c r="X424" s="149">
        <v>3.53</v>
      </c>
      <c r="Y424" s="155">
        <v>2.5099999999999998</v>
      </c>
      <c r="Z424" s="149">
        <v>13.93</v>
      </c>
      <c r="AA424" s="156">
        <v>59.2</v>
      </c>
      <c r="AB424" s="432">
        <v>1</v>
      </c>
      <c r="AC424" s="440">
        <v>6.86</v>
      </c>
      <c r="AD424" s="443">
        <v>11.6</v>
      </c>
      <c r="AE424" s="440">
        <v>7.2</v>
      </c>
      <c r="AF424" s="723">
        <v>5</v>
      </c>
      <c r="AG424" s="736">
        <v>5860</v>
      </c>
      <c r="AH424" s="653">
        <v>2.7</v>
      </c>
      <c r="AI424" s="767">
        <v>0.86</v>
      </c>
      <c r="AJ424" s="796">
        <v>3.2201920993372348</v>
      </c>
      <c r="AK424" s="688" t="s">
        <v>462</v>
      </c>
      <c r="AL424" s="634">
        <v>27.536231884057983</v>
      </c>
      <c r="AM424" s="631">
        <v>28.369873679050926</v>
      </c>
      <c r="AN424" s="631">
        <v>37.354228352311921</v>
      </c>
      <c r="AO424" s="235" t="s">
        <v>462</v>
      </c>
      <c r="AP424" s="808">
        <v>4.4000000000000004</v>
      </c>
      <c r="AQ424" s="808">
        <v>3.45</v>
      </c>
      <c r="AR424" s="809"/>
      <c r="AS424" s="808">
        <v>3</v>
      </c>
      <c r="AT424" s="796">
        <v>2.08</v>
      </c>
      <c r="AU424" s="809"/>
      <c r="AV424" s="821">
        <v>1.5</v>
      </c>
      <c r="AW424" s="821">
        <v>0.9</v>
      </c>
      <c r="AX424" s="811">
        <v>0.8</v>
      </c>
      <c r="AY424" s="811">
        <v>0.5</v>
      </c>
      <c r="AZ424" s="811">
        <v>0.375</v>
      </c>
      <c r="BA424" s="812">
        <v>0</v>
      </c>
      <c r="BB424" s="812">
        <v>0</v>
      </c>
      <c r="BC424" s="812">
        <v>0</v>
      </c>
      <c r="BD424" s="812">
        <v>0</v>
      </c>
      <c r="BE424" s="812">
        <v>0</v>
      </c>
      <c r="BF424" s="812">
        <v>0.1875</v>
      </c>
      <c r="BG424" s="812">
        <v>0.25</v>
      </c>
      <c r="BH424" s="810">
        <v>17.442499999999999</v>
      </c>
      <c r="BI424" s="405">
        <v>27.536231884057983</v>
      </c>
      <c r="BJ424" s="405">
        <v>15</v>
      </c>
      <c r="BK424" s="405">
        <v>44.230769230769226</v>
      </c>
      <c r="BL424" s="306">
        <v>38.666666666666671</v>
      </c>
      <c r="BM424" s="404">
        <v>66.666666666666657</v>
      </c>
      <c r="BN424" s="306">
        <v>12.5</v>
      </c>
      <c r="BO424" s="306">
        <v>60</v>
      </c>
      <c r="BP424" s="306">
        <v>33.333333333333329</v>
      </c>
      <c r="BQ424" s="306">
        <v>0</v>
      </c>
      <c r="BR424" s="306">
        <v>0</v>
      </c>
      <c r="BS424" s="306">
        <v>0</v>
      </c>
      <c r="BT424" s="306">
        <v>0</v>
      </c>
      <c r="BU424" s="306">
        <v>0</v>
      </c>
      <c r="BV424" s="306">
        <v>0</v>
      </c>
      <c r="BW424" s="306">
        <v>0</v>
      </c>
      <c r="BX424" s="404">
        <v>19.862244518766257</v>
      </c>
      <c r="BY424" s="405">
        <v>22.845700280995164</v>
      </c>
      <c r="BZ424" s="788" t="s">
        <v>1464</v>
      </c>
      <c r="CA424" s="486">
        <v>13.133011145549627</v>
      </c>
      <c r="CB424" s="348">
        <v>38.542935633144019</v>
      </c>
      <c r="CC424" s="404">
        <v>54.948511326860839</v>
      </c>
      <c r="CD424" s="570">
        <v>4.4440000000000008</v>
      </c>
      <c r="CE424" s="419">
        <v>4.7488584000000005</v>
      </c>
      <c r="CF424" s="419">
        <v>5.0907762048000009</v>
      </c>
      <c r="CG424" s="419">
        <v>5.4573120915456013</v>
      </c>
      <c r="CH424" s="496">
        <v>5.8502385621368846</v>
      </c>
      <c r="CI424" s="416">
        <v>25.591185258482486</v>
      </c>
      <c r="CJ424" s="405">
        <v>5.4322193289073413</v>
      </c>
      <c r="CK424" s="535">
        <v>1.1499999999999999</v>
      </c>
      <c r="CL424" s="458">
        <v>38.25</v>
      </c>
      <c r="CM424" s="458">
        <v>-2.3199999999999998</v>
      </c>
      <c r="CN424" s="525">
        <v>9.36</v>
      </c>
      <c r="CO424" s="508">
        <v>18.21</v>
      </c>
    </row>
    <row r="425" spans="1:93" ht="11.25" customHeight="1">
      <c r="A425" s="30" t="s">
        <v>970</v>
      </c>
      <c r="B425" s="32" t="s">
        <v>3550</v>
      </c>
      <c r="C425" s="35" t="s">
        <v>1378</v>
      </c>
      <c r="D425" s="118">
        <v>21</v>
      </c>
      <c r="E425" s="121">
        <v>145</v>
      </c>
      <c r="F425" s="40" t="s">
        <v>2049</v>
      </c>
      <c r="G425" s="42" t="s">
        <v>2049</v>
      </c>
      <c r="H425" s="162">
        <v>103.46</v>
      </c>
      <c r="I425" s="227">
        <v>2.9769959404600814</v>
      </c>
      <c r="J425" s="112">
        <v>0.72499999999999998</v>
      </c>
      <c r="K425" s="112">
        <v>0.77</v>
      </c>
      <c r="L425" s="84">
        <v>6.2068965517241503</v>
      </c>
      <c r="M425" s="215">
        <v>42060</v>
      </c>
      <c r="N425" s="44">
        <v>42062</v>
      </c>
      <c r="O425" s="34">
        <v>42079</v>
      </c>
      <c r="P425" s="268" t="s">
        <v>3618</v>
      </c>
      <c r="Q425" s="32"/>
      <c r="R425" s="224">
        <v>3.08</v>
      </c>
      <c r="S425" s="231">
        <v>55.098389982110916</v>
      </c>
      <c r="T425" s="680">
        <v>37.54759209609275</v>
      </c>
      <c r="U425" s="227">
        <v>18.508050089445437</v>
      </c>
      <c r="V425" s="263">
        <v>12</v>
      </c>
      <c r="W425" s="161">
        <v>5.59</v>
      </c>
      <c r="X425" s="149">
        <v>2.87</v>
      </c>
      <c r="Y425" s="155">
        <v>2.7</v>
      </c>
      <c r="Z425" s="149">
        <v>2.2999999999999998</v>
      </c>
      <c r="AA425" s="156">
        <v>13.1</v>
      </c>
      <c r="AB425" s="432">
        <v>42.5</v>
      </c>
      <c r="AC425" s="440">
        <v>7.57</v>
      </c>
      <c r="AD425" s="443">
        <v>7.1</v>
      </c>
      <c r="AE425" s="440">
        <v>6.44</v>
      </c>
      <c r="AF425" s="723">
        <v>25</v>
      </c>
      <c r="AG425" s="456">
        <v>45973</v>
      </c>
      <c r="AH425" s="653">
        <v>0.3</v>
      </c>
      <c r="AI425" s="767">
        <v>1.46</v>
      </c>
      <c r="AJ425" s="797">
        <v>1.2591502592243016</v>
      </c>
      <c r="AK425" s="686">
        <v>1.0701255717132012</v>
      </c>
      <c r="AL425" s="634">
        <v>9.8484848484848406</v>
      </c>
      <c r="AM425" s="631">
        <v>9.6457423731894245</v>
      </c>
      <c r="AN425" s="631">
        <v>8.9399668404925414</v>
      </c>
      <c r="AO425" s="235">
        <v>8.3541287833915021</v>
      </c>
      <c r="AP425" s="808">
        <v>2.9</v>
      </c>
      <c r="AQ425" s="808">
        <v>2.64</v>
      </c>
      <c r="AR425" s="809"/>
      <c r="AS425" s="808">
        <v>2.4</v>
      </c>
      <c r="AT425" s="796">
        <v>2.2000000000000002</v>
      </c>
      <c r="AU425" s="809"/>
      <c r="AV425" s="821">
        <v>2</v>
      </c>
      <c r="AW425" s="821">
        <v>1.89</v>
      </c>
      <c r="AX425" s="811">
        <v>1.78</v>
      </c>
      <c r="AY425" s="811">
        <v>1.64</v>
      </c>
      <c r="AZ425" s="811">
        <v>1.5</v>
      </c>
      <c r="BA425" s="811">
        <v>1.42</v>
      </c>
      <c r="BB425" s="811">
        <v>1.3</v>
      </c>
      <c r="BC425" s="811">
        <v>1.2</v>
      </c>
      <c r="BD425" s="811">
        <v>1.1599999999999999</v>
      </c>
      <c r="BE425" s="811">
        <v>1.1200000000000001</v>
      </c>
      <c r="BF425" s="811">
        <v>1.08</v>
      </c>
      <c r="BG425" s="811">
        <v>1.04</v>
      </c>
      <c r="BH425" s="810">
        <v>27.27</v>
      </c>
      <c r="BI425" s="405">
        <v>9.8484848484848406</v>
      </c>
      <c r="BJ425" s="405">
        <v>10</v>
      </c>
      <c r="BK425" s="405">
        <v>9.0909090909090828</v>
      </c>
      <c r="BL425" s="306">
        <v>10</v>
      </c>
      <c r="BM425" s="404">
        <v>5.8201058201058364</v>
      </c>
      <c r="BN425" s="306">
        <v>6.1797752808988804</v>
      </c>
      <c r="BO425" s="306">
        <v>8.5365853658536661</v>
      </c>
      <c r="BP425" s="306">
        <v>9.3333333333333268</v>
      </c>
      <c r="BQ425" s="306">
        <v>5.6338028169014231</v>
      </c>
      <c r="BR425" s="306">
        <v>9.2307692307692193</v>
      </c>
      <c r="BS425" s="306">
        <v>8.3333333333333481</v>
      </c>
      <c r="BT425" s="306">
        <v>3.4482758620689724</v>
      </c>
      <c r="BU425" s="306">
        <v>3.5714285714285587</v>
      </c>
      <c r="BV425" s="306">
        <v>3.7037037037036979</v>
      </c>
      <c r="BW425" s="306">
        <v>3.8461538461538547</v>
      </c>
      <c r="BX425" s="404">
        <v>7.1051107402629805</v>
      </c>
      <c r="BY425" s="405">
        <v>2.5032414419308875</v>
      </c>
      <c r="BZ425" s="788" t="s">
        <v>52</v>
      </c>
      <c r="CA425" s="486">
        <v>-6.5910873084928134</v>
      </c>
      <c r="CB425" s="348">
        <v>11.916962780952623</v>
      </c>
      <c r="CC425" s="404">
        <v>70.974521061617068</v>
      </c>
      <c r="CD425" s="570">
        <v>3.19</v>
      </c>
      <c r="CE425" s="419">
        <v>3.4314830000000001</v>
      </c>
      <c r="CF425" s="419">
        <v>3.6524705052000002</v>
      </c>
      <c r="CG425" s="419">
        <v>3.8876896057348804</v>
      </c>
      <c r="CH425" s="496">
        <v>4.1380568163442071</v>
      </c>
      <c r="CI425" s="416">
        <v>18.299699927279086</v>
      </c>
      <c r="CJ425" s="405">
        <v>17.687705323099834</v>
      </c>
      <c r="CK425" s="457">
        <v>0.36</v>
      </c>
      <c r="CL425" s="458">
        <v>18.63</v>
      </c>
      <c r="CM425" s="458">
        <v>-7.48</v>
      </c>
      <c r="CN425" s="525">
        <v>-2.58</v>
      </c>
      <c r="CO425" s="508">
        <v>4.79</v>
      </c>
    </row>
    <row r="426" spans="1:93" ht="11.25" customHeight="1">
      <c r="A426" s="15" t="s">
        <v>921</v>
      </c>
      <c r="B426" s="16" t="s">
        <v>922</v>
      </c>
      <c r="C426" s="194" t="s">
        <v>3247</v>
      </c>
      <c r="D426" s="116">
        <v>5</v>
      </c>
      <c r="E426" s="24">
        <v>601</v>
      </c>
      <c r="F426" s="78" t="s">
        <v>2659</v>
      </c>
      <c r="G426" s="50" t="s">
        <v>2659</v>
      </c>
      <c r="H426" s="183">
        <v>30.52</v>
      </c>
      <c r="I426" s="226">
        <v>8.0930537352555696</v>
      </c>
      <c r="J426" s="127">
        <v>0.60875000000000001</v>
      </c>
      <c r="K426" s="127">
        <v>0.61750000000000005</v>
      </c>
      <c r="L426" s="96">
        <v>1.4373716632443578</v>
      </c>
      <c r="M426" s="105">
        <v>42039</v>
      </c>
      <c r="N426" s="20">
        <v>42041</v>
      </c>
      <c r="O426" s="21">
        <v>42048</v>
      </c>
      <c r="P426" s="269" t="s">
        <v>2158</v>
      </c>
      <c r="Q426" s="430"/>
      <c r="R426" s="225">
        <v>2.4700000000000002</v>
      </c>
      <c r="S426" s="675" t="s">
        <v>462</v>
      </c>
      <c r="T426" s="684" t="s">
        <v>462</v>
      </c>
      <c r="U426" s="1185" t="s">
        <v>462</v>
      </c>
      <c r="V426" s="267">
        <v>3</v>
      </c>
      <c r="W426" s="169">
        <v>-0.75</v>
      </c>
      <c r="X426" s="171" t="s">
        <v>462</v>
      </c>
      <c r="Y426" s="170">
        <v>0.16</v>
      </c>
      <c r="Z426" s="171">
        <v>1.62</v>
      </c>
      <c r="AA426" s="172">
        <v>-3.9</v>
      </c>
      <c r="AB426" s="433">
        <v>-48.4</v>
      </c>
      <c r="AC426" s="441">
        <v>181.94</v>
      </c>
      <c r="AD426" s="442">
        <v>2.2000000000000002</v>
      </c>
      <c r="AE426" s="442">
        <v>10</v>
      </c>
      <c r="AF426" s="724">
        <v>7</v>
      </c>
      <c r="AG426" s="461">
        <v>2738</v>
      </c>
      <c r="AH426" s="678">
        <v>0.6</v>
      </c>
      <c r="AI426" s="768">
        <v>1.65</v>
      </c>
      <c r="AJ426" s="796" t="s">
        <v>462</v>
      </c>
      <c r="AK426" s="688" t="s">
        <v>462</v>
      </c>
      <c r="AL426" s="632">
        <v>17.223650385604095</v>
      </c>
      <c r="AM426" s="633">
        <v>65.343295608925999</v>
      </c>
      <c r="AN426" s="633" t="s">
        <v>462</v>
      </c>
      <c r="AO426" s="234" t="s">
        <v>462</v>
      </c>
      <c r="AP426" s="803">
        <v>2.2799999999999998</v>
      </c>
      <c r="AQ426" s="803">
        <v>1.9450000000000001</v>
      </c>
      <c r="AR426" s="802"/>
      <c r="AS426" s="803">
        <v>1.575</v>
      </c>
      <c r="AT426" s="795">
        <v>0.50439999999999996</v>
      </c>
      <c r="AU426" s="802"/>
      <c r="AV426" s="830">
        <v>0</v>
      </c>
      <c r="AW426" s="830">
        <v>0</v>
      </c>
      <c r="AX426" s="807">
        <v>0</v>
      </c>
      <c r="AY426" s="807">
        <v>0</v>
      </c>
      <c r="AZ426" s="807">
        <v>0</v>
      </c>
      <c r="BA426" s="807">
        <v>0</v>
      </c>
      <c r="BB426" s="807">
        <v>0</v>
      </c>
      <c r="BC426" s="807">
        <v>0</v>
      </c>
      <c r="BD426" s="807">
        <v>0</v>
      </c>
      <c r="BE426" s="807">
        <v>0</v>
      </c>
      <c r="BF426" s="807">
        <v>0</v>
      </c>
      <c r="BG426" s="807">
        <v>0</v>
      </c>
      <c r="BH426" s="805">
        <v>6.3043999999999993</v>
      </c>
      <c r="BI426" s="407">
        <v>17.223650385604095</v>
      </c>
      <c r="BJ426" s="407">
        <v>23.492063492063497</v>
      </c>
      <c r="BK426" s="407">
        <v>212.25218080888183</v>
      </c>
      <c r="BL426" s="394">
        <v>0</v>
      </c>
      <c r="BM426" s="406">
        <v>0</v>
      </c>
      <c r="BN426" s="394">
        <v>0</v>
      </c>
      <c r="BO426" s="394">
        <v>0</v>
      </c>
      <c r="BP426" s="394">
        <v>0</v>
      </c>
      <c r="BQ426" s="394">
        <v>0</v>
      </c>
      <c r="BR426" s="394">
        <v>0</v>
      </c>
      <c r="BS426" s="394">
        <v>0</v>
      </c>
      <c r="BT426" s="394">
        <v>0</v>
      </c>
      <c r="BU426" s="394">
        <v>0</v>
      </c>
      <c r="BV426" s="394">
        <v>0</v>
      </c>
      <c r="BW426" s="394">
        <v>0</v>
      </c>
      <c r="BX426" s="406">
        <v>16.864526312436627</v>
      </c>
      <c r="BY426" s="407">
        <v>52.683543111490344</v>
      </c>
      <c r="BZ426" s="787" t="s">
        <v>1465</v>
      </c>
      <c r="CA426" s="682" t="s">
        <v>462</v>
      </c>
      <c r="CB426" s="350" t="s">
        <v>462</v>
      </c>
      <c r="CC426" s="406">
        <v>35.128685831622178</v>
      </c>
      <c r="CD426" s="554">
        <v>2.3028</v>
      </c>
      <c r="CE426" s="417">
        <v>2.53308</v>
      </c>
      <c r="CF426" s="417">
        <v>2.7863880000000001</v>
      </c>
      <c r="CG426" s="417">
        <v>3.0650268000000005</v>
      </c>
      <c r="CH426" s="495">
        <v>3.3715294800000009</v>
      </c>
      <c r="CI426" s="418">
        <v>14.058824280000001</v>
      </c>
      <c r="CJ426" s="407">
        <v>46.064299737876809</v>
      </c>
      <c r="CK426" s="462">
        <v>0</v>
      </c>
      <c r="CL426" s="463">
        <v>37.99</v>
      </c>
      <c r="CM426" s="463">
        <v>-30.54</v>
      </c>
      <c r="CN426" s="529">
        <v>7.92</v>
      </c>
      <c r="CO426" s="530">
        <v>-13.79</v>
      </c>
    </row>
    <row r="427" spans="1:93" ht="11.25" customHeight="1">
      <c r="A427" s="86" t="s">
        <v>141</v>
      </c>
      <c r="B427" s="24" t="s">
        <v>142</v>
      </c>
      <c r="C427" s="29" t="s">
        <v>168</v>
      </c>
      <c r="D427" s="117">
        <v>13</v>
      </c>
      <c r="E427" s="121">
        <v>230</v>
      </c>
      <c r="F427" s="38" t="s">
        <v>1572</v>
      </c>
      <c r="G427" s="39" t="s">
        <v>1572</v>
      </c>
      <c r="H427" s="184">
        <v>97.12</v>
      </c>
      <c r="I427" s="227">
        <v>1.1532125205930808</v>
      </c>
      <c r="J427" s="126">
        <v>0.24</v>
      </c>
      <c r="K427" s="126">
        <v>0.28000000000000003</v>
      </c>
      <c r="L427" s="83">
        <v>16.666666666666675</v>
      </c>
      <c r="M427" s="140">
        <v>41984</v>
      </c>
      <c r="N427" s="27">
        <v>41988</v>
      </c>
      <c r="O427" s="28">
        <v>42009</v>
      </c>
      <c r="P427" s="93" t="s">
        <v>699</v>
      </c>
      <c r="Q427" s="198"/>
      <c r="R427" s="224">
        <v>1.1200000000000001</v>
      </c>
      <c r="S427" s="231">
        <v>33.333333333333336</v>
      </c>
      <c r="T427" s="680">
        <v>203.28431489507614</v>
      </c>
      <c r="U427" s="227">
        <v>28.904761904761909</v>
      </c>
      <c r="V427" s="263">
        <v>5</v>
      </c>
      <c r="W427" s="161">
        <v>3.36</v>
      </c>
      <c r="X427" s="149">
        <v>2.31</v>
      </c>
      <c r="Y427" s="155">
        <v>2.82</v>
      </c>
      <c r="Z427" s="149">
        <v>7.16</v>
      </c>
      <c r="AA427" s="156">
        <v>26.7</v>
      </c>
      <c r="AB427" s="432">
        <v>11.2</v>
      </c>
      <c r="AC427" s="440">
        <v>14.84</v>
      </c>
      <c r="AD427" s="443">
        <v>14.5</v>
      </c>
      <c r="AE427" s="443">
        <v>12.53</v>
      </c>
      <c r="AF427" s="723">
        <v>26</v>
      </c>
      <c r="AG427" s="456">
        <v>83906</v>
      </c>
      <c r="AH427" s="653">
        <v>0.3</v>
      </c>
      <c r="AI427" s="767">
        <v>0.11</v>
      </c>
      <c r="AJ427" s="796">
        <v>0.93003152650455267</v>
      </c>
      <c r="AK427" s="688">
        <v>0.82853297977345486</v>
      </c>
      <c r="AL427" s="634">
        <v>14.285714285714279</v>
      </c>
      <c r="AM427" s="631">
        <v>15.689296771395522</v>
      </c>
      <c r="AN427" s="631">
        <v>13.485457134316015</v>
      </c>
      <c r="AO427" s="235">
        <v>16.276306995049652</v>
      </c>
      <c r="AP427" s="808">
        <v>0.96</v>
      </c>
      <c r="AQ427" s="808">
        <v>0.84</v>
      </c>
      <c r="AR427" s="809"/>
      <c r="AS427" s="808">
        <v>0.75</v>
      </c>
      <c r="AT427" s="796">
        <v>0.62</v>
      </c>
      <c r="AU427" s="809"/>
      <c r="AV427" s="821">
        <v>0.56000000000000005</v>
      </c>
      <c r="AW427" s="821">
        <v>0.51</v>
      </c>
      <c r="AX427" s="811">
        <v>0.47</v>
      </c>
      <c r="AY427" s="811">
        <v>0.39250000000000002</v>
      </c>
      <c r="AZ427" s="811">
        <v>0.32500000000000001</v>
      </c>
      <c r="BA427" s="811">
        <v>0.26500000000000001</v>
      </c>
      <c r="BB427" s="811">
        <v>0.21249999999999999</v>
      </c>
      <c r="BC427" s="811">
        <v>0.155</v>
      </c>
      <c r="BD427" s="811">
        <v>0.125</v>
      </c>
      <c r="BE427" s="812">
        <v>0.12</v>
      </c>
      <c r="BF427" s="812">
        <v>0.12</v>
      </c>
      <c r="BG427" s="812">
        <v>0.12</v>
      </c>
      <c r="BH427" s="810">
        <v>6.5449999999999999</v>
      </c>
      <c r="BI427" s="405">
        <v>14.285714285714279</v>
      </c>
      <c r="BJ427" s="405">
        <v>12</v>
      </c>
      <c r="BK427" s="405">
        <v>20.967741935483875</v>
      </c>
      <c r="BL427" s="306">
        <v>10.714285714285698</v>
      </c>
      <c r="BM427" s="404">
        <v>9.8039215686274606</v>
      </c>
      <c r="BN427" s="306">
        <v>8.5106382978723527</v>
      </c>
      <c r="BO427" s="306">
        <v>19.7452229299363</v>
      </c>
      <c r="BP427" s="306">
        <v>20.769230769230763</v>
      </c>
      <c r="BQ427" s="306">
        <v>22.641509433962259</v>
      </c>
      <c r="BR427" s="306">
        <v>24.705882352941178</v>
      </c>
      <c r="BS427" s="306">
        <v>37.096774193548377</v>
      </c>
      <c r="BT427" s="306">
        <v>24</v>
      </c>
      <c r="BU427" s="306">
        <v>4.1666666666666741</v>
      </c>
      <c r="BV427" s="306">
        <v>0</v>
      </c>
      <c r="BW427" s="306">
        <v>0</v>
      </c>
      <c r="BX427" s="404">
        <v>15.293839209884617</v>
      </c>
      <c r="BY427" s="405">
        <v>9.9207995069270183</v>
      </c>
      <c r="BZ427" s="788" t="s">
        <v>2441</v>
      </c>
      <c r="CA427" s="486">
        <v>-14.266092249852813</v>
      </c>
      <c r="CB427" s="348">
        <v>14.638669654909096</v>
      </c>
      <c r="CC427" s="404">
        <v>74.246190476190463</v>
      </c>
      <c r="CD427" s="570">
        <v>1.056</v>
      </c>
      <c r="CE427" s="419">
        <v>1.1616000000000002</v>
      </c>
      <c r="CF427" s="419">
        <v>1.2777600000000002</v>
      </c>
      <c r="CG427" s="419">
        <v>1.4055360000000003</v>
      </c>
      <c r="CH427" s="496">
        <v>1.5460896000000004</v>
      </c>
      <c r="CI427" s="416">
        <v>6.4469856000000005</v>
      </c>
      <c r="CJ427" s="405">
        <v>6.6381647446457999</v>
      </c>
      <c r="CK427" s="457">
        <v>0.78</v>
      </c>
      <c r="CL427" s="458">
        <v>39.21</v>
      </c>
      <c r="CM427" s="458">
        <v>-2.08</v>
      </c>
      <c r="CN427" s="525">
        <v>3.15</v>
      </c>
      <c r="CO427" s="508">
        <v>13.5</v>
      </c>
    </row>
    <row r="428" spans="1:93" ht="11.25" customHeight="1">
      <c r="A428" s="23" t="s">
        <v>1595</v>
      </c>
      <c r="B428" s="24" t="s">
        <v>1596</v>
      </c>
      <c r="C428" s="29" t="s">
        <v>1345</v>
      </c>
      <c r="D428" s="117">
        <v>51</v>
      </c>
      <c r="E428" s="121">
        <v>16</v>
      </c>
      <c r="F428" s="38" t="s">
        <v>2049</v>
      </c>
      <c r="G428" s="39" t="s">
        <v>2049</v>
      </c>
      <c r="H428" s="161">
        <v>76.930000000000007</v>
      </c>
      <c r="I428" s="227">
        <v>1.143897049265566</v>
      </c>
      <c r="J428" s="126">
        <v>0.18</v>
      </c>
      <c r="K428" s="126">
        <v>0.22</v>
      </c>
      <c r="L428" s="218">
        <v>22.222222222222232</v>
      </c>
      <c r="M428" s="140">
        <v>41873</v>
      </c>
      <c r="N428" s="27">
        <v>41877</v>
      </c>
      <c r="O428" s="28">
        <v>41891</v>
      </c>
      <c r="P428" s="93" t="s">
        <v>650</v>
      </c>
      <c r="Q428" s="198"/>
      <c r="R428" s="224">
        <v>0.88</v>
      </c>
      <c r="S428" s="231">
        <v>22.857142857142858</v>
      </c>
      <c r="T428" s="680">
        <v>117.97321677748216</v>
      </c>
      <c r="U428" s="227">
        <v>19.981818181818184</v>
      </c>
      <c r="V428" s="263">
        <v>10</v>
      </c>
      <c r="W428" s="161">
        <v>3.85</v>
      </c>
      <c r="X428" s="149">
        <v>1.28</v>
      </c>
      <c r="Y428" s="155">
        <v>2.8</v>
      </c>
      <c r="Z428" s="149">
        <v>5.35</v>
      </c>
      <c r="AA428" s="156">
        <v>26.7</v>
      </c>
      <c r="AB428" s="432">
        <v>12.3</v>
      </c>
      <c r="AC428" s="440">
        <v>11.81</v>
      </c>
      <c r="AD428" s="443">
        <v>29.3</v>
      </c>
      <c r="AE428" s="443">
        <v>15.67</v>
      </c>
      <c r="AF428" s="723">
        <v>10</v>
      </c>
      <c r="AG428" s="456">
        <v>4769</v>
      </c>
      <c r="AH428" s="653">
        <v>0.4</v>
      </c>
      <c r="AI428" s="767">
        <v>0.9</v>
      </c>
      <c r="AJ428" s="796">
        <v>0.57180725106619135</v>
      </c>
      <c r="AK428" s="688">
        <v>1.6998640525147608</v>
      </c>
      <c r="AL428" s="634">
        <v>21.212121212121215</v>
      </c>
      <c r="AM428" s="631">
        <v>20.25709773288682</v>
      </c>
      <c r="AN428" s="631">
        <v>16.753952456239407</v>
      </c>
      <c r="AO428" s="638">
        <v>9.8560543306117854</v>
      </c>
      <c r="AP428" s="808">
        <v>0.8</v>
      </c>
      <c r="AQ428" s="808">
        <v>0.66</v>
      </c>
      <c r="AR428" s="809"/>
      <c r="AS428" s="808">
        <v>0.55000000000000004</v>
      </c>
      <c r="AT428" s="796">
        <v>0.46</v>
      </c>
      <c r="AU428" s="809"/>
      <c r="AV428" s="821">
        <v>0.39</v>
      </c>
      <c r="AW428" s="821">
        <v>0.36875000000000002</v>
      </c>
      <c r="AX428" s="811">
        <v>0.36499999999999999</v>
      </c>
      <c r="AY428" s="811">
        <v>0.35</v>
      </c>
      <c r="AZ428" s="811">
        <v>0.33500000000000002</v>
      </c>
      <c r="BA428" s="811">
        <v>0.32250000000000001</v>
      </c>
      <c r="BB428" s="811">
        <v>0.3125</v>
      </c>
      <c r="BC428" s="811">
        <v>0.30249999999999999</v>
      </c>
      <c r="BD428" s="811">
        <v>0.28499999999999998</v>
      </c>
      <c r="BE428" s="811">
        <v>0.28000000000000003</v>
      </c>
      <c r="BF428" s="811">
        <v>0.26</v>
      </c>
      <c r="BG428" s="811">
        <v>0.24</v>
      </c>
      <c r="BH428" s="810">
        <v>6.28125</v>
      </c>
      <c r="BI428" s="405">
        <v>21.212121212121215</v>
      </c>
      <c r="BJ428" s="405">
        <v>20</v>
      </c>
      <c r="BK428" s="405">
        <v>19.565217391304344</v>
      </c>
      <c r="BL428" s="306">
        <v>17.948717948717952</v>
      </c>
      <c r="BM428" s="404">
        <v>5.7627118644067776</v>
      </c>
      <c r="BN428" s="306">
        <v>1.0273972602739878</v>
      </c>
      <c r="BO428" s="306">
        <v>4.2857142857142927</v>
      </c>
      <c r="BP428" s="306">
        <v>4.4776119402984982</v>
      </c>
      <c r="BQ428" s="306">
        <v>3.8759689922480689</v>
      </c>
      <c r="BR428" s="306">
        <v>3.2</v>
      </c>
      <c r="BS428" s="306">
        <v>3.3057851239669533</v>
      </c>
      <c r="BT428" s="306">
        <v>6.1403508771929793</v>
      </c>
      <c r="BU428" s="306">
        <v>1.7857142857142572</v>
      </c>
      <c r="BV428" s="306">
        <v>7.6923076923077094</v>
      </c>
      <c r="BW428" s="306">
        <v>8.3333333333333481</v>
      </c>
      <c r="BX428" s="404">
        <v>8.5741968138400253</v>
      </c>
      <c r="BY428" s="405">
        <v>6.9787121784237307</v>
      </c>
      <c r="BZ428" s="788" t="s">
        <v>2558</v>
      </c>
      <c r="CA428" s="486">
        <v>-2.0839686763132121</v>
      </c>
      <c r="CB428" s="348">
        <v>17.897849505504972</v>
      </c>
      <c r="CC428" s="404">
        <v>81.791229468329789</v>
      </c>
      <c r="CD428" s="570">
        <v>0.88</v>
      </c>
      <c r="CE428" s="419">
        <v>0.96800000000000019</v>
      </c>
      <c r="CF428" s="419">
        <v>1.0648000000000002</v>
      </c>
      <c r="CG428" s="419">
        <v>1.1712800000000003</v>
      </c>
      <c r="CH428" s="496">
        <v>1.2884080000000004</v>
      </c>
      <c r="CI428" s="416">
        <v>5.3724880000000015</v>
      </c>
      <c r="CJ428" s="405">
        <v>6.9836058754712091</v>
      </c>
      <c r="CK428" s="457">
        <v>1.46</v>
      </c>
      <c r="CL428" s="458">
        <v>15.88</v>
      </c>
      <c r="CM428" s="458">
        <v>-8.66</v>
      </c>
      <c r="CN428" s="459">
        <v>1.77</v>
      </c>
      <c r="CO428" s="460">
        <v>0.15</v>
      </c>
    </row>
    <row r="429" spans="1:93" ht="11.25" customHeight="1">
      <c r="A429" s="23" t="s">
        <v>2270</v>
      </c>
      <c r="B429" s="24" t="s">
        <v>1870</v>
      </c>
      <c r="C429" s="217" t="s">
        <v>2727</v>
      </c>
      <c r="D429" s="117">
        <v>6</v>
      </c>
      <c r="E429" s="24">
        <v>458</v>
      </c>
      <c r="F429" s="57" t="s">
        <v>2659</v>
      </c>
      <c r="G429" s="49" t="s">
        <v>2659</v>
      </c>
      <c r="H429" s="184">
        <v>80.430000000000007</v>
      </c>
      <c r="I429" s="227">
        <v>1.8401094119109784</v>
      </c>
      <c r="J429" s="126">
        <v>0.33</v>
      </c>
      <c r="K429" s="126">
        <v>0.37</v>
      </c>
      <c r="L429" s="83">
        <v>12.12121212121211</v>
      </c>
      <c r="M429" s="140">
        <v>42060</v>
      </c>
      <c r="N429" s="27">
        <v>42062</v>
      </c>
      <c r="O429" s="28">
        <v>42076</v>
      </c>
      <c r="P429" s="93" t="s">
        <v>558</v>
      </c>
      <c r="Q429" s="198"/>
      <c r="R429" s="224">
        <v>1.48</v>
      </c>
      <c r="S429" s="231">
        <v>39.257294429708224</v>
      </c>
      <c r="T429" s="680">
        <v>152.98745526190407</v>
      </c>
      <c r="U429" s="227">
        <v>21.334217506631301</v>
      </c>
      <c r="V429" s="263">
        <v>1</v>
      </c>
      <c r="W429" s="161">
        <v>3.77</v>
      </c>
      <c r="X429" s="149">
        <v>2.92</v>
      </c>
      <c r="Y429" s="155">
        <v>1.1599999999999999</v>
      </c>
      <c r="Z429" s="149">
        <v>6.75</v>
      </c>
      <c r="AA429" s="156">
        <v>34.5</v>
      </c>
      <c r="AB429" s="489">
        <v>4.2</v>
      </c>
      <c r="AC429" s="440">
        <v>12.12</v>
      </c>
      <c r="AD429" s="443">
        <v>15.2</v>
      </c>
      <c r="AE429" s="443">
        <v>7.3</v>
      </c>
      <c r="AF429" s="723">
        <v>30</v>
      </c>
      <c r="AG429" s="456">
        <v>15301</v>
      </c>
      <c r="AH429" s="653">
        <v>8.1</v>
      </c>
      <c r="AI429" s="767">
        <v>1.38</v>
      </c>
      <c r="AJ429" s="796">
        <v>1.0249317392435167</v>
      </c>
      <c r="AK429" s="688">
        <v>0.83817445667644375</v>
      </c>
      <c r="AL429" s="634">
        <v>10</v>
      </c>
      <c r="AM429" s="631">
        <v>12.787776387601735</v>
      </c>
      <c r="AN429" s="631">
        <v>15.578962436501453</v>
      </c>
      <c r="AO429" s="235">
        <v>18.586777862780089</v>
      </c>
      <c r="AP429" s="808">
        <v>1.32</v>
      </c>
      <c r="AQ429" s="808">
        <v>1.2</v>
      </c>
      <c r="AR429" s="809"/>
      <c r="AS429" s="808">
        <v>1.08</v>
      </c>
      <c r="AT429" s="796">
        <v>0.92</v>
      </c>
      <c r="AU429" s="809"/>
      <c r="AV429" s="821">
        <v>0.76</v>
      </c>
      <c r="AW429" s="827">
        <v>0.64</v>
      </c>
      <c r="AX429" s="811">
        <v>0.64</v>
      </c>
      <c r="AY429" s="811">
        <v>0.54</v>
      </c>
      <c r="AZ429" s="811">
        <v>0.42</v>
      </c>
      <c r="BA429" s="811">
        <v>0.32</v>
      </c>
      <c r="BB429" s="811">
        <v>0.24</v>
      </c>
      <c r="BC429" s="811">
        <v>0.20499999999999999</v>
      </c>
      <c r="BD429" s="811">
        <v>0.19</v>
      </c>
      <c r="BE429" s="812">
        <v>0.18</v>
      </c>
      <c r="BF429" s="811">
        <v>0.17499999999999999</v>
      </c>
      <c r="BG429" s="812">
        <v>0.16</v>
      </c>
      <c r="BH429" s="810">
        <v>8.99</v>
      </c>
      <c r="BI429" s="405">
        <v>10</v>
      </c>
      <c r="BJ429" s="405">
        <v>11.111111111111093</v>
      </c>
      <c r="BK429" s="405">
        <v>17.391304347826097</v>
      </c>
      <c r="BL429" s="306">
        <v>21.052631578947366</v>
      </c>
      <c r="BM429" s="404">
        <v>18.75</v>
      </c>
      <c r="BN429" s="306">
        <v>0</v>
      </c>
      <c r="BO429" s="306">
        <v>18.518518518518512</v>
      </c>
      <c r="BP429" s="306">
        <v>28.57142857142858</v>
      </c>
      <c r="BQ429" s="306">
        <v>31.25</v>
      </c>
      <c r="BR429" s="306">
        <v>33.33333333333335</v>
      </c>
      <c r="BS429" s="306">
        <v>17.073170731707311</v>
      </c>
      <c r="BT429" s="306">
        <v>7.8947368421052655</v>
      </c>
      <c r="BU429" s="306">
        <v>5.555555555555558</v>
      </c>
      <c r="BV429" s="306">
        <v>2.8571428571428692</v>
      </c>
      <c r="BW429" s="306">
        <v>9.375</v>
      </c>
      <c r="BX429" s="404">
        <v>15.515595563178401</v>
      </c>
      <c r="BY429" s="405">
        <v>9.7889674449025286</v>
      </c>
      <c r="BZ429" s="788" t="s">
        <v>2441</v>
      </c>
      <c r="CA429" s="486">
        <v>-3.9151456582188686</v>
      </c>
      <c r="CB429" s="348">
        <v>17.419071848412433</v>
      </c>
      <c r="CC429" s="404">
        <v>66.630848806366046</v>
      </c>
      <c r="CD429" s="570">
        <v>1.3754400000000002</v>
      </c>
      <c r="CE429" s="419">
        <v>1.5129840000000003</v>
      </c>
      <c r="CF429" s="419">
        <v>1.6234318320000003</v>
      </c>
      <c r="CG429" s="419">
        <v>1.7419423557360003</v>
      </c>
      <c r="CH429" s="496">
        <v>1.8691041477047283</v>
      </c>
      <c r="CI429" s="416">
        <v>8.1229023354407293</v>
      </c>
      <c r="CJ429" s="405">
        <v>10.099343945593347</v>
      </c>
      <c r="CK429" s="457">
        <v>1.3</v>
      </c>
      <c r="CL429" s="458">
        <v>36.630000000000003</v>
      </c>
      <c r="CM429" s="458">
        <v>-1.42</v>
      </c>
      <c r="CN429" s="525">
        <v>3.34</v>
      </c>
      <c r="CO429" s="508">
        <v>12.91</v>
      </c>
    </row>
    <row r="430" spans="1:93" ht="11.25" customHeight="1">
      <c r="A430" s="30" t="s">
        <v>3658</v>
      </c>
      <c r="B430" s="32" t="s">
        <v>3659</v>
      </c>
      <c r="C430" s="35" t="s">
        <v>352</v>
      </c>
      <c r="D430" s="118">
        <v>14</v>
      </c>
      <c r="E430" s="121">
        <v>216</v>
      </c>
      <c r="F430" s="40" t="s">
        <v>2049</v>
      </c>
      <c r="G430" s="42" t="s">
        <v>2049</v>
      </c>
      <c r="H430" s="185">
        <v>109.16</v>
      </c>
      <c r="I430" s="229">
        <v>2.1619640894100405</v>
      </c>
      <c r="J430" s="125">
        <v>0.56999999999999995</v>
      </c>
      <c r="K430" s="125">
        <v>0.59</v>
      </c>
      <c r="L430" s="84">
        <v>3.5087719298245723</v>
      </c>
      <c r="M430" s="215">
        <v>42039</v>
      </c>
      <c r="N430" s="44">
        <v>42041</v>
      </c>
      <c r="O430" s="34">
        <v>42073</v>
      </c>
      <c r="P430" s="43" t="s">
        <v>2157</v>
      </c>
      <c r="Q430" s="197"/>
      <c r="R430" s="192">
        <v>2.36</v>
      </c>
      <c r="S430" s="672">
        <v>36.817472698907956</v>
      </c>
      <c r="T430" s="681">
        <v>43.481511042690713</v>
      </c>
      <c r="U430" s="229">
        <v>17.029641185647424</v>
      </c>
      <c r="V430" s="264">
        <v>12</v>
      </c>
      <c r="W430" s="162">
        <v>6.41</v>
      </c>
      <c r="X430" s="150">
        <v>1.63</v>
      </c>
      <c r="Y430" s="157">
        <v>2.89</v>
      </c>
      <c r="Z430" s="150">
        <v>2.72</v>
      </c>
      <c r="AA430" s="158">
        <v>16.399999999999999</v>
      </c>
      <c r="AB430" s="434">
        <v>5.6</v>
      </c>
      <c r="AC430" s="444">
        <v>11.72</v>
      </c>
      <c r="AD430" s="445">
        <v>18.2</v>
      </c>
      <c r="AE430" s="445">
        <v>10.43</v>
      </c>
      <c r="AF430" s="725">
        <v>31</v>
      </c>
      <c r="AG430" s="467">
        <v>33557</v>
      </c>
      <c r="AH430" s="679">
        <v>0.3</v>
      </c>
      <c r="AI430" s="769">
        <v>0.73</v>
      </c>
      <c r="AJ430" s="796">
        <v>0.56575685494442263</v>
      </c>
      <c r="AK430" s="688">
        <v>0.51609479970321581</v>
      </c>
      <c r="AL430" s="635">
        <v>8.8235294117647189</v>
      </c>
      <c r="AM430" s="636">
        <v>10.174637131737963</v>
      </c>
      <c r="AN430" s="636">
        <v>10.296774759988491</v>
      </c>
      <c r="AO430" s="236">
        <v>19.951324380539639</v>
      </c>
      <c r="AP430" s="814">
        <v>2.2200000000000002</v>
      </c>
      <c r="AQ430" s="814">
        <v>2.04</v>
      </c>
      <c r="AR430" s="815"/>
      <c r="AS430" s="814">
        <v>1.94</v>
      </c>
      <c r="AT430" s="797">
        <v>1.66</v>
      </c>
      <c r="AU430" s="815"/>
      <c r="AV430" s="828">
        <v>1.4</v>
      </c>
      <c r="AW430" s="828">
        <v>1.36</v>
      </c>
      <c r="AX430" s="817">
        <v>1.22</v>
      </c>
      <c r="AY430" s="817">
        <v>0.96</v>
      </c>
      <c r="AZ430" s="817">
        <v>0.68</v>
      </c>
      <c r="BA430" s="817">
        <v>0.48</v>
      </c>
      <c r="BB430" s="817">
        <v>0.36</v>
      </c>
      <c r="BC430" s="817">
        <v>0.3</v>
      </c>
      <c r="BD430" s="817">
        <v>0.26</v>
      </c>
      <c r="BE430" s="820">
        <v>0.24</v>
      </c>
      <c r="BF430" s="820">
        <v>0.8</v>
      </c>
      <c r="BG430" s="820">
        <v>0.8</v>
      </c>
      <c r="BH430" s="816">
        <v>16.72</v>
      </c>
      <c r="BI430" s="409">
        <v>8.8235294117647189</v>
      </c>
      <c r="BJ430" s="409">
        <v>5.1546391752577359</v>
      </c>
      <c r="BK430" s="409">
        <v>16.867469879518083</v>
      </c>
      <c r="BL430" s="395">
        <v>18.571428571428573</v>
      </c>
      <c r="BM430" s="408">
        <v>2.9411764705882248</v>
      </c>
      <c r="BN430" s="395">
        <v>11.475409836065587</v>
      </c>
      <c r="BO430" s="395">
        <v>27.083333333333325</v>
      </c>
      <c r="BP430" s="395">
        <v>41.176470588235283</v>
      </c>
      <c r="BQ430" s="395">
        <v>41.666666666666671</v>
      </c>
      <c r="BR430" s="395">
        <v>33.333333333333329</v>
      </c>
      <c r="BS430" s="395">
        <v>20</v>
      </c>
      <c r="BT430" s="395">
        <v>15.384615384615374</v>
      </c>
      <c r="BU430" s="395">
        <v>8.3333333333333481</v>
      </c>
      <c r="BV430" s="395">
        <v>0</v>
      </c>
      <c r="BW430" s="395">
        <v>0</v>
      </c>
      <c r="BX430" s="408">
        <v>16.720760398942684</v>
      </c>
      <c r="BY430" s="409">
        <v>13.32359894455205</v>
      </c>
      <c r="BZ430" s="654" t="s">
        <v>2558</v>
      </c>
      <c r="CA430" s="487">
        <v>-4.5709023362488921</v>
      </c>
      <c r="CB430" s="349">
        <v>12.458738849398532</v>
      </c>
      <c r="CC430" s="408">
        <v>74.681439282339113</v>
      </c>
      <c r="CD430" s="574">
        <v>2.3443200000000002</v>
      </c>
      <c r="CE430" s="420">
        <v>2.5787520000000006</v>
      </c>
      <c r="CF430" s="420">
        <v>2.836627200000001</v>
      </c>
      <c r="CG430" s="420">
        <v>3.1202899200000012</v>
      </c>
      <c r="CH430" s="497">
        <v>3.4323189120000017</v>
      </c>
      <c r="CI430" s="421">
        <v>14.312308032000004</v>
      </c>
      <c r="CJ430" s="409">
        <v>13.111311865152075</v>
      </c>
      <c r="CK430" s="468">
        <v>1.1299999999999999</v>
      </c>
      <c r="CL430" s="469">
        <v>24.32</v>
      </c>
      <c r="CM430" s="469">
        <v>-6.7</v>
      </c>
      <c r="CN430" s="528">
        <v>2.46</v>
      </c>
      <c r="CO430" s="476">
        <v>3.67</v>
      </c>
    </row>
    <row r="431" spans="1:93" ht="11.25" customHeight="1">
      <c r="A431" s="15" t="s">
        <v>1850</v>
      </c>
      <c r="B431" s="16" t="s">
        <v>1851</v>
      </c>
      <c r="C431" s="22" t="s">
        <v>497</v>
      </c>
      <c r="D431" s="116">
        <v>20</v>
      </c>
      <c r="E431" s="121">
        <v>150</v>
      </c>
      <c r="F431" s="78" t="s">
        <v>2659</v>
      </c>
      <c r="G431" s="50" t="s">
        <v>2659</v>
      </c>
      <c r="H431" s="904">
        <v>26.35</v>
      </c>
      <c r="I431" s="227">
        <v>3.0360531309297913</v>
      </c>
      <c r="J431" s="111">
        <v>0.19500000000000001</v>
      </c>
      <c r="K431" s="111">
        <v>0.2</v>
      </c>
      <c r="L431" s="96">
        <v>2.5641025641025772</v>
      </c>
      <c r="M431" s="105">
        <v>41950</v>
      </c>
      <c r="N431" s="20">
        <v>41954</v>
      </c>
      <c r="O431" s="21">
        <v>41968</v>
      </c>
      <c r="P431" s="269" t="s">
        <v>1897</v>
      </c>
      <c r="Q431" s="1079"/>
      <c r="R431" s="224">
        <v>0.8</v>
      </c>
      <c r="S431" s="231">
        <v>30.888030888030894</v>
      </c>
      <c r="T431" s="680" t="s">
        <v>462</v>
      </c>
      <c r="U431" s="227">
        <v>10.173745173745175</v>
      </c>
      <c r="V431" s="263">
        <v>12</v>
      </c>
      <c r="W431" s="478">
        <v>2.59</v>
      </c>
      <c r="X431" s="480" t="s">
        <v>462</v>
      </c>
      <c r="Y431" s="479" t="s">
        <v>462</v>
      </c>
      <c r="Z431" s="480" t="s">
        <v>462</v>
      </c>
      <c r="AA431" s="481" t="s">
        <v>462</v>
      </c>
      <c r="AB431" s="484" t="s">
        <v>462</v>
      </c>
      <c r="AC431" s="482" t="s">
        <v>462</v>
      </c>
      <c r="AD431" s="523" t="s">
        <v>462</v>
      </c>
      <c r="AE431" s="482" t="s">
        <v>462</v>
      </c>
      <c r="AF431" s="723">
        <v>0</v>
      </c>
      <c r="AG431" s="735">
        <v>33</v>
      </c>
      <c r="AH431" s="710" t="s">
        <v>462</v>
      </c>
      <c r="AI431" s="479" t="s">
        <v>462</v>
      </c>
      <c r="AJ431" s="795" t="s">
        <v>462</v>
      </c>
      <c r="AK431" s="794">
        <v>1.0373131524500983</v>
      </c>
      <c r="AL431" s="634">
        <v>2.6143790849673332</v>
      </c>
      <c r="AM431" s="631">
        <v>3.6478218626730063</v>
      </c>
      <c r="AN431" s="631">
        <v>3.3735908087944244</v>
      </c>
      <c r="AO431" s="235">
        <v>3.2522395005077476</v>
      </c>
      <c r="AP431" s="808">
        <v>0.78500000000000003</v>
      </c>
      <c r="AQ431" s="808">
        <v>0.76500000000000001</v>
      </c>
      <c r="AR431" s="809"/>
      <c r="AS431" s="808">
        <v>0.73</v>
      </c>
      <c r="AT431" s="796">
        <v>0.70499999999999996</v>
      </c>
      <c r="AU431" s="809"/>
      <c r="AV431" s="821">
        <v>0.68500000000000005</v>
      </c>
      <c r="AW431" s="821">
        <v>0.66500000000000004</v>
      </c>
      <c r="AX431" s="812">
        <v>0.66</v>
      </c>
      <c r="AY431" s="811">
        <v>0.64500000000000002</v>
      </c>
      <c r="AZ431" s="812">
        <v>0.64</v>
      </c>
      <c r="BA431" s="811">
        <v>0.61</v>
      </c>
      <c r="BB431" s="811">
        <v>0.56999999999999995</v>
      </c>
      <c r="BC431" s="811">
        <v>0.53</v>
      </c>
      <c r="BD431" s="811">
        <v>0.49</v>
      </c>
      <c r="BE431" s="811">
        <v>0.45</v>
      </c>
      <c r="BF431" s="811">
        <v>0.41</v>
      </c>
      <c r="BG431" s="811">
        <v>0.34545999999999999</v>
      </c>
      <c r="BH431" s="810">
        <v>9.6854599999999991</v>
      </c>
      <c r="BI431" s="405">
        <v>2.6143790849673332</v>
      </c>
      <c r="BJ431" s="405">
        <v>4.7945205479452024</v>
      </c>
      <c r="BK431" s="405">
        <v>3.5460992907801359</v>
      </c>
      <c r="BL431" s="306">
        <v>2.9197080291970767</v>
      </c>
      <c r="BM431" s="404">
        <v>3.007518796992481</v>
      </c>
      <c r="BN431" s="306">
        <v>0.7575757575757569</v>
      </c>
      <c r="BO431" s="306">
        <v>2.3255813953488413</v>
      </c>
      <c r="BP431" s="306">
        <v>0.78125</v>
      </c>
      <c r="BQ431" s="306">
        <v>4.9180327868852514</v>
      </c>
      <c r="BR431" s="306">
        <v>7.0175438596491224</v>
      </c>
      <c r="BS431" s="306">
        <v>7.5471698113207308</v>
      </c>
      <c r="BT431" s="306">
        <v>8.163265306122458</v>
      </c>
      <c r="BU431" s="306">
        <v>8.8888888888888786</v>
      </c>
      <c r="BV431" s="306">
        <v>9.7560975609756184</v>
      </c>
      <c r="BW431" s="306">
        <v>18.682336594685346</v>
      </c>
      <c r="BX431" s="404">
        <v>5.71466451408895</v>
      </c>
      <c r="BY431" s="405">
        <v>4.449374191296716</v>
      </c>
      <c r="BZ431" s="788" t="s">
        <v>2637</v>
      </c>
      <c r="CA431" s="486">
        <v>-3.7641012340209592</v>
      </c>
      <c r="CB431" s="348">
        <v>6.4096439397242158</v>
      </c>
      <c r="CC431" s="404">
        <v>31.977221561389413</v>
      </c>
      <c r="CD431" s="570">
        <v>0.8085500000000001</v>
      </c>
      <c r="CE431" s="419">
        <v>0.83280650000000012</v>
      </c>
      <c r="CF431" s="419">
        <v>0.85779069500000016</v>
      </c>
      <c r="CG431" s="419">
        <v>0.88352441585000019</v>
      </c>
      <c r="CH431" s="496">
        <v>0.91003014832550022</v>
      </c>
      <c r="CI431" s="416">
        <v>4.2927017591755003</v>
      </c>
      <c r="CJ431" s="405">
        <v>16.29108827011575</v>
      </c>
      <c r="CK431" s="483" t="s">
        <v>462</v>
      </c>
      <c r="CL431" s="502" t="s">
        <v>462</v>
      </c>
      <c r="CM431" s="502">
        <v>-4.18</v>
      </c>
      <c r="CN431" s="526">
        <v>1.43</v>
      </c>
      <c r="CO431" s="527">
        <v>4.01</v>
      </c>
    </row>
    <row r="432" spans="1:93" ht="11.25" customHeight="1">
      <c r="A432" s="86" t="s">
        <v>2881</v>
      </c>
      <c r="B432" s="24" t="s">
        <v>1480</v>
      </c>
      <c r="C432" s="217" t="s">
        <v>497</v>
      </c>
      <c r="D432" s="117">
        <v>5</v>
      </c>
      <c r="E432" s="24">
        <v>530</v>
      </c>
      <c r="F432" s="57" t="s">
        <v>2659</v>
      </c>
      <c r="G432" s="49" t="s">
        <v>2659</v>
      </c>
      <c r="H432" s="184">
        <v>23.65</v>
      </c>
      <c r="I432" s="227">
        <v>3.044397463002114</v>
      </c>
      <c r="J432" s="126">
        <v>0.17</v>
      </c>
      <c r="K432" s="126">
        <v>0.18</v>
      </c>
      <c r="L432" s="83">
        <v>5.8823529411764497</v>
      </c>
      <c r="M432" s="140">
        <v>41891</v>
      </c>
      <c r="N432" s="27">
        <v>41893</v>
      </c>
      <c r="O432" s="28">
        <v>41901</v>
      </c>
      <c r="P432" s="26" t="s">
        <v>559</v>
      </c>
      <c r="Q432" s="24"/>
      <c r="R432" s="224">
        <v>0.72</v>
      </c>
      <c r="S432" s="231">
        <v>28.458498023715418</v>
      </c>
      <c r="T432" s="680">
        <v>-35.866986050390004</v>
      </c>
      <c r="U432" s="227">
        <v>9.3478260869565215</v>
      </c>
      <c r="V432" s="263">
        <v>12</v>
      </c>
      <c r="W432" s="161">
        <v>2.5299999999999998</v>
      </c>
      <c r="X432" s="149" t="s">
        <v>462</v>
      </c>
      <c r="Y432" s="155">
        <v>2.95</v>
      </c>
      <c r="Z432" s="149">
        <v>0.99</v>
      </c>
      <c r="AA432" s="156">
        <v>11.2</v>
      </c>
      <c r="AB432" s="432">
        <v>36.6</v>
      </c>
      <c r="AC432" s="440">
        <v>1.4</v>
      </c>
      <c r="AD432" s="443">
        <v>16.2</v>
      </c>
      <c r="AE432" s="440" t="s">
        <v>462</v>
      </c>
      <c r="AF432" s="723">
        <v>1</v>
      </c>
      <c r="AG432" s="456">
        <v>162</v>
      </c>
      <c r="AH432" s="653">
        <v>3.7</v>
      </c>
      <c r="AI432" s="767">
        <v>0.11</v>
      </c>
      <c r="AJ432" s="796">
        <v>0.73103033777867077</v>
      </c>
      <c r="AK432" s="688">
        <v>1.613086955932771</v>
      </c>
      <c r="AL432" s="634">
        <v>9.375</v>
      </c>
      <c r="AM432" s="631">
        <v>11.868894208139679</v>
      </c>
      <c r="AN432" s="631">
        <v>11.842691472014465</v>
      </c>
      <c r="AO432" s="235">
        <v>7.3416324076381878</v>
      </c>
      <c r="AP432" s="808">
        <v>0.7</v>
      </c>
      <c r="AQ432" s="808">
        <v>0.64</v>
      </c>
      <c r="AR432" s="809"/>
      <c r="AS432" s="808">
        <v>0.56000000000000005</v>
      </c>
      <c r="AT432" s="796">
        <v>0.5</v>
      </c>
      <c r="AU432" s="809"/>
      <c r="AV432" s="821">
        <v>0.44</v>
      </c>
      <c r="AW432" s="827">
        <v>0.4</v>
      </c>
      <c r="AX432" s="811">
        <v>0.66</v>
      </c>
      <c r="AY432" s="811">
        <v>0.55476999999999999</v>
      </c>
      <c r="AZ432" s="811">
        <v>0.43196999999999997</v>
      </c>
      <c r="BA432" s="811">
        <v>0.38547999999999993</v>
      </c>
      <c r="BB432" s="812">
        <v>0.34467999999999999</v>
      </c>
      <c r="BC432" s="811">
        <v>0.34467999999999999</v>
      </c>
      <c r="BD432" s="811">
        <v>0.18140000000000001</v>
      </c>
      <c r="BE432" s="812">
        <v>0.16492000000000001</v>
      </c>
      <c r="BF432" s="811">
        <v>0.16492000000000001</v>
      </c>
      <c r="BG432" s="811">
        <v>0.15708</v>
      </c>
      <c r="BH432" s="810">
        <v>6.629900000000001</v>
      </c>
      <c r="BI432" s="405">
        <v>9.375</v>
      </c>
      <c r="BJ432" s="405">
        <v>14.285714285714279</v>
      </c>
      <c r="BK432" s="405">
        <v>12</v>
      </c>
      <c r="BL432" s="306">
        <v>13.636363636363647</v>
      </c>
      <c r="BM432" s="404">
        <v>9.9999999999999858</v>
      </c>
      <c r="BN432" s="306">
        <v>0</v>
      </c>
      <c r="BO432" s="306">
        <v>18.968221064585332</v>
      </c>
      <c r="BP432" s="306">
        <v>28.427900085654102</v>
      </c>
      <c r="BQ432" s="306">
        <v>12.060288471516035</v>
      </c>
      <c r="BR432" s="306">
        <v>11.837066264361141</v>
      </c>
      <c r="BS432" s="306">
        <v>0</v>
      </c>
      <c r="BT432" s="306">
        <v>90.011025358324133</v>
      </c>
      <c r="BU432" s="306">
        <v>9.9927237448459891</v>
      </c>
      <c r="BV432" s="306">
        <v>0</v>
      </c>
      <c r="BW432" s="306">
        <v>4.991087344028533</v>
      </c>
      <c r="BX432" s="404">
        <v>15.705692683692879</v>
      </c>
      <c r="BY432" s="405">
        <v>21.137875495467863</v>
      </c>
      <c r="BZ432" s="788" t="s">
        <v>2637</v>
      </c>
      <c r="CA432" s="486">
        <v>5.5392628480600568</v>
      </c>
      <c r="CB432" s="348">
        <v>14.887088935016578</v>
      </c>
      <c r="CC432" s="404">
        <v>54.578860263340125</v>
      </c>
      <c r="CD432" s="570">
        <v>0.77</v>
      </c>
      <c r="CE432" s="419">
        <v>0.78078000000000003</v>
      </c>
      <c r="CF432" s="419">
        <v>0.80420340000000001</v>
      </c>
      <c r="CG432" s="419">
        <v>0.828329502</v>
      </c>
      <c r="CH432" s="496">
        <v>0.85317938706000007</v>
      </c>
      <c r="CI432" s="416">
        <v>4.0364922890599999</v>
      </c>
      <c r="CJ432" s="405">
        <v>17.067620672558139</v>
      </c>
      <c r="CK432" s="457">
        <v>0.63</v>
      </c>
      <c r="CL432" s="458">
        <v>14.2</v>
      </c>
      <c r="CM432" s="458">
        <v>-18.809999999999999</v>
      </c>
      <c r="CN432" s="525">
        <v>0.77</v>
      </c>
      <c r="CO432" s="508">
        <v>-6.33</v>
      </c>
    </row>
    <row r="433" spans="1:93" ht="11.25" customHeight="1">
      <c r="A433" s="86" t="s">
        <v>609</v>
      </c>
      <c r="B433" s="24" t="s">
        <v>610</v>
      </c>
      <c r="C433" s="29" t="s">
        <v>3690</v>
      </c>
      <c r="D433" s="117">
        <v>11</v>
      </c>
      <c r="E433" s="121">
        <v>293</v>
      </c>
      <c r="F433" s="38" t="s">
        <v>2049</v>
      </c>
      <c r="G433" s="39" t="s">
        <v>2049</v>
      </c>
      <c r="H433" s="184">
        <v>165.71</v>
      </c>
      <c r="I433" s="227">
        <v>1.6896988715225392</v>
      </c>
      <c r="J433" s="126">
        <v>0.61</v>
      </c>
      <c r="K433" s="126">
        <v>0.7</v>
      </c>
      <c r="L433" s="83">
        <v>14.754098360655732</v>
      </c>
      <c r="M433" s="140">
        <v>41787</v>
      </c>
      <c r="N433" s="27">
        <v>41792</v>
      </c>
      <c r="O433" s="28">
        <v>41808</v>
      </c>
      <c r="P433" s="93" t="s">
        <v>949</v>
      </c>
      <c r="Q433" s="24"/>
      <c r="R433" s="224">
        <v>2.8</v>
      </c>
      <c r="S433" s="231">
        <v>28.747433264887061</v>
      </c>
      <c r="T433" s="680">
        <v>86.298759861889636</v>
      </c>
      <c r="U433" s="227">
        <v>17.013347022587268</v>
      </c>
      <c r="V433" s="263">
        <v>12</v>
      </c>
      <c r="W433" s="161">
        <v>9.74</v>
      </c>
      <c r="X433" s="149">
        <v>2.5099999999999998</v>
      </c>
      <c r="Y433" s="155">
        <v>1.37</v>
      </c>
      <c r="Z433" s="149">
        <v>4.59</v>
      </c>
      <c r="AA433" s="156">
        <v>21.8</v>
      </c>
      <c r="AB433" s="432">
        <v>16.8</v>
      </c>
      <c r="AC433" s="440">
        <v>11.22</v>
      </c>
      <c r="AD433" s="443">
        <v>17</v>
      </c>
      <c r="AE433" s="440">
        <v>6.78</v>
      </c>
      <c r="AF433" s="723">
        <v>21</v>
      </c>
      <c r="AG433" s="456">
        <v>32879</v>
      </c>
      <c r="AH433" s="653">
        <v>0.4</v>
      </c>
      <c r="AI433" s="767">
        <v>0.82</v>
      </c>
      <c r="AJ433" s="796">
        <v>0.71518603378753198</v>
      </c>
      <c r="AK433" s="688">
        <v>0.94114328690185778</v>
      </c>
      <c r="AL433" s="634">
        <v>13.86554621848739</v>
      </c>
      <c r="AM433" s="631">
        <v>12.082949671371779</v>
      </c>
      <c r="AN433" s="631">
        <v>12.158162574388044</v>
      </c>
      <c r="AO433" s="235">
        <v>12.918503211568776</v>
      </c>
      <c r="AP433" s="808">
        <v>2.71</v>
      </c>
      <c r="AQ433" s="808">
        <v>2.38</v>
      </c>
      <c r="AR433" s="809"/>
      <c r="AS433" s="808">
        <v>2.15</v>
      </c>
      <c r="AT433" s="796">
        <v>1.9246449999999999</v>
      </c>
      <c r="AU433" s="809"/>
      <c r="AV433" s="821">
        <v>1.6624399999999999</v>
      </c>
      <c r="AW433" s="821">
        <v>1.5269149999999998</v>
      </c>
      <c r="AX433" s="811">
        <v>1.4184950000000001</v>
      </c>
      <c r="AY433" s="811">
        <v>1.33718</v>
      </c>
      <c r="AZ433" s="811">
        <v>1.04806</v>
      </c>
      <c r="BA433" s="811">
        <v>0.91253499999999999</v>
      </c>
      <c r="BB433" s="811">
        <v>0.80411500000000002</v>
      </c>
      <c r="BC433" s="812">
        <v>0.7228</v>
      </c>
      <c r="BD433" s="812">
        <v>0.7228</v>
      </c>
      <c r="BE433" s="812">
        <v>0.7228</v>
      </c>
      <c r="BF433" s="812">
        <v>0.7228</v>
      </c>
      <c r="BG433" s="812">
        <v>0.7228</v>
      </c>
      <c r="BH433" s="810">
        <v>21.488384999999994</v>
      </c>
      <c r="BI433" s="405">
        <v>13.86554621848739</v>
      </c>
      <c r="BJ433" s="405">
        <v>10.697674418604652</v>
      </c>
      <c r="BK433" s="405">
        <v>11.70891255270452</v>
      </c>
      <c r="BL433" s="306">
        <v>15.772298549120567</v>
      </c>
      <c r="BM433" s="404">
        <v>8.875739644970416</v>
      </c>
      <c r="BN433" s="306">
        <v>7.6433121019108041</v>
      </c>
      <c r="BO433" s="306">
        <v>6.0810810810810745</v>
      </c>
      <c r="BP433" s="306">
        <v>27.586206896551737</v>
      </c>
      <c r="BQ433" s="306">
        <v>14.851485148514843</v>
      </c>
      <c r="BR433" s="306">
        <v>13.483146067415719</v>
      </c>
      <c r="BS433" s="306">
        <v>11.25</v>
      </c>
      <c r="BT433" s="306">
        <v>0</v>
      </c>
      <c r="BU433" s="306">
        <v>0</v>
      </c>
      <c r="BV433" s="306">
        <v>0</v>
      </c>
      <c r="BW433" s="306">
        <v>0</v>
      </c>
      <c r="BX433" s="404">
        <v>9.454360178624114</v>
      </c>
      <c r="BY433" s="405">
        <v>7.3751177164120847</v>
      </c>
      <c r="BZ433" s="788" t="s">
        <v>2558</v>
      </c>
      <c r="CA433" s="486">
        <v>-3.1654855766766854</v>
      </c>
      <c r="CB433" s="348">
        <v>13.847861445910583</v>
      </c>
      <c r="CC433" s="404">
        <v>76.341102060564637</v>
      </c>
      <c r="CD433" s="570">
        <v>2.9810000000000003</v>
      </c>
      <c r="CE433" s="419">
        <v>3.2791000000000006</v>
      </c>
      <c r="CF433" s="419">
        <v>3.501422980000001</v>
      </c>
      <c r="CG433" s="419">
        <v>3.7388194580440013</v>
      </c>
      <c r="CH433" s="496">
        <v>3.9923114172993848</v>
      </c>
      <c r="CI433" s="416">
        <v>17.492653855343388</v>
      </c>
      <c r="CJ433" s="405">
        <v>10.556184814038613</v>
      </c>
      <c r="CK433" s="457">
        <v>1.01</v>
      </c>
      <c r="CL433" s="458">
        <v>45.67</v>
      </c>
      <c r="CM433" s="458">
        <v>-3.43</v>
      </c>
      <c r="CN433" s="525">
        <v>6.41</v>
      </c>
      <c r="CO433" s="508">
        <v>23.89</v>
      </c>
    </row>
    <row r="434" spans="1:93" ht="11.25" customHeight="1">
      <c r="A434" s="23" t="s">
        <v>3350</v>
      </c>
      <c r="B434" s="24" t="s">
        <v>3351</v>
      </c>
      <c r="C434" s="217" t="s">
        <v>497</v>
      </c>
      <c r="D434" s="117">
        <v>6</v>
      </c>
      <c r="E434" s="24">
        <v>448</v>
      </c>
      <c r="F434" s="38" t="s">
        <v>2049</v>
      </c>
      <c r="G434" s="39" t="s">
        <v>2049</v>
      </c>
      <c r="H434" s="184">
        <v>11.81</v>
      </c>
      <c r="I434" s="227">
        <v>4.7417442845046569</v>
      </c>
      <c r="J434" s="126">
        <v>0.13</v>
      </c>
      <c r="K434" s="126">
        <v>0.14000000000000001</v>
      </c>
      <c r="L434" s="83">
        <v>7.6923076923077094</v>
      </c>
      <c r="M434" s="140">
        <v>42038</v>
      </c>
      <c r="N434" s="27">
        <v>42040</v>
      </c>
      <c r="O434" s="28">
        <v>42048</v>
      </c>
      <c r="P434" s="26" t="s">
        <v>2158</v>
      </c>
      <c r="Q434" s="627"/>
      <c r="R434" s="224">
        <v>0.56000000000000005</v>
      </c>
      <c r="S434" s="231">
        <v>83.582089552238813</v>
      </c>
      <c r="T434" s="680">
        <v>-10.608469242638662</v>
      </c>
      <c r="U434" s="227">
        <v>17.626865671641792</v>
      </c>
      <c r="V434" s="263">
        <v>12</v>
      </c>
      <c r="W434" s="161">
        <v>0.67</v>
      </c>
      <c r="X434" s="149">
        <v>3.53</v>
      </c>
      <c r="Y434" s="155">
        <v>3.69</v>
      </c>
      <c r="Z434" s="149">
        <v>1.02</v>
      </c>
      <c r="AA434" s="156">
        <v>5.7</v>
      </c>
      <c r="AB434" s="432">
        <v>-8.1999999999999993</v>
      </c>
      <c r="AC434" s="440">
        <v>24.58</v>
      </c>
      <c r="AD434" s="443">
        <v>17.399999999999999</v>
      </c>
      <c r="AE434" s="440">
        <v>5</v>
      </c>
      <c r="AF434" s="723">
        <v>5</v>
      </c>
      <c r="AG434" s="456">
        <v>1119</v>
      </c>
      <c r="AH434" s="653">
        <v>0.4</v>
      </c>
      <c r="AI434" s="767">
        <v>0.1</v>
      </c>
      <c r="AJ434" s="796">
        <v>0.33687650806722563</v>
      </c>
      <c r="AK434" s="688">
        <v>0.57048113944692536</v>
      </c>
      <c r="AL434" s="634">
        <v>4</v>
      </c>
      <c r="AM434" s="631">
        <v>6.5397392040924318</v>
      </c>
      <c r="AN434" s="631">
        <v>5.8616512403697252</v>
      </c>
      <c r="AO434" s="235">
        <v>10.274925558542613</v>
      </c>
      <c r="AP434" s="813">
        <v>0.52</v>
      </c>
      <c r="AQ434" s="808">
        <v>0.5</v>
      </c>
      <c r="AR434" s="809"/>
      <c r="AS434" s="808">
        <v>0.48</v>
      </c>
      <c r="AT434" s="796">
        <v>0.43</v>
      </c>
      <c r="AU434" s="809"/>
      <c r="AV434" s="821">
        <v>0.4</v>
      </c>
      <c r="AW434" s="827">
        <v>0.39112000000000002</v>
      </c>
      <c r="AX434" s="812">
        <v>0.39112000000000002</v>
      </c>
      <c r="AY434" s="811">
        <v>0.37334000000000001</v>
      </c>
      <c r="AZ434" s="811">
        <v>0.31111</v>
      </c>
      <c r="BA434" s="811">
        <v>0.23999000000000001</v>
      </c>
      <c r="BB434" s="811">
        <v>0.19553999999999999</v>
      </c>
      <c r="BC434" s="811">
        <v>0.16</v>
      </c>
      <c r="BD434" s="811">
        <v>0.12446</v>
      </c>
      <c r="BE434" s="811">
        <v>8.8900000000000007E-2</v>
      </c>
      <c r="BF434" s="812">
        <v>7.1120000000000003E-2</v>
      </c>
      <c r="BG434" s="812">
        <v>7.1120000000000003E-2</v>
      </c>
      <c r="BH434" s="810">
        <v>4.747819999999999</v>
      </c>
      <c r="BI434" s="405">
        <v>4</v>
      </c>
      <c r="BJ434" s="405">
        <v>4.1666666666666741</v>
      </c>
      <c r="BK434" s="405">
        <v>11.627906976744185</v>
      </c>
      <c r="BL434" s="306">
        <v>7.5</v>
      </c>
      <c r="BM434" s="404">
        <v>2.2704029453876062</v>
      </c>
      <c r="BN434" s="306">
        <v>0</v>
      </c>
      <c r="BO434" s="306">
        <v>4.7624149568757712</v>
      </c>
      <c r="BP434" s="306">
        <v>20.002571437755144</v>
      </c>
      <c r="BQ434" s="306">
        <v>29.634568107004444</v>
      </c>
      <c r="BR434" s="306">
        <v>22.731921857420478</v>
      </c>
      <c r="BS434" s="306">
        <v>22.212499999999999</v>
      </c>
      <c r="BT434" s="306">
        <v>28.555359151534621</v>
      </c>
      <c r="BU434" s="306">
        <v>40</v>
      </c>
      <c r="BV434" s="306">
        <v>25</v>
      </c>
      <c r="BW434" s="306">
        <v>0</v>
      </c>
      <c r="BX434" s="404">
        <v>14.83095413995926</v>
      </c>
      <c r="BY434" s="405">
        <v>12.334642548176769</v>
      </c>
      <c r="BZ434" s="788" t="s">
        <v>2637</v>
      </c>
      <c r="CA434" s="486">
        <v>-7.0234701467674086</v>
      </c>
      <c r="CB434" s="348">
        <v>10.603395524874383</v>
      </c>
      <c r="CC434" s="404">
        <v>52.805953545996871</v>
      </c>
      <c r="CD434" s="570">
        <v>0.5252</v>
      </c>
      <c r="CE434" s="419">
        <v>0.57772000000000001</v>
      </c>
      <c r="CF434" s="419">
        <v>0.60660600000000009</v>
      </c>
      <c r="CG434" s="419">
        <v>0.63693630000000012</v>
      </c>
      <c r="CH434" s="496">
        <v>0.66878311500000021</v>
      </c>
      <c r="CI434" s="416">
        <v>3.0152454150000008</v>
      </c>
      <c r="CJ434" s="405">
        <v>25.53129055884844</v>
      </c>
      <c r="CK434" s="457">
        <v>0.69</v>
      </c>
      <c r="CL434" s="458">
        <v>2.56</v>
      </c>
      <c r="CM434" s="458">
        <v>-12.3</v>
      </c>
      <c r="CN434" s="525">
        <v>-1.1299999999999999</v>
      </c>
      <c r="CO434" s="508">
        <v>-4.34</v>
      </c>
    </row>
    <row r="435" spans="1:93" ht="11.25" customHeight="1">
      <c r="A435" s="30" t="s">
        <v>1973</v>
      </c>
      <c r="B435" s="32" t="s">
        <v>1974</v>
      </c>
      <c r="C435" s="35" t="s">
        <v>2172</v>
      </c>
      <c r="D435" s="118">
        <v>59</v>
      </c>
      <c r="E435" s="121">
        <v>3</v>
      </c>
      <c r="F435" s="40" t="s">
        <v>2049</v>
      </c>
      <c r="G435" s="42" t="s">
        <v>2049</v>
      </c>
      <c r="H435" s="162">
        <v>47.25</v>
      </c>
      <c r="I435" s="227">
        <v>3.9153439153439153</v>
      </c>
      <c r="J435" s="125">
        <v>0.46</v>
      </c>
      <c r="K435" s="125">
        <v>0.46250000000000002</v>
      </c>
      <c r="L435" s="191">
        <v>0.54347826086955653</v>
      </c>
      <c r="M435" s="215">
        <v>41941</v>
      </c>
      <c r="N435" s="44">
        <v>41943</v>
      </c>
      <c r="O435" s="34">
        <v>41957</v>
      </c>
      <c r="P435" s="268" t="s">
        <v>1522</v>
      </c>
      <c r="Q435" s="32"/>
      <c r="R435" s="224">
        <v>1.85</v>
      </c>
      <c r="S435" s="231">
        <v>84.474885844748854</v>
      </c>
      <c r="T435" s="680">
        <v>28.051787468869804</v>
      </c>
      <c r="U435" s="227">
        <v>21.575342465753426</v>
      </c>
      <c r="V435" s="263">
        <v>12</v>
      </c>
      <c r="W435" s="161">
        <v>2.19</v>
      </c>
      <c r="X435" s="149">
        <v>5.39</v>
      </c>
      <c r="Y435" s="155">
        <v>1.66</v>
      </c>
      <c r="Z435" s="149">
        <v>1.71</v>
      </c>
      <c r="AA435" s="156">
        <v>7.8</v>
      </c>
      <c r="AB435" s="432">
        <v>2.8</v>
      </c>
      <c r="AC435" s="440">
        <v>5.66</v>
      </c>
      <c r="AD435" s="443">
        <v>-3</v>
      </c>
      <c r="AE435" s="440">
        <v>4</v>
      </c>
      <c r="AF435" s="723">
        <v>7</v>
      </c>
      <c r="AG435" s="456">
        <v>1286</v>
      </c>
      <c r="AH435" s="653">
        <v>0.7</v>
      </c>
      <c r="AI435" s="767">
        <v>1.1299999999999999</v>
      </c>
      <c r="AJ435" s="797" t="s">
        <v>462</v>
      </c>
      <c r="AK435" s="686">
        <v>0.81121767186025862</v>
      </c>
      <c r="AL435" s="634">
        <v>1.0958904109588996</v>
      </c>
      <c r="AM435" s="631">
        <v>1.7777331824160747</v>
      </c>
      <c r="AN435" s="631">
        <v>2.8904999694187916</v>
      </c>
      <c r="AO435" s="638">
        <v>3.5631619843665252</v>
      </c>
      <c r="AP435" s="808">
        <v>1.845</v>
      </c>
      <c r="AQ435" s="808">
        <v>1.825</v>
      </c>
      <c r="AR435" s="809"/>
      <c r="AS435" s="808">
        <v>1.79</v>
      </c>
      <c r="AT435" s="796">
        <v>1.75</v>
      </c>
      <c r="AU435" s="809"/>
      <c r="AV435" s="821">
        <v>1.68</v>
      </c>
      <c r="AW435" s="811">
        <v>1.6</v>
      </c>
      <c r="AX435" s="811">
        <v>1.52</v>
      </c>
      <c r="AY435" s="811">
        <v>1.44</v>
      </c>
      <c r="AZ435" s="811">
        <v>1.39</v>
      </c>
      <c r="BA435" s="811">
        <v>1.32</v>
      </c>
      <c r="BB435" s="811">
        <v>1.3</v>
      </c>
      <c r="BC435" s="811">
        <v>1.27</v>
      </c>
      <c r="BD435" s="812">
        <v>1.26</v>
      </c>
      <c r="BE435" s="811">
        <v>1.2450000000000001</v>
      </c>
      <c r="BF435" s="811">
        <v>1.24</v>
      </c>
      <c r="BG435" s="811">
        <v>1.22</v>
      </c>
      <c r="BH435" s="810">
        <v>23.695</v>
      </c>
      <c r="BI435" s="405">
        <v>1.0958904109588996</v>
      </c>
      <c r="BJ435" s="405">
        <v>1.9553072625698276</v>
      </c>
      <c r="BK435" s="405">
        <v>2.2857142857142909</v>
      </c>
      <c r="BL435" s="306">
        <v>4.1666666666666741</v>
      </c>
      <c r="BM435" s="404">
        <v>4.9999999999999822</v>
      </c>
      <c r="BN435" s="306">
        <v>5.2631578947368363</v>
      </c>
      <c r="BO435" s="306">
        <v>5.555555555555558</v>
      </c>
      <c r="BP435" s="306">
        <v>3.5971223021582732</v>
      </c>
      <c r="BQ435" s="306">
        <v>5.3030303030302983</v>
      </c>
      <c r="BR435" s="306">
        <v>1.538461538461533</v>
      </c>
      <c r="BS435" s="306">
        <v>2.3622047244094446</v>
      </c>
      <c r="BT435" s="306">
        <v>0.79365079365079083</v>
      </c>
      <c r="BU435" s="306">
        <v>1.2048192771084265</v>
      </c>
      <c r="BV435" s="306">
        <v>0.40322580645162365</v>
      </c>
      <c r="BW435" s="306">
        <v>1.6393442622950838</v>
      </c>
      <c r="BX435" s="404">
        <v>2.8109434055845028</v>
      </c>
      <c r="BY435" s="405">
        <v>1.7624527484291503</v>
      </c>
      <c r="BZ435" s="788" t="s">
        <v>52</v>
      </c>
      <c r="CA435" s="486">
        <v>-14.769498580990719</v>
      </c>
      <c r="CB435" s="348">
        <v>6.805843884762707</v>
      </c>
      <c r="CC435" s="404">
        <v>45.165830775756959</v>
      </c>
      <c r="CD435" s="570">
        <v>1.89666</v>
      </c>
      <c r="CE435" s="419">
        <v>2.0040109560000001</v>
      </c>
      <c r="CF435" s="419">
        <v>2.0841713942400002</v>
      </c>
      <c r="CG435" s="419">
        <v>2.1675382500096001</v>
      </c>
      <c r="CH435" s="496">
        <v>2.2542397800099843</v>
      </c>
      <c r="CI435" s="416">
        <v>10.406620380259584</v>
      </c>
      <c r="CJ435" s="405">
        <v>22.02459339737478</v>
      </c>
      <c r="CK435" s="457">
        <v>0.48</v>
      </c>
      <c r="CL435" s="458">
        <v>18.420000000000002</v>
      </c>
      <c r="CM435" s="458">
        <v>-9.31</v>
      </c>
      <c r="CN435" s="459">
        <v>-4.1399999999999997</v>
      </c>
      <c r="CO435" s="460">
        <v>3.73</v>
      </c>
    </row>
    <row r="436" spans="1:93" ht="11.25" customHeight="1">
      <c r="A436" s="129" t="s">
        <v>27</v>
      </c>
      <c r="B436" s="16" t="s">
        <v>28</v>
      </c>
      <c r="C436" s="22" t="s">
        <v>2063</v>
      </c>
      <c r="D436" s="116">
        <v>11</v>
      </c>
      <c r="E436" s="121">
        <v>312</v>
      </c>
      <c r="F436" s="36" t="s">
        <v>2049</v>
      </c>
      <c r="G436" s="37" t="s">
        <v>2049</v>
      </c>
      <c r="H436" s="183">
        <v>54.19</v>
      </c>
      <c r="I436" s="226">
        <v>3.5430891308359476</v>
      </c>
      <c r="J436" s="127">
        <v>0.4</v>
      </c>
      <c r="K436" s="127">
        <v>0.48</v>
      </c>
      <c r="L436" s="96">
        <v>20</v>
      </c>
      <c r="M436" s="105">
        <v>42074</v>
      </c>
      <c r="N436" s="20">
        <v>42076</v>
      </c>
      <c r="O436" s="21">
        <v>42094</v>
      </c>
      <c r="P436" s="19" t="s">
        <v>1445</v>
      </c>
      <c r="Q436" s="430"/>
      <c r="R436" s="225">
        <v>1.92</v>
      </c>
      <c r="S436" s="675">
        <v>64.214046822742461</v>
      </c>
      <c r="T436" s="684">
        <v>13.169991807492476</v>
      </c>
      <c r="U436" s="226">
        <v>18.123745819397993</v>
      </c>
      <c r="V436" s="267">
        <v>12</v>
      </c>
      <c r="W436" s="169">
        <v>2.99</v>
      </c>
      <c r="X436" s="171">
        <v>2.38</v>
      </c>
      <c r="Y436" s="170">
        <v>2.11</v>
      </c>
      <c r="Z436" s="171">
        <v>1.59</v>
      </c>
      <c r="AA436" s="172">
        <v>10.3</v>
      </c>
      <c r="AB436" s="433">
        <v>22.4</v>
      </c>
      <c r="AC436" s="441">
        <v>5.71</v>
      </c>
      <c r="AD436" s="442">
        <v>8.3000000000000007</v>
      </c>
      <c r="AE436" s="442">
        <v>7.6</v>
      </c>
      <c r="AF436" s="724">
        <v>7</v>
      </c>
      <c r="AG436" s="461">
        <v>2543</v>
      </c>
      <c r="AH436" s="678">
        <v>0.8</v>
      </c>
      <c r="AI436" s="768">
        <v>1.33</v>
      </c>
      <c r="AJ436" s="796">
        <v>0.43497894091701717</v>
      </c>
      <c r="AK436" s="688" t="s">
        <v>462</v>
      </c>
      <c r="AL436" s="632">
        <v>5.2631578947368363</v>
      </c>
      <c r="AM436" s="633">
        <v>3.5744168651286268</v>
      </c>
      <c r="AN436" s="633">
        <v>3.6103252096112426</v>
      </c>
      <c r="AO436" s="234" t="s">
        <v>462</v>
      </c>
      <c r="AP436" s="803">
        <v>1.6</v>
      </c>
      <c r="AQ436" s="803">
        <v>1.52</v>
      </c>
      <c r="AR436" s="802"/>
      <c r="AS436" s="803">
        <v>1.48</v>
      </c>
      <c r="AT436" s="795">
        <v>1.44</v>
      </c>
      <c r="AU436" s="802"/>
      <c r="AV436" s="826">
        <v>1.36</v>
      </c>
      <c r="AW436" s="826">
        <v>1.34</v>
      </c>
      <c r="AX436" s="806">
        <v>1.32</v>
      </c>
      <c r="AY436" s="806">
        <v>1.28</v>
      </c>
      <c r="AZ436" s="806">
        <v>1.24</v>
      </c>
      <c r="BA436" s="806">
        <v>1</v>
      </c>
      <c r="BB436" s="807">
        <v>0</v>
      </c>
      <c r="BC436" s="807">
        <v>0</v>
      </c>
      <c r="BD436" s="807">
        <v>0</v>
      </c>
      <c r="BE436" s="807">
        <v>0</v>
      </c>
      <c r="BF436" s="807">
        <v>0</v>
      </c>
      <c r="BG436" s="807">
        <v>0</v>
      </c>
      <c r="BH436" s="805">
        <v>13.58</v>
      </c>
      <c r="BI436" s="407">
        <v>5.2631578947368363</v>
      </c>
      <c r="BJ436" s="407">
        <v>2.7027027027026973</v>
      </c>
      <c r="BK436" s="407">
        <v>2.7777777777777901</v>
      </c>
      <c r="BL436" s="394">
        <v>5.8823529411764497</v>
      </c>
      <c r="BM436" s="406">
        <v>1.4925373134328401</v>
      </c>
      <c r="BN436" s="394">
        <v>1.5151515151515138</v>
      </c>
      <c r="BO436" s="394">
        <v>3.125</v>
      </c>
      <c r="BP436" s="394">
        <v>3.2258064516129004</v>
      </c>
      <c r="BQ436" s="394">
        <v>24</v>
      </c>
      <c r="BR436" s="394">
        <v>0</v>
      </c>
      <c r="BS436" s="394">
        <v>0</v>
      </c>
      <c r="BT436" s="394">
        <v>0</v>
      </c>
      <c r="BU436" s="394">
        <v>0</v>
      </c>
      <c r="BV436" s="394">
        <v>0</v>
      </c>
      <c r="BW436" s="394">
        <v>0</v>
      </c>
      <c r="BX436" s="406">
        <v>3.3322991064394016</v>
      </c>
      <c r="BY436" s="407">
        <v>5.8392642368645529</v>
      </c>
      <c r="BZ436" s="787" t="s">
        <v>52</v>
      </c>
      <c r="CA436" s="682">
        <v>-10.970331478950802</v>
      </c>
      <c r="CB436" s="350">
        <v>7.1534143404471902</v>
      </c>
      <c r="CC436" s="406">
        <v>53.91132027374401</v>
      </c>
      <c r="CD436" s="554">
        <v>1.76</v>
      </c>
      <c r="CE436" s="417">
        <v>1.8604960000000001</v>
      </c>
      <c r="CF436" s="417">
        <v>2.0018936960000002</v>
      </c>
      <c r="CG436" s="417">
        <v>2.1540376168960003</v>
      </c>
      <c r="CH436" s="495">
        <v>2.3177444757800965</v>
      </c>
      <c r="CI436" s="418">
        <v>10.094171788676096</v>
      </c>
      <c r="CJ436" s="407">
        <v>18.627369973567255</v>
      </c>
      <c r="CK436" s="462">
        <v>0.56000000000000005</v>
      </c>
      <c r="CL436" s="463">
        <v>24.73</v>
      </c>
      <c r="CM436" s="463">
        <v>-9.24</v>
      </c>
      <c r="CN436" s="529">
        <v>-3.44</v>
      </c>
      <c r="CO436" s="530">
        <v>7.2</v>
      </c>
    </row>
    <row r="437" spans="1:93" ht="11.25" customHeight="1">
      <c r="A437" s="23" t="s">
        <v>1205</v>
      </c>
      <c r="B437" s="24" t="s">
        <v>1206</v>
      </c>
      <c r="C437" s="29" t="s">
        <v>497</v>
      </c>
      <c r="D437" s="117">
        <v>16</v>
      </c>
      <c r="E437" s="121">
        <v>181</v>
      </c>
      <c r="F437" s="38" t="s">
        <v>2049</v>
      </c>
      <c r="G437" s="39" t="s">
        <v>2049</v>
      </c>
      <c r="H437" s="184">
        <v>28.58</v>
      </c>
      <c r="I437" s="227">
        <v>4.1987403778866339</v>
      </c>
      <c r="J437" s="113">
        <v>0.28999999999999998</v>
      </c>
      <c r="K437" s="113">
        <v>0.3</v>
      </c>
      <c r="L437" s="83">
        <v>3.4482758620689724</v>
      </c>
      <c r="M437" s="214">
        <v>41652</v>
      </c>
      <c r="N437" s="62">
        <v>41654</v>
      </c>
      <c r="O437" s="63">
        <v>41673</v>
      </c>
      <c r="P437" s="93" t="s">
        <v>1264</v>
      </c>
      <c r="Q437" s="761"/>
      <c r="R437" s="224">
        <v>1.2</v>
      </c>
      <c r="S437" s="231">
        <v>57.41626794258373</v>
      </c>
      <c r="T437" s="680">
        <v>-19.736213735998732</v>
      </c>
      <c r="U437" s="227">
        <v>13.674641148325358</v>
      </c>
      <c r="V437" s="263">
        <v>12</v>
      </c>
      <c r="W437" s="161">
        <v>2.09</v>
      </c>
      <c r="X437" s="149" t="s">
        <v>462</v>
      </c>
      <c r="Y437" s="155">
        <v>3.75</v>
      </c>
      <c r="Z437" s="149">
        <v>1.06</v>
      </c>
      <c r="AA437" s="156">
        <v>7.9</v>
      </c>
      <c r="AB437" s="432">
        <v>-9.9</v>
      </c>
      <c r="AC437" s="440">
        <v>0</v>
      </c>
      <c r="AD437" s="443">
        <v>-2</v>
      </c>
      <c r="AE437" s="443" t="s">
        <v>462</v>
      </c>
      <c r="AF437" s="723">
        <v>0</v>
      </c>
      <c r="AG437" s="456">
        <v>104</v>
      </c>
      <c r="AH437" s="653">
        <v>4.7</v>
      </c>
      <c r="AI437" s="767">
        <v>0.22</v>
      </c>
      <c r="AJ437" s="796" t="s">
        <v>462</v>
      </c>
      <c r="AK437" s="688">
        <v>0.55469728440971988</v>
      </c>
      <c r="AL437" s="634">
        <v>4.9281242348991006</v>
      </c>
      <c r="AM437" s="631">
        <v>4.4011575622509014</v>
      </c>
      <c r="AN437" s="631">
        <v>4.0950396969256841</v>
      </c>
      <c r="AO437" s="235">
        <v>7.3824765543667903</v>
      </c>
      <c r="AP437" s="808">
        <v>1.2</v>
      </c>
      <c r="AQ437" s="808">
        <v>1.14364</v>
      </c>
      <c r="AR437" s="809"/>
      <c r="AS437" s="808">
        <v>1.0909090909090908</v>
      </c>
      <c r="AT437" s="796">
        <v>1.0545454545454545</v>
      </c>
      <c r="AU437" s="809"/>
      <c r="AV437" s="821">
        <v>1.0181818181818183</v>
      </c>
      <c r="AW437" s="821">
        <v>0.98181818181818181</v>
      </c>
      <c r="AX437" s="811">
        <v>0.90909090909090906</v>
      </c>
      <c r="AY437" s="811">
        <v>0.83636363636363631</v>
      </c>
      <c r="AZ437" s="811">
        <v>0.74545454545454537</v>
      </c>
      <c r="BA437" s="811">
        <v>0.62336363636363634</v>
      </c>
      <c r="BB437" s="811">
        <v>0.58863636363636351</v>
      </c>
      <c r="BC437" s="811">
        <v>0.55409090909090908</v>
      </c>
      <c r="BD437" s="811">
        <v>0.50795454545454544</v>
      </c>
      <c r="BE437" s="811">
        <v>0.46172727272727271</v>
      </c>
      <c r="BF437" s="811">
        <v>0.39245454545454539</v>
      </c>
      <c r="BG437" s="811">
        <v>0.3232363636363636</v>
      </c>
      <c r="BH437" s="810">
        <v>12.431467272727273</v>
      </c>
      <c r="BI437" s="405">
        <v>4.9281242348991006</v>
      </c>
      <c r="BJ437" s="405">
        <v>4.8336666666666694</v>
      </c>
      <c r="BK437" s="405">
        <v>3.4482758620689724</v>
      </c>
      <c r="BL437" s="306">
        <v>3.5714285714285587</v>
      </c>
      <c r="BM437" s="404">
        <v>3.7037037037037202</v>
      </c>
      <c r="BN437" s="306">
        <v>8.0000000000000071</v>
      </c>
      <c r="BO437" s="306">
        <v>8.6956521739130377</v>
      </c>
      <c r="BP437" s="306">
        <v>12.195121951219523</v>
      </c>
      <c r="BQ437" s="306">
        <v>19.585824704681333</v>
      </c>
      <c r="BR437" s="306">
        <v>5.8996138996139091</v>
      </c>
      <c r="BS437" s="306">
        <v>6.2346185397866849</v>
      </c>
      <c r="BT437" s="306">
        <v>9.0827740492170008</v>
      </c>
      <c r="BU437" s="306">
        <v>10.011813349084475</v>
      </c>
      <c r="BV437" s="306">
        <v>17.651146629603897</v>
      </c>
      <c r="BW437" s="306">
        <v>21.414107323658449</v>
      </c>
      <c r="BX437" s="404">
        <v>9.2837247773030231</v>
      </c>
      <c r="BY437" s="405">
        <v>5.7252461616272372</v>
      </c>
      <c r="BZ437" s="788" t="s">
        <v>2637</v>
      </c>
      <c r="CA437" s="486">
        <v>-5.3808610735130404</v>
      </c>
      <c r="CB437" s="348">
        <v>8.293780074812318</v>
      </c>
      <c r="CC437" s="404">
        <v>43.640308434816319</v>
      </c>
      <c r="CD437" s="570">
        <v>1.212</v>
      </c>
      <c r="CE437" s="419">
        <v>1.212</v>
      </c>
      <c r="CF437" s="419">
        <v>1.2483599999999999</v>
      </c>
      <c r="CG437" s="419">
        <v>1.2858107999999999</v>
      </c>
      <c r="CH437" s="496">
        <v>1.324385124</v>
      </c>
      <c r="CI437" s="416">
        <v>6.2825559239999995</v>
      </c>
      <c r="CJ437" s="405">
        <v>21.98235102869139</v>
      </c>
      <c r="CK437" s="457">
        <v>0.06</v>
      </c>
      <c r="CL437" s="458">
        <v>8.7100000000000009</v>
      </c>
      <c r="CM437" s="458">
        <v>-4.7300000000000004</v>
      </c>
      <c r="CN437" s="525">
        <v>-1.57</v>
      </c>
      <c r="CO437" s="508">
        <v>0.85</v>
      </c>
    </row>
    <row r="438" spans="1:93" ht="11.25" customHeight="1">
      <c r="A438" s="23" t="s">
        <v>774</v>
      </c>
      <c r="B438" s="24" t="s">
        <v>775</v>
      </c>
      <c r="C438" s="29" t="s">
        <v>886</v>
      </c>
      <c r="D438" s="117">
        <v>14</v>
      </c>
      <c r="E438" s="121">
        <v>201</v>
      </c>
      <c r="F438" s="38" t="s">
        <v>1572</v>
      </c>
      <c r="G438" s="39" t="s">
        <v>1572</v>
      </c>
      <c r="H438" s="184">
        <v>47.75</v>
      </c>
      <c r="I438" s="227">
        <v>1.7388565445026178</v>
      </c>
      <c r="J438" s="126">
        <v>0.62035799999999997</v>
      </c>
      <c r="K438" s="126">
        <v>0.83030400000000004</v>
      </c>
      <c r="L438" s="83">
        <v>33.842716624916605</v>
      </c>
      <c r="M438" s="501">
        <v>41719</v>
      </c>
      <c r="N438" s="1172">
        <v>41723</v>
      </c>
      <c r="O438" s="1173">
        <v>41731</v>
      </c>
      <c r="P438" s="26" t="s">
        <v>2740</v>
      </c>
      <c r="Q438" s="91" t="s">
        <v>2775</v>
      </c>
      <c r="R438" s="224">
        <v>0.83030400000000004</v>
      </c>
      <c r="S438" s="231">
        <v>55.3536</v>
      </c>
      <c r="T438" s="680">
        <v>451.65810668081974</v>
      </c>
      <c r="U438" s="227">
        <v>31.833333333333332</v>
      </c>
      <c r="V438" s="263">
        <v>12</v>
      </c>
      <c r="W438" s="161">
        <v>1.5</v>
      </c>
      <c r="X438" s="149">
        <v>2.2000000000000002</v>
      </c>
      <c r="Y438" s="155">
        <v>7.68</v>
      </c>
      <c r="Z438" s="149">
        <v>21.51</v>
      </c>
      <c r="AA438" s="156">
        <v>69</v>
      </c>
      <c r="AB438" s="432">
        <v>20.2</v>
      </c>
      <c r="AC438" s="440">
        <v>14.26</v>
      </c>
      <c r="AD438" s="443">
        <v>24.4</v>
      </c>
      <c r="AE438" s="443">
        <v>14.5</v>
      </c>
      <c r="AF438" s="723">
        <v>2</v>
      </c>
      <c r="AG438" s="456">
        <v>100565</v>
      </c>
      <c r="AH438" s="653">
        <v>0</v>
      </c>
      <c r="AI438" s="767">
        <v>0.01</v>
      </c>
      <c r="AJ438" s="796">
        <v>1.2611956243056073</v>
      </c>
      <c r="AK438" s="688">
        <v>1.1283974662148424</v>
      </c>
      <c r="AL438" s="634">
        <v>33.842716624916605</v>
      </c>
      <c r="AM438" s="631">
        <v>30.083955543787976</v>
      </c>
      <c r="AN438" s="631">
        <v>30.773173233056816</v>
      </c>
      <c r="AO438" s="235">
        <v>27.271572432969048</v>
      </c>
      <c r="AP438" s="808">
        <v>0.83030400000000004</v>
      </c>
      <c r="AQ438" s="808">
        <v>0.62035799999999997</v>
      </c>
      <c r="AR438" s="809"/>
      <c r="AS438" s="1004">
        <v>0.50189099999999998</v>
      </c>
      <c r="AT438" s="796">
        <v>0.377195</v>
      </c>
      <c r="AU438" s="809"/>
      <c r="AV438" s="821">
        <v>0.27183800000000002</v>
      </c>
      <c r="AW438" s="821">
        <v>0.21709200000000001</v>
      </c>
      <c r="AX438" s="811">
        <v>0.18846199999999999</v>
      </c>
      <c r="AY438" s="811">
        <v>0.123858</v>
      </c>
      <c r="AZ438" s="811">
        <v>9.6076999999999996E-2</v>
      </c>
      <c r="BA438" s="811">
        <v>8.5729E-2</v>
      </c>
      <c r="BB438" s="811">
        <v>7.4459999999999998E-2</v>
      </c>
      <c r="BC438" s="811">
        <v>5.2286999999999993E-2</v>
      </c>
      <c r="BD438" s="811">
        <v>3.6850000000000001E-2</v>
      </c>
      <c r="BE438" s="812">
        <v>3.1800000000000002E-2</v>
      </c>
      <c r="BF438" s="811">
        <v>4.2200000000000001E-2</v>
      </c>
      <c r="BG438" s="811">
        <v>1.6400000000000001E-2</v>
      </c>
      <c r="BH438" s="810">
        <v>3.5668010000000003</v>
      </c>
      <c r="BI438" s="405">
        <v>33.842716624916605</v>
      </c>
      <c r="BJ438" s="405">
        <v>23.60412918342827</v>
      </c>
      <c r="BK438" s="405">
        <v>33.058762708943632</v>
      </c>
      <c r="BL438" s="306">
        <v>38.757274553226551</v>
      </c>
      <c r="BM438" s="404">
        <v>25.217879977152545</v>
      </c>
      <c r="BN438" s="306">
        <v>15.191391368021145</v>
      </c>
      <c r="BO438" s="306">
        <v>52.159731305204346</v>
      </c>
      <c r="BP438" s="306">
        <v>28.915349147038306</v>
      </c>
      <c r="BQ438" s="306">
        <v>12.070594547935931</v>
      </c>
      <c r="BR438" s="306">
        <v>15.134300295460656</v>
      </c>
      <c r="BS438" s="306">
        <v>42.406334270468783</v>
      </c>
      <c r="BT438" s="306">
        <v>41.891451831750317</v>
      </c>
      <c r="BU438" s="306">
        <v>15.880503144654078</v>
      </c>
      <c r="BV438" s="306">
        <v>0</v>
      </c>
      <c r="BW438" s="306">
        <v>157.3170731707317</v>
      </c>
      <c r="BX438" s="404">
        <v>35.696499475262193</v>
      </c>
      <c r="BY438" s="405">
        <v>35.153127242957822</v>
      </c>
      <c r="BZ438" s="788" t="s">
        <v>1863</v>
      </c>
      <c r="CA438" s="486">
        <v>0.67869644422610165</v>
      </c>
      <c r="CB438" s="348">
        <v>32.512029777559434</v>
      </c>
      <c r="CC438" s="404">
        <v>68.671306666666666</v>
      </c>
      <c r="CD438" s="570">
        <v>0.9133344000000001</v>
      </c>
      <c r="CE438" s="419">
        <v>1.0046678400000002</v>
      </c>
      <c r="CF438" s="419">
        <v>1.1051346240000004</v>
      </c>
      <c r="CG438" s="419">
        <v>1.2156480864000005</v>
      </c>
      <c r="CH438" s="496">
        <v>1.3372128950400006</v>
      </c>
      <c r="CI438" s="416">
        <v>5.5759978454400017</v>
      </c>
      <c r="CJ438" s="405">
        <v>11.677482398827228</v>
      </c>
      <c r="CK438" s="457">
        <v>0.96</v>
      </c>
      <c r="CL438" s="458">
        <v>14.45</v>
      </c>
      <c r="CM438" s="458">
        <v>-2.77</v>
      </c>
      <c r="CN438" s="525">
        <v>8.27</v>
      </c>
      <c r="CO438" s="508">
        <v>6.26</v>
      </c>
    </row>
    <row r="439" spans="1:93" ht="11.25" customHeight="1">
      <c r="A439" s="86" t="s">
        <v>1441</v>
      </c>
      <c r="B439" s="24" t="s">
        <v>1442</v>
      </c>
      <c r="C439" s="29" t="s">
        <v>1343</v>
      </c>
      <c r="D439" s="117">
        <v>15</v>
      </c>
      <c r="E439" s="121">
        <v>199</v>
      </c>
      <c r="F439" s="57" t="s">
        <v>2659</v>
      </c>
      <c r="G439" s="49" t="s">
        <v>2659</v>
      </c>
      <c r="H439" s="184">
        <v>54.18</v>
      </c>
      <c r="I439" s="227">
        <v>2.5839793281653747</v>
      </c>
      <c r="J439" s="126">
        <v>0.34499999999999997</v>
      </c>
      <c r="K439" s="126">
        <v>0.35</v>
      </c>
      <c r="L439" s="83">
        <v>1.449275362318847</v>
      </c>
      <c r="M439" s="140">
        <v>42060</v>
      </c>
      <c r="N439" s="27">
        <v>42062</v>
      </c>
      <c r="O439" s="28">
        <v>42081</v>
      </c>
      <c r="P439" s="93" t="s">
        <v>949</v>
      </c>
      <c r="Q439" s="626"/>
      <c r="R439" s="224">
        <v>1.4</v>
      </c>
      <c r="S439" s="231">
        <v>45.016077170418008</v>
      </c>
      <c r="T439" s="680">
        <v>62.251046003594254</v>
      </c>
      <c r="U439" s="227">
        <v>17.421221864951768</v>
      </c>
      <c r="V439" s="263">
        <v>12</v>
      </c>
      <c r="W439" s="161">
        <v>3.11</v>
      </c>
      <c r="X439" s="149" t="s">
        <v>462</v>
      </c>
      <c r="Y439" s="155">
        <v>1.25</v>
      </c>
      <c r="Z439" s="149">
        <v>3.4</v>
      </c>
      <c r="AA439" s="156">
        <v>20.7</v>
      </c>
      <c r="AB439" s="432">
        <v>-47.6</v>
      </c>
      <c r="AC439" s="440">
        <v>11.5</v>
      </c>
      <c r="AD439" s="443">
        <v>17.3</v>
      </c>
      <c r="AE439" s="443">
        <v>-4.5999999999999996</v>
      </c>
      <c r="AF439" s="723">
        <v>8</v>
      </c>
      <c r="AG439" s="456">
        <v>3212</v>
      </c>
      <c r="AH439" s="653">
        <v>0.9</v>
      </c>
      <c r="AI439" s="767">
        <v>0.26</v>
      </c>
      <c r="AJ439" s="796">
        <v>1.4204100555810255</v>
      </c>
      <c r="AK439" s="688">
        <v>1.5614670441588685</v>
      </c>
      <c r="AL439" s="634">
        <v>15</v>
      </c>
      <c r="AM439" s="631">
        <v>32.742204213009487</v>
      </c>
      <c r="AN439" s="631">
        <v>24.573093961551741</v>
      </c>
      <c r="AO439" s="235">
        <v>15.73718385762588</v>
      </c>
      <c r="AP439" s="808">
        <v>1.38</v>
      </c>
      <c r="AQ439" s="808">
        <v>1.2</v>
      </c>
      <c r="AR439" s="809"/>
      <c r="AS439" s="808">
        <v>0.8</v>
      </c>
      <c r="AT439" s="796">
        <v>0.59</v>
      </c>
      <c r="AU439" s="809"/>
      <c r="AV439" s="821">
        <v>0.5</v>
      </c>
      <c r="AW439" s="821">
        <v>0.46</v>
      </c>
      <c r="AX439" s="811">
        <v>0.44</v>
      </c>
      <c r="AY439" s="811">
        <v>0.42</v>
      </c>
      <c r="AZ439" s="811">
        <v>0.4</v>
      </c>
      <c r="BA439" s="811">
        <v>0.36</v>
      </c>
      <c r="BB439" s="811">
        <v>0.32</v>
      </c>
      <c r="BC439" s="811">
        <v>0.28000000000000003</v>
      </c>
      <c r="BD439" s="811">
        <v>0.24</v>
      </c>
      <c r="BE439" s="811">
        <v>0.2</v>
      </c>
      <c r="BF439" s="812">
        <v>0</v>
      </c>
      <c r="BG439" s="812">
        <v>0</v>
      </c>
      <c r="BH439" s="810">
        <v>7.59</v>
      </c>
      <c r="BI439" s="405">
        <v>15</v>
      </c>
      <c r="BJ439" s="405">
        <v>50</v>
      </c>
      <c r="BK439" s="405">
        <v>35.593220338983066</v>
      </c>
      <c r="BL439" s="306">
        <v>18</v>
      </c>
      <c r="BM439" s="404">
        <v>8.6956521739130377</v>
      </c>
      <c r="BN439" s="306">
        <v>4.5454545454545414</v>
      </c>
      <c r="BO439" s="306">
        <v>4.7619047619047672</v>
      </c>
      <c r="BP439" s="306">
        <v>4.9999999999999822</v>
      </c>
      <c r="BQ439" s="306">
        <v>11.111111111111116</v>
      </c>
      <c r="BR439" s="306">
        <v>12.5</v>
      </c>
      <c r="BS439" s="306">
        <v>14.285714285714279</v>
      </c>
      <c r="BT439" s="306">
        <v>16.666666666666675</v>
      </c>
      <c r="BU439" s="306">
        <v>20</v>
      </c>
      <c r="BV439" s="306">
        <v>0</v>
      </c>
      <c r="BW439" s="306">
        <v>0</v>
      </c>
      <c r="BX439" s="404">
        <v>14.410648258916494</v>
      </c>
      <c r="BY439" s="405">
        <v>12.926440723665115</v>
      </c>
      <c r="BZ439" s="788" t="s">
        <v>1862</v>
      </c>
      <c r="CA439" s="486">
        <v>9.7358514247653467</v>
      </c>
      <c r="CB439" s="348">
        <v>27.157073289717115</v>
      </c>
      <c r="CC439" s="404">
        <v>56.140907777622445</v>
      </c>
      <c r="CD439" s="570">
        <v>1.3937999999999999</v>
      </c>
      <c r="CE439" s="419">
        <v>1.53318</v>
      </c>
      <c r="CF439" s="419">
        <v>1.5485118</v>
      </c>
      <c r="CG439" s="419">
        <v>1.563996918</v>
      </c>
      <c r="CH439" s="496">
        <v>1.5796368871799999</v>
      </c>
      <c r="CI439" s="416">
        <v>7.6191256051800007</v>
      </c>
      <c r="CJ439" s="405">
        <v>14.062616473200446</v>
      </c>
      <c r="CK439" s="457">
        <v>1.69</v>
      </c>
      <c r="CL439" s="458">
        <v>44.32</v>
      </c>
      <c r="CM439" s="458">
        <v>-42.83</v>
      </c>
      <c r="CN439" s="525">
        <v>17.53</v>
      </c>
      <c r="CO439" s="508">
        <v>4.2699999999999996</v>
      </c>
    </row>
    <row r="440" spans="1:93" ht="11.25" customHeight="1">
      <c r="A440" s="30" t="s">
        <v>2924</v>
      </c>
      <c r="B440" s="32" t="s">
        <v>2925</v>
      </c>
      <c r="C440" s="35" t="s">
        <v>1376</v>
      </c>
      <c r="D440" s="118">
        <v>42</v>
      </c>
      <c r="E440" s="121">
        <v>49</v>
      </c>
      <c r="F440" s="40" t="s">
        <v>2049</v>
      </c>
      <c r="G440" s="42" t="s">
        <v>2049</v>
      </c>
      <c r="H440" s="162">
        <v>47.03</v>
      </c>
      <c r="I440" s="229">
        <v>3.1681905166914737</v>
      </c>
      <c r="J440" s="125">
        <v>0.37</v>
      </c>
      <c r="K440" s="125">
        <v>0.3725</v>
      </c>
      <c r="L440" s="1169">
        <v>0.67567567567567988</v>
      </c>
      <c r="M440" s="215">
        <v>42002</v>
      </c>
      <c r="N440" s="44">
        <v>42004</v>
      </c>
      <c r="O440" s="34">
        <v>42046</v>
      </c>
      <c r="P440" s="268" t="s">
        <v>1516</v>
      </c>
      <c r="Q440" s="32"/>
      <c r="R440" s="192">
        <v>1.49</v>
      </c>
      <c r="S440" s="672">
        <v>67.117117117117104</v>
      </c>
      <c r="T440" s="681">
        <v>35.151418438379366</v>
      </c>
      <c r="U440" s="229">
        <v>21.184684684684683</v>
      </c>
      <c r="V440" s="264">
        <v>12</v>
      </c>
      <c r="W440" s="162">
        <v>2.2200000000000002</v>
      </c>
      <c r="X440" s="150">
        <v>1.1599999999999999</v>
      </c>
      <c r="Y440" s="157">
        <v>0.71</v>
      </c>
      <c r="Z440" s="150">
        <v>1.94</v>
      </c>
      <c r="AA440" s="158">
        <v>9.3000000000000007</v>
      </c>
      <c r="AB440" s="434">
        <v>46.7</v>
      </c>
      <c r="AC440" s="444">
        <v>26.11</v>
      </c>
      <c r="AD440" s="445">
        <v>34.299999999999997</v>
      </c>
      <c r="AE440" s="445">
        <v>18.27</v>
      </c>
      <c r="AF440" s="725">
        <v>21</v>
      </c>
      <c r="AG440" s="467">
        <v>15003</v>
      </c>
      <c r="AH440" s="679">
        <v>0.4</v>
      </c>
      <c r="AI440" s="769">
        <v>0.59</v>
      </c>
      <c r="AJ440" s="796">
        <v>2.8389450084622372E-2</v>
      </c>
      <c r="AK440" s="688">
        <v>4.8195997248085432E-2</v>
      </c>
      <c r="AL440" s="635">
        <v>0.68027210884353817</v>
      </c>
      <c r="AM440" s="636">
        <v>0.68495285649863291</v>
      </c>
      <c r="AN440" s="636">
        <v>0.97375813790254728</v>
      </c>
      <c r="AO440" s="639">
        <v>20.204128838546431</v>
      </c>
      <c r="AP440" s="814">
        <v>1.48</v>
      </c>
      <c r="AQ440" s="814">
        <v>1.47</v>
      </c>
      <c r="AR440" s="815"/>
      <c r="AS440" s="814">
        <v>1.46</v>
      </c>
      <c r="AT440" s="797">
        <v>1.45</v>
      </c>
      <c r="AU440" s="815"/>
      <c r="AV440" s="828">
        <v>1.44</v>
      </c>
      <c r="AW440" s="828">
        <v>1.41</v>
      </c>
      <c r="AX440" s="817">
        <v>1.31</v>
      </c>
      <c r="AY440" s="817">
        <v>0.63</v>
      </c>
      <c r="AZ440" s="817">
        <v>0.4</v>
      </c>
      <c r="BA440" s="817">
        <v>0.3</v>
      </c>
      <c r="BB440" s="817">
        <v>0.23499999999999999</v>
      </c>
      <c r="BC440" s="817">
        <v>0.2</v>
      </c>
      <c r="BD440" s="817">
        <v>0.19</v>
      </c>
      <c r="BE440" s="817">
        <v>0.17</v>
      </c>
      <c r="BF440" s="817">
        <v>0.15</v>
      </c>
      <c r="BG440" s="817">
        <v>0.13</v>
      </c>
      <c r="BH440" s="816">
        <v>12.425000000000001</v>
      </c>
      <c r="BI440" s="409">
        <v>0.68027210884353817</v>
      </c>
      <c r="BJ440" s="409">
        <v>0.68493150684931781</v>
      </c>
      <c r="BK440" s="409">
        <v>0.68965517241379448</v>
      </c>
      <c r="BL440" s="395">
        <v>0.69444444444444198</v>
      </c>
      <c r="BM440" s="408">
        <v>2.1276595744680771</v>
      </c>
      <c r="BN440" s="395">
        <v>7.6335877862595325</v>
      </c>
      <c r="BO440" s="395">
        <v>107.93650793650795</v>
      </c>
      <c r="BP440" s="395">
        <v>57.5</v>
      </c>
      <c r="BQ440" s="395">
        <v>33.33333333333335</v>
      </c>
      <c r="BR440" s="395">
        <v>27.659574468085111</v>
      </c>
      <c r="BS440" s="395">
        <v>17.5</v>
      </c>
      <c r="BT440" s="395">
        <v>5.2631578947368363</v>
      </c>
      <c r="BU440" s="395">
        <v>11.764705882352944</v>
      </c>
      <c r="BV440" s="395">
        <v>13.333333333333353</v>
      </c>
      <c r="BW440" s="395">
        <v>15.384615384615374</v>
      </c>
      <c r="BX440" s="408">
        <v>20.145718588416237</v>
      </c>
      <c r="BY440" s="409">
        <v>27.92426058105853</v>
      </c>
      <c r="BZ440" s="654" t="s">
        <v>1464</v>
      </c>
      <c r="CA440" s="487">
        <v>-17.042736030090662</v>
      </c>
      <c r="CB440" s="349">
        <v>4.141948654594021</v>
      </c>
      <c r="CC440" s="408">
        <v>65.677149209280032</v>
      </c>
      <c r="CD440" s="574">
        <v>1.6280000000000001</v>
      </c>
      <c r="CE440" s="420">
        <v>1.7908000000000002</v>
      </c>
      <c r="CF440" s="420">
        <v>1.9698800000000003</v>
      </c>
      <c r="CG440" s="420">
        <v>2.1668680000000005</v>
      </c>
      <c r="CH440" s="497">
        <v>2.3835548000000006</v>
      </c>
      <c r="CI440" s="421">
        <v>9.9391028000000023</v>
      </c>
      <c r="CJ440" s="409">
        <v>21.133537741866899</v>
      </c>
      <c r="CK440" s="468">
        <v>1.35</v>
      </c>
      <c r="CL440" s="469">
        <v>9.5500000000000007</v>
      </c>
      <c r="CM440" s="469">
        <v>-18.809999999999999</v>
      </c>
      <c r="CN440" s="470">
        <v>-0.11</v>
      </c>
      <c r="CO440" s="471">
        <v>-6.85</v>
      </c>
    </row>
    <row r="441" spans="1:93" ht="11.25" customHeight="1">
      <c r="A441" s="129" t="s">
        <v>468</v>
      </c>
      <c r="B441" s="16" t="s">
        <v>409</v>
      </c>
      <c r="C441" s="22" t="s">
        <v>3133</v>
      </c>
      <c r="D441" s="116">
        <v>12</v>
      </c>
      <c r="E441" s="121">
        <v>269</v>
      </c>
      <c r="F441" s="36" t="s">
        <v>2049</v>
      </c>
      <c r="G441" s="37" t="s">
        <v>2049</v>
      </c>
      <c r="H441" s="183">
        <v>77.88</v>
      </c>
      <c r="I441" s="227">
        <v>3.6979969183359018</v>
      </c>
      <c r="J441" s="1101">
        <v>0.69490799999999997</v>
      </c>
      <c r="K441" s="127">
        <v>0.72</v>
      </c>
      <c r="L441" s="96">
        <v>3.6108376936227593</v>
      </c>
      <c r="M441" s="105">
        <v>41981</v>
      </c>
      <c r="N441" s="20">
        <v>41983</v>
      </c>
      <c r="O441" s="21">
        <v>42019</v>
      </c>
      <c r="P441" s="19" t="s">
        <v>1514</v>
      </c>
      <c r="Q441" s="991" t="s">
        <v>2007</v>
      </c>
      <c r="R441" s="224">
        <v>2.88</v>
      </c>
      <c r="S441" s="231">
        <v>39.88919667590028</v>
      </c>
      <c r="T441" s="680">
        <v>-18.367985567915369</v>
      </c>
      <c r="U441" s="227">
        <v>10.786703601108034</v>
      </c>
      <c r="V441" s="263">
        <v>12</v>
      </c>
      <c r="W441" s="161">
        <v>7.22</v>
      </c>
      <c r="X441" s="149" t="s">
        <v>462</v>
      </c>
      <c r="Y441" s="155">
        <v>2.4500000000000002</v>
      </c>
      <c r="Z441" s="149">
        <v>1.39</v>
      </c>
      <c r="AA441" s="156">
        <v>16.3</v>
      </c>
      <c r="AB441" s="432">
        <v>28.9</v>
      </c>
      <c r="AC441" s="440">
        <v>150.91</v>
      </c>
      <c r="AD441" s="443">
        <v>-3.4</v>
      </c>
      <c r="AE441" s="440">
        <v>-0.45</v>
      </c>
      <c r="AF441" s="723">
        <v>25</v>
      </c>
      <c r="AG441" s="456">
        <v>60390</v>
      </c>
      <c r="AH441" s="653">
        <v>0.3</v>
      </c>
      <c r="AI441" s="767">
        <v>0.19</v>
      </c>
      <c r="AJ441" s="795" t="s">
        <v>462</v>
      </c>
      <c r="AK441" s="794">
        <v>0.9273944832595149</v>
      </c>
      <c r="AL441" s="634">
        <v>13.673892890822392</v>
      </c>
      <c r="AM441" s="631">
        <v>16.688410530848685</v>
      </c>
      <c r="AN441" s="631">
        <v>16.376397418713616</v>
      </c>
      <c r="AO441" s="235">
        <v>17.658502087650408</v>
      </c>
      <c r="AP441" s="808">
        <v>2.6989239999999999</v>
      </c>
      <c r="AQ441" s="808">
        <v>2.374269</v>
      </c>
      <c r="AR441" s="809"/>
      <c r="AS441" s="808">
        <v>2.0075120000000002</v>
      </c>
      <c r="AT441" s="796">
        <v>1.698664</v>
      </c>
      <c r="AU441" s="809"/>
      <c r="AV441" s="810">
        <v>1.4187704999999999</v>
      </c>
      <c r="AW441" s="821">
        <v>1.2643465</v>
      </c>
      <c r="AX441" s="811">
        <v>1.1678314999999999</v>
      </c>
      <c r="AY441" s="811">
        <v>0.90724099999999985</v>
      </c>
      <c r="AZ441" s="811">
        <v>0.77212000000000003</v>
      </c>
      <c r="BA441" s="811">
        <v>0.62252174999999998</v>
      </c>
      <c r="BB441" s="811">
        <v>0.53083250000000004</v>
      </c>
      <c r="BC441" s="811">
        <v>0.50187800000000005</v>
      </c>
      <c r="BD441" s="812">
        <v>0.48257499999999998</v>
      </c>
      <c r="BE441" s="812">
        <v>0.48257499999999998</v>
      </c>
      <c r="BF441" s="812">
        <v>0.48257499999999998</v>
      </c>
      <c r="BG441" s="812">
        <v>0.48257499999999998</v>
      </c>
      <c r="BH441" s="810">
        <v>17.89521075</v>
      </c>
      <c r="BI441" s="405">
        <v>13.673892890822392</v>
      </c>
      <c r="BJ441" s="405">
        <v>18.269230769230749</v>
      </c>
      <c r="BK441" s="405">
        <v>18.181818181818187</v>
      </c>
      <c r="BL441" s="306">
        <v>19.727891156462583</v>
      </c>
      <c r="BM441" s="404">
        <v>12.213740458015266</v>
      </c>
      <c r="BN441" s="306">
        <v>8.2644628099173723</v>
      </c>
      <c r="BO441" s="306">
        <v>28.723404255319164</v>
      </c>
      <c r="BP441" s="306">
        <v>17.5</v>
      </c>
      <c r="BQ441" s="306">
        <v>24.031007751937985</v>
      </c>
      <c r="BR441" s="306">
        <v>17.272727272727263</v>
      </c>
      <c r="BS441" s="306">
        <v>5.7692307692307709</v>
      </c>
      <c r="BT441" s="306">
        <v>4.0000000000000258</v>
      </c>
      <c r="BU441" s="306">
        <v>0</v>
      </c>
      <c r="BV441" s="306">
        <v>0</v>
      </c>
      <c r="BW441" s="306">
        <v>0</v>
      </c>
      <c r="BX441" s="404">
        <v>12.508493754365448</v>
      </c>
      <c r="BY441" s="405">
        <v>8.8221438049533027</v>
      </c>
      <c r="BZ441" s="788" t="s">
        <v>1465</v>
      </c>
      <c r="CA441" s="486">
        <v>9.2876907359414851</v>
      </c>
      <c r="CB441" s="348">
        <v>20.074394337049519</v>
      </c>
      <c r="CC441" s="404">
        <v>69.907828819110549</v>
      </c>
      <c r="CD441" s="570">
        <v>2.9688164000000001</v>
      </c>
      <c r="CE441" s="419">
        <v>3.2656980400000002</v>
      </c>
      <c r="CF441" s="419">
        <v>3.2983550204000003</v>
      </c>
      <c r="CG441" s="419">
        <v>3.3313385706040002</v>
      </c>
      <c r="CH441" s="496">
        <v>3.3646519563100403</v>
      </c>
      <c r="CI441" s="416">
        <v>16.228859987314042</v>
      </c>
      <c r="CJ441" s="405">
        <v>20.838289660136162</v>
      </c>
      <c r="CK441" s="457">
        <v>1.43</v>
      </c>
      <c r="CL441" s="458">
        <v>7.69</v>
      </c>
      <c r="CM441" s="458">
        <v>-21.94</v>
      </c>
      <c r="CN441" s="525">
        <v>-1.96</v>
      </c>
      <c r="CO441" s="508">
        <v>-11.34</v>
      </c>
    </row>
    <row r="442" spans="1:93" ht="11.25" customHeight="1">
      <c r="A442" s="23" t="s">
        <v>1193</v>
      </c>
      <c r="B442" s="24" t="s">
        <v>1194</v>
      </c>
      <c r="C442" s="29" t="s">
        <v>2063</v>
      </c>
      <c r="D442" s="117">
        <v>8</v>
      </c>
      <c r="E442" s="24">
        <v>387</v>
      </c>
      <c r="F442" s="38" t="s">
        <v>2049</v>
      </c>
      <c r="G442" s="39" t="s">
        <v>2049</v>
      </c>
      <c r="H442" s="184">
        <v>32.51</v>
      </c>
      <c r="I442" s="227">
        <v>3.0759766225776688</v>
      </c>
      <c r="J442" s="126">
        <v>0.22500000000000001</v>
      </c>
      <c r="K442" s="126">
        <v>0.25</v>
      </c>
      <c r="L442" s="83">
        <v>11.111111111111116</v>
      </c>
      <c r="M442" s="140">
        <v>41920</v>
      </c>
      <c r="N442" s="27">
        <v>41922</v>
      </c>
      <c r="O442" s="28">
        <v>41942</v>
      </c>
      <c r="P442" s="93" t="s">
        <v>1198</v>
      </c>
      <c r="Q442" s="91"/>
      <c r="R442" s="224">
        <v>1</v>
      </c>
      <c r="S442" s="231">
        <v>50.505050505050505</v>
      </c>
      <c r="T442" s="680">
        <v>20.809094283104066</v>
      </c>
      <c r="U442" s="227">
        <v>16.419191919191917</v>
      </c>
      <c r="V442" s="263">
        <v>12</v>
      </c>
      <c r="W442" s="161">
        <v>1.98</v>
      </c>
      <c r="X442" s="149">
        <v>3.22</v>
      </c>
      <c r="Y442" s="155">
        <v>2.66</v>
      </c>
      <c r="Z442" s="149">
        <v>2</v>
      </c>
      <c r="AA442" s="156">
        <v>12.7</v>
      </c>
      <c r="AB442" s="432">
        <v>8.4</v>
      </c>
      <c r="AC442" s="440">
        <v>4.41</v>
      </c>
      <c r="AD442" s="443">
        <v>9.1999999999999993</v>
      </c>
      <c r="AE442" s="440">
        <v>5.0999999999999996</v>
      </c>
      <c r="AF442" s="723">
        <v>9</v>
      </c>
      <c r="AG442" s="736">
        <v>6480</v>
      </c>
      <c r="AH442" s="653">
        <v>0.1</v>
      </c>
      <c r="AI442" s="767">
        <v>0.9</v>
      </c>
      <c r="AJ442" s="796">
        <v>0.59054645101910952</v>
      </c>
      <c r="AK442" s="688">
        <v>1.6193227859001906</v>
      </c>
      <c r="AL442" s="634">
        <v>10.778443113772473</v>
      </c>
      <c r="AM442" s="631">
        <v>7.2408274971694553</v>
      </c>
      <c r="AN442" s="631">
        <v>5.4330273493758074</v>
      </c>
      <c r="AO442" s="235">
        <v>3.3551231395509307</v>
      </c>
      <c r="AP442" s="808">
        <v>0.92500000000000004</v>
      </c>
      <c r="AQ442" s="808">
        <v>0.83499999999999996</v>
      </c>
      <c r="AR442" s="809"/>
      <c r="AS442" s="808">
        <v>0.78500000000000003</v>
      </c>
      <c r="AT442" s="796">
        <v>0.75</v>
      </c>
      <c r="AU442" s="809"/>
      <c r="AV442" s="821">
        <v>0.72499999999999998</v>
      </c>
      <c r="AW442" s="821">
        <v>0.71</v>
      </c>
      <c r="AX442" s="811">
        <v>0.69499999999999995</v>
      </c>
      <c r="AY442" s="811">
        <v>0.68</v>
      </c>
      <c r="AZ442" s="812">
        <v>0.66500000000000004</v>
      </c>
      <c r="BA442" s="812">
        <v>0.66500000000000004</v>
      </c>
      <c r="BB442" s="812">
        <v>0.66500000000000004</v>
      </c>
      <c r="BC442" s="812">
        <v>0.66500000000000004</v>
      </c>
      <c r="BD442" s="812">
        <v>0.66500000000000004</v>
      </c>
      <c r="BE442" s="812">
        <v>0.66500000000000004</v>
      </c>
      <c r="BF442" s="812">
        <v>0.66500000000000004</v>
      </c>
      <c r="BG442" s="812">
        <v>0.66500000000000004</v>
      </c>
      <c r="BH442" s="810">
        <v>11.425000000000001</v>
      </c>
      <c r="BI442" s="405">
        <v>10.778443113772473</v>
      </c>
      <c r="BJ442" s="405">
        <v>6.3694267515923553</v>
      </c>
      <c r="BK442" s="405">
        <v>4.6666666666666634</v>
      </c>
      <c r="BL442" s="306">
        <v>3.4482758620689724</v>
      </c>
      <c r="BM442" s="404">
        <v>2.1126760563380254</v>
      </c>
      <c r="BN442" s="306">
        <v>2.1582733812949728</v>
      </c>
      <c r="BO442" s="306">
        <v>2.2058823529411686</v>
      </c>
      <c r="BP442" s="306">
        <v>2.2556390977443552</v>
      </c>
      <c r="BQ442" s="306">
        <v>0</v>
      </c>
      <c r="BR442" s="306">
        <v>0</v>
      </c>
      <c r="BS442" s="306">
        <v>0</v>
      </c>
      <c r="BT442" s="306">
        <v>0</v>
      </c>
      <c r="BU442" s="306">
        <v>0</v>
      </c>
      <c r="BV442" s="306">
        <v>0</v>
      </c>
      <c r="BW442" s="306">
        <v>0</v>
      </c>
      <c r="BX442" s="404">
        <v>2.2663522188279326</v>
      </c>
      <c r="BY442" s="405">
        <v>2.9714519504148256</v>
      </c>
      <c r="BZ442" s="788" t="s">
        <v>52</v>
      </c>
      <c r="CA442" s="486">
        <v>-7.9101879472384411</v>
      </c>
      <c r="CB442" s="348">
        <v>8.5090039719534758</v>
      </c>
      <c r="CC442" s="404">
        <v>56.36024086003782</v>
      </c>
      <c r="CD442" s="570">
        <v>1.0027000000000001</v>
      </c>
      <c r="CE442" s="419">
        <v>1.0469190700000002</v>
      </c>
      <c r="CF442" s="419">
        <v>1.1003119425700001</v>
      </c>
      <c r="CG442" s="419">
        <v>1.15642785164107</v>
      </c>
      <c r="CH442" s="496">
        <v>1.2154056720747646</v>
      </c>
      <c r="CI442" s="416">
        <v>5.5217645362858345</v>
      </c>
      <c r="CJ442" s="405">
        <v>16.984818628993647</v>
      </c>
      <c r="CK442" s="535">
        <v>0.63</v>
      </c>
      <c r="CL442" s="458">
        <v>-0.32</v>
      </c>
      <c r="CM442" s="458">
        <v>-15.57</v>
      </c>
      <c r="CN442" s="525">
        <v>-6.08</v>
      </c>
      <c r="CO442" s="508">
        <v>-9.09</v>
      </c>
    </row>
    <row r="443" spans="1:93" ht="11.25" customHeight="1">
      <c r="A443" s="86" t="s">
        <v>1802</v>
      </c>
      <c r="B443" s="24" t="s">
        <v>1803</v>
      </c>
      <c r="C443" s="29" t="s">
        <v>1312</v>
      </c>
      <c r="D443" s="117">
        <v>12</v>
      </c>
      <c r="E443" s="121">
        <v>255</v>
      </c>
      <c r="F443" s="57" t="s">
        <v>2659</v>
      </c>
      <c r="G443" s="49" t="s">
        <v>2659</v>
      </c>
      <c r="H443" s="184">
        <v>30.37</v>
      </c>
      <c r="I443" s="227">
        <v>2.6341784655910438</v>
      </c>
      <c r="J443" s="126">
        <v>0.19</v>
      </c>
      <c r="K443" s="126">
        <v>0.2</v>
      </c>
      <c r="L443" s="83">
        <v>5.2631578947368363</v>
      </c>
      <c r="M443" s="140">
        <v>41864</v>
      </c>
      <c r="N443" s="27">
        <v>41866</v>
      </c>
      <c r="O443" s="28">
        <v>41880</v>
      </c>
      <c r="P443" s="93" t="s">
        <v>883</v>
      </c>
      <c r="Q443" s="889"/>
      <c r="R443" s="224">
        <v>0.8</v>
      </c>
      <c r="S443" s="231">
        <v>65.573770491803288</v>
      </c>
      <c r="T443" s="680">
        <v>25.782215578832357</v>
      </c>
      <c r="U443" s="227">
        <v>24.893442622950822</v>
      </c>
      <c r="V443" s="263">
        <v>7</v>
      </c>
      <c r="W443" s="161">
        <v>1.22</v>
      </c>
      <c r="X443" s="149" t="s">
        <v>462</v>
      </c>
      <c r="Y443" s="155">
        <v>0.8</v>
      </c>
      <c r="Z443" s="149">
        <v>1.43</v>
      </c>
      <c r="AA443" s="156">
        <v>9.8000000000000007</v>
      </c>
      <c r="AB443" s="432">
        <v>-43.5</v>
      </c>
      <c r="AC443" s="440">
        <v>0</v>
      </c>
      <c r="AD443" s="443">
        <v>-2.5</v>
      </c>
      <c r="AE443" s="440" t="s">
        <v>462</v>
      </c>
      <c r="AF443" s="723">
        <v>0</v>
      </c>
      <c r="AG443" s="466">
        <v>215</v>
      </c>
      <c r="AH443" s="653">
        <v>0.6</v>
      </c>
      <c r="AI443" s="767">
        <v>0.18</v>
      </c>
      <c r="AJ443" s="796" t="s">
        <v>462</v>
      </c>
      <c r="AK443" s="688">
        <v>0.67458466035045161</v>
      </c>
      <c r="AL443" s="634">
        <v>5.4054054054054168</v>
      </c>
      <c r="AM443" s="631">
        <v>5.7264270346431223</v>
      </c>
      <c r="AN443" s="631">
        <v>6.1043824021231208</v>
      </c>
      <c r="AO443" s="235">
        <v>9.0490975572315122</v>
      </c>
      <c r="AP443" s="808">
        <v>0.78</v>
      </c>
      <c r="AQ443" s="808">
        <v>0.74</v>
      </c>
      <c r="AR443" s="809" t="s">
        <v>1127</v>
      </c>
      <c r="AS443" s="808">
        <v>0.7</v>
      </c>
      <c r="AT443" s="796">
        <v>0.66</v>
      </c>
      <c r="AU443" s="809"/>
      <c r="AV443" s="821">
        <v>0.62</v>
      </c>
      <c r="AW443" s="821">
        <v>0.57999999999999996</v>
      </c>
      <c r="AX443" s="811">
        <v>0.54</v>
      </c>
      <c r="AY443" s="811">
        <v>0.5</v>
      </c>
      <c r="AZ443" s="811">
        <v>0.432</v>
      </c>
      <c r="BA443" s="811">
        <v>0.36</v>
      </c>
      <c r="BB443" s="811">
        <v>0.32799999999999996</v>
      </c>
      <c r="BC443" s="811">
        <v>0.29599999999999999</v>
      </c>
      <c r="BD443" s="812">
        <v>0.28799999999999998</v>
      </c>
      <c r="BE443" s="812">
        <v>0.28799999999999998</v>
      </c>
      <c r="BF443" s="812">
        <v>0.28799999999999998</v>
      </c>
      <c r="BG443" s="812">
        <v>0.28799999999999998</v>
      </c>
      <c r="BH443" s="810">
        <v>7.6880000000000024</v>
      </c>
      <c r="BI443" s="405">
        <v>5.4054054054054168</v>
      </c>
      <c r="BJ443" s="405">
        <v>5.7142857142857162</v>
      </c>
      <c r="BK443" s="405">
        <v>6.0606060606060552</v>
      </c>
      <c r="BL443" s="306">
        <v>6.4516129032258229</v>
      </c>
      <c r="BM443" s="404">
        <v>6.8965517241379448</v>
      </c>
      <c r="BN443" s="306">
        <v>7.4074074074073959</v>
      </c>
      <c r="BO443" s="306">
        <v>8.0000000000000071</v>
      </c>
      <c r="BP443" s="306">
        <v>15.740740740740744</v>
      </c>
      <c r="BQ443" s="306">
        <v>20</v>
      </c>
      <c r="BR443" s="306">
        <v>9.7560975609756184</v>
      </c>
      <c r="BS443" s="306">
        <v>10.810810810810811</v>
      </c>
      <c r="BT443" s="306">
        <v>2.7777777777777901</v>
      </c>
      <c r="BU443" s="306">
        <v>0</v>
      </c>
      <c r="BV443" s="306">
        <v>0</v>
      </c>
      <c r="BW443" s="306">
        <v>0</v>
      </c>
      <c r="BX443" s="404">
        <v>7.0014197403582203</v>
      </c>
      <c r="BY443" s="405">
        <v>5.4092617895938933</v>
      </c>
      <c r="BZ443" s="788" t="s">
        <v>1464</v>
      </c>
      <c r="CA443" s="486">
        <v>-16.154881755236659</v>
      </c>
      <c r="CB443" s="348">
        <v>8.7385608677141651</v>
      </c>
      <c r="CC443" s="404">
        <v>41.648223705773702</v>
      </c>
      <c r="CD443" s="570">
        <v>0.78780000000000006</v>
      </c>
      <c r="CE443" s="419">
        <v>0.78780000000000006</v>
      </c>
      <c r="CF443" s="419">
        <v>0.8114340000000001</v>
      </c>
      <c r="CG443" s="419">
        <v>0.83577702000000009</v>
      </c>
      <c r="CH443" s="496">
        <v>0.86085033060000016</v>
      </c>
      <c r="CI443" s="416">
        <v>4.0836613506000008</v>
      </c>
      <c r="CJ443" s="405">
        <v>13.4463659881462</v>
      </c>
      <c r="CK443" s="457">
        <v>0.65</v>
      </c>
      <c r="CL443" s="458">
        <v>26.44</v>
      </c>
      <c r="CM443" s="458">
        <v>-15.22</v>
      </c>
      <c r="CN443" s="525">
        <v>-2.33</v>
      </c>
      <c r="CO443" s="508">
        <v>1.8</v>
      </c>
    </row>
    <row r="444" spans="1:93" ht="11.25" customHeight="1">
      <c r="A444" s="86" t="s">
        <v>332</v>
      </c>
      <c r="B444" s="24" t="s">
        <v>2273</v>
      </c>
      <c r="C444" s="29" t="s">
        <v>3417</v>
      </c>
      <c r="D444" s="117">
        <v>34</v>
      </c>
      <c r="E444" s="121">
        <v>76</v>
      </c>
      <c r="F444" s="38" t="s">
        <v>2049</v>
      </c>
      <c r="G444" s="39" t="s">
        <v>1572</v>
      </c>
      <c r="H444" s="161">
        <v>15.16</v>
      </c>
      <c r="I444" s="227">
        <v>4.8812664907651717</v>
      </c>
      <c r="J444" s="126">
        <v>0.1825</v>
      </c>
      <c r="K444" s="126">
        <v>0.185</v>
      </c>
      <c r="L444" s="1170">
        <v>1.3698630136986356</v>
      </c>
      <c r="M444" s="140">
        <v>42067</v>
      </c>
      <c r="N444" s="27">
        <v>42069</v>
      </c>
      <c r="O444" s="28">
        <v>42079</v>
      </c>
      <c r="P444" s="93" t="s">
        <v>3618</v>
      </c>
      <c r="Q444" s="91"/>
      <c r="R444" s="224">
        <v>0.74</v>
      </c>
      <c r="S444" s="231">
        <v>51.748251748251747</v>
      </c>
      <c r="T444" s="680">
        <v>-31.357937736889685</v>
      </c>
      <c r="U444" s="227">
        <v>10.601398601398602</v>
      </c>
      <c r="V444" s="263">
        <v>12</v>
      </c>
      <c r="W444" s="161">
        <v>1.43</v>
      </c>
      <c r="X444" s="149">
        <v>1.06</v>
      </c>
      <c r="Y444" s="155">
        <v>0.72</v>
      </c>
      <c r="Z444" s="149">
        <v>1</v>
      </c>
      <c r="AA444" s="156">
        <v>15.4</v>
      </c>
      <c r="AB444" s="432">
        <v>-11.5</v>
      </c>
      <c r="AC444" s="440">
        <v>4.9800000000000004</v>
      </c>
      <c r="AD444" s="443">
        <v>39.6</v>
      </c>
      <c r="AE444" s="440">
        <v>10</v>
      </c>
      <c r="AF444" s="723">
        <v>3</v>
      </c>
      <c r="AG444" s="456">
        <v>3955</v>
      </c>
      <c r="AH444" s="653">
        <v>0.6</v>
      </c>
      <c r="AI444" s="767">
        <v>0.25</v>
      </c>
      <c r="AJ444" s="796">
        <v>3.6089666938523578E-2</v>
      </c>
      <c r="AK444" s="688">
        <v>0.23313788989541057</v>
      </c>
      <c r="AL444" s="634">
        <v>1.388888888888884</v>
      </c>
      <c r="AM444" s="631">
        <v>1.4086357131201765</v>
      </c>
      <c r="AN444" s="631">
        <v>1.4291508107655337</v>
      </c>
      <c r="AO444" s="638">
        <v>6.1300666803095538</v>
      </c>
      <c r="AP444" s="808">
        <v>0.73</v>
      </c>
      <c r="AQ444" s="808">
        <v>0.72</v>
      </c>
      <c r="AR444" s="809"/>
      <c r="AS444" s="808">
        <v>0.71</v>
      </c>
      <c r="AT444" s="796">
        <v>0.7</v>
      </c>
      <c r="AU444" s="809"/>
      <c r="AV444" s="821">
        <v>0.69</v>
      </c>
      <c r="AW444" s="827">
        <v>0.68</v>
      </c>
      <c r="AX444" s="811">
        <v>0.67</v>
      </c>
      <c r="AY444" s="811">
        <v>0.63</v>
      </c>
      <c r="AZ444" s="811">
        <v>0.59</v>
      </c>
      <c r="BA444" s="811">
        <v>0.51200000000000001</v>
      </c>
      <c r="BB444" s="811">
        <v>0.40266000000000002</v>
      </c>
      <c r="BC444" s="811">
        <v>0.35731999999999997</v>
      </c>
      <c r="BD444" s="811">
        <v>0.33602000000000004</v>
      </c>
      <c r="BE444" s="811">
        <v>0.31466</v>
      </c>
      <c r="BF444" s="811">
        <v>0.29332000000000003</v>
      </c>
      <c r="BG444" s="811">
        <v>0.26135999999999998</v>
      </c>
      <c r="BH444" s="810">
        <v>8.5973399999999991</v>
      </c>
      <c r="BI444" s="405">
        <v>1.388888888888884</v>
      </c>
      <c r="BJ444" s="405">
        <v>1.4084507042253502</v>
      </c>
      <c r="BK444" s="405">
        <v>1.4285714285714235</v>
      </c>
      <c r="BL444" s="306">
        <v>1.449275362318847</v>
      </c>
      <c r="BM444" s="404">
        <v>1.4705882352941124</v>
      </c>
      <c r="BN444" s="306">
        <v>1.4925373134328401</v>
      </c>
      <c r="BO444" s="306">
        <v>6.3492063492063489</v>
      </c>
      <c r="BP444" s="306">
        <v>6.7796610169491567</v>
      </c>
      <c r="BQ444" s="306">
        <v>15.234375</v>
      </c>
      <c r="BR444" s="306">
        <v>27.154423086474932</v>
      </c>
      <c r="BS444" s="306">
        <v>12.68890630247399</v>
      </c>
      <c r="BT444" s="306">
        <v>6.3389083983095951</v>
      </c>
      <c r="BU444" s="306">
        <v>6.7882794126994384</v>
      </c>
      <c r="BV444" s="306">
        <v>7.2753306968498466</v>
      </c>
      <c r="BW444" s="306">
        <v>12.228344046525885</v>
      </c>
      <c r="BX444" s="404">
        <v>7.2983830828147109</v>
      </c>
      <c r="BY444" s="405">
        <v>6.9229430101630713</v>
      </c>
      <c r="BZ444" s="788" t="s">
        <v>2637</v>
      </c>
      <c r="CA444" s="486">
        <v>-4.2909812998678962</v>
      </c>
      <c r="CB444" s="348">
        <v>6.3104173015307055</v>
      </c>
      <c r="CC444" s="404">
        <v>54.927529059833716</v>
      </c>
      <c r="CD444" s="570">
        <v>0.73729999999999996</v>
      </c>
      <c r="CE444" s="419">
        <v>0.77401754</v>
      </c>
      <c r="CF444" s="419">
        <v>0.85141929400000005</v>
      </c>
      <c r="CG444" s="419">
        <v>0.93656122340000014</v>
      </c>
      <c r="CH444" s="496">
        <v>1.0302173457400003</v>
      </c>
      <c r="CI444" s="416">
        <v>4.3295154031400003</v>
      </c>
      <c r="CJ444" s="405">
        <v>28.558808727836414</v>
      </c>
      <c r="CK444" s="457">
        <v>0.99</v>
      </c>
      <c r="CL444" s="458">
        <v>14.29</v>
      </c>
      <c r="CM444" s="458">
        <v>-9.69</v>
      </c>
      <c r="CN444" s="459">
        <v>4.5999999999999996</v>
      </c>
      <c r="CO444" s="460">
        <v>1.28</v>
      </c>
    </row>
    <row r="445" spans="1:93" ht="11.25" customHeight="1">
      <c r="A445" s="193" t="s">
        <v>1132</v>
      </c>
      <c r="B445" s="32" t="s">
        <v>1133</v>
      </c>
      <c r="C445" s="35" t="s">
        <v>3533</v>
      </c>
      <c r="D445" s="118">
        <v>13</v>
      </c>
      <c r="E445" s="121">
        <v>237</v>
      </c>
      <c r="F445" s="40" t="s">
        <v>2049</v>
      </c>
      <c r="G445" s="42" t="s">
        <v>2049</v>
      </c>
      <c r="H445" s="185">
        <v>40.06</v>
      </c>
      <c r="I445" s="227">
        <v>5.2920619071392911</v>
      </c>
      <c r="J445" s="125">
        <v>0.52</v>
      </c>
      <c r="K445" s="125">
        <v>0.53</v>
      </c>
      <c r="L445" s="84">
        <v>1.9230769230769162</v>
      </c>
      <c r="M445" s="215">
        <v>42033</v>
      </c>
      <c r="N445" s="44">
        <v>42037</v>
      </c>
      <c r="O445" s="34">
        <v>42051</v>
      </c>
      <c r="P445" s="268" t="s">
        <v>238</v>
      </c>
      <c r="Q445" s="197"/>
      <c r="R445" s="224">
        <v>2.12</v>
      </c>
      <c r="S445" s="231">
        <v>126.1904761904762</v>
      </c>
      <c r="T445" s="680">
        <v>96.138516004168522</v>
      </c>
      <c r="U445" s="227">
        <v>23.845238095238098</v>
      </c>
      <c r="V445" s="263">
        <v>12</v>
      </c>
      <c r="W445" s="161">
        <v>1.68</v>
      </c>
      <c r="X445" s="149">
        <v>5.75</v>
      </c>
      <c r="Y445" s="155">
        <v>11.46</v>
      </c>
      <c r="Z445" s="149">
        <v>3.63</v>
      </c>
      <c r="AA445" s="156">
        <v>15.5</v>
      </c>
      <c r="AB445" s="432">
        <v>30.4</v>
      </c>
      <c r="AC445" s="440">
        <v>2.9</v>
      </c>
      <c r="AD445" s="443">
        <v>9.4</v>
      </c>
      <c r="AE445" s="440">
        <v>4.1500000000000004</v>
      </c>
      <c r="AF445" s="723">
        <v>9</v>
      </c>
      <c r="AG445" s="456">
        <v>5553</v>
      </c>
      <c r="AH445" s="653">
        <v>1.1000000000000001</v>
      </c>
      <c r="AI445" s="767">
        <v>1.64</v>
      </c>
      <c r="AJ445" s="797">
        <v>1.1677943425307293</v>
      </c>
      <c r="AK445" s="686">
        <v>1.0101566385470817</v>
      </c>
      <c r="AL445" s="634">
        <v>8.602150537634401</v>
      </c>
      <c r="AM445" s="631">
        <v>9.2294861060951749</v>
      </c>
      <c r="AN445" s="631">
        <v>10.977266819788856</v>
      </c>
      <c r="AO445" s="235">
        <v>10.86689568815542</v>
      </c>
      <c r="AP445" s="808">
        <v>2.02</v>
      </c>
      <c r="AQ445" s="808">
        <v>1.86</v>
      </c>
      <c r="AR445" s="809"/>
      <c r="AS445" s="808">
        <v>1.69</v>
      </c>
      <c r="AT445" s="796">
        <v>1.55</v>
      </c>
      <c r="AU445" s="809"/>
      <c r="AV445" s="821">
        <v>1.37</v>
      </c>
      <c r="AW445" s="827">
        <v>1.2</v>
      </c>
      <c r="AX445" s="811">
        <v>1.19</v>
      </c>
      <c r="AY445" s="811">
        <v>1.08</v>
      </c>
      <c r="AZ445" s="811">
        <v>0.96</v>
      </c>
      <c r="BA445" s="811">
        <v>0.85</v>
      </c>
      <c r="BB445" s="811">
        <v>0.72</v>
      </c>
      <c r="BC445" s="811">
        <v>0.15</v>
      </c>
      <c r="BD445" s="812">
        <v>0</v>
      </c>
      <c r="BE445" s="812">
        <v>0</v>
      </c>
      <c r="BF445" s="812">
        <v>1</v>
      </c>
      <c r="BG445" s="811">
        <v>2.8</v>
      </c>
      <c r="BH445" s="810">
        <v>18.440000000000001</v>
      </c>
      <c r="BI445" s="405">
        <v>8.602150537634401</v>
      </c>
      <c r="BJ445" s="405">
        <v>10.059171597633142</v>
      </c>
      <c r="BK445" s="405">
        <v>9.0322580645161299</v>
      </c>
      <c r="BL445" s="306">
        <v>13.138686131386844</v>
      </c>
      <c r="BM445" s="404">
        <v>14.166666666666682</v>
      </c>
      <c r="BN445" s="306">
        <v>0.84033613445377853</v>
      </c>
      <c r="BO445" s="306">
        <v>10.185185185185164</v>
      </c>
      <c r="BP445" s="306">
        <v>12.5</v>
      </c>
      <c r="BQ445" s="306">
        <v>12.941176470588234</v>
      </c>
      <c r="BR445" s="306">
        <v>18.055555555555557</v>
      </c>
      <c r="BS445" s="306">
        <v>380</v>
      </c>
      <c r="BT445" s="306">
        <v>0</v>
      </c>
      <c r="BU445" s="306">
        <v>0</v>
      </c>
      <c r="BV445" s="306">
        <v>0</v>
      </c>
      <c r="BW445" s="306">
        <v>0</v>
      </c>
      <c r="BX445" s="404">
        <v>32.63474575624133</v>
      </c>
      <c r="BY445" s="405">
        <v>93.026468265352918</v>
      </c>
      <c r="BZ445" s="788" t="s">
        <v>2637</v>
      </c>
      <c r="CA445" s="486">
        <v>-7.5759093683099508</v>
      </c>
      <c r="CB445" s="348">
        <v>16.269328726928148</v>
      </c>
      <c r="CC445" s="404">
        <v>52.217832973879439</v>
      </c>
      <c r="CD445" s="570">
        <v>2.2220000000000004</v>
      </c>
      <c r="CE445" s="419">
        <v>2.2864380000000004</v>
      </c>
      <c r="CF445" s="419">
        <v>2.3813251770000008</v>
      </c>
      <c r="CG445" s="419">
        <v>2.480150171845501</v>
      </c>
      <c r="CH445" s="496">
        <v>2.5830764039770897</v>
      </c>
      <c r="CI445" s="416">
        <v>11.952989752822592</v>
      </c>
      <c r="CJ445" s="405">
        <v>29.837717805348458</v>
      </c>
      <c r="CK445" s="457">
        <v>0.75</v>
      </c>
      <c r="CL445" s="458">
        <v>34.229999999999997</v>
      </c>
      <c r="CM445" s="458">
        <v>-10.84</v>
      </c>
      <c r="CN445" s="525">
        <v>-2.9</v>
      </c>
      <c r="CO445" s="508">
        <v>7.32</v>
      </c>
    </row>
    <row r="446" spans="1:93" ht="11.25" customHeight="1">
      <c r="A446" s="15" t="s">
        <v>3548</v>
      </c>
      <c r="B446" s="16" t="s">
        <v>864</v>
      </c>
      <c r="C446" s="373" t="s">
        <v>2110</v>
      </c>
      <c r="D446" s="116">
        <v>5</v>
      </c>
      <c r="E446" s="24">
        <v>563</v>
      </c>
      <c r="F446" s="36" t="s">
        <v>2049</v>
      </c>
      <c r="G446" s="37" t="s">
        <v>1572</v>
      </c>
      <c r="H446" s="183">
        <v>76.739999999999995</v>
      </c>
      <c r="I446" s="226">
        <v>1.1467292155329685</v>
      </c>
      <c r="J446" s="127">
        <v>0.2</v>
      </c>
      <c r="K446" s="127">
        <v>0.22</v>
      </c>
      <c r="L446" s="96">
        <v>9.9999999999999858</v>
      </c>
      <c r="M446" s="105">
        <v>41985</v>
      </c>
      <c r="N446" s="20">
        <v>41989</v>
      </c>
      <c r="O446" s="21">
        <v>41999</v>
      </c>
      <c r="P446" s="269" t="s">
        <v>31</v>
      </c>
      <c r="Q446" s="16"/>
      <c r="R446" s="225">
        <v>0.88</v>
      </c>
      <c r="S446" s="675">
        <v>39.461883408071749</v>
      </c>
      <c r="T446" s="684">
        <v>106.94084710442971</v>
      </c>
      <c r="U446" s="226">
        <v>34.412556053811656</v>
      </c>
      <c r="V446" s="267">
        <v>12</v>
      </c>
      <c r="W446" s="169">
        <v>2.23</v>
      </c>
      <c r="X446" s="171">
        <v>2.62</v>
      </c>
      <c r="Y446" s="170">
        <v>1.23</v>
      </c>
      <c r="Z446" s="171">
        <v>2.8</v>
      </c>
      <c r="AA446" s="172">
        <v>2.5</v>
      </c>
      <c r="AB446" s="433">
        <v>-48.7</v>
      </c>
      <c r="AC446" s="441">
        <v>11.97</v>
      </c>
      <c r="AD446" s="442">
        <v>-8.6</v>
      </c>
      <c r="AE446" s="442">
        <v>13.15</v>
      </c>
      <c r="AF446" s="724">
        <v>9</v>
      </c>
      <c r="AG446" s="461">
        <v>7511</v>
      </c>
      <c r="AH446" s="678">
        <v>0.2</v>
      </c>
      <c r="AI446" s="768">
        <v>0.83</v>
      </c>
      <c r="AJ446" s="796" t="s">
        <v>462</v>
      </c>
      <c r="AK446" s="688">
        <v>2.2427504018033382</v>
      </c>
      <c r="AL446" s="632">
        <v>32.258064516129025</v>
      </c>
      <c r="AM446" s="633">
        <v>74.875474367579102</v>
      </c>
      <c r="AN446" s="633">
        <v>54.442856118235802</v>
      </c>
      <c r="AO446" s="234">
        <v>24.275040180333797</v>
      </c>
      <c r="AP446" s="803">
        <v>0.82</v>
      </c>
      <c r="AQ446" s="803">
        <v>0.62</v>
      </c>
      <c r="AR446" s="802"/>
      <c r="AS446" s="803">
        <v>0.42</v>
      </c>
      <c r="AT446" s="795">
        <v>0.15332999999999999</v>
      </c>
      <c r="AU446" s="802"/>
      <c r="AV446" s="826">
        <v>0.11332</v>
      </c>
      <c r="AW446" s="830">
        <v>9.332E-2</v>
      </c>
      <c r="AX446" s="807">
        <v>9.332E-2</v>
      </c>
      <c r="AY446" s="807">
        <v>9.332E-2</v>
      </c>
      <c r="AZ446" s="807">
        <v>9.332E-2</v>
      </c>
      <c r="BA446" s="807">
        <v>9.332E-2</v>
      </c>
      <c r="BB446" s="807">
        <v>9.332E-2</v>
      </c>
      <c r="BC446" s="807">
        <v>9.332E-2</v>
      </c>
      <c r="BD446" s="807">
        <v>9.332E-2</v>
      </c>
      <c r="BE446" s="807">
        <v>9.332E-2</v>
      </c>
      <c r="BF446" s="806">
        <v>9.332E-2</v>
      </c>
      <c r="BG446" s="806">
        <v>0.09</v>
      </c>
      <c r="BH446" s="805">
        <v>3.149849999999998</v>
      </c>
      <c r="BI446" s="407">
        <v>32.258064516129025</v>
      </c>
      <c r="BJ446" s="407">
        <v>47.619047619047628</v>
      </c>
      <c r="BK446" s="407">
        <v>173.91899823909216</v>
      </c>
      <c r="BL446" s="394">
        <v>35.30709495234732</v>
      </c>
      <c r="BM446" s="406">
        <v>21.431633090441494</v>
      </c>
      <c r="BN446" s="394">
        <v>0</v>
      </c>
      <c r="BO446" s="394">
        <v>0</v>
      </c>
      <c r="BP446" s="394">
        <v>0</v>
      </c>
      <c r="BQ446" s="394">
        <v>0</v>
      </c>
      <c r="BR446" s="394">
        <v>0</v>
      </c>
      <c r="BS446" s="394">
        <v>0</v>
      </c>
      <c r="BT446" s="394">
        <v>0</v>
      </c>
      <c r="BU446" s="394">
        <v>0</v>
      </c>
      <c r="BV446" s="394">
        <v>0</v>
      </c>
      <c r="BW446" s="394">
        <v>3.6888888888888971</v>
      </c>
      <c r="BX446" s="406">
        <v>20.948248487063104</v>
      </c>
      <c r="BY446" s="407">
        <v>43.736370374443148</v>
      </c>
      <c r="BZ446" s="787" t="s">
        <v>1863</v>
      </c>
      <c r="CA446" s="682">
        <v>21.177029279957118</v>
      </c>
      <c r="CB446" s="350">
        <v>55.589585333768774</v>
      </c>
      <c r="CC446" s="406">
        <v>65.732556053811649</v>
      </c>
      <c r="CD446" s="554">
        <v>0.82819999999999994</v>
      </c>
      <c r="CE446" s="417">
        <v>0.91102000000000005</v>
      </c>
      <c r="CF446" s="417">
        <v>1.0021220000000002</v>
      </c>
      <c r="CG446" s="417">
        <v>1.1023342000000003</v>
      </c>
      <c r="CH446" s="495">
        <v>1.2125676200000004</v>
      </c>
      <c r="CI446" s="418">
        <v>5.0562438200000015</v>
      </c>
      <c r="CJ446" s="407">
        <v>6.588798305968206</v>
      </c>
      <c r="CK446" s="462">
        <v>1.25</v>
      </c>
      <c r="CL446" s="463">
        <v>37.299999999999997</v>
      </c>
      <c r="CM446" s="463">
        <v>-3.71</v>
      </c>
      <c r="CN446" s="529">
        <v>2.41</v>
      </c>
      <c r="CO446" s="530">
        <v>14.3</v>
      </c>
    </row>
    <row r="447" spans="1:93" ht="11.25" customHeight="1">
      <c r="A447" s="23" t="s">
        <v>3149</v>
      </c>
      <c r="B447" s="24" t="s">
        <v>3150</v>
      </c>
      <c r="C447" s="217" t="s">
        <v>829</v>
      </c>
      <c r="D447" s="117">
        <v>5</v>
      </c>
      <c r="E447" s="24">
        <v>514</v>
      </c>
      <c r="F447" s="38" t="s">
        <v>2049</v>
      </c>
      <c r="G447" s="39" t="s">
        <v>2049</v>
      </c>
      <c r="H447" s="184">
        <v>79.540000000000006</v>
      </c>
      <c r="I447" s="227">
        <v>2.5144581342720644</v>
      </c>
      <c r="J447" s="126">
        <v>0.4</v>
      </c>
      <c r="K447" s="126">
        <v>0.5</v>
      </c>
      <c r="L447" s="83">
        <v>25</v>
      </c>
      <c r="M447" s="140">
        <v>41801</v>
      </c>
      <c r="N447" s="27">
        <v>41803</v>
      </c>
      <c r="O447" s="28">
        <v>41830</v>
      </c>
      <c r="P447" s="93" t="s">
        <v>919</v>
      </c>
      <c r="Q447" s="24"/>
      <c r="R447" s="224">
        <v>2</v>
      </c>
      <c r="S447" s="231">
        <v>45.766590389016017</v>
      </c>
      <c r="T447" s="680">
        <v>137.11182765765568</v>
      </c>
      <c r="U447" s="227">
        <v>18.201372997711672</v>
      </c>
      <c r="V447" s="263">
        <v>12</v>
      </c>
      <c r="W447" s="161">
        <v>4.37</v>
      </c>
      <c r="X447" s="149">
        <v>3.19</v>
      </c>
      <c r="Y447" s="155">
        <v>1.28</v>
      </c>
      <c r="Z447" s="149">
        <v>6.95</v>
      </c>
      <c r="AA447" s="156">
        <v>40</v>
      </c>
      <c r="AB447" s="432">
        <v>16.399999999999999</v>
      </c>
      <c r="AC447" s="440">
        <v>9.07</v>
      </c>
      <c r="AD447" s="443">
        <v>11.3</v>
      </c>
      <c r="AE447" s="443">
        <v>5.7</v>
      </c>
      <c r="AF447" s="723">
        <v>16</v>
      </c>
      <c r="AG447" s="456">
        <v>19624</v>
      </c>
      <c r="AH447" s="653">
        <v>0.3</v>
      </c>
      <c r="AI447" s="767">
        <v>1.6</v>
      </c>
      <c r="AJ447" s="796">
        <v>2.1746100850930743</v>
      </c>
      <c r="AK447" s="688">
        <v>1.6173010170479938</v>
      </c>
      <c r="AL447" s="634">
        <v>20</v>
      </c>
      <c r="AM447" s="631">
        <v>23.741763181570306</v>
      </c>
      <c r="AN447" s="631">
        <v>24.573093961551741</v>
      </c>
      <c r="AO447" s="235">
        <v>15.193890130857767</v>
      </c>
      <c r="AP447" s="808">
        <v>1.8</v>
      </c>
      <c r="AQ447" s="808">
        <v>1.5</v>
      </c>
      <c r="AR447" s="809"/>
      <c r="AS447" s="808">
        <v>1.1499999999999999</v>
      </c>
      <c r="AT447" s="796">
        <v>0.95</v>
      </c>
      <c r="AU447" s="809"/>
      <c r="AV447" s="821">
        <v>0.75</v>
      </c>
      <c r="AW447" s="827">
        <v>0.6</v>
      </c>
      <c r="AX447" s="812">
        <v>0.6</v>
      </c>
      <c r="AY447" s="811">
        <v>0.55000000000000004</v>
      </c>
      <c r="AZ447" s="811">
        <v>0.48749999999999999</v>
      </c>
      <c r="BA447" s="812">
        <v>0.45</v>
      </c>
      <c r="BB447" s="811">
        <v>0.4375</v>
      </c>
      <c r="BC447" s="812">
        <v>0.4</v>
      </c>
      <c r="BD447" s="812">
        <v>0.4</v>
      </c>
      <c r="BE447" s="811">
        <v>0.375</v>
      </c>
      <c r="BF447" s="811">
        <v>0.35</v>
      </c>
      <c r="BG447" s="811">
        <v>0.3</v>
      </c>
      <c r="BH447" s="810">
        <v>11.1</v>
      </c>
      <c r="BI447" s="405">
        <v>20</v>
      </c>
      <c r="BJ447" s="405">
        <v>30.434782608695656</v>
      </c>
      <c r="BK447" s="405">
        <v>21.052631578947366</v>
      </c>
      <c r="BL447" s="306">
        <v>26.666666666666661</v>
      </c>
      <c r="BM447" s="404">
        <v>25</v>
      </c>
      <c r="BN447" s="306">
        <v>0</v>
      </c>
      <c r="BO447" s="306">
        <v>9.0909090909090828</v>
      </c>
      <c r="BP447" s="306">
        <v>12.820512820512842</v>
      </c>
      <c r="BQ447" s="306">
        <v>8.333333333333325</v>
      </c>
      <c r="BR447" s="306">
        <v>2.8571428571428692</v>
      </c>
      <c r="BS447" s="306">
        <v>9.375</v>
      </c>
      <c r="BT447" s="306">
        <v>0</v>
      </c>
      <c r="BU447" s="306">
        <v>6.6666666666666652</v>
      </c>
      <c r="BV447" s="306">
        <v>7.1428571428571397</v>
      </c>
      <c r="BW447" s="306">
        <v>16.666666666666675</v>
      </c>
      <c r="BX447" s="404">
        <v>13.073811295493218</v>
      </c>
      <c r="BY447" s="405">
        <v>9.4073850965158829</v>
      </c>
      <c r="BZ447" s="788" t="s">
        <v>2441</v>
      </c>
      <c r="CA447" s="683">
        <v>8.8861790981121338</v>
      </c>
      <c r="CB447" s="348">
        <v>27.087552095823806</v>
      </c>
      <c r="CC447" s="404">
        <v>69.478203661327228</v>
      </c>
      <c r="CD447" s="570">
        <v>1.98</v>
      </c>
      <c r="CE447" s="419">
        <v>2.1595860000000004</v>
      </c>
      <c r="CF447" s="419">
        <v>2.2826824020000003</v>
      </c>
      <c r="CG447" s="419">
        <v>2.4127952989140002</v>
      </c>
      <c r="CH447" s="496">
        <v>2.5503246309520979</v>
      </c>
      <c r="CI447" s="416">
        <v>11.385388331866098</v>
      </c>
      <c r="CJ447" s="405">
        <v>14.31404115145348</v>
      </c>
      <c r="CK447" s="457">
        <v>1.4</v>
      </c>
      <c r="CL447" s="458">
        <v>25.04</v>
      </c>
      <c r="CM447" s="458">
        <v>-1.23</v>
      </c>
      <c r="CN447" s="525">
        <v>5.07</v>
      </c>
      <c r="CO447" s="508">
        <v>10.77</v>
      </c>
    </row>
    <row r="448" spans="1:93" ht="11.25" customHeight="1">
      <c r="A448" s="86" t="s">
        <v>2623</v>
      </c>
      <c r="B448" s="24" t="s">
        <v>2624</v>
      </c>
      <c r="C448" s="98" t="s">
        <v>2885</v>
      </c>
      <c r="D448" s="117">
        <v>13</v>
      </c>
      <c r="E448" s="121">
        <v>235</v>
      </c>
      <c r="F448" s="38" t="s">
        <v>2049</v>
      </c>
      <c r="G448" s="39" t="s">
        <v>2049</v>
      </c>
      <c r="H448" s="184">
        <v>44.26</v>
      </c>
      <c r="I448" s="227">
        <v>5.4676909173068236</v>
      </c>
      <c r="J448" s="126">
        <v>0.59</v>
      </c>
      <c r="K448" s="126">
        <v>0.60499999999999998</v>
      </c>
      <c r="L448" s="83">
        <v>2.5423728813559254</v>
      </c>
      <c r="M448" s="140">
        <v>42032</v>
      </c>
      <c r="N448" s="27">
        <v>42034</v>
      </c>
      <c r="O448" s="28">
        <v>42048</v>
      </c>
      <c r="P448" s="93" t="s">
        <v>2158</v>
      </c>
      <c r="Q448" s="91"/>
      <c r="R448" s="224">
        <v>2.42</v>
      </c>
      <c r="S448" s="231">
        <v>161.33333333333331</v>
      </c>
      <c r="T448" s="680">
        <v>342.04038695995155</v>
      </c>
      <c r="U448" s="227">
        <v>29.506666666666664</v>
      </c>
      <c r="V448" s="263">
        <v>12</v>
      </c>
      <c r="W448" s="161">
        <v>1.5</v>
      </c>
      <c r="X448" s="149">
        <v>6.56</v>
      </c>
      <c r="Y448" s="155">
        <v>0.68</v>
      </c>
      <c r="Z448" s="149">
        <v>14.9</v>
      </c>
      <c r="AA448" s="156">
        <v>29.5</v>
      </c>
      <c r="AB448" s="432">
        <v>-22.6</v>
      </c>
      <c r="AC448" s="440">
        <v>13.64</v>
      </c>
      <c r="AD448" s="443">
        <v>-2.9</v>
      </c>
      <c r="AE448" s="443">
        <v>4.5</v>
      </c>
      <c r="AF448" s="723">
        <v>11</v>
      </c>
      <c r="AG448" s="456">
        <v>9215</v>
      </c>
      <c r="AH448" s="653">
        <v>0.7</v>
      </c>
      <c r="AI448" s="770">
        <v>11.56</v>
      </c>
      <c r="AJ448" s="796" t="s">
        <v>462</v>
      </c>
      <c r="AK448" s="688">
        <v>1.302961743342445</v>
      </c>
      <c r="AL448" s="634">
        <v>64.430921989327871</v>
      </c>
      <c r="AM448" s="631">
        <v>31.101346019433372</v>
      </c>
      <c r="AN448" s="631">
        <v>24.304333988060666</v>
      </c>
      <c r="AO448" s="235">
        <v>18.653144739087701</v>
      </c>
      <c r="AP448" s="808">
        <v>2.125</v>
      </c>
      <c r="AQ448" s="808">
        <v>1.2923359999999999</v>
      </c>
      <c r="AR448" s="809"/>
      <c r="AS448" s="808">
        <v>1.1089640000000001</v>
      </c>
      <c r="AT448" s="796">
        <v>0.94305600000000001</v>
      </c>
      <c r="AU448" s="809"/>
      <c r="AV448" s="821">
        <v>0.79461199999999999</v>
      </c>
      <c r="AW448" s="821">
        <v>0.71602399999999988</v>
      </c>
      <c r="AX448" s="811">
        <v>0.68109600000000003</v>
      </c>
      <c r="AY448" s="811">
        <v>0.61123999999999989</v>
      </c>
      <c r="AZ448" s="811">
        <v>0.53265200000000001</v>
      </c>
      <c r="BA448" s="811">
        <v>0.47589400000000004</v>
      </c>
      <c r="BB448" s="811">
        <v>0.38420799999999999</v>
      </c>
      <c r="BC448" s="811">
        <v>0.30125399999999997</v>
      </c>
      <c r="BD448" s="812">
        <v>0.27069199999999999</v>
      </c>
      <c r="BE448" s="812">
        <v>0.27069199999999999</v>
      </c>
      <c r="BF448" s="812">
        <v>0.27069199999999999</v>
      </c>
      <c r="BG448" s="812">
        <v>0.27069199999999999</v>
      </c>
      <c r="BH448" s="810">
        <v>11.049104000000002</v>
      </c>
      <c r="BI448" s="405">
        <v>64.430921989327871</v>
      </c>
      <c r="BJ448" s="405">
        <v>16.535433070866134</v>
      </c>
      <c r="BK448" s="405">
        <v>17.592592592592602</v>
      </c>
      <c r="BL448" s="306">
        <v>18.681318681318682</v>
      </c>
      <c r="BM448" s="404">
        <v>10.975609756097571</v>
      </c>
      <c r="BN448" s="306">
        <v>5.12820512820511</v>
      </c>
      <c r="BO448" s="306">
        <v>11.428571428571455</v>
      </c>
      <c r="BP448" s="306">
        <v>14.754098360655711</v>
      </c>
      <c r="BQ448" s="306">
        <v>11.926605504587151</v>
      </c>
      <c r="BR448" s="306">
        <v>23.863636363636374</v>
      </c>
      <c r="BS448" s="306">
        <v>27.536231884057983</v>
      </c>
      <c r="BT448" s="306">
        <v>11.290322580645151</v>
      </c>
      <c r="BU448" s="306">
        <v>0</v>
      </c>
      <c r="BV448" s="306">
        <v>0</v>
      </c>
      <c r="BW448" s="306">
        <v>0</v>
      </c>
      <c r="BX448" s="404">
        <v>15.60956982270412</v>
      </c>
      <c r="BY448" s="405">
        <v>15.320717687028159</v>
      </c>
      <c r="BZ448" s="788" t="s">
        <v>1465</v>
      </c>
      <c r="CA448" s="486">
        <v>0.26535823870082353</v>
      </c>
      <c r="CB448" s="348">
        <v>29.772024905367488</v>
      </c>
      <c r="CC448" s="404">
        <v>54.9405197740113</v>
      </c>
      <c r="CD448" s="570">
        <v>2.1462500000000002</v>
      </c>
      <c r="CE448" s="419">
        <v>2.3608750000000005</v>
      </c>
      <c r="CF448" s="419">
        <v>2.4671143750000004</v>
      </c>
      <c r="CG448" s="419">
        <v>2.5781345218750005</v>
      </c>
      <c r="CH448" s="496">
        <v>2.6941505753593753</v>
      </c>
      <c r="CI448" s="416">
        <v>12.246524472234375</v>
      </c>
      <c r="CJ448" s="405">
        <v>27.669508522897367</v>
      </c>
      <c r="CK448" s="457">
        <v>1.04</v>
      </c>
      <c r="CL448" s="458">
        <v>13.49</v>
      </c>
      <c r="CM448" s="458">
        <v>-36.35</v>
      </c>
      <c r="CN448" s="525">
        <v>-3.22</v>
      </c>
      <c r="CO448" s="508">
        <v>-23.01</v>
      </c>
    </row>
    <row r="449" spans="1:93" ht="11.25" customHeight="1">
      <c r="A449" s="86" t="s">
        <v>981</v>
      </c>
      <c r="B449" s="24" t="s">
        <v>982</v>
      </c>
      <c r="C449" s="98" t="s">
        <v>3252</v>
      </c>
      <c r="D449" s="117">
        <v>10</v>
      </c>
      <c r="E449" s="121">
        <v>350</v>
      </c>
      <c r="F449" s="57" t="s">
        <v>2659</v>
      </c>
      <c r="G449" s="49" t="s">
        <v>2659</v>
      </c>
      <c r="H449" s="184">
        <v>41.79</v>
      </c>
      <c r="I449" s="227">
        <v>7.5616176118688694</v>
      </c>
      <c r="J449" s="126">
        <v>0.77500000000000002</v>
      </c>
      <c r="K449" s="126">
        <v>0.79</v>
      </c>
      <c r="L449" s="83">
        <v>1.9354838709677358</v>
      </c>
      <c r="M449" s="140">
        <v>42032</v>
      </c>
      <c r="N449" s="27">
        <v>42034</v>
      </c>
      <c r="O449" s="28">
        <v>42048</v>
      </c>
      <c r="P449" s="93" t="s">
        <v>2158</v>
      </c>
      <c r="Q449" s="91"/>
      <c r="R449" s="224">
        <v>3.16</v>
      </c>
      <c r="S449" s="231">
        <v>135.04273504273505</v>
      </c>
      <c r="T449" s="680">
        <v>21.504809795410186</v>
      </c>
      <c r="U449" s="227">
        <v>17.858974358974361</v>
      </c>
      <c r="V449" s="263">
        <v>12</v>
      </c>
      <c r="W449" s="161">
        <v>2.34</v>
      </c>
      <c r="X449" s="641">
        <v>2.83</v>
      </c>
      <c r="Y449" s="155">
        <v>0.82</v>
      </c>
      <c r="Z449" s="149">
        <v>1.86</v>
      </c>
      <c r="AA449" s="156">
        <v>10.6</v>
      </c>
      <c r="AB449" s="432">
        <v>-22.7</v>
      </c>
      <c r="AC449" s="440">
        <v>-4.3899999999999997</v>
      </c>
      <c r="AD449" s="443">
        <v>-4.8</v>
      </c>
      <c r="AE449" s="443">
        <v>6.3</v>
      </c>
      <c r="AF449" s="723">
        <v>15</v>
      </c>
      <c r="AG449" s="456">
        <v>10462</v>
      </c>
      <c r="AH449" s="653">
        <v>11.33</v>
      </c>
      <c r="AI449" s="767">
        <v>1.08</v>
      </c>
      <c r="AJ449" s="796" t="s">
        <v>462</v>
      </c>
      <c r="AK449" s="688">
        <v>1.0443182345559701</v>
      </c>
      <c r="AL449" s="634">
        <v>4.878048780487787</v>
      </c>
      <c r="AM449" s="631">
        <v>8.9886264796936963</v>
      </c>
      <c r="AN449" s="631">
        <v>6.8124111932990061</v>
      </c>
      <c r="AO449" s="235">
        <v>6.5233096271612556</v>
      </c>
      <c r="AP449" s="808">
        <v>3.01</v>
      </c>
      <c r="AQ449" s="808">
        <v>2.87</v>
      </c>
      <c r="AR449" s="809"/>
      <c r="AS449" s="808">
        <v>2.59</v>
      </c>
      <c r="AT449" s="796">
        <v>2.3250000000000002</v>
      </c>
      <c r="AU449" s="809"/>
      <c r="AV449" s="821">
        <v>2.23</v>
      </c>
      <c r="AW449" s="821">
        <v>2.165</v>
      </c>
      <c r="AX449" s="811">
        <v>2.1025</v>
      </c>
      <c r="AY449" s="811">
        <v>1.99</v>
      </c>
      <c r="AZ449" s="811">
        <v>1.8</v>
      </c>
      <c r="BA449" s="812">
        <v>1.6</v>
      </c>
      <c r="BB449" s="812">
        <v>1.6</v>
      </c>
      <c r="BC449" s="812">
        <v>1.6</v>
      </c>
      <c r="BD449" s="811">
        <v>1.6</v>
      </c>
      <c r="BE449" s="811">
        <v>1.4937499999999999</v>
      </c>
      <c r="BF449" s="811">
        <v>1.325</v>
      </c>
      <c r="BG449" s="811">
        <v>1.22</v>
      </c>
      <c r="BH449" s="810">
        <v>31.521249999999998</v>
      </c>
      <c r="BI449" s="405">
        <v>4.878048780487787</v>
      </c>
      <c r="BJ449" s="405">
        <v>10.810810810810811</v>
      </c>
      <c r="BK449" s="405">
        <v>11.397849462365572</v>
      </c>
      <c r="BL449" s="306">
        <v>4.2600896860986559</v>
      </c>
      <c r="BM449" s="404">
        <v>3.0023094688221619</v>
      </c>
      <c r="BN449" s="306">
        <v>2.9726516052318575</v>
      </c>
      <c r="BO449" s="306">
        <v>5.6532663316583021</v>
      </c>
      <c r="BP449" s="306">
        <v>10.555555555555562</v>
      </c>
      <c r="BQ449" s="306">
        <v>12.5</v>
      </c>
      <c r="BR449" s="306">
        <v>0</v>
      </c>
      <c r="BS449" s="306">
        <v>0</v>
      </c>
      <c r="BT449" s="306">
        <v>0</v>
      </c>
      <c r="BU449" s="306">
        <v>7.1129707112970841</v>
      </c>
      <c r="BV449" s="306">
        <v>12.735849056603765</v>
      </c>
      <c r="BW449" s="306">
        <v>8.6065573770491852</v>
      </c>
      <c r="BX449" s="404">
        <v>6.2990639230653835</v>
      </c>
      <c r="BY449" s="405">
        <v>4.4564856005744309</v>
      </c>
      <c r="BZ449" s="788" t="s">
        <v>1465</v>
      </c>
      <c r="CA449" s="486">
        <v>-3.4849455538064866</v>
      </c>
      <c r="CB449" s="348">
        <v>14.374028805167875</v>
      </c>
      <c r="CC449" s="404">
        <v>44.572574501440002</v>
      </c>
      <c r="CD449" s="570">
        <v>3.0400999999999998</v>
      </c>
      <c r="CE449" s="419">
        <v>3.0705009999999997</v>
      </c>
      <c r="CF449" s="419">
        <v>3.2639425629999996</v>
      </c>
      <c r="CG449" s="419">
        <v>3.4695709444689995</v>
      </c>
      <c r="CH449" s="496">
        <v>3.6881539139705461</v>
      </c>
      <c r="CI449" s="416">
        <v>16.532268421439547</v>
      </c>
      <c r="CJ449" s="405">
        <v>39.560345588512916</v>
      </c>
      <c r="CK449" s="457">
        <v>0.31</v>
      </c>
      <c r="CL449" s="458">
        <v>16.09</v>
      </c>
      <c r="CM449" s="458">
        <v>-27.57</v>
      </c>
      <c r="CN449" s="525">
        <v>0.91</v>
      </c>
      <c r="CO449" s="508">
        <v>-15.36</v>
      </c>
    </row>
    <row r="450" spans="1:93" ht="11.25" customHeight="1">
      <c r="A450" s="30" t="s">
        <v>50</v>
      </c>
      <c r="B450" s="32" t="s">
        <v>51</v>
      </c>
      <c r="C450" s="524" t="s">
        <v>1881</v>
      </c>
      <c r="D450" s="118">
        <v>6</v>
      </c>
      <c r="E450" s="24">
        <v>421</v>
      </c>
      <c r="F450" s="65" t="s">
        <v>2659</v>
      </c>
      <c r="G450" s="66" t="s">
        <v>2659</v>
      </c>
      <c r="H450" s="185">
        <v>43.82</v>
      </c>
      <c r="I450" s="229">
        <v>1.0953902327704244</v>
      </c>
      <c r="J450" s="125">
        <v>0.06</v>
      </c>
      <c r="K450" s="125">
        <v>0.12</v>
      </c>
      <c r="L450" s="1206">
        <v>100</v>
      </c>
      <c r="M450" s="1027">
        <v>41465</v>
      </c>
      <c r="N450" s="1028">
        <v>41467</v>
      </c>
      <c r="O450" s="1029">
        <v>41488</v>
      </c>
      <c r="P450" s="268" t="s">
        <v>917</v>
      </c>
      <c r="Q450" s="532" t="s">
        <v>2866</v>
      </c>
      <c r="R450" s="192">
        <v>0.48</v>
      </c>
      <c r="S450" s="672">
        <v>20.083682008368196</v>
      </c>
      <c r="T450" s="681">
        <v>82.113936371021822</v>
      </c>
      <c r="U450" s="229">
        <v>18.334728033472803</v>
      </c>
      <c r="V450" s="264">
        <v>5</v>
      </c>
      <c r="W450" s="162">
        <v>2.39</v>
      </c>
      <c r="X450" s="150">
        <v>2.16</v>
      </c>
      <c r="Y450" s="157">
        <v>4.96</v>
      </c>
      <c r="Z450" s="150">
        <v>4.07</v>
      </c>
      <c r="AA450" s="158">
        <v>23.4</v>
      </c>
      <c r="AB450" s="434">
        <v>5.3</v>
      </c>
      <c r="AC450" s="444">
        <v>8.11</v>
      </c>
      <c r="AD450" s="445">
        <v>16.899999999999999</v>
      </c>
      <c r="AE450" s="445">
        <v>8.5</v>
      </c>
      <c r="AF450" s="725">
        <v>41</v>
      </c>
      <c r="AG450" s="467">
        <v>192430</v>
      </c>
      <c r="AH450" s="679">
        <v>25.05</v>
      </c>
      <c r="AI450" s="769">
        <v>0.68</v>
      </c>
      <c r="AJ450" s="796">
        <v>1.5497910589371984</v>
      </c>
      <c r="AK450" s="688" t="s">
        <v>462</v>
      </c>
      <c r="AL450" s="635">
        <v>14.285714285714279</v>
      </c>
      <c r="AM450" s="636">
        <v>27.792235410882938</v>
      </c>
      <c r="AN450" s="636">
        <v>26.19146889603865</v>
      </c>
      <c r="AO450" s="236" t="s">
        <v>462</v>
      </c>
      <c r="AP450" s="831">
        <v>0.48</v>
      </c>
      <c r="AQ450" s="814">
        <v>0.42</v>
      </c>
      <c r="AR450" s="815" t="s">
        <v>1127</v>
      </c>
      <c r="AS450" s="831">
        <v>0.24</v>
      </c>
      <c r="AT450" s="797">
        <v>0.23</v>
      </c>
      <c r="AU450" s="815"/>
      <c r="AV450" s="829">
        <v>0.2</v>
      </c>
      <c r="AW450" s="828">
        <v>0.15</v>
      </c>
      <c r="AX450" s="820">
        <v>0</v>
      </c>
      <c r="AY450" s="820">
        <v>0</v>
      </c>
      <c r="AZ450" s="820">
        <v>0</v>
      </c>
      <c r="BA450" s="820">
        <v>0</v>
      </c>
      <c r="BB450" s="820">
        <v>0</v>
      </c>
      <c r="BC450" s="820">
        <v>0</v>
      </c>
      <c r="BD450" s="820">
        <v>0</v>
      </c>
      <c r="BE450" s="820">
        <v>0</v>
      </c>
      <c r="BF450" s="820">
        <v>0</v>
      </c>
      <c r="BG450" s="820">
        <v>0</v>
      </c>
      <c r="BH450" s="816">
        <v>1.72</v>
      </c>
      <c r="BI450" s="409">
        <v>14.285714285714279</v>
      </c>
      <c r="BJ450" s="409">
        <v>75</v>
      </c>
      <c r="BK450" s="409">
        <v>4.3478260869565188</v>
      </c>
      <c r="BL450" s="395">
        <v>15</v>
      </c>
      <c r="BM450" s="408">
        <v>33.33333333333335</v>
      </c>
      <c r="BN450" s="395">
        <v>0</v>
      </c>
      <c r="BO450" s="395">
        <v>0</v>
      </c>
      <c r="BP450" s="395">
        <v>0</v>
      </c>
      <c r="BQ450" s="395">
        <v>0</v>
      </c>
      <c r="BR450" s="395">
        <v>0</v>
      </c>
      <c r="BS450" s="395">
        <v>0</v>
      </c>
      <c r="BT450" s="395">
        <v>0</v>
      </c>
      <c r="BU450" s="395">
        <v>0</v>
      </c>
      <c r="BV450" s="395">
        <v>0</v>
      </c>
      <c r="BW450" s="395">
        <v>0</v>
      </c>
      <c r="BX450" s="408">
        <v>9.4644582470669416</v>
      </c>
      <c r="BY450" s="409">
        <v>19.732303103945224</v>
      </c>
      <c r="BZ450" s="654" t="s">
        <v>2442</v>
      </c>
      <c r="CA450" s="487">
        <v>8.9521310953362701</v>
      </c>
      <c r="CB450" s="349">
        <v>27.286859128809073</v>
      </c>
      <c r="CC450" s="408">
        <v>64.145388119349363</v>
      </c>
      <c r="CD450" s="574">
        <v>0.50544</v>
      </c>
      <c r="CE450" s="420">
        <v>0.54643118400000001</v>
      </c>
      <c r="CF450" s="420">
        <v>0.59287783463999999</v>
      </c>
      <c r="CG450" s="420">
        <v>0.64327245058439997</v>
      </c>
      <c r="CH450" s="497">
        <v>0.6979506088840739</v>
      </c>
      <c r="CI450" s="421">
        <v>2.9859720781084738</v>
      </c>
      <c r="CJ450" s="409">
        <v>6.8141763535108941</v>
      </c>
      <c r="CK450" s="468">
        <v>1.4</v>
      </c>
      <c r="CL450" s="469">
        <v>22.66</v>
      </c>
      <c r="CM450" s="469">
        <v>-5.92</v>
      </c>
      <c r="CN450" s="528">
        <v>0.35</v>
      </c>
      <c r="CO450" s="476">
        <v>6.46</v>
      </c>
    </row>
    <row r="451" spans="1:93" ht="11.25" customHeight="1">
      <c r="A451" s="15" t="s">
        <v>2934</v>
      </c>
      <c r="B451" s="16" t="s">
        <v>3174</v>
      </c>
      <c r="C451" s="373" t="s">
        <v>497</v>
      </c>
      <c r="D451" s="116">
        <v>7</v>
      </c>
      <c r="E451" s="24">
        <v>401</v>
      </c>
      <c r="F451" s="78" t="s">
        <v>2659</v>
      </c>
      <c r="G451" s="50" t="s">
        <v>2659</v>
      </c>
      <c r="H451" s="985">
        <v>42.6</v>
      </c>
      <c r="I451" s="227">
        <v>3.849765258215962</v>
      </c>
      <c r="J451" s="127">
        <v>0.4</v>
      </c>
      <c r="K451" s="127">
        <v>0.41</v>
      </c>
      <c r="L451" s="96">
        <v>2.4999999999999911</v>
      </c>
      <c r="M451" s="875">
        <v>41719</v>
      </c>
      <c r="N451" s="873">
        <v>41723</v>
      </c>
      <c r="O451" s="874">
        <v>41740</v>
      </c>
      <c r="P451" s="19" t="s">
        <v>3171</v>
      </c>
      <c r="Q451" s="1148"/>
      <c r="R451" s="224">
        <v>1.64</v>
      </c>
      <c r="S451" s="231" t="s">
        <v>462</v>
      </c>
      <c r="T451" s="680" t="s">
        <v>462</v>
      </c>
      <c r="U451" s="227" t="s">
        <v>462</v>
      </c>
      <c r="V451" s="263">
        <v>12</v>
      </c>
      <c r="W451" s="478" t="s">
        <v>462</v>
      </c>
      <c r="X451" s="480" t="s">
        <v>462</v>
      </c>
      <c r="Y451" s="479" t="s">
        <v>462</v>
      </c>
      <c r="Z451" s="480" t="s">
        <v>462</v>
      </c>
      <c r="AA451" s="481" t="s">
        <v>462</v>
      </c>
      <c r="AB451" s="484" t="s">
        <v>462</v>
      </c>
      <c r="AC451" s="482" t="s">
        <v>462</v>
      </c>
      <c r="AD451" s="523" t="s">
        <v>462</v>
      </c>
      <c r="AE451" s="523" t="s">
        <v>462</v>
      </c>
      <c r="AF451" s="723">
        <v>0</v>
      </c>
      <c r="AG451" s="735">
        <v>85</v>
      </c>
      <c r="AH451" s="710" t="s">
        <v>462</v>
      </c>
      <c r="AI451" s="479" t="s">
        <v>462</v>
      </c>
      <c r="AJ451" s="795" t="s">
        <v>462</v>
      </c>
      <c r="AK451" s="794" t="s">
        <v>462</v>
      </c>
      <c r="AL451" s="634">
        <v>5.8441558441558294</v>
      </c>
      <c r="AM451" s="631">
        <v>4.2177527197478026</v>
      </c>
      <c r="AN451" s="631">
        <v>3.9959822474698203</v>
      </c>
      <c r="AO451" s="235" t="s">
        <v>462</v>
      </c>
      <c r="AP451" s="808">
        <v>1.63</v>
      </c>
      <c r="AQ451" s="808">
        <v>1.54</v>
      </c>
      <c r="AR451" s="809" t="s">
        <v>1127</v>
      </c>
      <c r="AS451" s="808">
        <v>1.52</v>
      </c>
      <c r="AT451" s="796">
        <v>1.44</v>
      </c>
      <c r="AU451" s="809"/>
      <c r="AV451" s="821">
        <v>1.36</v>
      </c>
      <c r="AW451" s="821">
        <v>1.34</v>
      </c>
      <c r="AX451" s="811">
        <v>1.32</v>
      </c>
      <c r="AY451" s="812">
        <v>0</v>
      </c>
      <c r="AZ451" s="812">
        <v>0</v>
      </c>
      <c r="BA451" s="812">
        <v>0</v>
      </c>
      <c r="BB451" s="812">
        <v>0</v>
      </c>
      <c r="BC451" s="812">
        <v>0</v>
      </c>
      <c r="BD451" s="812">
        <v>0</v>
      </c>
      <c r="BE451" s="812">
        <v>0</v>
      </c>
      <c r="BF451" s="812">
        <v>0</v>
      </c>
      <c r="BG451" s="812">
        <v>0</v>
      </c>
      <c r="BH451" s="810">
        <v>10.15</v>
      </c>
      <c r="BI451" s="405">
        <v>5.8441558441558294</v>
      </c>
      <c r="BJ451" s="405">
        <v>1.3157894736842035</v>
      </c>
      <c r="BK451" s="405">
        <v>5.555555555555558</v>
      </c>
      <c r="BL451" s="306">
        <v>5.8823529411764497</v>
      </c>
      <c r="BM451" s="404">
        <v>1.4925373134328401</v>
      </c>
      <c r="BN451" s="306">
        <v>1.5151515151515138</v>
      </c>
      <c r="BO451" s="306">
        <v>0</v>
      </c>
      <c r="BP451" s="306">
        <v>0</v>
      </c>
      <c r="BQ451" s="306">
        <v>0</v>
      </c>
      <c r="BR451" s="306">
        <v>0</v>
      </c>
      <c r="BS451" s="306">
        <v>0</v>
      </c>
      <c r="BT451" s="306">
        <v>0</v>
      </c>
      <c r="BU451" s="306">
        <v>0</v>
      </c>
      <c r="BV451" s="306">
        <v>0</v>
      </c>
      <c r="BW451" s="306">
        <v>0</v>
      </c>
      <c r="BX451" s="404">
        <v>1.4403695095437599</v>
      </c>
      <c r="BY451" s="405">
        <v>2.2324145375321858</v>
      </c>
      <c r="BZ451" s="788" t="s">
        <v>2637</v>
      </c>
      <c r="CA451" s="486" t="s">
        <v>462</v>
      </c>
      <c r="CB451" s="348">
        <v>7.8457475056857824</v>
      </c>
      <c r="CC451" s="404">
        <v>10.689130160458602</v>
      </c>
      <c r="CD451" s="570">
        <v>1.6788999999999998</v>
      </c>
      <c r="CE451" s="419">
        <v>1.7292669999999999</v>
      </c>
      <c r="CF451" s="419">
        <v>1.7811450099999999</v>
      </c>
      <c r="CG451" s="419">
        <v>1.8345793603</v>
      </c>
      <c r="CH451" s="496">
        <v>1.8896167411090001</v>
      </c>
      <c r="CI451" s="416">
        <v>8.9135081114090013</v>
      </c>
      <c r="CJ451" s="405">
        <v>20.923727961053991</v>
      </c>
      <c r="CK451" s="483" t="s">
        <v>462</v>
      </c>
      <c r="CL451" s="502" t="s">
        <v>462</v>
      </c>
      <c r="CM451" s="502" t="s">
        <v>462</v>
      </c>
      <c r="CN451" s="526">
        <v>7.51</v>
      </c>
      <c r="CO451" s="527">
        <v>7.58</v>
      </c>
    </row>
    <row r="452" spans="1:93" ht="11.25" customHeight="1">
      <c r="A452" s="23" t="s">
        <v>3475</v>
      </c>
      <c r="B452" s="24" t="s">
        <v>3476</v>
      </c>
      <c r="C452" s="29" t="s">
        <v>497</v>
      </c>
      <c r="D452" s="117">
        <v>6</v>
      </c>
      <c r="E452" s="24">
        <v>419</v>
      </c>
      <c r="F452" s="57" t="s">
        <v>2659</v>
      </c>
      <c r="G452" s="49" t="s">
        <v>2659</v>
      </c>
      <c r="H452" s="184">
        <v>14.31</v>
      </c>
      <c r="I452" s="227">
        <v>4.8916841369671555</v>
      </c>
      <c r="J452" s="126">
        <v>0.15</v>
      </c>
      <c r="K452" s="126">
        <v>0.17499999999999999</v>
      </c>
      <c r="L452" s="83">
        <v>16.666666666666675</v>
      </c>
      <c r="M452" s="214">
        <v>41395</v>
      </c>
      <c r="N452" s="62">
        <v>41397</v>
      </c>
      <c r="O452" s="63">
        <v>41411</v>
      </c>
      <c r="P452" s="93" t="s">
        <v>1523</v>
      </c>
      <c r="Q452" s="198" t="s">
        <v>2866</v>
      </c>
      <c r="R452" s="224">
        <v>0.7</v>
      </c>
      <c r="S452" s="231">
        <v>74.468085106382972</v>
      </c>
      <c r="T452" s="680">
        <v>-10.647720861558085</v>
      </c>
      <c r="U452" s="227">
        <v>15.223404255319151</v>
      </c>
      <c r="V452" s="263">
        <v>6</v>
      </c>
      <c r="W452" s="161">
        <v>0.94</v>
      </c>
      <c r="X452" s="149">
        <v>1.27</v>
      </c>
      <c r="Y452" s="155">
        <v>4.8600000000000003</v>
      </c>
      <c r="Z452" s="149">
        <v>1.18</v>
      </c>
      <c r="AA452" s="156">
        <v>7.9</v>
      </c>
      <c r="AB452" s="432">
        <v>2.2000000000000002</v>
      </c>
      <c r="AC452" s="440">
        <v>-4.33</v>
      </c>
      <c r="AD452" s="443">
        <v>56.5</v>
      </c>
      <c r="AE452" s="440">
        <v>12</v>
      </c>
      <c r="AF452" s="723">
        <v>3</v>
      </c>
      <c r="AG452" s="456">
        <v>632</v>
      </c>
      <c r="AH452" s="653">
        <v>3.4</v>
      </c>
      <c r="AI452" s="767">
        <v>0</v>
      </c>
      <c r="AJ452" s="796">
        <v>0.5655007270316712</v>
      </c>
      <c r="AK452" s="688" t="s">
        <v>462</v>
      </c>
      <c r="AL452" s="634">
        <v>3.7037037037036979</v>
      </c>
      <c r="AM452" s="631">
        <v>18.096321418390836</v>
      </c>
      <c r="AN452" s="631">
        <v>31.95079107728942</v>
      </c>
      <c r="AO452" s="235" t="s">
        <v>462</v>
      </c>
      <c r="AP452" s="813">
        <v>0.7</v>
      </c>
      <c r="AQ452" s="808">
        <v>0.67500000000000004</v>
      </c>
      <c r="AR452" s="809"/>
      <c r="AS452" s="808">
        <v>0.57499999999999996</v>
      </c>
      <c r="AT452" s="796">
        <v>0.42499999999999999</v>
      </c>
      <c r="AU452" s="809"/>
      <c r="AV452" s="821">
        <v>0.32500000000000001</v>
      </c>
      <c r="AW452" s="821">
        <v>0.17499999999999999</v>
      </c>
      <c r="AX452" s="812">
        <v>0</v>
      </c>
      <c r="AY452" s="812">
        <v>0</v>
      </c>
      <c r="AZ452" s="812">
        <v>0</v>
      </c>
      <c r="BA452" s="812">
        <v>0</v>
      </c>
      <c r="BB452" s="812">
        <v>0</v>
      </c>
      <c r="BC452" s="812">
        <v>0</v>
      </c>
      <c r="BD452" s="812">
        <v>0</v>
      </c>
      <c r="BE452" s="812">
        <v>0</v>
      </c>
      <c r="BF452" s="812">
        <v>0</v>
      </c>
      <c r="BG452" s="812">
        <v>0</v>
      </c>
      <c r="BH452" s="810">
        <v>2.875</v>
      </c>
      <c r="BI452" s="405">
        <v>3.7037037037036979</v>
      </c>
      <c r="BJ452" s="405">
        <v>17.391304347826097</v>
      </c>
      <c r="BK452" s="405">
        <v>35.294117647058812</v>
      </c>
      <c r="BL452" s="306">
        <v>30.76923076923077</v>
      </c>
      <c r="BM452" s="404">
        <v>85.714285714285737</v>
      </c>
      <c r="BN452" s="306">
        <v>0</v>
      </c>
      <c r="BO452" s="306">
        <v>0</v>
      </c>
      <c r="BP452" s="306">
        <v>0</v>
      </c>
      <c r="BQ452" s="306">
        <v>0</v>
      </c>
      <c r="BR452" s="306">
        <v>0</v>
      </c>
      <c r="BS452" s="306">
        <v>0</v>
      </c>
      <c r="BT452" s="306">
        <v>0</v>
      </c>
      <c r="BU452" s="306">
        <v>0</v>
      </c>
      <c r="BV452" s="306">
        <v>0</v>
      </c>
      <c r="BW452" s="306">
        <v>0</v>
      </c>
      <c r="BX452" s="404">
        <v>11.52484281214034</v>
      </c>
      <c r="BY452" s="405">
        <v>22.895711299280794</v>
      </c>
      <c r="BZ452" s="788" t="s">
        <v>2637</v>
      </c>
      <c r="CA452" s="486">
        <v>21.619070958937421</v>
      </c>
      <c r="CB452" s="348">
        <v>36.842475214256574</v>
      </c>
      <c r="CC452" s="404">
        <v>48.382702915681641</v>
      </c>
      <c r="CD452" s="570">
        <v>0.71539999999999992</v>
      </c>
      <c r="CE452" s="419">
        <v>0.72255399999999992</v>
      </c>
      <c r="CF452" s="419">
        <v>0.7948094</v>
      </c>
      <c r="CG452" s="419">
        <v>0.87429034000000005</v>
      </c>
      <c r="CH452" s="496">
        <v>0.96171937400000018</v>
      </c>
      <c r="CI452" s="416">
        <v>4.0687731139999999</v>
      </c>
      <c r="CJ452" s="405">
        <v>28.433075569531795</v>
      </c>
      <c r="CK452" s="457">
        <v>0.56000000000000005</v>
      </c>
      <c r="CL452" s="458">
        <v>8.94</v>
      </c>
      <c r="CM452" s="458">
        <v>-9.33</v>
      </c>
      <c r="CN452" s="525">
        <v>-1.53</v>
      </c>
      <c r="CO452" s="508">
        <v>0.47</v>
      </c>
    </row>
    <row r="453" spans="1:93" ht="11.25" customHeight="1">
      <c r="A453" s="23" t="s">
        <v>342</v>
      </c>
      <c r="B453" s="24" t="s">
        <v>2799</v>
      </c>
      <c r="C453" s="29" t="s">
        <v>3590</v>
      </c>
      <c r="D453" s="117">
        <v>18</v>
      </c>
      <c r="E453" s="121">
        <v>170</v>
      </c>
      <c r="F453" s="38" t="s">
        <v>2049</v>
      </c>
      <c r="G453" s="39" t="s">
        <v>2049</v>
      </c>
      <c r="H453" s="184">
        <v>35.659999999999997</v>
      </c>
      <c r="I453" s="227">
        <v>2.8323051037577121</v>
      </c>
      <c r="J453" s="986">
        <v>0.25</v>
      </c>
      <c r="K453" s="986">
        <v>0.2525</v>
      </c>
      <c r="L453" s="83">
        <v>1</v>
      </c>
      <c r="M453" s="140">
        <v>42075</v>
      </c>
      <c r="N453" s="27">
        <v>42079</v>
      </c>
      <c r="O453" s="28">
        <v>42094</v>
      </c>
      <c r="P453" s="93" t="s">
        <v>1445</v>
      </c>
      <c r="Q453" s="24"/>
      <c r="R453" s="224">
        <v>1.01</v>
      </c>
      <c r="S453" s="231">
        <v>95.283018867924525</v>
      </c>
      <c r="T453" s="680">
        <v>81.366811559970259</v>
      </c>
      <c r="U453" s="227">
        <v>33.641509433962263</v>
      </c>
      <c r="V453" s="263">
        <v>12</v>
      </c>
      <c r="W453" s="161">
        <v>1.06</v>
      </c>
      <c r="X453" s="149">
        <v>5.07</v>
      </c>
      <c r="Y453" s="155">
        <v>0.24</v>
      </c>
      <c r="Z453" s="149">
        <v>2.2000000000000002</v>
      </c>
      <c r="AA453" s="156">
        <v>10.8</v>
      </c>
      <c r="AB453" s="432">
        <v>-39.799999999999997</v>
      </c>
      <c r="AC453" s="440">
        <v>8.8699999999999992</v>
      </c>
      <c r="AD453" s="443">
        <v>-10.6</v>
      </c>
      <c r="AE453" s="440">
        <v>6.63</v>
      </c>
      <c r="AF453" s="723">
        <v>7</v>
      </c>
      <c r="AG453" s="456">
        <v>2249</v>
      </c>
      <c r="AH453" s="653">
        <v>1.2</v>
      </c>
      <c r="AI453" s="767">
        <v>0.76</v>
      </c>
      <c r="AJ453" s="796" t="s">
        <v>462</v>
      </c>
      <c r="AK453" s="688">
        <v>0.78715730298009445</v>
      </c>
      <c r="AL453" s="634">
        <v>4.1666666666666741</v>
      </c>
      <c r="AM453" s="631">
        <v>7.7217345015941907</v>
      </c>
      <c r="AN453" s="631">
        <v>10.272039516272358</v>
      </c>
      <c r="AO453" s="235">
        <v>13.049538481550638</v>
      </c>
      <c r="AP453" s="808">
        <v>1</v>
      </c>
      <c r="AQ453" s="808">
        <v>0.96</v>
      </c>
      <c r="AR453" s="809"/>
      <c r="AS453" s="808">
        <v>0.88</v>
      </c>
      <c r="AT453" s="796">
        <v>0.8</v>
      </c>
      <c r="AU453" s="809"/>
      <c r="AV453" s="821">
        <v>0.70667999999999997</v>
      </c>
      <c r="AW453" s="821">
        <v>0.61329999999999996</v>
      </c>
      <c r="AX453" s="811">
        <v>0.5333</v>
      </c>
      <c r="AY453" s="811">
        <v>0.45329999999999998</v>
      </c>
      <c r="AZ453" s="811">
        <v>0.4</v>
      </c>
      <c r="BA453" s="811">
        <v>0.34670000000000001</v>
      </c>
      <c r="BB453" s="811">
        <v>0.29330000000000001</v>
      </c>
      <c r="BC453" s="811">
        <v>0.23330000000000001</v>
      </c>
      <c r="BD453" s="811">
        <v>0.20669999999999999</v>
      </c>
      <c r="BE453" s="811">
        <v>0.1817</v>
      </c>
      <c r="BF453" s="811">
        <v>0.16500000000000001</v>
      </c>
      <c r="BG453" s="811">
        <v>0.15329999999999999</v>
      </c>
      <c r="BH453" s="810">
        <v>7.9265799999999986</v>
      </c>
      <c r="BI453" s="405">
        <v>4.1666666666666741</v>
      </c>
      <c r="BJ453" s="405">
        <v>9.0909090909090828</v>
      </c>
      <c r="BK453" s="405">
        <v>9.9999999999999858</v>
      </c>
      <c r="BL453" s="306">
        <v>13.205411218656259</v>
      </c>
      <c r="BM453" s="404">
        <v>15.225827490624489</v>
      </c>
      <c r="BN453" s="306">
        <v>15.000937558597416</v>
      </c>
      <c r="BO453" s="306">
        <v>17.648356496801231</v>
      </c>
      <c r="BP453" s="306">
        <v>13.324999999999999</v>
      </c>
      <c r="BQ453" s="306">
        <v>15.373521776752241</v>
      </c>
      <c r="BR453" s="306">
        <v>18.206614387998641</v>
      </c>
      <c r="BS453" s="306">
        <v>25.71795970852979</v>
      </c>
      <c r="BT453" s="306">
        <v>12.868892114175146</v>
      </c>
      <c r="BU453" s="306">
        <v>13.758943313153548</v>
      </c>
      <c r="BV453" s="306">
        <v>10.121212121212109</v>
      </c>
      <c r="BW453" s="306">
        <v>7.6320939334638016</v>
      </c>
      <c r="BX453" s="404">
        <v>13.422823058502692</v>
      </c>
      <c r="BY453" s="405">
        <v>4.9161240358040725</v>
      </c>
      <c r="BZ453" s="788" t="s">
        <v>1863</v>
      </c>
      <c r="CA453" s="486">
        <v>-20.537164813932193</v>
      </c>
      <c r="CB453" s="348">
        <v>13.104344620030069</v>
      </c>
      <c r="CC453" s="404">
        <v>54.661747753941746</v>
      </c>
      <c r="CD453" s="570">
        <v>1.01</v>
      </c>
      <c r="CE453" s="419">
        <v>1.0995870000000001</v>
      </c>
      <c r="CF453" s="419">
        <v>1.1724896181000002</v>
      </c>
      <c r="CG453" s="419">
        <v>1.2502256797800302</v>
      </c>
      <c r="CH453" s="496">
        <v>1.3331156423494461</v>
      </c>
      <c r="CI453" s="416">
        <v>5.8654179402294764</v>
      </c>
      <c r="CJ453" s="405">
        <v>16.448171453251479</v>
      </c>
      <c r="CK453" s="457">
        <v>0.74</v>
      </c>
      <c r="CL453" s="458">
        <v>14.92</v>
      </c>
      <c r="CM453" s="458">
        <v>-1.9</v>
      </c>
      <c r="CN453" s="525">
        <v>1.56</v>
      </c>
      <c r="CO453" s="508">
        <v>5.26</v>
      </c>
    </row>
    <row r="454" spans="1:93" ht="11.25" customHeight="1">
      <c r="A454" s="86" t="s">
        <v>2808</v>
      </c>
      <c r="B454" s="24" t="s">
        <v>2807</v>
      </c>
      <c r="C454" s="98" t="s">
        <v>1402</v>
      </c>
      <c r="D454" s="117">
        <v>5</v>
      </c>
      <c r="E454" s="24">
        <v>655</v>
      </c>
      <c r="F454" s="57" t="s">
        <v>2659</v>
      </c>
      <c r="G454" s="49" t="s">
        <v>2659</v>
      </c>
      <c r="H454" s="184">
        <v>82.86</v>
      </c>
      <c r="I454" s="227">
        <v>2.6550808592807145</v>
      </c>
      <c r="J454" s="126">
        <v>0.4</v>
      </c>
      <c r="K454" s="126">
        <v>0.55000000000000004</v>
      </c>
      <c r="L454" s="83">
        <v>37.5</v>
      </c>
      <c r="M454" s="140">
        <v>42074</v>
      </c>
      <c r="N454" s="27">
        <v>42076</v>
      </c>
      <c r="O454" s="28">
        <v>42109</v>
      </c>
      <c r="P454" s="26" t="s">
        <v>1514</v>
      </c>
      <c r="Q454" s="627"/>
      <c r="R454" s="224">
        <v>2.2000000000000002</v>
      </c>
      <c r="S454" s="231">
        <v>55.13784461152882</v>
      </c>
      <c r="T454" s="680">
        <v>120.3371002828832</v>
      </c>
      <c r="U454" s="227">
        <v>20.766917293233082</v>
      </c>
      <c r="V454" s="263">
        <v>12</v>
      </c>
      <c r="W454" s="161">
        <v>3.99</v>
      </c>
      <c r="X454" s="149">
        <v>2.38</v>
      </c>
      <c r="Y454" s="155">
        <v>1.39</v>
      </c>
      <c r="Z454" s="149">
        <v>5.26</v>
      </c>
      <c r="AA454" s="156">
        <v>46</v>
      </c>
      <c r="AB454" s="432">
        <v>-11.7</v>
      </c>
      <c r="AC454" s="440">
        <v>11.38</v>
      </c>
      <c r="AD454" s="443">
        <v>8.9</v>
      </c>
      <c r="AE454" s="440">
        <v>8.7200000000000006</v>
      </c>
      <c r="AF454" s="723">
        <v>16</v>
      </c>
      <c r="AG454" s="456">
        <v>8152</v>
      </c>
      <c r="AH454" s="653">
        <v>0.8</v>
      </c>
      <c r="AI454" s="767">
        <v>1.53</v>
      </c>
      <c r="AJ454" s="796">
        <v>1.8384440259031032</v>
      </c>
      <c r="AK454" s="688">
        <v>1.5877221411033722</v>
      </c>
      <c r="AL454" s="634">
        <v>17.431192660550465</v>
      </c>
      <c r="AM454" s="631">
        <v>28.731917947417294</v>
      </c>
      <c r="AN454" s="631">
        <v>16.36215183053762</v>
      </c>
      <c r="AO454" s="235">
        <v>10.30542524220699</v>
      </c>
      <c r="AP454" s="813">
        <v>1.6</v>
      </c>
      <c r="AQ454" s="808">
        <v>1.3625</v>
      </c>
      <c r="AR454" s="809"/>
      <c r="AS454" s="808">
        <v>0.95</v>
      </c>
      <c r="AT454" s="796">
        <v>0.75</v>
      </c>
      <c r="AU454" s="809"/>
      <c r="AV454" s="827">
        <v>0.6</v>
      </c>
      <c r="AW454" s="827">
        <v>0.75</v>
      </c>
      <c r="AX454" s="811">
        <v>1.2</v>
      </c>
      <c r="AY454" s="812">
        <v>1</v>
      </c>
      <c r="AZ454" s="811">
        <v>1</v>
      </c>
      <c r="BA454" s="811">
        <v>0.9</v>
      </c>
      <c r="BB454" s="811">
        <v>0.6</v>
      </c>
      <c r="BC454" s="812">
        <v>0</v>
      </c>
      <c r="BD454" s="812">
        <v>0</v>
      </c>
      <c r="BE454" s="812">
        <v>0</v>
      </c>
      <c r="BF454" s="812">
        <v>0</v>
      </c>
      <c r="BG454" s="812">
        <v>0</v>
      </c>
      <c r="BH454" s="810">
        <v>10.7125</v>
      </c>
      <c r="BI454" s="405">
        <v>17.431192660550465</v>
      </c>
      <c r="BJ454" s="405">
        <v>43.421052631578959</v>
      </c>
      <c r="BK454" s="405">
        <v>26.666666666666661</v>
      </c>
      <c r="BL454" s="306">
        <v>25</v>
      </c>
      <c r="BM454" s="404">
        <v>0</v>
      </c>
      <c r="BN454" s="306">
        <v>0</v>
      </c>
      <c r="BO454" s="306">
        <v>20</v>
      </c>
      <c r="BP454" s="306">
        <v>0</v>
      </c>
      <c r="BQ454" s="306">
        <v>11.111111111111116</v>
      </c>
      <c r="BR454" s="306">
        <v>50</v>
      </c>
      <c r="BS454" s="306">
        <v>0</v>
      </c>
      <c r="BT454" s="306">
        <v>0</v>
      </c>
      <c r="BU454" s="306">
        <v>0</v>
      </c>
      <c r="BV454" s="306">
        <v>0</v>
      </c>
      <c r="BW454" s="306">
        <v>0</v>
      </c>
      <c r="BX454" s="404">
        <v>12.908668204660479</v>
      </c>
      <c r="BY454" s="405">
        <v>16.430249477042761</v>
      </c>
      <c r="BZ454" s="788" t="s">
        <v>1464</v>
      </c>
      <c r="CA454" s="486">
        <v>-1.749684603414746</v>
      </c>
      <c r="CB454" s="348">
        <v>19.017232689818336</v>
      </c>
      <c r="CC454" s="404">
        <v>59.549523809523812</v>
      </c>
      <c r="CD454" s="570">
        <v>1.6160000000000001</v>
      </c>
      <c r="CE454" s="419">
        <v>1.7776000000000003</v>
      </c>
      <c r="CF454" s="419">
        <v>1.9326067200000001</v>
      </c>
      <c r="CG454" s="419">
        <v>2.1011300259840002</v>
      </c>
      <c r="CH454" s="496">
        <v>2.2843485642498051</v>
      </c>
      <c r="CI454" s="416">
        <v>9.7116853102338059</v>
      </c>
      <c r="CJ454" s="405">
        <v>11.720595353890666</v>
      </c>
      <c r="CK454" s="457">
        <v>1.0900000000000001</v>
      </c>
      <c r="CL454" s="458">
        <v>45.97</v>
      </c>
      <c r="CM454" s="458">
        <v>-2.38</v>
      </c>
      <c r="CN454" s="525">
        <v>4.53</v>
      </c>
      <c r="CO454" s="508">
        <v>16.89</v>
      </c>
    </row>
    <row r="455" spans="1:93" ht="11.25" customHeight="1">
      <c r="A455" s="193" t="s">
        <v>1468</v>
      </c>
      <c r="B455" s="32" t="s">
        <v>1469</v>
      </c>
      <c r="C455" s="35" t="s">
        <v>1345</v>
      </c>
      <c r="D455" s="118">
        <v>10</v>
      </c>
      <c r="E455" s="121">
        <v>343</v>
      </c>
      <c r="F455" s="40" t="s">
        <v>2049</v>
      </c>
      <c r="G455" s="42" t="s">
        <v>2049</v>
      </c>
      <c r="H455" s="185">
        <v>100.81</v>
      </c>
      <c r="I455" s="227">
        <v>1.2101974010514831</v>
      </c>
      <c r="J455" s="125">
        <v>0.27500000000000002</v>
      </c>
      <c r="K455" s="125">
        <v>0.30499999999999999</v>
      </c>
      <c r="L455" s="84">
        <v>10.909090909090891</v>
      </c>
      <c r="M455" s="215">
        <v>41928</v>
      </c>
      <c r="N455" s="44">
        <v>41932</v>
      </c>
      <c r="O455" s="34">
        <v>41953</v>
      </c>
      <c r="P455" s="268" t="s">
        <v>1521</v>
      </c>
      <c r="Q455" s="197"/>
      <c r="R455" s="224">
        <v>1.22</v>
      </c>
      <c r="S455" s="231">
        <v>35.56851311953352</v>
      </c>
      <c r="T455" s="680">
        <v>198.69217144328221</v>
      </c>
      <c r="U455" s="227">
        <v>29.390670553935859</v>
      </c>
      <c r="V455" s="263">
        <v>7</v>
      </c>
      <c r="W455" s="161">
        <v>3.43</v>
      </c>
      <c r="X455" s="149">
        <v>2.14</v>
      </c>
      <c r="Y455" s="155">
        <v>3.76</v>
      </c>
      <c r="Z455" s="149">
        <v>6.83</v>
      </c>
      <c r="AA455" s="156">
        <v>21.6</v>
      </c>
      <c r="AB455" s="432">
        <v>12.5</v>
      </c>
      <c r="AC455" s="440">
        <v>12.96</v>
      </c>
      <c r="AD455" s="443">
        <v>14.7</v>
      </c>
      <c r="AE455" s="440">
        <v>13.75</v>
      </c>
      <c r="AF455" s="723">
        <v>11</v>
      </c>
      <c r="AG455" s="456">
        <v>10739</v>
      </c>
      <c r="AH455" s="653">
        <v>0.1</v>
      </c>
      <c r="AI455" s="767">
        <v>0.74</v>
      </c>
      <c r="AJ455" s="797">
        <v>0.97071004199396438</v>
      </c>
      <c r="AK455" s="686">
        <v>1.1774841547111889</v>
      </c>
      <c r="AL455" s="634">
        <v>10.243902439024399</v>
      </c>
      <c r="AM455" s="631">
        <v>17.307775982803641</v>
      </c>
      <c r="AN455" s="631">
        <v>14.269437617311276</v>
      </c>
      <c r="AO455" s="235">
        <v>12.118581435018339</v>
      </c>
      <c r="AP455" s="808">
        <v>1.1299999999999999</v>
      </c>
      <c r="AQ455" s="808">
        <v>1.0249999999999999</v>
      </c>
      <c r="AR455" s="809"/>
      <c r="AS455" s="808">
        <v>0.88</v>
      </c>
      <c r="AT455" s="796">
        <v>0.7</v>
      </c>
      <c r="AU455" s="809"/>
      <c r="AV455" s="821">
        <v>0.64</v>
      </c>
      <c r="AW455" s="821">
        <v>0.57999999999999996</v>
      </c>
      <c r="AX455" s="811">
        <v>0.51</v>
      </c>
      <c r="AY455" s="811">
        <v>0.48</v>
      </c>
      <c r="AZ455" s="811">
        <v>0.44</v>
      </c>
      <c r="BA455" s="811">
        <v>0.4</v>
      </c>
      <c r="BB455" s="812">
        <v>0.36</v>
      </c>
      <c r="BC455" s="812">
        <v>0.36</v>
      </c>
      <c r="BD455" s="812">
        <v>0.44</v>
      </c>
      <c r="BE455" s="811">
        <v>0.68</v>
      </c>
      <c r="BF455" s="811">
        <v>0.66</v>
      </c>
      <c r="BG455" s="811">
        <v>0.64</v>
      </c>
      <c r="BH455" s="810">
        <v>9.9250000000000007</v>
      </c>
      <c r="BI455" s="405">
        <v>10.243902439024399</v>
      </c>
      <c r="BJ455" s="405">
        <v>16.477272727272705</v>
      </c>
      <c r="BK455" s="405">
        <v>25.714285714285733</v>
      </c>
      <c r="BL455" s="306">
        <v>9.375</v>
      </c>
      <c r="BM455" s="404">
        <v>10.344827586206918</v>
      </c>
      <c r="BN455" s="306">
        <v>13.725490196078427</v>
      </c>
      <c r="BO455" s="306">
        <v>6.25</v>
      </c>
      <c r="BP455" s="306">
        <v>9.0909090909090828</v>
      </c>
      <c r="BQ455" s="306">
        <v>9.9999999999999858</v>
      </c>
      <c r="BR455" s="306">
        <v>11.111111111111116</v>
      </c>
      <c r="BS455" s="306">
        <v>0</v>
      </c>
      <c r="BT455" s="306">
        <v>0</v>
      </c>
      <c r="BU455" s="306">
        <v>0</v>
      </c>
      <c r="BV455" s="306">
        <v>3.0303030303030276</v>
      </c>
      <c r="BW455" s="306">
        <v>3.125</v>
      </c>
      <c r="BX455" s="404">
        <v>8.5658734596794268</v>
      </c>
      <c r="BY455" s="405">
        <v>6.7550335068775436</v>
      </c>
      <c r="BZ455" s="788" t="s">
        <v>2558</v>
      </c>
      <c r="CA455" s="486">
        <v>-13.911035535573101</v>
      </c>
      <c r="CB455" s="348">
        <v>15.479635018362758</v>
      </c>
      <c r="CC455" s="404">
        <v>71.557018362492784</v>
      </c>
      <c r="CD455" s="570">
        <v>1.2429999999999999</v>
      </c>
      <c r="CE455" s="419">
        <v>1.3673</v>
      </c>
      <c r="CF455" s="419">
        <v>1.50403</v>
      </c>
      <c r="CG455" s="419">
        <v>1.654433</v>
      </c>
      <c r="CH455" s="496">
        <v>1.8198763000000002</v>
      </c>
      <c r="CI455" s="416">
        <v>7.5886393000000005</v>
      </c>
      <c r="CJ455" s="405">
        <v>7.5276652117845453</v>
      </c>
      <c r="CK455" s="457">
        <v>1.44</v>
      </c>
      <c r="CL455" s="458">
        <v>32.520000000000003</v>
      </c>
      <c r="CM455" s="458">
        <v>-5.07</v>
      </c>
      <c r="CN455" s="525">
        <v>0.49</v>
      </c>
      <c r="CO455" s="508">
        <v>13.4</v>
      </c>
    </row>
    <row r="456" spans="1:93" ht="11.25" customHeight="1">
      <c r="A456" s="129" t="s">
        <v>2827</v>
      </c>
      <c r="B456" s="16" t="s">
        <v>2828</v>
      </c>
      <c r="C456" s="373" t="s">
        <v>3133</v>
      </c>
      <c r="D456" s="116">
        <v>10</v>
      </c>
      <c r="E456" s="121">
        <v>353</v>
      </c>
      <c r="F456" s="78" t="s">
        <v>2659</v>
      </c>
      <c r="G456" s="50" t="s">
        <v>2659</v>
      </c>
      <c r="H456" s="985">
        <v>249</v>
      </c>
      <c r="I456" s="226">
        <v>2.8915662650602409</v>
      </c>
      <c r="J456" s="127">
        <v>1.75</v>
      </c>
      <c r="K456" s="127">
        <v>1.8</v>
      </c>
      <c r="L456" s="96">
        <v>2.8571428571428692</v>
      </c>
      <c r="M456" s="105">
        <v>42060</v>
      </c>
      <c r="N456" s="20">
        <v>42062</v>
      </c>
      <c r="O456" s="21">
        <v>42069</v>
      </c>
      <c r="P456" s="269" t="s">
        <v>2776</v>
      </c>
      <c r="Q456" s="91"/>
      <c r="R456" s="225">
        <v>7.2</v>
      </c>
      <c r="S456" s="675" t="s">
        <v>462</v>
      </c>
      <c r="T456" s="684" t="s">
        <v>462</v>
      </c>
      <c r="U456" s="226" t="s">
        <v>462</v>
      </c>
      <c r="V456" s="267">
        <v>12</v>
      </c>
      <c r="W456" s="904" t="s">
        <v>462</v>
      </c>
      <c r="X456" s="905" t="s">
        <v>462</v>
      </c>
      <c r="Y456" s="906" t="s">
        <v>462</v>
      </c>
      <c r="Z456" s="905" t="s">
        <v>462</v>
      </c>
      <c r="AA456" s="907" t="s">
        <v>462</v>
      </c>
      <c r="AB456" s="908" t="s">
        <v>462</v>
      </c>
      <c r="AC456" s="910" t="s">
        <v>462</v>
      </c>
      <c r="AD456" s="909" t="s">
        <v>462</v>
      </c>
      <c r="AE456" s="909" t="s">
        <v>462</v>
      </c>
      <c r="AF456" s="724">
        <v>0</v>
      </c>
      <c r="AG456" s="911">
        <v>181</v>
      </c>
      <c r="AH456" s="984" t="s">
        <v>462</v>
      </c>
      <c r="AI456" s="906" t="s">
        <v>462</v>
      </c>
      <c r="AJ456" s="796" t="s">
        <v>462</v>
      </c>
      <c r="AK456" s="688" t="s">
        <v>462</v>
      </c>
      <c r="AL456" s="632">
        <v>2.941176470588247</v>
      </c>
      <c r="AM456" s="633">
        <v>5.2726599609396629</v>
      </c>
      <c r="AN456" s="633">
        <v>11.842691472014465</v>
      </c>
      <c r="AO456" s="234" t="s">
        <v>462</v>
      </c>
      <c r="AP456" s="803">
        <v>7</v>
      </c>
      <c r="AQ456" s="803">
        <v>6.8</v>
      </c>
      <c r="AR456" s="802"/>
      <c r="AS456" s="803">
        <v>6.6</v>
      </c>
      <c r="AT456" s="795">
        <v>6</v>
      </c>
      <c r="AU456" s="802"/>
      <c r="AV456" s="826">
        <v>4.4000000000000004</v>
      </c>
      <c r="AW456" s="826">
        <v>4</v>
      </c>
      <c r="AX456" s="806">
        <v>3.36</v>
      </c>
      <c r="AY456" s="806">
        <v>3</v>
      </c>
      <c r="AZ456" s="806">
        <v>1.98</v>
      </c>
      <c r="BA456" s="807">
        <v>0</v>
      </c>
      <c r="BB456" s="807">
        <v>0</v>
      </c>
      <c r="BC456" s="807">
        <v>0</v>
      </c>
      <c r="BD456" s="807">
        <v>0</v>
      </c>
      <c r="BE456" s="807">
        <v>0</v>
      </c>
      <c r="BF456" s="807">
        <v>0</v>
      </c>
      <c r="BG456" s="807">
        <v>0</v>
      </c>
      <c r="BH456" s="805">
        <v>43.14</v>
      </c>
      <c r="BI456" s="407">
        <v>2.941176470588247</v>
      </c>
      <c r="BJ456" s="407">
        <v>3.0303030303030276</v>
      </c>
      <c r="BK456" s="407">
        <v>9.9999999999999858</v>
      </c>
      <c r="BL456" s="394">
        <v>36.363636363636353</v>
      </c>
      <c r="BM456" s="406">
        <v>10</v>
      </c>
      <c r="BN456" s="394">
        <v>19.047619047619047</v>
      </c>
      <c r="BO456" s="394">
        <v>12</v>
      </c>
      <c r="BP456" s="394">
        <v>51.515151515151516</v>
      </c>
      <c r="BQ456" s="394">
        <v>0</v>
      </c>
      <c r="BR456" s="394">
        <v>0</v>
      </c>
      <c r="BS456" s="394">
        <v>0</v>
      </c>
      <c r="BT456" s="394">
        <v>0</v>
      </c>
      <c r="BU456" s="394">
        <v>0</v>
      </c>
      <c r="BV456" s="394">
        <v>0</v>
      </c>
      <c r="BW456" s="394">
        <v>0</v>
      </c>
      <c r="BX456" s="406">
        <v>9.6598590951532106</v>
      </c>
      <c r="BY456" s="407">
        <v>14.834816628486756</v>
      </c>
      <c r="BZ456" s="787" t="s">
        <v>1465</v>
      </c>
      <c r="CA456" s="682" t="s">
        <v>462</v>
      </c>
      <c r="CB456" s="350">
        <v>14.734257737074707</v>
      </c>
      <c r="CC456" s="406">
        <v>17.835419191911996</v>
      </c>
      <c r="CD456" s="554">
        <v>7.21</v>
      </c>
      <c r="CE456" s="417">
        <v>7.4263000000000003</v>
      </c>
      <c r="CF456" s="417">
        <v>7.6490890000000009</v>
      </c>
      <c r="CG456" s="417">
        <v>7.8785616700000007</v>
      </c>
      <c r="CH456" s="495">
        <v>8.1149185201000016</v>
      </c>
      <c r="CI456" s="418">
        <v>38.278869190100004</v>
      </c>
      <c r="CJ456" s="407">
        <v>15.373039835381528</v>
      </c>
      <c r="CK456" s="912" t="s">
        <v>462</v>
      </c>
      <c r="CL456" s="913">
        <v>11.61</v>
      </c>
      <c r="CM456" s="913">
        <v>-17</v>
      </c>
      <c r="CN456" s="1033">
        <v>-1.78</v>
      </c>
      <c r="CO456" s="1034">
        <v>-8.4600000000000009</v>
      </c>
    </row>
    <row r="457" spans="1:93" ht="11.25" customHeight="1">
      <c r="A457" s="23" t="s">
        <v>2224</v>
      </c>
      <c r="B457" s="24" t="s">
        <v>2225</v>
      </c>
      <c r="C457" s="29" t="s">
        <v>3267</v>
      </c>
      <c r="D457" s="117">
        <v>58</v>
      </c>
      <c r="E457" s="121">
        <v>6</v>
      </c>
      <c r="F457" s="38" t="s">
        <v>2049</v>
      </c>
      <c r="G457" s="39" t="s">
        <v>2049</v>
      </c>
      <c r="H457" s="161">
        <v>122.69</v>
      </c>
      <c r="I457" s="227">
        <v>2.0539571277202708</v>
      </c>
      <c r="J457" s="126">
        <v>0.48</v>
      </c>
      <c r="K457" s="126">
        <v>0.63</v>
      </c>
      <c r="L457" s="218">
        <v>31.25</v>
      </c>
      <c r="M457" s="140">
        <v>41918</v>
      </c>
      <c r="N457" s="27">
        <v>41953</v>
      </c>
      <c r="O457" s="28">
        <v>41978</v>
      </c>
      <c r="P457" s="93" t="s">
        <v>2042</v>
      </c>
      <c r="Q457" s="91" t="s">
        <v>1172</v>
      </c>
      <c r="R457" s="224">
        <v>2.52</v>
      </c>
      <c r="S457" s="231">
        <v>34.758620689655174</v>
      </c>
      <c r="T457" s="680">
        <v>52.695123583837898</v>
      </c>
      <c r="U457" s="227">
        <v>16.922758620689656</v>
      </c>
      <c r="V457" s="263">
        <v>6</v>
      </c>
      <c r="W457" s="161">
        <v>7.25</v>
      </c>
      <c r="X457" s="149">
        <v>1.64</v>
      </c>
      <c r="Y457" s="155">
        <v>1.32</v>
      </c>
      <c r="Z457" s="149">
        <v>3.1</v>
      </c>
      <c r="AA457" s="149">
        <v>17.100000000000001</v>
      </c>
      <c r="AB457" s="432">
        <v>9.6999999999999993</v>
      </c>
      <c r="AC457" s="440">
        <v>8.82</v>
      </c>
      <c r="AD457" s="443">
        <v>17</v>
      </c>
      <c r="AE457" s="440">
        <v>10.3</v>
      </c>
      <c r="AF457" s="723">
        <v>18</v>
      </c>
      <c r="AG457" s="456">
        <v>17478</v>
      </c>
      <c r="AH457" s="653">
        <v>0.6</v>
      </c>
      <c r="AI457" s="767">
        <v>0.52</v>
      </c>
      <c r="AJ457" s="796">
        <v>0.92134693320370054</v>
      </c>
      <c r="AK457" s="688">
        <v>1.0363675699249506</v>
      </c>
      <c r="AL457" s="634">
        <v>16.292134831460658</v>
      </c>
      <c r="AM457" s="631">
        <v>13.121399473677497</v>
      </c>
      <c r="AN457" s="631">
        <v>15.662897864462909</v>
      </c>
      <c r="AO457" s="638">
        <v>15.113265137770714</v>
      </c>
      <c r="AP457" s="808">
        <v>2.0699999999999998</v>
      </c>
      <c r="AQ457" s="808">
        <v>1.78</v>
      </c>
      <c r="AR457" s="809"/>
      <c r="AS457" s="808">
        <v>1.62</v>
      </c>
      <c r="AT457" s="796">
        <v>1.43</v>
      </c>
      <c r="AU457" s="809"/>
      <c r="AV457" s="821">
        <v>1.07</v>
      </c>
      <c r="AW457" s="827">
        <v>1</v>
      </c>
      <c r="AX457" s="811">
        <v>0.92</v>
      </c>
      <c r="AY457" s="811">
        <v>0.76332999999999995</v>
      </c>
      <c r="AZ457" s="811">
        <v>0.65332999999999997</v>
      </c>
      <c r="BA457" s="811">
        <v>0.57333000000000001</v>
      </c>
      <c r="BB457" s="812">
        <v>0.50666</v>
      </c>
      <c r="BC457" s="811">
        <v>0.50666</v>
      </c>
      <c r="BD457" s="812">
        <v>0.48</v>
      </c>
      <c r="BE457" s="811">
        <v>0.48</v>
      </c>
      <c r="BF457" s="812">
        <v>0.45333000000000001</v>
      </c>
      <c r="BG457" s="811">
        <v>0.45333000000000001</v>
      </c>
      <c r="BH457" s="810">
        <v>14.759969999999999</v>
      </c>
      <c r="BI457" s="405">
        <v>16.292134831460658</v>
      </c>
      <c r="BJ457" s="405">
        <v>9.8765432098765427</v>
      </c>
      <c r="BK457" s="405">
        <v>13.286713286713292</v>
      </c>
      <c r="BL457" s="306">
        <v>33.644859813084096</v>
      </c>
      <c r="BM457" s="404">
        <v>7.0000000000000062</v>
      </c>
      <c r="BN457" s="306">
        <v>8.6956521739130377</v>
      </c>
      <c r="BO457" s="306">
        <v>20.524543775300351</v>
      </c>
      <c r="BP457" s="306">
        <v>16.83682059602345</v>
      </c>
      <c r="BQ457" s="306">
        <v>13.953569497497064</v>
      </c>
      <c r="BR457" s="306">
        <v>13.158725772707536</v>
      </c>
      <c r="BS457" s="306">
        <v>0</v>
      </c>
      <c r="BT457" s="306">
        <v>5.55416666666666</v>
      </c>
      <c r="BU457" s="306">
        <v>0</v>
      </c>
      <c r="BV457" s="306">
        <v>5.8831314936139245</v>
      </c>
      <c r="BW457" s="306">
        <v>0</v>
      </c>
      <c r="BX457" s="404">
        <v>10.980457407790441</v>
      </c>
      <c r="BY457" s="405">
        <v>8.6625646417813105</v>
      </c>
      <c r="BZ457" s="788" t="s">
        <v>2558</v>
      </c>
      <c r="CA457" s="486">
        <v>0.79409637149352363</v>
      </c>
      <c r="CB457" s="348">
        <v>17.71685499218318</v>
      </c>
      <c r="CC457" s="404">
        <v>86.571862068965515</v>
      </c>
      <c r="CD457" s="570">
        <v>2.2707899999999999</v>
      </c>
      <c r="CE457" s="419">
        <v>2.4710736779999998</v>
      </c>
      <c r="CF457" s="419">
        <v>2.7181810457999998</v>
      </c>
      <c r="CG457" s="419">
        <v>2.9899991503800001</v>
      </c>
      <c r="CH457" s="496">
        <v>3.2889990654180004</v>
      </c>
      <c r="CI457" s="416">
        <v>13.739042939598001</v>
      </c>
      <c r="CJ457" s="405">
        <v>11.198176656286577</v>
      </c>
      <c r="CK457" s="457">
        <v>1.67</v>
      </c>
      <c r="CL457" s="458">
        <v>24.17</v>
      </c>
      <c r="CM457" s="458">
        <v>-7.55</v>
      </c>
      <c r="CN457" s="459">
        <v>-0.31</v>
      </c>
      <c r="CO457" s="460">
        <v>1.87</v>
      </c>
    </row>
    <row r="458" spans="1:93" ht="11.25" customHeight="1">
      <c r="A458" s="23" t="s">
        <v>779</v>
      </c>
      <c r="B458" s="24" t="s">
        <v>780</v>
      </c>
      <c r="C458" s="29" t="s">
        <v>3417</v>
      </c>
      <c r="D458" s="117">
        <v>22</v>
      </c>
      <c r="E458" s="121">
        <v>128</v>
      </c>
      <c r="F458" s="57" t="s">
        <v>2659</v>
      </c>
      <c r="G458" s="49" t="s">
        <v>2659</v>
      </c>
      <c r="H458" s="161">
        <v>114.5</v>
      </c>
      <c r="I458" s="227">
        <v>2.445414847161572</v>
      </c>
      <c r="J458" s="113">
        <v>0.67</v>
      </c>
      <c r="K458" s="113">
        <v>0.7</v>
      </c>
      <c r="L458" s="83">
        <v>4.4776119402984982</v>
      </c>
      <c r="M458" s="140">
        <v>42046</v>
      </c>
      <c r="N458" s="27">
        <v>42048</v>
      </c>
      <c r="O458" s="28">
        <v>42062</v>
      </c>
      <c r="P458" s="93" t="s">
        <v>2382</v>
      </c>
      <c r="Q458" s="1022" t="s">
        <v>392</v>
      </c>
      <c r="R458" s="224">
        <v>2.8</v>
      </c>
      <c r="S458" s="231">
        <v>14.752370916754476</v>
      </c>
      <c r="T458" s="680">
        <v>-53.397856840031352</v>
      </c>
      <c r="U458" s="227">
        <v>6.0326659641728133</v>
      </c>
      <c r="V458" s="263">
        <v>12</v>
      </c>
      <c r="W458" s="161">
        <v>18.98</v>
      </c>
      <c r="X458" s="149">
        <v>2.2000000000000002</v>
      </c>
      <c r="Y458" s="155">
        <v>0.87</v>
      </c>
      <c r="Z458" s="149">
        <v>0.81</v>
      </c>
      <c r="AA458" s="156">
        <v>14.6</v>
      </c>
      <c r="AB458" s="489">
        <v>-37.299999999999997</v>
      </c>
      <c r="AC458" s="440">
        <v>-2.3199999999999998</v>
      </c>
      <c r="AD458" s="443">
        <v>117</v>
      </c>
      <c r="AE458" s="443">
        <v>2.75</v>
      </c>
      <c r="AF458" s="723">
        <v>19</v>
      </c>
      <c r="AG458" s="456">
        <v>5607</v>
      </c>
      <c r="AH458" s="653">
        <v>0.8</v>
      </c>
      <c r="AI458" s="767">
        <v>0.12</v>
      </c>
      <c r="AJ458" s="796">
        <v>6.2806442921251482E-2</v>
      </c>
      <c r="AK458" s="688">
        <v>1.0469709660718534</v>
      </c>
      <c r="AL458" s="634">
        <v>4.6875</v>
      </c>
      <c r="AM458" s="631">
        <v>4.4773889989474736</v>
      </c>
      <c r="AN458" s="631">
        <v>7.3483538217864242</v>
      </c>
      <c r="AO458" s="235">
        <v>7.0186796577146993</v>
      </c>
      <c r="AP458" s="808">
        <v>2.68</v>
      </c>
      <c r="AQ458" s="808">
        <v>2.56</v>
      </c>
      <c r="AR458" s="809"/>
      <c r="AS458" s="808">
        <v>2.48</v>
      </c>
      <c r="AT458" s="796">
        <v>2.35</v>
      </c>
      <c r="AU458" s="809"/>
      <c r="AV458" s="821">
        <v>2.0499999999999998</v>
      </c>
      <c r="AW458" s="821">
        <v>1.88</v>
      </c>
      <c r="AX458" s="811">
        <v>1.84</v>
      </c>
      <c r="AY458" s="811">
        <v>1.72</v>
      </c>
      <c r="AZ458" s="811">
        <v>1.6</v>
      </c>
      <c r="BA458" s="811">
        <v>1.52</v>
      </c>
      <c r="BB458" s="811">
        <v>1.36</v>
      </c>
      <c r="BC458" s="811">
        <v>1.2</v>
      </c>
      <c r="BD458" s="811">
        <v>1.1499999999999999</v>
      </c>
      <c r="BE458" s="811">
        <v>1.1000000000000001</v>
      </c>
      <c r="BF458" s="811">
        <v>1.04</v>
      </c>
      <c r="BG458" s="811">
        <v>1</v>
      </c>
      <c r="BH458" s="810">
        <v>27.53</v>
      </c>
      <c r="BI458" s="405">
        <v>4.6875</v>
      </c>
      <c r="BJ458" s="405">
        <v>3.2258064516129004</v>
      </c>
      <c r="BK458" s="405">
        <v>5.5319148936170182</v>
      </c>
      <c r="BL458" s="306">
        <v>14.634146341463428</v>
      </c>
      <c r="BM458" s="404">
        <v>9.0425531914893664</v>
      </c>
      <c r="BN458" s="306">
        <v>2.1739130434782483</v>
      </c>
      <c r="BO458" s="306">
        <v>6.976744186046524</v>
      </c>
      <c r="BP458" s="306">
        <v>7.5</v>
      </c>
      <c r="BQ458" s="306">
        <v>5.2631578947368363</v>
      </c>
      <c r="BR458" s="306">
        <v>11.764705882352944</v>
      </c>
      <c r="BS458" s="306">
        <v>13.333333333333353</v>
      </c>
      <c r="BT458" s="306">
        <v>4.3478260869565188</v>
      </c>
      <c r="BU458" s="306">
        <v>4.5454545454545192</v>
      </c>
      <c r="BV458" s="306">
        <v>5.7692307692307709</v>
      </c>
      <c r="BW458" s="306">
        <v>4</v>
      </c>
      <c r="BX458" s="404">
        <v>6.853085774651495</v>
      </c>
      <c r="BY458" s="405">
        <v>3.6223504964022144</v>
      </c>
      <c r="BZ458" s="788" t="s">
        <v>2637</v>
      </c>
      <c r="CA458" s="486">
        <v>3.7611027047751824</v>
      </c>
      <c r="CB458" s="348">
        <v>9.7937686689479957</v>
      </c>
      <c r="CC458" s="404">
        <v>56.667806408606559</v>
      </c>
      <c r="CD458" s="570">
        <v>2.7068000000000003</v>
      </c>
      <c r="CE458" s="419">
        <v>2.7338680000000002</v>
      </c>
      <c r="CF458" s="419">
        <v>2.8090493700000003</v>
      </c>
      <c r="CG458" s="419">
        <v>2.8862982276750007</v>
      </c>
      <c r="CH458" s="496">
        <v>2.9656714289360635</v>
      </c>
      <c r="CI458" s="416">
        <v>14.101687026611065</v>
      </c>
      <c r="CJ458" s="405">
        <v>12.315883866035865</v>
      </c>
      <c r="CK458" s="457">
        <v>0.86</v>
      </c>
      <c r="CL458" s="458">
        <v>20.170000000000002</v>
      </c>
      <c r="CM458" s="458">
        <v>-5.94</v>
      </c>
      <c r="CN458" s="525">
        <v>-0.15</v>
      </c>
      <c r="CO458" s="508">
        <v>3.55</v>
      </c>
    </row>
    <row r="459" spans="1:93" ht="11.25" customHeight="1">
      <c r="A459" s="23" t="s">
        <v>3286</v>
      </c>
      <c r="B459" s="24" t="s">
        <v>3415</v>
      </c>
      <c r="C459" s="217" t="s">
        <v>3590</v>
      </c>
      <c r="D459" s="117">
        <v>5</v>
      </c>
      <c r="E459" s="24">
        <v>495</v>
      </c>
      <c r="F459" s="57" t="s">
        <v>2659</v>
      </c>
      <c r="G459" s="49" t="s">
        <v>2659</v>
      </c>
      <c r="H459" s="184">
        <v>50.08</v>
      </c>
      <c r="I459" s="227">
        <v>1.5974440894568693</v>
      </c>
      <c r="J459" s="126">
        <v>0.16</v>
      </c>
      <c r="K459" s="126">
        <v>0.2</v>
      </c>
      <c r="L459" s="83">
        <v>25</v>
      </c>
      <c r="M459" s="501">
        <v>41738</v>
      </c>
      <c r="N459" s="329">
        <v>41740</v>
      </c>
      <c r="O459" s="330">
        <v>41754</v>
      </c>
      <c r="P459" s="26" t="s">
        <v>912</v>
      </c>
      <c r="Q459" s="198"/>
      <c r="R459" s="224">
        <v>0.8</v>
      </c>
      <c r="S459" s="231">
        <v>37.209302325581397</v>
      </c>
      <c r="T459" s="680">
        <v>87.059608568025013</v>
      </c>
      <c r="U459" s="227">
        <v>23.293023255813953</v>
      </c>
      <c r="V459" s="263">
        <v>4</v>
      </c>
      <c r="W459" s="161">
        <v>2.15</v>
      </c>
      <c r="X459" s="149">
        <v>2.1800000000000002</v>
      </c>
      <c r="Y459" s="155">
        <v>1.19</v>
      </c>
      <c r="Z459" s="149">
        <v>3.38</v>
      </c>
      <c r="AA459" s="156">
        <v>14.6</v>
      </c>
      <c r="AB459" s="432">
        <v>-3</v>
      </c>
      <c r="AC459" s="440">
        <v>8.5500000000000007</v>
      </c>
      <c r="AD459" s="443">
        <v>3.1</v>
      </c>
      <c r="AE459" s="443">
        <v>10.67</v>
      </c>
      <c r="AF459" s="723">
        <v>17</v>
      </c>
      <c r="AG459" s="456">
        <v>5164</v>
      </c>
      <c r="AH459" s="653">
        <v>0.5</v>
      </c>
      <c r="AI459" s="767">
        <v>0.5</v>
      </c>
      <c r="AJ459" s="796" t="s">
        <v>462</v>
      </c>
      <c r="AK459" s="688" t="s">
        <v>462</v>
      </c>
      <c r="AL459" s="634">
        <v>22.580645161290324</v>
      </c>
      <c r="AM459" s="631">
        <v>18.218448001194499</v>
      </c>
      <c r="AN459" s="631" t="s">
        <v>462</v>
      </c>
      <c r="AO459" s="235" t="s">
        <v>462</v>
      </c>
      <c r="AP459" s="808">
        <v>0.76</v>
      </c>
      <c r="AQ459" s="808">
        <v>0.62</v>
      </c>
      <c r="AR459" s="809" t="s">
        <v>1127</v>
      </c>
      <c r="AS459" s="808">
        <v>0.54</v>
      </c>
      <c r="AT459" s="796">
        <v>0.46</v>
      </c>
      <c r="AU459" s="809"/>
      <c r="AV459" s="821">
        <v>0.3</v>
      </c>
      <c r="AW459" s="827">
        <v>0</v>
      </c>
      <c r="AX459" s="812">
        <v>0</v>
      </c>
      <c r="AY459" s="812">
        <v>0</v>
      </c>
      <c r="AZ459" s="812">
        <v>0</v>
      </c>
      <c r="BA459" s="812">
        <v>0</v>
      </c>
      <c r="BB459" s="812">
        <v>0</v>
      </c>
      <c r="BC459" s="812">
        <v>0</v>
      </c>
      <c r="BD459" s="812">
        <v>0</v>
      </c>
      <c r="BE459" s="812">
        <v>0</v>
      </c>
      <c r="BF459" s="812">
        <v>0</v>
      </c>
      <c r="BG459" s="812">
        <v>0</v>
      </c>
      <c r="BH459" s="810">
        <v>2.68</v>
      </c>
      <c r="BI459" s="405">
        <v>22.580645161290324</v>
      </c>
      <c r="BJ459" s="405">
        <v>14.814814814814813</v>
      </c>
      <c r="BK459" s="405">
        <v>17.391304347826097</v>
      </c>
      <c r="BL459" s="306">
        <v>53.333333333333343</v>
      </c>
      <c r="BM459" s="404">
        <v>0</v>
      </c>
      <c r="BN459" s="306">
        <v>0</v>
      </c>
      <c r="BO459" s="306">
        <v>0</v>
      </c>
      <c r="BP459" s="306">
        <v>0</v>
      </c>
      <c r="BQ459" s="306">
        <v>0</v>
      </c>
      <c r="BR459" s="306">
        <v>0</v>
      </c>
      <c r="BS459" s="306">
        <v>0</v>
      </c>
      <c r="BT459" s="306">
        <v>0</v>
      </c>
      <c r="BU459" s="306">
        <v>0</v>
      </c>
      <c r="BV459" s="306">
        <v>0</v>
      </c>
      <c r="BW459" s="306">
        <v>0</v>
      </c>
      <c r="BX459" s="404">
        <v>7.2080065104843056</v>
      </c>
      <c r="BY459" s="405">
        <v>14.368799108793002</v>
      </c>
      <c r="BZ459" s="788" t="s">
        <v>1862</v>
      </c>
      <c r="CA459" s="486" t="s">
        <v>462</v>
      </c>
      <c r="CB459" s="348" t="s">
        <v>462</v>
      </c>
      <c r="CC459" s="404">
        <v>53.32877069710262</v>
      </c>
      <c r="CD459" s="570">
        <v>0.76760000000000006</v>
      </c>
      <c r="CE459" s="419">
        <v>0.83322980000000002</v>
      </c>
      <c r="CF459" s="419">
        <v>0.91655278000000007</v>
      </c>
      <c r="CG459" s="419">
        <v>1.0082080580000001</v>
      </c>
      <c r="CH459" s="496">
        <v>1.1090288638000003</v>
      </c>
      <c r="CI459" s="416">
        <v>4.6346195018000005</v>
      </c>
      <c r="CJ459" s="405">
        <v>9.2544319125399372</v>
      </c>
      <c r="CK459" s="457">
        <v>0.73</v>
      </c>
      <c r="CL459" s="458">
        <v>37.15</v>
      </c>
      <c r="CM459" s="458">
        <v>-2.75</v>
      </c>
      <c r="CN459" s="525">
        <v>0.91</v>
      </c>
      <c r="CO459" s="508">
        <v>15.99</v>
      </c>
    </row>
    <row r="460" spans="1:93" ht="11.25" customHeight="1">
      <c r="A460" s="30" t="s">
        <v>713</v>
      </c>
      <c r="B460" s="32" t="s">
        <v>714</v>
      </c>
      <c r="C460" s="524" t="s">
        <v>351</v>
      </c>
      <c r="D460" s="118">
        <v>5</v>
      </c>
      <c r="E460" s="24">
        <v>602</v>
      </c>
      <c r="F460" s="65" t="s">
        <v>2659</v>
      </c>
      <c r="G460" s="66" t="s">
        <v>2659</v>
      </c>
      <c r="H460" s="185">
        <v>8.1</v>
      </c>
      <c r="I460" s="229">
        <v>2.4691358024691361</v>
      </c>
      <c r="J460" s="125">
        <v>0.04</v>
      </c>
      <c r="K460" s="125">
        <v>0.05</v>
      </c>
      <c r="L460" s="84">
        <v>25</v>
      </c>
      <c r="M460" s="215">
        <v>42039</v>
      </c>
      <c r="N460" s="44">
        <v>42041</v>
      </c>
      <c r="O460" s="34">
        <v>42048</v>
      </c>
      <c r="P460" s="43" t="s">
        <v>2158</v>
      </c>
      <c r="Q460" s="847"/>
      <c r="R460" s="192">
        <v>0.2</v>
      </c>
      <c r="S460" s="672">
        <v>117.64705882352942</v>
      </c>
      <c r="T460" s="681">
        <v>65.280510220726029</v>
      </c>
      <c r="U460" s="229">
        <v>47.647058823529406</v>
      </c>
      <c r="V460" s="264">
        <v>12</v>
      </c>
      <c r="W460" s="162">
        <v>0.17</v>
      </c>
      <c r="X460" s="150">
        <v>4.76</v>
      </c>
      <c r="Y460" s="157">
        <v>1.45</v>
      </c>
      <c r="Z460" s="150">
        <v>1.29</v>
      </c>
      <c r="AA460" s="158">
        <v>2.8</v>
      </c>
      <c r="AB460" s="434">
        <v>147.4</v>
      </c>
      <c r="AC460" s="444">
        <v>23.71</v>
      </c>
      <c r="AD460" s="445">
        <v>24.6</v>
      </c>
      <c r="AE460" s="445">
        <v>10</v>
      </c>
      <c r="AF460" s="725">
        <v>2</v>
      </c>
      <c r="AG460" s="467">
        <v>150</v>
      </c>
      <c r="AH460" s="679">
        <v>3</v>
      </c>
      <c r="AI460" s="769">
        <v>0</v>
      </c>
      <c r="AJ460" s="796" t="s">
        <v>462</v>
      </c>
      <c r="AK460" s="688" t="s">
        <v>462</v>
      </c>
      <c r="AL460" s="635">
        <v>14.285714285714279</v>
      </c>
      <c r="AM460" s="636">
        <v>74.716092947259767</v>
      </c>
      <c r="AN460" s="636" t="s">
        <v>462</v>
      </c>
      <c r="AO460" s="236" t="s">
        <v>462</v>
      </c>
      <c r="AP460" s="814">
        <v>0.16</v>
      </c>
      <c r="AQ460" s="814">
        <v>0.14000000000000001</v>
      </c>
      <c r="AR460" s="815"/>
      <c r="AS460" s="831">
        <v>0.12</v>
      </c>
      <c r="AT460" s="797">
        <v>0.03</v>
      </c>
      <c r="AU460" s="815"/>
      <c r="AV460" s="829">
        <v>0</v>
      </c>
      <c r="AW460" s="829">
        <v>0</v>
      </c>
      <c r="AX460" s="820">
        <v>0</v>
      </c>
      <c r="AY460" s="820">
        <v>0</v>
      </c>
      <c r="AZ460" s="820">
        <v>0</v>
      </c>
      <c r="BA460" s="820">
        <v>0</v>
      </c>
      <c r="BB460" s="820">
        <v>0</v>
      </c>
      <c r="BC460" s="820">
        <v>0</v>
      </c>
      <c r="BD460" s="820">
        <v>0</v>
      </c>
      <c r="BE460" s="820">
        <v>0</v>
      </c>
      <c r="BF460" s="820">
        <v>0</v>
      </c>
      <c r="BG460" s="820">
        <v>0</v>
      </c>
      <c r="BH460" s="816">
        <v>0.45</v>
      </c>
      <c r="BI460" s="409">
        <v>14.285714285714279</v>
      </c>
      <c r="BJ460" s="409">
        <v>16.666666666666675</v>
      </c>
      <c r="BK460" s="409">
        <v>300</v>
      </c>
      <c r="BL460" s="395">
        <v>0</v>
      </c>
      <c r="BM460" s="408">
        <v>0</v>
      </c>
      <c r="BN460" s="395">
        <v>0</v>
      </c>
      <c r="BO460" s="395">
        <v>0</v>
      </c>
      <c r="BP460" s="395">
        <v>0</v>
      </c>
      <c r="BQ460" s="395">
        <v>0</v>
      </c>
      <c r="BR460" s="395">
        <v>0</v>
      </c>
      <c r="BS460" s="395">
        <v>0</v>
      </c>
      <c r="BT460" s="395">
        <v>0</v>
      </c>
      <c r="BU460" s="395">
        <v>0</v>
      </c>
      <c r="BV460" s="395">
        <v>0</v>
      </c>
      <c r="BW460" s="395">
        <v>0</v>
      </c>
      <c r="BX460" s="408">
        <v>22.063492063492063</v>
      </c>
      <c r="BY460" s="409">
        <v>74.466947558360474</v>
      </c>
      <c r="BZ460" s="654" t="s">
        <v>2442</v>
      </c>
      <c r="CA460" s="487" t="s">
        <v>462</v>
      </c>
      <c r="CB460" s="349" t="s">
        <v>462</v>
      </c>
      <c r="CC460" s="408">
        <v>47.415294117647065</v>
      </c>
      <c r="CD460" s="574">
        <v>0.17600000000000002</v>
      </c>
      <c r="CE460" s="419">
        <v>0.19360000000000002</v>
      </c>
      <c r="CF460" s="419">
        <v>0.21296000000000004</v>
      </c>
      <c r="CG460" s="419">
        <v>0.23425600000000005</v>
      </c>
      <c r="CH460" s="496">
        <v>0.25768160000000007</v>
      </c>
      <c r="CI460" s="416">
        <v>1.0744976000000002</v>
      </c>
      <c r="CJ460" s="405">
        <v>13.265402469135806</v>
      </c>
      <c r="CK460" s="457">
        <v>1.28</v>
      </c>
      <c r="CL460" s="458">
        <v>18.41</v>
      </c>
      <c r="CM460" s="458">
        <v>-11.04</v>
      </c>
      <c r="CN460" s="525">
        <v>-2.92</v>
      </c>
      <c r="CO460" s="508">
        <v>3.73</v>
      </c>
    </row>
    <row r="461" spans="1:93" ht="11.25" customHeight="1">
      <c r="A461" s="15" t="s">
        <v>1723</v>
      </c>
      <c r="B461" s="16" t="s">
        <v>1724</v>
      </c>
      <c r="C461" s="373" t="s">
        <v>1879</v>
      </c>
      <c r="D461" s="116">
        <v>5</v>
      </c>
      <c r="E461" s="24">
        <v>540</v>
      </c>
      <c r="F461" s="78" t="s">
        <v>2659</v>
      </c>
      <c r="G461" s="50" t="s">
        <v>2659</v>
      </c>
      <c r="H461" s="183">
        <v>21.44</v>
      </c>
      <c r="I461" s="226">
        <v>11.380597014925373</v>
      </c>
      <c r="J461" s="127">
        <v>0.59</v>
      </c>
      <c r="K461" s="127">
        <v>0.61</v>
      </c>
      <c r="L461" s="96">
        <v>3.3898305084745894</v>
      </c>
      <c r="M461" s="105">
        <v>41925</v>
      </c>
      <c r="N461" s="20">
        <v>41927</v>
      </c>
      <c r="O461" s="21">
        <v>41942</v>
      </c>
      <c r="P461" s="269" t="s">
        <v>1198</v>
      </c>
      <c r="Q461" s="128"/>
      <c r="R461" s="224">
        <v>2.44</v>
      </c>
      <c r="S461" s="675">
        <v>104.27350427350429</v>
      </c>
      <c r="T461" s="684">
        <v>-35.868132054104173</v>
      </c>
      <c r="U461" s="227">
        <v>9.1623931623931636</v>
      </c>
      <c r="V461" s="263">
        <v>12</v>
      </c>
      <c r="W461" s="161">
        <v>2.34</v>
      </c>
      <c r="X461" s="149">
        <v>1.83</v>
      </c>
      <c r="Y461" s="155">
        <v>3.59</v>
      </c>
      <c r="Z461" s="149">
        <v>1.01</v>
      </c>
      <c r="AA461" s="156">
        <v>14.7</v>
      </c>
      <c r="AB461" s="432">
        <v>-17.100000000000001</v>
      </c>
      <c r="AC461" s="440">
        <v>3.39</v>
      </c>
      <c r="AD461" s="443">
        <v>88.1</v>
      </c>
      <c r="AE461" s="440">
        <v>5</v>
      </c>
      <c r="AF461" s="723">
        <v>1</v>
      </c>
      <c r="AG461" s="456">
        <v>1590</v>
      </c>
      <c r="AH461" s="653">
        <v>1.59</v>
      </c>
      <c r="AI461" s="767">
        <v>0.26</v>
      </c>
      <c r="AJ461" s="795" t="s">
        <v>462</v>
      </c>
      <c r="AK461" s="794" t="s">
        <v>462</v>
      </c>
      <c r="AL461" s="634">
        <v>4.3859649122807154</v>
      </c>
      <c r="AM461" s="631">
        <v>8.9564750856347075</v>
      </c>
      <c r="AN461" s="631" t="s">
        <v>462</v>
      </c>
      <c r="AO461" s="235" t="s">
        <v>462</v>
      </c>
      <c r="AP461" s="808">
        <v>2.38</v>
      </c>
      <c r="AQ461" s="813">
        <v>2.2799999999999998</v>
      </c>
      <c r="AR461" s="809"/>
      <c r="AS461" s="808">
        <v>2.2200000000000002</v>
      </c>
      <c r="AT461" s="796">
        <v>1.84</v>
      </c>
      <c r="AU461" s="809"/>
      <c r="AV461" s="821">
        <v>0.77</v>
      </c>
      <c r="AW461" s="827">
        <v>0</v>
      </c>
      <c r="AX461" s="812">
        <v>0</v>
      </c>
      <c r="AY461" s="812">
        <v>0</v>
      </c>
      <c r="AZ461" s="812">
        <v>0</v>
      </c>
      <c r="BA461" s="812">
        <v>0</v>
      </c>
      <c r="BB461" s="812">
        <v>0</v>
      </c>
      <c r="BC461" s="812">
        <v>0</v>
      </c>
      <c r="BD461" s="812">
        <v>0</v>
      </c>
      <c r="BE461" s="812">
        <v>0</v>
      </c>
      <c r="BF461" s="812">
        <v>0</v>
      </c>
      <c r="BG461" s="812">
        <v>0</v>
      </c>
      <c r="BH461" s="810">
        <v>9.49</v>
      </c>
      <c r="BI461" s="405">
        <v>4.3859649122807154</v>
      </c>
      <c r="BJ461" s="405">
        <v>2.7027027027026751</v>
      </c>
      <c r="BK461" s="405">
        <v>20.65217391304348</v>
      </c>
      <c r="BL461" s="306">
        <v>138.96103896103895</v>
      </c>
      <c r="BM461" s="404">
        <v>0</v>
      </c>
      <c r="BN461" s="306">
        <v>0</v>
      </c>
      <c r="BO461" s="306">
        <v>0</v>
      </c>
      <c r="BP461" s="306">
        <v>0</v>
      </c>
      <c r="BQ461" s="306">
        <v>0</v>
      </c>
      <c r="BR461" s="306">
        <v>0</v>
      </c>
      <c r="BS461" s="306">
        <v>0</v>
      </c>
      <c r="BT461" s="306">
        <v>0</v>
      </c>
      <c r="BU461" s="306">
        <v>0</v>
      </c>
      <c r="BV461" s="306">
        <v>0</v>
      </c>
      <c r="BW461" s="306">
        <v>0</v>
      </c>
      <c r="BX461" s="404">
        <v>11.113458699271055</v>
      </c>
      <c r="BY461" s="405">
        <v>34.554873715749451</v>
      </c>
      <c r="BZ461" s="788" t="s">
        <v>2637</v>
      </c>
      <c r="CA461" s="486" t="s">
        <v>462</v>
      </c>
      <c r="CB461" s="348" t="s">
        <v>462</v>
      </c>
      <c r="CC461" s="404">
        <v>36.414895936955688</v>
      </c>
      <c r="CD461" s="570">
        <v>2.4037999999999999</v>
      </c>
      <c r="CE461" s="417">
        <v>2.4852888200000001</v>
      </c>
      <c r="CF461" s="417">
        <v>2.6095532610000003</v>
      </c>
      <c r="CG461" s="417">
        <v>2.7400309240500005</v>
      </c>
      <c r="CH461" s="495">
        <v>2.8770324702525008</v>
      </c>
      <c r="CI461" s="418">
        <v>13.115705475302502</v>
      </c>
      <c r="CJ461" s="407">
        <v>61.173999418388526</v>
      </c>
      <c r="CK461" s="462">
        <v>0.43</v>
      </c>
      <c r="CL461" s="463">
        <v>23.33</v>
      </c>
      <c r="CM461" s="463">
        <v>-7.11</v>
      </c>
      <c r="CN461" s="529">
        <v>-1.49</v>
      </c>
      <c r="CO461" s="530">
        <v>3.19</v>
      </c>
    </row>
    <row r="462" spans="1:93" ht="11.25" customHeight="1">
      <c r="A462" s="23" t="s">
        <v>1460</v>
      </c>
      <c r="B462" s="24" t="s">
        <v>1461</v>
      </c>
      <c r="C462" s="29" t="s">
        <v>2734</v>
      </c>
      <c r="D462" s="117">
        <v>5</v>
      </c>
      <c r="E462" s="24">
        <v>617</v>
      </c>
      <c r="F462" s="57" t="s">
        <v>2659</v>
      </c>
      <c r="G462" s="49" t="s">
        <v>2659</v>
      </c>
      <c r="H462" s="184">
        <v>49.33</v>
      </c>
      <c r="I462" s="227">
        <v>1.783904317859315</v>
      </c>
      <c r="J462" s="126">
        <v>0.21</v>
      </c>
      <c r="K462" s="126">
        <v>0.22</v>
      </c>
      <c r="L462" s="83">
        <v>4.7619047619047672</v>
      </c>
      <c r="M462" s="140">
        <v>42041</v>
      </c>
      <c r="N462" s="27">
        <v>42045</v>
      </c>
      <c r="O462" s="28">
        <v>42065</v>
      </c>
      <c r="P462" s="93" t="s">
        <v>2739</v>
      </c>
      <c r="Q462" s="627"/>
      <c r="R462" s="224">
        <v>0.88</v>
      </c>
      <c r="S462" s="231">
        <v>26.190476190476193</v>
      </c>
      <c r="T462" s="680">
        <v>31.497530505711513</v>
      </c>
      <c r="U462" s="227">
        <v>14.681547619047619</v>
      </c>
      <c r="V462" s="263">
        <v>12</v>
      </c>
      <c r="W462" s="161">
        <v>3.36</v>
      </c>
      <c r="X462" s="149">
        <v>1.25</v>
      </c>
      <c r="Y462" s="155">
        <v>0.26</v>
      </c>
      <c r="Z462" s="149">
        <v>2.65</v>
      </c>
      <c r="AA462" s="156">
        <v>17.600000000000001</v>
      </c>
      <c r="AB462" s="432">
        <v>22.5</v>
      </c>
      <c r="AC462" s="440">
        <v>10.119999999999999</v>
      </c>
      <c r="AD462" s="443">
        <v>31.2</v>
      </c>
      <c r="AE462" s="440">
        <v>11.7</v>
      </c>
      <c r="AF462" s="723">
        <v>12</v>
      </c>
      <c r="AG462" s="456">
        <v>4451</v>
      </c>
      <c r="AH462" s="653">
        <v>0.2</v>
      </c>
      <c r="AI462" s="767">
        <v>2.4300000000000002</v>
      </c>
      <c r="AJ462" s="796" t="s">
        <v>462</v>
      </c>
      <c r="AK462" s="688" t="s">
        <v>462</v>
      </c>
      <c r="AL462" s="634">
        <v>25.806451612903224</v>
      </c>
      <c r="AM462" s="631">
        <v>48.124803420368536</v>
      </c>
      <c r="AN462" s="631" t="s">
        <v>462</v>
      </c>
      <c r="AO462" s="235">
        <v>14.296800701118983</v>
      </c>
      <c r="AP462" s="808">
        <v>0.78</v>
      </c>
      <c r="AQ462" s="808">
        <v>0.62</v>
      </c>
      <c r="AR462" s="809"/>
      <c r="AS462" s="808">
        <v>0.46</v>
      </c>
      <c r="AT462" s="796">
        <v>0.24</v>
      </c>
      <c r="AU462" s="809"/>
      <c r="AV462" s="827">
        <v>0</v>
      </c>
      <c r="AW462" s="827">
        <v>0</v>
      </c>
      <c r="AX462" s="812">
        <v>0.36</v>
      </c>
      <c r="AY462" s="811">
        <v>0.3</v>
      </c>
      <c r="AZ462" s="811">
        <v>0.27</v>
      </c>
      <c r="BA462" s="811">
        <v>0.22500000000000001</v>
      </c>
      <c r="BB462" s="811">
        <v>0.20499999999999999</v>
      </c>
      <c r="BC462" s="811">
        <v>0.05</v>
      </c>
      <c r="BD462" s="812">
        <v>0</v>
      </c>
      <c r="BE462" s="812">
        <v>0</v>
      </c>
      <c r="BF462" s="812">
        <v>0</v>
      </c>
      <c r="BG462" s="812">
        <v>0</v>
      </c>
      <c r="BH462" s="810">
        <v>3.51</v>
      </c>
      <c r="BI462" s="405">
        <v>25.806451612903224</v>
      </c>
      <c r="BJ462" s="405">
        <v>34.782608695652172</v>
      </c>
      <c r="BK462" s="405">
        <v>91.666666666666671</v>
      </c>
      <c r="BL462" s="306">
        <v>0</v>
      </c>
      <c r="BM462" s="404">
        <v>0</v>
      </c>
      <c r="BN462" s="306">
        <v>0</v>
      </c>
      <c r="BO462" s="306">
        <v>20</v>
      </c>
      <c r="BP462" s="306">
        <v>11.111111111111093</v>
      </c>
      <c r="BQ462" s="306">
        <v>20</v>
      </c>
      <c r="BR462" s="306">
        <v>9.7560975609756184</v>
      </c>
      <c r="BS462" s="306">
        <v>310</v>
      </c>
      <c r="BT462" s="306">
        <v>0</v>
      </c>
      <c r="BU462" s="306">
        <v>0</v>
      </c>
      <c r="BV462" s="306">
        <v>0</v>
      </c>
      <c r="BW462" s="306">
        <v>0</v>
      </c>
      <c r="BX462" s="404">
        <v>34.874862376487251</v>
      </c>
      <c r="BY462" s="405">
        <v>77.094478156506369</v>
      </c>
      <c r="BZ462" s="788" t="s">
        <v>2441</v>
      </c>
      <c r="CA462" s="486" t="s">
        <v>462</v>
      </c>
      <c r="CB462" s="348" t="s">
        <v>462</v>
      </c>
      <c r="CC462" s="404">
        <v>65.663749999999993</v>
      </c>
      <c r="CD462" s="570">
        <v>0.8580000000000001</v>
      </c>
      <c r="CE462" s="419">
        <v>0.94380000000000019</v>
      </c>
      <c r="CF462" s="419">
        <v>1.0381800000000003</v>
      </c>
      <c r="CG462" s="419">
        <v>1.1419980000000005</v>
      </c>
      <c r="CH462" s="496">
        <v>1.2561978000000007</v>
      </c>
      <c r="CI462" s="416">
        <v>5.2381758000000023</v>
      </c>
      <c r="CJ462" s="405">
        <v>10.618641394688835</v>
      </c>
      <c r="CK462" s="457">
        <v>1.8</v>
      </c>
      <c r="CL462" s="458">
        <v>36.89</v>
      </c>
      <c r="CM462" s="458">
        <v>-6.39</v>
      </c>
      <c r="CN462" s="525">
        <v>1.18</v>
      </c>
      <c r="CO462" s="508">
        <v>6.09</v>
      </c>
    </row>
    <row r="463" spans="1:93" ht="11.25" customHeight="1">
      <c r="A463" s="86" t="s">
        <v>2447</v>
      </c>
      <c r="B463" s="24" t="s">
        <v>896</v>
      </c>
      <c r="C463" s="29" t="s">
        <v>3267</v>
      </c>
      <c r="D463" s="117">
        <v>39</v>
      </c>
      <c r="E463" s="121">
        <v>63</v>
      </c>
      <c r="F463" s="38" t="s">
        <v>2049</v>
      </c>
      <c r="G463" s="39" t="s">
        <v>2049</v>
      </c>
      <c r="H463" s="161">
        <v>66.47</v>
      </c>
      <c r="I463" s="227">
        <v>1.9256807582367987</v>
      </c>
      <c r="J463" s="126">
        <v>0.3</v>
      </c>
      <c r="K463" s="126">
        <v>0.32</v>
      </c>
      <c r="L463" s="218">
        <v>6.6666666666666652</v>
      </c>
      <c r="M463" s="140">
        <v>42032</v>
      </c>
      <c r="N463" s="27">
        <v>42035</v>
      </c>
      <c r="O463" s="28">
        <v>42048</v>
      </c>
      <c r="P463" s="93" t="s">
        <v>2158</v>
      </c>
      <c r="Q463" s="868" t="s">
        <v>3693</v>
      </c>
      <c r="R463" s="224">
        <v>1.28</v>
      </c>
      <c r="S463" s="231">
        <v>39.263803680981596</v>
      </c>
      <c r="T463" s="680">
        <v>51.715390272493792</v>
      </c>
      <c r="U463" s="227">
        <v>20.389570552147241</v>
      </c>
      <c r="V463" s="263">
        <v>12</v>
      </c>
      <c r="W463" s="161">
        <v>3.26</v>
      </c>
      <c r="X463" s="149">
        <v>1.79</v>
      </c>
      <c r="Y463" s="155">
        <v>1.74</v>
      </c>
      <c r="Z463" s="149">
        <v>2.54</v>
      </c>
      <c r="AA463" s="156">
        <v>6.5</v>
      </c>
      <c r="AB463" s="489">
        <v>411.9</v>
      </c>
      <c r="AC463" s="440">
        <v>10.77</v>
      </c>
      <c r="AD463" s="443">
        <v>0.2</v>
      </c>
      <c r="AE463" s="440">
        <v>11.4</v>
      </c>
      <c r="AF463" s="723">
        <v>15</v>
      </c>
      <c r="AG463" s="456">
        <v>12416</v>
      </c>
      <c r="AH463" s="653">
        <v>0.3</v>
      </c>
      <c r="AI463" s="767">
        <v>0.6</v>
      </c>
      <c r="AJ463" s="796">
        <v>44.2294536783211</v>
      </c>
      <c r="AK463" s="688">
        <v>0.89823615570446114</v>
      </c>
      <c r="AL463" s="634">
        <v>14.583333333333348</v>
      </c>
      <c r="AM463" s="631">
        <v>11.199004528465784</v>
      </c>
      <c r="AN463" s="631">
        <v>8.84589073566422</v>
      </c>
      <c r="AO463" s="638">
        <v>9.8480679935741833</v>
      </c>
      <c r="AP463" s="808">
        <v>1.1000000000000001</v>
      </c>
      <c r="AQ463" s="808">
        <v>0.96</v>
      </c>
      <c r="AR463" s="809"/>
      <c r="AS463" s="808">
        <v>0.88</v>
      </c>
      <c r="AT463" s="796">
        <v>0.8</v>
      </c>
      <c r="AU463" s="809"/>
      <c r="AV463" s="821">
        <v>0.76</v>
      </c>
      <c r="AW463" s="821">
        <v>0.72</v>
      </c>
      <c r="AX463" s="811">
        <v>0.68</v>
      </c>
      <c r="AY463" s="811">
        <v>0.6</v>
      </c>
      <c r="AZ463" s="811">
        <v>0.56000000000000005</v>
      </c>
      <c r="BA463" s="811">
        <v>0.52</v>
      </c>
      <c r="BB463" s="811">
        <v>0.43</v>
      </c>
      <c r="BC463" s="811">
        <v>0.4</v>
      </c>
      <c r="BD463" s="811">
        <v>0.375</v>
      </c>
      <c r="BE463" s="811">
        <v>0.35</v>
      </c>
      <c r="BF463" s="811">
        <v>0.32500000000000001</v>
      </c>
      <c r="BG463" s="811">
        <v>0.32</v>
      </c>
      <c r="BH463" s="810">
        <v>9.7799999999999994</v>
      </c>
      <c r="BI463" s="405">
        <v>14.583333333333348</v>
      </c>
      <c r="BJ463" s="405">
        <v>9.0909090909090828</v>
      </c>
      <c r="BK463" s="405">
        <v>9.9999999999999858</v>
      </c>
      <c r="BL463" s="306">
        <v>5.2631578947368363</v>
      </c>
      <c r="BM463" s="404">
        <v>5.555555555555558</v>
      </c>
      <c r="BN463" s="306">
        <v>5.8823529411764497</v>
      </c>
      <c r="BO463" s="306">
        <v>13.333333333333353</v>
      </c>
      <c r="BP463" s="306">
        <v>7.1428571428571397</v>
      </c>
      <c r="BQ463" s="306">
        <v>7.6923076923077094</v>
      </c>
      <c r="BR463" s="306">
        <v>20.930232558139551</v>
      </c>
      <c r="BS463" s="306">
        <v>7.5</v>
      </c>
      <c r="BT463" s="306">
        <v>6.6666666666666652</v>
      </c>
      <c r="BU463" s="306">
        <v>7.1428571428571397</v>
      </c>
      <c r="BV463" s="306">
        <v>7.6923076923076872</v>
      </c>
      <c r="BW463" s="306">
        <v>1.5625</v>
      </c>
      <c r="BX463" s="404">
        <v>8.6692247362787</v>
      </c>
      <c r="BY463" s="405">
        <v>4.4760529932212956</v>
      </c>
      <c r="BZ463" s="788" t="s">
        <v>2558</v>
      </c>
      <c r="CA463" s="486">
        <v>-9.6179990582462214</v>
      </c>
      <c r="CB463" s="348">
        <v>10.771571493901019</v>
      </c>
      <c r="CC463" s="404">
        <v>80.749587642778991</v>
      </c>
      <c r="CD463" s="570">
        <v>1.21</v>
      </c>
      <c r="CE463" s="419">
        <v>1.3310000000000004</v>
      </c>
      <c r="CF463" s="419">
        <v>1.4641000000000006</v>
      </c>
      <c r="CG463" s="419">
        <v>1.6105100000000008</v>
      </c>
      <c r="CH463" s="496">
        <v>1.7715610000000011</v>
      </c>
      <c r="CI463" s="416">
        <v>7.3871710000000022</v>
      </c>
      <c r="CJ463" s="405">
        <v>11.113541447269448</v>
      </c>
      <c r="CK463" s="457">
        <v>1.24</v>
      </c>
      <c r="CL463" s="458">
        <v>13.59</v>
      </c>
      <c r="CM463" s="458">
        <v>-18.88</v>
      </c>
      <c r="CN463" s="459">
        <v>2.25</v>
      </c>
      <c r="CO463" s="460">
        <v>-1.51</v>
      </c>
    </row>
    <row r="464" spans="1:93" ht="11.25" customHeight="1">
      <c r="A464" s="23" t="s">
        <v>2395</v>
      </c>
      <c r="B464" s="24" t="s">
        <v>2499</v>
      </c>
      <c r="C464" s="29" t="s">
        <v>497</v>
      </c>
      <c r="D464" s="117">
        <v>22</v>
      </c>
      <c r="E464" s="121">
        <v>117</v>
      </c>
      <c r="F464" s="38" t="s">
        <v>2049</v>
      </c>
      <c r="G464" s="39" t="s">
        <v>1572</v>
      </c>
      <c r="H464" s="161">
        <v>15.13</v>
      </c>
      <c r="I464" s="227">
        <v>4.3621943159286181</v>
      </c>
      <c r="J464" s="113">
        <v>0.16250000000000001</v>
      </c>
      <c r="K464" s="113">
        <v>0.16500000000000001</v>
      </c>
      <c r="L464" s="83">
        <v>1.538461538461533</v>
      </c>
      <c r="M464" s="501">
        <v>41758</v>
      </c>
      <c r="N464" s="329">
        <v>41760</v>
      </c>
      <c r="O464" s="330">
        <v>41774</v>
      </c>
      <c r="P464" s="26" t="s">
        <v>1518</v>
      </c>
      <c r="Q464" s="24"/>
      <c r="R464" s="224">
        <v>0.66</v>
      </c>
      <c r="S464" s="231">
        <v>78.571428571428584</v>
      </c>
      <c r="T464" s="680">
        <v>-11.42695000630729</v>
      </c>
      <c r="U464" s="227">
        <v>18.011904761904763</v>
      </c>
      <c r="V464" s="263">
        <v>12</v>
      </c>
      <c r="W464" s="161">
        <v>0.84</v>
      </c>
      <c r="X464" s="149">
        <v>1.95</v>
      </c>
      <c r="Y464" s="155">
        <v>4.5199999999999996</v>
      </c>
      <c r="Z464" s="149">
        <v>0.98</v>
      </c>
      <c r="AA464" s="156">
        <v>5.4</v>
      </c>
      <c r="AB464" s="432">
        <v>12</v>
      </c>
      <c r="AC464" s="440">
        <v>11.44</v>
      </c>
      <c r="AD464" s="443">
        <v>22.9</v>
      </c>
      <c r="AE464" s="440">
        <v>9.24</v>
      </c>
      <c r="AF464" s="723">
        <v>18</v>
      </c>
      <c r="AG464" s="456">
        <v>4660</v>
      </c>
      <c r="AH464" s="653">
        <v>0.4</v>
      </c>
      <c r="AI464" s="767">
        <v>0.22</v>
      </c>
      <c r="AJ464" s="796">
        <v>6.9625732909153443E-2</v>
      </c>
      <c r="AK464" s="688">
        <v>0.25450885370624049</v>
      </c>
      <c r="AL464" s="634">
        <v>1.5444015444015413</v>
      </c>
      <c r="AM464" s="631">
        <v>1.5688828429962776</v>
      </c>
      <c r="AN464" s="631">
        <v>1.5944292836196139</v>
      </c>
      <c r="AO464" s="235">
        <v>6.2647301278561329</v>
      </c>
      <c r="AP464" s="808">
        <v>0.65749999999999997</v>
      </c>
      <c r="AQ464" s="808">
        <v>0.64749999999999996</v>
      </c>
      <c r="AR464" s="809"/>
      <c r="AS464" s="808">
        <v>0.63749999999999996</v>
      </c>
      <c r="AT464" s="796">
        <v>0.62749999999999995</v>
      </c>
      <c r="AU464" s="809"/>
      <c r="AV464" s="821">
        <v>0.61750000000000005</v>
      </c>
      <c r="AW464" s="821">
        <v>0.60750000000000004</v>
      </c>
      <c r="AX464" s="811">
        <v>0.58333000000000002</v>
      </c>
      <c r="AY464" s="811">
        <v>0.51890000000000003</v>
      </c>
      <c r="AZ464" s="811">
        <v>0.46179999999999999</v>
      </c>
      <c r="BA464" s="811">
        <v>0.40629999999999999</v>
      </c>
      <c r="BB464" s="811">
        <v>0.35809999999999997</v>
      </c>
      <c r="BC464" s="811">
        <v>0.32340000000000002</v>
      </c>
      <c r="BD464" s="811">
        <v>0.30050000000000004</v>
      </c>
      <c r="BE464" s="811">
        <v>0.2833</v>
      </c>
      <c r="BF464" s="811">
        <v>0.25369999999999998</v>
      </c>
      <c r="BG464" s="811">
        <v>0.2177</v>
      </c>
      <c r="BH464" s="810">
        <v>7.5020300000000013</v>
      </c>
      <c r="BI464" s="405">
        <v>1.5444015444015413</v>
      </c>
      <c r="BJ464" s="405">
        <v>1.5686274509803866</v>
      </c>
      <c r="BK464" s="405">
        <v>1.5936254980079667</v>
      </c>
      <c r="BL464" s="306">
        <v>1.6194331983805599</v>
      </c>
      <c r="BM464" s="404">
        <v>1.6460905349794164</v>
      </c>
      <c r="BN464" s="306">
        <v>4.1434522482985736</v>
      </c>
      <c r="BO464" s="306">
        <v>12.41665060705337</v>
      </c>
      <c r="BP464" s="306">
        <v>12.364660025985286</v>
      </c>
      <c r="BQ464" s="306">
        <v>13.659857248338669</v>
      </c>
      <c r="BR464" s="306">
        <v>13.459927394582527</v>
      </c>
      <c r="BS464" s="306">
        <v>10.729746444032152</v>
      </c>
      <c r="BT464" s="306">
        <v>7.6206322795340897</v>
      </c>
      <c r="BU464" s="306">
        <v>6.071302506177223</v>
      </c>
      <c r="BV464" s="306">
        <v>11.667323610563663</v>
      </c>
      <c r="BW464" s="306">
        <v>16.536518144235181</v>
      </c>
      <c r="BX464" s="404">
        <v>7.7761499157033729</v>
      </c>
      <c r="BY464" s="405">
        <v>5.2746098079018822</v>
      </c>
      <c r="BZ464" s="788" t="s">
        <v>2637</v>
      </c>
      <c r="CA464" s="486">
        <v>-12.055281162356531</v>
      </c>
      <c r="CB464" s="348">
        <v>5.956623599548232</v>
      </c>
      <c r="CC464" s="404">
        <v>54.485194293185899</v>
      </c>
      <c r="CD464" s="570">
        <v>0.72325000000000006</v>
      </c>
      <c r="CE464" s="419">
        <v>0.79557500000000014</v>
      </c>
      <c r="CF464" s="419">
        <v>0.86908613000000023</v>
      </c>
      <c r="CG464" s="419">
        <v>0.94938968841200033</v>
      </c>
      <c r="CH464" s="496">
        <v>1.0371132956212692</v>
      </c>
      <c r="CI464" s="416">
        <v>4.3744141140332697</v>
      </c>
      <c r="CJ464" s="405">
        <v>28.912188460233111</v>
      </c>
      <c r="CK464" s="457">
        <v>0.82</v>
      </c>
      <c r="CL464" s="458">
        <v>13.77</v>
      </c>
      <c r="CM464" s="458">
        <v>-1.23</v>
      </c>
      <c r="CN464" s="525">
        <v>3.39</v>
      </c>
      <c r="CO464" s="508">
        <v>4.97</v>
      </c>
    </row>
    <row r="465" spans="1:93" ht="11.25" customHeight="1">
      <c r="A465" s="30" t="s">
        <v>3498</v>
      </c>
      <c r="B465" s="32" t="s">
        <v>2857</v>
      </c>
      <c r="C465" s="35" t="s">
        <v>1377</v>
      </c>
      <c r="D465" s="118">
        <v>43</v>
      </c>
      <c r="E465" s="121">
        <v>44</v>
      </c>
      <c r="F465" s="40" t="s">
        <v>1572</v>
      </c>
      <c r="G465" s="42" t="s">
        <v>1572</v>
      </c>
      <c r="H465" s="162">
        <v>98.98</v>
      </c>
      <c r="I465" s="229">
        <v>2.8389573651242674</v>
      </c>
      <c r="J465" s="125">
        <v>0.65500000000000003</v>
      </c>
      <c r="K465" s="125">
        <v>0.70250000000000001</v>
      </c>
      <c r="L465" s="191">
        <v>7.2519083969465603</v>
      </c>
      <c r="M465" s="215">
        <v>42158</v>
      </c>
      <c r="N465" s="44">
        <v>42160</v>
      </c>
      <c r="O465" s="34">
        <v>42185</v>
      </c>
      <c r="P465" s="268" t="s">
        <v>954</v>
      </c>
      <c r="Q465" s="201" t="s">
        <v>3005</v>
      </c>
      <c r="R465" s="224">
        <v>2.81</v>
      </c>
      <c r="S465" s="672">
        <v>65.962441314553999</v>
      </c>
      <c r="T465" s="681">
        <v>195.57169876018446</v>
      </c>
      <c r="U465" s="229">
        <v>23.23474178403756</v>
      </c>
      <c r="V465" s="263">
        <v>12</v>
      </c>
      <c r="W465" s="161">
        <v>4.26</v>
      </c>
      <c r="X465" s="149">
        <v>3.35</v>
      </c>
      <c r="Y465" s="155">
        <v>2.2000000000000002</v>
      </c>
      <c r="Z465" s="149">
        <v>8.4600000000000009</v>
      </c>
      <c r="AA465" s="156">
        <v>30</v>
      </c>
      <c r="AB465" s="432">
        <v>-1.2</v>
      </c>
      <c r="AC465" s="440">
        <v>8.57</v>
      </c>
      <c r="AD465" s="443">
        <v>2.5</v>
      </c>
      <c r="AE465" s="440">
        <v>6.94</v>
      </c>
      <c r="AF465" s="723">
        <v>17</v>
      </c>
      <c r="AG465" s="456">
        <v>146725</v>
      </c>
      <c r="AH465" s="653">
        <v>0.1</v>
      </c>
      <c r="AI465" s="767">
        <v>1.66</v>
      </c>
      <c r="AJ465" s="797">
        <v>3.0687505095727019</v>
      </c>
      <c r="AK465" s="686">
        <v>0.61383962117310087</v>
      </c>
      <c r="AL465" s="634">
        <v>13.058035714285721</v>
      </c>
      <c r="AM465" s="631">
        <v>8.3674346438462379</v>
      </c>
      <c r="AN465" s="631">
        <v>7.6718762739317548</v>
      </c>
      <c r="AO465" s="638">
        <v>12.498177063367354</v>
      </c>
      <c r="AP465" s="808">
        <v>2.5325000000000002</v>
      </c>
      <c r="AQ465" s="808">
        <v>2.2400000000000002</v>
      </c>
      <c r="AR465" s="809"/>
      <c r="AS465" s="808">
        <v>2.105</v>
      </c>
      <c r="AT465" s="796">
        <v>1.99</v>
      </c>
      <c r="AU465" s="809"/>
      <c r="AV465" s="821">
        <v>1.86</v>
      </c>
      <c r="AW465" s="821">
        <v>1.75</v>
      </c>
      <c r="AX465" s="811">
        <v>1.6</v>
      </c>
      <c r="AY465" s="811">
        <v>1.35</v>
      </c>
      <c r="AZ465" s="811">
        <v>1.1200000000000001</v>
      </c>
      <c r="BA465" s="811">
        <v>0.98</v>
      </c>
      <c r="BB465" s="811">
        <v>0.78</v>
      </c>
      <c r="BC465" s="811">
        <v>0.62</v>
      </c>
      <c r="BD465" s="811">
        <v>0.59</v>
      </c>
      <c r="BE465" s="811">
        <v>0.56999999999999995</v>
      </c>
      <c r="BF465" s="811">
        <v>0.55000000000000004</v>
      </c>
      <c r="BG465" s="811">
        <v>0.53</v>
      </c>
      <c r="BH465" s="810">
        <v>21.1675</v>
      </c>
      <c r="BI465" s="405">
        <v>13.058035714285721</v>
      </c>
      <c r="BJ465" s="405">
        <v>6.4133016627078598</v>
      </c>
      <c r="BK465" s="405">
        <v>5.7788944723618174</v>
      </c>
      <c r="BL465" s="306">
        <v>6.9892473118279508</v>
      </c>
      <c r="BM465" s="404">
        <v>6.2857142857142945</v>
      </c>
      <c r="BN465" s="306">
        <v>9.375</v>
      </c>
      <c r="BO465" s="306">
        <v>18.518518518518512</v>
      </c>
      <c r="BP465" s="306">
        <v>20.535714285714278</v>
      </c>
      <c r="BQ465" s="306">
        <v>14.285714285714302</v>
      </c>
      <c r="BR465" s="306">
        <v>25.641025641025639</v>
      </c>
      <c r="BS465" s="306">
        <v>25.806451612903224</v>
      </c>
      <c r="BT465" s="306">
        <v>5.0847457627118731</v>
      </c>
      <c r="BU465" s="306">
        <v>3.5087719298245723</v>
      </c>
      <c r="BV465" s="306">
        <v>3.6363636363636154</v>
      </c>
      <c r="BW465" s="306">
        <v>3.7735849056603765</v>
      </c>
      <c r="BX465" s="404">
        <v>11.246072268355602</v>
      </c>
      <c r="BY465" s="405">
        <v>7.6680015109573825</v>
      </c>
      <c r="BZ465" s="788" t="s">
        <v>1862</v>
      </c>
      <c r="CA465" s="486">
        <v>-12.723908144981538</v>
      </c>
      <c r="CB465" s="348">
        <v>10.510833639056022</v>
      </c>
      <c r="CC465" s="404">
        <v>65.490891347503123</v>
      </c>
      <c r="CD465" s="570">
        <v>2.5578250000000002</v>
      </c>
      <c r="CE465" s="420">
        <v>2.7770306025000004</v>
      </c>
      <c r="CF465" s="420">
        <v>2.9697565263135002</v>
      </c>
      <c r="CG465" s="420">
        <v>3.175857629239657</v>
      </c>
      <c r="CH465" s="497">
        <v>3.3962621487088889</v>
      </c>
      <c r="CI465" s="421">
        <v>14.876731906762046</v>
      </c>
      <c r="CJ465" s="409">
        <v>15.030038297395478</v>
      </c>
      <c r="CK465" s="468">
        <v>0.44</v>
      </c>
      <c r="CL465" s="469">
        <v>29.86</v>
      </c>
      <c r="CM465" s="469">
        <v>-1.77</v>
      </c>
      <c r="CN465" s="470">
        <v>2.19</v>
      </c>
      <c r="CO465" s="471">
        <v>6.95</v>
      </c>
    </row>
    <row r="466" spans="1:93" ht="11.25" customHeight="1">
      <c r="A466" s="129" t="s">
        <v>1067</v>
      </c>
      <c r="B466" s="16" t="s">
        <v>645</v>
      </c>
      <c r="C466" s="22" t="s">
        <v>886</v>
      </c>
      <c r="D466" s="116">
        <v>13</v>
      </c>
      <c r="E466" s="121">
        <v>243</v>
      </c>
      <c r="F466" s="78" t="s">
        <v>2659</v>
      </c>
      <c r="G466" s="50" t="s">
        <v>2659</v>
      </c>
      <c r="H466" s="183">
        <v>154.47</v>
      </c>
      <c r="I466" s="227">
        <v>0.33663494529682142</v>
      </c>
      <c r="J466" s="127">
        <v>0.105</v>
      </c>
      <c r="K466" s="127">
        <v>0.13</v>
      </c>
      <c r="L466" s="96">
        <v>23.809523809523814</v>
      </c>
      <c r="M466" s="105">
        <v>42060</v>
      </c>
      <c r="N466" s="20">
        <v>42062</v>
      </c>
      <c r="O466" s="21">
        <v>42080</v>
      </c>
      <c r="P466" s="269" t="s">
        <v>3431</v>
      </c>
      <c r="Q466" s="128" t="s">
        <v>2546</v>
      </c>
      <c r="R466" s="225">
        <v>0.52</v>
      </c>
      <c r="S466" s="675">
        <v>20.233463035019458</v>
      </c>
      <c r="T466" s="684">
        <v>140.7654244775714</v>
      </c>
      <c r="U466" s="227">
        <v>60.105058365758758</v>
      </c>
      <c r="V466" s="267">
        <v>6</v>
      </c>
      <c r="W466" s="169">
        <v>2.57</v>
      </c>
      <c r="X466" s="171">
        <v>4.54</v>
      </c>
      <c r="Y466" s="170">
        <v>5.21</v>
      </c>
      <c r="Z466" s="171">
        <v>2.17</v>
      </c>
      <c r="AA466" s="172">
        <v>3.9</v>
      </c>
      <c r="AB466" s="433">
        <v>-62</v>
      </c>
      <c r="AC466" s="441">
        <v>15.09</v>
      </c>
      <c r="AD466" s="442">
        <v>3.1</v>
      </c>
      <c r="AE466" s="442">
        <v>13.23</v>
      </c>
      <c r="AF466" s="724">
        <v>19</v>
      </c>
      <c r="AG466" s="461">
        <v>21746</v>
      </c>
      <c r="AH466" s="678">
        <v>0.2</v>
      </c>
      <c r="AI466" s="768">
        <v>0.49</v>
      </c>
      <c r="AJ466" s="796">
        <v>4.2082508963434755</v>
      </c>
      <c r="AK466" s="688">
        <v>1.1625684720797789</v>
      </c>
      <c r="AL466" s="632">
        <v>16.666666666666675</v>
      </c>
      <c r="AM466" s="633">
        <v>13.140240479934251</v>
      </c>
      <c r="AN466" s="633">
        <v>13.045577778664775</v>
      </c>
      <c r="AO466" s="234">
        <v>11.221341445228482</v>
      </c>
      <c r="AP466" s="803">
        <v>0.42</v>
      </c>
      <c r="AQ466" s="801">
        <v>0.36</v>
      </c>
      <c r="AR466" s="802"/>
      <c r="AS466" s="803">
        <v>0.33</v>
      </c>
      <c r="AT466" s="795">
        <v>0.28999999999999998</v>
      </c>
      <c r="AU466" s="802"/>
      <c r="AV466" s="826">
        <v>0.25750000000000001</v>
      </c>
      <c r="AW466" s="826">
        <v>0.22750000000000001</v>
      </c>
      <c r="AX466" s="806">
        <v>0.20499999999999999</v>
      </c>
      <c r="AY466" s="806">
        <v>0.185</v>
      </c>
      <c r="AZ466" s="806">
        <v>0.17249999999999999</v>
      </c>
      <c r="BA466" s="806">
        <v>0.16250000000000001</v>
      </c>
      <c r="BB466" s="806">
        <v>0.14499999999999999</v>
      </c>
      <c r="BC466" s="806">
        <v>0.11</v>
      </c>
      <c r="BD466" s="807">
        <v>0</v>
      </c>
      <c r="BE466" s="807">
        <v>0</v>
      </c>
      <c r="BF466" s="807">
        <v>0</v>
      </c>
      <c r="BG466" s="807">
        <v>0</v>
      </c>
      <c r="BH466" s="805">
        <v>2.8650000000000002</v>
      </c>
      <c r="BI466" s="407">
        <v>16.666666666666675</v>
      </c>
      <c r="BJ466" s="407">
        <v>9.0909090909090828</v>
      </c>
      <c r="BK466" s="407">
        <v>13.793103448275868</v>
      </c>
      <c r="BL466" s="394">
        <v>12.621359223300965</v>
      </c>
      <c r="BM466" s="406">
        <v>13.186813186813184</v>
      </c>
      <c r="BN466" s="394">
        <v>10.975609756097571</v>
      </c>
      <c r="BO466" s="394">
        <v>10.810810810810811</v>
      </c>
      <c r="BP466" s="394">
        <v>7.2463768115942129</v>
      </c>
      <c r="BQ466" s="394">
        <v>6.153846153846132</v>
      </c>
      <c r="BR466" s="394">
        <v>12.068965517241391</v>
      </c>
      <c r="BS466" s="394">
        <v>31.818181818181813</v>
      </c>
      <c r="BT466" s="394">
        <v>0</v>
      </c>
      <c r="BU466" s="394">
        <v>0</v>
      </c>
      <c r="BV466" s="394">
        <v>0</v>
      </c>
      <c r="BW466" s="394">
        <v>0</v>
      </c>
      <c r="BX466" s="406">
        <v>9.6288428322491804</v>
      </c>
      <c r="BY466" s="407">
        <v>8.0784392350432892</v>
      </c>
      <c r="BZ466" s="787" t="s">
        <v>1863</v>
      </c>
      <c r="CA466" s="682">
        <v>-46.722845641797164</v>
      </c>
      <c r="CB466" s="350">
        <v>13.382212723961597</v>
      </c>
      <c r="CC466" s="406">
        <v>62.840569276046764</v>
      </c>
      <c r="CD466" s="554">
        <v>0.42419999999999997</v>
      </c>
      <c r="CE466" s="417">
        <v>0.46661999999999998</v>
      </c>
      <c r="CF466" s="417">
        <v>0.51328200000000002</v>
      </c>
      <c r="CG466" s="417">
        <v>0.56461020000000006</v>
      </c>
      <c r="CH466" s="495">
        <v>0.62107122000000015</v>
      </c>
      <c r="CI466" s="418">
        <v>2.5897834200000003</v>
      </c>
      <c r="CJ466" s="407">
        <v>1.6765607690813751</v>
      </c>
      <c r="CK466" s="462">
        <v>0.36</v>
      </c>
      <c r="CL466" s="463">
        <v>23.58</v>
      </c>
      <c r="CM466" s="463">
        <v>-10.119999999999999</v>
      </c>
      <c r="CN466" s="529">
        <v>-2.4</v>
      </c>
      <c r="CO466" s="530">
        <v>2.31</v>
      </c>
    </row>
    <row r="467" spans="1:93" ht="11.25" customHeight="1">
      <c r="A467" s="23" t="s">
        <v>1703</v>
      </c>
      <c r="B467" s="24" t="s">
        <v>1678</v>
      </c>
      <c r="C467" s="98" t="s">
        <v>2865</v>
      </c>
      <c r="D467" s="117">
        <v>6</v>
      </c>
      <c r="E467" s="24">
        <v>422</v>
      </c>
      <c r="F467" s="57" t="s">
        <v>2659</v>
      </c>
      <c r="G467" s="49" t="s">
        <v>2659</v>
      </c>
      <c r="H467" s="184">
        <v>15.39</v>
      </c>
      <c r="I467" s="227">
        <v>4.4184535412605594</v>
      </c>
      <c r="J467" s="126">
        <v>0.15</v>
      </c>
      <c r="K467" s="126">
        <v>0.17</v>
      </c>
      <c r="L467" s="83">
        <v>13.333333333333353</v>
      </c>
      <c r="M467" s="214">
        <v>41494</v>
      </c>
      <c r="N467" s="62">
        <v>41498</v>
      </c>
      <c r="O467" s="63">
        <v>41509</v>
      </c>
      <c r="P467" s="93" t="s">
        <v>1923</v>
      </c>
      <c r="Q467" s="198" t="s">
        <v>2866</v>
      </c>
      <c r="R467" s="224">
        <v>0.68</v>
      </c>
      <c r="S467" s="231">
        <v>80</v>
      </c>
      <c r="T467" s="680">
        <v>83.622374645869996</v>
      </c>
      <c r="U467" s="227">
        <v>18.105882352941176</v>
      </c>
      <c r="V467" s="263">
        <v>3</v>
      </c>
      <c r="W467" s="161">
        <v>0.85</v>
      </c>
      <c r="X467" s="149">
        <v>7.24</v>
      </c>
      <c r="Y467" s="155">
        <v>1.37</v>
      </c>
      <c r="Z467" s="149">
        <v>4.1900000000000004</v>
      </c>
      <c r="AA467" s="156">
        <v>23.6</v>
      </c>
      <c r="AB467" s="432">
        <v>4.7</v>
      </c>
      <c r="AC467" s="440">
        <v>3.83</v>
      </c>
      <c r="AD467" s="443">
        <v>-1.7</v>
      </c>
      <c r="AE467" s="443">
        <v>2.5</v>
      </c>
      <c r="AF467" s="723">
        <v>7</v>
      </c>
      <c r="AG467" s="456">
        <v>312</v>
      </c>
      <c r="AH467" s="653">
        <v>3</v>
      </c>
      <c r="AI467" s="767">
        <v>0</v>
      </c>
      <c r="AJ467" s="796" t="s">
        <v>462</v>
      </c>
      <c r="AK467" s="688" t="s">
        <v>462</v>
      </c>
      <c r="AL467" s="634">
        <v>6.25</v>
      </c>
      <c r="AM467" s="631">
        <v>10.793165135089279</v>
      </c>
      <c r="AN467" s="631">
        <v>27.730844458753978</v>
      </c>
      <c r="AO467" s="235" t="s">
        <v>462</v>
      </c>
      <c r="AP467" s="813">
        <v>0.68</v>
      </c>
      <c r="AQ467" s="808">
        <v>0.64</v>
      </c>
      <c r="AR467" s="809"/>
      <c r="AS467" s="808">
        <v>0.6</v>
      </c>
      <c r="AT467" s="819">
        <v>0.5</v>
      </c>
      <c r="AU467" s="809"/>
      <c r="AV467" s="821">
        <v>0.45</v>
      </c>
      <c r="AW467" s="821">
        <v>0.2</v>
      </c>
      <c r="AX467" s="812">
        <v>0</v>
      </c>
      <c r="AY467" s="812">
        <v>0</v>
      </c>
      <c r="AZ467" s="812">
        <v>0</v>
      </c>
      <c r="BA467" s="812">
        <v>0</v>
      </c>
      <c r="BB467" s="812">
        <v>0</v>
      </c>
      <c r="BC467" s="812">
        <v>0</v>
      </c>
      <c r="BD467" s="812">
        <v>0</v>
      </c>
      <c r="BE467" s="812">
        <v>0</v>
      </c>
      <c r="BF467" s="812">
        <v>0</v>
      </c>
      <c r="BG467" s="812">
        <v>0</v>
      </c>
      <c r="BH467" s="810">
        <v>3.07</v>
      </c>
      <c r="BI467" s="405">
        <v>6.25</v>
      </c>
      <c r="BJ467" s="405">
        <v>6.6666666666666652</v>
      </c>
      <c r="BK467" s="405">
        <v>20</v>
      </c>
      <c r="BL467" s="306">
        <v>11.111111111111116</v>
      </c>
      <c r="BM467" s="404">
        <v>125</v>
      </c>
      <c r="BN467" s="306">
        <v>0</v>
      </c>
      <c r="BO467" s="306">
        <v>0</v>
      </c>
      <c r="BP467" s="306">
        <v>0</v>
      </c>
      <c r="BQ467" s="306">
        <v>0</v>
      </c>
      <c r="BR467" s="306">
        <v>0</v>
      </c>
      <c r="BS467" s="306">
        <v>0</v>
      </c>
      <c r="BT467" s="306">
        <v>0</v>
      </c>
      <c r="BU467" s="306">
        <v>0</v>
      </c>
      <c r="BV467" s="306">
        <v>0</v>
      </c>
      <c r="BW467" s="306">
        <v>0</v>
      </c>
      <c r="BX467" s="404">
        <v>11.268518518518517</v>
      </c>
      <c r="BY467" s="405">
        <v>30.905523875767997</v>
      </c>
      <c r="BZ467" s="788" t="s">
        <v>2441</v>
      </c>
      <c r="CA467" s="486">
        <v>14.043415647073363</v>
      </c>
      <c r="CB467" s="348">
        <v>32.149298000014539</v>
      </c>
      <c r="CC467" s="404">
        <v>45.349411764705877</v>
      </c>
      <c r="CD467" s="570">
        <v>0.71196000000000004</v>
      </c>
      <c r="CE467" s="419">
        <v>0.73922806800000007</v>
      </c>
      <c r="CF467" s="419">
        <v>0.75770876970000001</v>
      </c>
      <c r="CG467" s="419">
        <v>0.77665148894249991</v>
      </c>
      <c r="CH467" s="496">
        <v>0.79606777616606239</v>
      </c>
      <c r="CI467" s="416">
        <v>3.7816161028085626</v>
      </c>
      <c r="CJ467" s="405">
        <v>24.571904501680066</v>
      </c>
      <c r="CK467" s="457">
        <v>1.22</v>
      </c>
      <c r="CL467" s="458">
        <v>33.19</v>
      </c>
      <c r="CM467" s="458">
        <v>-5.45</v>
      </c>
      <c r="CN467" s="525">
        <v>2.95</v>
      </c>
      <c r="CO467" s="508">
        <v>12.57</v>
      </c>
    </row>
    <row r="468" spans="1:93" ht="11.25" customHeight="1">
      <c r="A468" s="23" t="s">
        <v>2161</v>
      </c>
      <c r="B468" s="24" t="s">
        <v>3731</v>
      </c>
      <c r="C468" s="217" t="s">
        <v>3314</v>
      </c>
      <c r="D468" s="117">
        <v>6</v>
      </c>
      <c r="E468" s="24">
        <v>423</v>
      </c>
      <c r="F468" s="57" t="s">
        <v>2659</v>
      </c>
      <c r="G468" s="49" t="s">
        <v>2659</v>
      </c>
      <c r="H468" s="184">
        <v>82.91</v>
      </c>
      <c r="I468" s="227">
        <v>0.94077915812326629</v>
      </c>
      <c r="J468" s="126">
        <v>0.16500000000000001</v>
      </c>
      <c r="K468" s="126">
        <v>0.19500000000000001</v>
      </c>
      <c r="L468" s="83">
        <v>18.181818181818187</v>
      </c>
      <c r="M468" s="214">
        <v>41577</v>
      </c>
      <c r="N468" s="62">
        <v>41579</v>
      </c>
      <c r="O468" s="63">
        <v>41593</v>
      </c>
      <c r="P468" s="93" t="s">
        <v>1518</v>
      </c>
      <c r="Q468" s="539" t="s">
        <v>3275</v>
      </c>
      <c r="R468" s="224">
        <v>0.78</v>
      </c>
      <c r="S468" s="231">
        <v>18.483412322274884</v>
      </c>
      <c r="T468" s="680">
        <v>140.97211845910911</v>
      </c>
      <c r="U468" s="227">
        <v>19.64691943127962</v>
      </c>
      <c r="V468" s="263">
        <v>1</v>
      </c>
      <c r="W468" s="161">
        <v>4.22</v>
      </c>
      <c r="X468" s="149">
        <v>1.66</v>
      </c>
      <c r="Y468" s="155">
        <v>1.18</v>
      </c>
      <c r="Z468" s="149">
        <v>6.65</v>
      </c>
      <c r="AA468" s="156">
        <v>37.299999999999997</v>
      </c>
      <c r="AB468" s="432">
        <v>13.2</v>
      </c>
      <c r="AC468" s="440">
        <v>12.88</v>
      </c>
      <c r="AD468" s="443">
        <v>21.5</v>
      </c>
      <c r="AE468" s="443">
        <v>11.84</v>
      </c>
      <c r="AF468" s="723">
        <v>27</v>
      </c>
      <c r="AG468" s="456">
        <v>8245</v>
      </c>
      <c r="AH468" s="653">
        <v>0.2</v>
      </c>
      <c r="AI468" s="767">
        <v>0.42</v>
      </c>
      <c r="AJ468" s="796">
        <v>1.1429346028628717</v>
      </c>
      <c r="AK468" s="688">
        <v>1.1356318061448312</v>
      </c>
      <c r="AL468" s="634">
        <v>13.043478260869579</v>
      </c>
      <c r="AM468" s="631">
        <v>13.746902159841756</v>
      </c>
      <c r="AN468" s="631">
        <v>24.573093961551741</v>
      </c>
      <c r="AO468" s="235">
        <v>21.63825795349188</v>
      </c>
      <c r="AP468" s="813">
        <v>0.78</v>
      </c>
      <c r="AQ468" s="808">
        <v>0.69</v>
      </c>
      <c r="AR468" s="809" t="s">
        <v>1127</v>
      </c>
      <c r="AS468" s="808">
        <v>0.61</v>
      </c>
      <c r="AT468" s="796">
        <v>0.53</v>
      </c>
      <c r="AU468" s="809"/>
      <c r="AV468" s="821">
        <v>0.45</v>
      </c>
      <c r="AW468" s="821">
        <v>0.26</v>
      </c>
      <c r="AX468" s="812">
        <v>0.12</v>
      </c>
      <c r="AY468" s="812">
        <v>0.12</v>
      </c>
      <c r="AZ468" s="812">
        <v>0.12</v>
      </c>
      <c r="BA468" s="812">
        <v>0.12</v>
      </c>
      <c r="BB468" s="811">
        <v>0.11</v>
      </c>
      <c r="BC468" s="811">
        <v>0.02</v>
      </c>
      <c r="BD468" s="812">
        <v>0</v>
      </c>
      <c r="BE468" s="812">
        <v>0</v>
      </c>
      <c r="BF468" s="812">
        <v>0</v>
      </c>
      <c r="BG468" s="812">
        <v>0</v>
      </c>
      <c r="BH468" s="810">
        <v>3.93</v>
      </c>
      <c r="BI468" s="405">
        <v>13.043478260869579</v>
      </c>
      <c r="BJ468" s="405">
        <v>13.114754098360649</v>
      </c>
      <c r="BK468" s="405">
        <v>15.094339622641506</v>
      </c>
      <c r="BL468" s="306">
        <v>17.777777777777782</v>
      </c>
      <c r="BM468" s="404">
        <v>73.07692307692308</v>
      </c>
      <c r="BN468" s="306">
        <v>116.6666666666667</v>
      </c>
      <c r="BO468" s="306">
        <v>0</v>
      </c>
      <c r="BP468" s="306">
        <v>0</v>
      </c>
      <c r="BQ468" s="306">
        <v>0</v>
      </c>
      <c r="BR468" s="306">
        <v>9.0909090909090828</v>
      </c>
      <c r="BS468" s="306">
        <v>450</v>
      </c>
      <c r="BT468" s="306">
        <v>0</v>
      </c>
      <c r="BU468" s="306">
        <v>0</v>
      </c>
      <c r="BV468" s="306">
        <v>0</v>
      </c>
      <c r="BW468" s="306">
        <v>0</v>
      </c>
      <c r="BX468" s="404">
        <v>47.190989906276549</v>
      </c>
      <c r="BY468" s="405">
        <v>112.25422548012712</v>
      </c>
      <c r="BZ468" s="788" t="s">
        <v>2441</v>
      </c>
      <c r="CA468" s="486">
        <v>5.8669536883953874</v>
      </c>
      <c r="CB468" s="348">
        <v>25.513873119675008</v>
      </c>
      <c r="CC468" s="404">
        <v>73.416966824644547</v>
      </c>
      <c r="CD468" s="570">
        <v>0.8580000000000001</v>
      </c>
      <c r="CE468" s="419">
        <v>0.94380000000000019</v>
      </c>
      <c r="CF468" s="419">
        <v>1.0381800000000003</v>
      </c>
      <c r="CG468" s="419">
        <v>1.1419980000000005</v>
      </c>
      <c r="CH468" s="496">
        <v>1.2561978000000007</v>
      </c>
      <c r="CI468" s="416">
        <v>5.2381758000000023</v>
      </c>
      <c r="CJ468" s="405">
        <v>6.3179059220841909</v>
      </c>
      <c r="CK468" s="457">
        <v>0.53</v>
      </c>
      <c r="CL468" s="458">
        <v>51.59</v>
      </c>
      <c r="CM468" s="458">
        <v>-0.69</v>
      </c>
      <c r="CN468" s="525">
        <v>1.36</v>
      </c>
      <c r="CO468" s="508">
        <v>16.03</v>
      </c>
    </row>
    <row r="469" spans="1:93" ht="11.25" customHeight="1">
      <c r="A469" s="23" t="s">
        <v>2115</v>
      </c>
      <c r="B469" s="24" t="s">
        <v>692</v>
      </c>
      <c r="C469" s="98" t="s">
        <v>886</v>
      </c>
      <c r="D469" s="117">
        <v>5</v>
      </c>
      <c r="E469" s="24">
        <v>618</v>
      </c>
      <c r="F469" s="38" t="s">
        <v>2049</v>
      </c>
      <c r="G469" s="39" t="s">
        <v>2049</v>
      </c>
      <c r="H469" s="184">
        <v>34.32</v>
      </c>
      <c r="I469" s="227">
        <v>3.2634032634032639</v>
      </c>
      <c r="J469" s="126">
        <v>0.26</v>
      </c>
      <c r="K469" s="126">
        <v>0.28000000000000003</v>
      </c>
      <c r="L469" s="83">
        <v>7.6923076923077094</v>
      </c>
      <c r="M469" s="140">
        <v>42039</v>
      </c>
      <c r="N469" s="27">
        <v>42041</v>
      </c>
      <c r="O469" s="28">
        <v>42066</v>
      </c>
      <c r="P469" s="93" t="s">
        <v>1884</v>
      </c>
      <c r="Q469" s="627"/>
      <c r="R469" s="224">
        <v>1.1200000000000001</v>
      </c>
      <c r="S469" s="231">
        <v>78.873239436619727</v>
      </c>
      <c r="T469" s="680">
        <v>72.49562830413285</v>
      </c>
      <c r="U469" s="227">
        <v>24.169014084507044</v>
      </c>
      <c r="V469" s="263">
        <v>12</v>
      </c>
      <c r="W469" s="161">
        <v>1.42</v>
      </c>
      <c r="X469" s="149">
        <v>11.15</v>
      </c>
      <c r="Y469" s="155">
        <v>4.3600000000000003</v>
      </c>
      <c r="Z469" s="149">
        <v>2.77</v>
      </c>
      <c r="AA469" s="156">
        <v>14.9</v>
      </c>
      <c r="AB469" s="432">
        <v>-14.5</v>
      </c>
      <c r="AC469" s="440">
        <v>6.41</v>
      </c>
      <c r="AD469" s="443">
        <v>3.1</v>
      </c>
      <c r="AE469" s="443">
        <v>2.17</v>
      </c>
      <c r="AF469" s="723">
        <v>22</v>
      </c>
      <c r="AG469" s="456">
        <v>216239</v>
      </c>
      <c r="AH469" s="653">
        <v>0.02</v>
      </c>
      <c r="AI469" s="767">
        <v>0.48</v>
      </c>
      <c r="AJ469" s="796">
        <v>1.7378694213478538</v>
      </c>
      <c r="AK469" s="688">
        <v>1.2412246570629748</v>
      </c>
      <c r="AL469" s="634">
        <v>8.3333333333333481</v>
      </c>
      <c r="AM469" s="631">
        <v>9.1392883061105934</v>
      </c>
      <c r="AN469" s="631">
        <v>5.387395206178347</v>
      </c>
      <c r="AO469" s="235">
        <v>4.3403868715645499</v>
      </c>
      <c r="AP469" s="808">
        <v>1.04</v>
      </c>
      <c r="AQ469" s="808">
        <v>0.96</v>
      </c>
      <c r="AR469" s="809"/>
      <c r="AS469" s="808">
        <v>0.88</v>
      </c>
      <c r="AT469" s="796">
        <v>0.8</v>
      </c>
      <c r="AU469" s="809"/>
      <c r="AV469" s="827">
        <v>0.72</v>
      </c>
      <c r="AW469" s="827">
        <v>0.8</v>
      </c>
      <c r="AX469" s="811">
        <v>1.28</v>
      </c>
      <c r="AY469" s="811">
        <v>1.1599999999999999</v>
      </c>
      <c r="AZ469" s="811">
        <v>0.96</v>
      </c>
      <c r="BA469" s="811">
        <v>0.76</v>
      </c>
      <c r="BB469" s="811">
        <v>0.68</v>
      </c>
      <c r="BC469" s="811">
        <v>0.6</v>
      </c>
      <c r="BD469" s="811">
        <v>0.52</v>
      </c>
      <c r="BE469" s="811">
        <v>0.44</v>
      </c>
      <c r="BF469" s="811">
        <v>0.36</v>
      </c>
      <c r="BG469" s="811">
        <v>0.30667</v>
      </c>
      <c r="BH469" s="810">
        <v>12.266669999999998</v>
      </c>
      <c r="BI469" s="405">
        <v>8.3333333333333481</v>
      </c>
      <c r="BJ469" s="405">
        <v>9.0909090909090828</v>
      </c>
      <c r="BK469" s="405">
        <v>9.9999999999999858</v>
      </c>
      <c r="BL469" s="306">
        <v>11.111111111111116</v>
      </c>
      <c r="BM469" s="851">
        <v>0</v>
      </c>
      <c r="BN469" s="306">
        <v>0</v>
      </c>
      <c r="BO469" s="306">
        <v>10.344827586206918</v>
      </c>
      <c r="BP469" s="306">
        <v>20.833333333333325</v>
      </c>
      <c r="BQ469" s="306">
        <v>26.315789473684205</v>
      </c>
      <c r="BR469" s="306">
        <v>11.764705882352944</v>
      </c>
      <c r="BS469" s="306">
        <v>13.333333333333353</v>
      </c>
      <c r="BT469" s="306">
        <v>15.384615384615374</v>
      </c>
      <c r="BU469" s="306">
        <v>18.181818181818187</v>
      </c>
      <c r="BV469" s="306">
        <v>22.222222222222232</v>
      </c>
      <c r="BW469" s="306">
        <v>17.39002836925685</v>
      </c>
      <c r="BX469" s="404">
        <v>12.95373515347846</v>
      </c>
      <c r="BY469" s="405">
        <v>7.1731550001478217</v>
      </c>
      <c r="BZ469" s="788" t="s">
        <v>1863</v>
      </c>
      <c r="CA469" s="486">
        <v>-15.518215614925433</v>
      </c>
      <c r="CB469" s="348">
        <v>8.6507984695816109</v>
      </c>
      <c r="CC469" s="404">
        <v>47.822130352634609</v>
      </c>
      <c r="CD469" s="570">
        <v>1.0504</v>
      </c>
      <c r="CE469" s="419">
        <v>1.11773064</v>
      </c>
      <c r="CF469" s="419">
        <v>1.1419853948880001</v>
      </c>
      <c r="CG469" s="419">
        <v>1.1667664779570697</v>
      </c>
      <c r="CH469" s="496">
        <v>1.1920853105287381</v>
      </c>
      <c r="CI469" s="416">
        <v>5.6689678233738086</v>
      </c>
      <c r="CJ469" s="405">
        <v>16.517971513326948</v>
      </c>
      <c r="CK469" s="457">
        <v>0.76</v>
      </c>
      <c r="CL469" s="458">
        <v>26.95</v>
      </c>
      <c r="CM469" s="458">
        <v>-1.86</v>
      </c>
      <c r="CN469" s="525">
        <v>5.81</v>
      </c>
      <c r="CO469" s="508">
        <v>14.56</v>
      </c>
    </row>
    <row r="470" spans="1:93" ht="11.25" customHeight="1">
      <c r="A470" s="30" t="s">
        <v>1139</v>
      </c>
      <c r="B470" s="32" t="s">
        <v>1140</v>
      </c>
      <c r="C470" s="524" t="s">
        <v>3418</v>
      </c>
      <c r="D470" s="118">
        <v>7</v>
      </c>
      <c r="E470" s="24">
        <v>406</v>
      </c>
      <c r="F470" s="40" t="s">
        <v>1572</v>
      </c>
      <c r="G470" s="42" t="s">
        <v>1572</v>
      </c>
      <c r="H470" s="185">
        <v>82.96</v>
      </c>
      <c r="I470" s="227">
        <v>4.8216007714561231</v>
      </c>
      <c r="J470" s="125">
        <v>0.94</v>
      </c>
      <c r="K470" s="125">
        <v>1</v>
      </c>
      <c r="L470" s="84">
        <v>6.3829787234042534</v>
      </c>
      <c r="M470" s="215">
        <v>41905</v>
      </c>
      <c r="N470" s="44">
        <v>41907</v>
      </c>
      <c r="O470" s="34">
        <v>41922</v>
      </c>
      <c r="P470" s="268" t="s">
        <v>2157</v>
      </c>
      <c r="Q470" s="32"/>
      <c r="R470" s="192">
        <v>4</v>
      </c>
      <c r="S470" s="672">
        <v>83.507306889352819</v>
      </c>
      <c r="T470" s="681" t="s">
        <v>462</v>
      </c>
      <c r="U470" s="229">
        <v>17.319415448851775</v>
      </c>
      <c r="V470" s="264">
        <v>12</v>
      </c>
      <c r="W470" s="162">
        <v>4.79</v>
      </c>
      <c r="X470" s="150">
        <v>4.38</v>
      </c>
      <c r="Y470" s="157">
        <v>4.33</v>
      </c>
      <c r="Z470" s="150" t="s">
        <v>462</v>
      </c>
      <c r="AA470" s="1026">
        <v>-92.1</v>
      </c>
      <c r="AB470" s="434">
        <v>-9.1</v>
      </c>
      <c r="AC470" s="444">
        <v>8.09</v>
      </c>
      <c r="AD470" s="445">
        <v>8.1</v>
      </c>
      <c r="AE470" s="445">
        <v>3.95</v>
      </c>
      <c r="AF470" s="725">
        <v>18</v>
      </c>
      <c r="AG470" s="467">
        <v>128897</v>
      </c>
      <c r="AH470" s="679">
        <v>0.3</v>
      </c>
      <c r="AI470" s="769" t="s">
        <v>462</v>
      </c>
      <c r="AJ470" s="796">
        <v>1.4835124719707278</v>
      </c>
      <c r="AK470" s="688" t="s">
        <v>462</v>
      </c>
      <c r="AL470" s="635">
        <v>11.174785100286533</v>
      </c>
      <c r="AM470" s="636">
        <v>12.986480805075807</v>
      </c>
      <c r="AN470" s="636">
        <v>12.016451022962894</v>
      </c>
      <c r="AO470" s="236" t="s">
        <v>462</v>
      </c>
      <c r="AP470" s="814">
        <v>3.88</v>
      </c>
      <c r="AQ470" s="814">
        <v>3.49</v>
      </c>
      <c r="AR470" s="815"/>
      <c r="AS470" s="814">
        <v>3.16</v>
      </c>
      <c r="AT470" s="797">
        <v>2.69</v>
      </c>
      <c r="AU470" s="815"/>
      <c r="AV470" s="828">
        <v>2.38</v>
      </c>
      <c r="AW470" s="828">
        <v>2.2000000000000002</v>
      </c>
      <c r="AX470" s="817">
        <v>1</v>
      </c>
      <c r="AY470" s="820">
        <v>0</v>
      </c>
      <c r="AZ470" s="820">
        <v>0</v>
      </c>
      <c r="BA470" s="820">
        <v>0</v>
      </c>
      <c r="BB470" s="820">
        <v>0</v>
      </c>
      <c r="BC470" s="820">
        <v>0</v>
      </c>
      <c r="BD470" s="820">
        <v>0</v>
      </c>
      <c r="BE470" s="820">
        <v>0</v>
      </c>
      <c r="BF470" s="820">
        <v>0</v>
      </c>
      <c r="BG470" s="820">
        <v>0</v>
      </c>
      <c r="BH470" s="816">
        <v>18.8</v>
      </c>
      <c r="BI470" s="409">
        <v>11.174785100286533</v>
      </c>
      <c r="BJ470" s="409">
        <v>10.443037974683556</v>
      </c>
      <c r="BK470" s="409">
        <v>17.472118959107807</v>
      </c>
      <c r="BL470" s="395">
        <v>13.025210084033612</v>
      </c>
      <c r="BM470" s="408">
        <v>8.1818181818181799</v>
      </c>
      <c r="BN470" s="395">
        <v>120</v>
      </c>
      <c r="BO470" s="395">
        <v>0</v>
      </c>
      <c r="BP470" s="395">
        <v>0</v>
      </c>
      <c r="BQ470" s="395">
        <v>0</v>
      </c>
      <c r="BR470" s="395">
        <v>0</v>
      </c>
      <c r="BS470" s="395">
        <v>0</v>
      </c>
      <c r="BT470" s="395">
        <v>0</v>
      </c>
      <c r="BU470" s="395">
        <v>0</v>
      </c>
      <c r="BV470" s="395">
        <v>0</v>
      </c>
      <c r="BW470" s="395">
        <v>0</v>
      </c>
      <c r="BX470" s="408">
        <v>12.019798019995312</v>
      </c>
      <c r="BY470" s="409">
        <v>29.449021358918746</v>
      </c>
      <c r="BZ470" s="654" t="s">
        <v>1862</v>
      </c>
      <c r="CA470" s="487">
        <v>-0.48136365443275864</v>
      </c>
      <c r="CB470" s="349">
        <v>16.838051794419016</v>
      </c>
      <c r="CC470" s="408">
        <v>48.858817127881665</v>
      </c>
      <c r="CD470" s="574">
        <v>3.9188000000000001</v>
      </c>
      <c r="CE470" s="420">
        <v>4.2358309199999997</v>
      </c>
      <c r="CF470" s="420">
        <v>4.40314624134</v>
      </c>
      <c r="CG470" s="420">
        <v>4.5770705178729303</v>
      </c>
      <c r="CH470" s="497">
        <v>4.7578648033289115</v>
      </c>
      <c r="CI470" s="421">
        <v>21.892712482541839</v>
      </c>
      <c r="CJ470" s="409">
        <v>26.389479848772712</v>
      </c>
      <c r="CK470" s="468">
        <v>0.9</v>
      </c>
      <c r="CL470" s="469">
        <v>10.25</v>
      </c>
      <c r="CM470" s="469">
        <v>-6.96</v>
      </c>
      <c r="CN470" s="528">
        <v>0.67</v>
      </c>
      <c r="CO470" s="476">
        <v>-0.92</v>
      </c>
    </row>
    <row r="471" spans="1:93" ht="11.25" customHeight="1">
      <c r="A471" s="15" t="s">
        <v>3333</v>
      </c>
      <c r="B471" s="16" t="s">
        <v>156</v>
      </c>
      <c r="C471" s="22" t="s">
        <v>2172</v>
      </c>
      <c r="D471" s="116">
        <v>36</v>
      </c>
      <c r="E471" s="121">
        <v>71</v>
      </c>
      <c r="F471" s="36" t="s">
        <v>2049</v>
      </c>
      <c r="G471" s="37" t="s">
        <v>2049</v>
      </c>
      <c r="H471" s="169">
        <v>37.299999999999997</v>
      </c>
      <c r="I471" s="226">
        <v>3.4316353887399469</v>
      </c>
      <c r="J471" s="127">
        <v>0.31</v>
      </c>
      <c r="K471" s="127">
        <v>0.32</v>
      </c>
      <c r="L471" s="1113">
        <v>3.2258064516129004</v>
      </c>
      <c r="M471" s="875">
        <v>41719</v>
      </c>
      <c r="N471" s="873">
        <v>41723</v>
      </c>
      <c r="O471" s="874">
        <v>41744</v>
      </c>
      <c r="P471" s="269" t="s">
        <v>1514</v>
      </c>
      <c r="Q471" s="24"/>
      <c r="R471" s="224">
        <v>1.28</v>
      </c>
      <c r="S471" s="675">
        <v>69.189189189189179</v>
      </c>
      <c r="T471" s="684">
        <v>41.361037570268792</v>
      </c>
      <c r="U471" s="227">
        <v>20.162162162162161</v>
      </c>
      <c r="V471" s="263">
        <v>10</v>
      </c>
      <c r="W471" s="161">
        <v>1.85</v>
      </c>
      <c r="X471" s="149">
        <v>4.03</v>
      </c>
      <c r="Y471" s="155">
        <v>2</v>
      </c>
      <c r="Z471" s="149">
        <v>2.23</v>
      </c>
      <c r="AA471" s="156">
        <v>10.8</v>
      </c>
      <c r="AB471" s="432">
        <v>3.4</v>
      </c>
      <c r="AC471" s="440">
        <v>7.02</v>
      </c>
      <c r="AD471" s="443">
        <v>2</v>
      </c>
      <c r="AE471" s="440">
        <v>5</v>
      </c>
      <c r="AF471" s="723">
        <v>9</v>
      </c>
      <c r="AG471" s="456">
        <v>2934</v>
      </c>
      <c r="AH471" s="653">
        <v>1.4</v>
      </c>
      <c r="AI471" s="767">
        <v>1.36</v>
      </c>
      <c r="AJ471" s="795">
        <v>1.7432845113088624</v>
      </c>
      <c r="AK471" s="794">
        <v>0.85738894202352167</v>
      </c>
      <c r="AL471" s="634">
        <v>3.2520325203251987</v>
      </c>
      <c r="AM471" s="631">
        <v>3.3638380332860152</v>
      </c>
      <c r="AN471" s="631">
        <v>3.4865690226177248</v>
      </c>
      <c r="AO471" s="638">
        <v>4.0664963725670189</v>
      </c>
      <c r="AP471" s="808">
        <v>1.27</v>
      </c>
      <c r="AQ471" s="808">
        <v>1.23</v>
      </c>
      <c r="AR471" s="809"/>
      <c r="AS471" s="808">
        <v>1.19</v>
      </c>
      <c r="AT471" s="796">
        <v>1.1499999999999999</v>
      </c>
      <c r="AU471" s="809"/>
      <c r="AV471" s="821">
        <v>1.1100000000000001</v>
      </c>
      <c r="AW471" s="821">
        <v>1.07</v>
      </c>
      <c r="AX471" s="811">
        <v>1.03</v>
      </c>
      <c r="AY471" s="811">
        <v>0.99</v>
      </c>
      <c r="AZ471" s="811">
        <v>0.95</v>
      </c>
      <c r="BA471" s="811">
        <v>0.90500000000000003</v>
      </c>
      <c r="BB471" s="811">
        <v>0.85250000000000004</v>
      </c>
      <c r="BC471" s="811">
        <v>0.82250000000000001</v>
      </c>
      <c r="BD471" s="811">
        <v>0.79249999999999998</v>
      </c>
      <c r="BE471" s="811">
        <v>0.76</v>
      </c>
      <c r="BF471" s="811">
        <v>0.72</v>
      </c>
      <c r="BG471" s="811">
        <v>0.68</v>
      </c>
      <c r="BH471" s="810">
        <v>15.522500000000001</v>
      </c>
      <c r="BI471" s="405">
        <v>3.2520325203251987</v>
      </c>
      <c r="BJ471" s="405">
        <v>3.3613445378151363</v>
      </c>
      <c r="BK471" s="405">
        <v>3.4782608695652195</v>
      </c>
      <c r="BL471" s="306">
        <v>3.603603603603589</v>
      </c>
      <c r="BM471" s="404">
        <v>3.7383177570093462</v>
      </c>
      <c r="BN471" s="306">
        <v>3.8834951456310662</v>
      </c>
      <c r="BO471" s="306">
        <v>4.0404040404040442</v>
      </c>
      <c r="BP471" s="306">
        <v>4.2105263157894868</v>
      </c>
      <c r="BQ471" s="306">
        <v>4.9723756906077332</v>
      </c>
      <c r="BR471" s="306">
        <v>6.1583577712609916</v>
      </c>
      <c r="BS471" s="306">
        <v>3.6474164133738718</v>
      </c>
      <c r="BT471" s="306">
        <v>3.7854889589905349</v>
      </c>
      <c r="BU471" s="306">
        <v>4.2763157894736725</v>
      </c>
      <c r="BV471" s="306">
        <v>5.555555555555558</v>
      </c>
      <c r="BW471" s="306">
        <v>5.8823529411764497</v>
      </c>
      <c r="BX471" s="404">
        <v>4.2563898607054602</v>
      </c>
      <c r="BY471" s="405">
        <v>0.90746369545606298</v>
      </c>
      <c r="BZ471" s="788" t="s">
        <v>52</v>
      </c>
      <c r="CA471" s="486">
        <v>-13.243957750804491</v>
      </c>
      <c r="CB471" s="348">
        <v>6.9182044113576717</v>
      </c>
      <c r="CC471" s="404">
        <v>50.130430995422017</v>
      </c>
      <c r="CD471" s="570">
        <v>1.31318</v>
      </c>
      <c r="CE471" s="419">
        <v>1.405365236</v>
      </c>
      <c r="CF471" s="419">
        <v>1.4756334978000001</v>
      </c>
      <c r="CG471" s="419">
        <v>1.5494151726900001</v>
      </c>
      <c r="CH471" s="496">
        <v>1.6268859313245001</v>
      </c>
      <c r="CI471" s="416">
        <v>7.3704798378144991</v>
      </c>
      <c r="CJ471" s="405">
        <v>19.759999565186327</v>
      </c>
      <c r="CK471" s="457">
        <v>0.54</v>
      </c>
      <c r="CL471" s="458">
        <v>16.27</v>
      </c>
      <c r="CM471" s="458">
        <v>-9.2200000000000006</v>
      </c>
      <c r="CN471" s="459">
        <v>-4.7699999999999996</v>
      </c>
      <c r="CO471" s="460">
        <v>2.06</v>
      </c>
    </row>
    <row r="472" spans="1:93" ht="11.25" customHeight="1">
      <c r="A472" s="23" t="s">
        <v>2241</v>
      </c>
      <c r="B472" s="24" t="s">
        <v>2242</v>
      </c>
      <c r="C472" s="98" t="s">
        <v>3252</v>
      </c>
      <c r="D472" s="117">
        <v>14</v>
      </c>
      <c r="E472" s="121">
        <v>212</v>
      </c>
      <c r="F472" s="57" t="s">
        <v>2659</v>
      </c>
      <c r="G472" s="49" t="s">
        <v>2659</v>
      </c>
      <c r="H472" s="184">
        <v>49.89</v>
      </c>
      <c r="I472" s="227">
        <v>5.4119061936259776</v>
      </c>
      <c r="J472" s="1031">
        <v>0.66</v>
      </c>
      <c r="K472" s="113">
        <v>0.67500000000000004</v>
      </c>
      <c r="L472" s="83">
        <v>2.2727272727272707</v>
      </c>
      <c r="M472" s="140">
        <v>42032</v>
      </c>
      <c r="N472" s="27">
        <v>42034</v>
      </c>
      <c r="O472" s="28">
        <v>42048</v>
      </c>
      <c r="P472" s="93" t="s">
        <v>2158</v>
      </c>
      <c r="Q472" s="91"/>
      <c r="R472" s="224">
        <v>2.7</v>
      </c>
      <c r="S472" s="231">
        <v>114.89361702127661</v>
      </c>
      <c r="T472" s="680">
        <v>46.993896722819287</v>
      </c>
      <c r="U472" s="227">
        <v>21.229787234042554</v>
      </c>
      <c r="V472" s="263">
        <v>12</v>
      </c>
      <c r="W472" s="161">
        <v>2.35</v>
      </c>
      <c r="X472" s="149">
        <v>2.62</v>
      </c>
      <c r="Y472" s="155">
        <v>0.43</v>
      </c>
      <c r="Z472" s="149">
        <v>2.29</v>
      </c>
      <c r="AA472" s="713">
        <v>20.3</v>
      </c>
      <c r="AB472" s="432">
        <v>-15</v>
      </c>
      <c r="AC472" s="440">
        <v>12.89</v>
      </c>
      <c r="AD472" s="443">
        <v>7.5</v>
      </c>
      <c r="AE472" s="440">
        <v>8.1</v>
      </c>
      <c r="AF472" s="723">
        <v>17</v>
      </c>
      <c r="AG472" s="456">
        <v>18561</v>
      </c>
      <c r="AH472" s="653">
        <v>0.4</v>
      </c>
      <c r="AI472" s="767">
        <v>1.08</v>
      </c>
      <c r="AJ472" s="796">
        <v>0.94373719810785828</v>
      </c>
      <c r="AK472" s="688">
        <v>0.85585173519559898</v>
      </c>
      <c r="AL472" s="634">
        <v>9.6774193548387011</v>
      </c>
      <c r="AM472" s="631">
        <v>9.3074373476593752</v>
      </c>
      <c r="AN472" s="631">
        <v>7.0780289858089374</v>
      </c>
      <c r="AO472" s="235">
        <v>8.2701578962053546</v>
      </c>
      <c r="AP472" s="808">
        <v>2.5499999999999998</v>
      </c>
      <c r="AQ472" s="808">
        <v>2.3250000000000002</v>
      </c>
      <c r="AR472" s="809"/>
      <c r="AS472" s="808">
        <v>2.12</v>
      </c>
      <c r="AT472" s="796">
        <v>1.9524999999999999</v>
      </c>
      <c r="AU472" s="809"/>
      <c r="AV472" s="821">
        <v>1.8774999999999999</v>
      </c>
      <c r="AW472" s="821">
        <v>1.8115000000000001</v>
      </c>
      <c r="AX472" s="811">
        <v>1.7479999999999998</v>
      </c>
      <c r="AY472" s="811">
        <v>1.6415</v>
      </c>
      <c r="AZ472" s="811">
        <v>1.4355</v>
      </c>
      <c r="BA472" s="811">
        <v>1.2879999999999998</v>
      </c>
      <c r="BB472" s="811">
        <v>1.1519999999999999</v>
      </c>
      <c r="BC472" s="811">
        <v>1.0940000000000001</v>
      </c>
      <c r="BD472" s="811">
        <v>1.0569999999999999</v>
      </c>
      <c r="BE472" s="811">
        <v>0.97550000000000003</v>
      </c>
      <c r="BF472" s="812">
        <v>0.91300000000000003</v>
      </c>
      <c r="BG472" s="811">
        <v>0.92199999999999993</v>
      </c>
      <c r="BH472" s="810">
        <v>24.863000000000003</v>
      </c>
      <c r="BI472" s="405">
        <v>9.6774193548387011</v>
      </c>
      <c r="BJ472" s="405">
        <v>9.6698113207547287</v>
      </c>
      <c r="BK472" s="405">
        <v>8.5787451984635119</v>
      </c>
      <c r="BL472" s="306">
        <v>3.9946737683089095</v>
      </c>
      <c r="BM472" s="404">
        <v>3.6433894562517111</v>
      </c>
      <c r="BN472" s="306">
        <v>3.6327231121281667</v>
      </c>
      <c r="BO472" s="306">
        <v>6.4879683216570116</v>
      </c>
      <c r="BP472" s="306">
        <v>14.350400557297105</v>
      </c>
      <c r="BQ472" s="306">
        <v>11.451863354037272</v>
      </c>
      <c r="BR472" s="306">
        <v>11.805555555555557</v>
      </c>
      <c r="BS472" s="306">
        <v>5.3016453382083828</v>
      </c>
      <c r="BT472" s="306">
        <v>3.5004730368968895</v>
      </c>
      <c r="BU472" s="306">
        <v>8.354689902614032</v>
      </c>
      <c r="BV472" s="306">
        <v>6.8455640744797375</v>
      </c>
      <c r="BW472" s="306">
        <v>0</v>
      </c>
      <c r="BX472" s="404">
        <v>7.152994823432782</v>
      </c>
      <c r="BY472" s="405">
        <v>3.7529394241104637</v>
      </c>
      <c r="BZ472" s="788" t="s">
        <v>1465</v>
      </c>
      <c r="CA472" s="486">
        <v>-8.7398520546076384</v>
      </c>
      <c r="CB472" s="348">
        <v>12.489935179434916</v>
      </c>
      <c r="CC472" s="404">
        <v>56.446404116931959</v>
      </c>
      <c r="CD472" s="570">
        <v>2.5754999999999999</v>
      </c>
      <c r="CE472" s="419">
        <v>2.8330500000000001</v>
      </c>
      <c r="CF472" s="419">
        <v>3.0625270499999999</v>
      </c>
      <c r="CG472" s="419">
        <v>3.3105917410499996</v>
      </c>
      <c r="CH472" s="496">
        <v>3.5787496720750496</v>
      </c>
      <c r="CI472" s="416">
        <v>15.360418463125049</v>
      </c>
      <c r="CJ472" s="405">
        <v>30.788571784175282</v>
      </c>
      <c r="CK472" s="457">
        <v>0.56999999999999995</v>
      </c>
      <c r="CL472" s="458">
        <v>15.91</v>
      </c>
      <c r="CM472" s="458">
        <v>-16.27</v>
      </c>
      <c r="CN472" s="525">
        <v>-0.7</v>
      </c>
      <c r="CO472" s="508">
        <v>-7.47</v>
      </c>
    </row>
    <row r="473" spans="1:93" ht="11.25" customHeight="1">
      <c r="A473" s="23" t="s">
        <v>1147</v>
      </c>
      <c r="B473" s="24" t="s">
        <v>527</v>
      </c>
      <c r="C473" s="29" t="s">
        <v>2271</v>
      </c>
      <c r="D473" s="117">
        <v>20</v>
      </c>
      <c r="E473" s="121">
        <v>155</v>
      </c>
      <c r="F473" s="38" t="s">
        <v>2049</v>
      </c>
      <c r="G473" s="39" t="s">
        <v>2049</v>
      </c>
      <c r="H473" s="161">
        <v>153.33000000000001</v>
      </c>
      <c r="I473" s="227">
        <v>1.3826387530163697</v>
      </c>
      <c r="J473" s="113">
        <v>0.48</v>
      </c>
      <c r="K473" s="113">
        <v>0.53</v>
      </c>
      <c r="L473" s="83">
        <v>10.416666666666675</v>
      </c>
      <c r="M473" s="140">
        <v>42061</v>
      </c>
      <c r="N473" s="27">
        <v>42065</v>
      </c>
      <c r="O473" s="28">
        <v>42079</v>
      </c>
      <c r="P473" s="93" t="s">
        <v>3618</v>
      </c>
      <c r="Q473" s="198"/>
      <c r="R473" s="224">
        <v>2.12</v>
      </c>
      <c r="S473" s="231">
        <v>31.879699248120303</v>
      </c>
      <c r="T473" s="680">
        <v>245.66926113734513</v>
      </c>
      <c r="U473" s="227">
        <v>23.057142857142857</v>
      </c>
      <c r="V473" s="263">
        <v>12</v>
      </c>
      <c r="W473" s="161">
        <v>6.65</v>
      </c>
      <c r="X473" s="149">
        <v>1.32</v>
      </c>
      <c r="Y473" s="155">
        <v>2.27</v>
      </c>
      <c r="Z473" s="149">
        <v>11.66</v>
      </c>
      <c r="AA473" s="156">
        <v>60.4</v>
      </c>
      <c r="AB473" s="432">
        <v>23.1</v>
      </c>
      <c r="AC473" s="440">
        <v>17.28</v>
      </c>
      <c r="AD473" s="443">
        <v>34.200000000000003</v>
      </c>
      <c r="AE473" s="440">
        <v>17.5</v>
      </c>
      <c r="AF473" s="723">
        <v>14</v>
      </c>
      <c r="AG473" s="456">
        <v>10181</v>
      </c>
      <c r="AH473" s="653">
        <v>1.1000000000000001</v>
      </c>
      <c r="AI473" s="767">
        <v>0.26</v>
      </c>
      <c r="AJ473" s="796">
        <v>0.57720968152922625</v>
      </c>
      <c r="AK473" s="688">
        <v>1.2852136051609069</v>
      </c>
      <c r="AL473" s="634">
        <v>14.285714285714279</v>
      </c>
      <c r="AM473" s="631">
        <v>28.731917947417294</v>
      </c>
      <c r="AN473" s="631">
        <v>19.740571108299541</v>
      </c>
      <c r="AO473" s="235">
        <v>15.359758898465792</v>
      </c>
      <c r="AP473" s="808">
        <v>1.92</v>
      </c>
      <c r="AQ473" s="808">
        <v>1.68</v>
      </c>
      <c r="AR473" s="809"/>
      <c r="AS473" s="808">
        <v>1.48</v>
      </c>
      <c r="AT473" s="796">
        <v>0.9</v>
      </c>
      <c r="AU473" s="809"/>
      <c r="AV473" s="821">
        <v>0.8</v>
      </c>
      <c r="AW473" s="821">
        <v>0.78</v>
      </c>
      <c r="AX473" s="811">
        <v>0.76</v>
      </c>
      <c r="AY473" s="811">
        <v>0.68</v>
      </c>
      <c r="AZ473" s="811">
        <v>0.62</v>
      </c>
      <c r="BA473" s="811">
        <v>0.56000000000000005</v>
      </c>
      <c r="BB473" s="811">
        <v>0.46</v>
      </c>
      <c r="BC473" s="811">
        <v>0.31</v>
      </c>
      <c r="BD473" s="811">
        <v>0.28000000000000003</v>
      </c>
      <c r="BE473" s="811">
        <v>0.25</v>
      </c>
      <c r="BF473" s="811">
        <v>0.22</v>
      </c>
      <c r="BG473" s="811">
        <v>0.2</v>
      </c>
      <c r="BH473" s="810">
        <v>11.9</v>
      </c>
      <c r="BI473" s="405">
        <v>14.285714285714279</v>
      </c>
      <c r="BJ473" s="405">
        <v>13.513513513513509</v>
      </c>
      <c r="BK473" s="405">
        <v>64.444444444444443</v>
      </c>
      <c r="BL473" s="306">
        <v>12.5</v>
      </c>
      <c r="BM473" s="404">
        <v>2.5641025641025772</v>
      </c>
      <c r="BN473" s="306">
        <v>2.6315789473684292</v>
      </c>
      <c r="BO473" s="306">
        <v>11.764705882352944</v>
      </c>
      <c r="BP473" s="306">
        <v>9.6774193548387224</v>
      </c>
      <c r="BQ473" s="306">
        <v>10.714285714285698</v>
      </c>
      <c r="BR473" s="306">
        <v>21.739130434782616</v>
      </c>
      <c r="BS473" s="306">
        <v>48.387096774193552</v>
      </c>
      <c r="BT473" s="306">
        <v>10.714285714285698</v>
      </c>
      <c r="BU473" s="306">
        <v>12</v>
      </c>
      <c r="BV473" s="306">
        <v>13.636363636363647</v>
      </c>
      <c r="BW473" s="306">
        <v>9.9999999999999858</v>
      </c>
      <c r="BX473" s="404">
        <v>17.238176084416409</v>
      </c>
      <c r="BY473" s="405">
        <v>16.243390727641646</v>
      </c>
      <c r="BZ473" s="788" t="s">
        <v>2441</v>
      </c>
      <c r="CA473" s="486">
        <v>-1.9339329958269467</v>
      </c>
      <c r="CB473" s="348">
        <v>21.12320986131591</v>
      </c>
      <c r="CC473" s="404">
        <v>78.76631578947368</v>
      </c>
      <c r="CD473" s="570">
        <v>2.1120000000000001</v>
      </c>
      <c r="CE473" s="419">
        <v>2.3232000000000004</v>
      </c>
      <c r="CF473" s="419">
        <v>2.5555200000000005</v>
      </c>
      <c r="CG473" s="419">
        <v>2.8110720000000007</v>
      </c>
      <c r="CH473" s="496">
        <v>3.0921792000000008</v>
      </c>
      <c r="CI473" s="416">
        <v>12.893971200000001</v>
      </c>
      <c r="CJ473" s="405">
        <v>8.409294462923107</v>
      </c>
      <c r="CK473" s="457">
        <v>1.37</v>
      </c>
      <c r="CL473" s="458">
        <v>24.59</v>
      </c>
      <c r="CM473" s="458">
        <v>-3.15</v>
      </c>
      <c r="CN473" s="525">
        <v>4.1100000000000003</v>
      </c>
      <c r="CO473" s="508">
        <v>6.98</v>
      </c>
    </row>
    <row r="474" spans="1:93" ht="11.25" customHeight="1">
      <c r="A474" s="23" t="s">
        <v>2600</v>
      </c>
      <c r="B474" s="24" t="s">
        <v>2601</v>
      </c>
      <c r="C474" s="29" t="s">
        <v>1312</v>
      </c>
      <c r="D474" s="117">
        <v>5</v>
      </c>
      <c r="E474" s="24">
        <v>572</v>
      </c>
      <c r="F474" s="57" t="s">
        <v>2659</v>
      </c>
      <c r="G474" s="49" t="s">
        <v>2659</v>
      </c>
      <c r="H474" s="184">
        <v>39.74</v>
      </c>
      <c r="I474" s="227">
        <v>1.0065425264217414</v>
      </c>
      <c r="J474" s="126">
        <v>0.08</v>
      </c>
      <c r="K474" s="126">
        <v>0.1</v>
      </c>
      <c r="L474" s="83">
        <v>25</v>
      </c>
      <c r="M474" s="140">
        <v>41984</v>
      </c>
      <c r="N474" s="27">
        <v>41988</v>
      </c>
      <c r="O474" s="28">
        <v>42011</v>
      </c>
      <c r="P474" s="93" t="s">
        <v>3716</v>
      </c>
      <c r="Q474" s="627"/>
      <c r="R474" s="224">
        <v>0.4</v>
      </c>
      <c r="S474" s="231">
        <v>48.780487804878057</v>
      </c>
      <c r="T474" s="680">
        <v>215.11291906476578</v>
      </c>
      <c r="U474" s="227">
        <v>48.463414634146346</v>
      </c>
      <c r="V474" s="263">
        <v>12</v>
      </c>
      <c r="W474" s="161">
        <v>0.82</v>
      </c>
      <c r="X474" s="149">
        <v>2.29</v>
      </c>
      <c r="Y474" s="155">
        <v>0.92</v>
      </c>
      <c r="Z474" s="149">
        <v>4.6100000000000003</v>
      </c>
      <c r="AA474" s="156">
        <v>9</v>
      </c>
      <c r="AB474" s="432">
        <v>-14.4</v>
      </c>
      <c r="AC474" s="440">
        <v>18.649999999999999</v>
      </c>
      <c r="AD474" s="443">
        <v>-6.1</v>
      </c>
      <c r="AE474" s="440">
        <v>21.2</v>
      </c>
      <c r="AF474" s="723">
        <v>10</v>
      </c>
      <c r="AG474" s="456">
        <v>3541</v>
      </c>
      <c r="AH474" s="653">
        <v>1.2</v>
      </c>
      <c r="AI474" s="767">
        <v>1.32</v>
      </c>
      <c r="AJ474" s="796" t="s">
        <v>462</v>
      </c>
      <c r="AK474" s="688" t="s">
        <v>462</v>
      </c>
      <c r="AL474" s="634">
        <v>39.130434782608688</v>
      </c>
      <c r="AM474" s="631">
        <v>38.672254870126935</v>
      </c>
      <c r="AN474" s="631" t="s">
        <v>462</v>
      </c>
      <c r="AO474" s="235" t="s">
        <v>462</v>
      </c>
      <c r="AP474" s="808">
        <v>0.32</v>
      </c>
      <c r="AQ474" s="808">
        <v>0.23</v>
      </c>
      <c r="AR474" s="809"/>
      <c r="AS474" s="808">
        <v>0.19</v>
      </c>
      <c r="AT474" s="796">
        <v>0.12</v>
      </c>
      <c r="AU474" s="809"/>
      <c r="AV474" s="827">
        <v>0</v>
      </c>
      <c r="AW474" s="827">
        <v>0</v>
      </c>
      <c r="AX474" s="812">
        <v>0</v>
      </c>
      <c r="AY474" s="812">
        <v>0</v>
      </c>
      <c r="AZ474" s="812">
        <v>0</v>
      </c>
      <c r="BA474" s="812">
        <v>0</v>
      </c>
      <c r="BB474" s="812">
        <v>0</v>
      </c>
      <c r="BC474" s="812">
        <v>0</v>
      </c>
      <c r="BD474" s="812">
        <v>0.25</v>
      </c>
      <c r="BE474" s="811">
        <v>0.25</v>
      </c>
      <c r="BF474" s="811">
        <v>6.25E-2</v>
      </c>
      <c r="BG474" s="812">
        <v>0</v>
      </c>
      <c r="BH474" s="810">
        <v>1.4225000000000001</v>
      </c>
      <c r="BI474" s="405">
        <v>39.130434782608688</v>
      </c>
      <c r="BJ474" s="405">
        <v>21.052631578947366</v>
      </c>
      <c r="BK474" s="405">
        <v>58.33333333333335</v>
      </c>
      <c r="BL474" s="306">
        <v>0</v>
      </c>
      <c r="BM474" s="404">
        <v>0</v>
      </c>
      <c r="BN474" s="306">
        <v>0</v>
      </c>
      <c r="BO474" s="306">
        <v>0</v>
      </c>
      <c r="BP474" s="306">
        <v>0</v>
      </c>
      <c r="BQ474" s="306">
        <v>0</v>
      </c>
      <c r="BR474" s="306">
        <v>0</v>
      </c>
      <c r="BS474" s="306">
        <v>0</v>
      </c>
      <c r="BT474" s="306">
        <v>0</v>
      </c>
      <c r="BU474" s="306">
        <v>0</v>
      </c>
      <c r="BV474" s="306">
        <v>300</v>
      </c>
      <c r="BW474" s="306">
        <v>0</v>
      </c>
      <c r="BX474" s="404">
        <v>27.901093312992625</v>
      </c>
      <c r="BY474" s="405">
        <v>74.699449743420843</v>
      </c>
      <c r="BZ474" s="788" t="s">
        <v>1464</v>
      </c>
      <c r="CA474" s="486" t="s">
        <v>462</v>
      </c>
      <c r="CB474" s="348" t="s">
        <v>462</v>
      </c>
      <c r="CC474" s="404">
        <v>49.23560975609756</v>
      </c>
      <c r="CD474" s="570">
        <v>0.32319999999999999</v>
      </c>
      <c r="CE474" s="419">
        <v>0.35552</v>
      </c>
      <c r="CF474" s="419">
        <v>0.39107200000000003</v>
      </c>
      <c r="CG474" s="419">
        <v>0.43017920000000009</v>
      </c>
      <c r="CH474" s="496">
        <v>0.47319712000000014</v>
      </c>
      <c r="CI474" s="416">
        <v>1.9731683200000001</v>
      </c>
      <c r="CJ474" s="405">
        <v>4.9651945646703579</v>
      </c>
      <c r="CK474" s="457">
        <v>1.74</v>
      </c>
      <c r="CL474" s="458">
        <v>24.49</v>
      </c>
      <c r="CM474" s="458">
        <v>-7.86</v>
      </c>
      <c r="CN474" s="525">
        <v>5.79</v>
      </c>
      <c r="CO474" s="508">
        <v>4.25</v>
      </c>
    </row>
    <row r="475" spans="1:93" ht="11.25" customHeight="1">
      <c r="A475" s="30" t="s">
        <v>3344</v>
      </c>
      <c r="B475" s="32" t="s">
        <v>3345</v>
      </c>
      <c r="C475" s="35" t="s">
        <v>2000</v>
      </c>
      <c r="D475" s="118">
        <v>9</v>
      </c>
      <c r="E475" s="24">
        <v>360</v>
      </c>
      <c r="F475" s="65" t="s">
        <v>2659</v>
      </c>
      <c r="G475" s="66" t="s">
        <v>2659</v>
      </c>
      <c r="H475" s="185">
        <v>37.29</v>
      </c>
      <c r="I475" s="229">
        <v>3.0034861893268974</v>
      </c>
      <c r="J475" s="125">
        <v>0.27500000000000002</v>
      </c>
      <c r="K475" s="125">
        <v>0.28000000000000003</v>
      </c>
      <c r="L475" s="84">
        <v>1.8181818181818299</v>
      </c>
      <c r="M475" s="215">
        <v>41813</v>
      </c>
      <c r="N475" s="44">
        <v>41815</v>
      </c>
      <c r="O475" s="34">
        <v>41835</v>
      </c>
      <c r="P475" s="268" t="s">
        <v>1514</v>
      </c>
      <c r="Q475" s="32"/>
      <c r="R475" s="224">
        <v>1.1200000000000001</v>
      </c>
      <c r="S475" s="672">
        <v>51.612903225806463</v>
      </c>
      <c r="T475" s="681">
        <v>8.0987771536746642</v>
      </c>
      <c r="U475" s="229">
        <v>17.184331797235025</v>
      </c>
      <c r="V475" s="263">
        <v>12</v>
      </c>
      <c r="W475" s="161">
        <v>2.17</v>
      </c>
      <c r="X475" s="149">
        <v>3.27</v>
      </c>
      <c r="Y475" s="155">
        <v>1.54</v>
      </c>
      <c r="Z475" s="149">
        <v>1.53</v>
      </c>
      <c r="AA475" s="156">
        <v>9.3000000000000007</v>
      </c>
      <c r="AB475" s="432">
        <v>59.6</v>
      </c>
      <c r="AC475" s="440">
        <v>4.6900000000000004</v>
      </c>
      <c r="AD475" s="443">
        <v>10.8</v>
      </c>
      <c r="AE475" s="440">
        <v>5.26</v>
      </c>
      <c r="AF475" s="723">
        <v>12</v>
      </c>
      <c r="AG475" s="456">
        <v>2917</v>
      </c>
      <c r="AH475" s="653">
        <v>0.37</v>
      </c>
      <c r="AI475" s="767">
        <v>1.31</v>
      </c>
      <c r="AJ475" s="797">
        <v>0.19529024731392058</v>
      </c>
      <c r="AK475" s="686" t="s">
        <v>462</v>
      </c>
      <c r="AL475" s="634">
        <v>1.8348623853211121</v>
      </c>
      <c r="AM475" s="631">
        <v>1.8695903921873702</v>
      </c>
      <c r="AN475" s="631">
        <v>2.1091346709903425</v>
      </c>
      <c r="AO475" s="235" t="s">
        <v>462</v>
      </c>
      <c r="AP475" s="808">
        <v>1.1100000000000001</v>
      </c>
      <c r="AQ475" s="808">
        <v>1.0900000000000001</v>
      </c>
      <c r="AR475" s="809"/>
      <c r="AS475" s="808">
        <v>1.07</v>
      </c>
      <c r="AT475" s="796">
        <v>1.05</v>
      </c>
      <c r="AU475" s="809"/>
      <c r="AV475" s="821">
        <v>1.03</v>
      </c>
      <c r="AW475" s="821">
        <v>1</v>
      </c>
      <c r="AX475" s="811">
        <v>0.96</v>
      </c>
      <c r="AY475" s="811">
        <v>0.92</v>
      </c>
      <c r="AZ475" s="811">
        <v>0.45</v>
      </c>
      <c r="BA475" s="812">
        <v>0</v>
      </c>
      <c r="BB475" s="812">
        <v>0</v>
      </c>
      <c r="BC475" s="812">
        <v>0</v>
      </c>
      <c r="BD475" s="812">
        <v>0</v>
      </c>
      <c r="BE475" s="812">
        <v>0</v>
      </c>
      <c r="BF475" s="812">
        <v>0</v>
      </c>
      <c r="BG475" s="812">
        <v>0</v>
      </c>
      <c r="BH475" s="810">
        <v>8.68</v>
      </c>
      <c r="BI475" s="405">
        <v>1.8348623853211121</v>
      </c>
      <c r="BJ475" s="405">
        <v>1.8691588785046731</v>
      </c>
      <c r="BK475" s="405">
        <v>1.904761904761898</v>
      </c>
      <c r="BL475" s="306">
        <v>1.9417475728155331</v>
      </c>
      <c r="BM475" s="404">
        <v>3</v>
      </c>
      <c r="BN475" s="306">
        <v>4.1666666666666741</v>
      </c>
      <c r="BO475" s="306">
        <v>4.3478260869565188</v>
      </c>
      <c r="BP475" s="306">
        <v>104.44444444444443</v>
      </c>
      <c r="BQ475" s="306">
        <v>0</v>
      </c>
      <c r="BR475" s="306">
        <v>0</v>
      </c>
      <c r="BS475" s="306">
        <v>0</v>
      </c>
      <c r="BT475" s="306">
        <v>0</v>
      </c>
      <c r="BU475" s="306">
        <v>0</v>
      </c>
      <c r="BV475" s="306">
        <v>0</v>
      </c>
      <c r="BW475" s="306">
        <v>0</v>
      </c>
      <c r="BX475" s="404">
        <v>8.2339645292980563</v>
      </c>
      <c r="BY475" s="405">
        <v>25.756802436757848</v>
      </c>
      <c r="BZ475" s="788" t="s">
        <v>52</v>
      </c>
      <c r="CA475" s="486">
        <v>-12.071710936917786</v>
      </c>
      <c r="CB475" s="348">
        <v>5.1126208603172394</v>
      </c>
      <c r="CC475" s="404">
        <v>44.188143395685216</v>
      </c>
      <c r="CD475" s="570">
        <v>1.2210000000000003</v>
      </c>
      <c r="CE475" s="419">
        <v>1.2782649000000001</v>
      </c>
      <c r="CF475" s="419">
        <v>1.3455016337400001</v>
      </c>
      <c r="CG475" s="419">
        <v>1.416275019674724</v>
      </c>
      <c r="CH475" s="496">
        <v>1.4907710857096146</v>
      </c>
      <c r="CI475" s="416">
        <v>6.7518126391243385</v>
      </c>
      <c r="CJ475" s="405">
        <v>18.106228584404231</v>
      </c>
      <c r="CK475" s="457">
        <v>0.43</v>
      </c>
      <c r="CL475" s="458">
        <v>23.59</v>
      </c>
      <c r="CM475" s="458">
        <v>-9.14</v>
      </c>
      <c r="CN475" s="525">
        <v>-3.26</v>
      </c>
      <c r="CO475" s="508">
        <v>7.07</v>
      </c>
    </row>
    <row r="476" spans="1:93" ht="11.25" customHeight="1">
      <c r="A476" s="15" t="s">
        <v>2346</v>
      </c>
      <c r="B476" s="16" t="s">
        <v>2347</v>
      </c>
      <c r="C476" s="22" t="s">
        <v>2566</v>
      </c>
      <c r="D476" s="116">
        <v>43</v>
      </c>
      <c r="E476" s="121">
        <v>35</v>
      </c>
      <c r="F476" s="36" t="s">
        <v>2049</v>
      </c>
      <c r="G476" s="37" t="s">
        <v>1572</v>
      </c>
      <c r="H476" s="169">
        <v>235.38</v>
      </c>
      <c r="I476" s="226">
        <v>1.1385844166879089</v>
      </c>
      <c r="J476" s="127">
        <v>0.61</v>
      </c>
      <c r="K476" s="127">
        <v>0.67</v>
      </c>
      <c r="L476" s="1113">
        <v>9.8360655737705027</v>
      </c>
      <c r="M476" s="105">
        <v>41767</v>
      </c>
      <c r="N476" s="20">
        <v>41771</v>
      </c>
      <c r="O476" s="21">
        <v>41802</v>
      </c>
      <c r="P476" s="269" t="s">
        <v>2156</v>
      </c>
      <c r="Q476" s="16"/>
      <c r="R476" s="225">
        <v>2.68</v>
      </c>
      <c r="S476" s="675">
        <v>34.140127388535035</v>
      </c>
      <c r="T476" s="684">
        <v>165.26237461904586</v>
      </c>
      <c r="U476" s="227">
        <v>29.984713375796179</v>
      </c>
      <c r="V476" s="267">
        <v>12</v>
      </c>
      <c r="W476" s="169">
        <v>7.85</v>
      </c>
      <c r="X476" s="171">
        <v>2.3199999999999998</v>
      </c>
      <c r="Y476" s="170">
        <v>2.08</v>
      </c>
      <c r="Z476" s="171">
        <v>5.28</v>
      </c>
      <c r="AA476" s="172">
        <v>36.1</v>
      </c>
      <c r="AB476" s="433">
        <v>34.299999999999997</v>
      </c>
      <c r="AC476" s="441">
        <v>12.84</v>
      </c>
      <c r="AD476" s="442">
        <v>31.1</v>
      </c>
      <c r="AE476" s="442">
        <v>12.93</v>
      </c>
      <c r="AF476" s="724">
        <v>21</v>
      </c>
      <c r="AG476" s="461">
        <v>32023</v>
      </c>
      <c r="AH476" s="678">
        <v>0.3</v>
      </c>
      <c r="AI476" s="768">
        <v>0.55000000000000004</v>
      </c>
      <c r="AJ476" s="796">
        <v>0.13594803816431511</v>
      </c>
      <c r="AK476" s="688">
        <v>1.0888216941191626</v>
      </c>
      <c r="AL476" s="632">
        <v>8.2644628099173723</v>
      </c>
      <c r="AM476" s="633">
        <v>5.0503775006565998</v>
      </c>
      <c r="AN476" s="633">
        <v>4.2279839869101998</v>
      </c>
      <c r="AO476" s="637">
        <v>3.8830820599423888</v>
      </c>
      <c r="AP476" s="803">
        <v>2.62</v>
      </c>
      <c r="AQ476" s="803">
        <v>2.42</v>
      </c>
      <c r="AR476" s="802"/>
      <c r="AS476" s="803">
        <v>2.34</v>
      </c>
      <c r="AT476" s="795">
        <v>2.2599999999999998</v>
      </c>
      <c r="AU476" s="802"/>
      <c r="AV476" s="826">
        <v>2.1800000000000002</v>
      </c>
      <c r="AW476" s="826">
        <v>2.13</v>
      </c>
      <c r="AX476" s="806">
        <v>2.09</v>
      </c>
      <c r="AY476" s="806">
        <v>2.04</v>
      </c>
      <c r="AZ476" s="806">
        <v>1.91</v>
      </c>
      <c r="BA476" s="806">
        <v>1.86</v>
      </c>
      <c r="BB476" s="806">
        <v>1.79</v>
      </c>
      <c r="BC476" s="806">
        <v>1.73</v>
      </c>
      <c r="BD476" s="806">
        <v>1.69</v>
      </c>
      <c r="BE476" s="806">
        <v>1.68</v>
      </c>
      <c r="BF476" s="806">
        <v>1.6</v>
      </c>
      <c r="BG476" s="806">
        <v>1.52</v>
      </c>
      <c r="BH476" s="805">
        <v>31.86</v>
      </c>
      <c r="BI476" s="407">
        <v>8.2644628099173723</v>
      </c>
      <c r="BJ476" s="407">
        <v>3.4188034188034289</v>
      </c>
      <c r="BK476" s="407">
        <v>3.539823008849563</v>
      </c>
      <c r="BL476" s="394">
        <v>3.6697247706421798</v>
      </c>
      <c r="BM476" s="406">
        <v>2.3474178403755985</v>
      </c>
      <c r="BN476" s="394">
        <v>1.9138755980861344</v>
      </c>
      <c r="BO476" s="394">
        <v>2.450980392156854</v>
      </c>
      <c r="BP476" s="394">
        <v>6.8062827225130906</v>
      </c>
      <c r="BQ476" s="394">
        <v>2.6881720430107503</v>
      </c>
      <c r="BR476" s="394">
        <v>3.9106145251396773</v>
      </c>
      <c r="BS476" s="394">
        <v>3.4682080924855585</v>
      </c>
      <c r="BT476" s="394">
        <v>2.3668639053254559</v>
      </c>
      <c r="BU476" s="394">
        <v>0.59523809523809312</v>
      </c>
      <c r="BV476" s="394">
        <v>4.9999999999999822</v>
      </c>
      <c r="BW476" s="394">
        <v>5.2631578947368363</v>
      </c>
      <c r="BX476" s="406">
        <v>3.7135750078187053</v>
      </c>
      <c r="BY476" s="407">
        <v>1.8945202600068487</v>
      </c>
      <c r="BZ476" s="787" t="s">
        <v>1464</v>
      </c>
      <c r="CA476" s="682">
        <v>-24.618144972198071</v>
      </c>
      <c r="CB476" s="350">
        <v>5.3665684035981087</v>
      </c>
      <c r="CC476" s="406">
        <v>67.725289393074775</v>
      </c>
      <c r="CD476" s="554">
        <v>2.8820000000000006</v>
      </c>
      <c r="CE476" s="417">
        <v>3.1702000000000008</v>
      </c>
      <c r="CF476" s="417">
        <v>3.4872200000000011</v>
      </c>
      <c r="CG476" s="417">
        <v>3.8359420000000015</v>
      </c>
      <c r="CH476" s="495">
        <v>4.2195362000000021</v>
      </c>
      <c r="CI476" s="418">
        <v>17.594898200000003</v>
      </c>
      <c r="CJ476" s="407">
        <v>7.4751033222873655</v>
      </c>
      <c r="CK476" s="462">
        <v>1.26</v>
      </c>
      <c r="CL476" s="463">
        <v>38.04</v>
      </c>
      <c r="CM476" s="463">
        <v>-0.86</v>
      </c>
      <c r="CN476" s="464">
        <v>3.08</v>
      </c>
      <c r="CO476" s="465">
        <v>13.03</v>
      </c>
    </row>
    <row r="477" spans="1:93" ht="11.25" customHeight="1">
      <c r="A477" s="86" t="s">
        <v>1308</v>
      </c>
      <c r="B477" s="24" t="s">
        <v>1309</v>
      </c>
      <c r="C477" s="29" t="s">
        <v>2000</v>
      </c>
      <c r="D477" s="117">
        <v>13</v>
      </c>
      <c r="E477" s="121">
        <v>218</v>
      </c>
      <c r="F477" s="38" t="s">
        <v>2049</v>
      </c>
      <c r="G477" s="39" t="s">
        <v>2049</v>
      </c>
      <c r="H477" s="184">
        <v>34.1</v>
      </c>
      <c r="I477" s="227">
        <v>4.3695014662756595</v>
      </c>
      <c r="J477" s="126">
        <v>0.36749999999999999</v>
      </c>
      <c r="K477" s="126">
        <v>0.3725</v>
      </c>
      <c r="L477" s="83">
        <v>1.3605442176870763</v>
      </c>
      <c r="M477" s="214">
        <v>41704</v>
      </c>
      <c r="N477" s="62">
        <v>41708</v>
      </c>
      <c r="O477" s="63">
        <v>41730</v>
      </c>
      <c r="P477" s="93" t="s">
        <v>3171</v>
      </c>
      <c r="Q477" s="24"/>
      <c r="R477" s="224">
        <v>1.49</v>
      </c>
      <c r="S477" s="231">
        <v>62.869198312236286</v>
      </c>
      <c r="T477" s="680">
        <v>3.0304985820628128</v>
      </c>
      <c r="U477" s="227">
        <v>14.388185654008439</v>
      </c>
      <c r="V477" s="263">
        <v>12</v>
      </c>
      <c r="W477" s="161">
        <v>2.37</v>
      </c>
      <c r="X477" s="149" t="s">
        <v>462</v>
      </c>
      <c r="Y477" s="531">
        <v>1.97</v>
      </c>
      <c r="Z477" s="149">
        <v>1.66</v>
      </c>
      <c r="AA477" s="156">
        <v>15.2</v>
      </c>
      <c r="AB477" s="432">
        <v>39.200000000000003</v>
      </c>
      <c r="AC477" s="440">
        <v>0.48</v>
      </c>
      <c r="AD477" s="443">
        <v>16.899999999999999</v>
      </c>
      <c r="AE477" s="443">
        <v>-2.2000000000000002</v>
      </c>
      <c r="AF477" s="723">
        <v>19</v>
      </c>
      <c r="AG477" s="456">
        <v>22705</v>
      </c>
      <c r="AH477" s="653">
        <v>0.03</v>
      </c>
      <c r="AI477" s="767">
        <v>1.6</v>
      </c>
      <c r="AJ477" s="796">
        <v>8.7422081927131481E-2</v>
      </c>
      <c r="AK477" s="688">
        <v>0.24146831520861484</v>
      </c>
      <c r="AL477" s="634">
        <v>1.192504258943794</v>
      </c>
      <c r="AM477" s="631">
        <v>1.9841794543639768</v>
      </c>
      <c r="AN477" s="631">
        <v>1.4774331845685218</v>
      </c>
      <c r="AO477" s="235">
        <v>6.1185385059406405</v>
      </c>
      <c r="AP477" s="808">
        <v>1.4850000000000001</v>
      </c>
      <c r="AQ477" s="808">
        <v>1.4675</v>
      </c>
      <c r="AR477" s="809"/>
      <c r="AS477" s="808">
        <v>1.44</v>
      </c>
      <c r="AT477" s="819">
        <v>1.4</v>
      </c>
      <c r="AU477" s="809"/>
      <c r="AV477" s="821">
        <v>1.395</v>
      </c>
      <c r="AW477" s="821">
        <v>1.38</v>
      </c>
      <c r="AX477" s="811">
        <v>1.34</v>
      </c>
      <c r="AY477" s="811">
        <v>1.22</v>
      </c>
      <c r="AZ477" s="811">
        <v>1.1000000000000001</v>
      </c>
      <c r="BA477" s="811">
        <v>0.96</v>
      </c>
      <c r="BB477" s="811">
        <v>0.82</v>
      </c>
      <c r="BC477" s="811">
        <v>0.77</v>
      </c>
      <c r="BD477" s="811">
        <v>0.72</v>
      </c>
      <c r="BE477" s="812">
        <v>0.53</v>
      </c>
      <c r="BF477" s="811">
        <v>0.53</v>
      </c>
      <c r="BG477" s="811">
        <v>0.5</v>
      </c>
      <c r="BH477" s="810">
        <v>17.057500000000001</v>
      </c>
      <c r="BI477" s="405">
        <v>1.192504258943794</v>
      </c>
      <c r="BJ477" s="405">
        <v>1.9097222222222321</v>
      </c>
      <c r="BK477" s="405">
        <v>2.8571428571428692</v>
      </c>
      <c r="BL477" s="306">
        <v>0.35842293906809264</v>
      </c>
      <c r="BM477" s="404">
        <v>1.0869565217391353</v>
      </c>
      <c r="BN477" s="306">
        <v>2.9850746268656581</v>
      </c>
      <c r="BO477" s="306">
        <v>9.8360655737705027</v>
      </c>
      <c r="BP477" s="306">
        <v>10.909090909090891</v>
      </c>
      <c r="BQ477" s="306">
        <v>14.583333333333348</v>
      </c>
      <c r="BR477" s="306">
        <v>17.073170731707311</v>
      </c>
      <c r="BS477" s="306">
        <v>6.4935064935064846</v>
      </c>
      <c r="BT477" s="306">
        <v>6.944444444444442</v>
      </c>
      <c r="BU477" s="306">
        <v>35.849056603773576</v>
      </c>
      <c r="BV477" s="306">
        <v>0</v>
      </c>
      <c r="BW477" s="306">
        <v>6.0000000000000053</v>
      </c>
      <c r="BX477" s="404">
        <v>7.8718994343738897</v>
      </c>
      <c r="BY477" s="405">
        <v>9.038510154152986</v>
      </c>
      <c r="BZ477" s="788" t="s">
        <v>52</v>
      </c>
      <c r="CA477" s="486">
        <v>-8.5412510031642572</v>
      </c>
      <c r="CB477" s="348">
        <v>5.8469346508441813</v>
      </c>
      <c r="CC477" s="404">
        <v>45.906811131314484</v>
      </c>
      <c r="CD477" s="570">
        <v>1.6335000000000002</v>
      </c>
      <c r="CE477" s="419">
        <v>1.6413408</v>
      </c>
      <c r="CF477" s="419">
        <v>1.6577542080000001</v>
      </c>
      <c r="CG477" s="419">
        <v>1.6743317500800001</v>
      </c>
      <c r="CH477" s="496">
        <v>1.6910750675808002</v>
      </c>
      <c r="CI477" s="416">
        <v>8.2980018256608012</v>
      </c>
      <c r="CJ477" s="405">
        <v>24.334316204283873</v>
      </c>
      <c r="CK477" s="457">
        <v>0.21</v>
      </c>
      <c r="CL477" s="458">
        <v>12.91</v>
      </c>
      <c r="CM477" s="458">
        <v>-10.59</v>
      </c>
      <c r="CN477" s="525">
        <v>-4.1100000000000003</v>
      </c>
      <c r="CO477" s="508">
        <v>0.03</v>
      </c>
    </row>
    <row r="478" spans="1:93" ht="11.25" customHeight="1">
      <c r="A478" s="23" t="s">
        <v>1975</v>
      </c>
      <c r="B478" s="24" t="s">
        <v>1977</v>
      </c>
      <c r="C478" s="29" t="s">
        <v>1312</v>
      </c>
      <c r="D478" s="117">
        <v>22</v>
      </c>
      <c r="E478" s="121">
        <v>132</v>
      </c>
      <c r="F478" s="38" t="s">
        <v>2049</v>
      </c>
      <c r="G478" s="39" t="s">
        <v>2049</v>
      </c>
      <c r="H478" s="161">
        <v>127.9</v>
      </c>
      <c r="I478" s="227">
        <v>2.2361219702892883</v>
      </c>
      <c r="J478" s="113">
        <v>0.65</v>
      </c>
      <c r="K478" s="113">
        <v>0.71499999999999997</v>
      </c>
      <c r="L478" s="83">
        <v>9.9999999999999858</v>
      </c>
      <c r="M478" s="140">
        <v>42067</v>
      </c>
      <c r="N478" s="27">
        <v>42069</v>
      </c>
      <c r="O478" s="28">
        <v>42079</v>
      </c>
      <c r="P478" s="93" t="s">
        <v>3618</v>
      </c>
      <c r="Q478" s="24"/>
      <c r="R478" s="224">
        <v>2.86</v>
      </c>
      <c r="S478" s="231">
        <v>49.91273996509598</v>
      </c>
      <c r="T478" s="680">
        <v>156.07514773513321</v>
      </c>
      <c r="U478" s="227">
        <v>22.32111692844677</v>
      </c>
      <c r="V478" s="263">
        <v>12</v>
      </c>
      <c r="W478" s="161">
        <v>5.73</v>
      </c>
      <c r="X478" s="149">
        <v>2.2000000000000002</v>
      </c>
      <c r="Y478" s="155">
        <v>3.04</v>
      </c>
      <c r="Z478" s="149">
        <v>6.61</v>
      </c>
      <c r="AA478" s="156">
        <v>26.4</v>
      </c>
      <c r="AB478" s="432">
        <v>-2.4</v>
      </c>
      <c r="AC478" s="440">
        <v>10.78</v>
      </c>
      <c r="AD478" s="443">
        <v>7.4</v>
      </c>
      <c r="AE478" s="443">
        <v>10.119999999999999</v>
      </c>
      <c r="AF478" s="723">
        <v>15</v>
      </c>
      <c r="AG478" s="456">
        <v>37266</v>
      </c>
      <c r="AH478" s="653">
        <v>0.1</v>
      </c>
      <c r="AI478" s="767">
        <v>1.65</v>
      </c>
      <c r="AJ478" s="796">
        <v>1.3780038881281103</v>
      </c>
      <c r="AK478" s="688">
        <v>0.64568133507070735</v>
      </c>
      <c r="AL478" s="634">
        <v>8.3333333333333481</v>
      </c>
      <c r="AM478" s="631">
        <v>9.1392883061105934</v>
      </c>
      <c r="AN478" s="631">
        <v>10.197228772148016</v>
      </c>
      <c r="AO478" s="235">
        <v>15.792974364097635</v>
      </c>
      <c r="AP478" s="808">
        <v>2.6</v>
      </c>
      <c r="AQ478" s="808">
        <v>2.4</v>
      </c>
      <c r="AR478" s="809"/>
      <c r="AS478" s="808">
        <v>2.2000000000000002</v>
      </c>
      <c r="AT478" s="796">
        <v>2</v>
      </c>
      <c r="AU478" s="809"/>
      <c r="AV478" s="821">
        <v>1.8</v>
      </c>
      <c r="AW478" s="821">
        <v>1.6</v>
      </c>
      <c r="AX478" s="811">
        <v>1.5</v>
      </c>
      <c r="AY478" s="811">
        <v>1.2</v>
      </c>
      <c r="AZ478" s="811">
        <v>1</v>
      </c>
      <c r="BA478" s="811">
        <v>0.72</v>
      </c>
      <c r="BB478" s="811">
        <v>0.6</v>
      </c>
      <c r="BC478" s="811">
        <v>0.45750000000000002</v>
      </c>
      <c r="BD478" s="811">
        <v>0.38</v>
      </c>
      <c r="BE478" s="811">
        <v>0.34</v>
      </c>
      <c r="BF478" s="811">
        <v>0.31</v>
      </c>
      <c r="BG478" s="811">
        <v>0.28000000000000003</v>
      </c>
      <c r="BH478" s="810">
        <v>19.387499999999999</v>
      </c>
      <c r="BI478" s="405">
        <v>8.3333333333333481</v>
      </c>
      <c r="BJ478" s="405">
        <v>9.0909090909090828</v>
      </c>
      <c r="BK478" s="405">
        <v>10</v>
      </c>
      <c r="BL478" s="306">
        <v>11.111111111111116</v>
      </c>
      <c r="BM478" s="404">
        <v>12.5</v>
      </c>
      <c r="BN478" s="306">
        <v>6.6666666666666652</v>
      </c>
      <c r="BO478" s="306">
        <v>25</v>
      </c>
      <c r="BP478" s="306">
        <v>20</v>
      </c>
      <c r="BQ478" s="306">
        <v>38.888888888888886</v>
      </c>
      <c r="BR478" s="306">
        <v>20</v>
      </c>
      <c r="BS478" s="306">
        <v>31.147540983606547</v>
      </c>
      <c r="BT478" s="306">
        <v>20.394736842105267</v>
      </c>
      <c r="BU478" s="306">
        <v>11.764705882352944</v>
      </c>
      <c r="BV478" s="306">
        <v>9.6774193548387224</v>
      </c>
      <c r="BW478" s="306">
        <v>10.714285714285698</v>
      </c>
      <c r="BX478" s="404">
        <v>16.352639857873218</v>
      </c>
      <c r="BY478" s="405">
        <v>9.0753321324842098</v>
      </c>
      <c r="BZ478" s="788" t="s">
        <v>1464</v>
      </c>
      <c r="CA478" s="486">
        <v>-9.8877661860094666</v>
      </c>
      <c r="CB478" s="348">
        <v>12.433350742437304</v>
      </c>
      <c r="CC478" s="404">
        <v>69.652925130367692</v>
      </c>
      <c r="CD478" s="570">
        <v>2.6260000000000003</v>
      </c>
      <c r="CE478" s="419">
        <v>2.8886000000000007</v>
      </c>
      <c r="CF478" s="419">
        <v>3.1774600000000008</v>
      </c>
      <c r="CG478" s="419">
        <v>3.4952060000000014</v>
      </c>
      <c r="CH478" s="496">
        <v>3.8447266000000018</v>
      </c>
      <c r="CI478" s="416">
        <v>16.031992600000006</v>
      </c>
      <c r="CJ478" s="405">
        <v>12.534787021110247</v>
      </c>
      <c r="CK478" s="457">
        <v>0.83</v>
      </c>
      <c r="CL478" s="458">
        <v>9.57</v>
      </c>
      <c r="CM478" s="458">
        <v>-4.1900000000000004</v>
      </c>
      <c r="CN478" s="525">
        <v>1.03</v>
      </c>
      <c r="CO478" s="508">
        <v>-0.09</v>
      </c>
    </row>
    <row r="479" spans="1:93" ht="11.25" customHeight="1">
      <c r="A479" s="86" t="s">
        <v>1701</v>
      </c>
      <c r="B479" s="24" t="s">
        <v>2404</v>
      </c>
      <c r="C479" s="217" t="s">
        <v>1879</v>
      </c>
      <c r="D479" s="117">
        <v>5</v>
      </c>
      <c r="E479" s="24">
        <v>578</v>
      </c>
      <c r="F479" s="57" t="s">
        <v>2659</v>
      </c>
      <c r="G479" s="49" t="s">
        <v>2659</v>
      </c>
      <c r="H479" s="184">
        <v>10.23</v>
      </c>
      <c r="I479" s="227">
        <v>6.8426197458455515</v>
      </c>
      <c r="J479" s="126">
        <v>0.16</v>
      </c>
      <c r="K479" s="126">
        <v>0.17499999999999999</v>
      </c>
      <c r="L479" s="83">
        <v>9.375</v>
      </c>
      <c r="M479" s="140">
        <v>41984</v>
      </c>
      <c r="N479" s="27">
        <v>41988</v>
      </c>
      <c r="O479" s="28">
        <v>42019</v>
      </c>
      <c r="P479" s="93" t="s">
        <v>1514</v>
      </c>
      <c r="Q479" s="627"/>
      <c r="R479" s="224">
        <v>0.7</v>
      </c>
      <c r="S479" s="231" t="s">
        <v>462</v>
      </c>
      <c r="T479" s="680" t="s">
        <v>462</v>
      </c>
      <c r="U479" s="227" t="s">
        <v>462</v>
      </c>
      <c r="V479" s="263">
        <v>12</v>
      </c>
      <c r="W479" s="161">
        <v>-0.03</v>
      </c>
      <c r="X479" s="149" t="s">
        <v>462</v>
      </c>
      <c r="Y479" s="155">
        <v>4.7699999999999996</v>
      </c>
      <c r="Z479" s="149">
        <v>0.75</v>
      </c>
      <c r="AA479" s="156">
        <v>-1.3</v>
      </c>
      <c r="AB479" s="489">
        <v>-705.6</v>
      </c>
      <c r="AC479" s="440">
        <v>29.8</v>
      </c>
      <c r="AD479" s="443" t="s">
        <v>462</v>
      </c>
      <c r="AE479" s="443" t="s">
        <v>462</v>
      </c>
      <c r="AF479" s="723">
        <v>5</v>
      </c>
      <c r="AG479" s="456">
        <v>203</v>
      </c>
      <c r="AH479" s="653">
        <v>1.4</v>
      </c>
      <c r="AI479" s="767">
        <v>1.78</v>
      </c>
      <c r="AJ479" s="796" t="s">
        <v>462</v>
      </c>
      <c r="AK479" s="688" t="s">
        <v>462</v>
      </c>
      <c r="AL479" s="634">
        <v>7.5630252100840512</v>
      </c>
      <c r="AM479" s="631">
        <v>8.576704663796253</v>
      </c>
      <c r="AN479" s="631" t="s">
        <v>462</v>
      </c>
      <c r="AO479" s="235" t="s">
        <v>462</v>
      </c>
      <c r="AP479" s="808">
        <v>0.64</v>
      </c>
      <c r="AQ479" s="808">
        <v>0.59499999999999997</v>
      </c>
      <c r="AR479" s="809"/>
      <c r="AS479" s="808">
        <v>0.52500000000000002</v>
      </c>
      <c r="AT479" s="796">
        <v>0.5</v>
      </c>
      <c r="AU479" s="809"/>
      <c r="AV479" s="827">
        <v>0</v>
      </c>
      <c r="AW479" s="827">
        <v>0</v>
      </c>
      <c r="AX479" s="812">
        <v>0</v>
      </c>
      <c r="AY479" s="812">
        <v>0</v>
      </c>
      <c r="AZ479" s="812">
        <v>0</v>
      </c>
      <c r="BA479" s="812">
        <v>0</v>
      </c>
      <c r="BB479" s="812">
        <v>0</v>
      </c>
      <c r="BC479" s="812">
        <v>0</v>
      </c>
      <c r="BD479" s="812">
        <v>0</v>
      </c>
      <c r="BE479" s="812">
        <v>0</v>
      </c>
      <c r="BF479" s="812">
        <v>0</v>
      </c>
      <c r="BG479" s="812">
        <v>0</v>
      </c>
      <c r="BH479" s="810">
        <v>2.2599999999999998</v>
      </c>
      <c r="BI479" s="405">
        <v>7.5630252100840512</v>
      </c>
      <c r="BJ479" s="405">
        <v>13.33333333333333</v>
      </c>
      <c r="BK479" s="405">
        <v>5</v>
      </c>
      <c r="BL479" s="306">
        <v>0</v>
      </c>
      <c r="BM479" s="404">
        <v>0</v>
      </c>
      <c r="BN479" s="306">
        <v>0</v>
      </c>
      <c r="BO479" s="306">
        <v>0</v>
      </c>
      <c r="BP479" s="306">
        <v>0</v>
      </c>
      <c r="BQ479" s="306">
        <v>0</v>
      </c>
      <c r="BR479" s="306">
        <v>0</v>
      </c>
      <c r="BS479" s="306">
        <v>0</v>
      </c>
      <c r="BT479" s="306">
        <v>0</v>
      </c>
      <c r="BU479" s="306">
        <v>0</v>
      </c>
      <c r="BV479" s="306">
        <v>0</v>
      </c>
      <c r="BW479" s="306">
        <v>0</v>
      </c>
      <c r="BX479" s="404">
        <v>1.7264239028944923</v>
      </c>
      <c r="BY479" s="405">
        <v>3.7883068840742298</v>
      </c>
      <c r="BZ479" s="788" t="s">
        <v>2637</v>
      </c>
      <c r="CA479" s="486" t="s">
        <v>462</v>
      </c>
      <c r="CB479" s="348" t="s">
        <v>462</v>
      </c>
      <c r="CC479" s="404">
        <v>23.3205768883874</v>
      </c>
      <c r="CD479" s="570">
        <v>0.64639999999999997</v>
      </c>
      <c r="CE479" s="419">
        <v>0.71104000000000001</v>
      </c>
      <c r="CF479" s="419">
        <v>0.7323712</v>
      </c>
      <c r="CG479" s="419">
        <v>0.754342336</v>
      </c>
      <c r="CH479" s="496">
        <v>0.77697260608000007</v>
      </c>
      <c r="CI479" s="416">
        <v>3.6211261420800001</v>
      </c>
      <c r="CJ479" s="405">
        <v>35.397127488563051</v>
      </c>
      <c r="CK479" s="457">
        <v>1.22</v>
      </c>
      <c r="CL479" s="458">
        <v>34.479999999999997</v>
      </c>
      <c r="CM479" s="458">
        <v>-4.84</v>
      </c>
      <c r="CN479" s="525">
        <v>5.91</v>
      </c>
      <c r="CO479" s="508">
        <v>15.55</v>
      </c>
    </row>
    <row r="480" spans="1:93" ht="11.25" customHeight="1">
      <c r="A480" s="30" t="s">
        <v>1059</v>
      </c>
      <c r="B480" s="32" t="s">
        <v>1507</v>
      </c>
      <c r="C480" s="35" t="s">
        <v>3417</v>
      </c>
      <c r="D480" s="118">
        <v>6</v>
      </c>
      <c r="E480" s="24">
        <v>461</v>
      </c>
      <c r="F480" s="65" t="s">
        <v>2659</v>
      </c>
      <c r="G480" s="66" t="s">
        <v>2659</v>
      </c>
      <c r="H480" s="185">
        <v>52.74</v>
      </c>
      <c r="I480" s="229">
        <v>1.2135001896094046</v>
      </c>
      <c r="J480" s="125">
        <v>0.12</v>
      </c>
      <c r="K480" s="125">
        <v>0.16</v>
      </c>
      <c r="L480" s="84">
        <v>33.33333333333335</v>
      </c>
      <c r="M480" s="215">
        <v>42053</v>
      </c>
      <c r="N480" s="44">
        <v>42055</v>
      </c>
      <c r="O480" s="34">
        <v>42079</v>
      </c>
      <c r="P480" s="268" t="s">
        <v>3618</v>
      </c>
      <c r="Q480" s="532"/>
      <c r="R480" s="192">
        <v>0.64</v>
      </c>
      <c r="S480" s="672">
        <v>19.161676646706589</v>
      </c>
      <c r="T480" s="681">
        <v>25.938869307276271</v>
      </c>
      <c r="U480" s="229">
        <v>15.790419161676647</v>
      </c>
      <c r="V480" s="264">
        <v>12</v>
      </c>
      <c r="W480" s="162">
        <v>3.34</v>
      </c>
      <c r="X480" s="150">
        <v>1.58</v>
      </c>
      <c r="Y480" s="157">
        <v>2.09</v>
      </c>
      <c r="Z480" s="150">
        <v>2.2599999999999998</v>
      </c>
      <c r="AA480" s="158">
        <v>25.1</v>
      </c>
      <c r="AB480" s="434">
        <v>17.5</v>
      </c>
      <c r="AC480" s="444">
        <v>12.53</v>
      </c>
      <c r="AD480" s="445">
        <v>-12.6</v>
      </c>
      <c r="AE480" s="445">
        <v>10</v>
      </c>
      <c r="AF480" s="725">
        <v>7</v>
      </c>
      <c r="AG480" s="467">
        <v>2803</v>
      </c>
      <c r="AH480" s="679">
        <v>0.9</v>
      </c>
      <c r="AI480" s="769">
        <v>0.48</v>
      </c>
      <c r="AJ480" s="796" t="s">
        <v>462</v>
      </c>
      <c r="AK480" s="688" t="s">
        <v>462</v>
      </c>
      <c r="AL480" s="635">
        <v>9.0909090909090828</v>
      </c>
      <c r="AM480" s="636">
        <v>68.686533060349845</v>
      </c>
      <c r="AN480" s="636" t="s">
        <v>462</v>
      </c>
      <c r="AO480" s="236" t="s">
        <v>462</v>
      </c>
      <c r="AP480" s="814">
        <v>0.48</v>
      </c>
      <c r="AQ480" s="814">
        <v>0.44</v>
      </c>
      <c r="AR480" s="815"/>
      <c r="AS480" s="814">
        <v>0.24</v>
      </c>
      <c r="AT480" s="797">
        <v>0.1</v>
      </c>
      <c r="AU480" s="815"/>
      <c r="AV480" s="828">
        <v>0.02</v>
      </c>
      <c r="AW480" s="829">
        <v>0</v>
      </c>
      <c r="AX480" s="820">
        <v>0</v>
      </c>
      <c r="AY480" s="820">
        <v>0</v>
      </c>
      <c r="AZ480" s="820">
        <v>0</v>
      </c>
      <c r="BA480" s="820">
        <v>0</v>
      </c>
      <c r="BB480" s="820">
        <v>0</v>
      </c>
      <c r="BC480" s="820">
        <v>0</v>
      </c>
      <c r="BD480" s="820">
        <v>0</v>
      </c>
      <c r="BE480" s="820">
        <v>0</v>
      </c>
      <c r="BF480" s="820">
        <v>0</v>
      </c>
      <c r="BG480" s="820">
        <v>0</v>
      </c>
      <c r="BH480" s="816">
        <v>1.28</v>
      </c>
      <c r="BI480" s="409">
        <v>9.0909090909090828</v>
      </c>
      <c r="BJ480" s="409">
        <v>83.333333333333343</v>
      </c>
      <c r="BK480" s="409">
        <v>140</v>
      </c>
      <c r="BL480" s="395">
        <v>400</v>
      </c>
      <c r="BM480" s="408">
        <v>0</v>
      </c>
      <c r="BN480" s="395">
        <v>0</v>
      </c>
      <c r="BO480" s="395">
        <v>0</v>
      </c>
      <c r="BP480" s="395">
        <v>0</v>
      </c>
      <c r="BQ480" s="395">
        <v>0</v>
      </c>
      <c r="BR480" s="395">
        <v>0</v>
      </c>
      <c r="BS480" s="395">
        <v>0</v>
      </c>
      <c r="BT480" s="395">
        <v>0</v>
      </c>
      <c r="BU480" s="395">
        <v>0</v>
      </c>
      <c r="BV480" s="395">
        <v>0</v>
      </c>
      <c r="BW480" s="395">
        <v>0</v>
      </c>
      <c r="BX480" s="408">
        <v>42.161616161616166</v>
      </c>
      <c r="BY480" s="409">
        <v>103.2676331713384</v>
      </c>
      <c r="BZ480" s="654" t="s">
        <v>2637</v>
      </c>
      <c r="CA480" s="487" t="s">
        <v>462</v>
      </c>
      <c r="CB480" s="349" t="s">
        <v>462</v>
      </c>
      <c r="CC480" s="408">
        <v>62.810244964616217</v>
      </c>
      <c r="CD480" s="574">
        <v>0.52800000000000002</v>
      </c>
      <c r="CE480" s="420">
        <v>0.58080000000000009</v>
      </c>
      <c r="CF480" s="420">
        <v>0.63888000000000011</v>
      </c>
      <c r="CG480" s="420">
        <v>0.70276800000000017</v>
      </c>
      <c r="CH480" s="497">
        <v>0.7730448000000002</v>
      </c>
      <c r="CI480" s="421">
        <v>3.2234928000000003</v>
      </c>
      <c r="CJ480" s="409">
        <v>6.1120455062571102</v>
      </c>
      <c r="CK480" s="468">
        <v>0.81</v>
      </c>
      <c r="CL480" s="469">
        <v>24.49</v>
      </c>
      <c r="CM480" s="469">
        <v>-5.15</v>
      </c>
      <c r="CN480" s="528">
        <v>0.46</v>
      </c>
      <c r="CO480" s="476">
        <v>7.04</v>
      </c>
    </row>
    <row r="481" spans="1:93" ht="11.25" customHeight="1">
      <c r="A481" s="129" t="s">
        <v>1988</v>
      </c>
      <c r="B481" s="16" t="s">
        <v>1989</v>
      </c>
      <c r="C481" s="373" t="s">
        <v>3266</v>
      </c>
      <c r="D481" s="116">
        <v>7</v>
      </c>
      <c r="E481" s="24">
        <v>416</v>
      </c>
      <c r="F481" s="78" t="s">
        <v>2659</v>
      </c>
      <c r="G481" s="50" t="s">
        <v>2659</v>
      </c>
      <c r="H481" s="183">
        <v>51.17</v>
      </c>
      <c r="I481" s="227">
        <v>2.8141489153801054</v>
      </c>
      <c r="J481" s="127">
        <v>0.34</v>
      </c>
      <c r="K481" s="127">
        <v>0.36</v>
      </c>
      <c r="L481" s="96">
        <v>5.8823529411764497</v>
      </c>
      <c r="M481" s="105">
        <v>42068</v>
      </c>
      <c r="N481" s="20">
        <v>42072</v>
      </c>
      <c r="O481" s="21">
        <v>42090</v>
      </c>
      <c r="P481" s="269" t="s">
        <v>464</v>
      </c>
      <c r="Q481" s="128"/>
      <c r="R481" s="224">
        <v>1.44</v>
      </c>
      <c r="S481" s="675">
        <v>38.70967741935484</v>
      </c>
      <c r="T481" s="684">
        <v>-4.2385730262056605</v>
      </c>
      <c r="U481" s="227">
        <v>13.755376344086022</v>
      </c>
      <c r="V481" s="263">
        <v>12</v>
      </c>
      <c r="W481" s="161">
        <v>3.72</v>
      </c>
      <c r="X481" s="149">
        <v>1.1399999999999999</v>
      </c>
      <c r="Y481" s="155">
        <v>1.43</v>
      </c>
      <c r="Z481" s="149">
        <v>1.5</v>
      </c>
      <c r="AA481" s="156">
        <v>10.9</v>
      </c>
      <c r="AB481" s="432">
        <v>26.1</v>
      </c>
      <c r="AC481" s="440">
        <v>8.92</v>
      </c>
      <c r="AD481" s="443">
        <v>13.6</v>
      </c>
      <c r="AE481" s="443">
        <v>12.03</v>
      </c>
      <c r="AF481" s="723">
        <v>22</v>
      </c>
      <c r="AG481" s="456">
        <v>15050</v>
      </c>
      <c r="AH481" s="653">
        <v>0.3</v>
      </c>
      <c r="AI481" s="767">
        <v>0.25</v>
      </c>
      <c r="AJ481" s="795">
        <v>1.5756281895179314</v>
      </c>
      <c r="AK481" s="794">
        <v>2.3420855906014126</v>
      </c>
      <c r="AL481" s="634">
        <v>34.693877551020421</v>
      </c>
      <c r="AM481" s="631">
        <v>23.545035086408795</v>
      </c>
      <c r="AN481" s="631">
        <v>21.428543377443866</v>
      </c>
      <c r="AO481" s="235">
        <v>9.1493425617896982</v>
      </c>
      <c r="AP481" s="808">
        <v>1.32</v>
      </c>
      <c r="AQ481" s="808">
        <v>0.98</v>
      </c>
      <c r="AR481" s="809"/>
      <c r="AS481" s="808">
        <v>0.76</v>
      </c>
      <c r="AT481" s="796">
        <v>0.7</v>
      </c>
      <c r="AU481" s="809"/>
      <c r="AV481" s="821">
        <v>0.55000000000000004</v>
      </c>
      <c r="AW481" s="821">
        <v>0.5</v>
      </c>
      <c r="AX481" s="812">
        <v>0.45</v>
      </c>
      <c r="AY481" s="811">
        <v>0.9</v>
      </c>
      <c r="AZ481" s="811">
        <v>0.8</v>
      </c>
      <c r="BA481" s="811">
        <v>0.65</v>
      </c>
      <c r="BB481" s="811">
        <v>0.55000000000000004</v>
      </c>
      <c r="BC481" s="811">
        <v>0.45</v>
      </c>
      <c r="BD481" s="811">
        <v>0.25</v>
      </c>
      <c r="BE481" s="812">
        <v>0</v>
      </c>
      <c r="BF481" s="812">
        <v>0</v>
      </c>
      <c r="BG481" s="812">
        <v>0</v>
      </c>
      <c r="BH481" s="810">
        <v>8.86</v>
      </c>
      <c r="BI481" s="405">
        <v>34.693877551020421</v>
      </c>
      <c r="BJ481" s="405">
        <v>28.947368421052634</v>
      </c>
      <c r="BK481" s="405">
        <v>8.5714285714285854</v>
      </c>
      <c r="BL481" s="306">
        <v>27.272727272727249</v>
      </c>
      <c r="BM481" s="404">
        <v>10</v>
      </c>
      <c r="BN481" s="306">
        <v>11.111111111111116</v>
      </c>
      <c r="BO481" s="306">
        <v>0</v>
      </c>
      <c r="BP481" s="306">
        <v>12.5</v>
      </c>
      <c r="BQ481" s="306">
        <v>23.076923076923084</v>
      </c>
      <c r="BR481" s="306">
        <v>18.181818181818166</v>
      </c>
      <c r="BS481" s="306">
        <v>22.222222222222232</v>
      </c>
      <c r="BT481" s="306">
        <v>80</v>
      </c>
      <c r="BU481" s="306">
        <v>0</v>
      </c>
      <c r="BV481" s="306">
        <v>0</v>
      </c>
      <c r="BW481" s="306">
        <v>0</v>
      </c>
      <c r="BX481" s="404">
        <v>18.438498427220232</v>
      </c>
      <c r="BY481" s="405">
        <v>19.825690062189803</v>
      </c>
      <c r="BZ481" s="788" t="s">
        <v>2637</v>
      </c>
      <c r="CA481" s="486">
        <v>10.487315948737949</v>
      </c>
      <c r="CB481" s="348">
        <v>24.242692292823971</v>
      </c>
      <c r="CC481" s="404">
        <v>73.399342375139</v>
      </c>
      <c r="CD481" s="570">
        <v>1.4520000000000002</v>
      </c>
      <c r="CE481" s="419">
        <v>1.5815184000000002</v>
      </c>
      <c r="CF481" s="419">
        <v>1.7396702400000004</v>
      </c>
      <c r="CG481" s="419">
        <v>1.9136372640000006</v>
      </c>
      <c r="CH481" s="496">
        <v>2.1050009904000007</v>
      </c>
      <c r="CI481" s="416">
        <v>8.7918268944000015</v>
      </c>
      <c r="CJ481" s="405">
        <v>17.181604249364867</v>
      </c>
      <c r="CK481" s="457">
        <v>1.81</v>
      </c>
      <c r="CL481" s="458">
        <v>21.59</v>
      </c>
      <c r="CM481" s="458">
        <v>-6.36</v>
      </c>
      <c r="CN481" s="525">
        <v>1.69</v>
      </c>
      <c r="CO481" s="508">
        <v>1.1399999999999999</v>
      </c>
    </row>
    <row r="482" spans="1:93" ht="11.25" customHeight="1">
      <c r="A482" s="23" t="s">
        <v>3045</v>
      </c>
      <c r="B482" s="24" t="s">
        <v>3046</v>
      </c>
      <c r="C482" s="217" t="s">
        <v>3417</v>
      </c>
      <c r="D482" s="117">
        <v>5</v>
      </c>
      <c r="E482" s="24">
        <v>574</v>
      </c>
      <c r="F482" s="57" t="s">
        <v>2659</v>
      </c>
      <c r="G482" s="49" t="s">
        <v>2659</v>
      </c>
      <c r="H482" s="184">
        <v>44.99</v>
      </c>
      <c r="I482" s="227">
        <v>2.7561680373416313</v>
      </c>
      <c r="J482" s="126">
        <v>0.3</v>
      </c>
      <c r="K482" s="126">
        <v>0.31</v>
      </c>
      <c r="L482" s="83">
        <v>3.3333333333333437</v>
      </c>
      <c r="M482" s="140">
        <v>41999</v>
      </c>
      <c r="N482" s="27">
        <v>42003</v>
      </c>
      <c r="O482" s="28">
        <v>42013</v>
      </c>
      <c r="P482" s="26" t="s">
        <v>757</v>
      </c>
      <c r="Q482" s="967"/>
      <c r="R482" s="224">
        <v>1.24</v>
      </c>
      <c r="S482" s="231">
        <v>37.237237237237238</v>
      </c>
      <c r="T482" s="680">
        <v>-17.263518776024046</v>
      </c>
      <c r="U482" s="227">
        <v>13.51051051051051</v>
      </c>
      <c r="V482" s="263">
        <v>12</v>
      </c>
      <c r="W482" s="161">
        <v>3.33</v>
      </c>
      <c r="X482" s="149">
        <v>2.7</v>
      </c>
      <c r="Y482" s="155">
        <v>3.14</v>
      </c>
      <c r="Z482" s="149">
        <v>1.1399999999999999</v>
      </c>
      <c r="AA482" s="156">
        <v>8.6</v>
      </c>
      <c r="AB482" s="432">
        <v>7.6</v>
      </c>
      <c r="AC482" s="440">
        <v>-2.2999999999999998</v>
      </c>
      <c r="AD482" s="443">
        <v>13</v>
      </c>
      <c r="AE482" s="443">
        <v>5</v>
      </c>
      <c r="AF482" s="723">
        <v>7</v>
      </c>
      <c r="AG482" s="456">
        <v>2573</v>
      </c>
      <c r="AH482" s="653">
        <v>1.6</v>
      </c>
      <c r="AI482" s="767">
        <v>0.11</v>
      </c>
      <c r="AJ482" s="796" t="s">
        <v>462</v>
      </c>
      <c r="AK482" s="688" t="s">
        <v>462</v>
      </c>
      <c r="AL482" s="634">
        <v>20</v>
      </c>
      <c r="AM482" s="543">
        <v>112.53171383652223</v>
      </c>
      <c r="AN482" s="631" t="s">
        <v>462</v>
      </c>
      <c r="AO482" s="235" t="s">
        <v>462</v>
      </c>
      <c r="AP482" s="808">
        <v>1.2</v>
      </c>
      <c r="AQ482" s="808">
        <v>1</v>
      </c>
      <c r="AR482" s="809"/>
      <c r="AS482" s="808">
        <v>0.5</v>
      </c>
      <c r="AT482" s="819">
        <v>0.125</v>
      </c>
      <c r="AU482" s="809"/>
      <c r="AV482" s="827">
        <v>0</v>
      </c>
      <c r="AW482" s="827">
        <v>0</v>
      </c>
      <c r="AX482" s="812">
        <v>0</v>
      </c>
      <c r="AY482" s="812">
        <v>0</v>
      </c>
      <c r="AZ482" s="812">
        <v>0</v>
      </c>
      <c r="BA482" s="812">
        <v>0</v>
      </c>
      <c r="BB482" s="812">
        <v>0</v>
      </c>
      <c r="BC482" s="812">
        <v>0</v>
      </c>
      <c r="BD482" s="812">
        <v>0</v>
      </c>
      <c r="BE482" s="812">
        <v>0</v>
      </c>
      <c r="BF482" s="812">
        <v>0</v>
      </c>
      <c r="BG482" s="812">
        <v>0</v>
      </c>
      <c r="BH482" s="810">
        <v>2.8250000000000002</v>
      </c>
      <c r="BI482" s="405">
        <v>20</v>
      </c>
      <c r="BJ482" s="405">
        <v>100</v>
      </c>
      <c r="BK482" s="405">
        <v>300</v>
      </c>
      <c r="BL482" s="306">
        <v>0</v>
      </c>
      <c r="BM482" s="404">
        <v>0</v>
      </c>
      <c r="BN482" s="306">
        <v>0</v>
      </c>
      <c r="BO482" s="306">
        <v>0</v>
      </c>
      <c r="BP482" s="306">
        <v>0</v>
      </c>
      <c r="BQ482" s="306">
        <v>0</v>
      </c>
      <c r="BR482" s="306">
        <v>0</v>
      </c>
      <c r="BS482" s="306">
        <v>0</v>
      </c>
      <c r="BT482" s="306">
        <v>0</v>
      </c>
      <c r="BU482" s="306">
        <v>0</v>
      </c>
      <c r="BV482" s="306">
        <v>0</v>
      </c>
      <c r="BW482" s="306">
        <v>0</v>
      </c>
      <c r="BX482" s="404">
        <v>28</v>
      </c>
      <c r="BY482" s="405">
        <v>76.872188295464397</v>
      </c>
      <c r="BZ482" s="788" t="s">
        <v>2637</v>
      </c>
      <c r="CA482" s="486" t="s">
        <v>462</v>
      </c>
      <c r="CB482" s="348" t="s">
        <v>462</v>
      </c>
      <c r="CC482" s="404">
        <v>47.371891891891892</v>
      </c>
      <c r="CD482" s="570">
        <v>1.2912000000000001</v>
      </c>
      <c r="CE482" s="419">
        <v>1.3041120000000002</v>
      </c>
      <c r="CF482" s="419">
        <v>1.3693176000000002</v>
      </c>
      <c r="CG482" s="419">
        <v>1.4377834800000002</v>
      </c>
      <c r="CH482" s="496">
        <v>1.5096726540000003</v>
      </c>
      <c r="CI482" s="416">
        <v>6.9120857340000006</v>
      </c>
      <c r="CJ482" s="405">
        <v>15.363604654367638</v>
      </c>
      <c r="CK482" s="457">
        <v>0.6</v>
      </c>
      <c r="CL482" s="458">
        <v>14.56</v>
      </c>
      <c r="CM482" s="458">
        <v>-5.0199999999999996</v>
      </c>
      <c r="CN482" s="525">
        <v>-0.37</v>
      </c>
      <c r="CO482" s="508">
        <v>4.93</v>
      </c>
    </row>
    <row r="483" spans="1:93" ht="11.25" customHeight="1">
      <c r="A483" s="23" t="s">
        <v>3322</v>
      </c>
      <c r="B483" s="24" t="s">
        <v>580</v>
      </c>
      <c r="C483" s="29" t="s">
        <v>76</v>
      </c>
      <c r="D483" s="117">
        <v>58</v>
      </c>
      <c r="E483" s="121">
        <v>5</v>
      </c>
      <c r="F483" s="38" t="s">
        <v>2049</v>
      </c>
      <c r="G483" s="39" t="s">
        <v>1572</v>
      </c>
      <c r="H483" s="161">
        <v>85.13</v>
      </c>
      <c r="I483" s="227">
        <v>3.0240808175731231</v>
      </c>
      <c r="J483" s="126">
        <v>0.60150000000000003</v>
      </c>
      <c r="K483" s="126">
        <v>0.64359999999999995</v>
      </c>
      <c r="L483" s="218">
        <v>6.9991687448046402</v>
      </c>
      <c r="M483" s="501">
        <v>41752</v>
      </c>
      <c r="N483" s="329">
        <v>41754</v>
      </c>
      <c r="O483" s="330">
        <v>41774</v>
      </c>
      <c r="P483" s="93" t="s">
        <v>1518</v>
      </c>
      <c r="Q483" s="24"/>
      <c r="R483" s="224">
        <v>2.5743999999999998</v>
      </c>
      <c r="S483" s="231">
        <v>75.717647058823516</v>
      </c>
      <c r="T483" s="680">
        <v>101.53804032823777</v>
      </c>
      <c r="U483" s="227">
        <v>25.038235294117648</v>
      </c>
      <c r="V483" s="263">
        <v>6</v>
      </c>
      <c r="W483" s="161">
        <v>3.4</v>
      </c>
      <c r="X483" s="149">
        <v>3.76</v>
      </c>
      <c r="Y483" s="155">
        <v>2.85</v>
      </c>
      <c r="Z483" s="149">
        <v>3.65</v>
      </c>
      <c r="AA483" s="156">
        <v>14.1</v>
      </c>
      <c r="AB483" s="432">
        <v>4</v>
      </c>
      <c r="AC483" s="440">
        <v>8.27</v>
      </c>
      <c r="AD483" s="443">
        <v>2.8</v>
      </c>
      <c r="AE483" s="443">
        <v>6.67</v>
      </c>
      <c r="AF483" s="723">
        <v>26</v>
      </c>
      <c r="AG483" s="456">
        <v>229894</v>
      </c>
      <c r="AH483" s="653">
        <v>0.1</v>
      </c>
      <c r="AI483" s="767">
        <v>0.55000000000000004</v>
      </c>
      <c r="AJ483" s="796">
        <v>2.8725628164721355</v>
      </c>
      <c r="AK483" s="688">
        <v>0.80539555566416154</v>
      </c>
      <c r="AL483" s="634">
        <v>7.0061271920557555</v>
      </c>
      <c r="AM483" s="631">
        <v>7.1785055450267032</v>
      </c>
      <c r="AN483" s="631">
        <v>8.0431758861219791</v>
      </c>
      <c r="AO483" s="638">
        <v>9.9866156816438512</v>
      </c>
      <c r="AP483" s="808">
        <v>2.5322999999999998</v>
      </c>
      <c r="AQ483" s="808">
        <v>2.3665000000000003</v>
      </c>
      <c r="AR483" s="809"/>
      <c r="AS483" s="808">
        <v>2.2110000000000003</v>
      </c>
      <c r="AT483" s="796">
        <v>2.0568</v>
      </c>
      <c r="AU483" s="809"/>
      <c r="AV483" s="821">
        <v>1.8854</v>
      </c>
      <c r="AW483" s="821">
        <v>1.72</v>
      </c>
      <c r="AX483" s="811">
        <v>1.55</v>
      </c>
      <c r="AY483" s="811">
        <v>1.36</v>
      </c>
      <c r="AZ483" s="811">
        <v>1.21</v>
      </c>
      <c r="BA483" s="811">
        <v>1.0900000000000001</v>
      </c>
      <c r="BB483" s="811">
        <v>0.97750000000000004</v>
      </c>
      <c r="BC483" s="811">
        <v>0.86499999999999999</v>
      </c>
      <c r="BD483" s="811">
        <v>0.79</v>
      </c>
      <c r="BE483" s="811">
        <v>0.73</v>
      </c>
      <c r="BF483" s="811">
        <v>0.67</v>
      </c>
      <c r="BG483" s="811">
        <v>0.625</v>
      </c>
      <c r="BH483" s="810">
        <v>22.639499999999998</v>
      </c>
      <c r="BI483" s="405">
        <v>7.0061271920557555</v>
      </c>
      <c r="BJ483" s="405">
        <v>7.0330167345092676</v>
      </c>
      <c r="BK483" s="405">
        <v>7.4970828471412121</v>
      </c>
      <c r="BL483" s="306">
        <v>9.0909090909090828</v>
      </c>
      <c r="BM483" s="404">
        <v>9.6162790697674296</v>
      </c>
      <c r="BN483" s="306">
        <v>10.967741935483865</v>
      </c>
      <c r="BO483" s="306">
        <v>13.970588235294112</v>
      </c>
      <c r="BP483" s="306">
        <v>12.396694214876035</v>
      </c>
      <c r="BQ483" s="306">
        <v>11.009174311926584</v>
      </c>
      <c r="BR483" s="306">
        <v>11.508951406649626</v>
      </c>
      <c r="BS483" s="306">
        <v>13.005780346820806</v>
      </c>
      <c r="BT483" s="306">
        <v>9.4936708860759325</v>
      </c>
      <c r="BU483" s="306">
        <v>8.2191780821917924</v>
      </c>
      <c r="BV483" s="306">
        <v>8.9552238805969964</v>
      </c>
      <c r="BW483" s="306">
        <v>7.2000000000000064</v>
      </c>
      <c r="BX483" s="404">
        <v>9.7980278822865685</v>
      </c>
      <c r="BY483" s="405">
        <v>2.1837006746167575</v>
      </c>
      <c r="BZ483" s="788" t="s">
        <v>1862</v>
      </c>
      <c r="CA483" s="486">
        <v>-13.970978590422545</v>
      </c>
      <c r="CB483" s="348">
        <v>11.067256703695103</v>
      </c>
      <c r="CC483" s="404">
        <v>67.990222230675641</v>
      </c>
      <c r="CD483" s="570">
        <v>2.6335919999999997</v>
      </c>
      <c r="CE483" s="419">
        <v>2.8513900583999998</v>
      </c>
      <c r="CF483" s="419">
        <v>3.0415777752952797</v>
      </c>
      <c r="CG483" s="419">
        <v>3.2444510129074748</v>
      </c>
      <c r="CH483" s="496">
        <v>3.4608558954684034</v>
      </c>
      <c r="CI483" s="416">
        <v>15.23186674207116</v>
      </c>
      <c r="CJ483" s="405">
        <v>17.892478259216681</v>
      </c>
      <c r="CK483" s="457">
        <v>0.41</v>
      </c>
      <c r="CL483" s="458">
        <v>13.49</v>
      </c>
      <c r="CM483" s="458">
        <v>-8.68</v>
      </c>
      <c r="CN483" s="459">
        <v>-3.58</v>
      </c>
      <c r="CO483" s="460">
        <v>1.82</v>
      </c>
    </row>
    <row r="484" spans="1:93" ht="11.25" customHeight="1">
      <c r="A484" s="23" t="s">
        <v>372</v>
      </c>
      <c r="B484" s="24" t="s">
        <v>302</v>
      </c>
      <c r="C484" s="29" t="s">
        <v>497</v>
      </c>
      <c r="D484" s="117">
        <v>16</v>
      </c>
      <c r="E484" s="121">
        <v>188</v>
      </c>
      <c r="F484" s="38" t="s">
        <v>2049</v>
      </c>
      <c r="G484" s="39" t="s">
        <v>2049</v>
      </c>
      <c r="H484" s="184">
        <v>51.73</v>
      </c>
      <c r="I484" s="227">
        <v>2.1070945292866812</v>
      </c>
      <c r="J484" s="113">
        <v>0.24</v>
      </c>
      <c r="K484" s="113">
        <v>0.27250000000000002</v>
      </c>
      <c r="L484" s="83">
        <v>13.541666666666675</v>
      </c>
      <c r="M484" s="140">
        <v>41984</v>
      </c>
      <c r="N484" s="27">
        <v>41988</v>
      </c>
      <c r="O484" s="28">
        <v>42006</v>
      </c>
      <c r="P484" s="26" t="s">
        <v>2777</v>
      </c>
      <c r="Q484" s="24"/>
      <c r="R484" s="224">
        <v>1.0900000000000001</v>
      </c>
      <c r="S484" s="231">
        <v>25.467289719626169</v>
      </c>
      <c r="T484" s="680">
        <v>-22.78181577453481</v>
      </c>
      <c r="U484" s="227">
        <v>12.08644859813084</v>
      </c>
      <c r="V484" s="263">
        <v>12</v>
      </c>
      <c r="W484" s="161">
        <v>4.28</v>
      </c>
      <c r="X484" s="149">
        <v>1.58</v>
      </c>
      <c r="Y484" s="155">
        <v>5.05</v>
      </c>
      <c r="Z484" s="149">
        <v>1.1100000000000001</v>
      </c>
      <c r="AA484" s="149">
        <v>9.6</v>
      </c>
      <c r="AB484" s="432">
        <v>18.399999999999999</v>
      </c>
      <c r="AC484" s="440">
        <v>0.21</v>
      </c>
      <c r="AD484" s="443">
        <v>12.4</v>
      </c>
      <c r="AE484" s="443">
        <v>7.65</v>
      </c>
      <c r="AF484" s="723">
        <v>16</v>
      </c>
      <c r="AG484" s="456">
        <v>3610</v>
      </c>
      <c r="AH484" s="653">
        <v>2.2000000000000002</v>
      </c>
      <c r="AI484" s="767">
        <v>0.05</v>
      </c>
      <c r="AJ484" s="796">
        <v>0.95036539633580974</v>
      </c>
      <c r="AK484" s="688">
        <v>0.91965425463926753</v>
      </c>
      <c r="AL484" s="634">
        <v>11.627906976744185</v>
      </c>
      <c r="AM484" s="631">
        <v>11.102644857564847</v>
      </c>
      <c r="AN484" s="631">
        <v>11.784530914564041</v>
      </c>
      <c r="AO484" s="235">
        <v>12.814088398021383</v>
      </c>
      <c r="AP484" s="808">
        <v>0.96</v>
      </c>
      <c r="AQ484" s="808">
        <v>0.86</v>
      </c>
      <c r="AR484" s="809" t="s">
        <v>1127</v>
      </c>
      <c r="AS484" s="808">
        <v>0.8</v>
      </c>
      <c r="AT484" s="796">
        <v>0.7</v>
      </c>
      <c r="AU484" s="809"/>
      <c r="AV484" s="821">
        <v>0.62</v>
      </c>
      <c r="AW484" s="821">
        <v>0.55000000000000004</v>
      </c>
      <c r="AX484" s="811">
        <v>0.5</v>
      </c>
      <c r="AY484" s="811">
        <v>0.45</v>
      </c>
      <c r="AZ484" s="811">
        <v>0.4</v>
      </c>
      <c r="BA484" s="811">
        <v>0.33</v>
      </c>
      <c r="BB484" s="811">
        <v>0.28749999999999998</v>
      </c>
      <c r="BC484" s="811">
        <v>0.24249999999999999</v>
      </c>
      <c r="BD484" s="811">
        <v>0.23499999999999999</v>
      </c>
      <c r="BE484" s="811">
        <v>0.19</v>
      </c>
      <c r="BF484" s="811">
        <v>0.16</v>
      </c>
      <c r="BG484" s="811">
        <v>2.5000000000000001E-2</v>
      </c>
      <c r="BH484" s="810">
        <v>7.31</v>
      </c>
      <c r="BI484" s="405">
        <v>11.627906976744185</v>
      </c>
      <c r="BJ484" s="405">
        <v>7.5</v>
      </c>
      <c r="BK484" s="405">
        <v>14.285714285714302</v>
      </c>
      <c r="BL484" s="306">
        <v>12.903225806451601</v>
      </c>
      <c r="BM484" s="404">
        <v>12.72727272727272</v>
      </c>
      <c r="BN484" s="306">
        <v>10</v>
      </c>
      <c r="BO484" s="306">
        <v>11.111111111111116</v>
      </c>
      <c r="BP484" s="306">
        <v>12.5</v>
      </c>
      <c r="BQ484" s="306">
        <v>21.212121212121215</v>
      </c>
      <c r="BR484" s="306">
        <v>14.782608695652177</v>
      </c>
      <c r="BS484" s="306">
        <v>18.556701030927837</v>
      </c>
      <c r="BT484" s="306">
        <v>3.1914893617021267</v>
      </c>
      <c r="BU484" s="306">
        <v>23.684210526315773</v>
      </c>
      <c r="BV484" s="306">
        <v>18.75</v>
      </c>
      <c r="BW484" s="306">
        <v>540</v>
      </c>
      <c r="BX484" s="404">
        <v>48.855490782267537</v>
      </c>
      <c r="BY484" s="405">
        <v>131.36117116535311</v>
      </c>
      <c r="BZ484" s="788" t="s">
        <v>2637</v>
      </c>
      <c r="CA484" s="486">
        <v>1.8051768457198811</v>
      </c>
      <c r="CB484" s="348">
        <v>13.891625443850721</v>
      </c>
      <c r="CC484" s="404">
        <v>73.804626168224303</v>
      </c>
      <c r="CD484" s="570">
        <v>1.056</v>
      </c>
      <c r="CE484" s="419">
        <v>1.0582176000000001</v>
      </c>
      <c r="CF484" s="419">
        <v>1.1391712464000001</v>
      </c>
      <c r="CG484" s="419">
        <v>1.2263178467496001</v>
      </c>
      <c r="CH484" s="496">
        <v>1.3201311620259446</v>
      </c>
      <c r="CI484" s="416">
        <v>5.7998378551755447</v>
      </c>
      <c r="CJ484" s="405">
        <v>11.211749188431366</v>
      </c>
      <c r="CK484" s="457">
        <v>1.35</v>
      </c>
      <c r="CL484" s="458">
        <v>14.93</v>
      </c>
      <c r="CM484" s="458">
        <v>-22.57</v>
      </c>
      <c r="CN484" s="525">
        <v>1.07</v>
      </c>
      <c r="CO484" s="508">
        <v>-8.65</v>
      </c>
    </row>
    <row r="485" spans="1:93" ht="11.25" customHeight="1">
      <c r="A485" s="30" t="s">
        <v>1719</v>
      </c>
      <c r="B485" s="32" t="s">
        <v>1720</v>
      </c>
      <c r="C485" s="524" t="s">
        <v>497</v>
      </c>
      <c r="D485" s="118">
        <v>5</v>
      </c>
      <c r="E485" s="24">
        <v>614</v>
      </c>
      <c r="F485" s="65" t="s">
        <v>2659</v>
      </c>
      <c r="G485" s="66" t="s">
        <v>2659</v>
      </c>
      <c r="H485" s="185">
        <v>18.2</v>
      </c>
      <c r="I485" s="227">
        <v>3.5164835164835164</v>
      </c>
      <c r="J485" s="125">
        <v>0.15</v>
      </c>
      <c r="K485" s="125">
        <v>0.16</v>
      </c>
      <c r="L485" s="84">
        <v>6.6666666666666652</v>
      </c>
      <c r="M485" s="215">
        <v>42046</v>
      </c>
      <c r="N485" s="44">
        <v>42048</v>
      </c>
      <c r="O485" s="34">
        <v>42062</v>
      </c>
      <c r="P485" s="43" t="s">
        <v>2382</v>
      </c>
      <c r="Q485" s="854"/>
      <c r="R485" s="224">
        <v>0.64</v>
      </c>
      <c r="S485" s="672">
        <v>52.892561983471076</v>
      </c>
      <c r="T485" s="681">
        <v>-18.647791559283299</v>
      </c>
      <c r="U485" s="229">
        <v>15.041322314049587</v>
      </c>
      <c r="V485" s="263">
        <v>12</v>
      </c>
      <c r="W485" s="161">
        <v>1.21</v>
      </c>
      <c r="X485" s="149">
        <v>3.01</v>
      </c>
      <c r="Y485" s="155">
        <v>4.2300000000000004</v>
      </c>
      <c r="Z485" s="149">
        <v>0.99</v>
      </c>
      <c r="AA485" s="156">
        <v>6.7</v>
      </c>
      <c r="AB485" s="432">
        <v>-0.8</v>
      </c>
      <c r="AC485" s="440">
        <v>7.61</v>
      </c>
      <c r="AD485" s="443">
        <v>20.7</v>
      </c>
      <c r="AE485" s="443">
        <v>5</v>
      </c>
      <c r="AF485" s="723">
        <v>7</v>
      </c>
      <c r="AG485" s="456">
        <v>1181</v>
      </c>
      <c r="AH485" s="653">
        <v>1</v>
      </c>
      <c r="AI485" s="767">
        <v>0</v>
      </c>
      <c r="AJ485" s="797">
        <v>0.3091561005559596</v>
      </c>
      <c r="AK485" s="686">
        <v>0.66690804140313276</v>
      </c>
      <c r="AL485" s="634">
        <v>7.1428571428571397</v>
      </c>
      <c r="AM485" s="631">
        <v>8.4803632603543733</v>
      </c>
      <c r="AN485" s="631">
        <v>6.3995312815083638</v>
      </c>
      <c r="AO485" s="235">
        <v>9.5958226385217227</v>
      </c>
      <c r="AP485" s="808">
        <v>0.6</v>
      </c>
      <c r="AQ485" s="808">
        <v>0.56000000000000005</v>
      </c>
      <c r="AR485" s="809"/>
      <c r="AS485" s="808">
        <v>0.51</v>
      </c>
      <c r="AT485" s="796">
        <v>0.47</v>
      </c>
      <c r="AU485" s="809"/>
      <c r="AV485" s="827">
        <v>0.44</v>
      </c>
      <c r="AW485" s="827">
        <v>0.44</v>
      </c>
      <c r="AX485" s="811">
        <v>0.44</v>
      </c>
      <c r="AY485" s="811">
        <v>0.42</v>
      </c>
      <c r="AZ485" s="811">
        <v>0.39</v>
      </c>
      <c r="BA485" s="811">
        <v>0.32</v>
      </c>
      <c r="BB485" s="811">
        <v>0.24</v>
      </c>
      <c r="BC485" s="811">
        <v>0.14000000000000001</v>
      </c>
      <c r="BD485" s="812">
        <v>0</v>
      </c>
      <c r="BE485" s="812">
        <v>0</v>
      </c>
      <c r="BF485" s="812">
        <v>0</v>
      </c>
      <c r="BG485" s="812">
        <v>0</v>
      </c>
      <c r="BH485" s="810">
        <v>4.97</v>
      </c>
      <c r="BI485" s="405">
        <v>7.1428571428571397</v>
      </c>
      <c r="BJ485" s="405">
        <v>9.8039215686274606</v>
      </c>
      <c r="BK485" s="405">
        <v>8.5106382978723527</v>
      </c>
      <c r="BL485" s="306">
        <v>6.8181818181818121</v>
      </c>
      <c r="BM485" s="404">
        <v>0</v>
      </c>
      <c r="BN485" s="306">
        <v>0</v>
      </c>
      <c r="BO485" s="306">
        <v>4.7619047619047672</v>
      </c>
      <c r="BP485" s="306">
        <v>7.6923076923076872</v>
      </c>
      <c r="BQ485" s="306">
        <v>21.875</v>
      </c>
      <c r="BR485" s="306">
        <v>33.33333333333335</v>
      </c>
      <c r="BS485" s="306">
        <v>71.428571428571402</v>
      </c>
      <c r="BT485" s="306">
        <v>0</v>
      </c>
      <c r="BU485" s="306">
        <v>0</v>
      </c>
      <c r="BV485" s="306">
        <v>0</v>
      </c>
      <c r="BW485" s="306">
        <v>0</v>
      </c>
      <c r="BX485" s="404">
        <v>11.424447736243732</v>
      </c>
      <c r="BY485" s="405">
        <v>18.40615956627893</v>
      </c>
      <c r="BZ485" s="788" t="s">
        <v>2637</v>
      </c>
      <c r="CA485" s="486">
        <v>-5.1253075160577062</v>
      </c>
      <c r="CB485" s="348">
        <v>9.9160147979918811</v>
      </c>
      <c r="CC485" s="404">
        <v>51.484232065202065</v>
      </c>
      <c r="CD485" s="570">
        <v>0.60599999999999998</v>
      </c>
      <c r="CE485" s="419">
        <v>0.65211660000000005</v>
      </c>
      <c r="CF485" s="419">
        <v>0.6847224300000001</v>
      </c>
      <c r="CG485" s="419">
        <v>0.7189585515000001</v>
      </c>
      <c r="CH485" s="496">
        <v>0.75490647907500008</v>
      </c>
      <c r="CI485" s="416">
        <v>3.4167040605750003</v>
      </c>
      <c r="CJ485" s="405">
        <v>18.773099233928576</v>
      </c>
      <c r="CK485" s="457">
        <v>1.34</v>
      </c>
      <c r="CL485" s="458">
        <v>16.28</v>
      </c>
      <c r="CM485" s="458">
        <v>-2.67</v>
      </c>
      <c r="CN485" s="525">
        <v>2.3199999999999998</v>
      </c>
      <c r="CO485" s="508">
        <v>6.74</v>
      </c>
    </row>
    <row r="486" spans="1:93" ht="11.25" customHeight="1">
      <c r="A486" s="15" t="s">
        <v>1758</v>
      </c>
      <c r="B486" s="16" t="s">
        <v>3457</v>
      </c>
      <c r="C486" s="373" t="s">
        <v>3417</v>
      </c>
      <c r="D486" s="116">
        <v>6</v>
      </c>
      <c r="E486" s="24">
        <v>434</v>
      </c>
      <c r="F486" s="78" t="s">
        <v>2659</v>
      </c>
      <c r="G486" s="50" t="s">
        <v>2659</v>
      </c>
      <c r="H486" s="183">
        <v>80.849999999999994</v>
      </c>
      <c r="I486" s="226">
        <v>2.8695114409400122</v>
      </c>
      <c r="J486" s="204">
        <v>0.53</v>
      </c>
      <c r="K486" s="127">
        <v>0.57999999999999996</v>
      </c>
      <c r="L486" s="96">
        <v>9.4339622641509422</v>
      </c>
      <c r="M486" s="105">
        <v>41964</v>
      </c>
      <c r="N486" s="20">
        <v>41968</v>
      </c>
      <c r="O486" s="21">
        <v>41991</v>
      </c>
      <c r="P486" s="269" t="s">
        <v>949</v>
      </c>
      <c r="Q486" s="893"/>
      <c r="R486" s="225">
        <v>2.3199999999999998</v>
      </c>
      <c r="S486" s="675">
        <v>81.978798586572438</v>
      </c>
      <c r="T486" s="684">
        <v>5.7053263504053486</v>
      </c>
      <c r="U486" s="227">
        <v>28.568904593639573</v>
      </c>
      <c r="V486" s="267">
        <v>12</v>
      </c>
      <c r="W486" s="169">
        <v>2.83</v>
      </c>
      <c r="X486" s="171">
        <v>2.6</v>
      </c>
      <c r="Y486" s="170">
        <v>0.68</v>
      </c>
      <c r="Z486" s="171">
        <v>0.88</v>
      </c>
      <c r="AA486" s="172">
        <v>3.5</v>
      </c>
      <c r="AB486" s="965">
        <v>300.7</v>
      </c>
      <c r="AC486" s="441">
        <v>6.27</v>
      </c>
      <c r="AD486" s="442">
        <v>-15.8</v>
      </c>
      <c r="AE486" s="442">
        <v>11</v>
      </c>
      <c r="AF486" s="724">
        <v>24</v>
      </c>
      <c r="AG486" s="461">
        <v>37029</v>
      </c>
      <c r="AH486" s="678">
        <v>0.2</v>
      </c>
      <c r="AI486" s="768">
        <v>0.78</v>
      </c>
      <c r="AJ486" s="796" t="s">
        <v>462</v>
      </c>
      <c r="AK486" s="688">
        <v>1.9156869970371682</v>
      </c>
      <c r="AL486" s="632">
        <v>25.43352601156068</v>
      </c>
      <c r="AM486" s="633">
        <v>14.383639386351321</v>
      </c>
      <c r="AN486" s="633">
        <v>25.39272451403496</v>
      </c>
      <c r="AO486" s="234">
        <v>13.255153140000298</v>
      </c>
      <c r="AP486" s="803">
        <v>2.17</v>
      </c>
      <c r="AQ486" s="803">
        <v>1.73</v>
      </c>
      <c r="AR486" s="802"/>
      <c r="AS486" s="803">
        <v>1.6</v>
      </c>
      <c r="AT486" s="795">
        <v>1.45</v>
      </c>
      <c r="AU486" s="802"/>
      <c r="AV486" s="826">
        <v>1.1499999999999999</v>
      </c>
      <c r="AW486" s="826">
        <v>0.7</v>
      </c>
      <c r="AX486" s="807">
        <v>0.57999999999999996</v>
      </c>
      <c r="AY486" s="806">
        <v>1.1499999999999999</v>
      </c>
      <c r="AZ486" s="806">
        <v>0.95</v>
      </c>
      <c r="BA486" s="806">
        <v>0.78</v>
      </c>
      <c r="BB486" s="806">
        <v>0.625</v>
      </c>
      <c r="BC486" s="806">
        <v>0.5</v>
      </c>
      <c r="BD486" s="806">
        <v>0.4</v>
      </c>
      <c r="BE486" s="807">
        <v>0</v>
      </c>
      <c r="BF486" s="807">
        <v>0</v>
      </c>
      <c r="BG486" s="807">
        <v>0</v>
      </c>
      <c r="BH486" s="805">
        <v>13.785</v>
      </c>
      <c r="BI486" s="407">
        <v>25.43352601156068</v>
      </c>
      <c r="BJ486" s="407">
        <v>8.1249999999999822</v>
      </c>
      <c r="BK486" s="407">
        <v>10.344827586206895</v>
      </c>
      <c r="BL486" s="394">
        <v>26.086956521739136</v>
      </c>
      <c r="BM486" s="406">
        <v>64.285714285714278</v>
      </c>
      <c r="BN486" s="394">
        <v>20.68965517241379</v>
      </c>
      <c r="BO486" s="394">
        <v>0</v>
      </c>
      <c r="BP486" s="394">
        <v>21.052631578947366</v>
      </c>
      <c r="BQ486" s="394">
        <v>21.794871794871785</v>
      </c>
      <c r="BR486" s="394">
        <v>24.8</v>
      </c>
      <c r="BS486" s="394">
        <v>25</v>
      </c>
      <c r="BT486" s="394">
        <v>25</v>
      </c>
      <c r="BU486" s="394">
        <v>0</v>
      </c>
      <c r="BV486" s="394">
        <v>0</v>
      </c>
      <c r="BW486" s="394">
        <v>0</v>
      </c>
      <c r="BX486" s="406">
        <v>18.174212196763598</v>
      </c>
      <c r="BY486" s="407">
        <v>16.103580180554047</v>
      </c>
      <c r="BZ486" s="787" t="s">
        <v>2637</v>
      </c>
      <c r="CA486" s="682">
        <v>-0.30666863866460048</v>
      </c>
      <c r="CB486" s="350">
        <v>28.262235954974972</v>
      </c>
      <c r="CC486" s="406">
        <v>68.297210814054267</v>
      </c>
      <c r="CD486" s="554">
        <v>2.387</v>
      </c>
      <c r="CE486" s="417">
        <v>2.5366648999999999</v>
      </c>
      <c r="CF486" s="417">
        <v>2.79033139</v>
      </c>
      <c r="CG486" s="417">
        <v>3.069364529</v>
      </c>
      <c r="CH486" s="495">
        <v>3.3763009819000005</v>
      </c>
      <c r="CI486" s="418">
        <v>14.1596618009</v>
      </c>
      <c r="CJ486" s="407">
        <v>17.513496352380955</v>
      </c>
      <c r="CK486" s="462">
        <v>1.64</v>
      </c>
      <c r="CL486" s="463">
        <v>9.2899999999999991</v>
      </c>
      <c r="CM486" s="463">
        <v>-13.04</v>
      </c>
      <c r="CN486" s="529">
        <v>-1.94</v>
      </c>
      <c r="CO486" s="530">
        <v>-4.7699999999999996</v>
      </c>
    </row>
    <row r="487" spans="1:93" ht="11.25" customHeight="1">
      <c r="A487" s="86" t="s">
        <v>2231</v>
      </c>
      <c r="B487" s="24" t="s">
        <v>231</v>
      </c>
      <c r="C487" s="29" t="s">
        <v>497</v>
      </c>
      <c r="D487" s="117">
        <v>21</v>
      </c>
      <c r="E487" s="121">
        <v>137</v>
      </c>
      <c r="F487" s="57" t="s">
        <v>2659</v>
      </c>
      <c r="G487" s="49" t="s">
        <v>2659</v>
      </c>
      <c r="H487" s="494">
        <v>37.75</v>
      </c>
      <c r="I487" s="227">
        <v>2.1192052980132452</v>
      </c>
      <c r="J487" s="126">
        <v>0.39</v>
      </c>
      <c r="K487" s="126">
        <v>0.4</v>
      </c>
      <c r="L487" s="83">
        <v>2.5641025641025772</v>
      </c>
      <c r="M487" s="140">
        <v>41831</v>
      </c>
      <c r="N487" s="27">
        <v>41835</v>
      </c>
      <c r="O487" s="28">
        <v>41851</v>
      </c>
      <c r="P487" s="26" t="s">
        <v>2732</v>
      </c>
      <c r="Q487" s="91" t="s">
        <v>2798</v>
      </c>
      <c r="R487" s="224">
        <v>0.8</v>
      </c>
      <c r="S487" s="231">
        <v>20.512820512820515</v>
      </c>
      <c r="T487" s="680" t="s">
        <v>462</v>
      </c>
      <c r="U487" s="227">
        <v>9.6794871794871788</v>
      </c>
      <c r="V487" s="263">
        <v>12</v>
      </c>
      <c r="W487" s="478">
        <v>3.9</v>
      </c>
      <c r="X487" s="480" t="s">
        <v>462</v>
      </c>
      <c r="Y487" s="479" t="s">
        <v>462</v>
      </c>
      <c r="Z487" s="480" t="s">
        <v>462</v>
      </c>
      <c r="AA487" s="481" t="s">
        <v>462</v>
      </c>
      <c r="AB487" s="484" t="s">
        <v>462</v>
      </c>
      <c r="AC487" s="482" t="s">
        <v>462</v>
      </c>
      <c r="AD487" s="523" t="s">
        <v>462</v>
      </c>
      <c r="AE487" s="523" t="s">
        <v>462</v>
      </c>
      <c r="AF487" s="723">
        <v>0</v>
      </c>
      <c r="AG487" s="735">
        <v>62</v>
      </c>
      <c r="AH487" s="710" t="s">
        <v>462</v>
      </c>
      <c r="AI487" s="479" t="s">
        <v>462</v>
      </c>
      <c r="AJ487" s="796" t="s">
        <v>462</v>
      </c>
      <c r="AK487" s="688">
        <v>1.1783585274815409</v>
      </c>
      <c r="AL487" s="634">
        <v>2.5974025974025983</v>
      </c>
      <c r="AM487" s="631">
        <v>6.0591283799761753</v>
      </c>
      <c r="AN487" s="631">
        <v>4.7700098241317823</v>
      </c>
      <c r="AO487" s="235">
        <v>4.0480123094000398</v>
      </c>
      <c r="AP487" s="808">
        <v>0.79</v>
      </c>
      <c r="AQ487" s="808">
        <v>0.77</v>
      </c>
      <c r="AR487" s="809" t="s">
        <v>1127</v>
      </c>
      <c r="AS487" s="808">
        <v>0.68036190476190472</v>
      </c>
      <c r="AT487" s="796">
        <v>0.66219047619047622</v>
      </c>
      <c r="AU487" s="809"/>
      <c r="AV487" s="821">
        <v>0.64399999999999991</v>
      </c>
      <c r="AW487" s="821">
        <v>0.62580952380952382</v>
      </c>
      <c r="AX487" s="811">
        <v>0.60771428571428565</v>
      </c>
      <c r="AY487" s="811">
        <v>0.5896190476190476</v>
      </c>
      <c r="AZ487" s="811">
        <v>0.5714285714285714</v>
      </c>
      <c r="BA487" s="811">
        <v>0.5532380952380952</v>
      </c>
      <c r="BB487" s="812">
        <v>0.53123809523809529</v>
      </c>
      <c r="BC487" s="811">
        <v>0.58304761904761915</v>
      </c>
      <c r="BD487" s="811">
        <v>0.46647619047619049</v>
      </c>
      <c r="BE487" s="811">
        <v>0.44495238095238093</v>
      </c>
      <c r="BF487" s="811">
        <v>0.4319047619047619</v>
      </c>
      <c r="BG487" s="811">
        <v>0.41466666666666668</v>
      </c>
      <c r="BH487" s="810">
        <v>9.3666476190476207</v>
      </c>
      <c r="BI487" s="405">
        <v>2.5974025974025983</v>
      </c>
      <c r="BJ487" s="405">
        <v>13.175060891962275</v>
      </c>
      <c r="BK487" s="405">
        <v>2.7441392204803572</v>
      </c>
      <c r="BL487" s="306">
        <v>2.8246081041112259</v>
      </c>
      <c r="BM487" s="404">
        <v>2.9067113072591466</v>
      </c>
      <c r="BN487" s="306">
        <v>2.977589719479723</v>
      </c>
      <c r="BO487" s="306">
        <v>3.0689710870618558</v>
      </c>
      <c r="BP487" s="306">
        <v>3.183333333333338</v>
      </c>
      <c r="BQ487" s="306">
        <v>3.2880013771733552</v>
      </c>
      <c r="BR487" s="306">
        <v>4.1412692721405353</v>
      </c>
      <c r="BS487" s="306">
        <v>0</v>
      </c>
      <c r="BT487" s="306">
        <v>24.989791751735414</v>
      </c>
      <c r="BU487" s="306">
        <v>4.8373287671233056</v>
      </c>
      <c r="BV487" s="306">
        <v>3.0209481808158634</v>
      </c>
      <c r="BW487" s="306">
        <v>4.1570969223702292</v>
      </c>
      <c r="BX487" s="404">
        <v>5.1941501688299487</v>
      </c>
      <c r="BY487" s="405">
        <v>5.9457256091725403</v>
      </c>
      <c r="BZ487" s="788" t="s">
        <v>2637</v>
      </c>
      <c r="CA487" s="486">
        <v>-2.7902720573421513</v>
      </c>
      <c r="CB487" s="348">
        <v>6.8892151221450275</v>
      </c>
      <c r="CC487" s="404">
        <v>35.327172152690792</v>
      </c>
      <c r="CD487" s="570">
        <v>0.81370000000000009</v>
      </c>
      <c r="CE487" s="419">
        <v>0.83811100000000016</v>
      </c>
      <c r="CF487" s="419">
        <v>0.86325433000000018</v>
      </c>
      <c r="CG487" s="419">
        <v>0.88915195990000018</v>
      </c>
      <c r="CH487" s="496">
        <v>0.91582651869700016</v>
      </c>
      <c r="CI487" s="416">
        <v>4.320043808597001</v>
      </c>
      <c r="CJ487" s="405">
        <v>11.443824658535103</v>
      </c>
      <c r="CK487" s="483" t="s">
        <v>462</v>
      </c>
      <c r="CL487" s="502">
        <v>0</v>
      </c>
      <c r="CM487" s="502">
        <v>0</v>
      </c>
      <c r="CN487" s="526">
        <v>1.85</v>
      </c>
      <c r="CO487" s="527">
        <v>7.12</v>
      </c>
    </row>
    <row r="488" spans="1:93" ht="11.25" customHeight="1">
      <c r="A488" s="86" t="s">
        <v>3453</v>
      </c>
      <c r="B488" s="24" t="s">
        <v>2838</v>
      </c>
      <c r="C488" s="217" t="s">
        <v>1878</v>
      </c>
      <c r="D488" s="117">
        <v>5</v>
      </c>
      <c r="E488" s="24">
        <v>484</v>
      </c>
      <c r="F488" s="57" t="s">
        <v>2659</v>
      </c>
      <c r="G488" s="49" t="s">
        <v>2659</v>
      </c>
      <c r="H488" s="184">
        <v>197.22</v>
      </c>
      <c r="I488" s="227">
        <v>2.8394686137308587</v>
      </c>
      <c r="J488" s="126">
        <v>1.25</v>
      </c>
      <c r="K488" s="126">
        <v>1.4</v>
      </c>
      <c r="L488" s="83">
        <v>12</v>
      </c>
      <c r="M488" s="214">
        <v>41619</v>
      </c>
      <c r="N488" s="62">
        <v>41621</v>
      </c>
      <c r="O488" s="63">
        <v>41638</v>
      </c>
      <c r="P488" s="93" t="s">
        <v>954</v>
      </c>
      <c r="Q488" s="198" t="s">
        <v>820</v>
      </c>
      <c r="R488" s="224">
        <v>5.6</v>
      </c>
      <c r="S488" s="231">
        <v>111.55378486055778</v>
      </c>
      <c r="T488" s="680">
        <v>239.98625079613399</v>
      </c>
      <c r="U488" s="227">
        <v>39.286852589641434</v>
      </c>
      <c r="V488" s="263">
        <v>12</v>
      </c>
      <c r="W488" s="161">
        <v>5.0199999999999996</v>
      </c>
      <c r="X488" s="149">
        <v>7.08</v>
      </c>
      <c r="Y488" s="155">
        <v>15.9</v>
      </c>
      <c r="Z488" s="149">
        <v>6.62</v>
      </c>
      <c r="AA488" s="156">
        <v>16.8</v>
      </c>
      <c r="AB488" s="432">
        <v>27.7</v>
      </c>
      <c r="AC488" s="440">
        <v>7.35</v>
      </c>
      <c r="AD488" s="443">
        <v>2.9</v>
      </c>
      <c r="AE488" s="443">
        <v>5.55</v>
      </c>
      <c r="AF488" s="723">
        <v>18</v>
      </c>
      <c r="AG488" s="456">
        <v>34066</v>
      </c>
      <c r="AH488" s="653">
        <v>0.1</v>
      </c>
      <c r="AI488" s="767">
        <v>0.01</v>
      </c>
      <c r="AJ488" s="796">
        <v>7.0848529690197211</v>
      </c>
      <c r="AK488" s="688">
        <v>1.7094712523758968</v>
      </c>
      <c r="AL488" s="634">
        <v>8.737864077669899</v>
      </c>
      <c r="AM488" s="631">
        <v>15.336044811203742</v>
      </c>
      <c r="AN488" s="631">
        <v>20.54607361015719</v>
      </c>
      <c r="AO488" s="235">
        <v>12.01896409875356</v>
      </c>
      <c r="AP488" s="813">
        <v>5.6</v>
      </c>
      <c r="AQ488" s="808">
        <v>5.15</v>
      </c>
      <c r="AR488" s="809"/>
      <c r="AS488" s="808">
        <v>4.4000000000000004</v>
      </c>
      <c r="AT488" s="796">
        <v>3.65</v>
      </c>
      <c r="AU488" s="809"/>
      <c r="AV488" s="821">
        <v>3.05</v>
      </c>
      <c r="AW488" s="827">
        <v>2.2000000000000002</v>
      </c>
      <c r="AX488" s="811">
        <v>2.2000000000000002</v>
      </c>
      <c r="AY488" s="812">
        <v>2</v>
      </c>
      <c r="AZ488" s="811">
        <v>2</v>
      </c>
      <c r="BA488" s="811">
        <v>1.9</v>
      </c>
      <c r="BB488" s="812">
        <v>1.8</v>
      </c>
      <c r="BC488" s="812">
        <v>1.8</v>
      </c>
      <c r="BD488" s="811">
        <v>1.8</v>
      </c>
      <c r="BE488" s="811">
        <v>1.34</v>
      </c>
      <c r="BF488" s="812">
        <v>0.88</v>
      </c>
      <c r="BG488" s="812">
        <v>0.88</v>
      </c>
      <c r="BH488" s="810">
        <v>40.65</v>
      </c>
      <c r="BI488" s="405">
        <v>8.737864077669899</v>
      </c>
      <c r="BJ488" s="405">
        <v>17.04545454545454</v>
      </c>
      <c r="BK488" s="405">
        <v>20.547945205479468</v>
      </c>
      <c r="BL488" s="306">
        <v>19.672131147540984</v>
      </c>
      <c r="BM488" s="404">
        <v>38.636363636363626</v>
      </c>
      <c r="BN488" s="306">
        <v>0</v>
      </c>
      <c r="BO488" s="306">
        <v>10</v>
      </c>
      <c r="BP488" s="306">
        <v>0</v>
      </c>
      <c r="BQ488" s="306">
        <v>5.2631578947368363</v>
      </c>
      <c r="BR488" s="306">
        <v>5.555555555555558</v>
      </c>
      <c r="BS488" s="306">
        <v>0</v>
      </c>
      <c r="BT488" s="306">
        <v>0</v>
      </c>
      <c r="BU488" s="306">
        <v>34.328358208955208</v>
      </c>
      <c r="BV488" s="306">
        <v>52.272727272727273</v>
      </c>
      <c r="BW488" s="306">
        <v>0</v>
      </c>
      <c r="BX488" s="404">
        <v>14.137303836298893</v>
      </c>
      <c r="BY488" s="405">
        <v>15.791064997661058</v>
      </c>
      <c r="BZ488" s="788" t="s">
        <v>2637</v>
      </c>
      <c r="CA488" s="486">
        <v>-15.901310365753385</v>
      </c>
      <c r="CB488" s="348">
        <v>23.385542223888049</v>
      </c>
      <c r="CC488" s="404">
        <v>51.350246779870801</v>
      </c>
      <c r="CD488" s="570">
        <v>6.16</v>
      </c>
      <c r="CE488" s="419">
        <v>6.6127599999999997</v>
      </c>
      <c r="CF488" s="419">
        <v>6.9797681800000007</v>
      </c>
      <c r="CG488" s="419">
        <v>7.3671453139900018</v>
      </c>
      <c r="CH488" s="496">
        <v>7.7760218789164481</v>
      </c>
      <c r="CI488" s="416">
        <v>34.895695372906445</v>
      </c>
      <c r="CJ488" s="405">
        <v>17.693791386728751</v>
      </c>
      <c r="CK488" s="457">
        <v>0.68</v>
      </c>
      <c r="CL488" s="458">
        <v>22.86</v>
      </c>
      <c r="CM488" s="458">
        <v>-4.6900000000000004</v>
      </c>
      <c r="CN488" s="525">
        <v>0.16</v>
      </c>
      <c r="CO488" s="508">
        <v>10.54</v>
      </c>
    </row>
    <row r="489" spans="1:93" ht="11.25" customHeight="1">
      <c r="A489" s="23" t="s">
        <v>3170</v>
      </c>
      <c r="B489" s="24" t="s">
        <v>3737</v>
      </c>
      <c r="C489" s="217" t="s">
        <v>497</v>
      </c>
      <c r="D489" s="117">
        <v>5</v>
      </c>
      <c r="E489" s="24">
        <v>640</v>
      </c>
      <c r="F489" s="57" t="s">
        <v>2659</v>
      </c>
      <c r="G489" s="49" t="s">
        <v>2659</v>
      </c>
      <c r="H489" s="989">
        <v>28.5</v>
      </c>
      <c r="I489" s="227">
        <v>4.0701754385964914</v>
      </c>
      <c r="J489" s="126">
        <v>0.28000000000000003</v>
      </c>
      <c r="K489" s="126">
        <v>0.28999999999999998</v>
      </c>
      <c r="L489" s="83">
        <v>3.5714285714285587</v>
      </c>
      <c r="M489" s="140">
        <v>42074</v>
      </c>
      <c r="N489" s="27">
        <v>42076</v>
      </c>
      <c r="O489" s="28">
        <v>42090</v>
      </c>
      <c r="P489" s="26" t="s">
        <v>464</v>
      </c>
      <c r="Q489" s="889" t="s">
        <v>3145</v>
      </c>
      <c r="R489" s="224">
        <v>1.1599999999999999</v>
      </c>
      <c r="S489" s="231">
        <v>42.647058823529406</v>
      </c>
      <c r="T489" s="680" t="s">
        <v>462</v>
      </c>
      <c r="U489" s="227">
        <v>10.477941176470587</v>
      </c>
      <c r="V489" s="263">
        <v>12</v>
      </c>
      <c r="W489" s="1001">
        <v>2.72</v>
      </c>
      <c r="X489" s="1002" t="s">
        <v>462</v>
      </c>
      <c r="Y489" s="1003" t="s">
        <v>462</v>
      </c>
      <c r="Z489" s="1002" t="s">
        <v>462</v>
      </c>
      <c r="AA489" s="1095" t="s">
        <v>462</v>
      </c>
      <c r="AB489" s="1096" t="s">
        <v>462</v>
      </c>
      <c r="AC489" s="1093" t="s">
        <v>462</v>
      </c>
      <c r="AD489" s="1097" t="s">
        <v>462</v>
      </c>
      <c r="AE489" s="1097" t="s">
        <v>462</v>
      </c>
      <c r="AF489" s="723">
        <v>0</v>
      </c>
      <c r="AG489" s="1094">
        <v>94</v>
      </c>
      <c r="AH489" s="722" t="s">
        <v>462</v>
      </c>
      <c r="AI489" s="1003" t="s">
        <v>462</v>
      </c>
      <c r="AJ489" s="796" t="s">
        <v>462</v>
      </c>
      <c r="AK489" s="688">
        <v>0.69310624382106412</v>
      </c>
      <c r="AL489" s="634">
        <v>3.7037037037036979</v>
      </c>
      <c r="AM489" s="631">
        <v>3.8498820370220788</v>
      </c>
      <c r="AN489" s="631">
        <v>3.1310306477545069</v>
      </c>
      <c r="AO489" s="235">
        <v>4.5173891819142664</v>
      </c>
      <c r="AP489" s="808">
        <v>1.1200000000000001</v>
      </c>
      <c r="AQ489" s="808">
        <v>1.08</v>
      </c>
      <c r="AR489" s="809"/>
      <c r="AS489" s="808">
        <v>1.04</v>
      </c>
      <c r="AT489" s="796">
        <v>1</v>
      </c>
      <c r="AU489" s="809"/>
      <c r="AV489" s="827">
        <v>0.96</v>
      </c>
      <c r="AW489" s="821">
        <v>0.96</v>
      </c>
      <c r="AX489" s="811">
        <v>0.92</v>
      </c>
      <c r="AY489" s="811">
        <v>0.88</v>
      </c>
      <c r="AZ489" s="811">
        <v>0.84</v>
      </c>
      <c r="BA489" s="811">
        <v>0.78</v>
      </c>
      <c r="BB489" s="811">
        <v>0.72</v>
      </c>
      <c r="BC489" s="811">
        <v>0.66</v>
      </c>
      <c r="BD489" s="811">
        <v>0.6</v>
      </c>
      <c r="BE489" s="811">
        <v>0.5272</v>
      </c>
      <c r="BF489" s="811">
        <v>0.44640000000000002</v>
      </c>
      <c r="BG489" s="811">
        <v>0.38119999999999998</v>
      </c>
      <c r="BH489" s="810">
        <v>12.914800000000001</v>
      </c>
      <c r="BI489" s="405">
        <v>3.7037037037036979</v>
      </c>
      <c r="BJ489" s="405">
        <v>3.8461538461538547</v>
      </c>
      <c r="BK489" s="405">
        <v>4</v>
      </c>
      <c r="BL489" s="306">
        <v>4.1666666666666741</v>
      </c>
      <c r="BM489" s="404">
        <v>0</v>
      </c>
      <c r="BN489" s="306">
        <v>4.3478260869565188</v>
      </c>
      <c r="BO489" s="306">
        <v>4.5454545454545414</v>
      </c>
      <c r="BP489" s="306">
        <v>4.7619047619047672</v>
      </c>
      <c r="BQ489" s="306">
        <v>7.6923076923076872</v>
      </c>
      <c r="BR489" s="306">
        <v>8.3333333333333481</v>
      </c>
      <c r="BS489" s="306">
        <v>9.0909090909090828</v>
      </c>
      <c r="BT489" s="306">
        <v>10</v>
      </c>
      <c r="BU489" s="306">
        <v>13.808801213960532</v>
      </c>
      <c r="BV489" s="306">
        <v>18.100358422939067</v>
      </c>
      <c r="BW489" s="306">
        <v>17.103882476390364</v>
      </c>
      <c r="BX489" s="404">
        <v>7.566753456045344</v>
      </c>
      <c r="BY489" s="405">
        <v>5.0818958489441881</v>
      </c>
      <c r="BZ489" s="788" t="s">
        <v>2637</v>
      </c>
      <c r="CA489" s="486">
        <v>-3.2767350901195886</v>
      </c>
      <c r="CB489" s="348">
        <v>7.2012060863509983</v>
      </c>
      <c r="CC489" s="404">
        <v>26.957593798934226</v>
      </c>
      <c r="CD489" s="570">
        <v>1.1536000000000002</v>
      </c>
      <c r="CE489" s="419">
        <v>1.1882080000000002</v>
      </c>
      <c r="CF489" s="419">
        <v>1.2238542400000001</v>
      </c>
      <c r="CG489" s="419">
        <v>1.2605698672000001</v>
      </c>
      <c r="CH489" s="496">
        <v>1.2983869632160001</v>
      </c>
      <c r="CI489" s="416">
        <v>6.1246190704160011</v>
      </c>
      <c r="CJ489" s="405">
        <v>21.489891475143864</v>
      </c>
      <c r="CK489" s="457" t="s">
        <v>462</v>
      </c>
      <c r="CL489" s="458">
        <v>12.65</v>
      </c>
      <c r="CM489" s="458">
        <v>-2.56</v>
      </c>
      <c r="CN489" s="525">
        <v>-0.43</v>
      </c>
      <c r="CO489" s="508">
        <v>2.74</v>
      </c>
    </row>
    <row r="490" spans="1:93" ht="11.25" customHeight="1">
      <c r="A490" s="30" t="s">
        <v>3648</v>
      </c>
      <c r="B490" s="32" t="s">
        <v>1624</v>
      </c>
      <c r="C490" s="524" t="s">
        <v>497</v>
      </c>
      <c r="D490" s="118">
        <v>7</v>
      </c>
      <c r="E490" s="24">
        <v>402</v>
      </c>
      <c r="F490" s="65" t="s">
        <v>2659</v>
      </c>
      <c r="G490" s="66" t="s">
        <v>2659</v>
      </c>
      <c r="H490" s="988">
        <v>20</v>
      </c>
      <c r="I490" s="229">
        <v>1.2</v>
      </c>
      <c r="J490" s="125">
        <v>0.05</v>
      </c>
      <c r="K490" s="125">
        <v>0.06</v>
      </c>
      <c r="L490" s="84">
        <v>20</v>
      </c>
      <c r="M490" s="890">
        <v>41744</v>
      </c>
      <c r="N490" s="886">
        <v>41750</v>
      </c>
      <c r="O490" s="887">
        <v>41764</v>
      </c>
      <c r="P490" s="43" t="s">
        <v>1249</v>
      </c>
      <c r="Q490" s="197"/>
      <c r="R490" s="192">
        <v>0.24</v>
      </c>
      <c r="S490" s="672">
        <v>17.518248175182478</v>
      </c>
      <c r="T490" s="681" t="s">
        <v>462</v>
      </c>
      <c r="U490" s="229">
        <v>14.5985401459854</v>
      </c>
      <c r="V490" s="264">
        <v>12</v>
      </c>
      <c r="W490" s="878">
        <v>1.37</v>
      </c>
      <c r="X490" s="506" t="s">
        <v>462</v>
      </c>
      <c r="Y490" s="879" t="s">
        <v>462</v>
      </c>
      <c r="Z490" s="506" t="s">
        <v>462</v>
      </c>
      <c r="AA490" s="880" t="s">
        <v>462</v>
      </c>
      <c r="AB490" s="881" t="s">
        <v>462</v>
      </c>
      <c r="AC490" s="1021" t="s">
        <v>462</v>
      </c>
      <c r="AD490" s="882" t="s">
        <v>462</v>
      </c>
      <c r="AE490" s="882" t="s">
        <v>462</v>
      </c>
      <c r="AF490" s="725">
        <v>0</v>
      </c>
      <c r="AG490" s="962">
        <v>18</v>
      </c>
      <c r="AH490" s="1025" t="s">
        <v>462</v>
      </c>
      <c r="AI490" s="879" t="s">
        <v>462</v>
      </c>
      <c r="AJ490" s="796" t="s">
        <v>462</v>
      </c>
      <c r="AK490" s="688" t="s">
        <v>462</v>
      </c>
      <c r="AL490" s="635">
        <v>21.052631578947366</v>
      </c>
      <c r="AM490" s="636">
        <v>19.434929033864879</v>
      </c>
      <c r="AN490" s="636">
        <v>18.126018804310839</v>
      </c>
      <c r="AO490" s="236" t="s">
        <v>462</v>
      </c>
      <c r="AP490" s="814">
        <v>0.23</v>
      </c>
      <c r="AQ490" s="814">
        <v>0.19</v>
      </c>
      <c r="AR490" s="815"/>
      <c r="AS490" s="814">
        <v>0.155</v>
      </c>
      <c r="AT490" s="797">
        <v>0.13500000000000001</v>
      </c>
      <c r="AU490" s="815"/>
      <c r="AV490" s="828">
        <v>0.115</v>
      </c>
      <c r="AW490" s="829">
        <v>0.1</v>
      </c>
      <c r="AX490" s="817">
        <v>7.4999999999999997E-2</v>
      </c>
      <c r="AY490" s="820">
        <v>0</v>
      </c>
      <c r="AZ490" s="820">
        <v>0</v>
      </c>
      <c r="BA490" s="820">
        <v>0</v>
      </c>
      <c r="BB490" s="820">
        <v>0</v>
      </c>
      <c r="BC490" s="820">
        <v>0</v>
      </c>
      <c r="BD490" s="820">
        <v>0</v>
      </c>
      <c r="BE490" s="820">
        <v>0</v>
      </c>
      <c r="BF490" s="820">
        <v>0</v>
      </c>
      <c r="BG490" s="820">
        <v>0</v>
      </c>
      <c r="BH490" s="816">
        <v>1</v>
      </c>
      <c r="BI490" s="409">
        <v>21.052631578947366</v>
      </c>
      <c r="BJ490" s="409">
        <v>22.580645161290324</v>
      </c>
      <c r="BK490" s="409">
        <v>14.814814814814813</v>
      </c>
      <c r="BL490" s="395">
        <v>17.391304347826097</v>
      </c>
      <c r="BM490" s="408">
        <v>15</v>
      </c>
      <c r="BN490" s="395">
        <v>33.33333333333335</v>
      </c>
      <c r="BO490" s="395">
        <v>0</v>
      </c>
      <c r="BP490" s="395">
        <v>0</v>
      </c>
      <c r="BQ490" s="395">
        <v>0</v>
      </c>
      <c r="BR490" s="395">
        <v>0</v>
      </c>
      <c r="BS490" s="395">
        <v>0</v>
      </c>
      <c r="BT490" s="395">
        <v>0</v>
      </c>
      <c r="BU490" s="395">
        <v>0</v>
      </c>
      <c r="BV490" s="395">
        <v>0</v>
      </c>
      <c r="BW490" s="395">
        <v>0</v>
      </c>
      <c r="BX490" s="408">
        <v>8.2781819490807944</v>
      </c>
      <c r="BY490" s="409">
        <v>10.903276885397871</v>
      </c>
      <c r="BZ490" s="654" t="s">
        <v>2637</v>
      </c>
      <c r="CA490" s="487">
        <v>4.7274786583254382</v>
      </c>
      <c r="CB490" s="349">
        <v>19.326018804310838</v>
      </c>
      <c r="CC490" s="408">
        <v>42.607412142423605</v>
      </c>
      <c r="CD490" s="574">
        <v>0.23690000000000003</v>
      </c>
      <c r="CE490" s="420">
        <v>0.24400700000000003</v>
      </c>
      <c r="CF490" s="420">
        <v>0.25132721000000002</v>
      </c>
      <c r="CG490" s="420">
        <v>0.25886702630000002</v>
      </c>
      <c r="CH490" s="497">
        <v>0.26663303708900005</v>
      </c>
      <c r="CI490" s="421">
        <v>1.2577342733890002</v>
      </c>
      <c r="CJ490" s="409">
        <v>6.2886713669450005</v>
      </c>
      <c r="CK490" s="883" t="s">
        <v>462</v>
      </c>
      <c r="CL490" s="884" t="s">
        <v>462</v>
      </c>
      <c r="CM490" s="884" t="s">
        <v>462</v>
      </c>
      <c r="CN490" s="891">
        <v>2.14</v>
      </c>
      <c r="CO490" s="892">
        <v>9.4700000000000006</v>
      </c>
    </row>
    <row r="491" spans="1:93" ht="11.25" customHeight="1">
      <c r="A491" s="15" t="s">
        <v>2510</v>
      </c>
      <c r="B491" s="16" t="s">
        <v>547</v>
      </c>
      <c r="C491" s="22" t="s">
        <v>1312</v>
      </c>
      <c r="D491" s="116">
        <v>7</v>
      </c>
      <c r="E491" s="24">
        <v>405</v>
      </c>
      <c r="F491" s="36" t="s">
        <v>2049</v>
      </c>
      <c r="G491" s="37" t="s">
        <v>2049</v>
      </c>
      <c r="H491" s="183">
        <v>81.180000000000007</v>
      </c>
      <c r="I491" s="226">
        <v>1.4781966001478195</v>
      </c>
      <c r="J491" s="127">
        <v>0.25</v>
      </c>
      <c r="K491" s="127">
        <v>0.3</v>
      </c>
      <c r="L491" s="96">
        <v>20</v>
      </c>
      <c r="M491" s="105">
        <v>41835</v>
      </c>
      <c r="N491" s="20">
        <v>41837</v>
      </c>
      <c r="O491" s="21">
        <v>41850</v>
      </c>
      <c r="P491" s="269" t="s">
        <v>1198</v>
      </c>
      <c r="Q491" s="16"/>
      <c r="R491" s="224">
        <v>1.2</v>
      </c>
      <c r="S491" s="675">
        <v>27.459954233409611</v>
      </c>
      <c r="T491" s="684">
        <v>56.592432548160268</v>
      </c>
      <c r="U491" s="227">
        <v>18.576659038901603</v>
      </c>
      <c r="V491" s="263">
        <v>12</v>
      </c>
      <c r="W491" s="161">
        <v>4.37</v>
      </c>
      <c r="X491" s="149">
        <v>1.86</v>
      </c>
      <c r="Y491" s="155">
        <v>1.42</v>
      </c>
      <c r="Z491" s="149">
        <v>2.97</v>
      </c>
      <c r="AA491" s="156">
        <v>16.399999999999999</v>
      </c>
      <c r="AB491" s="432">
        <v>17.600000000000001</v>
      </c>
      <c r="AC491" s="440">
        <v>5.98</v>
      </c>
      <c r="AD491" s="443">
        <v>32.4</v>
      </c>
      <c r="AE491" s="443">
        <v>10</v>
      </c>
      <c r="AF491" s="723">
        <v>4</v>
      </c>
      <c r="AG491" s="456">
        <v>1077</v>
      </c>
      <c r="AH491" s="653">
        <v>1.8</v>
      </c>
      <c r="AI491" s="767">
        <v>0.17</v>
      </c>
      <c r="AJ491" s="795">
        <v>0.11229829938674966</v>
      </c>
      <c r="AK491" s="794">
        <v>1.4259256991906664</v>
      </c>
      <c r="AL491" s="634">
        <v>11.111111111111116</v>
      </c>
      <c r="AM491" s="631">
        <v>5.0081546755695205</v>
      </c>
      <c r="AN491" s="631">
        <v>3.638464900130689</v>
      </c>
      <c r="AO491" s="235">
        <v>2.5516511149184185</v>
      </c>
      <c r="AP491" s="808">
        <v>1.1000000000000001</v>
      </c>
      <c r="AQ491" s="808">
        <v>0.99</v>
      </c>
      <c r="AR491" s="809"/>
      <c r="AS491" s="808">
        <v>0.97</v>
      </c>
      <c r="AT491" s="796">
        <v>0.95</v>
      </c>
      <c r="AU491" s="809"/>
      <c r="AV491" s="821">
        <v>0.93</v>
      </c>
      <c r="AW491" s="827">
        <v>0.92</v>
      </c>
      <c r="AX491" s="811">
        <v>0.90500000000000003</v>
      </c>
      <c r="AY491" s="812">
        <v>0.86</v>
      </c>
      <c r="AZ491" s="812">
        <v>0.86</v>
      </c>
      <c r="BA491" s="812">
        <v>0.86</v>
      </c>
      <c r="BB491" s="811">
        <v>0.85499999999999998</v>
      </c>
      <c r="BC491" s="812">
        <v>0.84</v>
      </c>
      <c r="BD491" s="811">
        <v>0.83499999999999996</v>
      </c>
      <c r="BE491" s="812">
        <v>0.82</v>
      </c>
      <c r="BF491" s="811">
        <v>0.79</v>
      </c>
      <c r="BG491" s="811">
        <v>0.76500000000000001</v>
      </c>
      <c r="BH491" s="810">
        <v>14.25</v>
      </c>
      <c r="BI491" s="405">
        <v>11.111111111111116</v>
      </c>
      <c r="BJ491" s="405">
        <v>2.0618556701030855</v>
      </c>
      <c r="BK491" s="405">
        <v>2.1052631578947434</v>
      </c>
      <c r="BL491" s="306">
        <v>2.1505376344086002</v>
      </c>
      <c r="BM491" s="404">
        <v>1.0869565217391353</v>
      </c>
      <c r="BN491" s="306">
        <v>1.6574585635359185</v>
      </c>
      <c r="BO491" s="306">
        <v>5.232558139534893</v>
      </c>
      <c r="BP491" s="306">
        <v>0</v>
      </c>
      <c r="BQ491" s="306">
        <v>0</v>
      </c>
      <c r="BR491" s="306">
        <v>0.58479532163742132</v>
      </c>
      <c r="BS491" s="306">
        <v>1.7857142857142794</v>
      </c>
      <c r="BT491" s="306">
        <v>0.59880239520957446</v>
      </c>
      <c r="BU491" s="306">
        <v>1.8292682926829285</v>
      </c>
      <c r="BV491" s="306">
        <v>3.7974683544303778</v>
      </c>
      <c r="BW491" s="306">
        <v>3.2679738562091609</v>
      </c>
      <c r="BX491" s="404">
        <v>2.4846508869474153</v>
      </c>
      <c r="BY491" s="405">
        <v>2.6808818016163691</v>
      </c>
      <c r="BZ491" s="788" t="s">
        <v>1464</v>
      </c>
      <c r="CA491" s="683">
        <v>-13.459997538623094</v>
      </c>
      <c r="CB491" s="348">
        <v>5.116661500278509</v>
      </c>
      <c r="CC491" s="404">
        <v>61.027799461551901</v>
      </c>
      <c r="CD491" s="570">
        <v>1.21</v>
      </c>
      <c r="CE491" s="419">
        <v>1.2823580000000003</v>
      </c>
      <c r="CF491" s="419">
        <v>1.4105938000000005</v>
      </c>
      <c r="CG491" s="419">
        <v>1.5516531800000006</v>
      </c>
      <c r="CH491" s="496">
        <v>1.7068184980000007</v>
      </c>
      <c r="CI491" s="416">
        <v>7.1614234780000015</v>
      </c>
      <c r="CJ491" s="405">
        <v>8.8216598644986455</v>
      </c>
      <c r="CK491" s="457">
        <v>2.1</v>
      </c>
      <c r="CL491" s="458">
        <v>21.08</v>
      </c>
      <c r="CM491" s="458">
        <v>-12.92</v>
      </c>
      <c r="CN491" s="525">
        <v>-4.83</v>
      </c>
      <c r="CO491" s="508">
        <v>4.2300000000000004</v>
      </c>
    </row>
    <row r="492" spans="1:93" ht="11.25" customHeight="1">
      <c r="A492" s="86" t="s">
        <v>1538</v>
      </c>
      <c r="B492" s="24" t="s">
        <v>2327</v>
      </c>
      <c r="C492" s="29" t="s">
        <v>351</v>
      </c>
      <c r="D492" s="117">
        <v>12</v>
      </c>
      <c r="E492" s="121">
        <v>250</v>
      </c>
      <c r="F492" s="38" t="s">
        <v>2049</v>
      </c>
      <c r="G492" s="39" t="s">
        <v>1572</v>
      </c>
      <c r="H492" s="184">
        <v>72.510000000000005</v>
      </c>
      <c r="I492" s="227">
        <v>2.3169218038891182</v>
      </c>
      <c r="J492" s="126">
        <v>0.35</v>
      </c>
      <c r="K492" s="126">
        <v>0.42</v>
      </c>
      <c r="L492" s="83">
        <v>20</v>
      </c>
      <c r="M492" s="140">
        <v>41792</v>
      </c>
      <c r="N492" s="27">
        <v>41794</v>
      </c>
      <c r="O492" s="28">
        <v>41815</v>
      </c>
      <c r="P492" s="93" t="s">
        <v>2778</v>
      </c>
      <c r="Q492" s="201"/>
      <c r="R492" s="224">
        <v>1.68</v>
      </c>
      <c r="S492" s="231">
        <v>35.517970401691329</v>
      </c>
      <c r="T492" s="680">
        <v>45.330902346628022</v>
      </c>
      <c r="U492" s="227">
        <v>15.329809725158562</v>
      </c>
      <c r="V492" s="263">
        <v>9</v>
      </c>
      <c r="W492" s="161">
        <v>4.7300000000000004</v>
      </c>
      <c r="X492" s="149">
        <v>1.46</v>
      </c>
      <c r="Y492" s="155">
        <v>4.4400000000000004</v>
      </c>
      <c r="Z492" s="149">
        <v>3.1</v>
      </c>
      <c r="AA492" s="156">
        <v>20.8</v>
      </c>
      <c r="AB492" s="432">
        <v>12.5</v>
      </c>
      <c r="AC492" s="440">
        <v>6.92</v>
      </c>
      <c r="AD492" s="443">
        <v>32.700000000000003</v>
      </c>
      <c r="AE492" s="443">
        <v>10.5</v>
      </c>
      <c r="AF492" s="723">
        <v>37</v>
      </c>
      <c r="AG492" s="456">
        <v>119610</v>
      </c>
      <c r="AH492" s="653">
        <v>0.17</v>
      </c>
      <c r="AI492" s="767">
        <v>0</v>
      </c>
      <c r="AJ492" s="796">
        <v>0.58609819119725781</v>
      </c>
      <c r="AK492" s="688">
        <v>0.88122094981884225</v>
      </c>
      <c r="AL492" s="634">
        <v>23.84615384615385</v>
      </c>
      <c r="AM492" s="631">
        <v>24.464777433558549</v>
      </c>
      <c r="AN492" s="631">
        <v>19.165410852150334</v>
      </c>
      <c r="AO492" s="235">
        <v>21.748700886072079</v>
      </c>
      <c r="AP492" s="808">
        <v>1.61</v>
      </c>
      <c r="AQ492" s="808">
        <v>1.3</v>
      </c>
      <c r="AR492" s="809"/>
      <c r="AS492" s="808">
        <v>0.96499999999999997</v>
      </c>
      <c r="AT492" s="796">
        <v>0.83499999999999996</v>
      </c>
      <c r="AU492" s="809"/>
      <c r="AV492" s="821">
        <v>0.74</v>
      </c>
      <c r="AW492" s="821">
        <v>0.67</v>
      </c>
      <c r="AX492" s="811">
        <v>0.62</v>
      </c>
      <c r="AY492" s="811">
        <v>0.54</v>
      </c>
      <c r="AZ492" s="811">
        <v>0.45</v>
      </c>
      <c r="BA492" s="811">
        <v>0.34</v>
      </c>
      <c r="BB492" s="811">
        <v>0.22500000000000001</v>
      </c>
      <c r="BC492" s="811">
        <v>0.12</v>
      </c>
      <c r="BD492" s="812">
        <v>0</v>
      </c>
      <c r="BE492" s="812">
        <v>0</v>
      </c>
      <c r="BF492" s="812">
        <v>0</v>
      </c>
      <c r="BG492" s="812">
        <v>0</v>
      </c>
      <c r="BH492" s="810">
        <v>8.4149999999999991</v>
      </c>
      <c r="BI492" s="405">
        <v>23.84615384615385</v>
      </c>
      <c r="BJ492" s="405">
        <v>34.715025906735761</v>
      </c>
      <c r="BK492" s="405">
        <v>15.568862275449113</v>
      </c>
      <c r="BL492" s="306">
        <v>12.837837837837828</v>
      </c>
      <c r="BM492" s="404">
        <v>10.447761194029837</v>
      </c>
      <c r="BN492" s="306">
        <v>8.064516129032274</v>
      </c>
      <c r="BO492" s="306">
        <v>14.814814814814813</v>
      </c>
      <c r="BP492" s="306">
        <v>20</v>
      </c>
      <c r="BQ492" s="306">
        <v>32.352941176470587</v>
      </c>
      <c r="BR492" s="306">
        <v>51.111111111111107</v>
      </c>
      <c r="BS492" s="306">
        <v>87.5</v>
      </c>
      <c r="BT492" s="306">
        <v>0</v>
      </c>
      <c r="BU492" s="306">
        <v>0</v>
      </c>
      <c r="BV492" s="306">
        <v>0</v>
      </c>
      <c r="BW492" s="306">
        <v>0</v>
      </c>
      <c r="BX492" s="404">
        <v>20.750601619442346</v>
      </c>
      <c r="BY492" s="405">
        <v>22.848980969941042</v>
      </c>
      <c r="BZ492" s="788" t="s">
        <v>2442</v>
      </c>
      <c r="CA492" s="486">
        <v>6.1525229308808917</v>
      </c>
      <c r="CB492" s="348">
        <v>21.482332656039453</v>
      </c>
      <c r="CC492" s="404">
        <v>77.775221987315007</v>
      </c>
      <c r="CD492" s="570">
        <v>1.7710000000000004</v>
      </c>
      <c r="CE492" s="419">
        <v>1.8935532000000002</v>
      </c>
      <c r="CF492" s="419">
        <v>2.0829085200000002</v>
      </c>
      <c r="CG492" s="419">
        <v>2.2911993720000003</v>
      </c>
      <c r="CH492" s="496">
        <v>2.5203193092000005</v>
      </c>
      <c r="CI492" s="416">
        <v>10.558980401200003</v>
      </c>
      <c r="CJ492" s="405">
        <v>14.562102332367951</v>
      </c>
      <c r="CK492" s="457">
        <v>1.22</v>
      </c>
      <c r="CL492" s="458">
        <v>16.46</v>
      </c>
      <c r="CM492" s="458">
        <v>-10.53</v>
      </c>
      <c r="CN492" s="525">
        <v>1.53</v>
      </c>
      <c r="CO492" s="508">
        <v>-2.5099999999999998</v>
      </c>
    </row>
    <row r="493" spans="1:93" ht="11.25" customHeight="1">
      <c r="A493" s="86" t="s">
        <v>157</v>
      </c>
      <c r="B493" s="24" t="s">
        <v>158</v>
      </c>
      <c r="C493" s="98" t="s">
        <v>2172</v>
      </c>
      <c r="D493" s="117">
        <v>36</v>
      </c>
      <c r="E493" s="121">
        <v>72</v>
      </c>
      <c r="F493" s="38" t="s">
        <v>2049</v>
      </c>
      <c r="G493" s="39" t="s">
        <v>2049</v>
      </c>
      <c r="H493" s="161">
        <v>23.38</v>
      </c>
      <c r="I493" s="227">
        <v>3.5928143712574849</v>
      </c>
      <c r="J493" s="126">
        <v>0.19</v>
      </c>
      <c r="K493" s="126">
        <v>0.21</v>
      </c>
      <c r="L493" s="218">
        <v>10.526315789473673</v>
      </c>
      <c r="M493" s="140">
        <v>42060</v>
      </c>
      <c r="N493" s="27">
        <v>42062</v>
      </c>
      <c r="O493" s="28">
        <v>42079</v>
      </c>
      <c r="P493" s="93" t="s">
        <v>3618</v>
      </c>
      <c r="Q493" s="91"/>
      <c r="R493" s="224">
        <v>0.84</v>
      </c>
      <c r="S493" s="231">
        <v>65.11627906976743</v>
      </c>
      <c r="T493" s="680">
        <v>63.039602994802578</v>
      </c>
      <c r="U493" s="227">
        <v>18.124031007751938</v>
      </c>
      <c r="V493" s="263">
        <v>12</v>
      </c>
      <c r="W493" s="161">
        <v>1.29</v>
      </c>
      <c r="X493" s="149">
        <v>4.4800000000000004</v>
      </c>
      <c r="Y493" s="155">
        <v>3.45</v>
      </c>
      <c r="Z493" s="149">
        <v>3.3</v>
      </c>
      <c r="AA493" s="156">
        <v>17.899999999999999</v>
      </c>
      <c r="AB493" s="432">
        <v>40.200000000000003</v>
      </c>
      <c r="AC493" s="440">
        <v>3.77</v>
      </c>
      <c r="AD493" s="443">
        <v>4.8</v>
      </c>
      <c r="AE493" s="443">
        <v>4.05</v>
      </c>
      <c r="AF493" s="723">
        <v>8</v>
      </c>
      <c r="AG493" s="456">
        <v>4098</v>
      </c>
      <c r="AH493" s="653">
        <v>0.4</v>
      </c>
      <c r="AI493" s="767">
        <v>1.31</v>
      </c>
      <c r="AJ493" s="796">
        <v>1.7149113883364968</v>
      </c>
      <c r="AK493" s="688">
        <v>1.3501991472830086</v>
      </c>
      <c r="AL493" s="634">
        <v>5.6338028169014231</v>
      </c>
      <c r="AM493" s="631">
        <v>6.550753340344162</v>
      </c>
      <c r="AN493" s="631">
        <v>8.2315746640151843</v>
      </c>
      <c r="AO493" s="638">
        <v>6.0965633703587319</v>
      </c>
      <c r="AP493" s="808">
        <v>0.75</v>
      </c>
      <c r="AQ493" s="808">
        <v>0.71</v>
      </c>
      <c r="AR493" s="809"/>
      <c r="AS493" s="808">
        <v>0.66500000000000004</v>
      </c>
      <c r="AT493" s="796">
        <v>0.62</v>
      </c>
      <c r="AU493" s="809"/>
      <c r="AV493" s="821">
        <v>0.54</v>
      </c>
      <c r="AW493" s="821">
        <v>0.505</v>
      </c>
      <c r="AX493" s="811">
        <v>0.49399999999999999</v>
      </c>
      <c r="AY493" s="811">
        <v>0.48599999999999999</v>
      </c>
      <c r="AZ493" s="811">
        <v>0.46500000000000002</v>
      </c>
      <c r="BA493" s="811">
        <v>0.44500000000000001</v>
      </c>
      <c r="BB493" s="811">
        <v>0.41499999999999998</v>
      </c>
      <c r="BC493" s="811">
        <v>0.39</v>
      </c>
      <c r="BD493" s="811">
        <v>0.36249999999999999</v>
      </c>
      <c r="BE493" s="811">
        <v>0.35249999999999998</v>
      </c>
      <c r="BF493" s="811">
        <v>0.34250000000000003</v>
      </c>
      <c r="BG493" s="811">
        <v>0.33500000000000002</v>
      </c>
      <c r="BH493" s="810">
        <v>7.8775000000000004</v>
      </c>
      <c r="BI493" s="405">
        <v>5.6338028169014231</v>
      </c>
      <c r="BJ493" s="405">
        <v>6.7669172932330657</v>
      </c>
      <c r="BK493" s="405">
        <v>7.258064516129048</v>
      </c>
      <c r="BL493" s="306">
        <v>14.814814814814813</v>
      </c>
      <c r="BM493" s="404">
        <v>6.9306930693069368</v>
      </c>
      <c r="BN493" s="306">
        <v>2.2267206477732726</v>
      </c>
      <c r="BO493" s="306">
        <v>1.6460905349794164</v>
      </c>
      <c r="BP493" s="306">
        <v>4.5161290322580649</v>
      </c>
      <c r="BQ493" s="306">
        <v>4.4943820224719211</v>
      </c>
      <c r="BR493" s="306">
        <v>7.2289156626506035</v>
      </c>
      <c r="BS493" s="306">
        <v>6.4102564102564097</v>
      </c>
      <c r="BT493" s="306">
        <v>7.5862068965517393</v>
      </c>
      <c r="BU493" s="306">
        <v>2.8368794326241176</v>
      </c>
      <c r="BV493" s="306">
        <v>2.9197080291970767</v>
      </c>
      <c r="BW493" s="306">
        <v>2.2388059701492491</v>
      </c>
      <c r="BX493" s="404">
        <v>5.5672258099531442</v>
      </c>
      <c r="BY493" s="405">
        <v>3.1995871256799449</v>
      </c>
      <c r="BZ493" s="788" t="s">
        <v>52</v>
      </c>
      <c r="CA493" s="486">
        <v>-6.299641972479268</v>
      </c>
      <c r="CB493" s="348">
        <v>11.82438903527267</v>
      </c>
      <c r="CC493" s="404">
        <v>59.075928993034388</v>
      </c>
      <c r="CD493" s="570">
        <v>0.82499999999999996</v>
      </c>
      <c r="CE493" s="419">
        <v>0.8561025000000001</v>
      </c>
      <c r="CF493" s="419">
        <v>0.8907746512500001</v>
      </c>
      <c r="CG493" s="419">
        <v>0.92685102462562508</v>
      </c>
      <c r="CH493" s="496">
        <v>0.96438849112296288</v>
      </c>
      <c r="CI493" s="416">
        <v>4.4631166669985882</v>
      </c>
      <c r="CJ493" s="405">
        <v>19.089463930703971</v>
      </c>
      <c r="CK493" s="457">
        <v>0.55000000000000004</v>
      </c>
      <c r="CL493" s="458">
        <v>12.01</v>
      </c>
      <c r="CM493" s="458">
        <v>-10.79</v>
      </c>
      <c r="CN493" s="459">
        <v>-5.95</v>
      </c>
      <c r="CO493" s="460">
        <v>-0.21</v>
      </c>
    </row>
    <row r="494" spans="1:93" ht="11.25" customHeight="1">
      <c r="A494" s="23" t="s">
        <v>1317</v>
      </c>
      <c r="B494" s="24" t="s">
        <v>1318</v>
      </c>
      <c r="C494" s="217" t="s">
        <v>168</v>
      </c>
      <c r="D494" s="117">
        <v>6</v>
      </c>
      <c r="E494" s="24">
        <v>473</v>
      </c>
      <c r="F494" s="57" t="s">
        <v>2659</v>
      </c>
      <c r="G494" s="49" t="s">
        <v>2659</v>
      </c>
      <c r="H494" s="184">
        <v>137.41</v>
      </c>
      <c r="I494" s="227">
        <v>1.455498144239866</v>
      </c>
      <c r="J494" s="126">
        <v>0.45</v>
      </c>
      <c r="K494" s="126">
        <v>0.5</v>
      </c>
      <c r="L494" s="83">
        <v>11.111111111111116</v>
      </c>
      <c r="M494" s="140">
        <v>42088</v>
      </c>
      <c r="N494" s="27">
        <v>42090</v>
      </c>
      <c r="O494" s="28">
        <v>42104</v>
      </c>
      <c r="P494" s="93" t="s">
        <v>236</v>
      </c>
      <c r="Q494" s="198"/>
      <c r="R494" s="224">
        <v>2</v>
      </c>
      <c r="S494" s="231">
        <v>24.570024570024568</v>
      </c>
      <c r="T494" s="680">
        <v>49.27391836051838</v>
      </c>
      <c r="U494" s="227">
        <v>16.880835380835379</v>
      </c>
      <c r="V494" s="263">
        <v>3</v>
      </c>
      <c r="W494" s="161">
        <v>8.14</v>
      </c>
      <c r="X494" s="149">
        <v>2.4900000000000002</v>
      </c>
      <c r="Y494" s="155">
        <v>1.58</v>
      </c>
      <c r="Z494" s="149">
        <v>2.97</v>
      </c>
      <c r="AA494" s="156">
        <v>18.2</v>
      </c>
      <c r="AB494" s="432">
        <v>5.4</v>
      </c>
      <c r="AC494" s="440">
        <v>-6.97</v>
      </c>
      <c r="AD494" s="443">
        <v>16</v>
      </c>
      <c r="AE494" s="443">
        <v>6.78</v>
      </c>
      <c r="AF494" s="723">
        <v>18</v>
      </c>
      <c r="AG494" s="456">
        <v>11997</v>
      </c>
      <c r="AH494" s="653">
        <v>0.9</v>
      </c>
      <c r="AI494" s="767">
        <v>0.17</v>
      </c>
      <c r="AJ494" s="796">
        <v>3.4490348369709989</v>
      </c>
      <c r="AK494" s="688">
        <v>2.245730939615517</v>
      </c>
      <c r="AL494" s="634">
        <v>12.5</v>
      </c>
      <c r="AM494" s="631">
        <v>37.001342118888282</v>
      </c>
      <c r="AN494" s="631">
        <v>55.184557391535982</v>
      </c>
      <c r="AO494" s="235">
        <v>24.573093961551741</v>
      </c>
      <c r="AP494" s="808">
        <v>1.8</v>
      </c>
      <c r="AQ494" s="813">
        <v>1.6</v>
      </c>
      <c r="AR494" s="809"/>
      <c r="AS494" s="808">
        <v>1.2</v>
      </c>
      <c r="AT494" s="796">
        <v>0.7</v>
      </c>
      <c r="AU494" s="809"/>
      <c r="AV494" s="821">
        <v>0.4</v>
      </c>
      <c r="AW494" s="827">
        <v>0.2</v>
      </c>
      <c r="AX494" s="812">
        <v>0.2</v>
      </c>
      <c r="AY494" s="812">
        <v>0.2</v>
      </c>
      <c r="AZ494" s="812">
        <v>0.2</v>
      </c>
      <c r="BA494" s="812">
        <v>0.2</v>
      </c>
      <c r="BB494" s="811">
        <v>0.2</v>
      </c>
      <c r="BC494" s="811">
        <v>0.1</v>
      </c>
      <c r="BD494" s="812">
        <v>0</v>
      </c>
      <c r="BE494" s="812">
        <v>0</v>
      </c>
      <c r="BF494" s="812">
        <v>0</v>
      </c>
      <c r="BG494" s="812">
        <v>0</v>
      </c>
      <c r="BH494" s="810">
        <v>7</v>
      </c>
      <c r="BI494" s="405">
        <v>12.5</v>
      </c>
      <c r="BJ494" s="405">
        <v>33.33333333333335</v>
      </c>
      <c r="BK494" s="405">
        <v>71.428571428571445</v>
      </c>
      <c r="BL494" s="306">
        <v>75</v>
      </c>
      <c r="BM494" s="404">
        <v>100</v>
      </c>
      <c r="BN494" s="306">
        <v>0</v>
      </c>
      <c r="BO494" s="306">
        <v>0</v>
      </c>
      <c r="BP494" s="306">
        <v>0</v>
      </c>
      <c r="BQ494" s="306">
        <v>0</v>
      </c>
      <c r="BR494" s="306">
        <v>0</v>
      </c>
      <c r="BS494" s="306">
        <v>100</v>
      </c>
      <c r="BT494" s="306">
        <v>0</v>
      </c>
      <c r="BU494" s="306">
        <v>0</v>
      </c>
      <c r="BV494" s="306">
        <v>0</v>
      </c>
      <c r="BW494" s="306">
        <v>0</v>
      </c>
      <c r="BX494" s="404">
        <v>26.150793650793652</v>
      </c>
      <c r="BY494" s="405">
        <v>38.06699515235546</v>
      </c>
      <c r="BZ494" s="788" t="s">
        <v>2441</v>
      </c>
      <c r="CA494" s="486">
        <v>39.759220154940472</v>
      </c>
      <c r="CB494" s="348">
        <v>56.640055535775851</v>
      </c>
      <c r="CC494" s="404">
        <v>64.574914004914007</v>
      </c>
      <c r="CD494" s="570">
        <v>1.8972000000000002</v>
      </c>
      <c r="CE494" s="419">
        <v>1.9161720000000002</v>
      </c>
      <c r="CF494" s="419">
        <v>2.0460884616000006</v>
      </c>
      <c r="CG494" s="419">
        <v>2.1848132592964808</v>
      </c>
      <c r="CH494" s="496">
        <v>2.3329435982767825</v>
      </c>
      <c r="CI494" s="416">
        <v>10.377217319173266</v>
      </c>
      <c r="CJ494" s="405">
        <v>7.5520102752152427</v>
      </c>
      <c r="CK494" s="457">
        <v>1.24</v>
      </c>
      <c r="CL494" s="458">
        <v>2.93</v>
      </c>
      <c r="CM494" s="458">
        <v>-26.71</v>
      </c>
      <c r="CN494" s="525">
        <v>-15.88</v>
      </c>
      <c r="CO494" s="508">
        <v>-15.91</v>
      </c>
    </row>
    <row r="495" spans="1:93" ht="11.25" customHeight="1">
      <c r="A495" s="30" t="s">
        <v>3271</v>
      </c>
      <c r="B495" s="32" t="s">
        <v>3272</v>
      </c>
      <c r="C495" s="35" t="s">
        <v>1344</v>
      </c>
      <c r="D495" s="118">
        <v>28</v>
      </c>
      <c r="E495" s="121">
        <v>95</v>
      </c>
      <c r="F495" s="40" t="s">
        <v>2049</v>
      </c>
      <c r="G495" s="42" t="s">
        <v>2049</v>
      </c>
      <c r="H495" s="162">
        <v>20.84</v>
      </c>
      <c r="I495" s="229">
        <v>2.4952015355086377</v>
      </c>
      <c r="J495" s="112">
        <v>0.12</v>
      </c>
      <c r="K495" s="112">
        <v>0.13</v>
      </c>
      <c r="L495" s="84">
        <v>8.3333333333333481</v>
      </c>
      <c r="M495" s="215">
        <v>41920</v>
      </c>
      <c r="N495" s="44">
        <v>41922</v>
      </c>
      <c r="O495" s="34">
        <v>41936</v>
      </c>
      <c r="P495" s="268" t="s">
        <v>2086</v>
      </c>
      <c r="Q495" s="32"/>
      <c r="R495" s="224">
        <v>0.52</v>
      </c>
      <c r="S495" s="672">
        <v>56.521739130434781</v>
      </c>
      <c r="T495" s="681">
        <v>69.389355105887347</v>
      </c>
      <c r="U495" s="229">
        <v>22.652173913043477</v>
      </c>
      <c r="V495" s="263">
        <v>1</v>
      </c>
      <c r="W495" s="161">
        <v>0.92</v>
      </c>
      <c r="X495" s="149">
        <v>1.51</v>
      </c>
      <c r="Y495" s="155">
        <v>2.08</v>
      </c>
      <c r="Z495" s="149">
        <v>2.85</v>
      </c>
      <c r="AA495" s="156">
        <v>13</v>
      </c>
      <c r="AB495" s="432">
        <v>-18.8</v>
      </c>
      <c r="AC495" s="440">
        <v>3.93</v>
      </c>
      <c r="AD495" s="443">
        <v>6.6</v>
      </c>
      <c r="AE495" s="443">
        <v>15</v>
      </c>
      <c r="AF495" s="723">
        <v>1</v>
      </c>
      <c r="AG495" s="456">
        <v>793</v>
      </c>
      <c r="AH495" s="653">
        <v>1</v>
      </c>
      <c r="AI495" s="767">
        <v>0</v>
      </c>
      <c r="AJ495" s="797">
        <v>1.9180527537142849</v>
      </c>
      <c r="AK495" s="686">
        <v>0.76011379995717421</v>
      </c>
      <c r="AL495" s="634">
        <v>5.3763440860215006</v>
      </c>
      <c r="AM495" s="631">
        <v>11.868894208139679</v>
      </c>
      <c r="AN495" s="631">
        <v>12.659148174514279</v>
      </c>
      <c r="AO495" s="638">
        <v>16.654280155455027</v>
      </c>
      <c r="AP495" s="808">
        <v>0.49</v>
      </c>
      <c r="AQ495" s="808">
        <v>0.46500000000000002</v>
      </c>
      <c r="AR495" s="809"/>
      <c r="AS495" s="808">
        <v>0.40500000000000003</v>
      </c>
      <c r="AT495" s="796">
        <v>0.35</v>
      </c>
      <c r="AU495" s="809"/>
      <c r="AV495" s="821">
        <v>0.31</v>
      </c>
      <c r="AW495" s="821">
        <v>0.27</v>
      </c>
      <c r="AX495" s="811">
        <v>0.25</v>
      </c>
      <c r="AY495" s="811">
        <v>0.21</v>
      </c>
      <c r="AZ495" s="811">
        <v>0.17</v>
      </c>
      <c r="BA495" s="811">
        <v>0.13250000000000001</v>
      </c>
      <c r="BB495" s="811">
        <v>0.105</v>
      </c>
      <c r="BC495" s="811">
        <v>0.08</v>
      </c>
      <c r="BD495" s="811">
        <v>6.8750000000000006E-2</v>
      </c>
      <c r="BE495" s="811">
        <v>6.25E-2</v>
      </c>
      <c r="BF495" s="811">
        <v>5.8334999999999998E-2</v>
      </c>
      <c r="BG495" s="811">
        <v>5.4169999999999996E-2</v>
      </c>
      <c r="BH495" s="810">
        <v>3.481255</v>
      </c>
      <c r="BI495" s="405">
        <v>5.3763440860215006</v>
      </c>
      <c r="BJ495" s="405">
        <v>14.814814814814813</v>
      </c>
      <c r="BK495" s="405">
        <v>15.714285714285726</v>
      </c>
      <c r="BL495" s="306">
        <v>12.903225806451601</v>
      </c>
      <c r="BM495" s="404">
        <v>14.814814814814813</v>
      </c>
      <c r="BN495" s="306">
        <v>8.0000000000000071</v>
      </c>
      <c r="BO495" s="306">
        <v>19.047619047619047</v>
      </c>
      <c r="BP495" s="306">
        <v>23.529411764705866</v>
      </c>
      <c r="BQ495" s="306">
        <v>28.301886792452823</v>
      </c>
      <c r="BR495" s="306">
        <v>26.190476190476208</v>
      </c>
      <c r="BS495" s="306">
        <v>31.25</v>
      </c>
      <c r="BT495" s="306">
        <v>16.36363636363636</v>
      </c>
      <c r="BU495" s="306">
        <v>10</v>
      </c>
      <c r="BV495" s="306">
        <v>7.1397960058284138</v>
      </c>
      <c r="BW495" s="306">
        <v>7.6887576149160086</v>
      </c>
      <c r="BX495" s="404">
        <v>16.075671267734879</v>
      </c>
      <c r="BY495" s="405">
        <v>7.8600003689747711</v>
      </c>
      <c r="BZ495" s="788" t="s">
        <v>2558</v>
      </c>
      <c r="CA495" s="486">
        <v>-7.49782420302056</v>
      </c>
      <c r="CB495" s="348">
        <v>15.154349710022917</v>
      </c>
      <c r="CC495" s="404">
        <v>65.412447405329601</v>
      </c>
      <c r="CD495" s="570">
        <v>0.49490000000000001</v>
      </c>
      <c r="CE495" s="419">
        <v>0.51434956999999992</v>
      </c>
      <c r="CF495" s="419">
        <v>0.56578452699999993</v>
      </c>
      <c r="CG495" s="419">
        <v>0.62236297969999999</v>
      </c>
      <c r="CH495" s="496">
        <v>0.68459927767000006</v>
      </c>
      <c r="CI495" s="416">
        <v>2.88199635437</v>
      </c>
      <c r="CJ495" s="405">
        <v>13.829157170681384</v>
      </c>
      <c r="CK495" s="457">
        <v>0.72</v>
      </c>
      <c r="CL495" s="458">
        <v>1.66</v>
      </c>
      <c r="CM495" s="458">
        <v>-46.99</v>
      </c>
      <c r="CN495" s="459">
        <v>-8.68</v>
      </c>
      <c r="CO495" s="460">
        <v>-20.83</v>
      </c>
    </row>
    <row r="496" spans="1:93" ht="11.25" customHeight="1">
      <c r="A496" s="129" t="s">
        <v>1115</v>
      </c>
      <c r="B496" s="16" t="s">
        <v>1116</v>
      </c>
      <c r="C496" s="22" t="s">
        <v>3690</v>
      </c>
      <c r="D496" s="116">
        <v>10</v>
      </c>
      <c r="E496" s="121">
        <v>319</v>
      </c>
      <c r="F496" s="36" t="s">
        <v>2049</v>
      </c>
      <c r="G496" s="37" t="s">
        <v>2049</v>
      </c>
      <c r="H496" s="183">
        <v>108.77</v>
      </c>
      <c r="I496" s="227">
        <v>2.2248781833226072</v>
      </c>
      <c r="J496" s="127">
        <v>0.55000000000000004</v>
      </c>
      <c r="K496" s="127">
        <v>0.60499999999999998</v>
      </c>
      <c r="L496" s="96">
        <v>9.9999999999999858</v>
      </c>
      <c r="M496" s="875">
        <v>41729</v>
      </c>
      <c r="N496" s="873">
        <v>41731</v>
      </c>
      <c r="O496" s="874">
        <v>41760</v>
      </c>
      <c r="P496" s="269" t="s">
        <v>1515</v>
      </c>
      <c r="Q496" s="16"/>
      <c r="R496" s="225">
        <v>2.42</v>
      </c>
      <c r="S496" s="675">
        <v>34.720229555236735</v>
      </c>
      <c r="T496" s="684">
        <v>56.471147978943883</v>
      </c>
      <c r="U496" s="227">
        <v>15.60545193687231</v>
      </c>
      <c r="V496" s="267">
        <v>12</v>
      </c>
      <c r="W496" s="169">
        <v>6.97</v>
      </c>
      <c r="X496" s="171">
        <v>1.9</v>
      </c>
      <c r="Y496" s="170">
        <v>1.46</v>
      </c>
      <c r="Z496" s="171">
        <v>3.53</v>
      </c>
      <c r="AA496" s="172">
        <v>20.2</v>
      </c>
      <c r="AB496" s="433">
        <v>16.899999999999999</v>
      </c>
      <c r="AC496" s="441">
        <v>10.9</v>
      </c>
      <c r="AD496" s="442">
        <v>7.3</v>
      </c>
      <c r="AE496" s="441">
        <v>8.23</v>
      </c>
      <c r="AF496" s="724">
        <v>22</v>
      </c>
      <c r="AG496" s="461">
        <v>33427</v>
      </c>
      <c r="AH496" s="678">
        <v>0.4</v>
      </c>
      <c r="AI496" s="768">
        <v>0.56000000000000005</v>
      </c>
      <c r="AJ496" s="796">
        <v>1.9647790987602529</v>
      </c>
      <c r="AK496" s="688">
        <v>1.2528211880342706</v>
      </c>
      <c r="AL496" s="632">
        <v>10</v>
      </c>
      <c r="AM496" s="633">
        <v>12.410178059628629</v>
      </c>
      <c r="AN496" s="633">
        <v>14.342887420949847</v>
      </c>
      <c r="AO496" s="234">
        <v>11.448471304555795</v>
      </c>
      <c r="AP496" s="803">
        <v>2.3650000000000002</v>
      </c>
      <c r="AQ496" s="803">
        <v>2.15</v>
      </c>
      <c r="AR496" s="802"/>
      <c r="AS496" s="803">
        <v>1.93</v>
      </c>
      <c r="AT496" s="795">
        <v>1.665</v>
      </c>
      <c r="AU496" s="802"/>
      <c r="AV496" s="826">
        <v>1.4350000000000001</v>
      </c>
      <c r="AW496" s="826">
        <v>1.21</v>
      </c>
      <c r="AX496" s="806">
        <v>1.095</v>
      </c>
      <c r="AY496" s="806">
        <v>1.0049999999999999</v>
      </c>
      <c r="AZ496" s="806">
        <v>0.94</v>
      </c>
      <c r="BA496" s="806">
        <v>0.86</v>
      </c>
      <c r="BB496" s="807">
        <v>0.8</v>
      </c>
      <c r="BC496" s="806">
        <v>0.8</v>
      </c>
      <c r="BD496" s="806">
        <v>0.2006</v>
      </c>
      <c r="BE496" s="807">
        <v>8.0000000000000004E-4</v>
      </c>
      <c r="BF496" s="807">
        <v>8.0000000000000004E-4</v>
      </c>
      <c r="BG496" s="807">
        <v>8.0000000000000004E-4</v>
      </c>
      <c r="BH496" s="805">
        <v>16.458000000000006</v>
      </c>
      <c r="BI496" s="407">
        <v>10</v>
      </c>
      <c r="BJ496" s="407">
        <v>11.398963730569944</v>
      </c>
      <c r="BK496" s="407">
        <v>15.915915915915901</v>
      </c>
      <c r="BL496" s="394">
        <v>16.027874564459932</v>
      </c>
      <c r="BM496" s="406">
        <v>18.595041322314067</v>
      </c>
      <c r="BN496" s="394">
        <v>10.502283105022837</v>
      </c>
      <c r="BO496" s="394">
        <v>8.9552238805970177</v>
      </c>
      <c r="BP496" s="394">
        <v>6.9148936170212671</v>
      </c>
      <c r="BQ496" s="394">
        <v>9.302325581395344</v>
      </c>
      <c r="BR496" s="394">
        <v>7.5</v>
      </c>
      <c r="BS496" s="394">
        <v>0</v>
      </c>
      <c r="BT496" s="394">
        <v>298.80358923230312</v>
      </c>
      <c r="BU496" s="1137">
        <v>24975</v>
      </c>
      <c r="BV496" s="394">
        <v>0</v>
      </c>
      <c r="BW496" s="394">
        <v>0</v>
      </c>
      <c r="BX496" s="1077">
        <v>1692.5944073966398</v>
      </c>
      <c r="BY496" s="1138">
        <v>6222.9052067329503</v>
      </c>
      <c r="BZ496" s="787" t="s">
        <v>2558</v>
      </c>
      <c r="CA496" s="682">
        <v>0.96231366740014224</v>
      </c>
      <c r="CB496" s="350">
        <v>16.567765604272452</v>
      </c>
      <c r="CC496" s="406">
        <v>78.202431850789111</v>
      </c>
      <c r="CD496" s="554">
        <v>2.6015000000000006</v>
      </c>
      <c r="CE496" s="417">
        <v>2.8616500000000009</v>
      </c>
      <c r="CF496" s="417">
        <v>3.0971637950000011</v>
      </c>
      <c r="CG496" s="417">
        <v>3.3520603753285014</v>
      </c>
      <c r="CH496" s="495">
        <v>3.6279349442180373</v>
      </c>
      <c r="CI496" s="418">
        <v>15.540309114546542</v>
      </c>
      <c r="CJ496" s="407">
        <v>14.287311864067798</v>
      </c>
      <c r="CK496" s="462">
        <v>0.7</v>
      </c>
      <c r="CL496" s="463">
        <v>23.4</v>
      </c>
      <c r="CM496" s="463">
        <v>-1.88</v>
      </c>
      <c r="CN496" s="529">
        <v>1.84</v>
      </c>
      <c r="CO496" s="530">
        <v>9.26</v>
      </c>
    </row>
    <row r="497" spans="1:93" ht="11.25" customHeight="1">
      <c r="A497" s="23" t="s">
        <v>1978</v>
      </c>
      <c r="B497" s="24" t="s">
        <v>1979</v>
      </c>
      <c r="C497" s="98" t="s">
        <v>1149</v>
      </c>
      <c r="D497" s="117">
        <v>22</v>
      </c>
      <c r="E497" s="121">
        <v>126</v>
      </c>
      <c r="F497" s="38" t="s">
        <v>1572</v>
      </c>
      <c r="G497" s="39" t="s">
        <v>1572</v>
      </c>
      <c r="H497" s="338">
        <v>50.06</v>
      </c>
      <c r="I497" s="227">
        <v>4.5305633240111858</v>
      </c>
      <c r="J497" s="113">
        <v>0.18341669999999999</v>
      </c>
      <c r="K497" s="113">
        <v>0.189</v>
      </c>
      <c r="L497" s="83">
        <v>3.044052150104104</v>
      </c>
      <c r="M497" s="140">
        <v>42033</v>
      </c>
      <c r="N497" s="27">
        <v>42037</v>
      </c>
      <c r="O497" s="28">
        <v>42052</v>
      </c>
      <c r="P497" s="26" t="s">
        <v>2731</v>
      </c>
      <c r="Q497" s="91" t="s">
        <v>110</v>
      </c>
      <c r="R497" s="224">
        <v>2.2679999999999998</v>
      </c>
      <c r="S497" s="231">
        <v>224.55445544554453</v>
      </c>
      <c r="T497" s="680">
        <v>117.12026649074491</v>
      </c>
      <c r="U497" s="227">
        <v>49.564356435643568</v>
      </c>
      <c r="V497" s="263">
        <v>12</v>
      </c>
      <c r="W497" s="161">
        <v>1.01</v>
      </c>
      <c r="X497" s="149">
        <v>14.8</v>
      </c>
      <c r="Y497" s="155">
        <v>12.07</v>
      </c>
      <c r="Z497" s="149">
        <v>2.14</v>
      </c>
      <c r="AA497" s="156">
        <v>5.4</v>
      </c>
      <c r="AB497" s="432">
        <v>43.1</v>
      </c>
      <c r="AC497" s="440">
        <v>12.63</v>
      </c>
      <c r="AD497" s="443">
        <v>2.5</v>
      </c>
      <c r="AE497" s="440">
        <v>3.35</v>
      </c>
      <c r="AF497" s="723">
        <v>12</v>
      </c>
      <c r="AG497" s="456">
        <v>11266</v>
      </c>
      <c r="AH497" s="653">
        <v>0.3</v>
      </c>
      <c r="AI497" s="767">
        <v>0.94</v>
      </c>
      <c r="AJ497" s="796">
        <v>2.0058521703039389</v>
      </c>
      <c r="AK497" s="688">
        <v>0.96419482061858464</v>
      </c>
      <c r="AL497" s="634">
        <v>2.0566961311060394</v>
      </c>
      <c r="AM497" s="631">
        <v>8.06542325508277</v>
      </c>
      <c r="AN497" s="631">
        <v>5.0146304257598473</v>
      </c>
      <c r="AO497" s="235">
        <v>5.2008477109871665</v>
      </c>
      <c r="AP497" s="808">
        <v>2.1916253999999999</v>
      </c>
      <c r="AQ497" s="808">
        <v>2.1474587000000001</v>
      </c>
      <c r="AR497" s="809"/>
      <c r="AS497" s="808">
        <v>1.7716250000000002</v>
      </c>
      <c r="AT497" s="796">
        <v>1.7366250000000003</v>
      </c>
      <c r="AU497" s="809"/>
      <c r="AV497" s="821">
        <v>1.72725</v>
      </c>
      <c r="AW497" s="821">
        <v>1.716</v>
      </c>
      <c r="AX497" s="811">
        <v>1.7010000000000001</v>
      </c>
      <c r="AY497" s="811">
        <v>1.641</v>
      </c>
      <c r="AZ497" s="811">
        <v>1.518</v>
      </c>
      <c r="BA497" s="811">
        <v>1.395</v>
      </c>
      <c r="BB497" s="811">
        <v>1.32</v>
      </c>
      <c r="BC497" s="811">
        <v>1.2</v>
      </c>
      <c r="BD497" s="811">
        <v>1.17</v>
      </c>
      <c r="BE497" s="811">
        <v>1.1399999999999999</v>
      </c>
      <c r="BF497" s="811">
        <v>1.1100000000000001</v>
      </c>
      <c r="BG497" s="811">
        <v>1.08</v>
      </c>
      <c r="BH497" s="810">
        <v>24.565584099999995</v>
      </c>
      <c r="BI497" s="405">
        <v>2.0566961311060394</v>
      </c>
      <c r="BJ497" s="405">
        <v>21.214066182177362</v>
      </c>
      <c r="BK497" s="405">
        <v>2.0154034405815757</v>
      </c>
      <c r="BL497" s="306">
        <v>0.54277029960922984</v>
      </c>
      <c r="BM497" s="404">
        <v>0.65559440559439519</v>
      </c>
      <c r="BN497" s="306">
        <v>0.8818342151675429</v>
      </c>
      <c r="BO497" s="306">
        <v>3.6563071297988969</v>
      </c>
      <c r="BP497" s="306">
        <v>8.1027667984189691</v>
      </c>
      <c r="BQ497" s="306">
        <v>8.8172043010752645</v>
      </c>
      <c r="BR497" s="306">
        <v>5.6818181818181879</v>
      </c>
      <c r="BS497" s="306">
        <v>10</v>
      </c>
      <c r="BT497" s="306">
        <v>2.5641025641025772</v>
      </c>
      <c r="BU497" s="306">
        <v>2.6315789473684292</v>
      </c>
      <c r="BV497" s="306">
        <v>2.7027027027026751</v>
      </c>
      <c r="BW497" s="306">
        <v>2.7777777777777901</v>
      </c>
      <c r="BX497" s="404">
        <v>4.9533748718199293</v>
      </c>
      <c r="BY497" s="405">
        <v>5.2240577589487254</v>
      </c>
      <c r="BZ497" s="788" t="s">
        <v>2637</v>
      </c>
      <c r="CA497" s="486">
        <v>-40.01916268587253</v>
      </c>
      <c r="CB497" s="348">
        <v>9.545193749771034</v>
      </c>
      <c r="CC497" s="404">
        <v>44.886076628865567</v>
      </c>
      <c r="CD497" s="570">
        <v>2.4107879400000001</v>
      </c>
      <c r="CE497" s="419">
        <v>2.6518667340000004</v>
      </c>
      <c r="CF497" s="419">
        <v>2.7407042695890005</v>
      </c>
      <c r="CG497" s="419">
        <v>2.8325178626202323</v>
      </c>
      <c r="CH497" s="496">
        <v>2.9274072110180103</v>
      </c>
      <c r="CI497" s="416">
        <v>13.563284017227245</v>
      </c>
      <c r="CJ497" s="405">
        <v>27.094055168252584</v>
      </c>
      <c r="CK497" s="457">
        <v>0.47</v>
      </c>
      <c r="CL497" s="458">
        <v>32.619999999999997</v>
      </c>
      <c r="CM497" s="458">
        <v>-9.2200000000000006</v>
      </c>
      <c r="CN497" s="525">
        <v>-1.56</v>
      </c>
      <c r="CO497" s="508">
        <v>10.91</v>
      </c>
    </row>
    <row r="498" spans="1:93" ht="11.25" customHeight="1">
      <c r="A498" s="86" t="s">
        <v>1295</v>
      </c>
      <c r="B498" s="24" t="s">
        <v>1296</v>
      </c>
      <c r="C498" s="29" t="s">
        <v>353</v>
      </c>
      <c r="D498" s="117">
        <v>10</v>
      </c>
      <c r="E498" s="121">
        <v>327</v>
      </c>
      <c r="F498" s="57" t="s">
        <v>2659</v>
      </c>
      <c r="G498" s="49" t="s">
        <v>2659</v>
      </c>
      <c r="H498" s="184">
        <v>77.94</v>
      </c>
      <c r="I498" s="227">
        <v>1.1290736463946627</v>
      </c>
      <c r="J498" s="205">
        <v>0.2</v>
      </c>
      <c r="K498" s="126">
        <v>0.22</v>
      </c>
      <c r="L498" s="83">
        <v>9.9999999999999858</v>
      </c>
      <c r="M498" s="140">
        <v>41815</v>
      </c>
      <c r="N498" s="27">
        <v>41817</v>
      </c>
      <c r="O498" s="28">
        <v>41831</v>
      </c>
      <c r="P498" s="93" t="s">
        <v>1425</v>
      </c>
      <c r="Q498" s="24"/>
      <c r="R498" s="224">
        <v>0.88</v>
      </c>
      <c r="S498" s="231">
        <v>137.5</v>
      </c>
      <c r="T498" s="680">
        <v>212.12978070027216</v>
      </c>
      <c r="U498" s="227">
        <v>121.78125</v>
      </c>
      <c r="V498" s="263">
        <v>12</v>
      </c>
      <c r="W498" s="161">
        <v>0.64</v>
      </c>
      <c r="X498" s="149">
        <v>11.07</v>
      </c>
      <c r="Y498" s="155">
        <v>1.07</v>
      </c>
      <c r="Z498" s="149">
        <v>1.8</v>
      </c>
      <c r="AA498" s="156">
        <v>1.5</v>
      </c>
      <c r="AB498" s="432">
        <v>-74.2</v>
      </c>
      <c r="AC498" s="440">
        <v>10.87</v>
      </c>
      <c r="AD498" s="443">
        <v>-23.7</v>
      </c>
      <c r="AE498" s="440">
        <v>11</v>
      </c>
      <c r="AF498" s="723">
        <v>14</v>
      </c>
      <c r="AG498" s="456">
        <v>3483</v>
      </c>
      <c r="AH498" s="653">
        <v>1.17</v>
      </c>
      <c r="AI498" s="767">
        <v>0.33</v>
      </c>
      <c r="AJ498" s="796" t="s">
        <v>462</v>
      </c>
      <c r="AK498" s="688">
        <v>0.97108663760398717</v>
      </c>
      <c r="AL498" s="634">
        <v>7.6923076923076872</v>
      </c>
      <c r="AM498" s="631">
        <v>6.2658569182611146</v>
      </c>
      <c r="AN498" s="631">
        <v>5.5892882483376871</v>
      </c>
      <c r="AO498" s="235">
        <v>5.7557050338252314</v>
      </c>
      <c r="AP498" s="808">
        <v>0.84</v>
      </c>
      <c r="AQ498" s="808">
        <v>0.78</v>
      </c>
      <c r="AR498" s="809"/>
      <c r="AS498" s="808">
        <v>0.74</v>
      </c>
      <c r="AT498" s="796">
        <v>0.7</v>
      </c>
      <c r="AU498" s="809"/>
      <c r="AV498" s="821">
        <v>0.66</v>
      </c>
      <c r="AW498" s="827">
        <v>0.64</v>
      </c>
      <c r="AX498" s="811">
        <v>0.62</v>
      </c>
      <c r="AY498" s="811">
        <v>0.57999999999999996</v>
      </c>
      <c r="AZ498" s="811">
        <v>0.54</v>
      </c>
      <c r="BA498" s="811">
        <v>0.5</v>
      </c>
      <c r="BB498" s="812">
        <v>0.48</v>
      </c>
      <c r="BC498" s="812">
        <v>0.48</v>
      </c>
      <c r="BD498" s="812">
        <v>0.48</v>
      </c>
      <c r="BE498" s="812">
        <v>0.48</v>
      </c>
      <c r="BF498" s="812">
        <v>0.48</v>
      </c>
      <c r="BG498" s="812">
        <v>0.48</v>
      </c>
      <c r="BH498" s="810">
        <v>9.48</v>
      </c>
      <c r="BI498" s="405">
        <v>7.6923076923076872</v>
      </c>
      <c r="BJ498" s="405">
        <v>5.4054054054054168</v>
      </c>
      <c r="BK498" s="405">
        <v>5.7142857142857162</v>
      </c>
      <c r="BL498" s="306">
        <v>6.0606060606060552</v>
      </c>
      <c r="BM498" s="404">
        <v>3.125</v>
      </c>
      <c r="BN498" s="306">
        <v>3.2258064516129004</v>
      </c>
      <c r="BO498" s="306">
        <v>6.8965517241379448</v>
      </c>
      <c r="BP498" s="306">
        <v>7.4074074074073959</v>
      </c>
      <c r="BQ498" s="306">
        <v>8.0000000000000071</v>
      </c>
      <c r="BR498" s="306">
        <v>4.1666666666666741</v>
      </c>
      <c r="BS498" s="306">
        <v>0</v>
      </c>
      <c r="BT498" s="306">
        <v>0</v>
      </c>
      <c r="BU498" s="306">
        <v>0</v>
      </c>
      <c r="BV498" s="306">
        <v>0</v>
      </c>
      <c r="BW498" s="306">
        <v>0</v>
      </c>
      <c r="BX498" s="404">
        <v>3.8462691414953198</v>
      </c>
      <c r="BY498" s="405">
        <v>3.0532156949832672</v>
      </c>
      <c r="BZ498" s="788" t="s">
        <v>2558</v>
      </c>
      <c r="CA498" s="486">
        <v>-115.06288810526765</v>
      </c>
      <c r="CB498" s="348">
        <v>6.7183618947323502</v>
      </c>
      <c r="CC498" s="404">
        <v>41.834713517113514</v>
      </c>
      <c r="CD498" s="570">
        <v>0.84839999999999993</v>
      </c>
      <c r="CE498" s="419">
        <v>0.93323999999999996</v>
      </c>
      <c r="CF498" s="419">
        <v>1.026564</v>
      </c>
      <c r="CG498" s="419">
        <v>1.1292204000000001</v>
      </c>
      <c r="CH498" s="496">
        <v>1.2421424400000003</v>
      </c>
      <c r="CI498" s="416">
        <v>5.1795668400000006</v>
      </c>
      <c r="CJ498" s="405">
        <v>6.6455822940723648</v>
      </c>
      <c r="CK498" s="457">
        <v>1.42</v>
      </c>
      <c r="CL498" s="458">
        <v>25.76</v>
      </c>
      <c r="CM498" s="458">
        <v>-1.97</v>
      </c>
      <c r="CN498" s="525">
        <v>6.51</v>
      </c>
      <c r="CO498" s="508">
        <v>7.96</v>
      </c>
    </row>
    <row r="499" spans="1:93" ht="11.25" customHeight="1">
      <c r="A499" s="23" t="s">
        <v>2667</v>
      </c>
      <c r="B499" s="24" t="s">
        <v>2456</v>
      </c>
      <c r="C499" s="29" t="s">
        <v>3417</v>
      </c>
      <c r="D499" s="117">
        <v>6</v>
      </c>
      <c r="E499" s="24">
        <v>428</v>
      </c>
      <c r="F499" s="57" t="s">
        <v>2659</v>
      </c>
      <c r="G499" s="49" t="s">
        <v>2659</v>
      </c>
      <c r="H499" s="184">
        <v>89.31</v>
      </c>
      <c r="I499" s="227">
        <v>1.4779979845482027</v>
      </c>
      <c r="J499" s="126">
        <v>0.3</v>
      </c>
      <c r="K499" s="126">
        <v>0.33</v>
      </c>
      <c r="L499" s="83">
        <v>10</v>
      </c>
      <c r="M499" s="140">
        <v>41857</v>
      </c>
      <c r="N499" s="27">
        <v>41859</v>
      </c>
      <c r="O499" s="28">
        <v>41880</v>
      </c>
      <c r="P499" s="93" t="s">
        <v>883</v>
      </c>
      <c r="Q499" s="109"/>
      <c r="R499" s="224">
        <v>1.32</v>
      </c>
      <c r="S499" s="231">
        <v>13.483146067415733</v>
      </c>
      <c r="T499" s="680">
        <v>-40.26776351996881</v>
      </c>
      <c r="U499" s="227">
        <v>9.1225740551583261</v>
      </c>
      <c r="V499" s="263">
        <v>12</v>
      </c>
      <c r="W499" s="161">
        <v>9.7899999999999991</v>
      </c>
      <c r="X499" s="149">
        <v>0.4</v>
      </c>
      <c r="Y499" s="155">
        <v>0.56000000000000005</v>
      </c>
      <c r="Z499" s="149">
        <v>0.88</v>
      </c>
      <c r="AA499" s="156">
        <v>10.3</v>
      </c>
      <c r="AB499" s="432">
        <v>69.2</v>
      </c>
      <c r="AC499" s="440">
        <v>9.4499999999999993</v>
      </c>
      <c r="AD499" s="443">
        <v>12</v>
      </c>
      <c r="AE499" s="440">
        <v>22.8</v>
      </c>
      <c r="AF499" s="723">
        <v>12</v>
      </c>
      <c r="AG499" s="456">
        <v>6142</v>
      </c>
      <c r="AH499" s="653">
        <v>0.5</v>
      </c>
      <c r="AI499" s="767">
        <v>0.44</v>
      </c>
      <c r="AJ499" s="796">
        <v>2.372792976028661</v>
      </c>
      <c r="AK499" s="688" t="s">
        <v>462</v>
      </c>
      <c r="AL499" s="634">
        <v>16.66666666666665</v>
      </c>
      <c r="AM499" s="631">
        <v>28.057916498749425</v>
      </c>
      <c r="AN499" s="631">
        <v>28.473515712343932</v>
      </c>
      <c r="AO499" s="235" t="s">
        <v>462</v>
      </c>
      <c r="AP499" s="808">
        <v>1.26</v>
      </c>
      <c r="AQ499" s="808">
        <v>1.08</v>
      </c>
      <c r="AR499" s="809"/>
      <c r="AS499" s="808">
        <v>0.84</v>
      </c>
      <c r="AT499" s="796">
        <v>0.6</v>
      </c>
      <c r="AU499" s="809"/>
      <c r="AV499" s="827">
        <v>0.48</v>
      </c>
      <c r="AW499" s="821">
        <v>0.36</v>
      </c>
      <c r="AX499" s="811">
        <v>0.09</v>
      </c>
      <c r="AY499" s="812">
        <v>0</v>
      </c>
      <c r="AZ499" s="812">
        <v>0</v>
      </c>
      <c r="BA499" s="812">
        <v>0</v>
      </c>
      <c r="BB499" s="812">
        <v>0</v>
      </c>
      <c r="BC499" s="812">
        <v>0</v>
      </c>
      <c r="BD499" s="812">
        <v>0</v>
      </c>
      <c r="BE499" s="812">
        <v>0</v>
      </c>
      <c r="BF499" s="812">
        <v>0</v>
      </c>
      <c r="BG499" s="812">
        <v>0</v>
      </c>
      <c r="BH499" s="810">
        <v>4.71</v>
      </c>
      <c r="BI499" s="405">
        <v>16.66666666666665</v>
      </c>
      <c r="BJ499" s="405">
        <v>28.57142857142858</v>
      </c>
      <c r="BK499" s="405">
        <v>40</v>
      </c>
      <c r="BL499" s="306">
        <v>25</v>
      </c>
      <c r="BM499" s="404">
        <v>33.333333333333329</v>
      </c>
      <c r="BN499" s="306">
        <v>300</v>
      </c>
      <c r="BO499" s="306">
        <v>0</v>
      </c>
      <c r="BP499" s="306">
        <v>0</v>
      </c>
      <c r="BQ499" s="306">
        <v>0</v>
      </c>
      <c r="BR499" s="306">
        <v>0</v>
      </c>
      <c r="BS499" s="306">
        <v>0</v>
      </c>
      <c r="BT499" s="306">
        <v>0</v>
      </c>
      <c r="BU499" s="306">
        <v>0</v>
      </c>
      <c r="BV499" s="306">
        <v>0</v>
      </c>
      <c r="BW499" s="306">
        <v>0</v>
      </c>
      <c r="BX499" s="404">
        <v>29.571428571428569</v>
      </c>
      <c r="BY499" s="405">
        <v>73.626614120698974</v>
      </c>
      <c r="BZ499" s="788" t="s">
        <v>2637</v>
      </c>
      <c r="CA499" s="486">
        <v>20.828939641733811</v>
      </c>
      <c r="CB499" s="348">
        <v>29.951513696892135</v>
      </c>
      <c r="CC499" s="404">
        <v>74.144427987742603</v>
      </c>
      <c r="CD499" s="570">
        <v>1.3860000000000001</v>
      </c>
      <c r="CE499" s="419">
        <v>1.5169770000000002</v>
      </c>
      <c r="CF499" s="419">
        <v>1.6686747000000004</v>
      </c>
      <c r="CG499" s="419">
        <v>1.8355421700000005</v>
      </c>
      <c r="CH499" s="496">
        <v>2.0190963870000007</v>
      </c>
      <c r="CI499" s="416">
        <v>8.4262902570000016</v>
      </c>
      <c r="CJ499" s="405">
        <v>9.4348788008061817</v>
      </c>
      <c r="CK499" s="457">
        <v>1.3</v>
      </c>
      <c r="CL499" s="458">
        <v>24.41</v>
      </c>
      <c r="CM499" s="458">
        <v>-1.38</v>
      </c>
      <c r="CN499" s="525">
        <v>3.69</v>
      </c>
      <c r="CO499" s="508">
        <v>9.07</v>
      </c>
    </row>
    <row r="500" spans="1:93" ht="11.25" customHeight="1">
      <c r="A500" s="30" t="s">
        <v>3284</v>
      </c>
      <c r="B500" s="32" t="s">
        <v>2309</v>
      </c>
      <c r="C500" s="524" t="s">
        <v>3304</v>
      </c>
      <c r="D500" s="118">
        <v>5</v>
      </c>
      <c r="E500" s="24">
        <v>641</v>
      </c>
      <c r="F500" s="65" t="s">
        <v>2659</v>
      </c>
      <c r="G500" s="66" t="s">
        <v>2659</v>
      </c>
      <c r="H500" s="185">
        <v>57.01</v>
      </c>
      <c r="I500" s="227">
        <v>2.8065251710226278</v>
      </c>
      <c r="J500" s="125">
        <v>0.35</v>
      </c>
      <c r="K500" s="125">
        <v>0.4</v>
      </c>
      <c r="L500" s="84">
        <v>14.285714285714302</v>
      </c>
      <c r="M500" s="215">
        <v>42074</v>
      </c>
      <c r="N500" s="44">
        <v>42076</v>
      </c>
      <c r="O500" s="34">
        <v>42090</v>
      </c>
      <c r="P500" s="43" t="s">
        <v>464</v>
      </c>
      <c r="Q500" s="1175"/>
      <c r="R500" s="192">
        <v>1.6</v>
      </c>
      <c r="S500" s="672">
        <v>36.866359447004612</v>
      </c>
      <c r="T500" s="681">
        <v>-20.594373900703989</v>
      </c>
      <c r="U500" s="229">
        <v>13.135944700460829</v>
      </c>
      <c r="V500" s="264">
        <v>12</v>
      </c>
      <c r="W500" s="162">
        <v>4.34</v>
      </c>
      <c r="X500" s="150">
        <v>1.38</v>
      </c>
      <c r="Y500" s="157">
        <v>0.44</v>
      </c>
      <c r="Z500" s="150">
        <v>1.08</v>
      </c>
      <c r="AA500" s="158">
        <v>8.5</v>
      </c>
      <c r="AB500" s="434">
        <v>-22.3</v>
      </c>
      <c r="AC500" s="444">
        <v>15.85</v>
      </c>
      <c r="AD500" s="445">
        <v>-8.8000000000000007</v>
      </c>
      <c r="AE500" s="444">
        <v>9.5</v>
      </c>
      <c r="AF500" s="725">
        <v>13</v>
      </c>
      <c r="AG500" s="467">
        <v>4451</v>
      </c>
      <c r="AH500" s="679">
        <v>2.6</v>
      </c>
      <c r="AI500" s="769">
        <v>0.56999999999999995</v>
      </c>
      <c r="AJ500" s="796" t="s">
        <v>462</v>
      </c>
      <c r="AK500" s="688">
        <v>1.0612973524095599</v>
      </c>
      <c r="AL500" s="635">
        <v>11.111111111111093</v>
      </c>
      <c r="AM500" s="636">
        <v>42.876981371889933</v>
      </c>
      <c r="AN500" s="636">
        <v>28.473515712343932</v>
      </c>
      <c r="AO500" s="236">
        <v>26.828970832441932</v>
      </c>
      <c r="AP500" s="814">
        <v>1.4</v>
      </c>
      <c r="AQ500" s="814">
        <v>1.26</v>
      </c>
      <c r="AR500" s="815"/>
      <c r="AS500" s="814">
        <v>0.8</v>
      </c>
      <c r="AT500" s="797">
        <v>0.48</v>
      </c>
      <c r="AU500" s="815"/>
      <c r="AV500" s="829">
        <v>0.4</v>
      </c>
      <c r="AW500" s="829">
        <v>0.4</v>
      </c>
      <c r="AX500" s="817">
        <v>0.4</v>
      </c>
      <c r="AY500" s="817">
        <v>0.32</v>
      </c>
      <c r="AZ500" s="817">
        <v>0.22</v>
      </c>
      <c r="BA500" s="817">
        <v>0.19</v>
      </c>
      <c r="BB500" s="817">
        <v>0.13</v>
      </c>
      <c r="BC500" s="820">
        <v>0.12</v>
      </c>
      <c r="BD500" s="820">
        <v>0.12</v>
      </c>
      <c r="BE500" s="817">
        <v>0.12</v>
      </c>
      <c r="BF500" s="817">
        <v>0.11</v>
      </c>
      <c r="BG500" s="817">
        <v>0.09</v>
      </c>
      <c r="BH500" s="816">
        <v>6.56</v>
      </c>
      <c r="BI500" s="409">
        <v>11.111111111111093</v>
      </c>
      <c r="BJ500" s="409">
        <v>57.5</v>
      </c>
      <c r="BK500" s="409">
        <v>66.666666666666671</v>
      </c>
      <c r="BL500" s="395">
        <v>20</v>
      </c>
      <c r="BM500" s="408">
        <v>0</v>
      </c>
      <c r="BN500" s="395">
        <v>0</v>
      </c>
      <c r="BO500" s="395">
        <v>25</v>
      </c>
      <c r="BP500" s="395">
        <v>45.45454545454546</v>
      </c>
      <c r="BQ500" s="395">
        <v>15.789473684210531</v>
      </c>
      <c r="BR500" s="395">
        <v>46.153846153846146</v>
      </c>
      <c r="BS500" s="395">
        <v>8.3333333333333481</v>
      </c>
      <c r="BT500" s="395">
        <v>0</v>
      </c>
      <c r="BU500" s="395">
        <v>0</v>
      </c>
      <c r="BV500" s="395">
        <v>9.0909090909090828</v>
      </c>
      <c r="BW500" s="395">
        <v>22.222222222222232</v>
      </c>
      <c r="BX500" s="408">
        <v>21.82147384778964</v>
      </c>
      <c r="BY500" s="409">
        <v>21.366667733887837</v>
      </c>
      <c r="BZ500" s="654" t="s">
        <v>1464</v>
      </c>
      <c r="CA500" s="487">
        <v>18.144096182905731</v>
      </c>
      <c r="CB500" s="349">
        <v>31.28004088336656</v>
      </c>
      <c r="CC500" s="408">
        <v>68.239769585253455</v>
      </c>
      <c r="CD500" s="574">
        <v>1.4139999999999999</v>
      </c>
      <c r="CE500" s="420">
        <v>1.5554000000000001</v>
      </c>
      <c r="CF500" s="420">
        <v>1.703163</v>
      </c>
      <c r="CG500" s="420">
        <v>1.8649634849999999</v>
      </c>
      <c r="CH500" s="497">
        <v>2.0421350160749996</v>
      </c>
      <c r="CI500" s="421">
        <v>8.5796615010749999</v>
      </c>
      <c r="CJ500" s="409">
        <v>15.049397476012979</v>
      </c>
      <c r="CK500" s="468">
        <v>1.75</v>
      </c>
      <c r="CL500" s="469">
        <v>12.6</v>
      </c>
      <c r="CM500" s="469">
        <v>-23.57</v>
      </c>
      <c r="CN500" s="528">
        <v>1.51</v>
      </c>
      <c r="CO500" s="476">
        <v>-12.93</v>
      </c>
    </row>
    <row r="501" spans="1:93" ht="11.25" customHeight="1">
      <c r="A501" s="15" t="s">
        <v>3717</v>
      </c>
      <c r="B501" s="16" t="s">
        <v>1074</v>
      </c>
      <c r="C501" s="22" t="s">
        <v>3417</v>
      </c>
      <c r="D501" s="116">
        <v>20</v>
      </c>
      <c r="E501" s="121">
        <v>156</v>
      </c>
      <c r="F501" s="78" t="s">
        <v>2659</v>
      </c>
      <c r="G501" s="50" t="s">
        <v>2659</v>
      </c>
      <c r="H501" s="169">
        <v>102.53</v>
      </c>
      <c r="I501" s="226">
        <v>1.1703891543938358</v>
      </c>
      <c r="J501" s="111">
        <v>0.28999999999999998</v>
      </c>
      <c r="K501" s="111">
        <v>0.3</v>
      </c>
      <c r="L501" s="96">
        <v>3.4482758620689724</v>
      </c>
      <c r="M501" s="105">
        <v>42074</v>
      </c>
      <c r="N501" s="20">
        <v>42076</v>
      </c>
      <c r="O501" s="21">
        <v>42094</v>
      </c>
      <c r="P501" s="269" t="s">
        <v>1445</v>
      </c>
      <c r="Q501" s="128" t="s">
        <v>2543</v>
      </c>
      <c r="R501" s="224">
        <v>1.2</v>
      </c>
      <c r="S501" s="675">
        <v>9.3603744149765973</v>
      </c>
      <c r="T501" s="684">
        <v>-36.904379108940063</v>
      </c>
      <c r="U501" s="227">
        <v>7.9976599063962555</v>
      </c>
      <c r="V501" s="263">
        <v>12</v>
      </c>
      <c r="W501" s="161">
        <v>12.82</v>
      </c>
      <c r="X501" s="149" t="s">
        <v>462</v>
      </c>
      <c r="Y501" s="155">
        <v>3.14</v>
      </c>
      <c r="Z501" s="149">
        <v>1.1200000000000001</v>
      </c>
      <c r="AA501" s="156">
        <v>19.2</v>
      </c>
      <c r="AB501" s="489">
        <v>-14.9</v>
      </c>
      <c r="AC501" s="440">
        <v>6.9</v>
      </c>
      <c r="AD501" s="443">
        <v>-1.1000000000000001</v>
      </c>
      <c r="AE501" s="443">
        <v>-0.2</v>
      </c>
      <c r="AF501" s="723">
        <v>16</v>
      </c>
      <c r="AG501" s="456">
        <v>3950</v>
      </c>
      <c r="AH501" s="653">
        <v>2.2000000000000002</v>
      </c>
      <c r="AI501" s="767">
        <v>7.0000000000000007E-2</v>
      </c>
      <c r="AJ501" s="795" t="s">
        <v>462</v>
      </c>
      <c r="AK501" s="794">
        <v>0.78966964581424393</v>
      </c>
      <c r="AL501" s="634">
        <v>3.5714285714285587</v>
      </c>
      <c r="AM501" s="631">
        <v>3.7070347012313709</v>
      </c>
      <c r="AN501" s="631">
        <v>3.8573773084258578</v>
      </c>
      <c r="AO501" s="235">
        <v>4.8847987622069988</v>
      </c>
      <c r="AP501" s="808">
        <v>1.1599999999999999</v>
      </c>
      <c r="AQ501" s="808">
        <v>1.1200000000000001</v>
      </c>
      <c r="AR501" s="809"/>
      <c r="AS501" s="808">
        <v>1.08</v>
      </c>
      <c r="AT501" s="796">
        <v>1.04</v>
      </c>
      <c r="AU501" s="809"/>
      <c r="AV501" s="821">
        <v>1</v>
      </c>
      <c r="AW501" s="821">
        <v>0.96</v>
      </c>
      <c r="AX501" s="811">
        <v>0.92</v>
      </c>
      <c r="AY501" s="811">
        <v>0.88</v>
      </c>
      <c r="AZ501" s="811">
        <v>0.84</v>
      </c>
      <c r="BA501" s="811">
        <v>0.8</v>
      </c>
      <c r="BB501" s="811">
        <v>0.72</v>
      </c>
      <c r="BC501" s="811">
        <v>0.6</v>
      </c>
      <c r="BD501" s="811">
        <v>0.56833999999999996</v>
      </c>
      <c r="BE501" s="811">
        <v>0.53332000000000002</v>
      </c>
      <c r="BF501" s="811">
        <v>0.5</v>
      </c>
      <c r="BG501" s="811">
        <v>0.46667999999999998</v>
      </c>
      <c r="BH501" s="810">
        <v>13.18834</v>
      </c>
      <c r="BI501" s="405">
        <v>3.5714285714285587</v>
      </c>
      <c r="BJ501" s="405">
        <v>3.7037037037036979</v>
      </c>
      <c r="BK501" s="405">
        <v>3.8461538461538547</v>
      </c>
      <c r="BL501" s="306">
        <v>4</v>
      </c>
      <c r="BM501" s="404">
        <v>4.1666666666666741</v>
      </c>
      <c r="BN501" s="306">
        <v>4.3478260869565188</v>
      </c>
      <c r="BO501" s="306">
        <v>4.5454545454545414</v>
      </c>
      <c r="BP501" s="306">
        <v>4.7619047619047672</v>
      </c>
      <c r="BQ501" s="306">
        <v>4.9999999999999822</v>
      </c>
      <c r="BR501" s="306">
        <v>11.111111111111116</v>
      </c>
      <c r="BS501" s="306">
        <v>20</v>
      </c>
      <c r="BT501" s="306">
        <v>5.5706091424147619</v>
      </c>
      <c r="BU501" s="306">
        <v>6.5664141603539949</v>
      </c>
      <c r="BV501" s="306">
        <v>6.6640000000000033</v>
      </c>
      <c r="BW501" s="306">
        <v>7.1397960058284138</v>
      </c>
      <c r="BX501" s="404">
        <v>6.3330045734651268</v>
      </c>
      <c r="BY501" s="405">
        <v>4.1089712395513613</v>
      </c>
      <c r="BZ501" s="788" t="s">
        <v>2637</v>
      </c>
      <c r="CA501" s="486">
        <v>-2.969893443576562</v>
      </c>
      <c r="CB501" s="348">
        <v>5.0277664628196934</v>
      </c>
      <c r="CC501" s="404">
        <v>48.395156457276151</v>
      </c>
      <c r="CD501" s="570">
        <v>1.1716</v>
      </c>
      <c r="CE501" s="419">
        <v>1.2524404</v>
      </c>
      <c r="CF501" s="419">
        <v>1.2649648040000001</v>
      </c>
      <c r="CG501" s="419">
        <v>1.2776144520400001</v>
      </c>
      <c r="CH501" s="496">
        <v>1.2903905965604001</v>
      </c>
      <c r="CI501" s="416">
        <v>6.2570102526004003</v>
      </c>
      <c r="CJ501" s="405">
        <v>6.1026141154787865</v>
      </c>
      <c r="CK501" s="457">
        <v>0.46</v>
      </c>
      <c r="CL501" s="458">
        <v>9.49</v>
      </c>
      <c r="CM501" s="458">
        <v>-5.37</v>
      </c>
      <c r="CN501" s="525">
        <v>3.92</v>
      </c>
      <c r="CO501" s="508">
        <v>1.67</v>
      </c>
    </row>
    <row r="502" spans="1:93" ht="11.25" customHeight="1">
      <c r="A502" s="23" t="s">
        <v>169</v>
      </c>
      <c r="B502" s="24" t="s">
        <v>636</v>
      </c>
      <c r="C502" s="217" t="s">
        <v>3314</v>
      </c>
      <c r="D502" s="117">
        <v>6</v>
      </c>
      <c r="E502" s="24">
        <v>441</v>
      </c>
      <c r="F502" s="57" t="s">
        <v>2659</v>
      </c>
      <c r="G502" s="49" t="s">
        <v>2659</v>
      </c>
      <c r="H502" s="184">
        <v>27.6</v>
      </c>
      <c r="I502" s="227">
        <v>3.4782608695652169</v>
      </c>
      <c r="J502" s="126">
        <v>0.23</v>
      </c>
      <c r="K502" s="126">
        <v>0.24</v>
      </c>
      <c r="L502" s="83">
        <v>4.3478260869565188</v>
      </c>
      <c r="M502" s="140">
        <v>42003</v>
      </c>
      <c r="N502" s="27">
        <v>42006</v>
      </c>
      <c r="O502" s="28">
        <v>42026</v>
      </c>
      <c r="P502" s="93" t="s">
        <v>3543</v>
      </c>
      <c r="Q502" s="627"/>
      <c r="R502" s="224">
        <v>0.96</v>
      </c>
      <c r="S502" s="231">
        <v>60.759493670886066</v>
      </c>
      <c r="T502" s="680">
        <v>-9.712134070091027</v>
      </c>
      <c r="U502" s="227">
        <v>17.468354430379748</v>
      </c>
      <c r="V502" s="263">
        <v>12</v>
      </c>
      <c r="W502" s="161">
        <v>1.58</v>
      </c>
      <c r="X502" s="149">
        <v>5.82</v>
      </c>
      <c r="Y502" s="155">
        <v>0.46</v>
      </c>
      <c r="Z502" s="149">
        <v>1.05</v>
      </c>
      <c r="AA502" s="156">
        <v>6.1</v>
      </c>
      <c r="AB502" s="489">
        <v>-24.2</v>
      </c>
      <c r="AC502" s="440">
        <v>18.5</v>
      </c>
      <c r="AD502" s="443">
        <v>2.2000000000000002</v>
      </c>
      <c r="AE502" s="443">
        <v>3</v>
      </c>
      <c r="AF502" s="723">
        <v>9</v>
      </c>
      <c r="AG502" s="456">
        <v>1460</v>
      </c>
      <c r="AH502" s="653">
        <v>2.7</v>
      </c>
      <c r="AI502" s="767">
        <v>0.7</v>
      </c>
      <c r="AJ502" s="796" t="s">
        <v>462</v>
      </c>
      <c r="AK502" s="688" t="s">
        <v>462</v>
      </c>
      <c r="AL502" s="634">
        <v>9.5238095238095344</v>
      </c>
      <c r="AM502" s="631">
        <v>27.872861448303944</v>
      </c>
      <c r="AN502" s="631" t="s">
        <v>462</v>
      </c>
      <c r="AO502" s="235" t="s">
        <v>462</v>
      </c>
      <c r="AP502" s="808">
        <v>0.92</v>
      </c>
      <c r="AQ502" s="808">
        <v>0.84</v>
      </c>
      <c r="AR502" s="809"/>
      <c r="AS502" s="813">
        <v>0.64</v>
      </c>
      <c r="AT502" s="796">
        <v>0.44</v>
      </c>
      <c r="AU502" s="809"/>
      <c r="AV502" s="821">
        <v>0.12</v>
      </c>
      <c r="AW502" s="827">
        <v>0</v>
      </c>
      <c r="AX502" s="812">
        <v>0</v>
      </c>
      <c r="AY502" s="812">
        <v>0</v>
      </c>
      <c r="AZ502" s="812">
        <v>0</v>
      </c>
      <c r="BA502" s="812">
        <v>0</v>
      </c>
      <c r="BB502" s="812">
        <v>0</v>
      </c>
      <c r="BC502" s="812">
        <v>0</v>
      </c>
      <c r="BD502" s="812">
        <v>0</v>
      </c>
      <c r="BE502" s="812">
        <v>0</v>
      </c>
      <c r="BF502" s="812">
        <v>0</v>
      </c>
      <c r="BG502" s="812">
        <v>0</v>
      </c>
      <c r="BH502" s="810">
        <v>2.96</v>
      </c>
      <c r="BI502" s="405">
        <v>9.5238095238095344</v>
      </c>
      <c r="BJ502" s="405">
        <v>31.25</v>
      </c>
      <c r="BK502" s="405">
        <v>45.45454545454546</v>
      </c>
      <c r="BL502" s="306">
        <v>266.66666666666669</v>
      </c>
      <c r="BM502" s="404">
        <v>0</v>
      </c>
      <c r="BN502" s="306">
        <v>0</v>
      </c>
      <c r="BO502" s="306">
        <v>0</v>
      </c>
      <c r="BP502" s="306">
        <v>0</v>
      </c>
      <c r="BQ502" s="306">
        <v>0</v>
      </c>
      <c r="BR502" s="306">
        <v>0</v>
      </c>
      <c r="BS502" s="306">
        <v>0</v>
      </c>
      <c r="BT502" s="306">
        <v>0</v>
      </c>
      <c r="BU502" s="306">
        <v>0</v>
      </c>
      <c r="BV502" s="306">
        <v>0</v>
      </c>
      <c r="BW502" s="306">
        <v>0</v>
      </c>
      <c r="BX502" s="404">
        <v>23.526334776334775</v>
      </c>
      <c r="BY502" s="405">
        <v>66.303426679327117</v>
      </c>
      <c r="BZ502" s="788" t="s">
        <v>2441</v>
      </c>
      <c r="CA502" s="486" t="s">
        <v>462</v>
      </c>
      <c r="CB502" s="348" t="s">
        <v>462</v>
      </c>
      <c r="CC502" s="404">
        <v>47.193032995256438</v>
      </c>
      <c r="CD502" s="570">
        <v>0.92920000000000003</v>
      </c>
      <c r="CE502" s="419">
        <v>1.0221200000000001</v>
      </c>
      <c r="CF502" s="419">
        <v>1.0527836000000002</v>
      </c>
      <c r="CG502" s="419">
        <v>1.0843671080000001</v>
      </c>
      <c r="CH502" s="496">
        <v>1.1168981212400002</v>
      </c>
      <c r="CI502" s="416">
        <v>5.2053688292400011</v>
      </c>
      <c r="CJ502" s="405">
        <v>18.860031990000003</v>
      </c>
      <c r="CK502" s="457">
        <v>1.1100000000000001</v>
      </c>
      <c r="CL502" s="458">
        <v>19.5</v>
      </c>
      <c r="CM502" s="458">
        <v>-26.38</v>
      </c>
      <c r="CN502" s="525">
        <v>-16.21</v>
      </c>
      <c r="CO502" s="508">
        <v>-6.88</v>
      </c>
    </row>
    <row r="503" spans="1:93" ht="11.25" customHeight="1">
      <c r="A503" s="23" t="s">
        <v>1178</v>
      </c>
      <c r="B503" s="24" t="s">
        <v>1179</v>
      </c>
      <c r="C503" s="29" t="s">
        <v>497</v>
      </c>
      <c r="D503" s="117">
        <v>16</v>
      </c>
      <c r="E503" s="121">
        <v>183</v>
      </c>
      <c r="F503" s="38" t="s">
        <v>2049</v>
      </c>
      <c r="G503" s="39" t="s">
        <v>1572</v>
      </c>
      <c r="H503" s="184">
        <v>23.91</v>
      </c>
      <c r="I503" s="227">
        <v>3.1283981597657884</v>
      </c>
      <c r="J503" s="113">
        <v>0.17599999999999999</v>
      </c>
      <c r="K503" s="113">
        <v>0.187</v>
      </c>
      <c r="L503" s="83">
        <v>6.25</v>
      </c>
      <c r="M503" s="140">
        <v>41808</v>
      </c>
      <c r="N503" s="27">
        <v>41810</v>
      </c>
      <c r="O503" s="28">
        <v>41838</v>
      </c>
      <c r="P503" s="93" t="s">
        <v>405</v>
      </c>
      <c r="Q503" s="539"/>
      <c r="R503" s="224">
        <v>0.748</v>
      </c>
      <c r="S503" s="231">
        <v>54.20289855072464</v>
      </c>
      <c r="T503" s="680">
        <v>-17.214554711043426</v>
      </c>
      <c r="U503" s="227">
        <v>17.326086956521742</v>
      </c>
      <c r="V503" s="263">
        <v>12</v>
      </c>
      <c r="W503" s="161">
        <v>1.38</v>
      </c>
      <c r="X503" s="149">
        <v>1.73</v>
      </c>
      <c r="Y503" s="155">
        <v>3.77</v>
      </c>
      <c r="Z503" s="149">
        <v>0.89</v>
      </c>
      <c r="AA503" s="156">
        <v>9.4</v>
      </c>
      <c r="AB503" s="432">
        <v>13.1</v>
      </c>
      <c r="AC503" s="440">
        <v>6</v>
      </c>
      <c r="AD503" s="443">
        <v>-7.3</v>
      </c>
      <c r="AE503" s="443">
        <v>10</v>
      </c>
      <c r="AF503" s="723">
        <v>2</v>
      </c>
      <c r="AG503" s="456">
        <v>499</v>
      </c>
      <c r="AH503" s="653">
        <v>1.8</v>
      </c>
      <c r="AI503" s="767">
        <v>7.0000000000000007E-2</v>
      </c>
      <c r="AJ503" s="796" t="s">
        <v>462</v>
      </c>
      <c r="AK503" s="688">
        <v>0.63411268343995142</v>
      </c>
      <c r="AL503" s="634">
        <v>6.4516129032258229</v>
      </c>
      <c r="AM503" s="631">
        <v>6.2658569182611146</v>
      </c>
      <c r="AN503" s="631">
        <v>7.0259805697204802</v>
      </c>
      <c r="AO503" s="235">
        <v>11.080018982755169</v>
      </c>
      <c r="AP503" s="808">
        <v>0.72599999999999998</v>
      </c>
      <c r="AQ503" s="808">
        <v>0.68199999999999994</v>
      </c>
      <c r="AR503" s="809"/>
      <c r="AS503" s="808">
        <v>0.63800000000000001</v>
      </c>
      <c r="AT503" s="796">
        <v>0.60499999999999998</v>
      </c>
      <c r="AU503" s="809"/>
      <c r="AV503" s="821">
        <v>0.56100000000000005</v>
      </c>
      <c r="AW503" s="821">
        <v>0.51700000000000002</v>
      </c>
      <c r="AX503" s="811">
        <v>0.47299999999999998</v>
      </c>
      <c r="AY503" s="811">
        <v>0.42429</v>
      </c>
      <c r="AZ503" s="811">
        <v>0.36268</v>
      </c>
      <c r="BA503" s="811">
        <v>0.30597000000000002</v>
      </c>
      <c r="BB503" s="811">
        <v>0.25385000000000002</v>
      </c>
      <c r="BC503" s="811">
        <v>0.20815</v>
      </c>
      <c r="BD503" s="811">
        <v>0.17194000000000001</v>
      </c>
      <c r="BE503" s="811">
        <v>0.14477999999999999</v>
      </c>
      <c r="BF503" s="811">
        <v>0.12444</v>
      </c>
      <c r="BG503" s="811">
        <v>9.7290000000000001E-2</v>
      </c>
      <c r="BH503" s="810">
        <v>6.2953900000000003</v>
      </c>
      <c r="BI503" s="405">
        <v>6.4516129032258229</v>
      </c>
      <c r="BJ503" s="405">
        <v>6.8965517241379226</v>
      </c>
      <c r="BK503" s="405">
        <v>5.4545454545454675</v>
      </c>
      <c r="BL503" s="306">
        <v>7.8431372549019551</v>
      </c>
      <c r="BM503" s="404">
        <v>8.5106382978723527</v>
      </c>
      <c r="BN503" s="306">
        <v>9.3023255813953654</v>
      </c>
      <c r="BO503" s="306">
        <v>11.480355417285338</v>
      </c>
      <c r="BP503" s="306">
        <v>16.987426932833351</v>
      </c>
      <c r="BQ503" s="306">
        <v>18.534496846096005</v>
      </c>
      <c r="BR503" s="306">
        <v>20.531810124089024</v>
      </c>
      <c r="BS503" s="306">
        <v>21.955320682200341</v>
      </c>
      <c r="BT503" s="306">
        <v>21.059671978597173</v>
      </c>
      <c r="BU503" s="306">
        <v>18.759497168117157</v>
      </c>
      <c r="BV503" s="306">
        <v>16.345226615236253</v>
      </c>
      <c r="BW503" s="306">
        <v>27.906259636139374</v>
      </c>
      <c r="BX503" s="404">
        <v>14.534591774444859</v>
      </c>
      <c r="BY503" s="405">
        <v>6.7302594118797856</v>
      </c>
      <c r="BZ503" s="788" t="s">
        <v>2637</v>
      </c>
      <c r="CA503" s="486">
        <v>-7.1717082270354737</v>
      </c>
      <c r="CB503" s="348">
        <v>10.154378729486268</v>
      </c>
      <c r="CC503" s="404">
        <v>65.423826644879071</v>
      </c>
      <c r="CD503" s="570">
        <v>0.79860000000000009</v>
      </c>
      <c r="CE503" s="419">
        <v>0.84651600000000016</v>
      </c>
      <c r="CF503" s="419">
        <v>0.93116760000000021</v>
      </c>
      <c r="CG503" s="419">
        <v>1.0242843600000002</v>
      </c>
      <c r="CH503" s="496">
        <v>1.1267127960000003</v>
      </c>
      <c r="CI503" s="416">
        <v>4.7272807560000007</v>
      </c>
      <c r="CJ503" s="405">
        <v>19.771144943538271</v>
      </c>
      <c r="CK503" s="457">
        <v>1.07</v>
      </c>
      <c r="CL503" s="458">
        <v>30.64</v>
      </c>
      <c r="CM503" s="458">
        <v>-10.72</v>
      </c>
      <c r="CN503" s="525">
        <v>-0.74</v>
      </c>
      <c r="CO503" s="508">
        <v>2.1800000000000002</v>
      </c>
    </row>
    <row r="504" spans="1:93" ht="11.25" customHeight="1">
      <c r="A504" s="86" t="s">
        <v>3383</v>
      </c>
      <c r="B504" s="24" t="s">
        <v>3384</v>
      </c>
      <c r="C504" s="29" t="s">
        <v>1207</v>
      </c>
      <c r="D504" s="117">
        <v>12</v>
      </c>
      <c r="E504" s="121">
        <v>262</v>
      </c>
      <c r="F504" s="57" t="s">
        <v>2659</v>
      </c>
      <c r="G504" s="49" t="s">
        <v>2659</v>
      </c>
      <c r="H504" s="184">
        <v>40.92</v>
      </c>
      <c r="I504" s="227">
        <v>2.7370478983382207</v>
      </c>
      <c r="J504" s="126">
        <v>0.26</v>
      </c>
      <c r="K504" s="126">
        <v>0.28000000000000003</v>
      </c>
      <c r="L504" s="83">
        <v>7.6923076923077094</v>
      </c>
      <c r="M504" s="140">
        <v>41911</v>
      </c>
      <c r="N504" s="27">
        <v>41913</v>
      </c>
      <c r="O504" s="28">
        <v>41927</v>
      </c>
      <c r="P504" s="93" t="s">
        <v>1514</v>
      </c>
      <c r="Q504" s="24"/>
      <c r="R504" s="224">
        <v>1.1200000000000001</v>
      </c>
      <c r="S504" s="231">
        <v>73.202614379084977</v>
      </c>
      <c r="T504" s="680">
        <v>49.091073334885316</v>
      </c>
      <c r="U504" s="227">
        <v>26.745098039215687</v>
      </c>
      <c r="V504" s="263">
        <v>12</v>
      </c>
      <c r="W504" s="161">
        <v>1.53</v>
      </c>
      <c r="X504" s="149">
        <v>4.53</v>
      </c>
      <c r="Y504" s="155">
        <v>1.64</v>
      </c>
      <c r="Z504" s="149">
        <v>1.87</v>
      </c>
      <c r="AA504" s="156">
        <v>7</v>
      </c>
      <c r="AB504" s="432">
        <v>-5.6</v>
      </c>
      <c r="AC504" s="440">
        <v>9.09</v>
      </c>
      <c r="AD504" s="443">
        <v>3.3</v>
      </c>
      <c r="AE504" s="443">
        <v>5.9</v>
      </c>
      <c r="AF504" s="723">
        <v>11</v>
      </c>
      <c r="AG504" s="456">
        <v>14432</v>
      </c>
      <c r="AH504" s="653">
        <v>30.6</v>
      </c>
      <c r="AI504" s="767">
        <v>0.91</v>
      </c>
      <c r="AJ504" s="796">
        <v>2.0849983427736105</v>
      </c>
      <c r="AK504" s="688">
        <v>0.37912549375689347</v>
      </c>
      <c r="AL504" s="634">
        <v>9.8445595854922416</v>
      </c>
      <c r="AM504" s="631">
        <v>8.9341387842532871</v>
      </c>
      <c r="AN504" s="631">
        <v>6.8804945311529142</v>
      </c>
      <c r="AO504" s="235">
        <v>18.148329891961556</v>
      </c>
      <c r="AP504" s="808">
        <v>1.06</v>
      </c>
      <c r="AQ504" s="808">
        <v>0.96499999999999997</v>
      </c>
      <c r="AR504" s="809"/>
      <c r="AS504" s="808">
        <v>0.89500000000000002</v>
      </c>
      <c r="AT504" s="796">
        <v>0.82</v>
      </c>
      <c r="AU504" s="809"/>
      <c r="AV504" s="821">
        <v>0.77</v>
      </c>
      <c r="AW504" s="827">
        <v>0.76</v>
      </c>
      <c r="AX504" s="811">
        <v>0.7</v>
      </c>
      <c r="AY504" s="811">
        <v>0.49001</v>
      </c>
      <c r="AZ504" s="811">
        <v>0.38666</v>
      </c>
      <c r="BA504" s="811">
        <v>0.33333000000000002</v>
      </c>
      <c r="BB504" s="811">
        <v>0.2</v>
      </c>
      <c r="BC504" s="811">
        <v>0.04</v>
      </c>
      <c r="BD504" s="812">
        <v>0</v>
      </c>
      <c r="BE504" s="812">
        <v>0</v>
      </c>
      <c r="BF504" s="812">
        <v>0</v>
      </c>
      <c r="BG504" s="812">
        <v>0</v>
      </c>
      <c r="BH504" s="810">
        <v>7.42</v>
      </c>
      <c r="BI504" s="405">
        <v>9.8445595854922416</v>
      </c>
      <c r="BJ504" s="405">
        <v>7.8212290502793325</v>
      </c>
      <c r="BK504" s="405">
        <v>9.1463414634146432</v>
      </c>
      <c r="BL504" s="306">
        <v>6.4935064935064846</v>
      </c>
      <c r="BM504" s="404">
        <v>1.3157894736842035</v>
      </c>
      <c r="BN504" s="306">
        <v>8.5714285714285854</v>
      </c>
      <c r="BO504" s="306">
        <v>42.854227464745605</v>
      </c>
      <c r="BP504" s="306">
        <v>26.728909119122733</v>
      </c>
      <c r="BQ504" s="306">
        <v>15.99915999159991</v>
      </c>
      <c r="BR504" s="306">
        <v>66.665000000000006</v>
      </c>
      <c r="BS504" s="306">
        <v>400</v>
      </c>
      <c r="BT504" s="306">
        <v>0</v>
      </c>
      <c r="BU504" s="306">
        <v>0</v>
      </c>
      <c r="BV504" s="306">
        <v>0</v>
      </c>
      <c r="BW504" s="306">
        <v>0</v>
      </c>
      <c r="BX504" s="404">
        <v>39.696010080884911</v>
      </c>
      <c r="BY504" s="405">
        <v>97.970616462399761</v>
      </c>
      <c r="BZ504" s="788" t="s">
        <v>2558</v>
      </c>
      <c r="CA504" s="486">
        <v>-17.127555609724553</v>
      </c>
      <c r="CB504" s="348">
        <v>9.6175424294911345</v>
      </c>
      <c r="CC504" s="404">
        <v>57.81597905477301</v>
      </c>
      <c r="CD504" s="570">
        <v>1.0706</v>
      </c>
      <c r="CE504" s="419">
        <v>1.1679175399999999</v>
      </c>
      <c r="CF504" s="419">
        <v>1.2368246748599998</v>
      </c>
      <c r="CG504" s="419">
        <v>1.3097973306767396</v>
      </c>
      <c r="CH504" s="496">
        <v>1.3870753731866672</v>
      </c>
      <c r="CI504" s="416">
        <v>6.172214918723407</v>
      </c>
      <c r="CJ504" s="405">
        <v>15.083614170878315</v>
      </c>
      <c r="CK504" s="457">
        <v>0.59</v>
      </c>
      <c r="CL504" s="458">
        <v>26.9</v>
      </c>
      <c r="CM504" s="458">
        <v>-1.96</v>
      </c>
      <c r="CN504" s="525">
        <v>1.25</v>
      </c>
      <c r="CO504" s="508">
        <v>6.81</v>
      </c>
    </row>
    <row r="505" spans="1:93" ht="11.25" customHeight="1">
      <c r="A505" s="30" t="s">
        <v>3200</v>
      </c>
      <c r="B505" s="32" t="s">
        <v>3201</v>
      </c>
      <c r="C505" s="524" t="s">
        <v>3266</v>
      </c>
      <c r="D505" s="118">
        <v>5</v>
      </c>
      <c r="E505" s="24">
        <v>532</v>
      </c>
      <c r="F505" s="65" t="s">
        <v>2659</v>
      </c>
      <c r="G505" s="66" t="s">
        <v>2659</v>
      </c>
      <c r="H505" s="185">
        <v>17.72</v>
      </c>
      <c r="I505" s="229">
        <v>1.8058690744920995</v>
      </c>
      <c r="J505" s="125">
        <v>7.0000000000000007E-2</v>
      </c>
      <c r="K505" s="125">
        <v>0.08</v>
      </c>
      <c r="L505" s="84">
        <v>14.285714285714279</v>
      </c>
      <c r="M505" s="215">
        <v>41877</v>
      </c>
      <c r="N505" s="44">
        <v>41879</v>
      </c>
      <c r="O505" s="34">
        <v>41907</v>
      </c>
      <c r="P505" s="43" t="s">
        <v>2778</v>
      </c>
      <c r="Q505" s="532"/>
      <c r="R505" s="224">
        <v>0.32</v>
      </c>
      <c r="S505" s="672">
        <v>54.237288135593218</v>
      </c>
      <c r="T505" s="681">
        <v>61.749381833565245</v>
      </c>
      <c r="U505" s="229">
        <v>30.033898305084744</v>
      </c>
      <c r="V505" s="263">
        <v>5</v>
      </c>
      <c r="W505" s="161">
        <v>0.59</v>
      </c>
      <c r="X505" s="149">
        <v>3.75</v>
      </c>
      <c r="Y505" s="155">
        <v>1.1399999999999999</v>
      </c>
      <c r="Z505" s="149">
        <v>1.96</v>
      </c>
      <c r="AA505" s="156">
        <v>6.5</v>
      </c>
      <c r="AB505" s="432">
        <v>2</v>
      </c>
      <c r="AC505" s="440">
        <v>13.18</v>
      </c>
      <c r="AD505" s="443">
        <v>5.5</v>
      </c>
      <c r="AE505" s="443">
        <v>8</v>
      </c>
      <c r="AF505" s="723">
        <v>4</v>
      </c>
      <c r="AG505" s="456">
        <v>667</v>
      </c>
      <c r="AH505" s="653">
        <v>0.5</v>
      </c>
      <c r="AI505" s="767">
        <v>0</v>
      </c>
      <c r="AJ505" s="797" t="s">
        <v>462</v>
      </c>
      <c r="AK505" s="686" t="s">
        <v>462</v>
      </c>
      <c r="AL505" s="634">
        <v>15.384615384615374</v>
      </c>
      <c r="AM505" s="631">
        <v>18.563110149668759</v>
      </c>
      <c r="AN505" s="631" t="s">
        <v>462</v>
      </c>
      <c r="AO505" s="235" t="s">
        <v>462</v>
      </c>
      <c r="AP505" s="808">
        <v>0.3</v>
      </c>
      <c r="AQ505" s="808">
        <v>0.26</v>
      </c>
      <c r="AR505" s="809"/>
      <c r="AS505" s="808">
        <v>0.22</v>
      </c>
      <c r="AT505" s="796">
        <v>0.18</v>
      </c>
      <c r="AU505" s="809"/>
      <c r="AV505" s="821">
        <v>0.08</v>
      </c>
      <c r="AW505" s="827">
        <v>0</v>
      </c>
      <c r="AX505" s="812">
        <v>0</v>
      </c>
      <c r="AY505" s="812">
        <v>0</v>
      </c>
      <c r="AZ505" s="812">
        <v>0</v>
      </c>
      <c r="BA505" s="812">
        <v>0</v>
      </c>
      <c r="BB505" s="812">
        <v>0</v>
      </c>
      <c r="BC505" s="812">
        <v>0</v>
      </c>
      <c r="BD505" s="812">
        <v>0</v>
      </c>
      <c r="BE505" s="812">
        <v>0</v>
      </c>
      <c r="BF505" s="812">
        <v>0</v>
      </c>
      <c r="BG505" s="812">
        <v>0</v>
      </c>
      <c r="BH505" s="810">
        <v>1.04</v>
      </c>
      <c r="BI505" s="405">
        <v>15.384615384615374</v>
      </c>
      <c r="BJ505" s="405">
        <v>18.181818181818187</v>
      </c>
      <c r="BK505" s="405">
        <v>22.222222222222232</v>
      </c>
      <c r="BL505" s="306">
        <v>125</v>
      </c>
      <c r="BM505" s="404">
        <v>0</v>
      </c>
      <c r="BN505" s="306">
        <v>0</v>
      </c>
      <c r="BO505" s="306">
        <v>0</v>
      </c>
      <c r="BP505" s="306">
        <v>0</v>
      </c>
      <c r="BQ505" s="306">
        <v>0</v>
      </c>
      <c r="BR505" s="306">
        <v>0</v>
      </c>
      <c r="BS505" s="306">
        <v>0</v>
      </c>
      <c r="BT505" s="306">
        <v>0</v>
      </c>
      <c r="BU505" s="306">
        <v>0</v>
      </c>
      <c r="BV505" s="306">
        <v>0</v>
      </c>
      <c r="BW505" s="306">
        <v>0</v>
      </c>
      <c r="BX505" s="404">
        <v>12.052577052577051</v>
      </c>
      <c r="BY505" s="405">
        <v>31.098899079440599</v>
      </c>
      <c r="BZ505" s="788" t="s">
        <v>2637</v>
      </c>
      <c r="CA505" s="486" t="s">
        <v>462</v>
      </c>
      <c r="CB505" s="348" t="s">
        <v>462</v>
      </c>
      <c r="CC505" s="404">
        <v>50.3028813559322</v>
      </c>
      <c r="CD505" s="570">
        <v>0.30599999999999999</v>
      </c>
      <c r="CE505" s="419">
        <v>0.33660000000000001</v>
      </c>
      <c r="CF505" s="419">
        <v>0.36352800000000002</v>
      </c>
      <c r="CG505" s="419">
        <v>0.39261024000000005</v>
      </c>
      <c r="CH505" s="496">
        <v>0.4240190592000001</v>
      </c>
      <c r="CI505" s="416">
        <v>1.8227572992000003</v>
      </c>
      <c r="CJ505" s="405">
        <v>10.286440740406324</v>
      </c>
      <c r="CK505" s="457">
        <v>1.46</v>
      </c>
      <c r="CL505" s="458">
        <v>51.96</v>
      </c>
      <c r="CM505" s="458">
        <v>-4.42</v>
      </c>
      <c r="CN505" s="525">
        <v>5.43</v>
      </c>
      <c r="CO505" s="508">
        <v>19.829999999999998</v>
      </c>
    </row>
    <row r="506" spans="1:93" ht="11.25" customHeight="1">
      <c r="A506" s="15" t="s">
        <v>1291</v>
      </c>
      <c r="B506" s="16" t="s">
        <v>1292</v>
      </c>
      <c r="C506" s="22" t="s">
        <v>2678</v>
      </c>
      <c r="D506" s="116">
        <v>5</v>
      </c>
      <c r="E506" s="24">
        <v>489</v>
      </c>
      <c r="F506" s="78" t="s">
        <v>2659</v>
      </c>
      <c r="G506" s="50" t="s">
        <v>2659</v>
      </c>
      <c r="H506" s="183">
        <v>16.75</v>
      </c>
      <c r="I506" s="226">
        <v>3.8208955223880596</v>
      </c>
      <c r="J506" s="127">
        <v>0.15</v>
      </c>
      <c r="K506" s="127">
        <v>0.16</v>
      </c>
      <c r="L506" s="96">
        <v>6.6666666666666652</v>
      </c>
      <c r="M506" s="875">
        <v>41710</v>
      </c>
      <c r="N506" s="873">
        <v>41712</v>
      </c>
      <c r="O506" s="874">
        <v>41726</v>
      </c>
      <c r="P506" s="19" t="s">
        <v>1394</v>
      </c>
      <c r="Q506" s="775"/>
      <c r="R506" s="225">
        <v>0.64</v>
      </c>
      <c r="S506" s="675">
        <v>290.90909090909093</v>
      </c>
      <c r="T506" s="684">
        <v>137.71853316496174</v>
      </c>
      <c r="U506" s="227">
        <v>76.13636363636364</v>
      </c>
      <c r="V506" s="267">
        <v>12</v>
      </c>
      <c r="W506" s="169">
        <v>0.22</v>
      </c>
      <c r="X506" s="171">
        <v>12.69</v>
      </c>
      <c r="Y506" s="170">
        <v>10.54</v>
      </c>
      <c r="Z506" s="171">
        <v>1.67</v>
      </c>
      <c r="AA506" s="172">
        <v>2.8</v>
      </c>
      <c r="AB506" s="433">
        <v>226.7</v>
      </c>
      <c r="AC506" s="441">
        <v>5.58</v>
      </c>
      <c r="AD506" s="442">
        <v>57.9</v>
      </c>
      <c r="AE506" s="442">
        <v>6</v>
      </c>
      <c r="AF506" s="724">
        <v>2</v>
      </c>
      <c r="AG506" s="461">
        <v>1557</v>
      </c>
      <c r="AH506" s="678">
        <v>1.5</v>
      </c>
      <c r="AI506" s="768">
        <v>0.74</v>
      </c>
      <c r="AJ506" s="796" t="s">
        <v>462</v>
      </c>
      <c r="AK506" s="688" t="s">
        <v>462</v>
      </c>
      <c r="AL506" s="632">
        <v>6.6666666666666652</v>
      </c>
      <c r="AM506" s="633">
        <v>17.951949243386945</v>
      </c>
      <c r="AN506" s="633" t="s">
        <v>462</v>
      </c>
      <c r="AO506" s="234" t="s">
        <v>462</v>
      </c>
      <c r="AP506" s="803">
        <v>0.64</v>
      </c>
      <c r="AQ506" s="803">
        <v>0.6</v>
      </c>
      <c r="AR506" s="802"/>
      <c r="AS506" s="803">
        <v>0.53</v>
      </c>
      <c r="AT506" s="795">
        <v>0.39</v>
      </c>
      <c r="AU506" s="802"/>
      <c r="AV506" s="826">
        <v>0.18</v>
      </c>
      <c r="AW506" s="830">
        <v>0</v>
      </c>
      <c r="AX506" s="807">
        <v>0</v>
      </c>
      <c r="AY506" s="807">
        <v>0</v>
      </c>
      <c r="AZ506" s="807">
        <v>0</v>
      </c>
      <c r="BA506" s="807">
        <v>0</v>
      </c>
      <c r="BB506" s="807">
        <v>0</v>
      </c>
      <c r="BC506" s="807">
        <v>0</v>
      </c>
      <c r="BD506" s="807">
        <v>0</v>
      </c>
      <c r="BE506" s="807">
        <v>0</v>
      </c>
      <c r="BF506" s="807">
        <v>0</v>
      </c>
      <c r="BG506" s="807">
        <v>0</v>
      </c>
      <c r="BH506" s="805">
        <v>2.34</v>
      </c>
      <c r="BI506" s="407">
        <v>6.6666666666666652</v>
      </c>
      <c r="BJ506" s="407">
        <v>13.207547169811317</v>
      </c>
      <c r="BK506" s="407">
        <v>35.897435897435905</v>
      </c>
      <c r="BL506" s="394">
        <v>116.6666666666667</v>
      </c>
      <c r="BM506" s="406">
        <v>0</v>
      </c>
      <c r="BN506" s="394">
        <v>0</v>
      </c>
      <c r="BO506" s="394">
        <v>0</v>
      </c>
      <c r="BP506" s="394">
        <v>0</v>
      </c>
      <c r="BQ506" s="394">
        <v>0</v>
      </c>
      <c r="BR506" s="394">
        <v>0</v>
      </c>
      <c r="BS506" s="394">
        <v>0</v>
      </c>
      <c r="BT506" s="394">
        <v>0</v>
      </c>
      <c r="BU506" s="394">
        <v>0</v>
      </c>
      <c r="BV506" s="394">
        <v>0</v>
      </c>
      <c r="BW506" s="394">
        <v>0</v>
      </c>
      <c r="BX506" s="406">
        <v>11.495887760038705</v>
      </c>
      <c r="BY506" s="407">
        <v>29.593117703206769</v>
      </c>
      <c r="BZ506" s="787" t="s">
        <v>2637</v>
      </c>
      <c r="CA506" s="682" t="s">
        <v>462</v>
      </c>
      <c r="CB506" s="350" t="s">
        <v>462</v>
      </c>
      <c r="CC506" s="406">
        <v>34.983030303030304</v>
      </c>
      <c r="CD506" s="554">
        <v>0.70400000000000007</v>
      </c>
      <c r="CE506" s="417">
        <v>0.74328320000000014</v>
      </c>
      <c r="CF506" s="417">
        <v>0.78788019200000015</v>
      </c>
      <c r="CG506" s="417">
        <v>0.83515300352000021</v>
      </c>
      <c r="CH506" s="495">
        <v>0.88526218373120025</v>
      </c>
      <c r="CI506" s="418">
        <v>3.9555785792512008</v>
      </c>
      <c r="CJ506" s="407">
        <v>23.615394502992242</v>
      </c>
      <c r="CK506" s="462">
        <v>0.28999999999999998</v>
      </c>
      <c r="CL506" s="463">
        <v>21.9</v>
      </c>
      <c r="CM506" s="463">
        <v>-8.27</v>
      </c>
      <c r="CN506" s="529">
        <v>-3.18</v>
      </c>
      <c r="CO506" s="530">
        <v>5.05</v>
      </c>
    </row>
    <row r="507" spans="1:93" ht="11.25" customHeight="1">
      <c r="A507" s="86" t="s">
        <v>2032</v>
      </c>
      <c r="B507" s="24" t="s">
        <v>1223</v>
      </c>
      <c r="C507" s="29" t="s">
        <v>3418</v>
      </c>
      <c r="D507" s="117">
        <v>10</v>
      </c>
      <c r="E507" s="121">
        <v>317</v>
      </c>
      <c r="F507" s="38" t="s">
        <v>1572</v>
      </c>
      <c r="G507" s="39" t="s">
        <v>1572</v>
      </c>
      <c r="H507" s="184">
        <v>75.62</v>
      </c>
      <c r="I507" s="227">
        <v>3.5440359693202854</v>
      </c>
      <c r="J507" s="126">
        <v>0.63</v>
      </c>
      <c r="K507" s="126">
        <v>0.67</v>
      </c>
      <c r="L507" s="83">
        <v>6.3492063492063489</v>
      </c>
      <c r="M507" s="214">
        <v>41704</v>
      </c>
      <c r="N507" s="62">
        <v>41708</v>
      </c>
      <c r="O507" s="63">
        <v>41730</v>
      </c>
      <c r="P507" s="93" t="s">
        <v>3171</v>
      </c>
      <c r="Q507" s="91" t="s">
        <v>1374</v>
      </c>
      <c r="R507" s="224">
        <v>2.68</v>
      </c>
      <c r="S507" s="231">
        <v>99.259259259259252</v>
      </c>
      <c r="T507" s="680">
        <v>232.65654750932384</v>
      </c>
      <c r="U507" s="227">
        <v>28.007407407407406</v>
      </c>
      <c r="V507" s="263">
        <v>12</v>
      </c>
      <c r="W507" s="161">
        <v>2.7</v>
      </c>
      <c r="X507" s="149">
        <v>3.09</v>
      </c>
      <c r="Y507" s="155">
        <v>4.74</v>
      </c>
      <c r="Z507" s="149">
        <v>8.89</v>
      </c>
      <c r="AA507" s="156">
        <v>30.3</v>
      </c>
      <c r="AB507" s="432">
        <v>-14</v>
      </c>
      <c r="AC507" s="440">
        <v>7.22</v>
      </c>
      <c r="AD507" s="443">
        <v>10.5</v>
      </c>
      <c r="AE507" s="443">
        <v>9.0500000000000007</v>
      </c>
      <c r="AF507" s="723">
        <v>13</v>
      </c>
      <c r="AG507" s="456">
        <v>40175</v>
      </c>
      <c r="AH507" s="653">
        <v>42.69</v>
      </c>
      <c r="AI507" s="767">
        <v>1.1200000000000001</v>
      </c>
      <c r="AJ507" s="796">
        <v>0.846068939653985</v>
      </c>
      <c r="AK507" s="688">
        <v>0.82552539591673213</v>
      </c>
      <c r="AL507" s="634">
        <v>8.196721311475418</v>
      </c>
      <c r="AM507" s="631">
        <v>7.0833187114252683</v>
      </c>
      <c r="AN507" s="631">
        <v>8.883723866366843</v>
      </c>
      <c r="AO507" s="235">
        <v>10.761296878700644</v>
      </c>
      <c r="AP507" s="808">
        <v>2.64</v>
      </c>
      <c r="AQ507" s="808">
        <v>2.44</v>
      </c>
      <c r="AR507" s="809"/>
      <c r="AS507" s="808">
        <v>2.33</v>
      </c>
      <c r="AT507" s="796">
        <v>2.15</v>
      </c>
      <c r="AU507" s="809"/>
      <c r="AV507" s="821">
        <v>1.84</v>
      </c>
      <c r="AW507" s="821">
        <v>1.7250000000000001</v>
      </c>
      <c r="AX507" s="811">
        <v>1.7</v>
      </c>
      <c r="AY507" s="811">
        <v>1.6</v>
      </c>
      <c r="AZ507" s="811">
        <v>1.375</v>
      </c>
      <c r="BA507" s="811">
        <v>1.05</v>
      </c>
      <c r="BB507" s="812">
        <v>0.95</v>
      </c>
      <c r="BC507" s="811">
        <v>0.95</v>
      </c>
      <c r="BD507" s="811">
        <v>0.93120000000000003</v>
      </c>
      <c r="BE507" s="811">
        <v>0.82499999999999996</v>
      </c>
      <c r="BF507" s="811">
        <v>0.77500000000000002</v>
      </c>
      <c r="BG507" s="811">
        <v>0.38750000000000001</v>
      </c>
      <c r="BH507" s="810">
        <v>23.668699999999998</v>
      </c>
      <c r="BI507" s="405">
        <v>8.196721311475418</v>
      </c>
      <c r="BJ507" s="405">
        <v>4.7210300429184393</v>
      </c>
      <c r="BK507" s="405">
        <v>8.3720930232558111</v>
      </c>
      <c r="BL507" s="306">
        <v>16.84782608695652</v>
      </c>
      <c r="BM507" s="404">
        <v>6.6666666666666652</v>
      </c>
      <c r="BN507" s="306">
        <v>1.4705882352941346</v>
      </c>
      <c r="BO507" s="306">
        <v>6.25</v>
      </c>
      <c r="BP507" s="306">
        <v>16.363636363636381</v>
      </c>
      <c r="BQ507" s="306">
        <v>30.952380952380953</v>
      </c>
      <c r="BR507" s="306">
        <v>10.526315789473696</v>
      </c>
      <c r="BS507" s="306">
        <v>0</v>
      </c>
      <c r="BT507" s="306">
        <v>2.0189003436426045</v>
      </c>
      <c r="BU507" s="306">
        <v>12.87272727272728</v>
      </c>
      <c r="BV507" s="306">
        <v>6.4516129032258007</v>
      </c>
      <c r="BW507" s="306">
        <v>100</v>
      </c>
      <c r="BX507" s="404">
        <v>15.44736659944358</v>
      </c>
      <c r="BY507" s="405">
        <v>23.801675406799518</v>
      </c>
      <c r="BZ507" s="788" t="s">
        <v>1862</v>
      </c>
      <c r="CA507" s="486">
        <v>-15.579647571720278</v>
      </c>
      <c r="CB507" s="348">
        <v>12.427759835687128</v>
      </c>
      <c r="CC507" s="404">
        <v>50.96481845257027</v>
      </c>
      <c r="CD507" s="570">
        <v>2.6664000000000003</v>
      </c>
      <c r="CE507" s="419">
        <v>2.8589140800000004</v>
      </c>
      <c r="CF507" s="419">
        <v>3.1176458042400004</v>
      </c>
      <c r="CG507" s="419">
        <v>3.3997927495237206</v>
      </c>
      <c r="CH507" s="496">
        <v>3.7074739933556176</v>
      </c>
      <c r="CI507" s="416">
        <v>15.750226627119339</v>
      </c>
      <c r="CJ507" s="405">
        <v>20.828123019200394</v>
      </c>
      <c r="CK507" s="457">
        <v>0.52</v>
      </c>
      <c r="CL507" s="458">
        <v>59.64</v>
      </c>
      <c r="CM507" s="458">
        <v>-0.63</v>
      </c>
      <c r="CN507" s="525">
        <v>10.74</v>
      </c>
      <c r="CO507" s="508">
        <v>23.17</v>
      </c>
    </row>
    <row r="508" spans="1:93" ht="11.25" customHeight="1">
      <c r="A508" s="86" t="s">
        <v>2298</v>
      </c>
      <c r="B508" s="24" t="s">
        <v>2299</v>
      </c>
      <c r="C508" s="29" t="s">
        <v>2172</v>
      </c>
      <c r="D508" s="117">
        <v>12</v>
      </c>
      <c r="E508" s="121">
        <v>271</v>
      </c>
      <c r="F508" s="38" t="s">
        <v>2049</v>
      </c>
      <c r="G508" s="39" t="s">
        <v>2049</v>
      </c>
      <c r="H508" s="184">
        <v>21.69</v>
      </c>
      <c r="I508" s="227">
        <v>3.5500230520977407</v>
      </c>
      <c r="J508" s="126">
        <v>0.185</v>
      </c>
      <c r="K508" s="126">
        <v>0.1925</v>
      </c>
      <c r="L508" s="83">
        <v>4.0540540540540571</v>
      </c>
      <c r="M508" s="140">
        <v>42017</v>
      </c>
      <c r="N508" s="27">
        <v>42019</v>
      </c>
      <c r="O508" s="28">
        <v>42036</v>
      </c>
      <c r="P508" s="26" t="s">
        <v>1515</v>
      </c>
      <c r="Q508" s="198"/>
      <c r="R508" s="224">
        <v>0.77</v>
      </c>
      <c r="S508" s="231">
        <v>74.038461538461547</v>
      </c>
      <c r="T508" s="680">
        <v>33.752066842405796</v>
      </c>
      <c r="U508" s="227">
        <v>20.85576923076923</v>
      </c>
      <c r="V508" s="263">
        <v>9</v>
      </c>
      <c r="W508" s="161">
        <v>1.04</v>
      </c>
      <c r="X508" s="149" t="s">
        <v>462</v>
      </c>
      <c r="Y508" s="155">
        <v>1.34</v>
      </c>
      <c r="Z508" s="149">
        <v>1.93</v>
      </c>
      <c r="AA508" s="156">
        <v>9.3000000000000007</v>
      </c>
      <c r="AB508" s="432">
        <v>9.9</v>
      </c>
      <c r="AC508" s="440">
        <v>0</v>
      </c>
      <c r="AD508" s="443">
        <v>-1.7</v>
      </c>
      <c r="AE508" s="443" t="s">
        <v>462</v>
      </c>
      <c r="AF508" s="723">
        <v>0</v>
      </c>
      <c r="AG508" s="466">
        <v>102</v>
      </c>
      <c r="AH508" s="653">
        <v>6.5</v>
      </c>
      <c r="AI508" s="767">
        <v>0.87</v>
      </c>
      <c r="AJ508" s="796" t="s">
        <v>462</v>
      </c>
      <c r="AK508" s="688">
        <v>1.2388272010056383</v>
      </c>
      <c r="AL508" s="634">
        <v>2.7777777777777901</v>
      </c>
      <c r="AM508" s="631">
        <v>2.8586773986917446</v>
      </c>
      <c r="AN508" s="631">
        <v>2.9462068239258565</v>
      </c>
      <c r="AO508" s="235">
        <v>2.3782225814336533</v>
      </c>
      <c r="AP508" s="808">
        <v>0.74</v>
      </c>
      <c r="AQ508" s="808">
        <v>0.72</v>
      </c>
      <c r="AR508" s="809"/>
      <c r="AS508" s="808">
        <v>0.7</v>
      </c>
      <c r="AT508" s="796">
        <v>0.68</v>
      </c>
      <c r="AU508" s="809"/>
      <c r="AV508" s="821">
        <v>0.66</v>
      </c>
      <c r="AW508" s="821">
        <v>0.64</v>
      </c>
      <c r="AX508" s="811">
        <v>0.625</v>
      </c>
      <c r="AY508" s="811">
        <v>0.61</v>
      </c>
      <c r="AZ508" s="811">
        <v>0.6</v>
      </c>
      <c r="BA508" s="812">
        <v>0.59</v>
      </c>
      <c r="BB508" s="811">
        <v>0.58499999999999996</v>
      </c>
      <c r="BC508" s="812">
        <v>0.56999999999999995</v>
      </c>
      <c r="BD508" s="811">
        <v>0.56999999999999995</v>
      </c>
      <c r="BE508" s="811">
        <v>0.56000000000000005</v>
      </c>
      <c r="BF508" s="811">
        <v>0.55000000000000004</v>
      </c>
      <c r="BG508" s="811">
        <v>0.54</v>
      </c>
      <c r="BH508" s="810">
        <v>9.94</v>
      </c>
      <c r="BI508" s="405">
        <v>2.7777777777777901</v>
      </c>
      <c r="BJ508" s="405">
        <v>2.8571428571428692</v>
      </c>
      <c r="BK508" s="405">
        <v>2.9411764705882248</v>
      </c>
      <c r="BL508" s="306">
        <v>3.0303030303030276</v>
      </c>
      <c r="BM508" s="404">
        <v>3.125</v>
      </c>
      <c r="BN508" s="306">
        <v>2.4</v>
      </c>
      <c r="BO508" s="306">
        <v>2.4590163934426146</v>
      </c>
      <c r="BP508" s="306">
        <v>1.6666666666666607</v>
      </c>
      <c r="BQ508" s="306">
        <v>1.6949152542372836</v>
      </c>
      <c r="BR508" s="306">
        <v>0.85470085470085166</v>
      </c>
      <c r="BS508" s="306">
        <v>2.6315789473684292</v>
      </c>
      <c r="BT508" s="306">
        <v>0</v>
      </c>
      <c r="BU508" s="306">
        <v>1.7857142857142572</v>
      </c>
      <c r="BV508" s="306">
        <v>1.8181818181818299</v>
      </c>
      <c r="BW508" s="306">
        <v>1.8518518518518601</v>
      </c>
      <c r="BX508" s="404">
        <v>2.1262684138650467</v>
      </c>
      <c r="BY508" s="405">
        <v>0.84458467114995572</v>
      </c>
      <c r="BZ508" s="788" t="s">
        <v>52</v>
      </c>
      <c r="CA508" s="486">
        <v>-14.359539354745632</v>
      </c>
      <c r="CB508" s="348">
        <v>6.4962298760235972</v>
      </c>
      <c r="CC508" s="404">
        <v>38.251180447950993</v>
      </c>
      <c r="CD508" s="570">
        <v>0.81325999999999998</v>
      </c>
      <c r="CE508" s="419">
        <v>0.81325999999999998</v>
      </c>
      <c r="CF508" s="419">
        <v>0.83765780000000001</v>
      </c>
      <c r="CG508" s="419">
        <v>0.86278753400000008</v>
      </c>
      <c r="CH508" s="496">
        <v>0.88867116002000013</v>
      </c>
      <c r="CI508" s="416">
        <v>4.21563649402</v>
      </c>
      <c r="CJ508" s="405">
        <v>19.4358529000461</v>
      </c>
      <c r="CK508" s="457">
        <v>-0.05</v>
      </c>
      <c r="CL508" s="458">
        <v>19.09</v>
      </c>
      <c r="CM508" s="458">
        <v>-15.5</v>
      </c>
      <c r="CN508" s="525">
        <v>0.28999999999999998</v>
      </c>
      <c r="CO508" s="508">
        <v>7.55</v>
      </c>
    </row>
    <row r="509" spans="1:93" ht="11.25" customHeight="1">
      <c r="A509" s="86" t="s">
        <v>1453</v>
      </c>
      <c r="B509" s="24" t="s">
        <v>1650</v>
      </c>
      <c r="C509" s="29" t="s">
        <v>3416</v>
      </c>
      <c r="D509" s="117">
        <v>12</v>
      </c>
      <c r="E509" s="121">
        <v>256</v>
      </c>
      <c r="F509" s="57" t="s">
        <v>2659</v>
      </c>
      <c r="G509" s="49" t="s">
        <v>2659</v>
      </c>
      <c r="H509" s="184">
        <v>25.18</v>
      </c>
      <c r="I509" s="227">
        <v>2.2239872915011918</v>
      </c>
      <c r="J509" s="126">
        <v>0.13</v>
      </c>
      <c r="K509" s="126">
        <v>0.14000000000000001</v>
      </c>
      <c r="L509" s="83">
        <v>7.6923076923077094</v>
      </c>
      <c r="M509" s="140">
        <v>41871</v>
      </c>
      <c r="N509" s="27">
        <v>41873</v>
      </c>
      <c r="O509" s="28">
        <v>41894</v>
      </c>
      <c r="P509" s="93" t="s">
        <v>2156</v>
      </c>
      <c r="Q509" s="91" t="s">
        <v>2547</v>
      </c>
      <c r="R509" s="224">
        <v>0.56000000000000005</v>
      </c>
      <c r="S509" s="231">
        <v>62.222222222222221</v>
      </c>
      <c r="T509" s="680">
        <v>118.79919199977201</v>
      </c>
      <c r="U509" s="227">
        <v>27.977777777777778</v>
      </c>
      <c r="V509" s="263">
        <v>12</v>
      </c>
      <c r="W509" s="161">
        <v>0.9</v>
      </c>
      <c r="X509" s="149">
        <v>2.2799999999999998</v>
      </c>
      <c r="Y509" s="155">
        <v>5.73</v>
      </c>
      <c r="Z509" s="149">
        <v>3.85</v>
      </c>
      <c r="AA509" s="156">
        <v>13.6</v>
      </c>
      <c r="AB509" s="432">
        <v>18.899999999999999</v>
      </c>
      <c r="AC509" s="440">
        <v>8.02</v>
      </c>
      <c r="AD509" s="443">
        <v>1.4</v>
      </c>
      <c r="AE509" s="443">
        <v>12.25</v>
      </c>
      <c r="AF509" s="723">
        <v>17</v>
      </c>
      <c r="AG509" s="456">
        <v>2716</v>
      </c>
      <c r="AH509" s="653">
        <v>2.94</v>
      </c>
      <c r="AI509" s="767">
        <v>0.23</v>
      </c>
      <c r="AJ509" s="796">
        <v>5.2005765848316088</v>
      </c>
      <c r="AK509" s="688">
        <v>0.45745451309976587</v>
      </c>
      <c r="AL509" s="634">
        <v>6.9306930693069368</v>
      </c>
      <c r="AM509" s="631">
        <v>7.4735268605483851</v>
      </c>
      <c r="AN509" s="631">
        <v>7.2808072187642514</v>
      </c>
      <c r="AO509" s="235">
        <v>15.91591515717845</v>
      </c>
      <c r="AP509" s="808">
        <v>0.54</v>
      </c>
      <c r="AQ509" s="808">
        <v>0.505</v>
      </c>
      <c r="AR509" s="809"/>
      <c r="AS509" s="808">
        <v>0.47</v>
      </c>
      <c r="AT509" s="796">
        <v>0.435</v>
      </c>
      <c r="AU509" s="809"/>
      <c r="AV509" s="821">
        <v>0.41</v>
      </c>
      <c r="AW509" s="821">
        <v>0.38</v>
      </c>
      <c r="AX509" s="811">
        <v>0.34</v>
      </c>
      <c r="AY509" s="811">
        <v>0.3</v>
      </c>
      <c r="AZ509" s="811">
        <v>0.26</v>
      </c>
      <c r="BA509" s="811">
        <v>0.1933</v>
      </c>
      <c r="BB509" s="811">
        <v>0.12330000000000001</v>
      </c>
      <c r="BC509" s="811">
        <v>0.05</v>
      </c>
      <c r="BD509" s="812">
        <v>0</v>
      </c>
      <c r="BE509" s="812">
        <v>0</v>
      </c>
      <c r="BF509" s="812">
        <v>0</v>
      </c>
      <c r="BG509" s="812">
        <v>0</v>
      </c>
      <c r="BH509" s="810">
        <v>4.0065999999999997</v>
      </c>
      <c r="BI509" s="405">
        <v>6.9306930693069368</v>
      </c>
      <c r="BJ509" s="405">
        <v>7.4468085106383031</v>
      </c>
      <c r="BK509" s="405">
        <v>8.045977011494255</v>
      </c>
      <c r="BL509" s="306">
        <v>6.0975609756097615</v>
      </c>
      <c r="BM509" s="404">
        <v>7.8947368421052655</v>
      </c>
      <c r="BN509" s="306">
        <v>11.764705882352944</v>
      </c>
      <c r="BO509" s="306">
        <v>13.333333333333353</v>
      </c>
      <c r="BP509" s="306">
        <v>15.384615384615374</v>
      </c>
      <c r="BQ509" s="306">
        <v>34.505949301603735</v>
      </c>
      <c r="BR509" s="306">
        <v>56.772100567720997</v>
      </c>
      <c r="BS509" s="306">
        <v>146.6</v>
      </c>
      <c r="BT509" s="306">
        <v>0</v>
      </c>
      <c r="BU509" s="306">
        <v>0</v>
      </c>
      <c r="BV509" s="306">
        <v>0</v>
      </c>
      <c r="BW509" s="306">
        <v>0</v>
      </c>
      <c r="BX509" s="404">
        <v>20.985098725252062</v>
      </c>
      <c r="BY509" s="405">
        <v>36.624475617996367</v>
      </c>
      <c r="BZ509" s="788" t="s">
        <v>2558</v>
      </c>
      <c r="CA509" s="486">
        <v>-18.472983267512333</v>
      </c>
      <c r="CB509" s="348">
        <v>9.5047945102654428</v>
      </c>
      <c r="CC509" s="404">
        <v>59.888667420463648</v>
      </c>
      <c r="CD509" s="570">
        <v>0.59400000000000008</v>
      </c>
      <c r="CE509" s="419">
        <v>0.64163880000000006</v>
      </c>
      <c r="CF509" s="419">
        <v>0.70580268000000013</v>
      </c>
      <c r="CG509" s="419">
        <v>0.77638294800000018</v>
      </c>
      <c r="CH509" s="496">
        <v>0.85402124280000025</v>
      </c>
      <c r="CI509" s="416">
        <v>3.571845670800001</v>
      </c>
      <c r="CJ509" s="405">
        <v>14.185248891183482</v>
      </c>
      <c r="CK509" s="457">
        <v>1.05</v>
      </c>
      <c r="CL509" s="458">
        <v>17.98</v>
      </c>
      <c r="CM509" s="458">
        <v>-7.22</v>
      </c>
      <c r="CN509" s="525">
        <v>-2.29</v>
      </c>
      <c r="CO509" s="508">
        <v>4.0199999999999996</v>
      </c>
    </row>
    <row r="510" spans="1:93" ht="11.25" customHeight="1">
      <c r="A510" s="23" t="s">
        <v>3022</v>
      </c>
      <c r="B510" s="24" t="s">
        <v>3023</v>
      </c>
      <c r="C510" s="29" t="s">
        <v>3417</v>
      </c>
      <c r="D510" s="117">
        <v>39</v>
      </c>
      <c r="E510" s="121">
        <v>59</v>
      </c>
      <c r="F510" s="38" t="s">
        <v>2049</v>
      </c>
      <c r="G510" s="39" t="s">
        <v>2049</v>
      </c>
      <c r="H510" s="161">
        <v>48.39</v>
      </c>
      <c r="I510" s="227">
        <v>1.4879107253564785</v>
      </c>
      <c r="J510" s="126">
        <v>0.17</v>
      </c>
      <c r="K510" s="126">
        <v>0.18</v>
      </c>
      <c r="L510" s="218">
        <v>5.8823529411764497</v>
      </c>
      <c r="M510" s="140">
        <v>41787</v>
      </c>
      <c r="N510" s="27">
        <v>41789</v>
      </c>
      <c r="O510" s="28">
        <v>41810</v>
      </c>
      <c r="P510" s="26" t="s">
        <v>589</v>
      </c>
      <c r="Q510" s="944"/>
      <c r="R510" s="224">
        <v>0.72</v>
      </c>
      <c r="S510" s="231">
        <v>23.2258064516129</v>
      </c>
      <c r="T510" s="680">
        <v>32.222686062859211</v>
      </c>
      <c r="U510" s="227">
        <v>15.609677419354838</v>
      </c>
      <c r="V510" s="263">
        <v>12</v>
      </c>
      <c r="W510" s="161">
        <v>3.1</v>
      </c>
      <c r="X510" s="149">
        <v>1.6</v>
      </c>
      <c r="Y510" s="155">
        <v>2.69</v>
      </c>
      <c r="Z510" s="149">
        <v>2.52</v>
      </c>
      <c r="AA510" s="156">
        <v>15.2</v>
      </c>
      <c r="AB510" s="432">
        <v>6.6</v>
      </c>
      <c r="AC510" s="440">
        <v>-0.87</v>
      </c>
      <c r="AD510" s="443">
        <v>7.4</v>
      </c>
      <c r="AE510" s="443">
        <v>9.75</v>
      </c>
      <c r="AF510" s="723">
        <v>9</v>
      </c>
      <c r="AG510" s="456">
        <v>2086</v>
      </c>
      <c r="AH510" s="653">
        <v>2</v>
      </c>
      <c r="AI510" s="767">
        <v>0.18</v>
      </c>
      <c r="AJ510" s="796">
        <v>0.81380038825680467</v>
      </c>
      <c r="AK510" s="688">
        <v>0.52565932040658725</v>
      </c>
      <c r="AL510" s="635">
        <v>5.9701492537313383</v>
      </c>
      <c r="AM510" s="636">
        <v>6.0670428768653029</v>
      </c>
      <c r="AN510" s="636">
        <v>6.0221228731003551</v>
      </c>
      <c r="AO510" s="639">
        <v>11.45632282985558</v>
      </c>
      <c r="AP510" s="814">
        <v>0.71</v>
      </c>
      <c r="AQ510" s="814">
        <v>0.67</v>
      </c>
      <c r="AR510" s="815"/>
      <c r="AS510" s="814">
        <v>0.63</v>
      </c>
      <c r="AT510" s="797">
        <v>0.59499999999999997</v>
      </c>
      <c r="AU510" s="815"/>
      <c r="AV510" s="828">
        <v>0.56999999999999995</v>
      </c>
      <c r="AW510" s="828">
        <v>0.53</v>
      </c>
      <c r="AX510" s="817">
        <v>0.48</v>
      </c>
      <c r="AY510" s="817">
        <v>0.42</v>
      </c>
      <c r="AZ510" s="817">
        <v>0.36</v>
      </c>
      <c r="BA510" s="817">
        <v>0.3</v>
      </c>
      <c r="BB510" s="817">
        <v>0.24</v>
      </c>
      <c r="BC510" s="817">
        <v>0.19</v>
      </c>
      <c r="BD510" s="817">
        <v>0.16750000000000001</v>
      </c>
      <c r="BE510" s="817">
        <v>0.155</v>
      </c>
      <c r="BF510" s="817">
        <v>0.14499999999999999</v>
      </c>
      <c r="BG510" s="817">
        <v>0.13500000000000001</v>
      </c>
      <c r="BH510" s="816">
        <v>6.2975000000000003</v>
      </c>
      <c r="BI510" s="409">
        <v>5.9701492537313383</v>
      </c>
      <c r="BJ510" s="409">
        <v>6.3492063492063489</v>
      </c>
      <c r="BK510" s="409">
        <v>5.8823529411764719</v>
      </c>
      <c r="BL510" s="395">
        <v>4.3859649122807154</v>
      </c>
      <c r="BM510" s="408">
        <v>7.5471698113207308</v>
      </c>
      <c r="BN510" s="395">
        <v>10.416666666666675</v>
      </c>
      <c r="BO510" s="395">
        <v>14.285714285714279</v>
      </c>
      <c r="BP510" s="395">
        <v>16.666666666666675</v>
      </c>
      <c r="BQ510" s="395">
        <v>20</v>
      </c>
      <c r="BR510" s="395">
        <v>25</v>
      </c>
      <c r="BS510" s="395">
        <v>26.315789473684205</v>
      </c>
      <c r="BT510" s="395">
        <v>13.432835820895516</v>
      </c>
      <c r="BU510" s="395">
        <v>8.064516129032274</v>
      </c>
      <c r="BV510" s="395">
        <v>6.8965517241379448</v>
      </c>
      <c r="BW510" s="395">
        <v>7.4074074074073959</v>
      </c>
      <c r="BX510" s="408">
        <v>11.908066096128037</v>
      </c>
      <c r="BY510" s="409">
        <v>6.9066142544456994</v>
      </c>
      <c r="BZ510" s="654" t="s">
        <v>2637</v>
      </c>
      <c r="CA510" s="487">
        <v>-8.0996438208980059</v>
      </c>
      <c r="CB510" s="349">
        <v>7.5100335984568334</v>
      </c>
      <c r="CC510" s="408">
        <v>68.662285585339944</v>
      </c>
      <c r="CD510" s="574">
        <v>0.75685999999999998</v>
      </c>
      <c r="CE510" s="419">
        <v>0.76442860000000001</v>
      </c>
      <c r="CF510" s="419">
        <v>0.83896038849999999</v>
      </c>
      <c r="CG510" s="419">
        <v>0.92075902637874996</v>
      </c>
      <c r="CH510" s="496">
        <v>1.010533031450678</v>
      </c>
      <c r="CI510" s="416">
        <v>4.2915410463294279</v>
      </c>
      <c r="CJ510" s="405">
        <v>8.8686527099182211</v>
      </c>
      <c r="CK510" s="457">
        <v>0.75</v>
      </c>
      <c r="CL510" s="458">
        <v>25.25</v>
      </c>
      <c r="CM510" s="458">
        <v>-4.17</v>
      </c>
      <c r="CN510" s="459">
        <v>0.27</v>
      </c>
      <c r="CO510" s="460">
        <v>9.86</v>
      </c>
    </row>
    <row r="511" spans="1:93" ht="11.25" customHeight="1">
      <c r="A511" s="129" t="s">
        <v>2549</v>
      </c>
      <c r="B511" s="16" t="s">
        <v>2550</v>
      </c>
      <c r="C511" s="16" t="s">
        <v>3416</v>
      </c>
      <c r="D511" s="216">
        <v>12</v>
      </c>
      <c r="E511" s="121">
        <v>279</v>
      </c>
      <c r="F511" s="78" t="s">
        <v>2659</v>
      </c>
      <c r="G511" s="50" t="s">
        <v>2659</v>
      </c>
      <c r="H511" s="183">
        <v>61.96</v>
      </c>
      <c r="I511" s="226">
        <v>1.2911555842479019</v>
      </c>
      <c r="J511" s="127">
        <v>0.18</v>
      </c>
      <c r="K511" s="127">
        <v>0.2</v>
      </c>
      <c r="L511" s="96">
        <v>11.111111111111116</v>
      </c>
      <c r="M511" s="105">
        <v>42058</v>
      </c>
      <c r="N511" s="20">
        <v>42060</v>
      </c>
      <c r="O511" s="21">
        <v>42076</v>
      </c>
      <c r="P511" s="269" t="s">
        <v>558</v>
      </c>
      <c r="Q511" s="16"/>
      <c r="R511" s="225">
        <v>0.8</v>
      </c>
      <c r="S511" s="675">
        <v>35.398230088495581</v>
      </c>
      <c r="T511" s="676">
        <v>220.49703287643064</v>
      </c>
      <c r="U511" s="226">
        <v>27.415929203539825</v>
      </c>
      <c r="V511" s="677">
        <v>12</v>
      </c>
      <c r="W511" s="169">
        <v>2.2599999999999998</v>
      </c>
      <c r="X511" s="171">
        <v>1.76</v>
      </c>
      <c r="Y511" s="170">
        <v>1.78</v>
      </c>
      <c r="Z511" s="171">
        <v>8.43</v>
      </c>
      <c r="AA511" s="172">
        <v>31.7</v>
      </c>
      <c r="AB511" s="433">
        <v>23.5</v>
      </c>
      <c r="AC511" s="441">
        <v>14.31</v>
      </c>
      <c r="AD511" s="442">
        <v>56.6</v>
      </c>
      <c r="AE511" s="442">
        <v>15.58</v>
      </c>
      <c r="AF511" s="724">
        <v>12</v>
      </c>
      <c r="AG511" s="461">
        <v>8373</v>
      </c>
      <c r="AH511" s="678">
        <v>3.1</v>
      </c>
      <c r="AI511" s="768">
        <v>0</v>
      </c>
      <c r="AJ511" s="795">
        <v>0.1492434120100681</v>
      </c>
      <c r="AK511" s="794">
        <v>0.56807468515292481</v>
      </c>
      <c r="AL511" s="634">
        <v>12.5</v>
      </c>
      <c r="AM511" s="631">
        <v>8.7380373002892142</v>
      </c>
      <c r="AN511" s="631">
        <v>8.4471771197698544</v>
      </c>
      <c r="AO511" s="235">
        <v>14.869835499703509</v>
      </c>
      <c r="AP511" s="808">
        <v>0.72</v>
      </c>
      <c r="AQ511" s="808">
        <v>0.64</v>
      </c>
      <c r="AR511" s="809"/>
      <c r="AS511" s="808">
        <v>0.6</v>
      </c>
      <c r="AT511" s="796">
        <v>0.56000000000000005</v>
      </c>
      <c r="AU511" s="809"/>
      <c r="AV511" s="821">
        <v>0.52</v>
      </c>
      <c r="AW511" s="821">
        <v>0.48</v>
      </c>
      <c r="AX511" s="811">
        <v>0.44</v>
      </c>
      <c r="AY511" s="811">
        <v>0.4</v>
      </c>
      <c r="AZ511" s="811">
        <v>0.32</v>
      </c>
      <c r="BA511" s="811">
        <v>0.28000000000000003</v>
      </c>
      <c r="BB511" s="811">
        <v>0.18</v>
      </c>
      <c r="BC511" s="812">
        <v>0</v>
      </c>
      <c r="BD511" s="812">
        <v>0</v>
      </c>
      <c r="BE511" s="812">
        <v>0</v>
      </c>
      <c r="BF511" s="812">
        <v>0</v>
      </c>
      <c r="BG511" s="812">
        <v>0</v>
      </c>
      <c r="BH511" s="810">
        <v>5.14</v>
      </c>
      <c r="BI511" s="405">
        <v>12.5</v>
      </c>
      <c r="BJ511" s="405">
        <v>6.6666666666666652</v>
      </c>
      <c r="BK511" s="405">
        <v>7.1428571428571397</v>
      </c>
      <c r="BL511" s="306">
        <v>7.6923076923077094</v>
      </c>
      <c r="BM511" s="404">
        <v>8.3333333333333481</v>
      </c>
      <c r="BN511" s="306">
        <v>9.0909090909090828</v>
      </c>
      <c r="BO511" s="306">
        <v>9.9999999999999858</v>
      </c>
      <c r="BP511" s="306">
        <v>25</v>
      </c>
      <c r="BQ511" s="306">
        <v>14.285714285714279</v>
      </c>
      <c r="BR511" s="306">
        <v>55.555555555555578</v>
      </c>
      <c r="BS511" s="306">
        <v>0</v>
      </c>
      <c r="BT511" s="306">
        <v>0</v>
      </c>
      <c r="BU511" s="306">
        <v>0</v>
      </c>
      <c r="BV511" s="306">
        <v>0</v>
      </c>
      <c r="BW511" s="306">
        <v>0</v>
      </c>
      <c r="BX511" s="404">
        <v>10.417822917822919</v>
      </c>
      <c r="BY511" s="405">
        <v>13.785285375639251</v>
      </c>
      <c r="BZ511" s="788" t="s">
        <v>2558</v>
      </c>
      <c r="CA511" s="486">
        <v>-17.677596499522068</v>
      </c>
      <c r="CB511" s="348">
        <v>9.7383327040177559</v>
      </c>
      <c r="CC511" s="404">
        <v>69.381191280826002</v>
      </c>
      <c r="CD511" s="570">
        <v>0.79200000000000004</v>
      </c>
      <c r="CE511" s="417">
        <v>0.87120000000000009</v>
      </c>
      <c r="CF511" s="417">
        <v>0.95832000000000017</v>
      </c>
      <c r="CG511" s="417">
        <v>1.0541520000000002</v>
      </c>
      <c r="CH511" s="495">
        <v>1.1595672000000004</v>
      </c>
      <c r="CI511" s="418">
        <v>4.8352392000000011</v>
      </c>
      <c r="CJ511" s="407">
        <v>7.8038076178179487</v>
      </c>
      <c r="CK511" s="462">
        <v>1.41</v>
      </c>
      <c r="CL511" s="463">
        <v>58.79</v>
      </c>
      <c r="CM511" s="463">
        <v>-1.98</v>
      </c>
      <c r="CN511" s="529">
        <v>4.95</v>
      </c>
      <c r="CO511" s="530">
        <v>19</v>
      </c>
    </row>
    <row r="512" spans="1:93" ht="11.25" customHeight="1">
      <c r="A512" s="23" t="s">
        <v>1268</v>
      </c>
      <c r="B512" s="24" t="s">
        <v>1248</v>
      </c>
      <c r="C512" s="109" t="s">
        <v>1958</v>
      </c>
      <c r="D512" s="199">
        <v>6</v>
      </c>
      <c r="E512" s="24">
        <v>432</v>
      </c>
      <c r="F512" s="57" t="s">
        <v>2659</v>
      </c>
      <c r="G512" s="49" t="s">
        <v>2659</v>
      </c>
      <c r="H512" s="184">
        <v>68.64</v>
      </c>
      <c r="I512" s="227">
        <v>1.0926573426573427</v>
      </c>
      <c r="J512" s="126">
        <v>0.17499999999999999</v>
      </c>
      <c r="K512" s="126">
        <v>0.1875</v>
      </c>
      <c r="L512" s="83">
        <v>7.1428571428571397</v>
      </c>
      <c r="M512" s="140">
        <v>41948</v>
      </c>
      <c r="N512" s="27">
        <v>41950</v>
      </c>
      <c r="O512" s="28">
        <v>41960</v>
      </c>
      <c r="P512" s="93" t="s">
        <v>1523</v>
      </c>
      <c r="Q512" s="1022" t="s">
        <v>390</v>
      </c>
      <c r="R512" s="224">
        <v>0.75</v>
      </c>
      <c r="S512" s="231">
        <v>21.92982456140351</v>
      </c>
      <c r="T512" s="647">
        <v>40.086300329336311</v>
      </c>
      <c r="U512" s="227">
        <v>20.070175438596493</v>
      </c>
      <c r="V512" s="492">
        <v>9</v>
      </c>
      <c r="W512" s="161">
        <v>3.42</v>
      </c>
      <c r="X512" s="149">
        <v>2.13</v>
      </c>
      <c r="Y512" s="155">
        <v>0.96</v>
      </c>
      <c r="Z512" s="149">
        <v>2.2000000000000002</v>
      </c>
      <c r="AA512" s="156">
        <v>13.7</v>
      </c>
      <c r="AB512" s="432">
        <v>-34</v>
      </c>
      <c r="AC512" s="440">
        <v>9.48</v>
      </c>
      <c r="AD512" s="443">
        <v>2.9</v>
      </c>
      <c r="AE512" s="440">
        <v>9.44</v>
      </c>
      <c r="AF512" s="723">
        <v>17</v>
      </c>
      <c r="AG512" s="456">
        <v>9604</v>
      </c>
      <c r="AH512" s="653">
        <v>1</v>
      </c>
      <c r="AI512" s="767">
        <v>0.64</v>
      </c>
      <c r="AJ512" s="796">
        <v>8.9405061013116658</v>
      </c>
      <c r="AK512" s="688">
        <v>1.7013862050705555</v>
      </c>
      <c r="AL512" s="634">
        <v>21.276595744680861</v>
      </c>
      <c r="AM512" s="631">
        <v>21.220189645996989</v>
      </c>
      <c r="AN512" s="631">
        <v>25.92746769380383</v>
      </c>
      <c r="AO512" s="235">
        <v>15.239025458495847</v>
      </c>
      <c r="AP512" s="808">
        <v>0.71250000000000002</v>
      </c>
      <c r="AQ512" s="808">
        <v>0.58750000000000002</v>
      </c>
      <c r="AR512" s="809"/>
      <c r="AS512" s="808">
        <v>0.41249999999999998</v>
      </c>
      <c r="AT512" s="819">
        <v>0.4</v>
      </c>
      <c r="AU512" s="809"/>
      <c r="AV512" s="821">
        <v>0.32500000000000001</v>
      </c>
      <c r="AW512" s="821">
        <v>0.22500000000000001</v>
      </c>
      <c r="AX512" s="812">
        <v>0.2</v>
      </c>
      <c r="AY512" s="811">
        <v>0.2</v>
      </c>
      <c r="AZ512" s="812">
        <v>0.18</v>
      </c>
      <c r="BA512" s="811">
        <v>0.18</v>
      </c>
      <c r="BB512" s="811">
        <v>0.17249999999999999</v>
      </c>
      <c r="BC512" s="811">
        <v>0.16250000000000001</v>
      </c>
      <c r="BD512" s="811">
        <v>0.1525</v>
      </c>
      <c r="BE512" s="812">
        <v>0.15</v>
      </c>
      <c r="BF512" s="812">
        <v>0.15</v>
      </c>
      <c r="BG512" s="812">
        <v>0.15</v>
      </c>
      <c r="BH512" s="810">
        <v>4.3600000000000003</v>
      </c>
      <c r="BI512" s="405">
        <v>21.276595744680861</v>
      </c>
      <c r="BJ512" s="405">
        <v>42.424242424242429</v>
      </c>
      <c r="BK512" s="405">
        <v>3.1249999999999778</v>
      </c>
      <c r="BL512" s="306">
        <v>23.076923076923084</v>
      </c>
      <c r="BM512" s="404">
        <v>44.444444444444443</v>
      </c>
      <c r="BN512" s="306">
        <v>12.5</v>
      </c>
      <c r="BO512" s="306">
        <v>0</v>
      </c>
      <c r="BP512" s="306">
        <v>11.111111111111116</v>
      </c>
      <c r="BQ512" s="306">
        <v>0</v>
      </c>
      <c r="BR512" s="306">
        <v>4.3478260869565188</v>
      </c>
      <c r="BS512" s="306">
        <v>6.153846153846132</v>
      </c>
      <c r="BT512" s="306">
        <v>6.5573770491803351</v>
      </c>
      <c r="BU512" s="306">
        <v>1.6666666666666607</v>
      </c>
      <c r="BV512" s="306">
        <v>0</v>
      </c>
      <c r="BW512" s="306">
        <v>0</v>
      </c>
      <c r="BX512" s="404">
        <v>11.778935517203438</v>
      </c>
      <c r="BY512" s="405">
        <v>14.309055092223772</v>
      </c>
      <c r="BZ512" s="788" t="s">
        <v>1464</v>
      </c>
      <c r="CA512" s="486">
        <v>6.9499495978646806</v>
      </c>
      <c r="CB512" s="348">
        <v>27.020125036461174</v>
      </c>
      <c r="CC512" s="404">
        <v>67.521428571428572</v>
      </c>
      <c r="CD512" s="570">
        <v>0.71962500000000007</v>
      </c>
      <c r="CE512" s="419">
        <v>0.78784545000000006</v>
      </c>
      <c r="CF512" s="419">
        <v>0.86221806048000005</v>
      </c>
      <c r="CG512" s="419">
        <v>0.94361144538931208</v>
      </c>
      <c r="CH512" s="496">
        <v>1.0326883658340631</v>
      </c>
      <c r="CI512" s="416">
        <v>4.3459883217033752</v>
      </c>
      <c r="CJ512" s="405">
        <v>6.3315680677496724</v>
      </c>
      <c r="CK512" s="457">
        <v>1.37</v>
      </c>
      <c r="CL512" s="458">
        <v>59.79</v>
      </c>
      <c r="CM512" s="458">
        <v>-3.96</v>
      </c>
      <c r="CN512" s="525">
        <v>6.99</v>
      </c>
      <c r="CO512" s="508">
        <v>27.29</v>
      </c>
    </row>
    <row r="513" spans="1:93" ht="11.25" customHeight="1">
      <c r="A513" s="23" t="s">
        <v>3568</v>
      </c>
      <c r="B513" s="24" t="s">
        <v>2192</v>
      </c>
      <c r="C513" s="109" t="s">
        <v>1345</v>
      </c>
      <c r="D513" s="199">
        <v>5</v>
      </c>
      <c r="E513" s="24">
        <v>557</v>
      </c>
      <c r="F513" s="38" t="s">
        <v>2049</v>
      </c>
      <c r="G513" s="39" t="s">
        <v>1572</v>
      </c>
      <c r="H513" s="184">
        <v>117.04</v>
      </c>
      <c r="I513" s="227">
        <v>2.2214627477785371</v>
      </c>
      <c r="J513" s="205">
        <v>0.57999999999999996</v>
      </c>
      <c r="K513" s="126">
        <v>0.65</v>
      </c>
      <c r="L513" s="83">
        <v>12.068965517241391</v>
      </c>
      <c r="M513" s="140">
        <v>41956</v>
      </c>
      <c r="N513" s="27">
        <v>41960</v>
      </c>
      <c r="O513" s="28">
        <v>41983</v>
      </c>
      <c r="P513" s="93" t="s">
        <v>2157</v>
      </c>
      <c r="Q513" s="626"/>
      <c r="R513" s="224">
        <v>2.6</v>
      </c>
      <c r="S513" s="231">
        <v>42.833607907743001</v>
      </c>
      <c r="T513" s="680">
        <v>130.13135231657475</v>
      </c>
      <c r="U513" s="227">
        <v>19.281713344316309</v>
      </c>
      <c r="V513" s="263">
        <v>9</v>
      </c>
      <c r="W513" s="161">
        <v>6.07</v>
      </c>
      <c r="X513" s="149">
        <v>2.11</v>
      </c>
      <c r="Y513" s="155">
        <v>2.4</v>
      </c>
      <c r="Z513" s="149">
        <v>6.18</v>
      </c>
      <c r="AA513" s="156">
        <v>31.5</v>
      </c>
      <c r="AB513" s="432">
        <v>10.3</v>
      </c>
      <c r="AC513" s="440">
        <v>8.17</v>
      </c>
      <c r="AD513" s="443">
        <v>31</v>
      </c>
      <c r="AE513" s="443">
        <v>9.1300000000000008</v>
      </c>
      <c r="AF513" s="723">
        <v>22</v>
      </c>
      <c r="AG513" s="456">
        <v>15852</v>
      </c>
      <c r="AH513" s="863">
        <v>0.7</v>
      </c>
      <c r="AI513" s="767">
        <v>0.55000000000000004</v>
      </c>
      <c r="AJ513" s="796">
        <v>0.50176767423094304</v>
      </c>
      <c r="AK513" s="688">
        <v>1.1326821315262148</v>
      </c>
      <c r="AL513" s="634">
        <v>14.354066985645941</v>
      </c>
      <c r="AM513" s="631">
        <v>15.528393508437111</v>
      </c>
      <c r="AN513" s="631">
        <v>15.554797901159233</v>
      </c>
      <c r="AO513" s="235">
        <v>13.732712354347964</v>
      </c>
      <c r="AP513" s="808">
        <v>2.39</v>
      </c>
      <c r="AQ513" s="808">
        <v>2.09</v>
      </c>
      <c r="AR513" s="809"/>
      <c r="AS513" s="808">
        <v>1.79</v>
      </c>
      <c r="AT513" s="796">
        <v>1.55</v>
      </c>
      <c r="AU513" s="809"/>
      <c r="AV513" s="821">
        <v>1.28</v>
      </c>
      <c r="AW513" s="827">
        <v>1.1599999999999999</v>
      </c>
      <c r="AX513" s="812">
        <v>1.1599999999999999</v>
      </c>
      <c r="AY513" s="811">
        <v>1.1599999999999999</v>
      </c>
      <c r="AZ513" s="811">
        <v>0.96499999999999997</v>
      </c>
      <c r="BA513" s="811">
        <v>0.84</v>
      </c>
      <c r="BB513" s="812">
        <v>0.66</v>
      </c>
      <c r="BC513" s="812">
        <v>0.66</v>
      </c>
      <c r="BD513" s="812">
        <v>0.66</v>
      </c>
      <c r="BE513" s="811">
        <v>0.84</v>
      </c>
      <c r="BF513" s="812">
        <v>1.02</v>
      </c>
      <c r="BG513" s="811">
        <v>1.0349999999999999</v>
      </c>
      <c r="BH513" s="810">
        <v>19.260000000000002</v>
      </c>
      <c r="BI513" s="405">
        <v>14.354066985645941</v>
      </c>
      <c r="BJ513" s="405">
        <v>16.759776536312842</v>
      </c>
      <c r="BK513" s="405">
        <v>15.483870967741931</v>
      </c>
      <c r="BL513" s="306">
        <v>21.09375</v>
      </c>
      <c r="BM513" s="404">
        <v>10.344827586206918</v>
      </c>
      <c r="BN513" s="306">
        <v>0</v>
      </c>
      <c r="BO513" s="306">
        <v>0</v>
      </c>
      <c r="BP513" s="306">
        <v>20.207253886010367</v>
      </c>
      <c r="BQ513" s="306">
        <v>14.880952380952372</v>
      </c>
      <c r="BR513" s="306">
        <v>27.27272727272727</v>
      </c>
      <c r="BS513" s="306">
        <v>0</v>
      </c>
      <c r="BT513" s="306">
        <v>0</v>
      </c>
      <c r="BU513" s="306">
        <v>0</v>
      </c>
      <c r="BV513" s="306">
        <v>0</v>
      </c>
      <c r="BW513" s="306">
        <v>0</v>
      </c>
      <c r="BX513" s="404">
        <v>9.3598150410398429</v>
      </c>
      <c r="BY513" s="405">
        <v>9.4450226673642312</v>
      </c>
      <c r="BZ513" s="788" t="s">
        <v>2558</v>
      </c>
      <c r="CA513" s="486">
        <v>-1.505452695378537</v>
      </c>
      <c r="CB513" s="348">
        <v>17.776260648937772</v>
      </c>
      <c r="CC513" s="404">
        <v>69.738375395313994</v>
      </c>
      <c r="CD513" s="570">
        <v>2.6290000000000004</v>
      </c>
      <c r="CE513" s="419">
        <v>2.843789300000001</v>
      </c>
      <c r="CF513" s="419">
        <v>3.1034272630900008</v>
      </c>
      <c r="CG513" s="419">
        <v>3.3867701722101176</v>
      </c>
      <c r="CH513" s="496">
        <v>3.695982288932901</v>
      </c>
      <c r="CI513" s="416">
        <v>15.658969024233022</v>
      </c>
      <c r="CJ513" s="405">
        <v>13.379160136904494</v>
      </c>
      <c r="CK513" s="457">
        <v>1.45</v>
      </c>
      <c r="CL513" s="458">
        <v>20.13</v>
      </c>
      <c r="CM513" s="458">
        <v>-7.44</v>
      </c>
      <c r="CN513" s="525">
        <v>5.78</v>
      </c>
      <c r="CO513" s="508">
        <v>3.02</v>
      </c>
    </row>
    <row r="514" spans="1:93" ht="11.25" customHeight="1">
      <c r="A514" s="86" t="s">
        <v>1176</v>
      </c>
      <c r="B514" s="24" t="s">
        <v>1409</v>
      </c>
      <c r="C514" s="24" t="s">
        <v>3416</v>
      </c>
      <c r="D514" s="199">
        <v>13</v>
      </c>
      <c r="E514" s="121">
        <v>240</v>
      </c>
      <c r="F514" s="38" t="s">
        <v>2049</v>
      </c>
      <c r="G514" s="49" t="s">
        <v>2659</v>
      </c>
      <c r="H514" s="184">
        <v>33.54</v>
      </c>
      <c r="I514" s="227">
        <v>1.4311270125223614</v>
      </c>
      <c r="J514" s="126">
        <v>0.105</v>
      </c>
      <c r="K514" s="126">
        <v>0.12</v>
      </c>
      <c r="L514" s="83">
        <v>14.285714285714279</v>
      </c>
      <c r="M514" s="140">
        <v>42041</v>
      </c>
      <c r="N514" s="27">
        <v>42045</v>
      </c>
      <c r="O514" s="28">
        <v>42073</v>
      </c>
      <c r="P514" s="93" t="s">
        <v>2157</v>
      </c>
      <c r="Q514" s="198" t="s">
        <v>2291</v>
      </c>
      <c r="R514" s="224">
        <v>0.48</v>
      </c>
      <c r="S514" s="231">
        <v>51.063829787234042</v>
      </c>
      <c r="T514" s="680">
        <v>309.0275615399172</v>
      </c>
      <c r="U514" s="227">
        <v>35.680851063829792</v>
      </c>
      <c r="V514" s="263">
        <v>12</v>
      </c>
      <c r="W514" s="161">
        <v>0.94</v>
      </c>
      <c r="X514" s="149">
        <v>3.57</v>
      </c>
      <c r="Y514" s="155">
        <v>3.46</v>
      </c>
      <c r="Z514" s="149">
        <v>10.55</v>
      </c>
      <c r="AA514" s="156">
        <v>29.3</v>
      </c>
      <c r="AB514" s="432">
        <v>11.9</v>
      </c>
      <c r="AC514" s="440">
        <v>10.11</v>
      </c>
      <c r="AD514" s="443">
        <v>10.9</v>
      </c>
      <c r="AE514" s="443">
        <v>10</v>
      </c>
      <c r="AF514" s="723">
        <v>3</v>
      </c>
      <c r="AG514" s="456">
        <v>4881</v>
      </c>
      <c r="AH514" s="653">
        <v>2.2000000000000002</v>
      </c>
      <c r="AI514" s="767">
        <v>0</v>
      </c>
      <c r="AJ514" s="796">
        <v>1.615249744181569</v>
      </c>
      <c r="AK514" s="688">
        <v>0.90597798541309471</v>
      </c>
      <c r="AL514" s="634">
        <v>16.666666666666675</v>
      </c>
      <c r="AM514" s="631">
        <v>14.471424255333186</v>
      </c>
      <c r="AN514" s="631">
        <v>17.606222211579102</v>
      </c>
      <c r="AO514" s="235">
        <v>19.433388553642693</v>
      </c>
      <c r="AP514" s="808">
        <v>0.42</v>
      </c>
      <c r="AQ514" s="808">
        <v>0.36</v>
      </c>
      <c r="AR514" s="809"/>
      <c r="AS514" s="808">
        <v>0.32</v>
      </c>
      <c r="AT514" s="796">
        <v>0.28000000000000003</v>
      </c>
      <c r="AU514" s="809"/>
      <c r="AV514" s="821">
        <v>0.24</v>
      </c>
      <c r="AW514" s="821">
        <v>0.18668000000000001</v>
      </c>
      <c r="AX514" s="811">
        <v>0.16800000000000001</v>
      </c>
      <c r="AY514" s="811">
        <v>0.13331999999999999</v>
      </c>
      <c r="AZ514" s="811">
        <v>0.112</v>
      </c>
      <c r="BA514" s="811">
        <v>8.8880000000000001E-2</v>
      </c>
      <c r="BB514" s="811">
        <v>7.1120000000000003E-2</v>
      </c>
      <c r="BC514" s="811">
        <v>5.9240000000000001E-2</v>
      </c>
      <c r="BD514" s="812">
        <v>3.9480000000000001E-2</v>
      </c>
      <c r="BE514" s="812">
        <v>3.9480000000000001E-2</v>
      </c>
      <c r="BF514" s="812">
        <v>3.9480000000000001E-2</v>
      </c>
      <c r="BG514" s="812">
        <v>3.9480000000000001E-2</v>
      </c>
      <c r="BH514" s="810">
        <v>2.597160000000001</v>
      </c>
      <c r="BI514" s="405">
        <v>16.666666666666675</v>
      </c>
      <c r="BJ514" s="405">
        <v>12.5</v>
      </c>
      <c r="BK514" s="405">
        <v>14.285714285714279</v>
      </c>
      <c r="BL514" s="306">
        <v>16.666666666666675</v>
      </c>
      <c r="BM514" s="404">
        <v>28.562245553888999</v>
      </c>
      <c r="BN514" s="306">
        <v>11.119047619047628</v>
      </c>
      <c r="BO514" s="306">
        <v>26.012601260126033</v>
      </c>
      <c r="BP514" s="306">
        <v>19.035714285714267</v>
      </c>
      <c r="BQ514" s="306">
        <v>26.012601260126011</v>
      </c>
      <c r="BR514" s="306">
        <v>24.971878515185608</v>
      </c>
      <c r="BS514" s="306">
        <v>20.054017555705617</v>
      </c>
      <c r="BT514" s="306">
        <v>50.050658561296871</v>
      </c>
      <c r="BU514" s="306">
        <v>0</v>
      </c>
      <c r="BV514" s="306">
        <v>0</v>
      </c>
      <c r="BW514" s="306">
        <v>0</v>
      </c>
      <c r="BX514" s="404">
        <v>17.729187482009245</v>
      </c>
      <c r="BY514" s="405">
        <v>12.614692422688822</v>
      </c>
      <c r="BZ514" s="788" t="s">
        <v>2558</v>
      </c>
      <c r="CA514" s="486">
        <v>-16.64350183972833</v>
      </c>
      <c r="CB514" s="348">
        <v>19.037349224101462</v>
      </c>
      <c r="CC514" s="404">
        <v>66.495531914893604</v>
      </c>
      <c r="CD514" s="570">
        <v>0.46200000000000002</v>
      </c>
      <c r="CE514" s="419">
        <v>0.5082000000000001</v>
      </c>
      <c r="CF514" s="419">
        <v>0.55902000000000018</v>
      </c>
      <c r="CG514" s="419">
        <v>0.6149220000000003</v>
      </c>
      <c r="CH514" s="496">
        <v>0.67641420000000041</v>
      </c>
      <c r="CI514" s="416">
        <v>2.8205562000000013</v>
      </c>
      <c r="CJ514" s="405">
        <v>8.4095295169946382</v>
      </c>
      <c r="CK514" s="457">
        <v>0.82</v>
      </c>
      <c r="CL514" s="458">
        <v>22.66</v>
      </c>
      <c r="CM514" s="458">
        <v>-3.89</v>
      </c>
      <c r="CN514" s="525">
        <v>1.07</v>
      </c>
      <c r="CO514" s="508">
        <v>8.93</v>
      </c>
    </row>
    <row r="515" spans="1:93" ht="11.25" customHeight="1">
      <c r="A515" s="23" t="s">
        <v>1980</v>
      </c>
      <c r="B515" s="24" t="s">
        <v>1981</v>
      </c>
      <c r="C515" s="24" t="s">
        <v>3267</v>
      </c>
      <c r="D515" s="199">
        <v>22</v>
      </c>
      <c r="E515" s="121">
        <v>124</v>
      </c>
      <c r="F515" s="57" t="s">
        <v>2659</v>
      </c>
      <c r="G515" s="49" t="s">
        <v>2659</v>
      </c>
      <c r="H515" s="338">
        <v>167.57</v>
      </c>
      <c r="I515" s="227">
        <v>0.5967655308229397</v>
      </c>
      <c r="J515" s="113">
        <v>0.2</v>
      </c>
      <c r="K515" s="113">
        <v>0.25</v>
      </c>
      <c r="L515" s="83">
        <v>25</v>
      </c>
      <c r="M515" s="140">
        <v>42011</v>
      </c>
      <c r="N515" s="27">
        <v>42013</v>
      </c>
      <c r="O515" s="28">
        <v>42027</v>
      </c>
      <c r="P515" s="93" t="s">
        <v>3346</v>
      </c>
      <c r="Q515" s="515"/>
      <c r="R515" s="224">
        <v>1</v>
      </c>
      <c r="S515" s="231">
        <v>15.625</v>
      </c>
      <c r="T515" s="680">
        <v>102.67689461581728</v>
      </c>
      <c r="U515" s="227">
        <v>26.182812500000001</v>
      </c>
      <c r="V515" s="263">
        <v>12</v>
      </c>
      <c r="W515" s="161">
        <v>6.4</v>
      </c>
      <c r="X515" s="149">
        <v>1.94</v>
      </c>
      <c r="Y515" s="155">
        <v>4.82</v>
      </c>
      <c r="Z515" s="149">
        <v>3.53</v>
      </c>
      <c r="AA515" s="156">
        <v>14.1</v>
      </c>
      <c r="AB515" s="432">
        <v>19.2</v>
      </c>
      <c r="AC515" s="440">
        <v>8.66</v>
      </c>
      <c r="AD515" s="443">
        <v>19.899999999999999</v>
      </c>
      <c r="AE515" s="443">
        <v>13.47</v>
      </c>
      <c r="AF515" s="723">
        <v>11</v>
      </c>
      <c r="AG515" s="456">
        <v>17111</v>
      </c>
      <c r="AH515" s="653">
        <v>1.5</v>
      </c>
      <c r="AI515" s="767">
        <v>0.47</v>
      </c>
      <c r="AJ515" s="796">
        <v>0.97364329619860168</v>
      </c>
      <c r="AK515" s="688">
        <v>1.2829641260480902</v>
      </c>
      <c r="AL515" s="634">
        <v>21.212121212121215</v>
      </c>
      <c r="AM515" s="631">
        <v>22.052244447028492</v>
      </c>
      <c r="AN515" s="631">
        <v>19.375501594352173</v>
      </c>
      <c r="AO515" s="235">
        <v>15.102138244531016</v>
      </c>
      <c r="AP515" s="808">
        <v>0.8</v>
      </c>
      <c r="AQ515" s="808">
        <v>0.66</v>
      </c>
      <c r="AR515" s="809" t="s">
        <v>1127</v>
      </c>
      <c r="AS515" s="808">
        <v>0.55000000000000004</v>
      </c>
      <c r="AT515" s="796">
        <v>0.44</v>
      </c>
      <c r="AU515" s="809"/>
      <c r="AV515" s="821">
        <v>0.38</v>
      </c>
      <c r="AW515" s="821">
        <v>0.33</v>
      </c>
      <c r="AX515" s="811">
        <v>0.28999999999999998</v>
      </c>
      <c r="AY515" s="811">
        <v>0.26</v>
      </c>
      <c r="AZ515" s="811">
        <v>0.23499999999999999</v>
      </c>
      <c r="BA515" s="811">
        <v>0.21</v>
      </c>
      <c r="BB515" s="811">
        <v>0.19600000000000001</v>
      </c>
      <c r="BC515" s="811">
        <v>0.17599999999999999</v>
      </c>
      <c r="BD515" s="811">
        <v>0.16600000000000001</v>
      </c>
      <c r="BE515" s="811">
        <v>0.15</v>
      </c>
      <c r="BF515" s="811">
        <v>0.14000000000000001</v>
      </c>
      <c r="BG515" s="811">
        <v>0.13</v>
      </c>
      <c r="BH515" s="810">
        <v>5.1130000000000004</v>
      </c>
      <c r="BI515" s="405">
        <v>21.212121212121215</v>
      </c>
      <c r="BJ515" s="405">
        <v>20</v>
      </c>
      <c r="BK515" s="405">
        <v>25</v>
      </c>
      <c r="BL515" s="306">
        <v>15.789473684210531</v>
      </c>
      <c r="BM515" s="404">
        <v>15.151515151515138</v>
      </c>
      <c r="BN515" s="306">
        <v>13.793103448275868</v>
      </c>
      <c r="BO515" s="306">
        <v>11.538461538461519</v>
      </c>
      <c r="BP515" s="306">
        <v>10.638297872340431</v>
      </c>
      <c r="BQ515" s="306">
        <v>11.904761904761907</v>
      </c>
      <c r="BR515" s="306">
        <v>7.1428571428571397</v>
      </c>
      <c r="BS515" s="306">
        <v>11.363636363636376</v>
      </c>
      <c r="BT515" s="306">
        <v>6.0240963855421548</v>
      </c>
      <c r="BU515" s="306">
        <v>10.666666666666668</v>
      </c>
      <c r="BV515" s="306">
        <v>7.1428571428571397</v>
      </c>
      <c r="BW515" s="306">
        <v>7.6923076923077094</v>
      </c>
      <c r="BX515" s="404">
        <v>13.004010413703584</v>
      </c>
      <c r="BY515" s="405">
        <v>5.3911060694248194</v>
      </c>
      <c r="BZ515" s="788" t="s">
        <v>2558</v>
      </c>
      <c r="CA515" s="486">
        <v>-6.2105453748248856</v>
      </c>
      <c r="CB515" s="348">
        <v>19.972267125175112</v>
      </c>
      <c r="CC515" s="404">
        <v>73.919218749999999</v>
      </c>
      <c r="CD515" s="570">
        <v>0.88</v>
      </c>
      <c r="CE515" s="419">
        <v>0.95620800000000017</v>
      </c>
      <c r="CF515" s="419">
        <v>1.0518288000000002</v>
      </c>
      <c r="CG515" s="419">
        <v>1.1570116800000003</v>
      </c>
      <c r="CH515" s="496">
        <v>1.2727128480000005</v>
      </c>
      <c r="CI515" s="416">
        <v>5.3177613280000013</v>
      </c>
      <c r="CJ515" s="405">
        <v>3.1734566616936215</v>
      </c>
      <c r="CK515" s="457">
        <v>0.97</v>
      </c>
      <c r="CL515" s="458">
        <v>32.79</v>
      </c>
      <c r="CM515" s="458">
        <v>-1.04</v>
      </c>
      <c r="CN515" s="525">
        <v>6.59</v>
      </c>
      <c r="CO515" s="508">
        <v>11.63</v>
      </c>
    </row>
    <row r="516" spans="1:93" ht="11.25" customHeight="1">
      <c r="A516" s="15" t="s">
        <v>3075</v>
      </c>
      <c r="B516" s="16" t="s">
        <v>3076</v>
      </c>
      <c r="C516" s="128" t="s">
        <v>2727</v>
      </c>
      <c r="D516" s="216">
        <v>21</v>
      </c>
      <c r="E516" s="121">
        <v>146</v>
      </c>
      <c r="F516" s="78" t="s">
        <v>2659</v>
      </c>
      <c r="G516" s="50" t="s">
        <v>2659</v>
      </c>
      <c r="H516" s="964">
        <v>105.81</v>
      </c>
      <c r="I516" s="226">
        <v>0.88838484075229185</v>
      </c>
      <c r="J516" s="111">
        <v>0.2</v>
      </c>
      <c r="K516" s="111">
        <v>0.23499999999999999</v>
      </c>
      <c r="L516" s="96">
        <v>17.5</v>
      </c>
      <c r="M516" s="105">
        <v>42068</v>
      </c>
      <c r="N516" s="20">
        <v>42072</v>
      </c>
      <c r="O516" s="21">
        <v>42094</v>
      </c>
      <c r="P516" s="269" t="s">
        <v>1445</v>
      </c>
      <c r="Q516" s="430"/>
      <c r="R516" s="225">
        <v>0.94</v>
      </c>
      <c r="S516" s="675">
        <v>22.169811320754715</v>
      </c>
      <c r="T516" s="684">
        <v>232.36772088575694</v>
      </c>
      <c r="U516" s="226">
        <v>24.955188679245282</v>
      </c>
      <c r="V516" s="267">
        <v>1</v>
      </c>
      <c r="W516" s="169">
        <v>4.24</v>
      </c>
      <c r="X516" s="171">
        <v>2.02</v>
      </c>
      <c r="Y516" s="170">
        <v>2.0499999999999998</v>
      </c>
      <c r="Z516" s="171">
        <v>9.9600000000000009</v>
      </c>
      <c r="AA516" s="172">
        <v>42.5</v>
      </c>
      <c r="AB516" s="433">
        <v>9.9</v>
      </c>
      <c r="AC516" s="441">
        <v>10.62</v>
      </c>
      <c r="AD516" s="442">
        <v>27.3</v>
      </c>
      <c r="AE516" s="442">
        <v>12.33</v>
      </c>
      <c r="AF516" s="724">
        <v>26</v>
      </c>
      <c r="AG516" s="461">
        <v>22060</v>
      </c>
      <c r="AH516" s="678">
        <v>0.4</v>
      </c>
      <c r="AI516" s="768">
        <v>0.18</v>
      </c>
      <c r="AJ516" s="795">
        <v>1.0790974963970981</v>
      </c>
      <c r="AK516" s="794">
        <v>1.179064816273059</v>
      </c>
      <c r="AL516" s="632">
        <v>17.647058823529417</v>
      </c>
      <c r="AM516" s="633">
        <v>22.052244447028492</v>
      </c>
      <c r="AN516" s="633">
        <v>29.45936165164078</v>
      </c>
      <c r="AO516" s="234">
        <v>24.985362335515827</v>
      </c>
      <c r="AP516" s="803">
        <v>0.8</v>
      </c>
      <c r="AQ516" s="803">
        <v>0.68</v>
      </c>
      <c r="AR516" s="802"/>
      <c r="AS516" s="803">
        <v>0.56000000000000005</v>
      </c>
      <c r="AT516" s="795">
        <v>0.44</v>
      </c>
      <c r="AU516" s="802"/>
      <c r="AV516" s="826">
        <v>0.32</v>
      </c>
      <c r="AW516" s="826">
        <v>0.22</v>
      </c>
      <c r="AX516" s="806">
        <v>0.19</v>
      </c>
      <c r="AY516" s="806">
        <v>0.15</v>
      </c>
      <c r="AZ516" s="807">
        <v>0.12</v>
      </c>
      <c r="BA516" s="806">
        <v>0.105</v>
      </c>
      <c r="BB516" s="806">
        <v>8.5999999999999993E-2</v>
      </c>
      <c r="BC516" s="806">
        <v>5.8000000000000003E-2</v>
      </c>
      <c r="BD516" s="806">
        <v>4.8000000000000001E-2</v>
      </c>
      <c r="BE516" s="806">
        <v>4.2999999999999997E-2</v>
      </c>
      <c r="BF516" s="806">
        <v>3.7999999999999999E-2</v>
      </c>
      <c r="BG516" s="806">
        <v>3.3000000000000002E-2</v>
      </c>
      <c r="BH516" s="805">
        <v>3.8909999999999996</v>
      </c>
      <c r="BI516" s="407">
        <v>17.647058823529417</v>
      </c>
      <c r="BJ516" s="407">
        <v>21.42857142857142</v>
      </c>
      <c r="BK516" s="407">
        <v>27.272727272727295</v>
      </c>
      <c r="BL516" s="394">
        <v>37.5</v>
      </c>
      <c r="BM516" s="406">
        <v>45.45454545454546</v>
      </c>
      <c r="BN516" s="394">
        <v>15.789473684210531</v>
      </c>
      <c r="BO516" s="394">
        <v>26.666666666666682</v>
      </c>
      <c r="BP516" s="394">
        <v>25</v>
      </c>
      <c r="BQ516" s="394">
        <v>14.285714285714279</v>
      </c>
      <c r="BR516" s="394">
        <v>22.093023255813947</v>
      </c>
      <c r="BS516" s="394">
        <v>48.275862068965502</v>
      </c>
      <c r="BT516" s="394">
        <v>20.833333333333325</v>
      </c>
      <c r="BU516" s="394">
        <v>11.627906976744207</v>
      </c>
      <c r="BV516" s="394">
        <v>13.157894736842103</v>
      </c>
      <c r="BW516" s="394">
        <v>15.151515151515138</v>
      </c>
      <c r="BX516" s="406">
        <v>24.14561954261195</v>
      </c>
      <c r="BY516" s="407">
        <v>11.020287138776391</v>
      </c>
      <c r="BZ516" s="787" t="s">
        <v>2441</v>
      </c>
      <c r="CA516" s="682">
        <v>5.3925578131477891</v>
      </c>
      <c r="CB516" s="350">
        <v>30.347746492393071</v>
      </c>
      <c r="CC516" s="406">
        <v>76.407499999999999</v>
      </c>
      <c r="CD516" s="554">
        <v>0.87919999999999998</v>
      </c>
      <c r="CE516" s="417">
        <v>0.96712000000000009</v>
      </c>
      <c r="CF516" s="417">
        <v>1.0638320000000001</v>
      </c>
      <c r="CG516" s="417">
        <v>1.1702152000000001</v>
      </c>
      <c r="CH516" s="495">
        <v>1.2872367200000003</v>
      </c>
      <c r="CI516" s="418">
        <v>5.3676039200000005</v>
      </c>
      <c r="CJ516" s="407">
        <v>5.0728701635006148</v>
      </c>
      <c r="CK516" s="462">
        <v>0.73</v>
      </c>
      <c r="CL516" s="463">
        <v>71.959999999999994</v>
      </c>
      <c r="CM516" s="463">
        <v>5.86</v>
      </c>
      <c r="CN516" s="529">
        <v>12.09</v>
      </c>
      <c r="CO516" s="530">
        <v>34.51</v>
      </c>
    </row>
    <row r="517" spans="1:93" ht="11.25" customHeight="1">
      <c r="A517" s="23" t="s">
        <v>3092</v>
      </c>
      <c r="B517" s="24" t="s">
        <v>1414</v>
      </c>
      <c r="C517" s="109" t="s">
        <v>497</v>
      </c>
      <c r="D517" s="199">
        <v>5</v>
      </c>
      <c r="E517" s="24">
        <v>547</v>
      </c>
      <c r="F517" s="57" t="s">
        <v>2659</v>
      </c>
      <c r="G517" s="49" t="s">
        <v>2659</v>
      </c>
      <c r="H517" s="184">
        <v>62.62</v>
      </c>
      <c r="I517" s="227">
        <v>4.1168955605237949</v>
      </c>
      <c r="J517" s="205">
        <v>0.62</v>
      </c>
      <c r="K517" s="126">
        <v>0.64450000000000007</v>
      </c>
      <c r="L517" s="83">
        <v>3.9516129032258096</v>
      </c>
      <c r="M517" s="140">
        <v>41935</v>
      </c>
      <c r="N517" s="27">
        <v>41939</v>
      </c>
      <c r="O517" s="28">
        <v>41967</v>
      </c>
      <c r="P517" s="26" t="s">
        <v>649</v>
      </c>
      <c r="Q517" s="91" t="s">
        <v>1804</v>
      </c>
      <c r="R517" s="224">
        <v>2.5780000000000003</v>
      </c>
      <c r="S517" s="231">
        <v>53.820459290187891</v>
      </c>
      <c r="T517" s="680">
        <v>16.102483145012659</v>
      </c>
      <c r="U517" s="227">
        <v>13.073068893528182</v>
      </c>
      <c r="V517" s="263">
        <v>10</v>
      </c>
      <c r="W517" s="161">
        <v>4.79</v>
      </c>
      <c r="X517" s="149">
        <v>1.31</v>
      </c>
      <c r="Y517" s="155">
        <v>5.15</v>
      </c>
      <c r="Z517" s="149">
        <v>2.3199999999999998</v>
      </c>
      <c r="AA517" s="156">
        <v>18.600000000000001</v>
      </c>
      <c r="AB517" s="432">
        <v>9.6</v>
      </c>
      <c r="AC517" s="440">
        <v>6.67</v>
      </c>
      <c r="AD517" s="443">
        <v>9.3000000000000007</v>
      </c>
      <c r="AE517" s="443">
        <v>10</v>
      </c>
      <c r="AF517" s="723">
        <v>5</v>
      </c>
      <c r="AG517" s="456">
        <v>90461</v>
      </c>
      <c r="AH517" s="653">
        <v>0</v>
      </c>
      <c r="AI517" s="767">
        <v>0.16</v>
      </c>
      <c r="AJ517" s="796">
        <v>0.89432684411223429</v>
      </c>
      <c r="AK517" s="688">
        <v>0.84664860796620423</v>
      </c>
      <c r="AL517" s="634">
        <v>3.9516129032258096</v>
      </c>
      <c r="AM517" s="631">
        <v>6.7036259896063655</v>
      </c>
      <c r="AN517" s="631">
        <v>8.3172396502437795</v>
      </c>
      <c r="AO517" s="235">
        <v>9.8237209297765471</v>
      </c>
      <c r="AP517" s="808">
        <v>2.5780000000000003</v>
      </c>
      <c r="AQ517" s="808">
        <v>2.48</v>
      </c>
      <c r="AR517" s="809"/>
      <c r="AS517" s="808">
        <v>2.2749999999999999</v>
      </c>
      <c r="AT517" s="796">
        <v>2.1219999999999999</v>
      </c>
      <c r="AU517" s="809"/>
      <c r="AV517" s="821">
        <v>1.9319999999999999</v>
      </c>
      <c r="AW517" s="827">
        <v>1.7290000000000001</v>
      </c>
      <c r="AX517" s="811">
        <v>1.885</v>
      </c>
      <c r="AY517" s="811">
        <v>1.7030000000000001</v>
      </c>
      <c r="AZ517" s="811">
        <v>1.2725</v>
      </c>
      <c r="BA517" s="811">
        <v>1.125</v>
      </c>
      <c r="BB517" s="811">
        <v>1.01</v>
      </c>
      <c r="BC517" s="811">
        <v>0.86</v>
      </c>
      <c r="BD517" s="811">
        <v>0.76</v>
      </c>
      <c r="BE517" s="811">
        <v>0.69</v>
      </c>
      <c r="BF517" s="811">
        <v>0.56999999999999995</v>
      </c>
      <c r="BG517" s="811">
        <v>0.47</v>
      </c>
      <c r="BH517" s="810">
        <v>23.461500000000004</v>
      </c>
      <c r="BI517" s="405">
        <v>3.9516129032258096</v>
      </c>
      <c r="BJ517" s="405">
        <v>9.0109890109890234</v>
      </c>
      <c r="BK517" s="405">
        <v>7.2101790763430706</v>
      </c>
      <c r="BL517" s="306">
        <v>9.8343685300207095</v>
      </c>
      <c r="BM517" s="404">
        <v>11.740890688259098</v>
      </c>
      <c r="BN517" s="306">
        <v>0</v>
      </c>
      <c r="BO517" s="306">
        <v>10.687022900763354</v>
      </c>
      <c r="BP517" s="306">
        <v>33.831041257367403</v>
      </c>
      <c r="BQ517" s="306">
        <v>13.111111111111118</v>
      </c>
      <c r="BR517" s="306">
        <v>11.386138613861396</v>
      </c>
      <c r="BS517" s="306">
        <v>17.441860465116289</v>
      </c>
      <c r="BT517" s="306">
        <v>13.157894736842103</v>
      </c>
      <c r="BU517" s="306">
        <v>10.144927536231885</v>
      </c>
      <c r="BV517" s="306">
        <v>21.052631578947366</v>
      </c>
      <c r="BW517" s="306">
        <v>21.276595744680836</v>
      </c>
      <c r="BX517" s="404">
        <v>12.922484276917297</v>
      </c>
      <c r="BY517" s="405">
        <v>7.8101491072607816</v>
      </c>
      <c r="BZ517" s="788" t="s">
        <v>2637</v>
      </c>
      <c r="CA517" s="486">
        <v>-0.63893368276060691</v>
      </c>
      <c r="CB517" s="348">
        <v>12.434135210767575</v>
      </c>
      <c r="CC517" s="404">
        <v>56.719553369667544</v>
      </c>
      <c r="CD517" s="570">
        <v>2.8254880000000004</v>
      </c>
      <c r="CE517" s="419">
        <v>3.0139480496000006</v>
      </c>
      <c r="CF517" s="419">
        <v>3.3153428545600008</v>
      </c>
      <c r="CG517" s="419">
        <v>3.6468771400160009</v>
      </c>
      <c r="CH517" s="496">
        <v>4.0115648540176014</v>
      </c>
      <c r="CI517" s="416">
        <v>16.813220898193606</v>
      </c>
      <c r="CJ517" s="405">
        <v>26.849602200884071</v>
      </c>
      <c r="CK517" s="457">
        <v>1.24</v>
      </c>
      <c r="CL517" s="458">
        <v>11.03</v>
      </c>
      <c r="CM517" s="458">
        <v>-16.09</v>
      </c>
      <c r="CN517" s="525">
        <v>-1</v>
      </c>
      <c r="CO517" s="508">
        <v>-8.64</v>
      </c>
    </row>
    <row r="518" spans="1:93" ht="11.25" customHeight="1">
      <c r="A518" s="86" t="s">
        <v>2691</v>
      </c>
      <c r="B518" s="24" t="s">
        <v>140</v>
      </c>
      <c r="C518" s="29" t="s">
        <v>2771</v>
      </c>
      <c r="D518" s="117">
        <v>14</v>
      </c>
      <c r="E518" s="121">
        <v>211</v>
      </c>
      <c r="F518" s="57" t="s">
        <v>2659</v>
      </c>
      <c r="G518" s="49" t="s">
        <v>2659</v>
      </c>
      <c r="H518" s="184">
        <v>72.099999999999994</v>
      </c>
      <c r="I518" s="227">
        <v>1.2205270457697643</v>
      </c>
      <c r="J518" s="126">
        <v>0.21</v>
      </c>
      <c r="K518" s="126">
        <v>0.22</v>
      </c>
      <c r="L518" s="83">
        <v>4.7619047619047672</v>
      </c>
      <c r="M518" s="140">
        <v>42003</v>
      </c>
      <c r="N518" s="27">
        <v>42006</v>
      </c>
      <c r="O518" s="28">
        <v>42020</v>
      </c>
      <c r="P518" s="93" t="s">
        <v>2853</v>
      </c>
      <c r="Q518" s="24"/>
      <c r="R518" s="224">
        <v>0.88</v>
      </c>
      <c r="S518" s="231">
        <v>117.33333333333333</v>
      </c>
      <c r="T518" s="680">
        <v>192.32148715387279</v>
      </c>
      <c r="U518" s="227">
        <v>96.133333333333326</v>
      </c>
      <c r="V518" s="263">
        <v>6</v>
      </c>
      <c r="W518" s="161">
        <v>0.75</v>
      </c>
      <c r="X518" s="149">
        <v>5.2</v>
      </c>
      <c r="Y518" s="155">
        <v>18.100000000000001</v>
      </c>
      <c r="Z518" s="149">
        <v>2</v>
      </c>
      <c r="AA518" s="156">
        <v>2.1</v>
      </c>
      <c r="AB518" s="432">
        <v>-11.9</v>
      </c>
      <c r="AC518" s="440">
        <v>36.700000000000003</v>
      </c>
      <c r="AD518" s="443">
        <v>-2.1</v>
      </c>
      <c r="AE518" s="443">
        <v>18.5</v>
      </c>
      <c r="AF518" s="723">
        <v>9</v>
      </c>
      <c r="AG518" s="456">
        <v>4673</v>
      </c>
      <c r="AH518" s="653">
        <v>0.8</v>
      </c>
      <c r="AI518" s="767">
        <v>0.14000000000000001</v>
      </c>
      <c r="AJ518" s="796" t="s">
        <v>462</v>
      </c>
      <c r="AK518" s="688">
        <v>1.132420745706024</v>
      </c>
      <c r="AL518" s="634">
        <v>4.9999999999999822</v>
      </c>
      <c r="AM518" s="631">
        <v>24.053456597035684</v>
      </c>
      <c r="AN518" s="631">
        <v>21.290241716173263</v>
      </c>
      <c r="AO518" s="235">
        <v>18.800646135195585</v>
      </c>
      <c r="AP518" s="808">
        <v>0.84</v>
      </c>
      <c r="AQ518" s="808">
        <v>0.8</v>
      </c>
      <c r="AR518" s="809"/>
      <c r="AS518" s="808">
        <v>0.6</v>
      </c>
      <c r="AT518" s="796">
        <v>0.44</v>
      </c>
      <c r="AU518" s="809"/>
      <c r="AV518" s="821">
        <v>0.36</v>
      </c>
      <c r="AW518" s="821">
        <v>0.32</v>
      </c>
      <c r="AX518" s="811">
        <v>0.28000000000000003</v>
      </c>
      <c r="AY518" s="811">
        <v>0.26</v>
      </c>
      <c r="AZ518" s="811">
        <v>0.22</v>
      </c>
      <c r="BA518" s="811">
        <v>0.2</v>
      </c>
      <c r="BB518" s="811">
        <v>0.15</v>
      </c>
      <c r="BC518" s="811">
        <v>0.1</v>
      </c>
      <c r="BD518" s="811">
        <v>7.4999999999999997E-2</v>
      </c>
      <c r="BE518" s="812">
        <v>0.05</v>
      </c>
      <c r="BF518" s="811">
        <v>0.05</v>
      </c>
      <c r="BG518" s="812">
        <v>0</v>
      </c>
      <c r="BH518" s="810">
        <v>4.7450000000000001</v>
      </c>
      <c r="BI518" s="405">
        <v>4.9999999999999822</v>
      </c>
      <c r="BJ518" s="405">
        <v>33.33333333333335</v>
      </c>
      <c r="BK518" s="405">
        <v>36.363636363636353</v>
      </c>
      <c r="BL518" s="306">
        <v>22.222222222222232</v>
      </c>
      <c r="BM518" s="404">
        <v>12.5</v>
      </c>
      <c r="BN518" s="306">
        <v>14.285714285714279</v>
      </c>
      <c r="BO518" s="306">
        <v>7.6923076923077094</v>
      </c>
      <c r="BP518" s="306">
        <v>18.181818181818187</v>
      </c>
      <c r="BQ518" s="306">
        <v>9.9999999999999858</v>
      </c>
      <c r="BR518" s="306">
        <v>33.33333333333335</v>
      </c>
      <c r="BS518" s="306">
        <v>50</v>
      </c>
      <c r="BT518" s="306">
        <v>33.33333333333335</v>
      </c>
      <c r="BU518" s="306">
        <v>50</v>
      </c>
      <c r="BV518" s="306">
        <v>0</v>
      </c>
      <c r="BW518" s="306">
        <v>0</v>
      </c>
      <c r="BX518" s="404">
        <v>21.749713249713249</v>
      </c>
      <c r="BY518" s="405">
        <v>16.183954789493505</v>
      </c>
      <c r="BZ518" s="788" t="s">
        <v>1464</v>
      </c>
      <c r="CA518" s="486">
        <v>-73.622564571390299</v>
      </c>
      <c r="CB518" s="348">
        <v>22.510768761943027</v>
      </c>
      <c r="CC518" s="404">
        <v>44.45761904761904</v>
      </c>
      <c r="CD518" s="570">
        <v>0.84839999999999993</v>
      </c>
      <c r="CE518" s="419">
        <v>0.93323999999999996</v>
      </c>
      <c r="CF518" s="419">
        <v>1.026564</v>
      </c>
      <c r="CG518" s="419">
        <v>1.1292204000000001</v>
      </c>
      <c r="CH518" s="496">
        <v>1.2421424400000003</v>
      </c>
      <c r="CI518" s="416">
        <v>5.1795668400000006</v>
      </c>
      <c r="CJ518" s="405">
        <v>7.1838652427184488</v>
      </c>
      <c r="CK518" s="457">
        <v>0.16</v>
      </c>
      <c r="CL518" s="458">
        <v>30.25</v>
      </c>
      <c r="CM518" s="458">
        <v>-12.37</v>
      </c>
      <c r="CN518" s="525">
        <v>4.84</v>
      </c>
      <c r="CO518" s="508">
        <v>4.01</v>
      </c>
    </row>
    <row r="519" spans="1:93" ht="11.25" customHeight="1">
      <c r="A519" s="23" t="s">
        <v>3328</v>
      </c>
      <c r="B519" s="24" t="s">
        <v>2987</v>
      </c>
      <c r="C519" s="29" t="s">
        <v>1312</v>
      </c>
      <c r="D519" s="199">
        <v>41</v>
      </c>
      <c r="E519" s="121">
        <v>52</v>
      </c>
      <c r="F519" s="38" t="s">
        <v>2049</v>
      </c>
      <c r="G519" s="39" t="s">
        <v>2049</v>
      </c>
      <c r="H519" s="161">
        <v>50.55</v>
      </c>
      <c r="I519" s="227">
        <v>2.057368941641939</v>
      </c>
      <c r="J519" s="126">
        <v>0.24</v>
      </c>
      <c r="K519" s="126">
        <v>0.26</v>
      </c>
      <c r="L519" s="218">
        <v>8.3333333333333481</v>
      </c>
      <c r="M519" s="140">
        <v>41928</v>
      </c>
      <c r="N519" s="27">
        <v>41932</v>
      </c>
      <c r="O519" s="28">
        <v>41943</v>
      </c>
      <c r="P519" s="93" t="s">
        <v>237</v>
      </c>
      <c r="Q519" s="515"/>
      <c r="R519" s="224">
        <v>1.04</v>
      </c>
      <c r="S519" s="231">
        <v>48.372093023255822</v>
      </c>
      <c r="T519" s="680">
        <v>122.32108911811915</v>
      </c>
      <c r="U519" s="227">
        <v>23.511627906976745</v>
      </c>
      <c r="V519" s="263">
        <v>5</v>
      </c>
      <c r="W519" s="161">
        <v>2.15</v>
      </c>
      <c r="X519" s="149">
        <v>2.35</v>
      </c>
      <c r="Y519" s="155">
        <v>1.53</v>
      </c>
      <c r="Z519" s="149">
        <v>4.7300000000000004</v>
      </c>
      <c r="AA519" s="156">
        <v>20.8</v>
      </c>
      <c r="AB519" s="432">
        <v>194.6</v>
      </c>
      <c r="AC519" s="440">
        <v>19.79</v>
      </c>
      <c r="AD519" s="443">
        <v>18.600000000000001</v>
      </c>
      <c r="AE519" s="443">
        <v>10</v>
      </c>
      <c r="AF519" s="723">
        <v>9</v>
      </c>
      <c r="AG519" s="456">
        <v>6761</v>
      </c>
      <c r="AH519" s="653">
        <v>0.7</v>
      </c>
      <c r="AI519" s="767">
        <v>1.03</v>
      </c>
      <c r="AJ519" s="796">
        <v>0.215732296671833</v>
      </c>
      <c r="AK519" s="688">
        <v>0.72056849019047842</v>
      </c>
      <c r="AL519" s="634">
        <v>7.1038251366120075</v>
      </c>
      <c r="AM519" s="631">
        <v>5.064610683583104</v>
      </c>
      <c r="AN519" s="631">
        <v>4.0126207180960938</v>
      </c>
      <c r="AO519" s="638">
        <v>5.5686874637487671</v>
      </c>
      <c r="AP519" s="808">
        <v>0.98</v>
      </c>
      <c r="AQ519" s="808">
        <v>0.91500000000000004</v>
      </c>
      <c r="AR519" s="809" t="s">
        <v>1127</v>
      </c>
      <c r="AS519" s="808">
        <v>0.87</v>
      </c>
      <c r="AT519" s="796">
        <v>0.84499999999999997</v>
      </c>
      <c r="AU519" s="809"/>
      <c r="AV519" s="821">
        <v>0.82499999999999996</v>
      </c>
      <c r="AW519" s="821">
        <v>0.80500000000000005</v>
      </c>
      <c r="AX519" s="811">
        <v>0.77</v>
      </c>
      <c r="AY519" s="811">
        <v>0.71499999999999997</v>
      </c>
      <c r="AZ519" s="811">
        <v>0.65500000000000003</v>
      </c>
      <c r="BA519" s="811">
        <v>0.61</v>
      </c>
      <c r="BB519" s="811">
        <v>0.56999999999999995</v>
      </c>
      <c r="BC519" s="811">
        <v>0.53</v>
      </c>
      <c r="BD519" s="811">
        <v>0.505</v>
      </c>
      <c r="BE519" s="812">
        <v>0.5</v>
      </c>
      <c r="BF519" s="811">
        <v>0.49249999999999999</v>
      </c>
      <c r="BG519" s="811">
        <v>0.47499999999999998</v>
      </c>
      <c r="BH519" s="810">
        <v>11.0625</v>
      </c>
      <c r="BI519" s="405">
        <v>7.1038251366120075</v>
      </c>
      <c r="BJ519" s="405">
        <v>5.1724137931034475</v>
      </c>
      <c r="BK519" s="405">
        <v>2.9585798816567976</v>
      </c>
      <c r="BL519" s="306">
        <v>2.4242424242424176</v>
      </c>
      <c r="BM519" s="404">
        <v>2.4844720496894235</v>
      </c>
      <c r="BN519" s="306">
        <v>4.5454545454545414</v>
      </c>
      <c r="BO519" s="306">
        <v>7.6923076923077094</v>
      </c>
      <c r="BP519" s="306">
        <v>9.1603053435114425</v>
      </c>
      <c r="BQ519" s="306">
        <v>7.3770491803278659</v>
      </c>
      <c r="BR519" s="306">
        <v>7.0175438596491224</v>
      </c>
      <c r="BS519" s="306">
        <v>7.5471698113207308</v>
      </c>
      <c r="BT519" s="306">
        <v>4.9504950495049549</v>
      </c>
      <c r="BU519" s="306">
        <v>1</v>
      </c>
      <c r="BV519" s="306">
        <v>1.5228426395939021</v>
      </c>
      <c r="BW519" s="306">
        <v>3.6842105263158009</v>
      </c>
      <c r="BX519" s="404">
        <v>4.9760607955526774</v>
      </c>
      <c r="BY519" s="405">
        <v>2.4815799187220215</v>
      </c>
      <c r="BZ519" s="788" t="s">
        <v>1464</v>
      </c>
      <c r="CA519" s="486">
        <v>-17.441638247238714</v>
      </c>
      <c r="CB519" s="348">
        <v>6.0699896597380327</v>
      </c>
      <c r="CC519" s="404">
        <v>66.211196972439723</v>
      </c>
      <c r="CD519" s="570">
        <v>1.0780000000000001</v>
      </c>
      <c r="CE519" s="419">
        <v>1.1858000000000002</v>
      </c>
      <c r="CF519" s="419">
        <v>1.3043800000000003</v>
      </c>
      <c r="CG519" s="419">
        <v>1.4348180000000004</v>
      </c>
      <c r="CH519" s="496">
        <v>1.5782998000000006</v>
      </c>
      <c r="CI519" s="416">
        <v>6.5812978000000024</v>
      </c>
      <c r="CJ519" s="405">
        <v>13.019382393669639</v>
      </c>
      <c r="CK519" s="457">
        <v>1.33</v>
      </c>
      <c r="CL519" s="458">
        <v>29.29</v>
      </c>
      <c r="CM519" s="458">
        <v>-2.17</v>
      </c>
      <c r="CN519" s="459">
        <v>3.89</v>
      </c>
      <c r="CO519" s="460">
        <v>10.38</v>
      </c>
    </row>
    <row r="520" spans="1:93" ht="11.25" customHeight="1">
      <c r="A520" s="193" t="s">
        <v>1110</v>
      </c>
      <c r="B520" s="32" t="s">
        <v>1111</v>
      </c>
      <c r="C520" s="35" t="s">
        <v>2733</v>
      </c>
      <c r="D520" s="200">
        <v>10</v>
      </c>
      <c r="E520" s="121">
        <v>335</v>
      </c>
      <c r="F520" s="40" t="s">
        <v>1572</v>
      </c>
      <c r="G520" s="42" t="s">
        <v>1572</v>
      </c>
      <c r="H520" s="185">
        <v>93.99</v>
      </c>
      <c r="I520" s="229">
        <v>1.574635599531865</v>
      </c>
      <c r="J520" s="125">
        <v>0.34</v>
      </c>
      <c r="K520" s="125">
        <v>0.37</v>
      </c>
      <c r="L520" s="84">
        <v>8.8235294117646959</v>
      </c>
      <c r="M520" s="215">
        <v>41865</v>
      </c>
      <c r="N520" s="44">
        <v>41869</v>
      </c>
      <c r="O520" s="34">
        <v>41901</v>
      </c>
      <c r="P520" s="268" t="s">
        <v>559</v>
      </c>
      <c r="Q520" s="32"/>
      <c r="R520" s="192">
        <v>1.48</v>
      </c>
      <c r="S520" s="672">
        <v>35.748792270531403</v>
      </c>
      <c r="T520" s="681">
        <v>66.274127110070197</v>
      </c>
      <c r="U520" s="229">
        <v>22.702898550724637</v>
      </c>
      <c r="V520" s="264">
        <v>12</v>
      </c>
      <c r="W520" s="162">
        <v>4.1399999999999997</v>
      </c>
      <c r="X520" s="150">
        <v>1.9</v>
      </c>
      <c r="Y520" s="157">
        <v>0.75</v>
      </c>
      <c r="Z520" s="150">
        <v>2.74</v>
      </c>
      <c r="AA520" s="158">
        <v>13.9</v>
      </c>
      <c r="AB520" s="434">
        <v>-10.6</v>
      </c>
      <c r="AC520" s="444">
        <v>13.49</v>
      </c>
      <c r="AD520" s="445">
        <v>20.6</v>
      </c>
      <c r="AE520" s="445">
        <v>11.95</v>
      </c>
      <c r="AF520" s="725">
        <v>15</v>
      </c>
      <c r="AG520" s="467">
        <v>4981</v>
      </c>
      <c r="AH520" s="679">
        <v>0.6</v>
      </c>
      <c r="AI520" s="769">
        <v>2.48</v>
      </c>
      <c r="AJ520" s="797">
        <v>0.39535181117097945</v>
      </c>
      <c r="AK520" s="686">
        <v>0.90523920057044971</v>
      </c>
      <c r="AL520" s="635">
        <v>9.2307692307692193</v>
      </c>
      <c r="AM520" s="636">
        <v>8.2322716759108303</v>
      </c>
      <c r="AN520" s="636">
        <v>8.1442473101221768</v>
      </c>
      <c r="AO520" s="236">
        <v>8.996790356615092</v>
      </c>
      <c r="AP520" s="814">
        <v>1.42</v>
      </c>
      <c r="AQ520" s="814">
        <v>1.3</v>
      </c>
      <c r="AR520" s="815"/>
      <c r="AS520" s="814">
        <v>1.2</v>
      </c>
      <c r="AT520" s="797">
        <v>1.1200000000000001</v>
      </c>
      <c r="AU520" s="815"/>
      <c r="AV520" s="828">
        <v>1.02</v>
      </c>
      <c r="AW520" s="828">
        <v>0.96</v>
      </c>
      <c r="AX520" s="817">
        <v>0.92</v>
      </c>
      <c r="AY520" s="817">
        <v>0.84</v>
      </c>
      <c r="AZ520" s="817">
        <v>0.72</v>
      </c>
      <c r="BA520" s="817">
        <v>0.64</v>
      </c>
      <c r="BB520" s="820">
        <v>0.6</v>
      </c>
      <c r="BC520" s="820">
        <v>0.6</v>
      </c>
      <c r="BD520" s="820">
        <v>0.6</v>
      </c>
      <c r="BE520" s="820">
        <v>0.6</v>
      </c>
      <c r="BF520" s="820">
        <v>0.6</v>
      </c>
      <c r="BG520" s="820">
        <v>0.6</v>
      </c>
      <c r="BH520" s="816">
        <v>13.74</v>
      </c>
      <c r="BI520" s="409">
        <v>9.2307692307692193</v>
      </c>
      <c r="BJ520" s="409">
        <v>8.3333333333333481</v>
      </c>
      <c r="BK520" s="409">
        <v>7.1428571428571397</v>
      </c>
      <c r="BL520" s="395">
        <v>9.8039215686274606</v>
      </c>
      <c r="BM520" s="408">
        <v>6.25</v>
      </c>
      <c r="BN520" s="395">
        <v>4.3478260869565188</v>
      </c>
      <c r="BO520" s="395">
        <v>9.5238095238095344</v>
      </c>
      <c r="BP520" s="395">
        <v>16.666666666666675</v>
      </c>
      <c r="BQ520" s="395">
        <v>12.5</v>
      </c>
      <c r="BR520" s="395">
        <v>6.6666666666666652</v>
      </c>
      <c r="BS520" s="395">
        <v>0</v>
      </c>
      <c r="BT520" s="395">
        <v>0</v>
      </c>
      <c r="BU520" s="395">
        <v>0</v>
      </c>
      <c r="BV520" s="395">
        <v>0</v>
      </c>
      <c r="BW520" s="395">
        <v>0</v>
      </c>
      <c r="BX520" s="408">
        <v>6.0310566813124371</v>
      </c>
      <c r="BY520" s="409">
        <v>5.0551981344329846</v>
      </c>
      <c r="BZ520" s="654" t="s">
        <v>2558</v>
      </c>
      <c r="CA520" s="487">
        <v>-12.984015641070595</v>
      </c>
      <c r="CB520" s="349">
        <v>9.7188829096540417</v>
      </c>
      <c r="CC520" s="408">
        <v>65.644163251121626</v>
      </c>
      <c r="CD520" s="574">
        <v>1.4341999999999999</v>
      </c>
      <c r="CE520" s="420">
        <v>1.57762</v>
      </c>
      <c r="CF520" s="420">
        <v>1.7353820000000002</v>
      </c>
      <c r="CG520" s="420">
        <v>1.9089202000000003</v>
      </c>
      <c r="CH520" s="497">
        <v>2.0998122200000005</v>
      </c>
      <c r="CI520" s="421">
        <v>8.7559344200000009</v>
      </c>
      <c r="CJ520" s="409">
        <v>9.3158148952016191</v>
      </c>
      <c r="CK520" s="468">
        <v>1.73</v>
      </c>
      <c r="CL520" s="469">
        <v>31.64</v>
      </c>
      <c r="CM520" s="469">
        <v>-1.87</v>
      </c>
      <c r="CN520" s="528">
        <v>4.07</v>
      </c>
      <c r="CO520" s="476">
        <v>6.43</v>
      </c>
    </row>
    <row r="521" spans="1:93" ht="11.25" customHeight="1">
      <c r="A521" s="15" t="s">
        <v>3669</v>
      </c>
      <c r="B521" s="16" t="s">
        <v>3670</v>
      </c>
      <c r="C521" s="373" t="s">
        <v>3417</v>
      </c>
      <c r="D521" s="216">
        <v>5</v>
      </c>
      <c r="E521" s="24">
        <v>527</v>
      </c>
      <c r="F521" s="78" t="s">
        <v>2659</v>
      </c>
      <c r="G521" s="50" t="s">
        <v>2659</v>
      </c>
      <c r="H521" s="183">
        <v>58.5</v>
      </c>
      <c r="I521" s="226">
        <v>4.7863247863247862</v>
      </c>
      <c r="J521" s="127">
        <v>0.6</v>
      </c>
      <c r="K521" s="127">
        <v>0.7</v>
      </c>
      <c r="L521" s="96">
        <v>16.666666666666675</v>
      </c>
      <c r="M521" s="105">
        <v>41879</v>
      </c>
      <c r="N521" s="20">
        <v>41884</v>
      </c>
      <c r="O521" s="21">
        <v>41897</v>
      </c>
      <c r="P521" s="269" t="s">
        <v>1444</v>
      </c>
      <c r="Q521" s="893"/>
      <c r="R521" s="225">
        <v>2.8</v>
      </c>
      <c r="S521" s="675">
        <v>70.528967254408045</v>
      </c>
      <c r="T521" s="684">
        <v>-9.8839259565333908</v>
      </c>
      <c r="U521" s="226">
        <v>14.735516372795969</v>
      </c>
      <c r="V521" s="267">
        <v>12</v>
      </c>
      <c r="W521" s="169">
        <v>3.97</v>
      </c>
      <c r="X521" s="171">
        <v>0.98</v>
      </c>
      <c r="Y521" s="170">
        <v>1.1399999999999999</v>
      </c>
      <c r="Z521" s="171">
        <v>1.24</v>
      </c>
      <c r="AA521" s="172">
        <v>8.6</v>
      </c>
      <c r="AB521" s="433">
        <v>4.7</v>
      </c>
      <c r="AC521" s="441">
        <v>0.69</v>
      </c>
      <c r="AD521" s="442">
        <v>-1.6</v>
      </c>
      <c r="AE521" s="442">
        <v>15</v>
      </c>
      <c r="AF521" s="724">
        <v>1</v>
      </c>
      <c r="AG521" s="461">
        <v>878</v>
      </c>
      <c r="AH521" s="678">
        <v>0.6</v>
      </c>
      <c r="AI521" s="768">
        <v>0</v>
      </c>
      <c r="AJ521" s="795" t="s">
        <v>462</v>
      </c>
      <c r="AK521" s="794">
        <v>0.52453194221924526</v>
      </c>
      <c r="AL521" s="634">
        <v>8.3333333333333481</v>
      </c>
      <c r="AM521" s="631">
        <v>9.1392883061105934</v>
      </c>
      <c r="AN521" s="631">
        <v>10.197228772148016</v>
      </c>
      <c r="AO521" s="235">
        <v>19.440624967479579</v>
      </c>
      <c r="AP521" s="808">
        <v>2.6</v>
      </c>
      <c r="AQ521" s="813">
        <v>2.4</v>
      </c>
      <c r="AR521" s="809"/>
      <c r="AS521" s="808">
        <v>2.2000000000000002</v>
      </c>
      <c r="AT521" s="819">
        <v>2</v>
      </c>
      <c r="AU521" s="809"/>
      <c r="AV521" s="821">
        <v>1.8</v>
      </c>
      <c r="AW521" s="827">
        <v>1.6</v>
      </c>
      <c r="AX521" s="812">
        <v>1.6</v>
      </c>
      <c r="AY521" s="811">
        <v>1.3</v>
      </c>
      <c r="AZ521" s="811">
        <v>0.86</v>
      </c>
      <c r="BA521" s="811">
        <v>0.6</v>
      </c>
      <c r="BB521" s="811">
        <v>0.44</v>
      </c>
      <c r="BC521" s="811">
        <v>0.34</v>
      </c>
      <c r="BD521" s="812">
        <v>0</v>
      </c>
      <c r="BE521" s="812">
        <v>0</v>
      </c>
      <c r="BF521" s="812">
        <v>0</v>
      </c>
      <c r="BG521" s="812">
        <v>0</v>
      </c>
      <c r="BH521" s="810">
        <v>17.739999999999998</v>
      </c>
      <c r="BI521" s="405">
        <v>8.3333333333333481</v>
      </c>
      <c r="BJ521" s="405">
        <v>9.0909090909090828</v>
      </c>
      <c r="BK521" s="405">
        <v>10</v>
      </c>
      <c r="BL521" s="306">
        <v>11.111111111111116</v>
      </c>
      <c r="BM521" s="404">
        <v>12.5</v>
      </c>
      <c r="BN521" s="306">
        <v>0</v>
      </c>
      <c r="BO521" s="306">
        <v>23.076923076923084</v>
      </c>
      <c r="BP521" s="306">
        <v>51.162790697674424</v>
      </c>
      <c r="BQ521" s="306">
        <v>43.333333333333336</v>
      </c>
      <c r="BR521" s="306">
        <v>36.363636363636353</v>
      </c>
      <c r="BS521" s="306">
        <v>29.411764705882337</v>
      </c>
      <c r="BT521" s="306">
        <v>0</v>
      </c>
      <c r="BU521" s="306">
        <v>0</v>
      </c>
      <c r="BV521" s="306">
        <v>0</v>
      </c>
      <c r="BW521" s="306">
        <v>0</v>
      </c>
      <c r="BX521" s="404">
        <v>15.62558678085354</v>
      </c>
      <c r="BY521" s="405">
        <v>16.501981073249578</v>
      </c>
      <c r="BZ521" s="788" t="s">
        <v>2637</v>
      </c>
      <c r="CA521" s="486">
        <v>0.24803718567683397</v>
      </c>
      <c r="CB521" s="348">
        <v>14.983553558472803</v>
      </c>
      <c r="CC521" s="404">
        <v>59.874862457001569</v>
      </c>
      <c r="CD521" s="570">
        <v>2.7222</v>
      </c>
      <c r="CE521" s="417">
        <v>2.7409831799999997</v>
      </c>
      <c r="CF521" s="417">
        <v>3.0150814979999998</v>
      </c>
      <c r="CG521" s="417">
        <v>3.3165896477999999</v>
      </c>
      <c r="CH521" s="495">
        <v>3.6482486125800002</v>
      </c>
      <c r="CI521" s="418">
        <v>15.443102938379999</v>
      </c>
      <c r="CJ521" s="407">
        <v>26.398466561333333</v>
      </c>
      <c r="CK521" s="462">
        <v>0.68</v>
      </c>
      <c r="CL521" s="463">
        <v>25.21</v>
      </c>
      <c r="CM521" s="463">
        <v>-10.29</v>
      </c>
      <c r="CN521" s="529">
        <v>-5.72</v>
      </c>
      <c r="CO521" s="530">
        <v>5.4</v>
      </c>
    </row>
    <row r="522" spans="1:93" ht="11.25" customHeight="1">
      <c r="A522" s="86" t="s">
        <v>1604</v>
      </c>
      <c r="B522" s="24" t="s">
        <v>1605</v>
      </c>
      <c r="C522" s="217" t="s">
        <v>497</v>
      </c>
      <c r="D522" s="199">
        <v>5</v>
      </c>
      <c r="E522" s="24">
        <v>609</v>
      </c>
      <c r="F522" s="57" t="s">
        <v>2659</v>
      </c>
      <c r="G522" s="49" t="s">
        <v>2659</v>
      </c>
      <c r="H522" s="184">
        <v>25.78</v>
      </c>
      <c r="I522" s="227">
        <v>3.4134988363072147</v>
      </c>
      <c r="J522" s="126">
        <v>0.2</v>
      </c>
      <c r="K522" s="126">
        <v>0.22</v>
      </c>
      <c r="L522" s="83">
        <v>9.9999999999999858</v>
      </c>
      <c r="M522" s="140">
        <v>42044</v>
      </c>
      <c r="N522" s="27">
        <v>42046</v>
      </c>
      <c r="O522" s="28">
        <v>42053</v>
      </c>
      <c r="P522" s="93" t="s">
        <v>913</v>
      </c>
      <c r="Q522" s="944"/>
      <c r="R522" s="224">
        <v>0.88</v>
      </c>
      <c r="S522" s="231">
        <v>57.894736842105267</v>
      </c>
      <c r="T522" s="647">
        <v>-3.3194202389953742</v>
      </c>
      <c r="U522" s="227">
        <v>16.960526315789473</v>
      </c>
      <c r="V522" s="492">
        <v>12</v>
      </c>
      <c r="W522" s="161">
        <v>1.52</v>
      </c>
      <c r="X522" s="149">
        <v>2.12</v>
      </c>
      <c r="Y522" s="155">
        <v>4.3499999999999996</v>
      </c>
      <c r="Z522" s="149">
        <v>1.24</v>
      </c>
      <c r="AA522" s="156">
        <v>7.4</v>
      </c>
      <c r="AB522" s="432">
        <v>-14.1</v>
      </c>
      <c r="AC522" s="440">
        <v>5.71</v>
      </c>
      <c r="AD522" s="443">
        <v>26.7</v>
      </c>
      <c r="AE522" s="440">
        <v>8</v>
      </c>
      <c r="AF522" s="723">
        <v>7</v>
      </c>
      <c r="AG522" s="456">
        <v>646</v>
      </c>
      <c r="AH522" s="653">
        <v>2.31</v>
      </c>
      <c r="AI522" s="767">
        <v>7.0000000000000007E-2</v>
      </c>
      <c r="AJ522" s="796">
        <v>0.57993062687329944</v>
      </c>
      <c r="AK522" s="688" t="s">
        <v>462</v>
      </c>
      <c r="AL522" s="634">
        <v>18.75</v>
      </c>
      <c r="AM522" s="631">
        <v>30.750961661041345</v>
      </c>
      <c r="AN522" s="631">
        <v>15.484147737517095</v>
      </c>
      <c r="AO522" s="235">
        <v>-0.25941779300162615</v>
      </c>
      <c r="AP522" s="808">
        <v>0.76</v>
      </c>
      <c r="AQ522" s="808">
        <v>0.64</v>
      </c>
      <c r="AR522" s="809"/>
      <c r="AS522" s="808">
        <v>0.48</v>
      </c>
      <c r="AT522" s="796">
        <v>0.34</v>
      </c>
      <c r="AU522" s="809"/>
      <c r="AV522" s="827">
        <v>0.04</v>
      </c>
      <c r="AW522" s="827">
        <v>0.37</v>
      </c>
      <c r="AX522" s="811">
        <v>0.96</v>
      </c>
      <c r="AY522" s="811">
        <v>0.92</v>
      </c>
      <c r="AZ522" s="811">
        <v>0.88</v>
      </c>
      <c r="BA522" s="811">
        <v>0.84</v>
      </c>
      <c r="BB522" s="811">
        <v>0.78</v>
      </c>
      <c r="BC522" s="811">
        <v>0.74</v>
      </c>
      <c r="BD522" s="811">
        <v>0.69</v>
      </c>
      <c r="BE522" s="811">
        <v>0.60667000000000004</v>
      </c>
      <c r="BF522" s="811">
        <v>0.54</v>
      </c>
      <c r="BG522" s="811">
        <v>0.5</v>
      </c>
      <c r="BH522" s="810">
        <v>10.086669999999998</v>
      </c>
      <c r="BI522" s="405">
        <v>18.75</v>
      </c>
      <c r="BJ522" s="405">
        <v>33.33333333333335</v>
      </c>
      <c r="BK522" s="405">
        <v>41.176470588235283</v>
      </c>
      <c r="BL522" s="306">
        <v>750</v>
      </c>
      <c r="BM522" s="404">
        <v>0</v>
      </c>
      <c r="BN522" s="306">
        <v>0</v>
      </c>
      <c r="BO522" s="306">
        <v>4.3478260869565188</v>
      </c>
      <c r="BP522" s="306">
        <v>4.5454545454545414</v>
      </c>
      <c r="BQ522" s="306">
        <v>4.7619047619047672</v>
      </c>
      <c r="BR522" s="306">
        <v>7.6923076923076872</v>
      </c>
      <c r="BS522" s="306">
        <v>5.4054054054054168</v>
      </c>
      <c r="BT522" s="306">
        <v>7.2463768115942129</v>
      </c>
      <c r="BU522" s="306">
        <v>13.735638815171324</v>
      </c>
      <c r="BV522" s="306">
        <v>12.346296296296288</v>
      </c>
      <c r="BW522" s="306">
        <v>8.0000000000000071</v>
      </c>
      <c r="BX522" s="404">
        <v>60.756067622443965</v>
      </c>
      <c r="BY522" s="405">
        <v>184.55295867234804</v>
      </c>
      <c r="BZ522" s="788" t="s">
        <v>2637</v>
      </c>
      <c r="CA522" s="486">
        <v>1.9371202580348381</v>
      </c>
      <c r="CB522" s="348">
        <v>18.897646573824311</v>
      </c>
      <c r="CC522" s="404">
        <v>51.769473684210517</v>
      </c>
      <c r="CD522" s="570">
        <v>0.76760000000000006</v>
      </c>
      <c r="CE522" s="419">
        <v>0.81142996000000001</v>
      </c>
      <c r="CF522" s="419">
        <v>0.87634435680000011</v>
      </c>
      <c r="CG522" s="419">
        <v>0.94645190534400014</v>
      </c>
      <c r="CH522" s="496">
        <v>1.0221680577715202</v>
      </c>
      <c r="CI522" s="416">
        <v>4.4239942799155205</v>
      </c>
      <c r="CJ522" s="405">
        <v>17.160567416274322</v>
      </c>
      <c r="CK522" s="457">
        <v>1.35</v>
      </c>
      <c r="CL522" s="458">
        <v>17.93</v>
      </c>
      <c r="CM522" s="458">
        <v>-1.83</v>
      </c>
      <c r="CN522" s="525">
        <v>2.31</v>
      </c>
      <c r="CO522" s="508">
        <v>7.48</v>
      </c>
    </row>
    <row r="523" spans="1:93" ht="11.25" customHeight="1">
      <c r="A523" s="23" t="s">
        <v>1915</v>
      </c>
      <c r="B523" s="24" t="s">
        <v>1916</v>
      </c>
      <c r="C523" s="29" t="s">
        <v>1378</v>
      </c>
      <c r="D523" s="199">
        <v>15</v>
      </c>
      <c r="E523" s="121">
        <v>200</v>
      </c>
      <c r="F523" s="38" t="s">
        <v>2049</v>
      </c>
      <c r="G523" s="39" t="s">
        <v>2049</v>
      </c>
      <c r="H523" s="184">
        <v>56.95</v>
      </c>
      <c r="I523" s="227">
        <v>3.8279192273924498</v>
      </c>
      <c r="J523" s="113">
        <v>0.52500000000000002</v>
      </c>
      <c r="K523" s="113">
        <v>0.54500000000000004</v>
      </c>
      <c r="L523" s="83">
        <v>3.8095238095238182</v>
      </c>
      <c r="M523" s="140">
        <v>42069</v>
      </c>
      <c r="N523" s="27">
        <v>42073</v>
      </c>
      <c r="O523" s="28">
        <v>42095</v>
      </c>
      <c r="P523" s="26" t="s">
        <v>3171</v>
      </c>
      <c r="Q523" s="24"/>
      <c r="R523" s="224">
        <v>2.1800000000000002</v>
      </c>
      <c r="S523" s="231">
        <v>57.519788918205805</v>
      </c>
      <c r="T523" s="647">
        <v>4.6545041082216798</v>
      </c>
      <c r="U523" s="227">
        <v>15.026385224274406</v>
      </c>
      <c r="V523" s="492">
        <v>12</v>
      </c>
      <c r="W523" s="161">
        <v>3.79</v>
      </c>
      <c r="X523" s="149">
        <v>2.81</v>
      </c>
      <c r="Y523" s="155">
        <v>1.67</v>
      </c>
      <c r="Z523" s="149">
        <v>1.64</v>
      </c>
      <c r="AA523" s="156">
        <v>11.1</v>
      </c>
      <c r="AB523" s="432">
        <v>7.6</v>
      </c>
      <c r="AC523" s="440">
        <v>3.21</v>
      </c>
      <c r="AD523" s="443">
        <v>2.7</v>
      </c>
      <c r="AE523" s="440">
        <v>5.35</v>
      </c>
      <c r="AF523" s="723">
        <v>11</v>
      </c>
      <c r="AG523" s="456">
        <v>8118</v>
      </c>
      <c r="AH523" s="653">
        <v>10</v>
      </c>
      <c r="AI523" s="767">
        <v>1.26</v>
      </c>
      <c r="AJ523" s="796">
        <v>0.81498867237848616</v>
      </c>
      <c r="AK523" s="688">
        <v>0.58358494299898178</v>
      </c>
      <c r="AL523" s="634">
        <v>3.3457249070631967</v>
      </c>
      <c r="AM523" s="631">
        <v>2.6084002772812864</v>
      </c>
      <c r="AN523" s="631">
        <v>2.2004694154219129</v>
      </c>
      <c r="AO523" s="235">
        <v>3.7706069044789459</v>
      </c>
      <c r="AP523" s="808">
        <v>2.085</v>
      </c>
      <c r="AQ523" s="808">
        <v>2.0175000000000001</v>
      </c>
      <c r="AR523" s="809"/>
      <c r="AS523" s="808">
        <v>1.97</v>
      </c>
      <c r="AT523" s="796">
        <v>1.93</v>
      </c>
      <c r="AU523" s="809"/>
      <c r="AV523" s="821">
        <v>1.895</v>
      </c>
      <c r="AW523" s="821">
        <v>1.87</v>
      </c>
      <c r="AX523" s="811">
        <v>1.82</v>
      </c>
      <c r="AY523" s="811">
        <v>1.74</v>
      </c>
      <c r="AZ523" s="811">
        <v>1.65</v>
      </c>
      <c r="BA523" s="811">
        <v>1.5349999999999999</v>
      </c>
      <c r="BB523" s="811">
        <v>1.44</v>
      </c>
      <c r="BC523" s="811">
        <v>1.36</v>
      </c>
      <c r="BD523" s="811">
        <v>1.2749999999999999</v>
      </c>
      <c r="BE523" s="811">
        <v>1.1875</v>
      </c>
      <c r="BF523" s="811">
        <v>1.1375</v>
      </c>
      <c r="BG523" s="811">
        <v>1.32</v>
      </c>
      <c r="BH523" s="810">
        <v>26.232500000000002</v>
      </c>
      <c r="BI523" s="405">
        <v>3.3457249070631967</v>
      </c>
      <c r="BJ523" s="405">
        <v>2.4111675126903709</v>
      </c>
      <c r="BK523" s="405">
        <v>2.0725388601036343</v>
      </c>
      <c r="BL523" s="306">
        <v>1.846965699208436</v>
      </c>
      <c r="BM523" s="404">
        <v>1.3368983957219305</v>
      </c>
      <c r="BN523" s="306">
        <v>2.7472527472527597</v>
      </c>
      <c r="BO523" s="306">
        <v>4.5977011494252817</v>
      </c>
      <c r="BP523" s="306">
        <v>5.4545454545454675</v>
      </c>
      <c r="BQ523" s="306">
        <v>7.4918566775244333</v>
      </c>
      <c r="BR523" s="306">
        <v>6.5972222222222099</v>
      </c>
      <c r="BS523" s="306">
        <v>5.8823529411764497</v>
      </c>
      <c r="BT523" s="306">
        <v>6.6666666666666874</v>
      </c>
      <c r="BU523" s="306">
        <v>7.3684210526315796</v>
      </c>
      <c r="BV523" s="306">
        <v>4.3956043956044022</v>
      </c>
      <c r="BW523" s="306">
        <v>0</v>
      </c>
      <c r="BX523" s="404">
        <v>4.1476612454557893</v>
      </c>
      <c r="BY523" s="405">
        <v>2.2979158427037674</v>
      </c>
      <c r="BZ523" s="788" t="s">
        <v>52</v>
      </c>
      <c r="CA523" s="486">
        <v>-8.9979965814600433</v>
      </c>
      <c r="CB523" s="348">
        <v>6.0283886428143632</v>
      </c>
      <c r="CC523" s="404">
        <v>50.246575865364449</v>
      </c>
      <c r="CD523" s="570">
        <v>2.2434600000000002</v>
      </c>
      <c r="CE523" s="419">
        <v>2.3154750660000003</v>
      </c>
      <c r="CF523" s="419">
        <v>2.4393529820310005</v>
      </c>
      <c r="CG523" s="419">
        <v>2.569858366569659</v>
      </c>
      <c r="CH523" s="496">
        <v>2.7073457891811361</v>
      </c>
      <c r="CI523" s="416">
        <v>12.275492203781795</v>
      </c>
      <c r="CJ523" s="405">
        <v>21.554859005762587</v>
      </c>
      <c r="CK523" s="457">
        <v>0.3</v>
      </c>
      <c r="CL523" s="458">
        <v>21.73</v>
      </c>
      <c r="CM523" s="458">
        <v>-13.15</v>
      </c>
      <c r="CN523" s="525">
        <v>-6.66</v>
      </c>
      <c r="CO523" s="508">
        <v>5.54</v>
      </c>
    </row>
    <row r="524" spans="1:93" ht="11.25" customHeight="1">
      <c r="A524" s="23" t="s">
        <v>1415</v>
      </c>
      <c r="B524" s="24" t="s">
        <v>1416</v>
      </c>
      <c r="C524" s="98" t="s">
        <v>3391</v>
      </c>
      <c r="D524" s="199">
        <v>5</v>
      </c>
      <c r="E524" s="24">
        <v>653</v>
      </c>
      <c r="F524" s="57" t="s">
        <v>2659</v>
      </c>
      <c r="G524" s="49" t="s">
        <v>2659</v>
      </c>
      <c r="H524" s="184">
        <v>84.16</v>
      </c>
      <c r="I524" s="227">
        <v>2.376425855513308</v>
      </c>
      <c r="J524" s="126">
        <v>0.4</v>
      </c>
      <c r="K524" s="126">
        <v>0.5</v>
      </c>
      <c r="L524" s="83">
        <v>25</v>
      </c>
      <c r="M524" s="140">
        <v>42044</v>
      </c>
      <c r="N524" s="27">
        <v>42046</v>
      </c>
      <c r="O524" s="28">
        <v>42104</v>
      </c>
      <c r="P524" s="26" t="s">
        <v>919</v>
      </c>
      <c r="Q524" s="944"/>
      <c r="R524" s="224">
        <v>2</v>
      </c>
      <c r="S524" s="231">
        <v>46.511627906976742</v>
      </c>
      <c r="T524" s="647">
        <v>57.45258914815394</v>
      </c>
      <c r="U524" s="227">
        <v>19.572093023255814</v>
      </c>
      <c r="V524" s="492">
        <v>12</v>
      </c>
      <c r="W524" s="161">
        <v>4.3</v>
      </c>
      <c r="X524" s="149">
        <v>1.86</v>
      </c>
      <c r="Y524" s="155">
        <v>2.21</v>
      </c>
      <c r="Z524" s="149">
        <v>2.85</v>
      </c>
      <c r="AA524" s="156">
        <v>13.7</v>
      </c>
      <c r="AB524" s="432">
        <v>-15.5</v>
      </c>
      <c r="AC524" s="440">
        <v>8.9499999999999993</v>
      </c>
      <c r="AD524" s="443">
        <v>10.6</v>
      </c>
      <c r="AE524" s="440">
        <v>10.52</v>
      </c>
      <c r="AF524" s="723">
        <v>39</v>
      </c>
      <c r="AG524" s="456">
        <v>107549</v>
      </c>
      <c r="AH524" s="653">
        <v>0.1</v>
      </c>
      <c r="AI524" s="767">
        <v>0.35</v>
      </c>
      <c r="AJ524" s="796">
        <v>1.1775518044793762</v>
      </c>
      <c r="AK524" s="688">
        <v>0.83578112847873975</v>
      </c>
      <c r="AL524" s="634">
        <v>24.742268041237114</v>
      </c>
      <c r="AM524" s="631">
        <v>16.361162152326926</v>
      </c>
      <c r="AN524" s="631">
        <v>12.482049127481387</v>
      </c>
      <c r="AO524" s="235">
        <v>14.934590770433864</v>
      </c>
      <c r="AP524" s="808">
        <v>1.5125</v>
      </c>
      <c r="AQ524" s="808">
        <v>1.2124999999999999</v>
      </c>
      <c r="AR524" s="832"/>
      <c r="AS524" s="808">
        <v>1.075</v>
      </c>
      <c r="AT524" s="796">
        <v>0.96</v>
      </c>
      <c r="AU524" s="832"/>
      <c r="AV524" s="827">
        <v>0.84</v>
      </c>
      <c r="AW524" s="821">
        <v>0.84</v>
      </c>
      <c r="AX524" s="811">
        <v>0.80500000000000005</v>
      </c>
      <c r="AY524" s="811">
        <v>0.65</v>
      </c>
      <c r="AZ524" s="811">
        <v>0.48</v>
      </c>
      <c r="BA524" s="811">
        <v>0.40900000000000003</v>
      </c>
      <c r="BB524" s="812">
        <v>0.376</v>
      </c>
      <c r="BC524" s="812">
        <v>0.376</v>
      </c>
      <c r="BD524" s="812">
        <v>0.376</v>
      </c>
      <c r="BE524" s="812">
        <v>0.376</v>
      </c>
      <c r="BF524" s="812">
        <v>0.376</v>
      </c>
      <c r="BG524" s="811">
        <v>0.376</v>
      </c>
      <c r="BH524" s="810">
        <v>11.04</v>
      </c>
      <c r="BI524" s="405">
        <v>24.742268041237114</v>
      </c>
      <c r="BJ524" s="405">
        <v>12.790697674418606</v>
      </c>
      <c r="BK524" s="405">
        <v>11.979166666666675</v>
      </c>
      <c r="BL524" s="306">
        <v>14.285714285714279</v>
      </c>
      <c r="BM524" s="404">
        <v>0</v>
      </c>
      <c r="BN524" s="306">
        <v>4.3478260869565188</v>
      </c>
      <c r="BO524" s="306">
        <v>23.84615384615385</v>
      </c>
      <c r="BP524" s="306">
        <v>35.416666666666671</v>
      </c>
      <c r="BQ524" s="306">
        <v>17.359413202933972</v>
      </c>
      <c r="BR524" s="306">
        <v>8.7765957446808596</v>
      </c>
      <c r="BS524" s="306">
        <v>0</v>
      </c>
      <c r="BT524" s="306">
        <v>0</v>
      </c>
      <c r="BU524" s="306">
        <v>0</v>
      </c>
      <c r="BV524" s="306">
        <v>0</v>
      </c>
      <c r="BW524" s="306">
        <v>0</v>
      </c>
      <c r="BX524" s="404">
        <v>10.236300147695236</v>
      </c>
      <c r="BY524" s="405">
        <v>10.868600072773685</v>
      </c>
      <c r="BZ524" s="788" t="s">
        <v>1464</v>
      </c>
      <c r="CA524" s="486">
        <v>-4.7136180402611192</v>
      </c>
      <c r="CB524" s="348">
        <v>14.858474982994695</v>
      </c>
      <c r="CC524" s="404">
        <v>66.816627906976748</v>
      </c>
      <c r="CD524" s="570">
        <v>1.527625</v>
      </c>
      <c r="CE524" s="419">
        <v>1.6643474374999998</v>
      </c>
      <c r="CF524" s="419">
        <v>1.83078218125</v>
      </c>
      <c r="CG524" s="419">
        <v>2.0138603993750004</v>
      </c>
      <c r="CH524" s="496">
        <v>2.2152464393125006</v>
      </c>
      <c r="CI524" s="416">
        <v>9.2518614574374993</v>
      </c>
      <c r="CJ524" s="405">
        <v>10.993181389540755</v>
      </c>
      <c r="CK524" s="457">
        <v>1.65</v>
      </c>
      <c r="CL524" s="458">
        <v>11.97</v>
      </c>
      <c r="CM524" s="458">
        <v>-28.13</v>
      </c>
      <c r="CN524" s="525">
        <v>0.65</v>
      </c>
      <c r="CO524" s="508">
        <v>-13.34</v>
      </c>
    </row>
    <row r="525" spans="1:93" ht="11.25" customHeight="1">
      <c r="A525" s="86" t="s">
        <v>2573</v>
      </c>
      <c r="B525" s="24" t="s">
        <v>884</v>
      </c>
      <c r="C525" s="217" t="s">
        <v>1312</v>
      </c>
      <c r="D525" s="199">
        <v>5</v>
      </c>
      <c r="E525" s="24">
        <v>524</v>
      </c>
      <c r="F525" s="57" t="s">
        <v>2659</v>
      </c>
      <c r="G525" s="49" t="s">
        <v>2659</v>
      </c>
      <c r="H525" s="184">
        <v>65.510000000000005</v>
      </c>
      <c r="I525" s="227">
        <v>2.7476721111280722</v>
      </c>
      <c r="J525" s="126">
        <v>0.4375</v>
      </c>
      <c r="K525" s="126">
        <v>0.45</v>
      </c>
      <c r="L525" s="83">
        <v>2.8571428571428692</v>
      </c>
      <c r="M525" s="140">
        <v>41876</v>
      </c>
      <c r="N525" s="27">
        <v>41878</v>
      </c>
      <c r="O525" s="28">
        <v>41892</v>
      </c>
      <c r="P525" s="93" t="s">
        <v>2157</v>
      </c>
      <c r="Q525" s="198"/>
      <c r="R525" s="224">
        <v>1.8</v>
      </c>
      <c r="S525" s="231">
        <v>73.170731707317074</v>
      </c>
      <c r="T525" s="647">
        <v>224.73854398765093</v>
      </c>
      <c r="U525" s="227">
        <v>26.630081300813011</v>
      </c>
      <c r="V525" s="492">
        <v>9</v>
      </c>
      <c r="W525" s="161">
        <v>2.46</v>
      </c>
      <c r="X525" s="149">
        <v>2.52</v>
      </c>
      <c r="Y525" s="155">
        <v>1.39</v>
      </c>
      <c r="Z525" s="149">
        <v>8.91</v>
      </c>
      <c r="AA525" s="156">
        <v>25.9</v>
      </c>
      <c r="AB525" s="432">
        <v>3.5</v>
      </c>
      <c r="AC525" s="440">
        <v>9.7200000000000006</v>
      </c>
      <c r="AD525" s="443">
        <v>5.6</v>
      </c>
      <c r="AE525" s="440">
        <v>10.55</v>
      </c>
      <c r="AF525" s="723">
        <v>12</v>
      </c>
      <c r="AG525" s="456">
        <v>3986</v>
      </c>
      <c r="AH525" s="863">
        <v>26.5</v>
      </c>
      <c r="AI525" s="767">
        <v>2.62</v>
      </c>
      <c r="AJ525" s="796">
        <v>5.1497327096873784</v>
      </c>
      <c r="AK525" s="688" t="s">
        <v>462</v>
      </c>
      <c r="AL525" s="634">
        <v>16.393442622950815</v>
      </c>
      <c r="AM525" s="631">
        <v>17.292044753436684</v>
      </c>
      <c r="AN525" s="631">
        <v>28.838503174249318</v>
      </c>
      <c r="AO525" s="235" t="s">
        <v>462</v>
      </c>
      <c r="AP525" s="808">
        <v>1.7749999999999999</v>
      </c>
      <c r="AQ525" s="808">
        <v>1.5249999999999999</v>
      </c>
      <c r="AR525" s="809"/>
      <c r="AS525" s="808">
        <v>1.25</v>
      </c>
      <c r="AT525" s="796">
        <v>1.1000000000000001</v>
      </c>
      <c r="AU525" s="809"/>
      <c r="AV525" s="821">
        <v>0.75</v>
      </c>
      <c r="AW525" s="827">
        <v>0.5</v>
      </c>
      <c r="AX525" s="812">
        <v>0.5</v>
      </c>
      <c r="AY525" s="812">
        <v>0.5</v>
      </c>
      <c r="AZ525" s="811">
        <v>0.5</v>
      </c>
      <c r="BA525" s="811">
        <v>0.25</v>
      </c>
      <c r="BB525" s="812">
        <v>0</v>
      </c>
      <c r="BC525" s="812">
        <v>0</v>
      </c>
      <c r="BD525" s="812">
        <v>0</v>
      </c>
      <c r="BE525" s="812">
        <v>0</v>
      </c>
      <c r="BF525" s="812">
        <v>0</v>
      </c>
      <c r="BG525" s="812">
        <v>0</v>
      </c>
      <c r="BH525" s="810">
        <v>8.65</v>
      </c>
      <c r="BI525" s="405">
        <v>16.393442622950815</v>
      </c>
      <c r="BJ525" s="405">
        <v>22</v>
      </c>
      <c r="BK525" s="405">
        <v>13.636363636363624</v>
      </c>
      <c r="BL525" s="306">
        <v>46.666666666666679</v>
      </c>
      <c r="BM525" s="404">
        <v>50</v>
      </c>
      <c r="BN525" s="306">
        <v>0</v>
      </c>
      <c r="BO525" s="306">
        <v>0</v>
      </c>
      <c r="BP525" s="306">
        <v>0</v>
      </c>
      <c r="BQ525" s="306">
        <v>100</v>
      </c>
      <c r="BR525" s="306">
        <v>0</v>
      </c>
      <c r="BS525" s="306">
        <v>0</v>
      </c>
      <c r="BT525" s="306">
        <v>0</v>
      </c>
      <c r="BU525" s="306">
        <v>0</v>
      </c>
      <c r="BV525" s="306">
        <v>0</v>
      </c>
      <c r="BW525" s="306">
        <v>0</v>
      </c>
      <c r="BX525" s="404">
        <v>16.579764861732073</v>
      </c>
      <c r="BY525" s="405">
        <v>27.680491456352449</v>
      </c>
      <c r="BZ525" s="788" t="s">
        <v>1464</v>
      </c>
      <c r="CA525" s="486">
        <v>4.9560939845643794</v>
      </c>
      <c r="CB525" s="348">
        <v>31.58617528537739</v>
      </c>
      <c r="CC525" s="404">
        <v>51.608490127758429</v>
      </c>
      <c r="CD525" s="570">
        <v>1.8371249999999997</v>
      </c>
      <c r="CE525" s="419">
        <v>2.0156935499999995</v>
      </c>
      <c r="CF525" s="419">
        <v>2.2172629049999997</v>
      </c>
      <c r="CG525" s="419">
        <v>2.4389891955</v>
      </c>
      <c r="CH525" s="496">
        <v>2.6828881150500004</v>
      </c>
      <c r="CI525" s="416">
        <v>11.191958765549998</v>
      </c>
      <c r="CJ525" s="405">
        <v>17.084351649442826</v>
      </c>
      <c r="CK525" s="457">
        <v>0.99</v>
      </c>
      <c r="CL525" s="458">
        <v>32.159999999999997</v>
      </c>
      <c r="CM525" s="458">
        <v>-2.7</v>
      </c>
      <c r="CN525" s="525">
        <v>3.56</v>
      </c>
      <c r="CO525" s="508">
        <v>13.54</v>
      </c>
    </row>
    <row r="526" spans="1:93" ht="11.25" customHeight="1">
      <c r="A526" s="196" t="s">
        <v>1422</v>
      </c>
      <c r="B526" s="16" t="s">
        <v>1423</v>
      </c>
      <c r="C526" s="22" t="s">
        <v>2495</v>
      </c>
      <c r="D526" s="216">
        <v>5</v>
      </c>
      <c r="E526" s="24">
        <v>628</v>
      </c>
      <c r="F526" s="36" t="s">
        <v>1572</v>
      </c>
      <c r="G526" s="37" t="s">
        <v>1572</v>
      </c>
      <c r="H526" s="183">
        <v>72.3</v>
      </c>
      <c r="I526" s="226">
        <v>1.2724757952973722</v>
      </c>
      <c r="J526" s="127">
        <v>0.2</v>
      </c>
      <c r="K526" s="127">
        <v>0.23</v>
      </c>
      <c r="L526" s="96">
        <v>15</v>
      </c>
      <c r="M526" s="105">
        <v>42061</v>
      </c>
      <c r="N526" s="20">
        <v>42065</v>
      </c>
      <c r="O526" s="21">
        <v>42073</v>
      </c>
      <c r="P526" s="19" t="s">
        <v>2157</v>
      </c>
      <c r="Q526" s="128"/>
      <c r="R526" s="225">
        <v>0.92</v>
      </c>
      <c r="S526" s="675">
        <v>24.020887728459531</v>
      </c>
      <c r="T526" s="676">
        <v>145.09531724285901</v>
      </c>
      <c r="U526" s="226">
        <v>18.87728459530026</v>
      </c>
      <c r="V526" s="677">
        <v>12</v>
      </c>
      <c r="W526" s="169">
        <v>3.83</v>
      </c>
      <c r="X526" s="171">
        <v>2.0299999999999998</v>
      </c>
      <c r="Y526" s="170">
        <v>3.58</v>
      </c>
      <c r="Z526" s="171">
        <v>7.16</v>
      </c>
      <c r="AA526" s="172">
        <v>31.7</v>
      </c>
      <c r="AB526" s="433">
        <v>12.6</v>
      </c>
      <c r="AC526" s="441">
        <v>11.24</v>
      </c>
      <c r="AD526" s="442">
        <v>18.2</v>
      </c>
      <c r="AE526" s="441">
        <v>9.3000000000000007</v>
      </c>
      <c r="AF526" s="724">
        <v>23</v>
      </c>
      <c r="AG526" s="461">
        <v>9552</v>
      </c>
      <c r="AH526" s="966">
        <v>10.5</v>
      </c>
      <c r="AI526" s="768">
        <v>1.72</v>
      </c>
      <c r="AJ526" s="795">
        <v>1.190816943881382</v>
      </c>
      <c r="AK526" s="794" t="s">
        <v>462</v>
      </c>
      <c r="AL526" s="632">
        <v>33.33333333333335</v>
      </c>
      <c r="AM526" s="633">
        <v>28.731917947417294</v>
      </c>
      <c r="AN526" s="633">
        <v>21.672868378641152</v>
      </c>
      <c r="AO526" s="234" t="s">
        <v>462</v>
      </c>
      <c r="AP526" s="803">
        <v>0.8</v>
      </c>
      <c r="AQ526" s="803">
        <v>0.6</v>
      </c>
      <c r="AR526" s="802"/>
      <c r="AS526" s="803">
        <v>0.48</v>
      </c>
      <c r="AT526" s="795">
        <v>0.375</v>
      </c>
      <c r="AU526" s="802"/>
      <c r="AV526" s="830">
        <v>0.3</v>
      </c>
      <c r="AW526" s="826">
        <v>0.3</v>
      </c>
      <c r="AX526" s="806">
        <v>0.15</v>
      </c>
      <c r="AY526" s="807">
        <v>0</v>
      </c>
      <c r="AZ526" s="807">
        <v>0</v>
      </c>
      <c r="BA526" s="807">
        <v>0</v>
      </c>
      <c r="BB526" s="807">
        <v>0</v>
      </c>
      <c r="BC526" s="807">
        <v>0</v>
      </c>
      <c r="BD526" s="807">
        <v>0</v>
      </c>
      <c r="BE526" s="807">
        <v>0</v>
      </c>
      <c r="BF526" s="807">
        <v>0</v>
      </c>
      <c r="BG526" s="807">
        <v>0</v>
      </c>
      <c r="BH526" s="805">
        <v>3.0049999999999999</v>
      </c>
      <c r="BI526" s="407">
        <v>33.33333333333335</v>
      </c>
      <c r="BJ526" s="407">
        <v>25</v>
      </c>
      <c r="BK526" s="407">
        <v>28</v>
      </c>
      <c r="BL526" s="394">
        <v>25</v>
      </c>
      <c r="BM526" s="406">
        <v>0</v>
      </c>
      <c r="BN526" s="394">
        <v>100</v>
      </c>
      <c r="BO526" s="394">
        <v>0</v>
      </c>
      <c r="BP526" s="394">
        <v>0</v>
      </c>
      <c r="BQ526" s="394">
        <v>0</v>
      </c>
      <c r="BR526" s="394">
        <v>0</v>
      </c>
      <c r="BS526" s="394">
        <v>0</v>
      </c>
      <c r="BT526" s="394">
        <v>0</v>
      </c>
      <c r="BU526" s="394">
        <v>0</v>
      </c>
      <c r="BV526" s="394">
        <v>0</v>
      </c>
      <c r="BW526" s="394">
        <v>0</v>
      </c>
      <c r="BX526" s="406">
        <v>14.088888888888892</v>
      </c>
      <c r="BY526" s="407">
        <v>26.035436439923274</v>
      </c>
      <c r="BZ526" s="787" t="s">
        <v>2441</v>
      </c>
      <c r="CA526" s="682">
        <v>4.0680595786382625</v>
      </c>
      <c r="CB526" s="350">
        <v>22.945344173938523</v>
      </c>
      <c r="CC526" s="406">
        <v>64.270182767624021</v>
      </c>
      <c r="CD526" s="554">
        <v>0.88</v>
      </c>
      <c r="CE526" s="417">
        <v>0.96800000000000019</v>
      </c>
      <c r="CF526" s="417">
        <v>1.0580240000000001</v>
      </c>
      <c r="CG526" s="417">
        <v>1.1564202320000001</v>
      </c>
      <c r="CH526" s="495">
        <v>1.2639673135760001</v>
      </c>
      <c r="CI526" s="418">
        <v>5.3264115455760006</v>
      </c>
      <c r="CJ526" s="407">
        <v>7.3670975734107902</v>
      </c>
      <c r="CK526" s="462">
        <v>1.1200000000000001</v>
      </c>
      <c r="CL526" s="463">
        <v>3.03</v>
      </c>
      <c r="CM526" s="463">
        <v>-15.72</v>
      </c>
      <c r="CN526" s="529">
        <v>-2.34</v>
      </c>
      <c r="CO526" s="530">
        <v>-5.97</v>
      </c>
    </row>
    <row r="527" spans="1:93" ht="11.25" customHeight="1">
      <c r="A527" s="85" t="s">
        <v>740</v>
      </c>
      <c r="B527" s="24" t="s">
        <v>741</v>
      </c>
      <c r="C527" s="217" t="s">
        <v>2258</v>
      </c>
      <c r="D527" s="199">
        <v>5</v>
      </c>
      <c r="E527" s="24">
        <v>660</v>
      </c>
      <c r="F527" s="57" t="s">
        <v>2659</v>
      </c>
      <c r="G527" s="49" t="s">
        <v>2659</v>
      </c>
      <c r="H527" s="184">
        <v>18.72</v>
      </c>
      <c r="I527" s="227">
        <v>8.0128205128205128</v>
      </c>
      <c r="J527" s="126">
        <v>0.34499999999999997</v>
      </c>
      <c r="K527" s="126">
        <v>0.375</v>
      </c>
      <c r="L527" s="83">
        <v>8.6956521739130608</v>
      </c>
      <c r="M527" s="140">
        <v>42110</v>
      </c>
      <c r="N527" s="27">
        <v>42114</v>
      </c>
      <c r="O527" s="28">
        <v>42124</v>
      </c>
      <c r="P527" s="26" t="s">
        <v>1198</v>
      </c>
      <c r="Q527" s="1179" t="s">
        <v>2259</v>
      </c>
      <c r="R527" s="224">
        <v>1.5</v>
      </c>
      <c r="S527" s="231">
        <v>80.645161290322577</v>
      </c>
      <c r="T527" s="647">
        <v>-32.1228180611703</v>
      </c>
      <c r="U527" s="227">
        <v>10.064516129032256</v>
      </c>
      <c r="V527" s="492">
        <v>12</v>
      </c>
      <c r="W527" s="161">
        <v>1.86</v>
      </c>
      <c r="X527" s="149">
        <v>0.55000000000000004</v>
      </c>
      <c r="Y527" s="155">
        <v>2.58</v>
      </c>
      <c r="Z527" s="149">
        <v>1.03</v>
      </c>
      <c r="AA527" s="156">
        <v>6.4</v>
      </c>
      <c r="AB527" s="432">
        <v>261.7</v>
      </c>
      <c r="AC527" s="440">
        <v>37.93</v>
      </c>
      <c r="AD527" s="443">
        <v>24.1</v>
      </c>
      <c r="AE527" s="440">
        <v>18.47</v>
      </c>
      <c r="AF527" s="723">
        <v>9</v>
      </c>
      <c r="AG527" s="456">
        <v>1808</v>
      </c>
      <c r="AH527" s="653">
        <v>44.5</v>
      </c>
      <c r="AI527" s="767">
        <v>1.87</v>
      </c>
      <c r="AJ527" s="796">
        <v>0.48539437562334081</v>
      </c>
      <c r="AK527" s="688" t="s">
        <v>462</v>
      </c>
      <c r="AL527" s="634">
        <v>13.473684210526304</v>
      </c>
      <c r="AM527" s="631">
        <v>25.146494913519458</v>
      </c>
      <c r="AN527" s="631">
        <v>11.698004452522515</v>
      </c>
      <c r="AO527" s="235" t="s">
        <v>462</v>
      </c>
      <c r="AP527" s="808">
        <v>1.3474999999999999</v>
      </c>
      <c r="AQ527" s="808">
        <v>1.1875</v>
      </c>
      <c r="AR527" s="809"/>
      <c r="AS527" s="808">
        <v>0.9375</v>
      </c>
      <c r="AT527" s="796">
        <v>0.6875</v>
      </c>
      <c r="AU527" s="809"/>
      <c r="AV527" s="827">
        <v>0.45</v>
      </c>
      <c r="AW527" s="827">
        <v>0.77500000000000002</v>
      </c>
      <c r="AX527" s="811">
        <v>1.9</v>
      </c>
      <c r="AY527" s="811">
        <v>1.784</v>
      </c>
      <c r="AZ527" s="811">
        <v>1.7</v>
      </c>
      <c r="BA527" s="811">
        <v>0.23</v>
      </c>
      <c r="BB527" s="812">
        <v>0</v>
      </c>
      <c r="BC527" s="812">
        <v>0</v>
      </c>
      <c r="BD527" s="812">
        <v>0</v>
      </c>
      <c r="BE527" s="812">
        <v>0</v>
      </c>
      <c r="BF527" s="812">
        <v>0</v>
      </c>
      <c r="BG527" s="812">
        <v>0</v>
      </c>
      <c r="BH527" s="810">
        <v>10.999000000000001</v>
      </c>
      <c r="BI527" s="405">
        <v>13.473684210526304</v>
      </c>
      <c r="BJ527" s="405">
        <v>26.666666666666661</v>
      </c>
      <c r="BK527" s="405">
        <v>36.363636363636353</v>
      </c>
      <c r="BL527" s="306">
        <v>52.777777777777771</v>
      </c>
      <c r="BM527" s="404">
        <v>0</v>
      </c>
      <c r="BN527" s="306">
        <v>0</v>
      </c>
      <c r="BO527" s="306">
        <v>6.5022421524663532</v>
      </c>
      <c r="BP527" s="306">
        <v>4.9411764705882488</v>
      </c>
      <c r="BQ527" s="306">
        <v>639.13043478260863</v>
      </c>
      <c r="BR527" s="306">
        <v>0</v>
      </c>
      <c r="BS527" s="306">
        <v>0</v>
      </c>
      <c r="BT527" s="306">
        <v>0</v>
      </c>
      <c r="BU527" s="306">
        <v>0</v>
      </c>
      <c r="BV527" s="306">
        <v>0</v>
      </c>
      <c r="BW527" s="306">
        <v>0</v>
      </c>
      <c r="BX527" s="404">
        <v>51.990374561618026</v>
      </c>
      <c r="BY527" s="405">
        <v>157.6937708538361</v>
      </c>
      <c r="BZ527" s="788" t="s">
        <v>2558</v>
      </c>
      <c r="CA527" s="486">
        <v>9.646308836310773</v>
      </c>
      <c r="CB527" s="348">
        <v>19.710824965343029</v>
      </c>
      <c r="CC527" s="404">
        <v>61.916858345021048</v>
      </c>
      <c r="CD527" s="570">
        <v>1.4822500000000001</v>
      </c>
      <c r="CE527" s="419">
        <v>1.6304750000000001</v>
      </c>
      <c r="CF527" s="419">
        <v>1.7935225000000004</v>
      </c>
      <c r="CG527" s="419">
        <v>1.9728747500000006</v>
      </c>
      <c r="CH527" s="496">
        <v>2.1701622250000008</v>
      </c>
      <c r="CI527" s="416">
        <v>9.0492844750000021</v>
      </c>
      <c r="CJ527" s="405">
        <v>48.340194845085485</v>
      </c>
      <c r="CK527" s="457">
        <v>1.31</v>
      </c>
      <c r="CL527" s="458">
        <v>15.72</v>
      </c>
      <c r="CM527" s="458">
        <v>-20.13</v>
      </c>
      <c r="CN527" s="525">
        <v>3.54</v>
      </c>
      <c r="CO527" s="508">
        <v>-7.78</v>
      </c>
    </row>
    <row r="528" spans="1:93" ht="11.25" customHeight="1">
      <c r="A528" s="23" t="s">
        <v>2639</v>
      </c>
      <c r="B528" s="24" t="s">
        <v>2640</v>
      </c>
      <c r="C528" s="29" t="s">
        <v>3266</v>
      </c>
      <c r="D528" s="199">
        <v>24</v>
      </c>
      <c r="E528" s="121">
        <v>107</v>
      </c>
      <c r="F528" s="57" t="s">
        <v>2659</v>
      </c>
      <c r="G528" s="49" t="s">
        <v>2659</v>
      </c>
      <c r="H528" s="338">
        <v>43.04</v>
      </c>
      <c r="I528" s="227">
        <v>1.1152416356877324</v>
      </c>
      <c r="J528" s="113">
        <v>0.22</v>
      </c>
      <c r="K528" s="113">
        <v>0.24</v>
      </c>
      <c r="L528" s="83">
        <v>9.0909090909090828</v>
      </c>
      <c r="M528" s="140">
        <v>41991</v>
      </c>
      <c r="N528" s="27">
        <v>41995</v>
      </c>
      <c r="O528" s="28">
        <v>42010</v>
      </c>
      <c r="P528" s="26" t="s">
        <v>1727</v>
      </c>
      <c r="Q528" s="91" t="s">
        <v>2798</v>
      </c>
      <c r="R528" s="224">
        <v>0.48</v>
      </c>
      <c r="S528" s="231">
        <v>25.94594594594594</v>
      </c>
      <c r="T528" s="647">
        <v>144.256941464216</v>
      </c>
      <c r="U528" s="227">
        <v>23.264864864864862</v>
      </c>
      <c r="V528" s="492">
        <v>12</v>
      </c>
      <c r="W528" s="161">
        <v>1.85</v>
      </c>
      <c r="X528" s="149">
        <v>1.72</v>
      </c>
      <c r="Y528" s="155">
        <v>5.69</v>
      </c>
      <c r="Z528" s="149">
        <v>5.77</v>
      </c>
      <c r="AA528" s="156">
        <v>26</v>
      </c>
      <c r="AB528" s="432">
        <v>12.8</v>
      </c>
      <c r="AC528" s="440">
        <v>14.75</v>
      </c>
      <c r="AD528" s="443">
        <v>15.2</v>
      </c>
      <c r="AE528" s="440">
        <v>13.5</v>
      </c>
      <c r="AF528" s="723">
        <v>7</v>
      </c>
      <c r="AG528" s="456">
        <v>7198</v>
      </c>
      <c r="AH528" s="653">
        <v>9.1</v>
      </c>
      <c r="AI528" s="767">
        <v>0</v>
      </c>
      <c r="AJ528" s="796">
        <v>1.4752626668702278</v>
      </c>
      <c r="AK528" s="688">
        <v>1.3535931653716591</v>
      </c>
      <c r="AL528" s="634">
        <v>25.714285714285733</v>
      </c>
      <c r="AM528" s="631">
        <v>25.99210498948732</v>
      </c>
      <c r="AN528" s="631">
        <v>22.423992536427463</v>
      </c>
      <c r="AO528" s="235">
        <v>16.566271986361912</v>
      </c>
      <c r="AP528" s="808">
        <v>0.44</v>
      </c>
      <c r="AQ528" s="808">
        <v>0.35</v>
      </c>
      <c r="AR528" s="809" t="s">
        <v>1127</v>
      </c>
      <c r="AS528" s="808">
        <v>0.3</v>
      </c>
      <c r="AT528" s="796">
        <v>0.22</v>
      </c>
      <c r="AU528" s="809"/>
      <c r="AV528" s="821">
        <v>0.19</v>
      </c>
      <c r="AW528" s="821">
        <v>0.16</v>
      </c>
      <c r="AX528" s="811">
        <v>0.15</v>
      </c>
      <c r="AY528" s="811">
        <v>0.13</v>
      </c>
      <c r="AZ528" s="811">
        <v>0.115</v>
      </c>
      <c r="BA528" s="811">
        <v>0.105</v>
      </c>
      <c r="BB528" s="811">
        <v>9.5000000000000001E-2</v>
      </c>
      <c r="BC528" s="811">
        <v>6.5000000000000002E-2</v>
      </c>
      <c r="BD528" s="811">
        <v>5.5E-2</v>
      </c>
      <c r="BE528" s="811">
        <v>4.4999999999999998E-2</v>
      </c>
      <c r="BF528" s="811">
        <v>3.6670000000000001E-2</v>
      </c>
      <c r="BG528" s="811">
        <v>1.4999999999999999E-2</v>
      </c>
      <c r="BH528" s="810">
        <v>2.4716700000000005</v>
      </c>
      <c r="BI528" s="405">
        <v>25.714285714285733</v>
      </c>
      <c r="BJ528" s="405">
        <v>16.666666666666675</v>
      </c>
      <c r="BK528" s="405">
        <v>36.363636363636353</v>
      </c>
      <c r="BL528" s="306">
        <v>15.789473684210531</v>
      </c>
      <c r="BM528" s="404">
        <v>18.75</v>
      </c>
      <c r="BN528" s="306">
        <v>6.6666666666666652</v>
      </c>
      <c r="BO528" s="306">
        <v>15.384615384615374</v>
      </c>
      <c r="BP528" s="306">
        <v>13.043478260869556</v>
      </c>
      <c r="BQ528" s="306">
        <v>9.5238095238095344</v>
      </c>
      <c r="BR528" s="306">
        <v>10.526315789473673</v>
      </c>
      <c r="BS528" s="306">
        <v>46.153846153846146</v>
      </c>
      <c r="BT528" s="306">
        <v>18.181818181818187</v>
      </c>
      <c r="BU528" s="306">
        <v>22.222222222222232</v>
      </c>
      <c r="BV528" s="306">
        <v>22.716116716662114</v>
      </c>
      <c r="BW528" s="306">
        <v>144.4666666666667</v>
      </c>
      <c r="BX528" s="404">
        <v>28.144641199696633</v>
      </c>
      <c r="BY528" s="405">
        <v>32.633690391680041</v>
      </c>
      <c r="BZ528" s="788" t="s">
        <v>2637</v>
      </c>
      <c r="CA528" s="486">
        <v>0.27436930725033193</v>
      </c>
      <c r="CB528" s="348">
        <v>23.539234172115194</v>
      </c>
      <c r="CC528" s="404">
        <v>70.934373464373465</v>
      </c>
      <c r="CD528" s="570">
        <v>0.48400000000000004</v>
      </c>
      <c r="CE528" s="419">
        <v>0.5324000000000001</v>
      </c>
      <c r="CF528" s="419">
        <v>0.58564000000000016</v>
      </c>
      <c r="CG528" s="419">
        <v>0.64420400000000022</v>
      </c>
      <c r="CH528" s="496">
        <v>0.70862440000000027</v>
      </c>
      <c r="CI528" s="416">
        <v>2.9548684000000009</v>
      </c>
      <c r="CJ528" s="405">
        <v>6.8654005576208199</v>
      </c>
      <c r="CK528" s="457">
        <v>1.21</v>
      </c>
      <c r="CL528" s="458">
        <v>45.71</v>
      </c>
      <c r="CM528" s="458">
        <v>-1.33</v>
      </c>
      <c r="CN528" s="525">
        <v>5.31</v>
      </c>
      <c r="CO528" s="508">
        <v>16.96</v>
      </c>
    </row>
    <row r="529" spans="1:93" ht="11.25" customHeight="1">
      <c r="A529" s="86" t="s">
        <v>2712</v>
      </c>
      <c r="B529" s="24" t="s">
        <v>1794</v>
      </c>
      <c r="C529" s="29" t="s">
        <v>2172</v>
      </c>
      <c r="D529" s="199">
        <v>12</v>
      </c>
      <c r="E529" s="121">
        <v>287</v>
      </c>
      <c r="F529" s="38" t="s">
        <v>2049</v>
      </c>
      <c r="G529" s="39" t="s">
        <v>2049</v>
      </c>
      <c r="H529" s="184">
        <v>108.2</v>
      </c>
      <c r="I529" s="227">
        <v>2.587800369685767</v>
      </c>
      <c r="J529" s="126">
        <v>0.66</v>
      </c>
      <c r="K529" s="126">
        <v>0.7</v>
      </c>
      <c r="L529" s="83">
        <v>6.0606060606060552</v>
      </c>
      <c r="M529" s="140">
        <v>42088</v>
      </c>
      <c r="N529" s="27">
        <v>42090</v>
      </c>
      <c r="O529" s="28">
        <v>42109</v>
      </c>
      <c r="P529" s="26" t="s">
        <v>1514</v>
      </c>
      <c r="Q529" s="24"/>
      <c r="R529" s="224">
        <v>2.8</v>
      </c>
      <c r="S529" s="231">
        <v>61.135371179039296</v>
      </c>
      <c r="T529" s="680">
        <v>57.08096602836288</v>
      </c>
      <c r="U529" s="227">
        <v>23.624454148471617</v>
      </c>
      <c r="V529" s="263">
        <v>12</v>
      </c>
      <c r="W529" s="161">
        <v>4.58</v>
      </c>
      <c r="X529" s="149">
        <v>3.1</v>
      </c>
      <c r="Y529" s="155">
        <v>2.42</v>
      </c>
      <c r="Z529" s="149">
        <v>2.35</v>
      </c>
      <c r="AA529" s="156">
        <v>10.3</v>
      </c>
      <c r="AB529" s="432">
        <v>15.2</v>
      </c>
      <c r="AC529" s="440">
        <v>6.23</v>
      </c>
      <c r="AD529" s="443">
        <v>-2</v>
      </c>
      <c r="AE529" s="443">
        <v>7.63</v>
      </c>
      <c r="AF529" s="723">
        <v>16</v>
      </c>
      <c r="AG529" s="456">
        <v>26641</v>
      </c>
      <c r="AH529" s="653">
        <v>0.1</v>
      </c>
      <c r="AI529" s="767">
        <v>1.23</v>
      </c>
      <c r="AJ529" s="796" t="s">
        <v>462</v>
      </c>
      <c r="AK529" s="688">
        <v>1.1341058268484268</v>
      </c>
      <c r="AL529" s="634">
        <v>4.8192771084337283</v>
      </c>
      <c r="AM529" s="631">
        <v>12.563210783291566</v>
      </c>
      <c r="AN529" s="631">
        <v>11.419032732716961</v>
      </c>
      <c r="AO529" s="235">
        <v>10.068754134214597</v>
      </c>
      <c r="AP529" s="808">
        <v>2.61</v>
      </c>
      <c r="AQ529" s="808">
        <v>2.4900000000000002</v>
      </c>
      <c r="AR529" s="809"/>
      <c r="AS529" s="808">
        <v>2.2799999999999998</v>
      </c>
      <c r="AT529" s="796">
        <v>1.83</v>
      </c>
      <c r="AU529" s="809"/>
      <c r="AV529" s="827">
        <v>1.56</v>
      </c>
      <c r="AW529" s="821">
        <v>1.52</v>
      </c>
      <c r="AX529" s="811">
        <v>1.33</v>
      </c>
      <c r="AY529" s="811">
        <v>1.23</v>
      </c>
      <c r="AZ529" s="811">
        <v>1.19</v>
      </c>
      <c r="BA529" s="811">
        <v>1.1200000000000001</v>
      </c>
      <c r="BB529" s="812">
        <v>1</v>
      </c>
      <c r="BC529" s="812">
        <v>1</v>
      </c>
      <c r="BD529" s="812">
        <v>1</v>
      </c>
      <c r="BE529" s="812">
        <v>1</v>
      </c>
      <c r="BF529" s="812">
        <v>1.1399999999999999</v>
      </c>
      <c r="BG529" s="812">
        <v>1.56</v>
      </c>
      <c r="BH529" s="810">
        <v>23.86</v>
      </c>
      <c r="BI529" s="405">
        <v>4.8192771084337283</v>
      </c>
      <c r="BJ529" s="405">
        <v>9.2105263157894903</v>
      </c>
      <c r="BK529" s="405">
        <v>24.590163934426212</v>
      </c>
      <c r="BL529" s="306">
        <v>17.307692307692314</v>
      </c>
      <c r="BM529" s="404">
        <v>2.6315789473684292</v>
      </c>
      <c r="BN529" s="306">
        <v>14.285714285714279</v>
      </c>
      <c r="BO529" s="306">
        <v>8.1300813008130071</v>
      </c>
      <c r="BP529" s="306">
        <v>3.3613445378151363</v>
      </c>
      <c r="BQ529" s="306">
        <v>6.2499999999999778</v>
      </c>
      <c r="BR529" s="306">
        <v>12</v>
      </c>
      <c r="BS529" s="306">
        <v>0</v>
      </c>
      <c r="BT529" s="306">
        <v>0</v>
      </c>
      <c r="BU529" s="306">
        <v>0</v>
      </c>
      <c r="BV529" s="306">
        <v>0</v>
      </c>
      <c r="BW529" s="306">
        <v>0</v>
      </c>
      <c r="BX529" s="404">
        <v>6.8390919158701724</v>
      </c>
      <c r="BY529" s="405">
        <v>7.2210808432193527</v>
      </c>
      <c r="BZ529" s="788" t="s">
        <v>52</v>
      </c>
      <c r="CA529" s="486">
        <v>-9.6176210460688907</v>
      </c>
      <c r="CB529" s="348">
        <v>14.006833102402727</v>
      </c>
      <c r="CC529" s="404">
        <v>65.373505009703891</v>
      </c>
      <c r="CD529" s="570">
        <v>2.871</v>
      </c>
      <c r="CE529" s="419">
        <v>3.0498633000000002</v>
      </c>
      <c r="CF529" s="419">
        <v>3.2825678697900003</v>
      </c>
      <c r="CG529" s="419">
        <v>3.5330277982549774</v>
      </c>
      <c r="CH529" s="496">
        <v>3.8025978192618322</v>
      </c>
      <c r="CI529" s="416">
        <v>16.539056787306812</v>
      </c>
      <c r="CJ529" s="405">
        <v>15.285634738730881</v>
      </c>
      <c r="CK529" s="457">
        <v>0.38</v>
      </c>
      <c r="CL529" s="458">
        <v>20.67</v>
      </c>
      <c r="CM529" s="458">
        <v>-6.96</v>
      </c>
      <c r="CN529" s="525">
        <v>-2.4300000000000002</v>
      </c>
      <c r="CO529" s="508">
        <v>2.88</v>
      </c>
    </row>
    <row r="530" spans="1:93" ht="11.25" customHeight="1">
      <c r="A530" s="30" t="s">
        <v>1799</v>
      </c>
      <c r="B530" s="32" t="s">
        <v>1800</v>
      </c>
      <c r="C530" s="35" t="s">
        <v>1737</v>
      </c>
      <c r="D530" s="200">
        <v>9</v>
      </c>
      <c r="E530" s="24">
        <v>358</v>
      </c>
      <c r="F530" s="40" t="s">
        <v>2049</v>
      </c>
      <c r="G530" s="42" t="s">
        <v>2049</v>
      </c>
      <c r="H530" s="185">
        <v>63.61</v>
      </c>
      <c r="I530" s="229">
        <v>1.5720798616569724</v>
      </c>
      <c r="J530" s="125">
        <v>0.23</v>
      </c>
      <c r="K530" s="125">
        <v>0.25</v>
      </c>
      <c r="L530" s="84">
        <v>8.6956521739130377</v>
      </c>
      <c r="M530" s="215">
        <v>41766</v>
      </c>
      <c r="N530" s="44">
        <v>41768</v>
      </c>
      <c r="O530" s="34">
        <v>41792</v>
      </c>
      <c r="P530" s="268" t="s">
        <v>2739</v>
      </c>
      <c r="Q530" s="32"/>
      <c r="R530" s="192">
        <v>1</v>
      </c>
      <c r="S530" s="672">
        <v>58.82352941176471</v>
      </c>
      <c r="T530" s="681">
        <v>114.62823916193238</v>
      </c>
      <c r="U530" s="229">
        <v>37.417647058823533</v>
      </c>
      <c r="V530" s="264">
        <v>12</v>
      </c>
      <c r="W530" s="162">
        <v>1.7</v>
      </c>
      <c r="X530" s="150">
        <v>4.1100000000000003</v>
      </c>
      <c r="Y530" s="157">
        <v>2.1</v>
      </c>
      <c r="Z530" s="150">
        <v>2.77</v>
      </c>
      <c r="AA530" s="158">
        <v>6.3</v>
      </c>
      <c r="AB530" s="434">
        <v>-8.8000000000000007</v>
      </c>
      <c r="AC530" s="444">
        <v>17.57</v>
      </c>
      <c r="AD530" s="445">
        <v>3.7</v>
      </c>
      <c r="AE530" s="444">
        <v>9.1</v>
      </c>
      <c r="AF530" s="725">
        <v>4</v>
      </c>
      <c r="AG530" s="467">
        <v>3063</v>
      </c>
      <c r="AH530" s="679">
        <v>1.1000000000000001</v>
      </c>
      <c r="AI530" s="769">
        <v>0.42</v>
      </c>
      <c r="AJ530" s="797">
        <v>1.4097761860804716</v>
      </c>
      <c r="AK530" s="686">
        <v>1.0373057040267555</v>
      </c>
      <c r="AL530" s="635">
        <v>7.6923076923076872</v>
      </c>
      <c r="AM530" s="636">
        <v>5.2726599609396629</v>
      </c>
      <c r="AN530" s="636">
        <v>5.2161718884977448</v>
      </c>
      <c r="AO530" s="236">
        <v>5.0285772730728207</v>
      </c>
      <c r="AP530" s="814">
        <v>0.98</v>
      </c>
      <c r="AQ530" s="814">
        <v>0.91</v>
      </c>
      <c r="AR530" s="815"/>
      <c r="AS530" s="814">
        <v>0.87</v>
      </c>
      <c r="AT530" s="797">
        <v>0.84</v>
      </c>
      <c r="AU530" s="815"/>
      <c r="AV530" s="828">
        <v>0.79</v>
      </c>
      <c r="AW530" s="829">
        <v>0.76</v>
      </c>
      <c r="AX530" s="817">
        <v>0.74</v>
      </c>
      <c r="AY530" s="817">
        <v>0.68</v>
      </c>
      <c r="AZ530" s="817">
        <v>0.61</v>
      </c>
      <c r="BA530" s="820">
        <v>0.6</v>
      </c>
      <c r="BB530" s="817">
        <v>0.6</v>
      </c>
      <c r="BC530" s="817">
        <v>0.59</v>
      </c>
      <c r="BD530" s="817">
        <v>0.54</v>
      </c>
      <c r="BE530" s="820">
        <v>0.53200000000000003</v>
      </c>
      <c r="BF530" s="817">
        <v>0.53200000000000003</v>
      </c>
      <c r="BG530" s="817">
        <v>0.53</v>
      </c>
      <c r="BH530" s="816">
        <v>11.104000000000001</v>
      </c>
      <c r="BI530" s="409">
        <v>7.6923076923076872</v>
      </c>
      <c r="BJ530" s="409">
        <v>4.5977011494252817</v>
      </c>
      <c r="BK530" s="409">
        <v>3.5714285714285809</v>
      </c>
      <c r="BL530" s="395">
        <v>6.3291139240506222</v>
      </c>
      <c r="BM530" s="408">
        <v>3.9473684210526327</v>
      </c>
      <c r="BN530" s="395">
        <v>2.7027027027026973</v>
      </c>
      <c r="BO530" s="395">
        <v>8.8235294117646959</v>
      </c>
      <c r="BP530" s="395">
        <v>11.475409836065587</v>
      </c>
      <c r="BQ530" s="395">
        <v>1.6666666666666607</v>
      </c>
      <c r="BR530" s="395">
        <v>0</v>
      </c>
      <c r="BS530" s="395">
        <v>1.6949152542372836</v>
      </c>
      <c r="BT530" s="395">
        <v>9.259259259259256</v>
      </c>
      <c r="BU530" s="395">
        <v>1.5037593984962516</v>
      </c>
      <c r="BV530" s="395">
        <v>0</v>
      </c>
      <c r="BW530" s="395">
        <v>0.37735849056603765</v>
      </c>
      <c r="BX530" s="408">
        <v>4.242768051868218</v>
      </c>
      <c r="BY530" s="409">
        <v>3.5526622720651222</v>
      </c>
      <c r="BZ530" s="654" t="s">
        <v>1464</v>
      </c>
      <c r="CA530" s="487">
        <v>-30.629395308668816</v>
      </c>
      <c r="CB530" s="349">
        <v>6.7882517501547177</v>
      </c>
      <c r="CC530" s="408">
        <v>51.739950873240758</v>
      </c>
      <c r="CD530" s="574">
        <v>0.98980000000000001</v>
      </c>
      <c r="CE530" s="420">
        <v>1.0887800000000001</v>
      </c>
      <c r="CF530" s="420">
        <v>1.1878589800000001</v>
      </c>
      <c r="CG530" s="420">
        <v>1.29595414718</v>
      </c>
      <c r="CH530" s="497">
        <v>1.4138859745733801</v>
      </c>
      <c r="CI530" s="421">
        <v>5.9762791017533798</v>
      </c>
      <c r="CJ530" s="409">
        <v>9.3951880235079077</v>
      </c>
      <c r="CK530" s="468">
        <v>1.1200000000000001</v>
      </c>
      <c r="CL530" s="469">
        <v>28.99</v>
      </c>
      <c r="CM530" s="469">
        <v>-0.84</v>
      </c>
      <c r="CN530" s="528">
        <v>4.9400000000000004</v>
      </c>
      <c r="CO530" s="476">
        <v>13.39</v>
      </c>
    </row>
    <row r="531" spans="1:93" ht="11.25" customHeight="1">
      <c r="A531" s="129" t="s">
        <v>1691</v>
      </c>
      <c r="B531" s="16" t="s">
        <v>1692</v>
      </c>
      <c r="C531" s="373" t="s">
        <v>1627</v>
      </c>
      <c r="D531" s="216">
        <v>5</v>
      </c>
      <c r="E531" s="24">
        <v>645</v>
      </c>
      <c r="F531" s="78" t="s">
        <v>2659</v>
      </c>
      <c r="G531" s="50" t="s">
        <v>2659</v>
      </c>
      <c r="H531" s="183">
        <v>24.85</v>
      </c>
      <c r="I531" s="226">
        <v>1.6096579476861168</v>
      </c>
      <c r="J531" s="127">
        <v>0.09</v>
      </c>
      <c r="K531" s="127">
        <v>0.1</v>
      </c>
      <c r="L531" s="96">
        <v>11.111111111111116</v>
      </c>
      <c r="M531" s="105">
        <v>42075</v>
      </c>
      <c r="N531" s="20">
        <v>42079</v>
      </c>
      <c r="O531" s="21">
        <v>42094</v>
      </c>
      <c r="P531" s="19" t="s">
        <v>1445</v>
      </c>
      <c r="Q531" s="16"/>
      <c r="R531" s="225">
        <v>0.4</v>
      </c>
      <c r="S531" s="675">
        <v>50</v>
      </c>
      <c r="T531" s="684">
        <v>127.83522310847566</v>
      </c>
      <c r="U531" s="226">
        <v>31.0625</v>
      </c>
      <c r="V531" s="267">
        <v>12</v>
      </c>
      <c r="W531" s="169">
        <v>0.8</v>
      </c>
      <c r="X531" s="171">
        <v>3.11</v>
      </c>
      <c r="Y531" s="170">
        <v>1.68</v>
      </c>
      <c r="Z531" s="171">
        <v>3.76</v>
      </c>
      <c r="AA531" s="172">
        <v>12.4</v>
      </c>
      <c r="AB531" s="433">
        <v>17.899999999999999</v>
      </c>
      <c r="AC531" s="441">
        <v>10.039999999999999</v>
      </c>
      <c r="AD531" s="442">
        <v>10</v>
      </c>
      <c r="AE531" s="442">
        <v>10</v>
      </c>
      <c r="AF531" s="724">
        <v>4</v>
      </c>
      <c r="AG531" s="461">
        <v>5042</v>
      </c>
      <c r="AH531" s="678">
        <v>2.2999999999999998</v>
      </c>
      <c r="AI531" s="768">
        <v>2.23</v>
      </c>
      <c r="AJ531" s="795">
        <v>1.6271101521949816</v>
      </c>
      <c r="AK531" s="794" t="s">
        <v>462</v>
      </c>
      <c r="AL531" s="634">
        <v>25.925925925925931</v>
      </c>
      <c r="AM531" s="631">
        <v>21.406453291209914</v>
      </c>
      <c r="AN531" s="631">
        <v>16.271101521949817</v>
      </c>
      <c r="AO531" s="235" t="s">
        <v>462</v>
      </c>
      <c r="AP531" s="808">
        <v>0.34</v>
      </c>
      <c r="AQ531" s="808">
        <v>0.27</v>
      </c>
      <c r="AR531" s="809"/>
      <c r="AS531" s="808">
        <v>0.22</v>
      </c>
      <c r="AT531" s="796">
        <v>0.19</v>
      </c>
      <c r="AU531" s="809"/>
      <c r="AV531" s="827">
        <v>0.16</v>
      </c>
      <c r="AW531" s="827">
        <v>0.16</v>
      </c>
      <c r="AX531" s="811">
        <v>0.16</v>
      </c>
      <c r="AY531" s="811">
        <v>0.12</v>
      </c>
      <c r="AZ531" s="811">
        <v>0.1</v>
      </c>
      <c r="BA531" s="811">
        <v>7.4999999999999997E-2</v>
      </c>
      <c r="BB531" s="812">
        <v>0</v>
      </c>
      <c r="BC531" s="812">
        <v>0</v>
      </c>
      <c r="BD531" s="812">
        <v>0</v>
      </c>
      <c r="BE531" s="812">
        <v>0</v>
      </c>
      <c r="BF531" s="812">
        <v>0</v>
      </c>
      <c r="BG531" s="811">
        <v>0.36</v>
      </c>
      <c r="BH531" s="810">
        <v>2.1549999999999998</v>
      </c>
      <c r="BI531" s="405">
        <v>25.925925925925931</v>
      </c>
      <c r="BJ531" s="405">
        <v>22.72727272727273</v>
      </c>
      <c r="BK531" s="405">
        <v>15.789473684210531</v>
      </c>
      <c r="BL531" s="306">
        <v>18.75</v>
      </c>
      <c r="BM531" s="404">
        <v>0</v>
      </c>
      <c r="BN531" s="306">
        <v>0</v>
      </c>
      <c r="BO531" s="306">
        <v>33.33333333333335</v>
      </c>
      <c r="BP531" s="306">
        <v>20</v>
      </c>
      <c r="BQ531" s="306">
        <v>33.33333333333335</v>
      </c>
      <c r="BR531" s="306">
        <v>0</v>
      </c>
      <c r="BS531" s="306">
        <v>0</v>
      </c>
      <c r="BT531" s="306">
        <v>0</v>
      </c>
      <c r="BU531" s="306">
        <v>0</v>
      </c>
      <c r="BV531" s="306">
        <v>0</v>
      </c>
      <c r="BW531" s="306">
        <v>0</v>
      </c>
      <c r="BX531" s="404">
        <v>11.323955933605058</v>
      </c>
      <c r="BY531" s="405">
        <v>12.87968708830458</v>
      </c>
      <c r="BZ531" s="788" t="s">
        <v>2558</v>
      </c>
      <c r="CA531" s="486">
        <v>-13.181740530364067</v>
      </c>
      <c r="CB531" s="348">
        <v>17.880759469635933</v>
      </c>
      <c r="CC531" s="404">
        <v>58.793750000000003</v>
      </c>
      <c r="CD531" s="570">
        <v>0.37400000000000005</v>
      </c>
      <c r="CE531" s="417">
        <v>0.4114000000000001</v>
      </c>
      <c r="CF531" s="417">
        <v>0.45254000000000016</v>
      </c>
      <c r="CG531" s="417">
        <v>0.49779400000000024</v>
      </c>
      <c r="CH531" s="495">
        <v>0.54757340000000032</v>
      </c>
      <c r="CI531" s="418">
        <v>2.2833074000000009</v>
      </c>
      <c r="CJ531" s="407">
        <v>9.1883597585513108</v>
      </c>
      <c r="CK531" s="462">
        <v>1.1499999999999999</v>
      </c>
      <c r="CL531" s="463">
        <v>40.93</v>
      </c>
      <c r="CM531" s="463">
        <v>-0.88</v>
      </c>
      <c r="CN531" s="529">
        <v>7.21</v>
      </c>
      <c r="CO531" s="530">
        <v>15.25</v>
      </c>
    </row>
    <row r="532" spans="1:93" ht="11.25" customHeight="1">
      <c r="A532" s="23" t="s">
        <v>1456</v>
      </c>
      <c r="B532" s="24" t="s">
        <v>1457</v>
      </c>
      <c r="C532" s="29" t="s">
        <v>2919</v>
      </c>
      <c r="D532" s="199">
        <v>37</v>
      </c>
      <c r="E532" s="121">
        <v>70</v>
      </c>
      <c r="F532" s="38" t="s">
        <v>2049</v>
      </c>
      <c r="G532" s="39" t="s">
        <v>2049</v>
      </c>
      <c r="H532" s="161">
        <v>285.2</v>
      </c>
      <c r="I532" s="227">
        <v>0.93969144460028053</v>
      </c>
      <c r="J532" s="126">
        <v>0.55000000000000004</v>
      </c>
      <c r="K532" s="126">
        <v>0.67</v>
      </c>
      <c r="L532" s="218">
        <v>21.818181818181827</v>
      </c>
      <c r="M532" s="140">
        <v>42061</v>
      </c>
      <c r="N532" s="27">
        <v>42065</v>
      </c>
      <c r="O532" s="28">
        <v>42076</v>
      </c>
      <c r="P532" s="93" t="s">
        <v>558</v>
      </c>
      <c r="Q532" s="24"/>
      <c r="R532" s="224">
        <v>2.68</v>
      </c>
      <c r="S532" s="231">
        <v>30.419977298524405</v>
      </c>
      <c r="T532" s="647">
        <v>435.62165160098402</v>
      </c>
      <c r="U532" s="227">
        <v>32.372304199772984</v>
      </c>
      <c r="V532" s="492">
        <v>12</v>
      </c>
      <c r="W532" s="161">
        <v>8.81</v>
      </c>
      <c r="X532" s="149">
        <v>2.06</v>
      </c>
      <c r="Y532" s="155">
        <v>2.46</v>
      </c>
      <c r="Z532" s="149">
        <v>19.940000000000001</v>
      </c>
      <c r="AA532" s="156">
        <v>55.3</v>
      </c>
      <c r="AB532" s="432">
        <v>19.2</v>
      </c>
      <c r="AC532" s="440">
        <v>15.04</v>
      </c>
      <c r="AD532" s="443">
        <v>18.5</v>
      </c>
      <c r="AE532" s="440">
        <v>15.73</v>
      </c>
      <c r="AF532" s="723">
        <v>15</v>
      </c>
      <c r="AG532" s="456">
        <v>27379</v>
      </c>
      <c r="AH532" s="653">
        <v>1</v>
      </c>
      <c r="AI532" s="767">
        <v>1.24</v>
      </c>
      <c r="AJ532" s="796">
        <v>0.49463707912747079</v>
      </c>
      <c r="AK532" s="688">
        <v>0.73451530941332155</v>
      </c>
      <c r="AL532" s="634">
        <v>10</v>
      </c>
      <c r="AM532" s="631">
        <v>14.645393252874417</v>
      </c>
      <c r="AN532" s="631">
        <v>9.1507859638582101</v>
      </c>
      <c r="AO532" s="638">
        <v>12.458264445389444</v>
      </c>
      <c r="AP532" s="808">
        <v>2.2000000000000002</v>
      </c>
      <c r="AQ532" s="808">
        <v>2</v>
      </c>
      <c r="AR532" s="809"/>
      <c r="AS532" s="808">
        <v>1.56</v>
      </c>
      <c r="AT532" s="796">
        <v>1.46</v>
      </c>
      <c r="AU532" s="809"/>
      <c r="AV532" s="821">
        <v>1.44</v>
      </c>
      <c r="AW532" s="821">
        <v>1.42</v>
      </c>
      <c r="AX532" s="811">
        <v>1.4</v>
      </c>
      <c r="AY532" s="811">
        <v>1.26</v>
      </c>
      <c r="AZ532" s="811">
        <v>1</v>
      </c>
      <c r="BA532" s="811">
        <v>0.82</v>
      </c>
      <c r="BB532" s="811">
        <v>0.68</v>
      </c>
      <c r="BC532" s="811">
        <v>0.62</v>
      </c>
      <c r="BD532" s="811">
        <v>0.59499999999999997</v>
      </c>
      <c r="BE532" s="811">
        <v>0.57999999999999996</v>
      </c>
      <c r="BF532" s="811">
        <v>0.54</v>
      </c>
      <c r="BG532" s="811">
        <v>0.48</v>
      </c>
      <c r="BH532" s="810">
        <v>18.055</v>
      </c>
      <c r="BI532" s="405">
        <v>10</v>
      </c>
      <c r="BJ532" s="405">
        <v>28.205128205128194</v>
      </c>
      <c r="BK532" s="405">
        <v>6.8493150684931559</v>
      </c>
      <c r="BL532" s="306">
        <v>1.388888888888884</v>
      </c>
      <c r="BM532" s="404">
        <v>1.4084507042253502</v>
      </c>
      <c r="BN532" s="306">
        <v>1.4285714285714235</v>
      </c>
      <c r="BO532" s="306">
        <v>11.111111111111093</v>
      </c>
      <c r="BP532" s="306">
        <v>26</v>
      </c>
      <c r="BQ532" s="306">
        <v>21.95121951219512</v>
      </c>
      <c r="BR532" s="306">
        <v>20.588235294117641</v>
      </c>
      <c r="BS532" s="306">
        <v>9.6774193548387224</v>
      </c>
      <c r="BT532" s="306">
        <v>4.2016806722689148</v>
      </c>
      <c r="BU532" s="306">
        <v>2.5862068965517349</v>
      </c>
      <c r="BV532" s="306">
        <v>7.4074074074073959</v>
      </c>
      <c r="BW532" s="306">
        <v>12.5</v>
      </c>
      <c r="BX532" s="404">
        <v>11.020242302919845</v>
      </c>
      <c r="BY532" s="405">
        <v>8.7977755028638995</v>
      </c>
      <c r="BZ532" s="788" t="s">
        <v>1464</v>
      </c>
      <c r="CA532" s="486">
        <v>-22.281826791314494</v>
      </c>
      <c r="CB532" s="348">
        <v>10.09047740845849</v>
      </c>
      <c r="CC532" s="404">
        <v>79.276164832099369</v>
      </c>
      <c r="CD532" s="570">
        <v>2.42</v>
      </c>
      <c r="CE532" s="419">
        <v>2.6620000000000008</v>
      </c>
      <c r="CF532" s="419">
        <v>2.9282000000000012</v>
      </c>
      <c r="CG532" s="419">
        <v>3.2210200000000015</v>
      </c>
      <c r="CH532" s="496">
        <v>3.5431220000000021</v>
      </c>
      <c r="CI532" s="416">
        <v>14.774342000000004</v>
      </c>
      <c r="CJ532" s="405">
        <v>5.1803443197755978</v>
      </c>
      <c r="CK532" s="457">
        <v>0.59</v>
      </c>
      <c r="CL532" s="458">
        <v>53.03</v>
      </c>
      <c r="CM532" s="458">
        <v>-1.85</v>
      </c>
      <c r="CN532" s="459">
        <v>5.03</v>
      </c>
      <c r="CO532" s="460">
        <v>24.16</v>
      </c>
    </row>
    <row r="533" spans="1:93" ht="11.25" customHeight="1">
      <c r="A533" s="23" t="s">
        <v>100</v>
      </c>
      <c r="B533" s="24" t="s">
        <v>3711</v>
      </c>
      <c r="C533" s="29" t="s">
        <v>886</v>
      </c>
      <c r="D533" s="199">
        <v>11</v>
      </c>
      <c r="E533" s="121">
        <v>299</v>
      </c>
      <c r="F533" s="57" t="s">
        <v>2659</v>
      </c>
      <c r="G533" s="49" t="s">
        <v>2659</v>
      </c>
      <c r="H533" s="184">
        <v>241.91</v>
      </c>
      <c r="I533" s="227">
        <v>0.25745111818444877</v>
      </c>
      <c r="J533" s="126">
        <v>0.26400000000000001</v>
      </c>
      <c r="K533" s="126">
        <v>0.31140000000000001</v>
      </c>
      <c r="L533" s="83">
        <v>17.954545454545446</v>
      </c>
      <c r="M533" s="140">
        <v>41885</v>
      </c>
      <c r="N533" s="27">
        <v>41887</v>
      </c>
      <c r="O533" s="28">
        <v>41915</v>
      </c>
      <c r="P533" s="26" t="s">
        <v>920</v>
      </c>
      <c r="Q533" s="91" t="s">
        <v>1816</v>
      </c>
      <c r="R533" s="224">
        <v>0.62280000000000002</v>
      </c>
      <c r="S533" s="231">
        <v>3.7382953181272507</v>
      </c>
      <c r="T533" s="647">
        <v>87.713053558324688</v>
      </c>
      <c r="U533" s="227">
        <v>14.520408163265305</v>
      </c>
      <c r="V533" s="492">
        <v>12</v>
      </c>
      <c r="W533" s="161">
        <v>16.66</v>
      </c>
      <c r="X533" s="149">
        <v>1.1499999999999999</v>
      </c>
      <c r="Y533" s="155">
        <v>7.8</v>
      </c>
      <c r="Z533" s="149">
        <v>5.46</v>
      </c>
      <c r="AA533" s="156">
        <v>50.5</v>
      </c>
      <c r="AB533" s="432">
        <v>126.4</v>
      </c>
      <c r="AC533" s="440">
        <v>15.58</v>
      </c>
      <c r="AD533" s="443">
        <v>43.3</v>
      </c>
      <c r="AE533" s="440">
        <v>12.62</v>
      </c>
      <c r="AF533" s="723">
        <v>14</v>
      </c>
      <c r="AG533" s="456">
        <v>46960</v>
      </c>
      <c r="AH533" s="653">
        <v>0.35</v>
      </c>
      <c r="AI533" s="767">
        <v>0.1</v>
      </c>
      <c r="AJ533" s="796">
        <v>0.36822165385183581</v>
      </c>
      <c r="AK533" s="688">
        <v>0.58047317655439257</v>
      </c>
      <c r="AL533" s="634">
        <v>17.954545454545446</v>
      </c>
      <c r="AM533" s="631">
        <v>15.913067728927022</v>
      </c>
      <c r="AN533" s="631">
        <v>15.943997611784489</v>
      </c>
      <c r="AO533" s="235">
        <v>27.467242683677174</v>
      </c>
      <c r="AP533" s="808">
        <v>0.62280000000000002</v>
      </c>
      <c r="AQ533" s="808">
        <v>0.52800000000000002</v>
      </c>
      <c r="AR533" s="809"/>
      <c r="AS533" s="808">
        <v>0.45960000000000001</v>
      </c>
      <c r="AT533" s="796">
        <v>0.39990000000000003</v>
      </c>
      <c r="AU533" s="809"/>
      <c r="AV533" s="821">
        <v>0.34499999999999997</v>
      </c>
      <c r="AW533" s="821">
        <v>0.29724</v>
      </c>
      <c r="AX533" s="811">
        <v>0.25847999999999999</v>
      </c>
      <c r="AY533" s="811">
        <v>0.221775</v>
      </c>
      <c r="AZ533" s="811">
        <v>0.190608</v>
      </c>
      <c r="BA533" s="811">
        <v>0.17022999999999999</v>
      </c>
      <c r="BB533" s="811">
        <v>5.5E-2</v>
      </c>
      <c r="BC533" s="812">
        <v>0</v>
      </c>
      <c r="BD533" s="812">
        <v>0</v>
      </c>
      <c r="BE533" s="812">
        <v>0</v>
      </c>
      <c r="BF533" s="812">
        <v>0</v>
      </c>
      <c r="BG533" s="812">
        <v>0</v>
      </c>
      <c r="BH533" s="810">
        <v>3.5486330000000001</v>
      </c>
      <c r="BI533" s="405">
        <v>17.954545454545446</v>
      </c>
      <c r="BJ533" s="405">
        <v>14.88250652741514</v>
      </c>
      <c r="BK533" s="405">
        <v>14.928732183045756</v>
      </c>
      <c r="BL533" s="306">
        <v>15.91304347826088</v>
      </c>
      <c r="BM533" s="404">
        <v>16.067823980621696</v>
      </c>
      <c r="BN533" s="306">
        <v>14.99535747446612</v>
      </c>
      <c r="BO533" s="306">
        <v>16.550557997970916</v>
      </c>
      <c r="BP533" s="306">
        <v>16.351359858977577</v>
      </c>
      <c r="BQ533" s="306">
        <v>11.970862950126303</v>
      </c>
      <c r="BR533" s="306">
        <v>209.5090909090909</v>
      </c>
      <c r="BS533" s="306">
        <v>0</v>
      </c>
      <c r="BT533" s="306">
        <v>0</v>
      </c>
      <c r="BU533" s="306">
        <v>0</v>
      </c>
      <c r="BV533" s="306">
        <v>0</v>
      </c>
      <c r="BW533" s="306">
        <v>0</v>
      </c>
      <c r="BX533" s="404">
        <v>23.274925387634713</v>
      </c>
      <c r="BY533" s="405">
        <v>50.3029480973155</v>
      </c>
      <c r="BZ533" s="788" t="s">
        <v>1863</v>
      </c>
      <c r="CA533" s="486">
        <v>1.6810405667036328</v>
      </c>
      <c r="CB533" s="348">
        <v>16.201448729968938</v>
      </c>
      <c r="CC533" s="404">
        <v>73.534129651860752</v>
      </c>
      <c r="CD533" s="570">
        <v>0.68508000000000002</v>
      </c>
      <c r="CE533" s="419">
        <v>0.75358800000000004</v>
      </c>
      <c r="CF533" s="419">
        <v>0.82894680000000009</v>
      </c>
      <c r="CG533" s="419">
        <v>0.9118414800000002</v>
      </c>
      <c r="CH533" s="496">
        <v>1.0030256280000003</v>
      </c>
      <c r="CI533" s="416">
        <v>4.1824819080000006</v>
      </c>
      <c r="CJ533" s="405">
        <v>1.7289413037906665</v>
      </c>
      <c r="CK533" s="457">
        <v>0.66</v>
      </c>
      <c r="CL533" s="458">
        <v>70.849999999999994</v>
      </c>
      <c r="CM533" s="458">
        <v>-8.7100000000000009</v>
      </c>
      <c r="CN533" s="459">
        <v>9.93</v>
      </c>
      <c r="CO533" s="460">
        <v>9.2799999999999994</v>
      </c>
    </row>
    <row r="534" spans="1:93" ht="11.25" customHeight="1">
      <c r="A534" s="23" t="s">
        <v>1298</v>
      </c>
      <c r="B534" s="24" t="s">
        <v>3254</v>
      </c>
      <c r="C534" s="29" t="s">
        <v>1312</v>
      </c>
      <c r="D534" s="199">
        <v>38</v>
      </c>
      <c r="E534" s="121">
        <v>65</v>
      </c>
      <c r="F534" s="57" t="s">
        <v>2659</v>
      </c>
      <c r="G534" s="49" t="s">
        <v>2659</v>
      </c>
      <c r="H534" s="161">
        <v>138.06</v>
      </c>
      <c r="I534" s="227">
        <v>0.66637693756337824</v>
      </c>
      <c r="J534" s="126">
        <v>0.215</v>
      </c>
      <c r="K534" s="126">
        <v>0.23</v>
      </c>
      <c r="L534" s="218">
        <v>6.976744186046524</v>
      </c>
      <c r="M534" s="214">
        <v>41696</v>
      </c>
      <c r="N534" s="62">
        <v>41698</v>
      </c>
      <c r="O534" s="63">
        <v>41712</v>
      </c>
      <c r="P534" s="93" t="s">
        <v>1885</v>
      </c>
      <c r="Q534" s="201" t="s">
        <v>3140</v>
      </c>
      <c r="R534" s="224">
        <v>0.92</v>
      </c>
      <c r="S534" s="231">
        <v>22.062350119904078</v>
      </c>
      <c r="T534" s="647">
        <v>177.94207770891956</v>
      </c>
      <c r="U534" s="227">
        <v>33.10791366906475</v>
      </c>
      <c r="V534" s="492">
        <v>12</v>
      </c>
      <c r="W534" s="161">
        <v>4.17</v>
      </c>
      <c r="X534" s="149">
        <v>4.47</v>
      </c>
      <c r="Y534" s="155">
        <v>5.92</v>
      </c>
      <c r="Z534" s="149">
        <v>5.25</v>
      </c>
      <c r="AA534" s="156">
        <v>16.3</v>
      </c>
      <c r="AB534" s="432">
        <v>2.7</v>
      </c>
      <c r="AC534" s="440">
        <v>6.16</v>
      </c>
      <c r="AD534" s="443">
        <v>8.3000000000000007</v>
      </c>
      <c r="AE534" s="440">
        <v>7.4</v>
      </c>
      <c r="AF534" s="723">
        <v>17</v>
      </c>
      <c r="AG534" s="456">
        <v>16489</v>
      </c>
      <c r="AH534" s="653">
        <v>0.2</v>
      </c>
      <c r="AI534" s="767">
        <v>0.14000000000000001</v>
      </c>
      <c r="AJ534" s="796">
        <v>1.1645772065141771</v>
      </c>
      <c r="AK534" s="688">
        <v>0.92351034913695873</v>
      </c>
      <c r="AL534" s="634">
        <v>6.976744186046524</v>
      </c>
      <c r="AM534" s="631">
        <v>8.5138345254405436</v>
      </c>
      <c r="AN534" s="631">
        <v>9.6659908140676709</v>
      </c>
      <c r="AO534" s="638">
        <v>10.466575521433796</v>
      </c>
      <c r="AP534" s="808">
        <v>0.92</v>
      </c>
      <c r="AQ534" s="808">
        <v>0.86</v>
      </c>
      <c r="AR534" s="809"/>
      <c r="AS534" s="808">
        <v>0.8</v>
      </c>
      <c r="AT534" s="796">
        <v>0.72</v>
      </c>
      <c r="AU534" s="809"/>
      <c r="AV534" s="821">
        <v>0.64</v>
      </c>
      <c r="AW534" s="821">
        <v>0.57999999999999996</v>
      </c>
      <c r="AX534" s="811">
        <v>0.52</v>
      </c>
      <c r="AY534" s="811">
        <v>0.46</v>
      </c>
      <c r="AZ534" s="811">
        <v>0.42</v>
      </c>
      <c r="BA534" s="811">
        <v>0.38</v>
      </c>
      <c r="BB534" s="811">
        <v>0.34</v>
      </c>
      <c r="BC534" s="811">
        <v>0.25</v>
      </c>
      <c r="BD534" s="811">
        <v>0.17249999999999999</v>
      </c>
      <c r="BE534" s="811">
        <v>0.16500000000000001</v>
      </c>
      <c r="BF534" s="811">
        <v>0.155</v>
      </c>
      <c r="BG534" s="811">
        <v>0.14499999999999999</v>
      </c>
      <c r="BH534" s="810">
        <v>7.5274999999999999</v>
      </c>
      <c r="BI534" s="405">
        <v>6.976744186046524</v>
      </c>
      <c r="BJ534" s="405">
        <v>7.5</v>
      </c>
      <c r="BK534" s="405">
        <v>11.111111111111116</v>
      </c>
      <c r="BL534" s="306">
        <v>12.5</v>
      </c>
      <c r="BM534" s="404">
        <v>10.344827586206918</v>
      </c>
      <c r="BN534" s="306">
        <v>11.538461538461519</v>
      </c>
      <c r="BO534" s="306">
        <v>13.043478260869556</v>
      </c>
      <c r="BP534" s="306">
        <v>9.5238095238095344</v>
      </c>
      <c r="BQ534" s="306">
        <v>10.526315789473673</v>
      </c>
      <c r="BR534" s="306">
        <v>11.764705882352944</v>
      </c>
      <c r="BS534" s="306">
        <v>36</v>
      </c>
      <c r="BT534" s="306">
        <v>44.927536231884076</v>
      </c>
      <c r="BU534" s="306">
        <v>4.5454545454545414</v>
      </c>
      <c r="BV534" s="306">
        <v>6.4516129032258229</v>
      </c>
      <c r="BW534" s="306">
        <v>6.8965517241379448</v>
      </c>
      <c r="BX534" s="404">
        <v>13.576707285535608</v>
      </c>
      <c r="BY534" s="405">
        <v>10.936958433012238</v>
      </c>
      <c r="BZ534" s="788" t="s">
        <v>1464</v>
      </c>
      <c r="CA534" s="486">
        <v>-22.775545917433703</v>
      </c>
      <c r="CB534" s="348">
        <v>10.332367751631049</v>
      </c>
      <c r="CC534" s="404">
        <v>61.059630476903756</v>
      </c>
      <c r="CD534" s="570">
        <v>0.94484000000000001</v>
      </c>
      <c r="CE534" s="419">
        <v>1.0030421440000001</v>
      </c>
      <c r="CF534" s="419">
        <v>1.0772672626560003</v>
      </c>
      <c r="CG534" s="419">
        <v>1.1569850400925443</v>
      </c>
      <c r="CH534" s="496">
        <v>1.2426019330593927</v>
      </c>
      <c r="CI534" s="416">
        <v>5.4247363798079373</v>
      </c>
      <c r="CJ534" s="405">
        <v>3.9292600172446304</v>
      </c>
      <c r="CK534" s="457">
        <v>0.86</v>
      </c>
      <c r="CL534" s="458">
        <v>52.01</v>
      </c>
      <c r="CM534" s="458">
        <v>-0.39</v>
      </c>
      <c r="CN534" s="459">
        <v>0.6</v>
      </c>
      <c r="CO534" s="460">
        <v>14.97</v>
      </c>
    </row>
    <row r="535" spans="1:93" ht="11.25" customHeight="1">
      <c r="A535" s="193" t="s">
        <v>3033</v>
      </c>
      <c r="B535" s="32" t="s">
        <v>3034</v>
      </c>
      <c r="C535" s="35" t="s">
        <v>1958</v>
      </c>
      <c r="D535" s="200">
        <v>12</v>
      </c>
      <c r="E535" s="121">
        <v>286</v>
      </c>
      <c r="F535" s="65" t="s">
        <v>2659</v>
      </c>
      <c r="G535" s="66" t="s">
        <v>2659</v>
      </c>
      <c r="H535" s="185">
        <v>57.41</v>
      </c>
      <c r="I535" s="229">
        <v>1.1147883643964467</v>
      </c>
      <c r="J535" s="125">
        <v>0.15</v>
      </c>
      <c r="K535" s="125">
        <v>0.16</v>
      </c>
      <c r="L535" s="84">
        <v>6.6666666666666652</v>
      </c>
      <c r="M535" s="215">
        <v>42075</v>
      </c>
      <c r="N535" s="44">
        <v>42079</v>
      </c>
      <c r="O535" s="34">
        <v>42093</v>
      </c>
      <c r="P535" s="268" t="s">
        <v>954</v>
      </c>
      <c r="Q535" s="32"/>
      <c r="R535" s="192">
        <v>0.64</v>
      </c>
      <c r="S535" s="672">
        <v>22.37762237762238</v>
      </c>
      <c r="T535" s="673">
        <v>113.51576552793973</v>
      </c>
      <c r="U535" s="229">
        <v>20.073426573426573</v>
      </c>
      <c r="V535" s="493">
        <v>12</v>
      </c>
      <c r="W535" s="162">
        <v>2.86</v>
      </c>
      <c r="X535" s="150">
        <v>2.38</v>
      </c>
      <c r="Y535" s="157">
        <v>0.93</v>
      </c>
      <c r="Z535" s="150">
        <v>5.1100000000000003</v>
      </c>
      <c r="AA535" s="158">
        <v>24.5</v>
      </c>
      <c r="AB535" s="434">
        <v>-0.3</v>
      </c>
      <c r="AC535" s="444">
        <v>8.68</v>
      </c>
      <c r="AD535" s="445">
        <v>6.7</v>
      </c>
      <c r="AE535" s="444">
        <v>8.44</v>
      </c>
      <c r="AF535" s="725">
        <v>13</v>
      </c>
      <c r="AG535" s="467">
        <v>3629</v>
      </c>
      <c r="AH535" s="679">
        <v>0.2</v>
      </c>
      <c r="AI535" s="769">
        <v>2.25</v>
      </c>
      <c r="AJ535" s="797">
        <v>1.427675488773938</v>
      </c>
      <c r="AK535" s="686">
        <v>0.52492598746189534</v>
      </c>
      <c r="AL535" s="634">
        <v>7.1428571428571397</v>
      </c>
      <c r="AM535" s="631">
        <v>10.891823393038823</v>
      </c>
      <c r="AN535" s="631">
        <v>9.5654257747853855</v>
      </c>
      <c r="AO535" s="235">
        <v>18.222427548378416</v>
      </c>
      <c r="AP535" s="808">
        <v>0.6</v>
      </c>
      <c r="AQ535" s="808">
        <v>0.56000000000000005</v>
      </c>
      <c r="AR535" s="809"/>
      <c r="AS535" s="808">
        <v>0.48</v>
      </c>
      <c r="AT535" s="796">
        <v>0.44</v>
      </c>
      <c r="AU535" s="809"/>
      <c r="AV535" s="821">
        <v>0.42</v>
      </c>
      <c r="AW535" s="821">
        <v>0.38</v>
      </c>
      <c r="AX535" s="811">
        <v>0.34</v>
      </c>
      <c r="AY535" s="811">
        <v>0.32</v>
      </c>
      <c r="AZ535" s="811">
        <v>0.24</v>
      </c>
      <c r="BA535" s="811">
        <v>0.2</v>
      </c>
      <c r="BB535" s="811">
        <v>0.1125</v>
      </c>
      <c r="BC535" s="812">
        <v>0</v>
      </c>
      <c r="BD535" s="812">
        <v>0</v>
      </c>
      <c r="BE535" s="812">
        <v>0</v>
      </c>
      <c r="BF535" s="812">
        <v>0</v>
      </c>
      <c r="BG535" s="812">
        <v>0</v>
      </c>
      <c r="BH535" s="810">
        <v>4.0925000000000002</v>
      </c>
      <c r="BI535" s="405">
        <v>7.1428571428571397</v>
      </c>
      <c r="BJ535" s="405">
        <v>16.666666666666675</v>
      </c>
      <c r="BK535" s="405">
        <v>9.0909090909090828</v>
      </c>
      <c r="BL535" s="306">
        <v>4.7619047619047672</v>
      </c>
      <c r="BM535" s="404">
        <v>10.526315789473673</v>
      </c>
      <c r="BN535" s="306">
        <v>11.764705882352944</v>
      </c>
      <c r="BO535" s="306">
        <v>6.25</v>
      </c>
      <c r="BP535" s="306">
        <v>33.33333333333335</v>
      </c>
      <c r="BQ535" s="306">
        <v>20</v>
      </c>
      <c r="BR535" s="306">
        <v>77.777777777777786</v>
      </c>
      <c r="BS535" s="306">
        <v>0</v>
      </c>
      <c r="BT535" s="306">
        <v>0</v>
      </c>
      <c r="BU535" s="306">
        <v>0</v>
      </c>
      <c r="BV535" s="306">
        <v>0</v>
      </c>
      <c r="BW535" s="306">
        <v>0</v>
      </c>
      <c r="BX535" s="404">
        <v>13.154298029685027</v>
      </c>
      <c r="BY535" s="405">
        <v>19.47195103553404</v>
      </c>
      <c r="BZ535" s="788" t="s">
        <v>1464</v>
      </c>
      <c r="CA535" s="486">
        <v>-9.3932124342447416</v>
      </c>
      <c r="CB535" s="348">
        <v>10.680214139181832</v>
      </c>
      <c r="CC535" s="404">
        <v>63.332369897049695</v>
      </c>
      <c r="CD535" s="570">
        <v>0.60599999999999998</v>
      </c>
      <c r="CE535" s="420">
        <v>0.65860079999999999</v>
      </c>
      <c r="CF535" s="420">
        <v>0.71418670752000002</v>
      </c>
      <c r="CG535" s="420">
        <v>0.77446406563468806</v>
      </c>
      <c r="CH535" s="497">
        <v>0.8398288327742558</v>
      </c>
      <c r="CI535" s="421">
        <v>3.5930804059289434</v>
      </c>
      <c r="CJ535" s="409">
        <v>6.2586316076100736</v>
      </c>
      <c r="CK535" s="468">
        <v>0.64</v>
      </c>
      <c r="CL535" s="469">
        <v>25.34</v>
      </c>
      <c r="CM535" s="469">
        <v>-0.54</v>
      </c>
      <c r="CN535" s="528">
        <v>5.83</v>
      </c>
      <c r="CO535" s="476">
        <v>13.44</v>
      </c>
    </row>
    <row r="536" spans="1:93" ht="11.25" customHeight="1">
      <c r="A536" s="15" t="s">
        <v>1891</v>
      </c>
      <c r="B536" s="16" t="s">
        <v>1892</v>
      </c>
      <c r="C536" s="22" t="s">
        <v>2678</v>
      </c>
      <c r="D536" s="216">
        <v>6</v>
      </c>
      <c r="E536" s="24">
        <v>453</v>
      </c>
      <c r="F536" s="36" t="s">
        <v>2049</v>
      </c>
      <c r="G536" s="37" t="s">
        <v>1572</v>
      </c>
      <c r="H536" s="183">
        <v>190.36</v>
      </c>
      <c r="I536" s="226">
        <v>2.9417944946417309</v>
      </c>
      <c r="J536" s="127">
        <v>1.3</v>
      </c>
      <c r="K536" s="127">
        <v>1.4</v>
      </c>
      <c r="L536" s="96">
        <v>7.6923076923076872</v>
      </c>
      <c r="M536" s="105">
        <v>42046</v>
      </c>
      <c r="N536" s="20">
        <v>42048</v>
      </c>
      <c r="O536" s="21">
        <v>42062</v>
      </c>
      <c r="P536" s="269" t="s">
        <v>2382</v>
      </c>
      <c r="Q536" s="1123"/>
      <c r="R536" s="225">
        <v>5.6</v>
      </c>
      <c r="S536" s="675">
        <v>128.73563218390805</v>
      </c>
      <c r="T536" s="684">
        <v>380.68456930966062</v>
      </c>
      <c r="U536" s="226">
        <v>43.760919540229892</v>
      </c>
      <c r="V536" s="267">
        <v>12</v>
      </c>
      <c r="W536" s="169">
        <v>4.3499999999999996</v>
      </c>
      <c r="X536" s="171">
        <v>5.01</v>
      </c>
      <c r="Y536" s="170">
        <v>11.99</v>
      </c>
      <c r="Z536" s="171">
        <v>11.88</v>
      </c>
      <c r="AA536" s="172">
        <v>25.4</v>
      </c>
      <c r="AB536" s="433">
        <v>-10.199999999999999</v>
      </c>
      <c r="AC536" s="441">
        <v>18.82</v>
      </c>
      <c r="AD536" s="442">
        <v>17.8</v>
      </c>
      <c r="AE536" s="442">
        <v>8.74</v>
      </c>
      <c r="AF536" s="724">
        <v>23</v>
      </c>
      <c r="AG536" s="461">
        <v>59823</v>
      </c>
      <c r="AH536" s="678">
        <v>0.2</v>
      </c>
      <c r="AI536" s="768">
        <v>4.26</v>
      </c>
      <c r="AJ536" s="795">
        <v>1.2271410247372143</v>
      </c>
      <c r="AK536" s="794">
        <v>2.9453347881856353</v>
      </c>
      <c r="AL536" s="632">
        <v>14.344984518764136</v>
      </c>
      <c r="AM536" s="633">
        <v>17.233584579692153</v>
      </c>
      <c r="AN536" s="633">
        <v>21.843110240322417</v>
      </c>
      <c r="AO536" s="234">
        <v>7.4161722897986948</v>
      </c>
      <c r="AP536" s="803">
        <v>4.9988700000000001</v>
      </c>
      <c r="AQ536" s="803">
        <v>4.3717440000000005</v>
      </c>
      <c r="AR536" s="802"/>
      <c r="AS536" s="803">
        <v>3.8546559999999999</v>
      </c>
      <c r="AT536" s="795">
        <v>3.102528</v>
      </c>
      <c r="AU536" s="802"/>
      <c r="AV536" s="826">
        <v>2.4444159999999999</v>
      </c>
      <c r="AW536" s="830">
        <v>1.8615168</v>
      </c>
      <c r="AX536" s="806">
        <v>3.384576</v>
      </c>
      <c r="AY536" s="806">
        <v>3.1589375999999998</v>
      </c>
      <c r="AZ536" s="806">
        <v>2.8580863999999999</v>
      </c>
      <c r="BA536" s="806">
        <v>2.6324479999999997</v>
      </c>
      <c r="BB536" s="806">
        <v>2.4444159999999999</v>
      </c>
      <c r="BC536" s="806">
        <v>2.2563839999999997</v>
      </c>
      <c r="BD536" s="806">
        <v>2.044848</v>
      </c>
      <c r="BE536" s="806">
        <v>1.9555328000000001</v>
      </c>
      <c r="BF536" s="807">
        <v>1.8991232</v>
      </c>
      <c r="BG536" s="807">
        <v>1.8991232</v>
      </c>
      <c r="BH536" s="805">
        <v>45.167205999999993</v>
      </c>
      <c r="BI536" s="407">
        <v>14.344984518764136</v>
      </c>
      <c r="BJ536" s="407">
        <v>13.414634146341475</v>
      </c>
      <c r="BK536" s="407">
        <v>24.242424242424242</v>
      </c>
      <c r="BL536" s="394">
        <v>26.923076923076916</v>
      </c>
      <c r="BM536" s="406">
        <v>31.313131313131315</v>
      </c>
      <c r="BN536" s="394">
        <v>0</v>
      </c>
      <c r="BO536" s="394">
        <v>7.1428571428571619</v>
      </c>
      <c r="BP536" s="394">
        <v>10.526315789473673</v>
      </c>
      <c r="BQ536" s="394">
        <v>8.5714285714285854</v>
      </c>
      <c r="BR536" s="394">
        <v>7.6923076923076872</v>
      </c>
      <c r="BS536" s="394">
        <v>8.3333333333333481</v>
      </c>
      <c r="BT536" s="394">
        <v>10.344827586206872</v>
      </c>
      <c r="BU536" s="394">
        <v>4.5673076923076872</v>
      </c>
      <c r="BV536" s="394">
        <v>2.9702970297029729</v>
      </c>
      <c r="BW536" s="394">
        <v>0</v>
      </c>
      <c r="BX536" s="406">
        <v>11.35912839875707</v>
      </c>
      <c r="BY536" s="407">
        <v>9.1065946840954251</v>
      </c>
      <c r="BZ536" s="787" t="s">
        <v>2637</v>
      </c>
      <c r="CA536" s="682">
        <v>-18.976014805265745</v>
      </c>
      <c r="CB536" s="350">
        <v>24.784904734964147</v>
      </c>
      <c r="CC536" s="406">
        <v>50.9181480370302</v>
      </c>
      <c r="CD536" s="554">
        <v>5.0488587000000003</v>
      </c>
      <c r="CE536" s="417">
        <v>5.553744570000001</v>
      </c>
      <c r="CF536" s="417">
        <v>6.0391418454180004</v>
      </c>
      <c r="CG536" s="417">
        <v>6.5669628427075333</v>
      </c>
      <c r="CH536" s="495">
        <v>7.1409153951601709</v>
      </c>
      <c r="CI536" s="418">
        <v>30.349623353285704</v>
      </c>
      <c r="CJ536" s="407">
        <v>15.943277659847501</v>
      </c>
      <c r="CK536" s="462">
        <v>0.66</v>
      </c>
      <c r="CL536" s="463">
        <v>32.71</v>
      </c>
      <c r="CM536" s="463">
        <v>-7.06</v>
      </c>
      <c r="CN536" s="529">
        <v>-1.05</v>
      </c>
      <c r="CO536" s="530">
        <v>9.5500000000000007</v>
      </c>
    </row>
    <row r="537" spans="1:93" ht="11.25" customHeight="1">
      <c r="A537" s="23" t="s">
        <v>1078</v>
      </c>
      <c r="B537" s="24" t="s">
        <v>1079</v>
      </c>
      <c r="C537" s="217" t="s">
        <v>908</v>
      </c>
      <c r="D537" s="199">
        <v>5</v>
      </c>
      <c r="E537" s="24">
        <v>555</v>
      </c>
      <c r="F537" s="57" t="s">
        <v>2659</v>
      </c>
      <c r="G537" s="49" t="s">
        <v>2659</v>
      </c>
      <c r="H537" s="184">
        <v>45.29</v>
      </c>
      <c r="I537" s="227">
        <v>4.5926253035990285</v>
      </c>
      <c r="J537" s="126">
        <v>0.47</v>
      </c>
      <c r="K537" s="126">
        <v>0.52</v>
      </c>
      <c r="L537" s="83">
        <v>10.638297872340431</v>
      </c>
      <c r="M537" s="140">
        <v>41964</v>
      </c>
      <c r="N537" s="27">
        <v>41968</v>
      </c>
      <c r="O537" s="28">
        <v>41981</v>
      </c>
      <c r="P537" s="93" t="s">
        <v>1519</v>
      </c>
      <c r="Q537" s="24"/>
      <c r="R537" s="224">
        <v>2.08</v>
      </c>
      <c r="S537" s="231">
        <v>169.10569105691059</v>
      </c>
      <c r="T537" s="647">
        <v>348.10483190811919</v>
      </c>
      <c r="U537" s="227">
        <v>36.821138211382113</v>
      </c>
      <c r="V537" s="492">
        <v>12</v>
      </c>
      <c r="W537" s="161">
        <v>1.23</v>
      </c>
      <c r="X537" s="149">
        <v>5.26</v>
      </c>
      <c r="Y537" s="155">
        <v>3.68</v>
      </c>
      <c r="Z537" s="149">
        <v>12.27</v>
      </c>
      <c r="AA537" s="156">
        <v>38</v>
      </c>
      <c r="AB537" s="432">
        <v>-62.3</v>
      </c>
      <c r="AC537" s="440">
        <v>12.31</v>
      </c>
      <c r="AD537" s="443">
        <v>42.2</v>
      </c>
      <c r="AE537" s="440">
        <v>7</v>
      </c>
      <c r="AF537" s="723">
        <v>7</v>
      </c>
      <c r="AG537" s="456">
        <v>4215</v>
      </c>
      <c r="AH537" s="653">
        <v>5</v>
      </c>
      <c r="AI537" s="767">
        <v>4</v>
      </c>
      <c r="AJ537" s="796" t="s">
        <v>462</v>
      </c>
      <c r="AK537" s="688" t="s">
        <v>462</v>
      </c>
      <c r="AL537" s="634">
        <v>6.0439560439560447</v>
      </c>
      <c r="AM537" s="543">
        <v>177.82517709662153</v>
      </c>
      <c r="AN537" s="631" t="s">
        <v>462</v>
      </c>
      <c r="AO537" s="235" t="s">
        <v>462</v>
      </c>
      <c r="AP537" s="808">
        <v>1.93</v>
      </c>
      <c r="AQ537" s="808">
        <v>1.82</v>
      </c>
      <c r="AR537" s="809"/>
      <c r="AS537" s="808">
        <v>1.35</v>
      </c>
      <c r="AT537" s="796">
        <v>0.09</v>
      </c>
      <c r="AU537" s="809"/>
      <c r="AV537" s="821">
        <v>1.4999999999999999E-2</v>
      </c>
      <c r="AW537" s="827">
        <v>0</v>
      </c>
      <c r="AX537" s="812">
        <v>0</v>
      </c>
      <c r="AY537" s="812">
        <v>0</v>
      </c>
      <c r="AZ537" s="812">
        <v>0</v>
      </c>
      <c r="BA537" s="812">
        <v>0</v>
      </c>
      <c r="BB537" s="812">
        <v>0</v>
      </c>
      <c r="BC537" s="812">
        <v>0</v>
      </c>
      <c r="BD537" s="812">
        <v>0</v>
      </c>
      <c r="BE537" s="812">
        <v>0</v>
      </c>
      <c r="BF537" s="812">
        <v>0</v>
      </c>
      <c r="BG537" s="812">
        <v>0</v>
      </c>
      <c r="BH537" s="810">
        <v>5.2050000000000001</v>
      </c>
      <c r="BI537" s="405">
        <v>6.0439560439560447</v>
      </c>
      <c r="BJ537" s="405">
        <v>34.81481481481481</v>
      </c>
      <c r="BK537" s="852">
        <v>1400</v>
      </c>
      <c r="BL537" s="306">
        <v>500</v>
      </c>
      <c r="BM537" s="404">
        <v>0</v>
      </c>
      <c r="BN537" s="306">
        <v>0</v>
      </c>
      <c r="BO537" s="306">
        <v>0</v>
      </c>
      <c r="BP537" s="306">
        <v>0</v>
      </c>
      <c r="BQ537" s="306">
        <v>0</v>
      </c>
      <c r="BR537" s="306">
        <v>0</v>
      </c>
      <c r="BS537" s="306">
        <v>0</v>
      </c>
      <c r="BT537" s="306">
        <v>0</v>
      </c>
      <c r="BU537" s="306">
        <v>0</v>
      </c>
      <c r="BV537" s="306">
        <v>0</v>
      </c>
      <c r="BW537" s="306">
        <v>0</v>
      </c>
      <c r="BX537" s="404">
        <v>129.39058472391807</v>
      </c>
      <c r="BY537" s="405">
        <v>361.48948804516124</v>
      </c>
      <c r="BZ537" s="788" t="s">
        <v>2441</v>
      </c>
      <c r="CA537" s="486" t="s">
        <v>462</v>
      </c>
      <c r="CB537" s="348" t="s">
        <v>462</v>
      </c>
      <c r="CC537" s="404">
        <v>35.809864200839812</v>
      </c>
      <c r="CD537" s="570">
        <v>1.9493</v>
      </c>
      <c r="CE537" s="419">
        <v>2.1442300000000003</v>
      </c>
      <c r="CF537" s="419">
        <v>2.2943261000000006</v>
      </c>
      <c r="CG537" s="419">
        <v>2.454928927000001</v>
      </c>
      <c r="CH537" s="496">
        <v>2.6267739518900011</v>
      </c>
      <c r="CI537" s="416">
        <v>11.469558978890003</v>
      </c>
      <c r="CJ537" s="405">
        <v>25.32470518633253</v>
      </c>
      <c r="CK537" s="457">
        <v>1.25</v>
      </c>
      <c r="CL537" s="458">
        <v>46.17</v>
      </c>
      <c r="CM537" s="458">
        <v>-7.57</v>
      </c>
      <c r="CN537" s="525">
        <v>3.93</v>
      </c>
      <c r="CO537" s="508">
        <v>15.84</v>
      </c>
    </row>
    <row r="538" spans="1:93" ht="11.25" customHeight="1">
      <c r="A538" s="23" t="s">
        <v>2870</v>
      </c>
      <c r="B538" s="24" t="s">
        <v>619</v>
      </c>
      <c r="C538" s="29" t="s">
        <v>496</v>
      </c>
      <c r="D538" s="117">
        <v>48</v>
      </c>
      <c r="E538" s="121">
        <v>21</v>
      </c>
      <c r="F538" s="38" t="s">
        <v>2049</v>
      </c>
      <c r="G538" s="39" t="s">
        <v>2049</v>
      </c>
      <c r="H538" s="161">
        <v>33.24</v>
      </c>
      <c r="I538" s="227">
        <v>2.3465703971119134</v>
      </c>
      <c r="J538" s="126">
        <v>0.1875</v>
      </c>
      <c r="K538" s="126">
        <v>0.19500000000000001</v>
      </c>
      <c r="L538" s="218">
        <v>4</v>
      </c>
      <c r="M538" s="140">
        <v>42040</v>
      </c>
      <c r="N538" s="27">
        <v>42044</v>
      </c>
      <c r="O538" s="28">
        <v>42065</v>
      </c>
      <c r="P538" s="93" t="s">
        <v>2739</v>
      </c>
      <c r="Q538" s="24"/>
      <c r="R538" s="224">
        <v>0.78</v>
      </c>
      <c r="S538" s="231">
        <v>30.708661417322837</v>
      </c>
      <c r="T538" s="680">
        <v>4.2901263121021715</v>
      </c>
      <c r="U538" s="227">
        <v>13.086614173228346</v>
      </c>
      <c r="V538" s="263">
        <v>12</v>
      </c>
      <c r="W538" s="161">
        <v>2.54</v>
      </c>
      <c r="X538" s="149">
        <v>0.93</v>
      </c>
      <c r="Y538" s="155">
        <v>2.1</v>
      </c>
      <c r="Z538" s="149">
        <v>1.87</v>
      </c>
      <c r="AA538" s="156">
        <v>15.3</v>
      </c>
      <c r="AB538" s="432">
        <v>126.8</v>
      </c>
      <c r="AC538" s="440">
        <v>6.27</v>
      </c>
      <c r="AD538" s="443">
        <v>25.7</v>
      </c>
      <c r="AE538" s="443">
        <v>14</v>
      </c>
      <c r="AF538" s="723">
        <v>3</v>
      </c>
      <c r="AG538" s="466">
        <v>673</v>
      </c>
      <c r="AH538" s="653">
        <v>8.1999999999999993</v>
      </c>
      <c r="AI538" s="767">
        <v>1.1100000000000001</v>
      </c>
      <c r="AJ538" s="796">
        <v>0.10076383233554122</v>
      </c>
      <c r="AK538" s="688">
        <v>0.65861094053941494</v>
      </c>
      <c r="AL538" s="634">
        <v>2.7397260273972712</v>
      </c>
      <c r="AM538" s="631">
        <v>2.818372270192615</v>
      </c>
      <c r="AN538" s="631">
        <v>2.5896304910234091</v>
      </c>
      <c r="AO538" s="638">
        <v>3.9319579005208327</v>
      </c>
      <c r="AP538" s="808">
        <v>0.75</v>
      </c>
      <c r="AQ538" s="808">
        <v>0.73</v>
      </c>
      <c r="AR538" s="809"/>
      <c r="AS538" s="808">
        <v>0.71</v>
      </c>
      <c r="AT538" s="796">
        <v>0.69</v>
      </c>
      <c r="AU538" s="809"/>
      <c r="AV538" s="821">
        <v>0.68</v>
      </c>
      <c r="AW538" s="821">
        <v>0.66</v>
      </c>
      <c r="AX538" s="811">
        <v>0.64400000000000002</v>
      </c>
      <c r="AY538" s="811">
        <v>0.60399999999999998</v>
      </c>
      <c r="AZ538" s="811">
        <v>0.56599999999999995</v>
      </c>
      <c r="BA538" s="811">
        <v>0.53600000000000003</v>
      </c>
      <c r="BB538" s="811">
        <v>0.51</v>
      </c>
      <c r="BC538" s="811">
        <v>0.48531999999999997</v>
      </c>
      <c r="BD538" s="811">
        <v>0.46</v>
      </c>
      <c r="BE538" s="811">
        <v>0.42902000000000001</v>
      </c>
      <c r="BF538" s="811">
        <v>0.41</v>
      </c>
      <c r="BG538" s="811">
        <v>0.4</v>
      </c>
      <c r="BH538" s="810">
        <v>9.2643400000000007</v>
      </c>
      <c r="BI538" s="405">
        <v>2.7397260273972712</v>
      </c>
      <c r="BJ538" s="405">
        <v>2.8169014084507005</v>
      </c>
      <c r="BK538" s="405">
        <v>2.898550724637694</v>
      </c>
      <c r="BL538" s="306">
        <v>1.4705882352941124</v>
      </c>
      <c r="BM538" s="404">
        <v>3.0303030303030276</v>
      </c>
      <c r="BN538" s="306">
        <v>2.4844720496894457</v>
      </c>
      <c r="BO538" s="306">
        <v>6.6225165562914023</v>
      </c>
      <c r="BP538" s="306">
        <v>6.7137809187279185</v>
      </c>
      <c r="BQ538" s="306">
        <v>5.5970149253731227</v>
      </c>
      <c r="BR538" s="306">
        <v>5.0980392156862786</v>
      </c>
      <c r="BS538" s="306">
        <v>5.0853045413335574</v>
      </c>
      <c r="BT538" s="306">
        <v>5.5043478260869527</v>
      </c>
      <c r="BU538" s="306">
        <v>7.2211085730268909</v>
      </c>
      <c r="BV538" s="306">
        <v>4.6390243902439066</v>
      </c>
      <c r="BW538" s="306">
        <v>2.4999999999999911</v>
      </c>
      <c r="BX538" s="404">
        <v>4.2947785615028184</v>
      </c>
      <c r="BY538" s="405">
        <v>1.7702360674051527</v>
      </c>
      <c r="BZ538" s="788" t="s">
        <v>52</v>
      </c>
      <c r="CA538" s="486">
        <v>-8.1504132850930233</v>
      </c>
      <c r="CB538" s="348">
        <v>4.936200888135323</v>
      </c>
      <c r="CC538" s="404">
        <v>62.932705066263352</v>
      </c>
      <c r="CD538" s="570">
        <v>0.82499999999999996</v>
      </c>
      <c r="CE538" s="419">
        <v>0.8767275000000001</v>
      </c>
      <c r="CF538" s="419">
        <v>0.96440025000000018</v>
      </c>
      <c r="CG538" s="419">
        <v>1.0608402750000003</v>
      </c>
      <c r="CH538" s="496">
        <v>1.1669243025000005</v>
      </c>
      <c r="CI538" s="416">
        <v>4.8938923275000015</v>
      </c>
      <c r="CJ538" s="405">
        <v>14.722901105595671</v>
      </c>
      <c r="CK538" s="457">
        <v>0.74</v>
      </c>
      <c r="CL538" s="458">
        <v>32.450000000000003</v>
      </c>
      <c r="CM538" s="458">
        <v>-6.26</v>
      </c>
      <c r="CN538" s="459">
        <v>1.03</v>
      </c>
      <c r="CO538" s="460">
        <v>15.41</v>
      </c>
    </row>
    <row r="539" spans="1:93" ht="11.25" customHeight="1">
      <c r="A539" s="23" t="s">
        <v>2580</v>
      </c>
      <c r="B539" s="24" t="s">
        <v>2581</v>
      </c>
      <c r="C539" s="29" t="s">
        <v>3590</v>
      </c>
      <c r="D539" s="199">
        <v>9</v>
      </c>
      <c r="E539" s="24">
        <v>365</v>
      </c>
      <c r="F539" s="57" t="s">
        <v>2659</v>
      </c>
      <c r="G539" s="49" t="s">
        <v>2659</v>
      </c>
      <c r="H539" s="184">
        <v>36.85</v>
      </c>
      <c r="I539" s="227">
        <v>1.5196743554952512</v>
      </c>
      <c r="J539" s="205">
        <v>0.26600000000000001</v>
      </c>
      <c r="K539" s="126">
        <v>0.28000000000000003</v>
      </c>
      <c r="L539" s="83">
        <v>5.2631578947368363</v>
      </c>
      <c r="M539" s="140">
        <v>41934</v>
      </c>
      <c r="N539" s="27">
        <v>41936</v>
      </c>
      <c r="O539" s="28">
        <v>41955</v>
      </c>
      <c r="P539" s="26" t="s">
        <v>1401</v>
      </c>
      <c r="Q539" s="91" t="s">
        <v>2545</v>
      </c>
      <c r="R539" s="224">
        <v>0.56000000000000005</v>
      </c>
      <c r="S539" s="231">
        <v>50</v>
      </c>
      <c r="T539" s="680">
        <v>143.95834604123428</v>
      </c>
      <c r="U539" s="227">
        <v>32.901785714285715</v>
      </c>
      <c r="V539" s="263">
        <v>12</v>
      </c>
      <c r="W539" s="161">
        <v>1.1200000000000001</v>
      </c>
      <c r="X539" s="149">
        <v>4.84</v>
      </c>
      <c r="Y539" s="155">
        <v>3.56</v>
      </c>
      <c r="Z539" s="149">
        <v>4.07</v>
      </c>
      <c r="AA539" s="156">
        <v>12.2</v>
      </c>
      <c r="AB539" s="432">
        <v>-9.8000000000000007</v>
      </c>
      <c r="AC539" s="440">
        <v>12.69</v>
      </c>
      <c r="AD539" s="443">
        <v>1.1000000000000001</v>
      </c>
      <c r="AE539" s="443">
        <v>6.8</v>
      </c>
      <c r="AF539" s="723">
        <v>5</v>
      </c>
      <c r="AG539" s="456">
        <v>16454</v>
      </c>
      <c r="AH539" s="653">
        <v>0</v>
      </c>
      <c r="AI539" s="767">
        <v>0.42</v>
      </c>
      <c r="AJ539" s="796">
        <v>14.156127368618032</v>
      </c>
      <c r="AK539" s="688">
        <v>1.3253943987214734</v>
      </c>
      <c r="AL539" s="634">
        <v>5.2631578947368363</v>
      </c>
      <c r="AM539" s="631">
        <v>19.470759936264635</v>
      </c>
      <c r="AN539" s="631">
        <v>15.571740105479837</v>
      </c>
      <c r="AO539" s="235">
        <v>11.748759554515198</v>
      </c>
      <c r="AP539" s="808">
        <v>0.56000000000000005</v>
      </c>
      <c r="AQ539" s="808">
        <v>0.53200000000000003</v>
      </c>
      <c r="AR539" s="809"/>
      <c r="AS539" s="808">
        <v>0.41399999999999998</v>
      </c>
      <c r="AT539" s="796">
        <v>0.32840000000000003</v>
      </c>
      <c r="AU539" s="809"/>
      <c r="AV539" s="821">
        <v>0.29880000000000001</v>
      </c>
      <c r="AW539" s="821">
        <v>0.27160000000000001</v>
      </c>
      <c r="AX539" s="811">
        <v>0.24680000000000002</v>
      </c>
      <c r="AY539" s="811">
        <v>0.22320000000000004</v>
      </c>
      <c r="AZ539" s="811">
        <v>0.20400000000000001</v>
      </c>
      <c r="BA539" s="812">
        <v>0.18320000000000003</v>
      </c>
      <c r="BB539" s="811">
        <v>0.18440000000000001</v>
      </c>
      <c r="BC539" s="811">
        <v>0.16820000000000002</v>
      </c>
      <c r="BD539" s="811">
        <v>0.1542</v>
      </c>
      <c r="BE539" s="812">
        <v>0.14580000000000001</v>
      </c>
      <c r="BF539" s="811">
        <v>0.19400000000000001</v>
      </c>
      <c r="BG539" s="812">
        <v>0</v>
      </c>
      <c r="BH539" s="810">
        <v>4.1086</v>
      </c>
      <c r="BI539" s="405">
        <v>5.2631578947368363</v>
      </c>
      <c r="BJ539" s="405">
        <v>28.502415458937215</v>
      </c>
      <c r="BK539" s="405">
        <v>26.065773447015815</v>
      </c>
      <c r="BL539" s="306">
        <v>9.9062918340026904</v>
      </c>
      <c r="BM539" s="404">
        <v>10.014727540500745</v>
      </c>
      <c r="BN539" s="306">
        <v>10.048622366288495</v>
      </c>
      <c r="BO539" s="306">
        <v>10.573476702508945</v>
      </c>
      <c r="BP539" s="306">
        <v>9.4117647058823639</v>
      </c>
      <c r="BQ539" s="306">
        <v>11.353711790392996</v>
      </c>
      <c r="BR539" s="306">
        <v>0</v>
      </c>
      <c r="BS539" s="306">
        <v>9.6313912009512457</v>
      </c>
      <c r="BT539" s="306">
        <v>9.0791180285343831</v>
      </c>
      <c r="BU539" s="306">
        <v>5.7613168724279795</v>
      </c>
      <c r="BV539" s="306">
        <v>0</v>
      </c>
      <c r="BW539" s="306">
        <v>0</v>
      </c>
      <c r="BX539" s="404">
        <v>9.7074511894786486</v>
      </c>
      <c r="BY539" s="405">
        <v>7.9291507748833654</v>
      </c>
      <c r="BZ539" s="788" t="s">
        <v>1863</v>
      </c>
      <c r="CA539" s="486">
        <v>-15.810371253310628</v>
      </c>
      <c r="CB539" s="348">
        <v>17.091414460975088</v>
      </c>
      <c r="CC539" s="404">
        <v>52.506704918047589</v>
      </c>
      <c r="CD539" s="570">
        <v>0.5656000000000001</v>
      </c>
      <c r="CE539" s="419">
        <v>0.62216000000000016</v>
      </c>
      <c r="CF539" s="419">
        <v>0.6644668800000002</v>
      </c>
      <c r="CG539" s="419">
        <v>0.70965062784000021</v>
      </c>
      <c r="CH539" s="496">
        <v>0.75790687053312022</v>
      </c>
      <c r="CI539" s="416">
        <v>3.3197843783731207</v>
      </c>
      <c r="CJ539" s="405">
        <v>9.0089128314060254</v>
      </c>
      <c r="CK539" s="457">
        <v>0.81</v>
      </c>
      <c r="CL539" s="458">
        <v>29.19</v>
      </c>
      <c r="CM539" s="458">
        <v>-8.09</v>
      </c>
      <c r="CN539" s="525">
        <v>2.57</v>
      </c>
      <c r="CO539" s="508">
        <v>6.67</v>
      </c>
    </row>
    <row r="540" spans="1:93" ht="11.25" customHeight="1">
      <c r="A540" s="23" t="s">
        <v>1297</v>
      </c>
      <c r="B540" s="24" t="s">
        <v>2942</v>
      </c>
      <c r="C540" s="217" t="s">
        <v>3547</v>
      </c>
      <c r="D540" s="199">
        <v>5</v>
      </c>
      <c r="E540" s="24">
        <v>558</v>
      </c>
      <c r="F540" s="38" t="s">
        <v>2049</v>
      </c>
      <c r="G540" s="39" t="s">
        <v>2049</v>
      </c>
      <c r="H540" s="184">
        <v>147.22999999999999</v>
      </c>
      <c r="I540" s="227">
        <v>1.4399239285471714</v>
      </c>
      <c r="J540" s="126">
        <v>0.44</v>
      </c>
      <c r="K540" s="126">
        <v>0.53</v>
      </c>
      <c r="L540" s="83">
        <v>20.45454545454546</v>
      </c>
      <c r="M540" s="140">
        <v>41963</v>
      </c>
      <c r="N540" s="27">
        <v>41967</v>
      </c>
      <c r="O540" s="28">
        <v>41983</v>
      </c>
      <c r="P540" s="93" t="s">
        <v>2157</v>
      </c>
      <c r="Q540" s="24"/>
      <c r="R540" s="224">
        <v>2.12</v>
      </c>
      <c r="S540" s="231">
        <v>29.691876750700285</v>
      </c>
      <c r="T540" s="680">
        <v>88.327297193867622</v>
      </c>
      <c r="U540" s="227">
        <v>20.620448179271708</v>
      </c>
      <c r="V540" s="263">
        <v>12</v>
      </c>
      <c r="W540" s="161">
        <v>7.14</v>
      </c>
      <c r="X540" s="149">
        <v>2.06</v>
      </c>
      <c r="Y540" s="155">
        <v>2.61</v>
      </c>
      <c r="Z540" s="149">
        <v>3.87</v>
      </c>
      <c r="AA540" s="156">
        <v>18.899999999999999</v>
      </c>
      <c r="AB540" s="432">
        <v>20.399999999999999</v>
      </c>
      <c r="AC540" s="440">
        <v>11.86</v>
      </c>
      <c r="AD540" s="443">
        <v>25.2</v>
      </c>
      <c r="AE540" s="443">
        <v>10</v>
      </c>
      <c r="AF540" s="723">
        <v>5</v>
      </c>
      <c r="AG540" s="456">
        <v>8557</v>
      </c>
      <c r="AH540" s="653">
        <v>0.8</v>
      </c>
      <c r="AI540" s="767">
        <v>0.42</v>
      </c>
      <c r="AJ540" s="796">
        <v>0.3588522465652465</v>
      </c>
      <c r="AK540" s="688">
        <v>1.4252234315700001</v>
      </c>
      <c r="AL540" s="635">
        <v>17.088607594936711</v>
      </c>
      <c r="AM540" s="636">
        <v>12.480211777541573</v>
      </c>
      <c r="AN540" s="636">
        <v>9.043076613444212</v>
      </c>
      <c r="AO540" s="236">
        <v>6.3450238139030057</v>
      </c>
      <c r="AP540" s="814">
        <v>1.85</v>
      </c>
      <c r="AQ540" s="814">
        <v>1.58</v>
      </c>
      <c r="AR540" s="815"/>
      <c r="AS540" s="814">
        <v>1.4</v>
      </c>
      <c r="AT540" s="797">
        <v>1.3</v>
      </c>
      <c r="AU540" s="815"/>
      <c r="AV540" s="828">
        <v>1.22</v>
      </c>
      <c r="AW540" s="829">
        <v>1.2</v>
      </c>
      <c r="AX540" s="820">
        <v>1.2</v>
      </c>
      <c r="AY540" s="817">
        <v>1.1100000000000001</v>
      </c>
      <c r="AZ540" s="817">
        <v>1.08</v>
      </c>
      <c r="BA540" s="820">
        <v>1</v>
      </c>
      <c r="BB540" s="820">
        <v>1</v>
      </c>
      <c r="BC540" s="817">
        <v>1</v>
      </c>
      <c r="BD540" s="817">
        <v>0.97</v>
      </c>
      <c r="BE540" s="817">
        <v>0.96</v>
      </c>
      <c r="BF540" s="817">
        <v>0.94</v>
      </c>
      <c r="BG540" s="817">
        <v>0.9</v>
      </c>
      <c r="BH540" s="816">
        <v>18.71</v>
      </c>
      <c r="BI540" s="409">
        <v>17.088607594936711</v>
      </c>
      <c r="BJ540" s="409">
        <v>12.857142857142879</v>
      </c>
      <c r="BK540" s="409">
        <v>7.6923076923076872</v>
      </c>
      <c r="BL540" s="395">
        <v>6.5573770491803351</v>
      </c>
      <c r="BM540" s="408">
        <v>1.6666666666666607</v>
      </c>
      <c r="BN540" s="395">
        <v>0</v>
      </c>
      <c r="BO540" s="395">
        <v>8.108108108108091</v>
      </c>
      <c r="BP540" s="395">
        <v>2.7777777777777901</v>
      </c>
      <c r="BQ540" s="395">
        <v>8.0000000000000071</v>
      </c>
      <c r="BR540" s="395">
        <v>0</v>
      </c>
      <c r="BS540" s="395">
        <v>0</v>
      </c>
      <c r="BT540" s="395">
        <v>3.0927835051546504</v>
      </c>
      <c r="BU540" s="395">
        <v>1.0416666666666741</v>
      </c>
      <c r="BV540" s="395">
        <v>2.1276595744680771</v>
      </c>
      <c r="BW540" s="395">
        <v>4.4444444444444287</v>
      </c>
      <c r="BX540" s="408">
        <v>5.0303027957902673</v>
      </c>
      <c r="BY540" s="409">
        <v>4.8655515296348009</v>
      </c>
      <c r="BZ540" s="654" t="s">
        <v>2558</v>
      </c>
      <c r="CA540" s="487">
        <v>-10.137447637280324</v>
      </c>
      <c r="CB540" s="349">
        <v>10.483000541991384</v>
      </c>
      <c r="CC540" s="408">
        <v>67.057969118571549</v>
      </c>
      <c r="CD540" s="574">
        <v>2.0350000000000001</v>
      </c>
      <c r="CE540" s="419">
        <v>2.2385000000000002</v>
      </c>
      <c r="CF540" s="419">
        <v>2.4623500000000003</v>
      </c>
      <c r="CG540" s="419">
        <v>2.7085850000000007</v>
      </c>
      <c r="CH540" s="496">
        <v>2.9794435000000008</v>
      </c>
      <c r="CI540" s="416">
        <v>12.423878500000002</v>
      </c>
      <c r="CJ540" s="405">
        <v>8.4384150648645004</v>
      </c>
      <c r="CK540" s="457">
        <v>1.34</v>
      </c>
      <c r="CL540" s="458">
        <v>37.33</v>
      </c>
      <c r="CM540" s="458">
        <v>-0.8</v>
      </c>
      <c r="CN540" s="525">
        <v>7.21</v>
      </c>
      <c r="CO540" s="508">
        <v>16.420000000000002</v>
      </c>
    </row>
    <row r="541" spans="1:93" ht="11.25" customHeight="1">
      <c r="A541" s="15" t="s">
        <v>1471</v>
      </c>
      <c r="B541" s="16" t="s">
        <v>1472</v>
      </c>
      <c r="C541" s="22" t="s">
        <v>1881</v>
      </c>
      <c r="D541" s="216">
        <v>6</v>
      </c>
      <c r="E541" s="24">
        <v>430</v>
      </c>
      <c r="F541" s="78" t="s">
        <v>2659</v>
      </c>
      <c r="G541" s="50" t="s">
        <v>2659</v>
      </c>
      <c r="H541" s="183">
        <v>55.74</v>
      </c>
      <c r="I541" s="226">
        <v>1.3993541442411195</v>
      </c>
      <c r="J541" s="127">
        <v>0.17</v>
      </c>
      <c r="K541" s="127">
        <v>0.19500000000000001</v>
      </c>
      <c r="L541" s="96">
        <v>14.705882352941169</v>
      </c>
      <c r="M541" s="105">
        <v>41887</v>
      </c>
      <c r="N541" s="20">
        <v>41891</v>
      </c>
      <c r="O541" s="21">
        <v>41905</v>
      </c>
      <c r="P541" s="269" t="s">
        <v>2788</v>
      </c>
      <c r="Q541" s="776"/>
      <c r="R541" s="938">
        <v>0.78</v>
      </c>
      <c r="S541" s="1183">
        <v>120</v>
      </c>
      <c r="T541" s="1117">
        <v>447.67499252375717</v>
      </c>
      <c r="U541" s="1185">
        <v>85.753846153846155</v>
      </c>
      <c r="V541" s="267">
        <v>6</v>
      </c>
      <c r="W541" s="169">
        <v>0.65</v>
      </c>
      <c r="X541" s="876">
        <v>8.68</v>
      </c>
      <c r="Y541" s="170">
        <v>3.43</v>
      </c>
      <c r="Z541" s="171">
        <v>7.87</v>
      </c>
      <c r="AA541" s="172">
        <v>7.4</v>
      </c>
      <c r="AB541" s="965">
        <v>-109.6</v>
      </c>
      <c r="AC541" s="441">
        <v>9.6199999999999992</v>
      </c>
      <c r="AD541" s="442">
        <v>-16.600000000000001</v>
      </c>
      <c r="AE541" s="442">
        <v>9.8800000000000008</v>
      </c>
      <c r="AF541" s="724">
        <v>9</v>
      </c>
      <c r="AG541" s="461">
        <v>3745</v>
      </c>
      <c r="AH541" s="678">
        <v>0.4</v>
      </c>
      <c r="AI541" s="768">
        <v>4.74</v>
      </c>
      <c r="AJ541" s="795" t="s">
        <v>462</v>
      </c>
      <c r="AK541" s="794" t="s">
        <v>462</v>
      </c>
      <c r="AL541" s="634">
        <v>23.728813559322038</v>
      </c>
      <c r="AM541" s="631">
        <v>27.766874776081107</v>
      </c>
      <c r="AN541" s="631">
        <v>42.325451244828159</v>
      </c>
      <c r="AO541" s="235" t="s">
        <v>462</v>
      </c>
      <c r="AP541" s="808">
        <v>0.73</v>
      </c>
      <c r="AQ541" s="808">
        <v>0.59</v>
      </c>
      <c r="AR541" s="809"/>
      <c r="AS541" s="808">
        <v>0.45</v>
      </c>
      <c r="AT541" s="796">
        <v>0.35</v>
      </c>
      <c r="AU541" s="809"/>
      <c r="AV541" s="821">
        <v>0.27500000000000002</v>
      </c>
      <c r="AW541" s="821">
        <v>0.125</v>
      </c>
      <c r="AX541" s="812">
        <v>0</v>
      </c>
      <c r="AY541" s="812">
        <v>0</v>
      </c>
      <c r="AZ541" s="812">
        <v>0</v>
      </c>
      <c r="BA541" s="812">
        <v>0</v>
      </c>
      <c r="BB541" s="812">
        <v>0</v>
      </c>
      <c r="BC541" s="812">
        <v>0</v>
      </c>
      <c r="BD541" s="812">
        <v>0</v>
      </c>
      <c r="BE541" s="812">
        <v>0</v>
      </c>
      <c r="BF541" s="812">
        <v>0</v>
      </c>
      <c r="BG541" s="812">
        <v>0</v>
      </c>
      <c r="BH541" s="810">
        <v>2.52</v>
      </c>
      <c r="BI541" s="405">
        <v>23.728813559322038</v>
      </c>
      <c r="BJ541" s="405">
        <v>31.111111111111111</v>
      </c>
      <c r="BK541" s="405">
        <v>28.57142857142858</v>
      </c>
      <c r="BL541" s="306">
        <v>27.272727272727249</v>
      </c>
      <c r="BM541" s="404">
        <v>120</v>
      </c>
      <c r="BN541" s="306">
        <v>0</v>
      </c>
      <c r="BO541" s="306">
        <v>0</v>
      </c>
      <c r="BP541" s="306">
        <v>0</v>
      </c>
      <c r="BQ541" s="306">
        <v>0</v>
      </c>
      <c r="BR541" s="306">
        <v>0</v>
      </c>
      <c r="BS541" s="306">
        <v>0</v>
      </c>
      <c r="BT541" s="306">
        <v>0</v>
      </c>
      <c r="BU541" s="306">
        <v>0</v>
      </c>
      <c r="BV541" s="306">
        <v>0</v>
      </c>
      <c r="BW541" s="306">
        <v>0</v>
      </c>
      <c r="BX541" s="404">
        <v>15.378938700972601</v>
      </c>
      <c r="BY541" s="405">
        <v>30.488697006685054</v>
      </c>
      <c r="BZ541" s="788" t="s">
        <v>2442</v>
      </c>
      <c r="CA541" s="486">
        <v>-42.029040764776873</v>
      </c>
      <c r="CB541" s="348">
        <v>43.724805389069282</v>
      </c>
      <c r="CC541" s="404">
        <v>40.944615384615389</v>
      </c>
      <c r="CD541" s="570">
        <v>0.73729999999999996</v>
      </c>
      <c r="CE541" s="417">
        <v>0.80822826000000003</v>
      </c>
      <c r="CF541" s="417">
        <v>0.88808121208800006</v>
      </c>
      <c r="CG541" s="417">
        <v>0.97582363584229448</v>
      </c>
      <c r="CH541" s="495">
        <v>1.0722350110635133</v>
      </c>
      <c r="CI541" s="418">
        <v>4.4816681189938077</v>
      </c>
      <c r="CJ541" s="407">
        <v>8.0403087890093428</v>
      </c>
      <c r="CK541" s="462">
        <v>0.8</v>
      </c>
      <c r="CL541" s="463">
        <v>22.44</v>
      </c>
      <c r="CM541" s="463">
        <v>-19.3</v>
      </c>
      <c r="CN541" s="529">
        <v>7.14</v>
      </c>
      <c r="CO541" s="530">
        <v>-3.65</v>
      </c>
    </row>
    <row r="542" spans="1:93" ht="11.25" customHeight="1">
      <c r="A542" s="23" t="s">
        <v>2105</v>
      </c>
      <c r="B542" s="24" t="s">
        <v>2106</v>
      </c>
      <c r="C542" s="29" t="s">
        <v>1958</v>
      </c>
      <c r="D542" s="199">
        <v>32</v>
      </c>
      <c r="E542" s="121">
        <v>81</v>
      </c>
      <c r="F542" s="38" t="s">
        <v>2049</v>
      </c>
      <c r="G542" s="39" t="s">
        <v>2049</v>
      </c>
      <c r="H542" s="161">
        <v>46.83</v>
      </c>
      <c r="I542" s="227">
        <v>2.7332906256673075</v>
      </c>
      <c r="J542" s="126">
        <v>0.31</v>
      </c>
      <c r="K542" s="126">
        <v>0.32</v>
      </c>
      <c r="L542" s="218">
        <v>3.2258064516129004</v>
      </c>
      <c r="M542" s="140">
        <v>41773</v>
      </c>
      <c r="N542" s="27">
        <v>41775</v>
      </c>
      <c r="O542" s="28">
        <v>41800</v>
      </c>
      <c r="P542" s="93" t="s">
        <v>2157</v>
      </c>
      <c r="Q542" s="24"/>
      <c r="R542" s="58">
        <v>1.28</v>
      </c>
      <c r="S542" s="231">
        <v>55.172413793103459</v>
      </c>
      <c r="T542" s="647">
        <v>68.105570278383951</v>
      </c>
      <c r="U542" s="227">
        <v>20.185344827586206</v>
      </c>
      <c r="V542" s="492">
        <v>12</v>
      </c>
      <c r="W542" s="161">
        <v>2.3199999999999998</v>
      </c>
      <c r="X542" s="149">
        <v>3.52</v>
      </c>
      <c r="Y542" s="155">
        <v>0.95</v>
      </c>
      <c r="Z542" s="149">
        <v>3.15</v>
      </c>
      <c r="AA542" s="156">
        <v>14.2</v>
      </c>
      <c r="AB542" s="432">
        <v>9.4</v>
      </c>
      <c r="AC542" s="440">
        <v>10.81</v>
      </c>
      <c r="AD542" s="443">
        <v>9.1</v>
      </c>
      <c r="AE542" s="440">
        <v>5.74</v>
      </c>
      <c r="AF542" s="723">
        <v>16</v>
      </c>
      <c r="AG542" s="456">
        <v>4742</v>
      </c>
      <c r="AH542" s="653">
        <v>0.8</v>
      </c>
      <c r="AI542" s="767">
        <v>0.82</v>
      </c>
      <c r="AJ542" s="796">
        <v>0.36200148073860405</v>
      </c>
      <c r="AK542" s="688">
        <v>0.88160184184921042</v>
      </c>
      <c r="AL542" s="634">
        <v>3.2520325203251987</v>
      </c>
      <c r="AM542" s="631">
        <v>3.3638380332860152</v>
      </c>
      <c r="AN542" s="631">
        <v>3.294213474721297</v>
      </c>
      <c r="AO542" s="638">
        <v>3.7366227228059046</v>
      </c>
      <c r="AP542" s="808">
        <v>1.27</v>
      </c>
      <c r="AQ542" s="808">
        <v>1.23</v>
      </c>
      <c r="AR542" s="809"/>
      <c r="AS542" s="808">
        <v>1.19</v>
      </c>
      <c r="AT542" s="796">
        <v>1.1499999999999999</v>
      </c>
      <c r="AU542" s="809"/>
      <c r="AV542" s="821">
        <v>1.1100000000000001</v>
      </c>
      <c r="AW542" s="827">
        <v>1.08</v>
      </c>
      <c r="AX542" s="821">
        <v>1.07</v>
      </c>
      <c r="AY542" s="811">
        <v>1.02</v>
      </c>
      <c r="AZ542" s="811">
        <v>0.96</v>
      </c>
      <c r="BA542" s="811">
        <v>0.92</v>
      </c>
      <c r="BB542" s="811">
        <v>0.88</v>
      </c>
      <c r="BC542" s="812">
        <v>0.84</v>
      </c>
      <c r="BD542" s="811">
        <v>0.83</v>
      </c>
      <c r="BE542" s="812">
        <v>0.8</v>
      </c>
      <c r="BF542" s="811">
        <v>0.79</v>
      </c>
      <c r="BG542" s="811">
        <v>0.75</v>
      </c>
      <c r="BH542" s="810">
        <v>15.89</v>
      </c>
      <c r="BI542" s="405">
        <v>3.2520325203251987</v>
      </c>
      <c r="BJ542" s="405">
        <v>3.3613445378151363</v>
      </c>
      <c r="BK542" s="405">
        <v>3.4782608695652195</v>
      </c>
      <c r="BL542" s="306">
        <v>3.603603603603589</v>
      </c>
      <c r="BM542" s="404">
        <v>2.7777777777777901</v>
      </c>
      <c r="BN542" s="306">
        <v>0.93457943925234765</v>
      </c>
      <c r="BO542" s="306">
        <v>4.9019607843137303</v>
      </c>
      <c r="BP542" s="306">
        <v>6.25</v>
      </c>
      <c r="BQ542" s="306">
        <v>4.3478260869565188</v>
      </c>
      <c r="BR542" s="306">
        <v>4.5454545454545414</v>
      </c>
      <c r="BS542" s="306">
        <v>4.7619047619047672</v>
      </c>
      <c r="BT542" s="306">
        <v>1.2048192771084265</v>
      </c>
      <c r="BU542" s="306">
        <v>3.7499999999999867</v>
      </c>
      <c r="BV542" s="306">
        <v>1.2658227848101333</v>
      </c>
      <c r="BW542" s="306">
        <v>5.3333333333333455</v>
      </c>
      <c r="BX542" s="404">
        <v>3.584581354814715</v>
      </c>
      <c r="BY542" s="405">
        <v>1.4989505762946405</v>
      </c>
      <c r="BZ542" s="788" t="s">
        <v>1464</v>
      </c>
      <c r="CA542" s="486">
        <v>-14.157840727197602</v>
      </c>
      <c r="CB542" s="348">
        <v>6.0275041003886045</v>
      </c>
      <c r="CC542" s="404">
        <v>56.632771416714057</v>
      </c>
      <c r="CD542" s="570">
        <v>1.3893800000000001</v>
      </c>
      <c r="CE542" s="419">
        <v>1.5283180000000003</v>
      </c>
      <c r="CF542" s="419">
        <v>1.6160434532000001</v>
      </c>
      <c r="CG542" s="419">
        <v>1.70880434741368</v>
      </c>
      <c r="CH542" s="496">
        <v>1.8068897169552252</v>
      </c>
      <c r="CI542" s="416">
        <v>8.0494355175689059</v>
      </c>
      <c r="CJ542" s="405">
        <v>17.188630189128563</v>
      </c>
      <c r="CK542" s="457">
        <v>0.86</v>
      </c>
      <c r="CL542" s="458">
        <v>33.340000000000003</v>
      </c>
      <c r="CM542" s="458">
        <v>-1.65</v>
      </c>
      <c r="CN542" s="459">
        <v>5.0199999999999996</v>
      </c>
      <c r="CO542" s="460">
        <v>12.77</v>
      </c>
    </row>
    <row r="543" spans="1:93" ht="11.25" customHeight="1">
      <c r="A543" s="23" t="s">
        <v>3553</v>
      </c>
      <c r="B543" s="24" t="s">
        <v>3554</v>
      </c>
      <c r="C543" s="217" t="s">
        <v>1768</v>
      </c>
      <c r="D543" s="199">
        <v>5</v>
      </c>
      <c r="E543" s="24">
        <v>654</v>
      </c>
      <c r="F543" s="57" t="s">
        <v>2659</v>
      </c>
      <c r="G543" s="49" t="s">
        <v>2659</v>
      </c>
      <c r="H543" s="184">
        <v>7.6</v>
      </c>
      <c r="I543" s="227">
        <v>3.6842105263157898</v>
      </c>
      <c r="J543" s="126">
        <v>6.5000000000000002E-2</v>
      </c>
      <c r="K543" s="126">
        <v>7.0000000000000007E-2</v>
      </c>
      <c r="L543" s="83">
        <v>7.6923076923077094</v>
      </c>
      <c r="M543" s="140">
        <v>42074</v>
      </c>
      <c r="N543" s="27">
        <v>42076</v>
      </c>
      <c r="O543" s="28">
        <v>42104</v>
      </c>
      <c r="P543" s="93" t="s">
        <v>919</v>
      </c>
      <c r="Q543" s="627"/>
      <c r="R543" s="58">
        <v>0.28000000000000003</v>
      </c>
      <c r="S543" s="231">
        <v>133.33333333333334</v>
      </c>
      <c r="T543" s="647">
        <v>115.97569920132833</v>
      </c>
      <c r="U543" s="227">
        <v>36.19047619047619</v>
      </c>
      <c r="V543" s="492">
        <v>12</v>
      </c>
      <c r="W543" s="161">
        <v>0.21</v>
      </c>
      <c r="X543" s="149">
        <v>14.48</v>
      </c>
      <c r="Y543" s="155">
        <v>0.69</v>
      </c>
      <c r="Z543" s="149">
        <v>2.9</v>
      </c>
      <c r="AA543" s="156">
        <v>8.3000000000000007</v>
      </c>
      <c r="AB543" s="432">
        <v>17.100000000000001</v>
      </c>
      <c r="AC543" s="440">
        <v>64.290000000000006</v>
      </c>
      <c r="AD543" s="443">
        <v>-30.5</v>
      </c>
      <c r="AE543" s="440">
        <v>2.5</v>
      </c>
      <c r="AF543" s="723">
        <v>3</v>
      </c>
      <c r="AG543" s="456">
        <v>80</v>
      </c>
      <c r="AH543" s="653">
        <v>7.4</v>
      </c>
      <c r="AI543" s="767">
        <v>9.23</v>
      </c>
      <c r="AJ543" s="796" t="s">
        <v>462</v>
      </c>
      <c r="AK543" s="688" t="s">
        <v>462</v>
      </c>
      <c r="AL543" s="634">
        <v>46.428571428571395</v>
      </c>
      <c r="AM543" s="543">
        <v>117.2240742884306</v>
      </c>
      <c r="AN543" s="631">
        <v>59.273958201945561</v>
      </c>
      <c r="AO543" s="235" t="s">
        <v>462</v>
      </c>
      <c r="AP543" s="808">
        <v>0.20499999999999999</v>
      </c>
      <c r="AQ543" s="808">
        <v>0.14000000000000001</v>
      </c>
      <c r="AR543" s="809"/>
      <c r="AS543" s="808">
        <v>0.09</v>
      </c>
      <c r="AT543" s="796">
        <v>0.02</v>
      </c>
      <c r="AU543" s="809"/>
      <c r="AV543" s="827">
        <v>0</v>
      </c>
      <c r="AW543" s="827">
        <v>0.02</v>
      </c>
      <c r="AX543" s="812">
        <v>0.68</v>
      </c>
      <c r="AY543" s="812">
        <v>0.68</v>
      </c>
      <c r="AZ543" s="812">
        <v>0.68</v>
      </c>
      <c r="BA543" s="811">
        <v>0.51</v>
      </c>
      <c r="BB543" s="812">
        <v>0</v>
      </c>
      <c r="BC543" s="812">
        <v>0</v>
      </c>
      <c r="BD543" s="812">
        <v>0</v>
      </c>
      <c r="BE543" s="812">
        <v>0</v>
      </c>
      <c r="BF543" s="812">
        <v>0</v>
      </c>
      <c r="BG543" s="812">
        <v>0</v>
      </c>
      <c r="BH543" s="810">
        <v>3.0249999999999999</v>
      </c>
      <c r="BI543" s="405">
        <v>46.428571428571395</v>
      </c>
      <c r="BJ543" s="405">
        <v>55.555555555555578</v>
      </c>
      <c r="BK543" s="405">
        <v>350</v>
      </c>
      <c r="BL543" s="306">
        <v>0</v>
      </c>
      <c r="BM543" s="404">
        <v>0</v>
      </c>
      <c r="BN543" s="306">
        <v>0</v>
      </c>
      <c r="BO543" s="306">
        <v>0</v>
      </c>
      <c r="BP543" s="306">
        <v>0</v>
      </c>
      <c r="BQ543" s="306">
        <v>33.33333333333335</v>
      </c>
      <c r="BR543" s="306">
        <v>0</v>
      </c>
      <c r="BS543" s="306">
        <v>0</v>
      </c>
      <c r="BT543" s="306">
        <v>0</v>
      </c>
      <c r="BU543" s="306">
        <v>0</v>
      </c>
      <c r="BV543" s="306">
        <v>0</v>
      </c>
      <c r="BW543" s="306">
        <v>0</v>
      </c>
      <c r="BX543" s="404">
        <v>32.354497354497354</v>
      </c>
      <c r="BY543" s="405">
        <v>86.852726160692214</v>
      </c>
      <c r="BZ543" s="788" t="s">
        <v>2637</v>
      </c>
      <c r="CA543" s="486">
        <v>26.767692537785159</v>
      </c>
      <c r="CB543" s="348">
        <v>62.958168728261349</v>
      </c>
      <c r="CC543" s="404">
        <v>47.147106227106235</v>
      </c>
      <c r="CD543" s="570">
        <v>0.22550000000000001</v>
      </c>
      <c r="CE543" s="419">
        <v>0.24805000000000002</v>
      </c>
      <c r="CF543" s="419">
        <v>0.25425124999999998</v>
      </c>
      <c r="CG543" s="419">
        <v>0.26060753124999997</v>
      </c>
      <c r="CH543" s="496">
        <v>0.26712271953124994</v>
      </c>
      <c r="CI543" s="416">
        <v>1.25553150078125</v>
      </c>
      <c r="CJ543" s="405">
        <v>16.52015132606908</v>
      </c>
      <c r="CK543" s="457">
        <v>1.59</v>
      </c>
      <c r="CL543" s="458">
        <v>29.61</v>
      </c>
      <c r="CM543" s="458">
        <v>-9.2899999999999991</v>
      </c>
      <c r="CN543" s="525">
        <v>2.06</v>
      </c>
      <c r="CO543" s="508">
        <v>0.06</v>
      </c>
    </row>
    <row r="544" spans="1:93" ht="11.25" customHeight="1">
      <c r="A544" s="23" t="s">
        <v>3561</v>
      </c>
      <c r="B544" s="24" t="s">
        <v>3562</v>
      </c>
      <c r="C544" s="29" t="s">
        <v>2172</v>
      </c>
      <c r="D544" s="199">
        <v>16</v>
      </c>
      <c r="E544" s="121">
        <v>187</v>
      </c>
      <c r="F544" s="38" t="s">
        <v>2049</v>
      </c>
      <c r="G544" s="39" t="s">
        <v>2049</v>
      </c>
      <c r="H544" s="184">
        <v>56.68</v>
      </c>
      <c r="I544" s="227">
        <v>3.5462244177840505</v>
      </c>
      <c r="J544" s="1031">
        <v>0.47249999999999998</v>
      </c>
      <c r="K544" s="113">
        <v>0.50249999999999995</v>
      </c>
      <c r="L544" s="83">
        <v>6.3492063492063489</v>
      </c>
      <c r="M544" s="140">
        <v>41991</v>
      </c>
      <c r="N544" s="27">
        <v>41995</v>
      </c>
      <c r="O544" s="28">
        <v>42003</v>
      </c>
      <c r="P544" s="93" t="s">
        <v>954</v>
      </c>
      <c r="Q544" s="24"/>
      <c r="R544" s="58">
        <v>2.0099999999999998</v>
      </c>
      <c r="S544" s="231">
        <v>70.526315789473671</v>
      </c>
      <c r="T544" s="680">
        <v>38.812788508160544</v>
      </c>
      <c r="U544" s="227">
        <v>19.887719298245614</v>
      </c>
      <c r="V544" s="263">
        <v>12</v>
      </c>
      <c r="W544" s="161">
        <v>2.85</v>
      </c>
      <c r="X544" s="149">
        <v>3.31</v>
      </c>
      <c r="Y544" s="155">
        <v>2.2999999999999998</v>
      </c>
      <c r="Z544" s="149">
        <v>2.1800000000000002</v>
      </c>
      <c r="AA544" s="156">
        <v>10.8</v>
      </c>
      <c r="AB544" s="432">
        <v>-14.6</v>
      </c>
      <c r="AC544" s="440">
        <v>3.78</v>
      </c>
      <c r="AD544" s="443">
        <v>-0.2</v>
      </c>
      <c r="AE544" s="443">
        <v>6</v>
      </c>
      <c r="AF544" s="723">
        <v>4</v>
      </c>
      <c r="AG544" s="456">
        <v>1907</v>
      </c>
      <c r="AH544" s="653">
        <v>0.4</v>
      </c>
      <c r="AI544" s="767">
        <v>1.36</v>
      </c>
      <c r="AJ544" s="796" t="s">
        <v>462</v>
      </c>
      <c r="AK544" s="688">
        <v>1.0963248056620809</v>
      </c>
      <c r="AL544" s="634">
        <v>4.9999999999999822</v>
      </c>
      <c r="AM544" s="631">
        <v>8.0683011559477222</v>
      </c>
      <c r="AN544" s="631">
        <v>9.6940240464664651</v>
      </c>
      <c r="AO544" s="235">
        <v>8.842291989017026</v>
      </c>
      <c r="AP544" s="808">
        <v>1.89</v>
      </c>
      <c r="AQ544" s="808">
        <v>1.8</v>
      </c>
      <c r="AR544" s="809"/>
      <c r="AS544" s="808">
        <v>1.65</v>
      </c>
      <c r="AT544" s="796">
        <v>1.4975000000000001</v>
      </c>
      <c r="AU544" s="809"/>
      <c r="AV544" s="821">
        <v>1.355</v>
      </c>
      <c r="AW544" s="821">
        <v>1.19</v>
      </c>
      <c r="AX544" s="811">
        <v>1.08</v>
      </c>
      <c r="AY544" s="811">
        <v>0.98</v>
      </c>
      <c r="AZ544" s="811">
        <v>0.9</v>
      </c>
      <c r="BA544" s="811">
        <v>0.85</v>
      </c>
      <c r="BB544" s="811">
        <v>0.81</v>
      </c>
      <c r="BC544" s="811">
        <v>0.77</v>
      </c>
      <c r="BD544" s="811">
        <v>0.75</v>
      </c>
      <c r="BE544" s="811">
        <v>0.74</v>
      </c>
      <c r="BF544" s="811">
        <v>0.73</v>
      </c>
      <c r="BG544" s="811">
        <v>0.72</v>
      </c>
      <c r="BH544" s="810">
        <v>17.712499999999999</v>
      </c>
      <c r="BI544" s="405">
        <v>4.9999999999999822</v>
      </c>
      <c r="BJ544" s="405">
        <v>9.0909090909091042</v>
      </c>
      <c r="BK544" s="405">
        <v>10.183639398998313</v>
      </c>
      <c r="BL544" s="306">
        <v>10.516605166051662</v>
      </c>
      <c r="BM544" s="404">
        <v>13.86554621848739</v>
      </c>
      <c r="BN544" s="306">
        <v>10.185185185185164</v>
      </c>
      <c r="BO544" s="306">
        <v>10.204081632653072</v>
      </c>
      <c r="BP544" s="306">
        <v>8.8888888888888786</v>
      </c>
      <c r="BQ544" s="306">
        <v>5.8823529411764719</v>
      </c>
      <c r="BR544" s="306">
        <v>4.9382716049382713</v>
      </c>
      <c r="BS544" s="306">
        <v>5.1948051948051965</v>
      </c>
      <c r="BT544" s="306">
        <v>2.6666666666666616</v>
      </c>
      <c r="BU544" s="306">
        <v>1.3513513513513598</v>
      </c>
      <c r="BV544" s="306">
        <v>1.3698630136986356</v>
      </c>
      <c r="BW544" s="306">
        <v>1.388888888888884</v>
      </c>
      <c r="BX544" s="404">
        <v>6.715137016179936</v>
      </c>
      <c r="BY544" s="405">
        <v>3.8591756076700743</v>
      </c>
      <c r="BZ544" s="788" t="s">
        <v>52</v>
      </c>
      <c r="CA544" s="486">
        <v>-6.6474708339950972</v>
      </c>
      <c r="CB544" s="348">
        <v>13.240248464250516</v>
      </c>
      <c r="CC544" s="404">
        <v>55.523076769636816</v>
      </c>
      <c r="CD544" s="570">
        <v>1.9088999999999998</v>
      </c>
      <c r="CE544" s="419">
        <v>1.9810564199999998</v>
      </c>
      <c r="CF544" s="419">
        <v>2.0999198051999999</v>
      </c>
      <c r="CG544" s="419">
        <v>2.2259149935120002</v>
      </c>
      <c r="CH544" s="496">
        <v>2.3594698931227205</v>
      </c>
      <c r="CI544" s="416">
        <v>10.57526111183472</v>
      </c>
      <c r="CJ544" s="405">
        <v>18.657835412552433</v>
      </c>
      <c r="CK544" s="457">
        <v>0.69</v>
      </c>
      <c r="CL544" s="458">
        <v>10.32</v>
      </c>
      <c r="CM544" s="458">
        <v>-7.43</v>
      </c>
      <c r="CN544" s="525">
        <v>-3.2</v>
      </c>
      <c r="CO544" s="508">
        <v>0.11</v>
      </c>
    </row>
    <row r="545" spans="1:93" ht="11.25" customHeight="1">
      <c r="A545" s="23" t="s">
        <v>2813</v>
      </c>
      <c r="B545" s="24" t="s">
        <v>2814</v>
      </c>
      <c r="C545" s="29" t="s">
        <v>2000</v>
      </c>
      <c r="D545" s="199">
        <v>14</v>
      </c>
      <c r="E545" s="121">
        <v>203</v>
      </c>
      <c r="F545" s="38" t="s">
        <v>2049</v>
      </c>
      <c r="G545" s="39" t="s">
        <v>2049</v>
      </c>
      <c r="H545" s="184">
        <v>45.79</v>
      </c>
      <c r="I545" s="227">
        <v>4.5861541821358376</v>
      </c>
      <c r="J545" s="126">
        <v>0.50749999999999995</v>
      </c>
      <c r="K545" s="126">
        <v>0.52500000000000002</v>
      </c>
      <c r="L545" s="83">
        <v>3.4482758620689724</v>
      </c>
      <c r="M545" s="140">
        <v>41760</v>
      </c>
      <c r="N545" s="27">
        <v>41764</v>
      </c>
      <c r="O545" s="28">
        <v>41796</v>
      </c>
      <c r="P545" s="93" t="s">
        <v>2776</v>
      </c>
      <c r="Q545" s="32"/>
      <c r="R545" s="58">
        <v>2.1</v>
      </c>
      <c r="S545" s="231">
        <v>95.454545454545453</v>
      </c>
      <c r="T545" s="680">
        <v>39.045156533967607</v>
      </c>
      <c r="U545" s="227">
        <v>20.813636363636363</v>
      </c>
      <c r="V545" s="263">
        <v>12</v>
      </c>
      <c r="W545" s="161">
        <v>2.2000000000000002</v>
      </c>
      <c r="X545" s="149">
        <v>6.13</v>
      </c>
      <c r="Y545" s="155">
        <v>2.2400000000000002</v>
      </c>
      <c r="Z545" s="149">
        <v>2.09</v>
      </c>
      <c r="AA545" s="156">
        <v>10.199999999999999</v>
      </c>
      <c r="AB545" s="432">
        <v>18.2</v>
      </c>
      <c r="AC545" s="440">
        <v>3.38</v>
      </c>
      <c r="AD545" s="443">
        <v>1.4</v>
      </c>
      <c r="AE545" s="443">
        <v>3.4</v>
      </c>
      <c r="AF545" s="723">
        <v>19</v>
      </c>
      <c r="AG545" s="456">
        <v>41486</v>
      </c>
      <c r="AH545" s="653">
        <v>0.03</v>
      </c>
      <c r="AI545" s="767">
        <v>1.23</v>
      </c>
      <c r="AJ545" s="796">
        <v>2.6775899209924452</v>
      </c>
      <c r="AK545" s="688">
        <v>0.9514195376138187</v>
      </c>
      <c r="AL545" s="634">
        <v>3.4782608695652195</v>
      </c>
      <c r="AM545" s="631">
        <v>3.6066729920551488</v>
      </c>
      <c r="AN545" s="631">
        <v>3.7486258893894231</v>
      </c>
      <c r="AO545" s="235">
        <v>3.9400345916703161</v>
      </c>
      <c r="AP545" s="808">
        <v>2.0825</v>
      </c>
      <c r="AQ545" s="808">
        <v>2.0125000000000002</v>
      </c>
      <c r="AR545" s="809"/>
      <c r="AS545" s="808">
        <v>1.9424999999999999</v>
      </c>
      <c r="AT545" s="796">
        <v>1.8725000000000001</v>
      </c>
      <c r="AU545" s="809"/>
      <c r="AV545" s="821">
        <v>1.8025</v>
      </c>
      <c r="AW545" s="821">
        <v>1.7324999999999999</v>
      </c>
      <c r="AX545" s="811">
        <v>1.6625000000000001</v>
      </c>
      <c r="AY545" s="811">
        <v>1.595</v>
      </c>
      <c r="AZ545" s="811">
        <v>1.5349999999999999</v>
      </c>
      <c r="BA545" s="811">
        <v>1.4750000000000001</v>
      </c>
      <c r="BB545" s="811">
        <v>1.415</v>
      </c>
      <c r="BC545" s="811">
        <v>1.385</v>
      </c>
      <c r="BD545" s="811">
        <v>1.355</v>
      </c>
      <c r="BE545" s="811">
        <v>1.2096515000000001</v>
      </c>
      <c r="BF545" s="812">
        <v>0.81860600000000006</v>
      </c>
      <c r="BG545" s="812">
        <v>0.81860600000000006</v>
      </c>
      <c r="BH545" s="810">
        <v>24.714363500000001</v>
      </c>
      <c r="BI545" s="405">
        <v>3.4782608695652195</v>
      </c>
      <c r="BJ545" s="405">
        <v>3.6036036036036112</v>
      </c>
      <c r="BK545" s="405">
        <v>3.7383177570093462</v>
      </c>
      <c r="BL545" s="306">
        <v>3.8834951456310662</v>
      </c>
      <c r="BM545" s="404">
        <v>4.0404040404040442</v>
      </c>
      <c r="BN545" s="306">
        <v>4.2105263157894646</v>
      </c>
      <c r="BO545" s="306">
        <v>4.2319749216300995</v>
      </c>
      <c r="BP545" s="306">
        <v>3.9087947882736174</v>
      </c>
      <c r="BQ545" s="306">
        <v>4.0677966101694718</v>
      </c>
      <c r="BR545" s="306">
        <v>4.2402826855123754</v>
      </c>
      <c r="BS545" s="306">
        <v>2.1660649819494671</v>
      </c>
      <c r="BT545" s="306">
        <v>2.2140221402213944</v>
      </c>
      <c r="BU545" s="306">
        <v>12.01573345711553</v>
      </c>
      <c r="BV545" s="306">
        <v>47.769684072679652</v>
      </c>
      <c r="BW545" s="306">
        <v>0</v>
      </c>
      <c r="BX545" s="404">
        <v>6.9045974259702918</v>
      </c>
      <c r="BY545" s="405">
        <v>11.185472058762924</v>
      </c>
      <c r="BZ545" s="788" t="s">
        <v>52</v>
      </c>
      <c r="CA545" s="486">
        <v>-12.478856292111102</v>
      </c>
      <c r="CB545" s="348">
        <v>8.3347800715252607</v>
      </c>
      <c r="CC545" s="404">
        <v>47.266415633541513</v>
      </c>
      <c r="CD545" s="570">
        <v>2.2907500000000001</v>
      </c>
      <c r="CE545" s="419">
        <v>2.3681773500000003</v>
      </c>
      <c r="CF545" s="419">
        <v>2.4486953799000002</v>
      </c>
      <c r="CG545" s="419">
        <v>2.5319510228166004</v>
      </c>
      <c r="CH545" s="496">
        <v>2.6180373575923648</v>
      </c>
      <c r="CI545" s="416">
        <v>12.257611110308964</v>
      </c>
      <c r="CJ545" s="405">
        <v>26.769187836446743</v>
      </c>
      <c r="CK545" s="457">
        <v>0.09</v>
      </c>
      <c r="CL545" s="458">
        <v>15.24</v>
      </c>
      <c r="CM545" s="458">
        <v>-12.91</v>
      </c>
      <c r="CN545" s="525">
        <v>-6.28</v>
      </c>
      <c r="CO545" s="508">
        <v>1.6</v>
      </c>
    </row>
    <row r="546" spans="1:93" ht="11.25" customHeight="1">
      <c r="A546" s="16" t="s">
        <v>2352</v>
      </c>
      <c r="B546" s="16" t="s">
        <v>3689</v>
      </c>
      <c r="C546" s="22" t="s">
        <v>497</v>
      </c>
      <c r="D546" s="216">
        <v>21</v>
      </c>
      <c r="E546" s="121">
        <v>144</v>
      </c>
      <c r="F546" s="36" t="s">
        <v>2049</v>
      </c>
      <c r="G546" s="50" t="s">
        <v>2659</v>
      </c>
      <c r="H546" s="169">
        <v>28.71</v>
      </c>
      <c r="I546" s="226">
        <v>3.2044583768721697</v>
      </c>
      <c r="J546" s="111">
        <v>0.22</v>
      </c>
      <c r="K546" s="111">
        <v>0.23</v>
      </c>
      <c r="L546" s="96">
        <v>4.5454545454545414</v>
      </c>
      <c r="M546" s="105">
        <v>42059</v>
      </c>
      <c r="N546" s="20">
        <v>42061</v>
      </c>
      <c r="O546" s="21">
        <v>42075</v>
      </c>
      <c r="P546" s="269" t="s">
        <v>2156</v>
      </c>
      <c r="Q546" s="128"/>
      <c r="R546" s="225">
        <v>0.92</v>
      </c>
      <c r="S546" s="675">
        <v>47.179487179487182</v>
      </c>
      <c r="T546" s="684">
        <v>10.32260386283912</v>
      </c>
      <c r="U546" s="226">
        <v>14.723076923076924</v>
      </c>
      <c r="V546" s="267">
        <v>12</v>
      </c>
      <c r="W546" s="169">
        <v>1.95</v>
      </c>
      <c r="X546" s="171">
        <v>7.36</v>
      </c>
      <c r="Y546" s="170">
        <v>4.2699999999999996</v>
      </c>
      <c r="Z546" s="171">
        <v>1.86</v>
      </c>
      <c r="AA546" s="172">
        <v>13.4</v>
      </c>
      <c r="AB546" s="433">
        <v>20.3</v>
      </c>
      <c r="AC546" s="441">
        <v>39.51</v>
      </c>
      <c r="AD546" s="442">
        <v>6.3</v>
      </c>
      <c r="AE546" s="442">
        <v>2</v>
      </c>
      <c r="AF546" s="724">
        <v>2</v>
      </c>
      <c r="AG546" s="461">
        <v>543</v>
      </c>
      <c r="AH546" s="678">
        <v>3.4</v>
      </c>
      <c r="AI546" s="768">
        <v>0.21</v>
      </c>
      <c r="AJ546" s="795">
        <v>2.3941321671287263</v>
      </c>
      <c r="AK546" s="794">
        <v>1.1072738655158247</v>
      </c>
      <c r="AL546" s="632">
        <v>12.201789264413531</v>
      </c>
      <c r="AM546" s="633">
        <v>12.897895720318274</v>
      </c>
      <c r="AN546" s="633">
        <v>15.083032652910976</v>
      </c>
      <c r="AO546" s="234">
        <v>13.621772465373351</v>
      </c>
      <c r="AP546" s="803">
        <v>0.86</v>
      </c>
      <c r="AQ546" s="803">
        <v>0.76647619047619042</v>
      </c>
      <c r="AR546" s="802"/>
      <c r="AS546" s="803">
        <v>0.69968253968253957</v>
      </c>
      <c r="AT546" s="795">
        <v>0.59764172335600896</v>
      </c>
      <c r="AU546" s="802"/>
      <c r="AV546" s="826">
        <v>0.55283446712018136</v>
      </c>
      <c r="AW546" s="826">
        <v>0.42603174603174593</v>
      </c>
      <c r="AX546" s="806">
        <v>0.37641723356009066</v>
      </c>
      <c r="AY546" s="806">
        <v>0.33024943310657595</v>
      </c>
      <c r="AZ546" s="806">
        <v>0.29433106575963719</v>
      </c>
      <c r="BA546" s="806">
        <v>0.28371882086167799</v>
      </c>
      <c r="BB546" s="806">
        <v>0.23981859410430834</v>
      </c>
      <c r="BC546" s="806">
        <v>0.20326530612244897</v>
      </c>
      <c r="BD546" s="806">
        <v>0.15056689342403629</v>
      </c>
      <c r="BE546" s="806">
        <v>0.12807256235827663</v>
      </c>
      <c r="BF546" s="806">
        <v>9.6689342403628101E-2</v>
      </c>
      <c r="BG546" s="806">
        <v>9.2154195011337856E-2</v>
      </c>
      <c r="BH546" s="805">
        <v>6.0979501133786833</v>
      </c>
      <c r="BI546" s="407">
        <v>12.201789264413531</v>
      </c>
      <c r="BJ546" s="407">
        <v>9.5462794918330438</v>
      </c>
      <c r="BK546" s="407">
        <v>17.073911063894375</v>
      </c>
      <c r="BL546" s="394">
        <v>8.1050041017227024</v>
      </c>
      <c r="BM546" s="406">
        <v>29.763678944006845</v>
      </c>
      <c r="BN546" s="394">
        <v>13.180722891566244</v>
      </c>
      <c r="BO546" s="394">
        <v>13.979675913210654</v>
      </c>
      <c r="BP546" s="394">
        <v>12.20338983050846</v>
      </c>
      <c r="BQ546" s="394">
        <v>3.7404092071611217</v>
      </c>
      <c r="BR546" s="394">
        <v>18.305597579425136</v>
      </c>
      <c r="BS546" s="394">
        <v>17.98304328424809</v>
      </c>
      <c r="BT546" s="394">
        <v>35</v>
      </c>
      <c r="BU546" s="394">
        <v>17.56373937677056</v>
      </c>
      <c r="BV546" s="394">
        <v>32.457786116322708</v>
      </c>
      <c r="BW546" s="394">
        <v>4.9212598425196763</v>
      </c>
      <c r="BX546" s="406">
        <v>16.401752460506874</v>
      </c>
      <c r="BY546" s="407">
        <v>9.1272906455513176</v>
      </c>
      <c r="BZ546" s="787" t="s">
        <v>2637</v>
      </c>
      <c r="CA546" s="682">
        <v>3.5644141067062236</v>
      </c>
      <c r="CB546" s="350">
        <v>18.287491029783148</v>
      </c>
      <c r="CC546" s="406">
        <v>63.81247086247086</v>
      </c>
      <c r="CD546" s="554">
        <v>0.94600000000000006</v>
      </c>
      <c r="CE546" s="417">
        <v>1.0406000000000002</v>
      </c>
      <c r="CF546" s="417">
        <v>1.0614120000000002</v>
      </c>
      <c r="CG546" s="417">
        <v>1.0826402400000004</v>
      </c>
      <c r="CH546" s="495">
        <v>1.1042930448000003</v>
      </c>
      <c r="CI546" s="418">
        <v>5.2349452848000011</v>
      </c>
      <c r="CJ546" s="407">
        <v>18.233874206896555</v>
      </c>
      <c r="CK546" s="462">
        <v>0.76</v>
      </c>
      <c r="CL546" s="463">
        <v>17.71</v>
      </c>
      <c r="CM546" s="463">
        <v>-16.39</v>
      </c>
      <c r="CN546" s="529">
        <v>1.23</v>
      </c>
      <c r="CO546" s="530">
        <v>-3.07</v>
      </c>
    </row>
    <row r="547" spans="1:93" ht="11.25" customHeight="1">
      <c r="A547" s="24" t="s">
        <v>127</v>
      </c>
      <c r="B547" s="24" t="s">
        <v>796</v>
      </c>
      <c r="C547" s="98" t="s">
        <v>3619</v>
      </c>
      <c r="D547" s="199">
        <v>9</v>
      </c>
      <c r="E547" s="24">
        <v>379</v>
      </c>
      <c r="F547" s="38" t="s">
        <v>2049</v>
      </c>
      <c r="G547" s="39" t="s">
        <v>2049</v>
      </c>
      <c r="H547" s="184">
        <v>57.26</v>
      </c>
      <c r="I547" s="227">
        <v>2.8292001397135875</v>
      </c>
      <c r="J547" s="126">
        <v>0.36499999999999999</v>
      </c>
      <c r="K547" s="126">
        <v>0.40500000000000003</v>
      </c>
      <c r="L547" s="83">
        <v>10.95890410958904</v>
      </c>
      <c r="M547" s="140">
        <v>42137</v>
      </c>
      <c r="N547" s="27">
        <v>42139</v>
      </c>
      <c r="O547" s="28">
        <v>42156</v>
      </c>
      <c r="P547" s="93" t="s">
        <v>1199</v>
      </c>
      <c r="Q547" s="198"/>
      <c r="R547" s="224">
        <v>1.62</v>
      </c>
      <c r="S547" s="231">
        <v>54.36241610738255</v>
      </c>
      <c r="T547" s="680">
        <v>25.012035214797869</v>
      </c>
      <c r="U547" s="227">
        <v>19.214765100671141</v>
      </c>
      <c r="V547" s="263">
        <v>12</v>
      </c>
      <c r="W547" s="161">
        <v>2.98</v>
      </c>
      <c r="X547" s="149">
        <v>4.8</v>
      </c>
      <c r="Y547" s="155">
        <v>1.31</v>
      </c>
      <c r="Z547" s="149">
        <v>1.83</v>
      </c>
      <c r="AA547" s="156">
        <v>9.6</v>
      </c>
      <c r="AB547" s="432">
        <v>8.6999999999999993</v>
      </c>
      <c r="AC547" s="440">
        <v>12.01</v>
      </c>
      <c r="AD547" s="443">
        <v>17.5</v>
      </c>
      <c r="AE547" s="443">
        <v>4</v>
      </c>
      <c r="AF547" s="723">
        <v>8</v>
      </c>
      <c r="AG547" s="456">
        <v>2664</v>
      </c>
      <c r="AH547" s="653">
        <v>1.4</v>
      </c>
      <c r="AI547" s="767">
        <v>1</v>
      </c>
      <c r="AJ547" s="796">
        <v>0.49913368326328517</v>
      </c>
      <c r="AK547" s="688">
        <v>1.5373432803793041</v>
      </c>
      <c r="AL547" s="634">
        <v>10.894941634241251</v>
      </c>
      <c r="AM547" s="631">
        <v>10.540341404846632</v>
      </c>
      <c r="AN547" s="631">
        <v>8.7348394571074905</v>
      </c>
      <c r="AO547" s="235">
        <v>5.6817755465470077</v>
      </c>
      <c r="AP547" s="808">
        <v>1.425</v>
      </c>
      <c r="AQ547" s="808">
        <v>1.2849999999999999</v>
      </c>
      <c r="AR547" s="809"/>
      <c r="AS547" s="808">
        <v>1.1499999999999999</v>
      </c>
      <c r="AT547" s="796">
        <v>1.0549999999999999</v>
      </c>
      <c r="AU547" s="809"/>
      <c r="AV547" s="821">
        <v>0.98750000000000004</v>
      </c>
      <c r="AW547" s="821">
        <v>0.9375</v>
      </c>
      <c r="AX547" s="811">
        <v>0.89</v>
      </c>
      <c r="AY547" s="811">
        <v>0.85</v>
      </c>
      <c r="AZ547" s="811">
        <v>0.82</v>
      </c>
      <c r="BA547" s="811">
        <v>0.82</v>
      </c>
      <c r="BB547" s="811">
        <v>0.82</v>
      </c>
      <c r="BC547" s="812">
        <v>0.83</v>
      </c>
      <c r="BD547" s="812">
        <v>0.82</v>
      </c>
      <c r="BE547" s="812">
        <v>0.82</v>
      </c>
      <c r="BF547" s="812">
        <v>0.82</v>
      </c>
      <c r="BG547" s="812">
        <v>0.82</v>
      </c>
      <c r="BH547" s="810">
        <v>15.15</v>
      </c>
      <c r="BI547" s="405">
        <v>10.894941634241251</v>
      </c>
      <c r="BJ547" s="405">
        <v>11.739130434782608</v>
      </c>
      <c r="BK547" s="405">
        <v>9.004739336492884</v>
      </c>
      <c r="BL547" s="306">
        <v>6.8354430379746756</v>
      </c>
      <c r="BM547" s="404">
        <v>5.3333333333333455</v>
      </c>
      <c r="BN547" s="306">
        <v>5.3370786516854007</v>
      </c>
      <c r="BO547" s="306">
        <v>4.705882352941182</v>
      </c>
      <c r="BP547" s="306">
        <v>3.6585365853658569</v>
      </c>
      <c r="BQ547" s="306">
        <v>0</v>
      </c>
      <c r="BR547" s="306">
        <v>0</v>
      </c>
      <c r="BS547" s="306">
        <v>0</v>
      </c>
      <c r="BT547" s="306">
        <v>1.2195121951219523</v>
      </c>
      <c r="BU547" s="306">
        <v>0</v>
      </c>
      <c r="BV547" s="306">
        <v>0</v>
      </c>
      <c r="BW547" s="306">
        <v>0</v>
      </c>
      <c r="BX547" s="404">
        <v>3.9152398374626101</v>
      </c>
      <c r="BY547" s="405">
        <v>4.068785940859863</v>
      </c>
      <c r="BZ547" s="788" t="s">
        <v>52</v>
      </c>
      <c r="CA547" s="486">
        <v>-7.6507255038500617</v>
      </c>
      <c r="CB547" s="348">
        <v>11.564039596821079</v>
      </c>
      <c r="CC547" s="404">
        <v>63.128209299753181</v>
      </c>
      <c r="CD547" s="570">
        <v>1.548975</v>
      </c>
      <c r="CE547" s="419">
        <v>1.7038725000000001</v>
      </c>
      <c r="CF547" s="419">
        <v>1.7720274000000003</v>
      </c>
      <c r="CG547" s="419">
        <v>1.8429084960000004</v>
      </c>
      <c r="CH547" s="496">
        <v>1.9166248358400004</v>
      </c>
      <c r="CI547" s="416">
        <v>8.7844082318400005</v>
      </c>
      <c r="CJ547" s="405">
        <v>15.341264812853654</v>
      </c>
      <c r="CK547" s="457">
        <v>0.67</v>
      </c>
      <c r="CL547" s="458">
        <v>23.7</v>
      </c>
      <c r="CM547" s="458">
        <v>-10.25</v>
      </c>
      <c r="CN547" s="525">
        <v>-4.8499999999999996</v>
      </c>
      <c r="CO547" s="508">
        <v>5.56</v>
      </c>
    </row>
    <row r="548" spans="1:93" ht="11.25" customHeight="1">
      <c r="A548" s="91" t="s">
        <v>3597</v>
      </c>
      <c r="B548" s="24" t="s">
        <v>3598</v>
      </c>
      <c r="C548" s="29" t="s">
        <v>3590</v>
      </c>
      <c r="D548" s="199">
        <v>16</v>
      </c>
      <c r="E548" s="121">
        <v>184</v>
      </c>
      <c r="F548" s="57" t="s">
        <v>2659</v>
      </c>
      <c r="G548" s="49" t="s">
        <v>2659</v>
      </c>
      <c r="H548" s="184">
        <v>18.2</v>
      </c>
      <c r="I548" s="227">
        <v>3.296703296703297</v>
      </c>
      <c r="J548" s="126">
        <v>0.14000000000000001</v>
      </c>
      <c r="K548" s="126">
        <v>0.15</v>
      </c>
      <c r="L548" s="83">
        <v>7.1428571428571397</v>
      </c>
      <c r="M548" s="140">
        <v>41863</v>
      </c>
      <c r="N548" s="27">
        <v>41865</v>
      </c>
      <c r="O548" s="28">
        <v>41886</v>
      </c>
      <c r="P548" s="93" t="s">
        <v>3187</v>
      </c>
      <c r="Q548" s="627"/>
      <c r="R548" s="224">
        <v>0.6</v>
      </c>
      <c r="S548" s="231">
        <v>61.855670103092784</v>
      </c>
      <c r="T548" s="647">
        <v>27.191893522259413</v>
      </c>
      <c r="U548" s="227">
        <v>18.762886597938145</v>
      </c>
      <c r="V548" s="492">
        <v>10</v>
      </c>
      <c r="W548" s="161">
        <v>0.97</v>
      </c>
      <c r="X548" s="149">
        <v>1.44</v>
      </c>
      <c r="Y548" s="155">
        <v>0.96</v>
      </c>
      <c r="Z548" s="149">
        <v>1.94</v>
      </c>
      <c r="AA548" s="156">
        <v>10</v>
      </c>
      <c r="AB548" s="432">
        <v>-48.5</v>
      </c>
      <c r="AC548" s="440">
        <v>0</v>
      </c>
      <c r="AD548" s="443">
        <v>-12.3</v>
      </c>
      <c r="AE548" s="440">
        <v>13</v>
      </c>
      <c r="AF548" s="723">
        <v>0</v>
      </c>
      <c r="AG548" s="466">
        <v>54</v>
      </c>
      <c r="AH548" s="653">
        <v>10.8</v>
      </c>
      <c r="AI548" s="767">
        <v>0</v>
      </c>
      <c r="AJ548" s="796" t="s">
        <v>462</v>
      </c>
      <c r="AK548" s="688">
        <v>0.64960928008739061</v>
      </c>
      <c r="AL548" s="634">
        <v>9.4339622641509422</v>
      </c>
      <c r="AM548" s="631">
        <v>10.489204306989542</v>
      </c>
      <c r="AN548" s="631">
        <v>9.4070363507941188</v>
      </c>
      <c r="AO548" s="235">
        <v>14.481068296205081</v>
      </c>
      <c r="AP548" s="808">
        <v>0.57999999999999996</v>
      </c>
      <c r="AQ548" s="808">
        <v>0.53</v>
      </c>
      <c r="AR548" s="809"/>
      <c r="AS548" s="808">
        <v>0.48499999999999999</v>
      </c>
      <c r="AT548" s="796">
        <v>0.43</v>
      </c>
      <c r="AU548" s="809"/>
      <c r="AV548" s="827">
        <v>0.4</v>
      </c>
      <c r="AW548" s="821">
        <v>0.37</v>
      </c>
      <c r="AX548" s="811">
        <v>0.35</v>
      </c>
      <c r="AY548" s="811">
        <v>0.32</v>
      </c>
      <c r="AZ548" s="811">
        <v>0.21</v>
      </c>
      <c r="BA548" s="811">
        <v>0.17</v>
      </c>
      <c r="BB548" s="811">
        <v>0.15</v>
      </c>
      <c r="BC548" s="812">
        <v>0.14000000000000001</v>
      </c>
      <c r="BD548" s="811">
        <v>0.125</v>
      </c>
      <c r="BE548" s="812">
        <v>0.12</v>
      </c>
      <c r="BF548" s="811">
        <v>0.115</v>
      </c>
      <c r="BG548" s="812">
        <v>0.1</v>
      </c>
      <c r="BH548" s="810">
        <v>4.5949999999999998</v>
      </c>
      <c r="BI548" s="405">
        <v>9.4339622641509422</v>
      </c>
      <c r="BJ548" s="405">
        <v>9.278350515463929</v>
      </c>
      <c r="BK548" s="405">
        <v>12.790697674418606</v>
      </c>
      <c r="BL548" s="306">
        <v>7.5</v>
      </c>
      <c r="BM548" s="404">
        <v>8.1081081081081141</v>
      </c>
      <c r="BN548" s="306">
        <v>5.7142857142857162</v>
      </c>
      <c r="BO548" s="306">
        <v>9.375</v>
      </c>
      <c r="BP548" s="306">
        <v>52.380952380952394</v>
      </c>
      <c r="BQ548" s="306">
        <v>23.529411764705866</v>
      </c>
      <c r="BR548" s="306">
        <v>13.333333333333353</v>
      </c>
      <c r="BS548" s="306">
        <v>7.1428571428571397</v>
      </c>
      <c r="BT548" s="306">
        <v>12</v>
      </c>
      <c r="BU548" s="306">
        <v>4.1666666666666741</v>
      </c>
      <c r="BV548" s="306">
        <v>4.3478260869565188</v>
      </c>
      <c r="BW548" s="306">
        <v>15</v>
      </c>
      <c r="BX548" s="404">
        <v>12.940096776793284</v>
      </c>
      <c r="BY548" s="405">
        <v>11.549872128517228</v>
      </c>
      <c r="BZ548" s="788" t="s">
        <v>1863</v>
      </c>
      <c r="CA548" s="486">
        <v>-6.0591469504407289</v>
      </c>
      <c r="CB548" s="348">
        <v>12.703739647497416</v>
      </c>
      <c r="CC548" s="404">
        <v>60.350072208798004</v>
      </c>
      <c r="CD548" s="570">
        <v>0.58579999999999999</v>
      </c>
      <c r="CE548" s="419">
        <v>0.58579999999999999</v>
      </c>
      <c r="CF548" s="419">
        <v>0.64438000000000006</v>
      </c>
      <c r="CG548" s="419">
        <v>0.70881800000000017</v>
      </c>
      <c r="CH548" s="496">
        <v>0.77969980000000028</v>
      </c>
      <c r="CI548" s="416">
        <v>3.3044978000000009</v>
      </c>
      <c r="CJ548" s="405">
        <v>18.156581318681326</v>
      </c>
      <c r="CK548" s="457">
        <v>0.33</v>
      </c>
      <c r="CL548" s="458">
        <v>16.91</v>
      </c>
      <c r="CM548" s="458">
        <v>-20.95</v>
      </c>
      <c r="CN548" s="525">
        <v>4.28</v>
      </c>
      <c r="CO548" s="508">
        <v>0.55000000000000004</v>
      </c>
    </row>
    <row r="549" spans="1:93" ht="11.25" customHeight="1">
      <c r="A549" s="24" t="s">
        <v>2874</v>
      </c>
      <c r="B549" s="24" t="s">
        <v>2875</v>
      </c>
      <c r="C549" s="98" t="s">
        <v>3252</v>
      </c>
      <c r="D549" s="199">
        <v>9</v>
      </c>
      <c r="E549" s="24">
        <v>375</v>
      </c>
      <c r="F549" s="57" t="s">
        <v>2659</v>
      </c>
      <c r="G549" s="49" t="s">
        <v>2659</v>
      </c>
      <c r="H549" s="184">
        <v>53.34</v>
      </c>
      <c r="I549" s="227">
        <v>4.4150731158605172</v>
      </c>
      <c r="J549" s="126">
        <v>0.57625000000000004</v>
      </c>
      <c r="K549" s="126">
        <v>0.58875</v>
      </c>
      <c r="L549" s="83">
        <v>2.1691973969631073</v>
      </c>
      <c r="M549" s="140">
        <v>42046</v>
      </c>
      <c r="N549" s="27">
        <v>42048</v>
      </c>
      <c r="O549" s="28">
        <v>42062</v>
      </c>
      <c r="P549" s="93" t="s">
        <v>2382</v>
      </c>
      <c r="Q549" s="91"/>
      <c r="R549" s="224">
        <v>2.355</v>
      </c>
      <c r="S549" s="231">
        <v>78.239202657807311</v>
      </c>
      <c r="T549" s="680">
        <v>5.7538461191471324</v>
      </c>
      <c r="U549" s="227">
        <v>17.720930232558143</v>
      </c>
      <c r="V549" s="263">
        <v>12</v>
      </c>
      <c r="W549" s="161">
        <v>3.01</v>
      </c>
      <c r="X549" s="149" t="s">
        <v>462</v>
      </c>
      <c r="Y549" s="155">
        <v>6.95</v>
      </c>
      <c r="Z549" s="149">
        <v>1.42</v>
      </c>
      <c r="AA549" s="156">
        <v>8.3000000000000007</v>
      </c>
      <c r="AB549" s="432">
        <v>-57.8</v>
      </c>
      <c r="AC549" s="440">
        <v>-0.1</v>
      </c>
      <c r="AD549" s="443">
        <v>12.2</v>
      </c>
      <c r="AE549" s="443">
        <v>0</v>
      </c>
      <c r="AF549" s="723">
        <v>13</v>
      </c>
      <c r="AG549" s="456">
        <v>15760</v>
      </c>
      <c r="AH549" s="653">
        <v>83.31</v>
      </c>
      <c r="AI549" s="767">
        <v>0.47</v>
      </c>
      <c r="AJ549" s="796">
        <v>0.67663761279669687</v>
      </c>
      <c r="AK549" s="688" t="s">
        <v>462</v>
      </c>
      <c r="AL549" s="634">
        <v>11.069882498453932</v>
      </c>
      <c r="AM549" s="631">
        <v>6.7595312554852516</v>
      </c>
      <c r="AN549" s="631">
        <v>8.2549788761197007</v>
      </c>
      <c r="AO549" s="235" t="s">
        <v>462</v>
      </c>
      <c r="AP549" s="808">
        <v>2.2450000000000001</v>
      </c>
      <c r="AQ549" s="808">
        <v>2.0212500000000002</v>
      </c>
      <c r="AR549" s="809"/>
      <c r="AS549" s="808">
        <v>1.93</v>
      </c>
      <c r="AT549" s="796">
        <v>1.845</v>
      </c>
      <c r="AU549" s="809"/>
      <c r="AV549" s="821">
        <v>1.7</v>
      </c>
      <c r="AW549" s="821">
        <v>1.51</v>
      </c>
      <c r="AX549" s="811">
        <v>1.34</v>
      </c>
      <c r="AY549" s="811">
        <v>0.3</v>
      </c>
      <c r="AZ549" s="812">
        <v>0</v>
      </c>
      <c r="BA549" s="812">
        <v>0</v>
      </c>
      <c r="BB549" s="812">
        <v>0</v>
      </c>
      <c r="BC549" s="812">
        <v>0</v>
      </c>
      <c r="BD549" s="812">
        <v>0</v>
      </c>
      <c r="BE549" s="812">
        <v>0</v>
      </c>
      <c r="BF549" s="812">
        <v>0</v>
      </c>
      <c r="BG549" s="812">
        <v>0</v>
      </c>
      <c r="BH549" s="810">
        <v>12.891249999999999</v>
      </c>
      <c r="BI549" s="405">
        <v>11.069882498453932</v>
      </c>
      <c r="BJ549" s="405">
        <v>4.7279792746114158</v>
      </c>
      <c r="BK549" s="405">
        <v>4.6070460704606964</v>
      </c>
      <c r="BL549" s="306">
        <v>8.5294117647058734</v>
      </c>
      <c r="BM549" s="404">
        <v>12.58278145695364</v>
      </c>
      <c r="BN549" s="306">
        <v>12.686567164179108</v>
      </c>
      <c r="BO549" s="306">
        <v>346.66666666666669</v>
      </c>
      <c r="BP549" s="306">
        <v>0</v>
      </c>
      <c r="BQ549" s="306">
        <v>0</v>
      </c>
      <c r="BR549" s="306">
        <v>0</v>
      </c>
      <c r="BS549" s="306">
        <v>0</v>
      </c>
      <c r="BT549" s="306">
        <v>0</v>
      </c>
      <c r="BU549" s="306">
        <v>0</v>
      </c>
      <c r="BV549" s="306">
        <v>0</v>
      </c>
      <c r="BW549" s="306">
        <v>0</v>
      </c>
      <c r="BX549" s="404">
        <v>26.724688993068757</v>
      </c>
      <c r="BY549" s="405">
        <v>85.643754375061008</v>
      </c>
      <c r="BZ549" s="788" t="s">
        <v>1465</v>
      </c>
      <c r="CA549" s="486">
        <v>-5.0508782405779247</v>
      </c>
      <c r="CB549" s="348">
        <v>12.670051991980218</v>
      </c>
      <c r="CC549" s="404">
        <v>38.025840475247477</v>
      </c>
      <c r="CD549" s="570">
        <v>2.2674500000000002</v>
      </c>
      <c r="CE549" s="419">
        <v>2.2901245000000001</v>
      </c>
      <c r="CF549" s="419">
        <v>2.2901245000000001</v>
      </c>
      <c r="CG549" s="419">
        <v>2.2901245000000001</v>
      </c>
      <c r="CH549" s="496">
        <v>2.2901245000000001</v>
      </c>
      <c r="CI549" s="416">
        <v>11.427948000000001</v>
      </c>
      <c r="CJ549" s="405">
        <v>21.424724409448821</v>
      </c>
      <c r="CK549" s="457">
        <v>0.44</v>
      </c>
      <c r="CL549" s="458">
        <v>18.64</v>
      </c>
      <c r="CM549" s="458">
        <v>-10.24</v>
      </c>
      <c r="CN549" s="525">
        <v>-1.99</v>
      </c>
      <c r="CO549" s="508">
        <v>1.1599999999999999</v>
      </c>
    </row>
    <row r="550" spans="1:93" ht="11.25" customHeight="1">
      <c r="A550" s="186" t="s">
        <v>2988</v>
      </c>
      <c r="B550" s="32" t="s">
        <v>1236</v>
      </c>
      <c r="C550" s="524" t="s">
        <v>3590</v>
      </c>
      <c r="D550" s="200">
        <v>5</v>
      </c>
      <c r="E550" s="24">
        <v>659</v>
      </c>
      <c r="F550" s="40" t="s">
        <v>1572</v>
      </c>
      <c r="G550" s="42" t="s">
        <v>1572</v>
      </c>
      <c r="H550" s="185">
        <v>66.680000000000007</v>
      </c>
      <c r="I550" s="229">
        <v>1.7396520695860826</v>
      </c>
      <c r="J550" s="125">
        <v>0.27</v>
      </c>
      <c r="K550" s="125">
        <v>0.28999999999999998</v>
      </c>
      <c r="L550" s="84">
        <v>7.4074074074073959</v>
      </c>
      <c r="M550" s="215">
        <v>42090</v>
      </c>
      <c r="N550" s="44">
        <v>42094</v>
      </c>
      <c r="O550" s="34">
        <v>42124</v>
      </c>
      <c r="P550" s="43" t="s">
        <v>1198</v>
      </c>
      <c r="Q550" s="32"/>
      <c r="R550" s="192">
        <v>1.1599999999999999</v>
      </c>
      <c r="S550" s="672">
        <v>33.623188405797102</v>
      </c>
      <c r="T550" s="673">
        <v>98.132212401169866</v>
      </c>
      <c r="U550" s="229">
        <v>19.327536231884061</v>
      </c>
      <c r="V550" s="493">
        <v>12</v>
      </c>
      <c r="W550" s="162">
        <v>3.45</v>
      </c>
      <c r="X550" s="150">
        <v>2.0299999999999998</v>
      </c>
      <c r="Y550" s="157">
        <v>3.4</v>
      </c>
      <c r="Z550" s="150">
        <v>4.57</v>
      </c>
      <c r="AA550" s="158">
        <v>37.1</v>
      </c>
      <c r="AB550" s="434">
        <v>39</v>
      </c>
      <c r="AC550" s="444">
        <v>9.51</v>
      </c>
      <c r="AD550" s="445">
        <v>8.9</v>
      </c>
      <c r="AE550" s="444">
        <v>9.5</v>
      </c>
      <c r="AF550" s="725">
        <v>25</v>
      </c>
      <c r="AG550" s="467">
        <v>19137</v>
      </c>
      <c r="AH550" s="679">
        <v>2.2999999999999998</v>
      </c>
      <c r="AI550" s="769">
        <v>0.91</v>
      </c>
      <c r="AJ550" s="797" t="s">
        <v>462</v>
      </c>
      <c r="AK550" s="686" t="s">
        <v>462</v>
      </c>
      <c r="AL550" s="635">
        <v>8.163265306122458</v>
      </c>
      <c r="AM550" s="636">
        <v>18.9383123663448</v>
      </c>
      <c r="AN550" s="1196" t="s">
        <v>462</v>
      </c>
      <c r="AO550" s="236" t="s">
        <v>462</v>
      </c>
      <c r="AP550" s="814">
        <v>1.06</v>
      </c>
      <c r="AQ550" s="814">
        <v>0.98</v>
      </c>
      <c r="AR550" s="815"/>
      <c r="AS550" s="814">
        <v>0.9</v>
      </c>
      <c r="AT550" s="797">
        <v>0.63</v>
      </c>
      <c r="AU550" s="815"/>
      <c r="AV550" s="829">
        <v>0</v>
      </c>
      <c r="AW550" s="829">
        <v>0</v>
      </c>
      <c r="AX550" s="829">
        <v>0</v>
      </c>
      <c r="AY550" s="829">
        <v>0</v>
      </c>
      <c r="AZ550" s="820">
        <v>0</v>
      </c>
      <c r="BA550" s="820">
        <v>0</v>
      </c>
      <c r="BB550" s="820">
        <v>0</v>
      </c>
      <c r="BC550" s="820">
        <v>0</v>
      </c>
      <c r="BD550" s="820">
        <v>0</v>
      </c>
      <c r="BE550" s="820">
        <v>0</v>
      </c>
      <c r="BF550" s="820">
        <v>0</v>
      </c>
      <c r="BG550" s="820">
        <v>0</v>
      </c>
      <c r="BH550" s="816">
        <v>3.57</v>
      </c>
      <c r="BI550" s="409">
        <v>8.163265306122458</v>
      </c>
      <c r="BJ550" s="409">
        <v>8.8888888888888786</v>
      </c>
      <c r="BK550" s="409">
        <v>42.857142857142861</v>
      </c>
      <c r="BL550" s="395">
        <v>0</v>
      </c>
      <c r="BM550" s="1201">
        <v>0</v>
      </c>
      <c r="BN550" s="395">
        <v>0</v>
      </c>
      <c r="BO550" s="395">
        <v>0</v>
      </c>
      <c r="BP550" s="395">
        <v>0</v>
      </c>
      <c r="BQ550" s="395">
        <v>0</v>
      </c>
      <c r="BR550" s="395">
        <v>0</v>
      </c>
      <c r="BS550" s="395">
        <v>0</v>
      </c>
      <c r="BT550" s="395">
        <v>0</v>
      </c>
      <c r="BU550" s="395">
        <v>0</v>
      </c>
      <c r="BV550" s="395">
        <v>0</v>
      </c>
      <c r="BW550" s="395">
        <v>0</v>
      </c>
      <c r="BX550" s="408">
        <v>3.9939531368102803</v>
      </c>
      <c r="BY550" s="409">
        <v>10.779953664492739</v>
      </c>
      <c r="BZ550" s="654" t="s">
        <v>1863</v>
      </c>
      <c r="CA550" s="487" t="s">
        <v>462</v>
      </c>
      <c r="CB550" s="349" t="s">
        <v>462</v>
      </c>
      <c r="CC550" s="408">
        <v>54.402240461401945</v>
      </c>
      <c r="CD550" s="574">
        <v>1.1660000000000001</v>
      </c>
      <c r="CE550" s="420">
        <v>1.2768866000000001</v>
      </c>
      <c r="CF550" s="420">
        <v>1.3981908270000001</v>
      </c>
      <c r="CG550" s="420">
        <v>1.531018955565</v>
      </c>
      <c r="CH550" s="497">
        <v>1.6764657563436749</v>
      </c>
      <c r="CI550" s="421">
        <v>7.0485621389086761</v>
      </c>
      <c r="CJ550" s="409">
        <v>10.570729062550503</v>
      </c>
      <c r="CK550" s="468">
        <v>1.33</v>
      </c>
      <c r="CL550" s="469">
        <v>22.17</v>
      </c>
      <c r="CM550" s="469">
        <v>-6.48</v>
      </c>
      <c r="CN550" s="528">
        <v>0.55000000000000004</v>
      </c>
      <c r="CO550" s="476">
        <v>2.63</v>
      </c>
    </row>
    <row r="551" spans="1:93" ht="11.25" customHeight="1">
      <c r="A551" s="16" t="s">
        <v>2507</v>
      </c>
      <c r="B551" s="16" t="s">
        <v>2508</v>
      </c>
      <c r="C551" s="373" t="s">
        <v>1878</v>
      </c>
      <c r="D551" s="216">
        <v>5</v>
      </c>
      <c r="E551" s="24">
        <v>605</v>
      </c>
      <c r="F551" s="78" t="s">
        <v>2659</v>
      </c>
      <c r="G551" s="50" t="s">
        <v>2659</v>
      </c>
      <c r="H551" s="183">
        <v>24.95</v>
      </c>
      <c r="I551" s="226">
        <v>5.4108216432865737</v>
      </c>
      <c r="J551" s="127">
        <v>0.11</v>
      </c>
      <c r="K551" s="127">
        <v>0.1125</v>
      </c>
      <c r="L551" s="96">
        <v>2.2727272727272707</v>
      </c>
      <c r="M551" s="105">
        <v>42032</v>
      </c>
      <c r="N551" s="20">
        <v>42034</v>
      </c>
      <c r="O551" s="21">
        <v>42052</v>
      </c>
      <c r="P551" s="19" t="s">
        <v>1393</v>
      </c>
      <c r="Q551" s="128" t="s">
        <v>993</v>
      </c>
      <c r="R551" s="225">
        <v>1.35</v>
      </c>
      <c r="S551" s="675" t="s">
        <v>462</v>
      </c>
      <c r="T551" s="676" t="s">
        <v>462</v>
      </c>
      <c r="U551" s="226" t="s">
        <v>462</v>
      </c>
      <c r="V551" s="677">
        <v>12</v>
      </c>
      <c r="W551" s="169">
        <v>-0.23</v>
      </c>
      <c r="X551" s="171" t="s">
        <v>462</v>
      </c>
      <c r="Y551" s="170">
        <v>10.02</v>
      </c>
      <c r="Z551" s="171">
        <v>2.27</v>
      </c>
      <c r="AA551" s="172">
        <v>-1.9</v>
      </c>
      <c r="AB551" s="433">
        <v>50</v>
      </c>
      <c r="AC551" s="441">
        <v>9.5</v>
      </c>
      <c r="AD551" s="442">
        <v>10.199999999999999</v>
      </c>
      <c r="AE551" s="441">
        <v>3.9</v>
      </c>
      <c r="AF551" s="724">
        <v>14</v>
      </c>
      <c r="AG551" s="461">
        <v>1608</v>
      </c>
      <c r="AH551" s="678">
        <v>0.3</v>
      </c>
      <c r="AI551" s="768">
        <v>1.1100000000000001</v>
      </c>
      <c r="AJ551" s="795" t="s">
        <v>462</v>
      </c>
      <c r="AK551" s="794" t="s">
        <v>462</v>
      </c>
      <c r="AL551" s="634">
        <v>9.4017094017094127</v>
      </c>
      <c r="AM551" s="631">
        <v>40.047281918887535</v>
      </c>
      <c r="AN551" s="631" t="s">
        <v>462</v>
      </c>
      <c r="AO551" s="235" t="s">
        <v>462</v>
      </c>
      <c r="AP551" s="808">
        <v>1.28</v>
      </c>
      <c r="AQ551" s="808">
        <v>1.17</v>
      </c>
      <c r="AR551" s="809"/>
      <c r="AS551" s="808">
        <v>1.06</v>
      </c>
      <c r="AT551" s="796">
        <v>0.46600000000000003</v>
      </c>
      <c r="AU551" s="809"/>
      <c r="AV551" s="827">
        <v>0</v>
      </c>
      <c r="AW551" s="827">
        <v>0</v>
      </c>
      <c r="AX551" s="812">
        <v>0</v>
      </c>
      <c r="AY551" s="812">
        <v>0</v>
      </c>
      <c r="AZ551" s="812">
        <v>0</v>
      </c>
      <c r="BA551" s="812">
        <v>0</v>
      </c>
      <c r="BB551" s="812">
        <v>0</v>
      </c>
      <c r="BC551" s="812">
        <v>0</v>
      </c>
      <c r="BD551" s="812">
        <v>0</v>
      </c>
      <c r="BE551" s="812">
        <v>0</v>
      </c>
      <c r="BF551" s="812">
        <v>0</v>
      </c>
      <c r="BG551" s="812">
        <v>0</v>
      </c>
      <c r="BH551" s="810">
        <v>3.9760000000000004</v>
      </c>
      <c r="BI551" s="405">
        <v>9.4017094017094127</v>
      </c>
      <c r="BJ551" s="405">
        <v>10.377358490566024</v>
      </c>
      <c r="BK551" s="405">
        <v>127.46781115879826</v>
      </c>
      <c r="BL551" s="306">
        <v>0</v>
      </c>
      <c r="BM551" s="404">
        <v>0</v>
      </c>
      <c r="BN551" s="306">
        <v>0</v>
      </c>
      <c r="BO551" s="306">
        <v>0</v>
      </c>
      <c r="BP551" s="306">
        <v>0</v>
      </c>
      <c r="BQ551" s="306">
        <v>0</v>
      </c>
      <c r="BR551" s="306">
        <v>0</v>
      </c>
      <c r="BS551" s="306">
        <v>0</v>
      </c>
      <c r="BT551" s="306">
        <v>0</v>
      </c>
      <c r="BU551" s="306">
        <v>0</v>
      </c>
      <c r="BV551" s="306">
        <v>0</v>
      </c>
      <c r="BW551" s="306">
        <v>0</v>
      </c>
      <c r="BX551" s="404">
        <v>9.8164586034049126</v>
      </c>
      <c r="BY551" s="405">
        <v>31.621386958666164</v>
      </c>
      <c r="BZ551" s="788" t="s">
        <v>2637</v>
      </c>
      <c r="CA551" s="486" t="s">
        <v>462</v>
      </c>
      <c r="CB551" s="348" t="s">
        <v>462</v>
      </c>
      <c r="CC551" s="404">
        <v>32.025447638920795</v>
      </c>
      <c r="CD551" s="570">
        <v>1.4080000000000001</v>
      </c>
      <c r="CE551" s="417">
        <v>1.54176</v>
      </c>
      <c r="CF551" s="417">
        <v>1.6018886399999999</v>
      </c>
      <c r="CG551" s="417">
        <v>1.6643622969599998</v>
      </c>
      <c r="CH551" s="495">
        <v>1.7292724265414396</v>
      </c>
      <c r="CI551" s="418">
        <v>7.9452833635014395</v>
      </c>
      <c r="CJ551" s="407">
        <v>31.84482310020617</v>
      </c>
      <c r="CK551" s="462">
        <v>0.78</v>
      </c>
      <c r="CL551" s="463">
        <v>24.72</v>
      </c>
      <c r="CM551" s="463">
        <v>-9.23</v>
      </c>
      <c r="CN551" s="529">
        <v>-2.0099999999999998</v>
      </c>
      <c r="CO551" s="530">
        <v>6.72</v>
      </c>
    </row>
    <row r="552" spans="1:93" ht="11.25" customHeight="1">
      <c r="A552" s="24" t="s">
        <v>1590</v>
      </c>
      <c r="B552" s="24" t="s">
        <v>304</v>
      </c>
      <c r="C552" s="98" t="s">
        <v>2727</v>
      </c>
      <c r="D552" s="199">
        <v>5</v>
      </c>
      <c r="E552" s="24">
        <v>528</v>
      </c>
      <c r="F552" s="57" t="s">
        <v>2659</v>
      </c>
      <c r="G552" s="49" t="s">
        <v>2659</v>
      </c>
      <c r="H552" s="184">
        <v>21.42</v>
      </c>
      <c r="I552" s="227">
        <v>2.6143790849673203</v>
      </c>
      <c r="J552" s="126">
        <v>0.125</v>
      </c>
      <c r="K552" s="126">
        <v>0.14000000000000001</v>
      </c>
      <c r="L552" s="83">
        <v>12</v>
      </c>
      <c r="M552" s="140">
        <v>41879</v>
      </c>
      <c r="N552" s="27">
        <v>41884</v>
      </c>
      <c r="O552" s="28">
        <v>41899</v>
      </c>
      <c r="P552" s="93" t="s">
        <v>3431</v>
      </c>
      <c r="Q552" s="201"/>
      <c r="R552" s="224">
        <v>0.56000000000000005</v>
      </c>
      <c r="S552" s="231">
        <v>98.24561403508774</v>
      </c>
      <c r="T552" s="647">
        <v>60.896610586567725</v>
      </c>
      <c r="U552" s="227">
        <v>37.578947368421062</v>
      </c>
      <c r="V552" s="492">
        <v>1</v>
      </c>
      <c r="W552" s="161">
        <v>0.56999999999999995</v>
      </c>
      <c r="X552" s="149">
        <v>2.35</v>
      </c>
      <c r="Y552" s="155">
        <v>0.42</v>
      </c>
      <c r="Z552" s="149">
        <v>1.55</v>
      </c>
      <c r="AA552" s="156">
        <v>1.7</v>
      </c>
      <c r="AB552" s="432">
        <v>-57.1</v>
      </c>
      <c r="AC552" s="440">
        <v>15.09</v>
      </c>
      <c r="AD552" s="443">
        <v>18.100000000000001</v>
      </c>
      <c r="AE552" s="440">
        <v>16</v>
      </c>
      <c r="AF552" s="723">
        <v>9</v>
      </c>
      <c r="AG552" s="456">
        <v>678</v>
      </c>
      <c r="AH552" s="653">
        <v>1.3</v>
      </c>
      <c r="AI552" s="767">
        <v>0.28999999999999998</v>
      </c>
      <c r="AJ552" s="796">
        <v>1.1889721344382511</v>
      </c>
      <c r="AK552" s="688" t="s">
        <v>462</v>
      </c>
      <c r="AL552" s="634">
        <v>11.578947368421066</v>
      </c>
      <c r="AM552" s="631">
        <v>17.108201121761944</v>
      </c>
      <c r="AN552" s="631">
        <v>21.520395633332345</v>
      </c>
      <c r="AO552" s="235" t="s">
        <v>462</v>
      </c>
      <c r="AP552" s="808">
        <v>0.53</v>
      </c>
      <c r="AQ552" s="808">
        <v>0.47499999999999998</v>
      </c>
      <c r="AR552" s="809"/>
      <c r="AS552" s="808">
        <v>0.38</v>
      </c>
      <c r="AT552" s="796">
        <v>0.33</v>
      </c>
      <c r="AU552" s="809"/>
      <c r="AV552" s="821">
        <v>0.25</v>
      </c>
      <c r="AW552" s="827">
        <v>0.2</v>
      </c>
      <c r="AX552" s="812">
        <v>0.2</v>
      </c>
      <c r="AY552" s="811">
        <v>0.2</v>
      </c>
      <c r="AZ552" s="812">
        <v>0.11666</v>
      </c>
      <c r="BA552" s="812">
        <v>3.3329999999999999E-2</v>
      </c>
      <c r="BB552" s="812">
        <v>0</v>
      </c>
      <c r="BC552" s="812">
        <v>0</v>
      </c>
      <c r="BD552" s="812">
        <v>0</v>
      </c>
      <c r="BE552" s="812">
        <v>0</v>
      </c>
      <c r="BF552" s="812">
        <v>0</v>
      </c>
      <c r="BG552" s="812">
        <v>0</v>
      </c>
      <c r="BH552" s="810">
        <v>2.7149900000000002</v>
      </c>
      <c r="BI552" s="405">
        <v>11.578947368421066</v>
      </c>
      <c r="BJ552" s="405">
        <v>25</v>
      </c>
      <c r="BK552" s="405">
        <v>15.151515151515138</v>
      </c>
      <c r="BL552" s="306">
        <v>32</v>
      </c>
      <c r="BM552" s="404">
        <v>25</v>
      </c>
      <c r="BN552" s="306">
        <v>0</v>
      </c>
      <c r="BO552" s="306">
        <v>0</v>
      </c>
      <c r="BP552" s="306">
        <v>71.43836790673754</v>
      </c>
      <c r="BQ552" s="306">
        <v>250.01500150015002</v>
      </c>
      <c r="BR552" s="306">
        <v>0</v>
      </c>
      <c r="BS552" s="306">
        <v>0</v>
      </c>
      <c r="BT552" s="306">
        <v>0</v>
      </c>
      <c r="BU552" s="306">
        <v>0</v>
      </c>
      <c r="BV552" s="306">
        <v>0</v>
      </c>
      <c r="BW552" s="306">
        <v>0</v>
      </c>
      <c r="BX552" s="404">
        <v>28.678922128454921</v>
      </c>
      <c r="BY552" s="405">
        <v>62.134999906706341</v>
      </c>
      <c r="BZ552" s="788" t="s">
        <v>2441</v>
      </c>
      <c r="CA552" s="486">
        <v>-13.444172650121395</v>
      </c>
      <c r="CB552" s="348">
        <v>24.134774718299667</v>
      </c>
      <c r="CC552" s="404">
        <v>53.217543859649119</v>
      </c>
      <c r="CD552" s="570">
        <v>0.5353</v>
      </c>
      <c r="CE552" s="419">
        <v>0.58883000000000008</v>
      </c>
      <c r="CF552" s="419">
        <v>0.64771300000000009</v>
      </c>
      <c r="CG552" s="419">
        <v>0.71248430000000018</v>
      </c>
      <c r="CH552" s="496">
        <v>0.78373273000000021</v>
      </c>
      <c r="CI552" s="416">
        <v>3.2680600300000004</v>
      </c>
      <c r="CJ552" s="405">
        <v>15.257049626517274</v>
      </c>
      <c r="CK552" s="457">
        <v>1.26</v>
      </c>
      <c r="CL552" s="458">
        <v>37.31</v>
      </c>
      <c r="CM552" s="458">
        <v>-13.79</v>
      </c>
      <c r="CN552" s="525">
        <v>2.4900000000000002</v>
      </c>
      <c r="CO552" s="508">
        <v>15.21</v>
      </c>
    </row>
    <row r="553" spans="1:93" ht="11.25" customHeight="1">
      <c r="A553" s="24" t="s">
        <v>370</v>
      </c>
      <c r="B553" s="24" t="s">
        <v>371</v>
      </c>
      <c r="C553" s="29" t="s">
        <v>3417</v>
      </c>
      <c r="D553" s="117">
        <v>16</v>
      </c>
      <c r="E553" s="121">
        <v>186</v>
      </c>
      <c r="F553" s="57" t="s">
        <v>2659</v>
      </c>
      <c r="G553" s="49" t="s">
        <v>2659</v>
      </c>
      <c r="H553" s="184">
        <v>66.16</v>
      </c>
      <c r="I553" s="227">
        <v>1.9649334945586456</v>
      </c>
      <c r="J553" s="113">
        <v>1.1000000000000001</v>
      </c>
      <c r="K553" s="113">
        <v>1.3</v>
      </c>
      <c r="L553" s="83">
        <v>18.181818181818166</v>
      </c>
      <c r="M553" s="140">
        <v>41963</v>
      </c>
      <c r="N553" s="27">
        <v>41967</v>
      </c>
      <c r="O553" s="28">
        <v>41981</v>
      </c>
      <c r="P553" s="26" t="s">
        <v>2729</v>
      </c>
      <c r="Q553" s="24" t="s">
        <v>454</v>
      </c>
      <c r="R553" s="224">
        <v>1.3</v>
      </c>
      <c r="S553" s="231">
        <v>25.691699604743086</v>
      </c>
      <c r="T553" s="680">
        <v>-13.754545415197061</v>
      </c>
      <c r="U553" s="227">
        <v>13.07509881422925</v>
      </c>
      <c r="V553" s="263">
        <v>12</v>
      </c>
      <c r="W553" s="161">
        <v>5.0599999999999996</v>
      </c>
      <c r="X553" s="149">
        <v>2.25</v>
      </c>
      <c r="Y553" s="155">
        <v>1</v>
      </c>
      <c r="Z553" s="149">
        <v>1.28</v>
      </c>
      <c r="AA553" s="156">
        <v>9.8000000000000007</v>
      </c>
      <c r="AB553" s="432">
        <v>-1.6</v>
      </c>
      <c r="AC553" s="440">
        <v>10.84</v>
      </c>
      <c r="AD553" s="443">
        <v>3.8</v>
      </c>
      <c r="AE553" s="440">
        <v>5.82</v>
      </c>
      <c r="AF553" s="723">
        <v>11</v>
      </c>
      <c r="AG553" s="456">
        <v>2784</v>
      </c>
      <c r="AH553" s="653">
        <v>0.1</v>
      </c>
      <c r="AI553" s="767">
        <v>0.23</v>
      </c>
      <c r="AJ553" s="796">
        <v>2.6834812558284251</v>
      </c>
      <c r="AK553" s="688">
        <v>1.0170268092571055</v>
      </c>
      <c r="AL553" s="634">
        <v>18.181818181818166</v>
      </c>
      <c r="AM553" s="631">
        <v>13.462177809675314</v>
      </c>
      <c r="AN553" s="631">
        <v>10.197228772148016</v>
      </c>
      <c r="AO553" s="235">
        <v>10.026509310601806</v>
      </c>
      <c r="AP553" s="808">
        <v>1.3</v>
      </c>
      <c r="AQ553" s="808">
        <v>1.1000000000000001</v>
      </c>
      <c r="AR553" s="809"/>
      <c r="AS553" s="808">
        <v>0.93</v>
      </c>
      <c r="AT553" s="796">
        <v>0.89</v>
      </c>
      <c r="AU553" s="809"/>
      <c r="AV553" s="821">
        <v>0.86</v>
      </c>
      <c r="AW553" s="821">
        <v>0.8</v>
      </c>
      <c r="AX553" s="811">
        <v>0.75</v>
      </c>
      <c r="AY553" s="811">
        <v>0.72</v>
      </c>
      <c r="AZ553" s="811">
        <v>0.65</v>
      </c>
      <c r="BA553" s="811">
        <v>0.625</v>
      </c>
      <c r="BB553" s="811">
        <v>0.5</v>
      </c>
      <c r="BC553" s="811">
        <v>0.35</v>
      </c>
      <c r="BD553" s="811">
        <v>0.2</v>
      </c>
      <c r="BE553" s="811">
        <v>0.15</v>
      </c>
      <c r="BF553" s="811">
        <v>0.13500000000000001</v>
      </c>
      <c r="BG553" s="811">
        <v>0.06</v>
      </c>
      <c r="BH553" s="810">
        <v>10.02</v>
      </c>
      <c r="BI553" s="405">
        <v>18.181818181818166</v>
      </c>
      <c r="BJ553" s="405">
        <v>18.279569892473123</v>
      </c>
      <c r="BK553" s="405">
        <v>4.4943820224719211</v>
      </c>
      <c r="BL553" s="306">
        <v>3.488372093023262</v>
      </c>
      <c r="BM553" s="404">
        <v>7.5</v>
      </c>
      <c r="BN553" s="306">
        <v>6.6666666666666652</v>
      </c>
      <c r="BO553" s="306">
        <v>4.1666666666666741</v>
      </c>
      <c r="BP553" s="306">
        <v>10.769230769230752</v>
      </c>
      <c r="BQ553" s="306">
        <v>4</v>
      </c>
      <c r="BR553" s="306">
        <v>25</v>
      </c>
      <c r="BS553" s="306">
        <v>42.857142857142861</v>
      </c>
      <c r="BT553" s="306">
        <v>75</v>
      </c>
      <c r="BU553" s="306">
        <v>33.33333333333335</v>
      </c>
      <c r="BV553" s="306">
        <v>11.111111111111093</v>
      </c>
      <c r="BW553" s="306">
        <v>125</v>
      </c>
      <c r="BX553" s="404">
        <v>25.989886239595862</v>
      </c>
      <c r="BY553" s="405">
        <v>32.415336985543767</v>
      </c>
      <c r="BZ553" s="788" t="s">
        <v>2637</v>
      </c>
      <c r="CA553" s="486">
        <v>-0.91293654752258924</v>
      </c>
      <c r="CB553" s="348">
        <v>12.162162266706661</v>
      </c>
      <c r="CC553" s="404">
        <v>71.343320158102756</v>
      </c>
      <c r="CD553" s="570">
        <v>1.3130000000000002</v>
      </c>
      <c r="CE553" s="419">
        <v>1.4443000000000004</v>
      </c>
      <c r="CF553" s="419">
        <v>1.5283582600000005</v>
      </c>
      <c r="CG553" s="419">
        <v>1.6173087107320006</v>
      </c>
      <c r="CH553" s="496">
        <v>1.7114360776966031</v>
      </c>
      <c r="CI553" s="416">
        <v>7.6144030484286054</v>
      </c>
      <c r="CJ553" s="405">
        <v>11.509073531482175</v>
      </c>
      <c r="CK553" s="457">
        <v>1.24</v>
      </c>
      <c r="CL553" s="458">
        <v>16.78</v>
      </c>
      <c r="CM553" s="458">
        <v>-7.86</v>
      </c>
      <c r="CN553" s="525">
        <v>-0.86</v>
      </c>
      <c r="CO553" s="508">
        <v>3.59</v>
      </c>
    </row>
    <row r="554" spans="1:93" ht="11.25" customHeight="1">
      <c r="A554" s="24" t="s">
        <v>2825</v>
      </c>
      <c r="B554" s="24" t="s">
        <v>2826</v>
      </c>
      <c r="C554" s="29" t="s">
        <v>2734</v>
      </c>
      <c r="D554" s="199">
        <v>6</v>
      </c>
      <c r="E554" s="24">
        <v>455</v>
      </c>
      <c r="F554" s="57" t="s">
        <v>2659</v>
      </c>
      <c r="G554" s="49" t="s">
        <v>2659</v>
      </c>
      <c r="H554" s="184">
        <v>41.92</v>
      </c>
      <c r="I554" s="227">
        <v>1.4312977099236641</v>
      </c>
      <c r="J554" s="126">
        <v>0.13</v>
      </c>
      <c r="K554" s="126">
        <v>0.15</v>
      </c>
      <c r="L554" s="83">
        <v>15.384615384615374</v>
      </c>
      <c r="M554" s="140">
        <v>42047</v>
      </c>
      <c r="N554" s="27">
        <v>42052</v>
      </c>
      <c r="O554" s="28">
        <v>42065</v>
      </c>
      <c r="P554" s="93" t="s">
        <v>2739</v>
      </c>
      <c r="Q554" s="627"/>
      <c r="R554" s="224">
        <v>0.6</v>
      </c>
      <c r="S554" s="231">
        <v>27.397260273972602</v>
      </c>
      <c r="T554" s="647">
        <v>49.295929214293778</v>
      </c>
      <c r="U554" s="227">
        <v>19.141552511415526</v>
      </c>
      <c r="V554" s="492">
        <v>12</v>
      </c>
      <c r="W554" s="161">
        <v>2.19</v>
      </c>
      <c r="X554" s="149">
        <v>2.31</v>
      </c>
      <c r="Y554" s="155">
        <v>0.98</v>
      </c>
      <c r="Z554" s="149">
        <v>2.62</v>
      </c>
      <c r="AA554" s="156">
        <v>11.4</v>
      </c>
      <c r="AB554" s="432">
        <v>22.6</v>
      </c>
      <c r="AC554" s="440">
        <v>13.04</v>
      </c>
      <c r="AD554" s="443">
        <v>32</v>
      </c>
      <c r="AE554" s="440">
        <v>8.3000000000000007</v>
      </c>
      <c r="AF554" s="723">
        <v>5</v>
      </c>
      <c r="AG554" s="456">
        <v>960</v>
      </c>
      <c r="AH554" s="653">
        <v>8.3000000000000007</v>
      </c>
      <c r="AI554" s="767">
        <v>0.16</v>
      </c>
      <c r="AJ554" s="796" t="s">
        <v>462</v>
      </c>
      <c r="AK554" s="688" t="s">
        <v>462</v>
      </c>
      <c r="AL554" s="634">
        <v>18.181818181818187</v>
      </c>
      <c r="AM554" s="631">
        <v>22.917892127880691</v>
      </c>
      <c r="AN554" s="631" t="s">
        <v>462</v>
      </c>
      <c r="AO554" s="235">
        <v>3.7456949716377919</v>
      </c>
      <c r="AP554" s="808">
        <v>0.52</v>
      </c>
      <c r="AQ554" s="808">
        <v>0.44</v>
      </c>
      <c r="AR554" s="809"/>
      <c r="AS554" s="808">
        <v>0.36</v>
      </c>
      <c r="AT554" s="796">
        <v>0.28000000000000003</v>
      </c>
      <c r="AU554" s="809"/>
      <c r="AV554" s="821">
        <v>0.2</v>
      </c>
      <c r="AW554" s="827">
        <v>0</v>
      </c>
      <c r="AX554" s="812">
        <v>0.36</v>
      </c>
      <c r="AY554" s="812">
        <v>0.36</v>
      </c>
      <c r="AZ554" s="812">
        <v>0.36</v>
      </c>
      <c r="BA554" s="812">
        <v>0.36</v>
      </c>
      <c r="BB554" s="812">
        <v>0.36</v>
      </c>
      <c r="BC554" s="812">
        <v>0.36</v>
      </c>
      <c r="BD554" s="812">
        <v>0.36</v>
      </c>
      <c r="BE554" s="812">
        <v>0.36</v>
      </c>
      <c r="BF554" s="811">
        <v>0.36</v>
      </c>
      <c r="BG554" s="812">
        <v>0.34</v>
      </c>
      <c r="BH554" s="810">
        <v>5.38</v>
      </c>
      <c r="BI554" s="405">
        <v>18.181818181818187</v>
      </c>
      <c r="BJ554" s="405">
        <v>22.222222222222232</v>
      </c>
      <c r="BK554" s="405">
        <v>28.571428571428559</v>
      </c>
      <c r="BL554" s="306">
        <v>40</v>
      </c>
      <c r="BM554" s="404">
        <v>0</v>
      </c>
      <c r="BN554" s="306">
        <v>0</v>
      </c>
      <c r="BO554" s="306">
        <v>0</v>
      </c>
      <c r="BP554" s="306">
        <v>0</v>
      </c>
      <c r="BQ554" s="306">
        <v>0</v>
      </c>
      <c r="BR554" s="306">
        <v>0</v>
      </c>
      <c r="BS554" s="306">
        <v>0</v>
      </c>
      <c r="BT554" s="306">
        <v>0</v>
      </c>
      <c r="BU554" s="306">
        <v>0</v>
      </c>
      <c r="BV554" s="306">
        <v>0</v>
      </c>
      <c r="BW554" s="306">
        <v>5.8823529411764497</v>
      </c>
      <c r="BX554" s="404">
        <v>7.6571881277763625</v>
      </c>
      <c r="BY554" s="405">
        <v>12.638160017093588</v>
      </c>
      <c r="BZ554" s="788" t="s">
        <v>2441</v>
      </c>
      <c r="CA554" s="486" t="s">
        <v>462</v>
      </c>
      <c r="CB554" s="348" t="s">
        <v>462</v>
      </c>
      <c r="CC554" s="404">
        <v>60.837560271168257</v>
      </c>
      <c r="CD554" s="570">
        <v>0.57200000000000006</v>
      </c>
      <c r="CE554" s="419">
        <v>0.62920000000000009</v>
      </c>
      <c r="CF554" s="419">
        <v>0.68142360000000013</v>
      </c>
      <c r="CG554" s="419">
        <v>0.73798175880000016</v>
      </c>
      <c r="CH554" s="496">
        <v>0.79923424478040017</v>
      </c>
      <c r="CI554" s="416">
        <v>3.4198396035804004</v>
      </c>
      <c r="CJ554" s="405">
        <v>8.1580143215181291</v>
      </c>
      <c r="CK554" s="457">
        <v>1.68</v>
      </c>
      <c r="CL554" s="458">
        <v>29.44</v>
      </c>
      <c r="CM554" s="458">
        <v>-7.49</v>
      </c>
      <c r="CN554" s="525">
        <v>11.72</v>
      </c>
      <c r="CO554" s="508">
        <v>8.8699999999999992</v>
      </c>
    </row>
    <row r="555" spans="1:93" ht="11.25" customHeight="1">
      <c r="A555" s="197" t="s">
        <v>3066</v>
      </c>
      <c r="B555" s="32" t="s">
        <v>3566</v>
      </c>
      <c r="C555" s="32" t="s">
        <v>1611</v>
      </c>
      <c r="D555" s="200">
        <v>47</v>
      </c>
      <c r="E555" s="121">
        <v>23</v>
      </c>
      <c r="F555" s="40" t="s">
        <v>1572</v>
      </c>
      <c r="G555" s="42" t="s">
        <v>1572</v>
      </c>
      <c r="H555" s="162">
        <v>98.34</v>
      </c>
      <c r="I555" s="229">
        <v>2.1151108399430547</v>
      </c>
      <c r="J555" s="206">
        <v>0.5</v>
      </c>
      <c r="K555" s="125">
        <v>0.52</v>
      </c>
      <c r="L555" s="191">
        <v>4</v>
      </c>
      <c r="M555" s="215">
        <v>41885</v>
      </c>
      <c r="N555" s="44">
        <v>41887</v>
      </c>
      <c r="O555" s="34">
        <v>41898</v>
      </c>
      <c r="P555" s="268" t="s">
        <v>3618</v>
      </c>
      <c r="Q555" s="32"/>
      <c r="R555" s="192">
        <v>2.08</v>
      </c>
      <c r="S555" s="672">
        <v>48.036951501154732</v>
      </c>
      <c r="T555" s="681">
        <v>49.357154704011094</v>
      </c>
      <c r="U555" s="229">
        <v>22.711316397228639</v>
      </c>
      <c r="V555" s="264">
        <v>12</v>
      </c>
      <c r="W555" s="162">
        <v>4.33</v>
      </c>
      <c r="X555" s="150">
        <v>2.21</v>
      </c>
      <c r="Y555" s="157">
        <v>1.37</v>
      </c>
      <c r="Z555" s="150">
        <v>2.21</v>
      </c>
      <c r="AA555" s="158">
        <v>9.6999999999999993</v>
      </c>
      <c r="AB555" s="434">
        <v>17.2</v>
      </c>
      <c r="AC555" s="444">
        <v>15.17</v>
      </c>
      <c r="AD555" s="445">
        <v>3.6</v>
      </c>
      <c r="AE555" s="445">
        <v>10.27</v>
      </c>
      <c r="AF555" s="725">
        <v>16</v>
      </c>
      <c r="AG555" s="467">
        <v>15480</v>
      </c>
      <c r="AH555" s="679">
        <v>1</v>
      </c>
      <c r="AI555" s="769">
        <v>0.62</v>
      </c>
      <c r="AJ555" s="797">
        <v>2.6195119031129366</v>
      </c>
      <c r="AK555" s="686">
        <v>1.4361173220057015</v>
      </c>
      <c r="AL555" s="634">
        <v>3.0303030303030276</v>
      </c>
      <c r="AM555" s="631">
        <v>7.5462916267589053</v>
      </c>
      <c r="AN555" s="631">
        <v>9.4302428512065717</v>
      </c>
      <c r="AO555" s="638">
        <v>6.5664849986184715</v>
      </c>
      <c r="AP555" s="808">
        <v>2.04</v>
      </c>
      <c r="AQ555" s="808">
        <v>1.98</v>
      </c>
      <c r="AR555" s="809"/>
      <c r="AS555" s="808">
        <v>1.8</v>
      </c>
      <c r="AT555" s="796">
        <v>1.64</v>
      </c>
      <c r="AU555" s="809"/>
      <c r="AV555" s="821">
        <v>1.34</v>
      </c>
      <c r="AW555" s="821">
        <v>1.3</v>
      </c>
      <c r="AX555" s="811">
        <v>1.26</v>
      </c>
      <c r="AY555" s="811">
        <v>1.22</v>
      </c>
      <c r="AZ555" s="811">
        <v>1.18</v>
      </c>
      <c r="BA555" s="811">
        <v>1.1399999999999999</v>
      </c>
      <c r="BB555" s="811">
        <v>1.08</v>
      </c>
      <c r="BC555" s="811">
        <v>1.03</v>
      </c>
      <c r="BD555" s="811">
        <v>0.99</v>
      </c>
      <c r="BE555" s="811">
        <v>0.94</v>
      </c>
      <c r="BF555" s="811">
        <v>0.9</v>
      </c>
      <c r="BG555" s="811">
        <v>0.87</v>
      </c>
      <c r="BH555" s="810">
        <v>20.71</v>
      </c>
      <c r="BI555" s="405">
        <v>3.0303030303030276</v>
      </c>
      <c r="BJ555" s="405">
        <v>9.9999999999999858</v>
      </c>
      <c r="BK555" s="405">
        <v>9.7560975609756184</v>
      </c>
      <c r="BL555" s="306">
        <v>22.388059701492512</v>
      </c>
      <c r="BM555" s="404">
        <v>3.0769230769230882</v>
      </c>
      <c r="BN555" s="306">
        <v>3.1746031746031855</v>
      </c>
      <c r="BO555" s="306">
        <v>3.2786885245901676</v>
      </c>
      <c r="BP555" s="306">
        <v>3.3898305084745894</v>
      </c>
      <c r="BQ555" s="306">
        <v>3.5087719298245723</v>
      </c>
      <c r="BR555" s="306">
        <v>5.5555555555555358</v>
      </c>
      <c r="BS555" s="306">
        <v>4.8543689320388328</v>
      </c>
      <c r="BT555" s="306">
        <v>4.0404040404040442</v>
      </c>
      <c r="BU555" s="306">
        <v>5.319148936170226</v>
      </c>
      <c r="BV555" s="306">
        <v>4.4444444444444287</v>
      </c>
      <c r="BW555" s="306">
        <v>3.4482758620689724</v>
      </c>
      <c r="BX555" s="404">
        <v>5.9510316851912517</v>
      </c>
      <c r="BY555" s="405">
        <v>4.8932369009026564</v>
      </c>
      <c r="BZ555" s="788" t="s">
        <v>2558</v>
      </c>
      <c r="CA555" s="486">
        <v>-11.165962706079013</v>
      </c>
      <c r="CB555" s="348">
        <v>11.545353691149627</v>
      </c>
      <c r="CC555" s="404">
        <v>70.467350306200785</v>
      </c>
      <c r="CD555" s="570">
        <v>2.2440000000000002</v>
      </c>
      <c r="CE555" s="420">
        <v>2.4684000000000004</v>
      </c>
      <c r="CF555" s="420">
        <v>2.7152400000000005</v>
      </c>
      <c r="CG555" s="420">
        <v>2.9867640000000009</v>
      </c>
      <c r="CH555" s="497">
        <v>3.285440400000001</v>
      </c>
      <c r="CI555" s="421">
        <v>13.699844400000002</v>
      </c>
      <c r="CJ555" s="409">
        <v>13.931100671140943</v>
      </c>
      <c r="CK555" s="468">
        <v>1.54</v>
      </c>
      <c r="CL555" s="469">
        <v>31.77</v>
      </c>
      <c r="CM555" s="469">
        <v>-2.09</v>
      </c>
      <c r="CN555" s="470">
        <v>2.93</v>
      </c>
      <c r="CO555" s="471">
        <v>8.67</v>
      </c>
    </row>
    <row r="556" spans="1:93" ht="11.25" customHeight="1">
      <c r="A556" s="16" t="s">
        <v>3629</v>
      </c>
      <c r="B556" s="16" t="s">
        <v>3072</v>
      </c>
      <c r="C556" s="22" t="s">
        <v>728</v>
      </c>
      <c r="D556" s="216">
        <v>5</v>
      </c>
      <c r="E556" s="24">
        <v>551</v>
      </c>
      <c r="F556" s="36" t="s">
        <v>1572</v>
      </c>
      <c r="G556" s="37" t="s">
        <v>1572</v>
      </c>
      <c r="H556" s="183">
        <v>93.49</v>
      </c>
      <c r="I556" s="226">
        <v>1.3691303882768211</v>
      </c>
      <c r="J556" s="127">
        <v>0.26</v>
      </c>
      <c r="K556" s="127">
        <v>0.32</v>
      </c>
      <c r="L556" s="96">
        <v>23.076923076923084</v>
      </c>
      <c r="M556" s="105">
        <v>41954</v>
      </c>
      <c r="N556" s="20">
        <v>41956</v>
      </c>
      <c r="O556" s="21">
        <v>41971</v>
      </c>
      <c r="P556" s="19" t="s">
        <v>860</v>
      </c>
      <c r="Q556" s="430"/>
      <c r="R556" s="225">
        <v>1.28</v>
      </c>
      <c r="S556" s="675">
        <v>38.670694864048336</v>
      </c>
      <c r="T556" s="1125">
        <v>290.21838249316551</v>
      </c>
      <c r="U556" s="226">
        <v>28.244712990936552</v>
      </c>
      <c r="V556" s="677">
        <v>9</v>
      </c>
      <c r="W556" s="169">
        <v>3.31</v>
      </c>
      <c r="X556" s="171">
        <v>1.53</v>
      </c>
      <c r="Y556" s="170">
        <v>4.12</v>
      </c>
      <c r="Z556" s="171">
        <v>12.13</v>
      </c>
      <c r="AA556" s="172">
        <v>57.9</v>
      </c>
      <c r="AB556" s="433">
        <v>16.8</v>
      </c>
      <c r="AC556" s="441">
        <v>17.739999999999998</v>
      </c>
      <c r="AD556" s="442">
        <v>39.1</v>
      </c>
      <c r="AE556" s="441">
        <v>18.48</v>
      </c>
      <c r="AF556" s="724">
        <v>27</v>
      </c>
      <c r="AG556" s="461">
        <v>70095</v>
      </c>
      <c r="AH556" s="678">
        <v>2.2999999999999998</v>
      </c>
      <c r="AI556" s="768">
        <v>0.35</v>
      </c>
      <c r="AJ556" s="795" t="s">
        <v>462</v>
      </c>
      <c r="AK556" s="794" t="s">
        <v>462</v>
      </c>
      <c r="AL556" s="632">
        <v>23.59550561797754</v>
      </c>
      <c r="AM556" s="633">
        <v>25.237643157623534</v>
      </c>
      <c r="AN556" s="633" t="s">
        <v>462</v>
      </c>
      <c r="AO556" s="234" t="s">
        <v>462</v>
      </c>
      <c r="AP556" s="803">
        <v>1.1000000000000001</v>
      </c>
      <c r="AQ556" s="803">
        <v>0.89</v>
      </c>
      <c r="AR556" s="802"/>
      <c r="AS556" s="803">
        <v>0.72</v>
      </c>
      <c r="AT556" s="795">
        <v>0.56000000000000005</v>
      </c>
      <c r="AU556" s="802"/>
      <c r="AV556" s="826">
        <v>0.36</v>
      </c>
      <c r="AW556" s="830">
        <v>0</v>
      </c>
      <c r="AX556" s="830">
        <v>0</v>
      </c>
      <c r="AY556" s="807">
        <v>0</v>
      </c>
      <c r="AZ556" s="807">
        <v>0</v>
      </c>
      <c r="BA556" s="807">
        <v>0</v>
      </c>
      <c r="BB556" s="807">
        <v>0</v>
      </c>
      <c r="BC556" s="807">
        <v>0</v>
      </c>
      <c r="BD556" s="807">
        <v>0</v>
      </c>
      <c r="BE556" s="807">
        <v>0</v>
      </c>
      <c r="BF556" s="807">
        <v>0</v>
      </c>
      <c r="BG556" s="807">
        <v>0</v>
      </c>
      <c r="BH556" s="805">
        <v>3.63</v>
      </c>
      <c r="BI556" s="407">
        <v>23.59550561797754</v>
      </c>
      <c r="BJ556" s="407">
        <v>23.611111111111114</v>
      </c>
      <c r="BK556" s="407">
        <v>28.571428571428559</v>
      </c>
      <c r="BL556" s="394">
        <v>55.555555555555578</v>
      </c>
      <c r="BM556" s="406">
        <v>0</v>
      </c>
      <c r="BN556" s="394">
        <v>0</v>
      </c>
      <c r="BO556" s="394">
        <v>0</v>
      </c>
      <c r="BP556" s="394">
        <v>0</v>
      </c>
      <c r="BQ556" s="394">
        <v>0</v>
      </c>
      <c r="BR556" s="394">
        <v>0</v>
      </c>
      <c r="BS556" s="394">
        <v>0</v>
      </c>
      <c r="BT556" s="394">
        <v>0</v>
      </c>
      <c r="BU556" s="394">
        <v>0</v>
      </c>
      <c r="BV556" s="394">
        <v>0</v>
      </c>
      <c r="BW556" s="394">
        <v>0</v>
      </c>
      <c r="BX556" s="406">
        <v>8.7555733904048534</v>
      </c>
      <c r="BY556" s="407">
        <v>16.056312893576429</v>
      </c>
      <c r="BZ556" s="787" t="s">
        <v>2441</v>
      </c>
      <c r="CA556" s="682" t="s">
        <v>462</v>
      </c>
      <c r="CB556" s="350" t="s">
        <v>462</v>
      </c>
      <c r="CC556" s="406">
        <v>58.726245909703941</v>
      </c>
      <c r="CD556" s="554">
        <v>1.21</v>
      </c>
      <c r="CE556" s="417">
        <v>1.3310000000000004</v>
      </c>
      <c r="CF556" s="417">
        <v>1.4641000000000006</v>
      </c>
      <c r="CG556" s="417">
        <v>1.6105100000000008</v>
      </c>
      <c r="CH556" s="495">
        <v>1.7715610000000011</v>
      </c>
      <c r="CI556" s="418">
        <v>7.3871710000000022</v>
      </c>
      <c r="CJ556" s="407">
        <v>7.9015627339822467</v>
      </c>
      <c r="CK556" s="462">
        <v>0.77</v>
      </c>
      <c r="CL556" s="463">
        <v>39.67</v>
      </c>
      <c r="CM556" s="463">
        <v>-1.42</v>
      </c>
      <c r="CN556" s="529">
        <v>9.5500000000000007</v>
      </c>
      <c r="CO556" s="530">
        <v>19.309999999999999</v>
      </c>
    </row>
    <row r="557" spans="1:93" ht="11.25" customHeight="1">
      <c r="A557" s="91" t="s">
        <v>2353</v>
      </c>
      <c r="B557" s="24" t="s">
        <v>2354</v>
      </c>
      <c r="C557" s="29" t="s">
        <v>838</v>
      </c>
      <c r="D557" s="199">
        <v>7</v>
      </c>
      <c r="E557" s="24">
        <v>415</v>
      </c>
      <c r="F557" s="57" t="s">
        <v>2659</v>
      </c>
      <c r="G557" s="49" t="s">
        <v>2659</v>
      </c>
      <c r="H557" s="184">
        <v>80.33</v>
      </c>
      <c r="I557" s="227">
        <v>1.867297398232292</v>
      </c>
      <c r="J557" s="126">
        <v>0.35</v>
      </c>
      <c r="K557" s="126">
        <v>0.375</v>
      </c>
      <c r="L557" s="83">
        <v>7.1428571428571397</v>
      </c>
      <c r="M557" s="140">
        <v>42067</v>
      </c>
      <c r="N557" s="27">
        <v>42069</v>
      </c>
      <c r="O557" s="28">
        <v>42089</v>
      </c>
      <c r="P557" s="93" t="s">
        <v>31</v>
      </c>
      <c r="Q557" s="944"/>
      <c r="R557" s="224">
        <v>1.5</v>
      </c>
      <c r="S557" s="231">
        <v>42.97994269340974</v>
      </c>
      <c r="T557" s="647">
        <v>206.2806631758956</v>
      </c>
      <c r="U557" s="227">
        <v>23.017191977077363</v>
      </c>
      <c r="V557" s="492">
        <v>12</v>
      </c>
      <c r="W557" s="161">
        <v>3.49</v>
      </c>
      <c r="X557" s="149">
        <v>2.75</v>
      </c>
      <c r="Y557" s="155">
        <v>2.3199999999999998</v>
      </c>
      <c r="Z557" s="149">
        <v>9.17</v>
      </c>
      <c r="AA557" s="156">
        <v>25</v>
      </c>
      <c r="AB557" s="432">
        <v>18.100000000000001</v>
      </c>
      <c r="AC557" s="440">
        <v>15.21</v>
      </c>
      <c r="AD557" s="443">
        <v>222.3</v>
      </c>
      <c r="AE557" s="440">
        <v>8.3800000000000008</v>
      </c>
      <c r="AF557" s="723">
        <v>33</v>
      </c>
      <c r="AG557" s="456">
        <v>13872</v>
      </c>
      <c r="AH557" s="653">
        <v>0.5</v>
      </c>
      <c r="AI557" s="767">
        <v>1.93</v>
      </c>
      <c r="AJ557" s="796">
        <v>0.21402301466241652</v>
      </c>
      <c r="AK557" s="688">
        <v>6.3700596382631636</v>
      </c>
      <c r="AL557" s="634">
        <v>3.7037037037036979</v>
      </c>
      <c r="AM557" s="631">
        <v>40.94597464129783</v>
      </c>
      <c r="AN557" s="631">
        <v>47.577316159455194</v>
      </c>
      <c r="AO557" s="235">
        <v>7.4688965035227595</v>
      </c>
      <c r="AP557" s="808">
        <v>1.4</v>
      </c>
      <c r="AQ557" s="808">
        <v>1.35</v>
      </c>
      <c r="AR557" s="809"/>
      <c r="AS557" s="808">
        <v>1.25</v>
      </c>
      <c r="AT557" s="796">
        <v>0.5</v>
      </c>
      <c r="AU557" s="809"/>
      <c r="AV557" s="821">
        <v>0.3</v>
      </c>
      <c r="AW557" s="821">
        <v>0.2</v>
      </c>
      <c r="AX557" s="812">
        <v>0.9</v>
      </c>
      <c r="AY557" s="811">
        <v>0.9</v>
      </c>
      <c r="AZ557" s="811">
        <v>0.84</v>
      </c>
      <c r="BA557" s="812">
        <v>0.68124000000000007</v>
      </c>
      <c r="BB557" s="812">
        <v>0.68124000000000007</v>
      </c>
      <c r="BC557" s="812">
        <v>0.68124000000000007</v>
      </c>
      <c r="BD557" s="811">
        <v>0.68124000000000007</v>
      </c>
      <c r="BE557" s="811">
        <v>0.64880000000000004</v>
      </c>
      <c r="BF557" s="811">
        <v>0.55148000000000008</v>
      </c>
      <c r="BG557" s="811">
        <v>0.48660000000000003</v>
      </c>
      <c r="BH557" s="810">
        <v>12.051840000000002</v>
      </c>
      <c r="BI557" s="405">
        <v>3.7037037037036979</v>
      </c>
      <c r="BJ557" s="405">
        <v>8.0000000000000071</v>
      </c>
      <c r="BK557" s="405">
        <v>150</v>
      </c>
      <c r="BL557" s="306">
        <v>66.666666666666671</v>
      </c>
      <c r="BM557" s="404">
        <v>50</v>
      </c>
      <c r="BN557" s="306">
        <v>0</v>
      </c>
      <c r="BO557" s="306">
        <v>0</v>
      </c>
      <c r="BP557" s="306">
        <v>7.1428571428571397</v>
      </c>
      <c r="BQ557" s="306">
        <v>23.304562268803931</v>
      </c>
      <c r="BR557" s="306">
        <v>0</v>
      </c>
      <c r="BS557" s="306">
        <v>0</v>
      </c>
      <c r="BT557" s="306">
        <v>0</v>
      </c>
      <c r="BU557" s="306">
        <v>5</v>
      </c>
      <c r="BV557" s="306">
        <v>17.647058823529392</v>
      </c>
      <c r="BW557" s="306">
        <v>13.333333333333353</v>
      </c>
      <c r="BX557" s="404">
        <v>22.98654546259295</v>
      </c>
      <c r="BY557" s="405">
        <v>38.905665632496429</v>
      </c>
      <c r="BZ557" s="788" t="s">
        <v>2441</v>
      </c>
      <c r="CA557" s="486">
        <v>26.427421580610119</v>
      </c>
      <c r="CB557" s="348">
        <v>49.444613557687482</v>
      </c>
      <c r="CC557" s="404">
        <v>63.528015207993079</v>
      </c>
      <c r="CD557" s="570">
        <v>1.54</v>
      </c>
      <c r="CE557" s="419">
        <v>1.6940000000000002</v>
      </c>
      <c r="CF557" s="419">
        <v>1.8359572000000004</v>
      </c>
      <c r="CG557" s="419">
        <v>1.9898104133600005</v>
      </c>
      <c r="CH557" s="496">
        <v>2.1565565259995689</v>
      </c>
      <c r="CI557" s="416">
        <v>9.2163241393595694</v>
      </c>
      <c r="CJ557" s="405">
        <v>11.473078724461059</v>
      </c>
      <c r="CK557" s="457">
        <v>1.93</v>
      </c>
      <c r="CL557" s="458">
        <v>18.71</v>
      </c>
      <c r="CM557" s="458">
        <v>-5.53</v>
      </c>
      <c r="CN557" s="525">
        <v>4.7</v>
      </c>
      <c r="CO557" s="508">
        <v>2.83</v>
      </c>
    </row>
    <row r="558" spans="1:93" ht="11.25" customHeight="1">
      <c r="A558" s="24" t="s">
        <v>3081</v>
      </c>
      <c r="B558" s="24" t="s">
        <v>2381</v>
      </c>
      <c r="C558" s="217" t="s">
        <v>2665</v>
      </c>
      <c r="D558" s="117">
        <v>6</v>
      </c>
      <c r="E558" s="24">
        <v>425</v>
      </c>
      <c r="F558" s="57" t="s">
        <v>2659</v>
      </c>
      <c r="G558" s="49" t="s">
        <v>2659</v>
      </c>
      <c r="H558" s="184">
        <v>24.4</v>
      </c>
      <c r="I558" s="227">
        <v>7.8688524590163942</v>
      </c>
      <c r="J558" s="126">
        <v>0.37091000000000002</v>
      </c>
      <c r="K558" s="126">
        <v>0.48</v>
      </c>
      <c r="L558" s="83">
        <v>29.411447520961943</v>
      </c>
      <c r="M558" s="501">
        <v>41725</v>
      </c>
      <c r="N558" s="329">
        <v>41729</v>
      </c>
      <c r="O558" s="330">
        <v>41744</v>
      </c>
      <c r="P558" s="26" t="s">
        <v>1514</v>
      </c>
      <c r="Q558" s="198"/>
      <c r="R558" s="224">
        <v>1.92</v>
      </c>
      <c r="S558" s="231">
        <v>84.581497797356818</v>
      </c>
      <c r="T558" s="680">
        <v>-17.927005019071597</v>
      </c>
      <c r="U558" s="227">
        <v>10.748898678414097</v>
      </c>
      <c r="V558" s="263">
        <v>12</v>
      </c>
      <c r="W558" s="161">
        <v>2.27</v>
      </c>
      <c r="X558" s="149">
        <v>1.43</v>
      </c>
      <c r="Y558" s="155">
        <v>7.62</v>
      </c>
      <c r="Z558" s="149">
        <v>1.41</v>
      </c>
      <c r="AA558" s="156">
        <v>16.100000000000001</v>
      </c>
      <c r="AB558" s="432">
        <v>4</v>
      </c>
      <c r="AC558" s="440">
        <v>-0.28000000000000003</v>
      </c>
      <c r="AD558" s="443">
        <v>17.11</v>
      </c>
      <c r="AE558" s="443">
        <v>7.5</v>
      </c>
      <c r="AF558" s="723">
        <v>3</v>
      </c>
      <c r="AG558" s="456">
        <v>5427</v>
      </c>
      <c r="AH558" s="653">
        <v>1.4</v>
      </c>
      <c r="AI558" s="767">
        <v>1</v>
      </c>
      <c r="AJ558" s="796">
        <v>11.416321675977402</v>
      </c>
      <c r="AK558" s="688" t="s">
        <v>462</v>
      </c>
      <c r="AL558" s="634">
        <v>23.400181259412211</v>
      </c>
      <c r="AM558" s="631">
        <v>9.7268396393645382</v>
      </c>
      <c r="AN558" s="543">
        <v>195.33326387597333</v>
      </c>
      <c r="AO558" s="235" t="s">
        <v>462</v>
      </c>
      <c r="AP558" s="808">
        <v>1.81091</v>
      </c>
      <c r="AQ558" s="808">
        <v>1.4675099999999999</v>
      </c>
      <c r="AR558" s="809"/>
      <c r="AS558" s="813">
        <v>1.4191199999999999</v>
      </c>
      <c r="AT558" s="796">
        <v>1.3707499999999999</v>
      </c>
      <c r="AU558" s="809"/>
      <c r="AV558" s="821">
        <v>0.72568999999999995</v>
      </c>
      <c r="AW558" s="821">
        <v>8.0599999999999995E-3</v>
      </c>
      <c r="AX558" s="812">
        <v>0</v>
      </c>
      <c r="AY558" s="812">
        <v>0</v>
      </c>
      <c r="AZ558" s="812">
        <v>0</v>
      </c>
      <c r="BA558" s="812">
        <v>0</v>
      </c>
      <c r="BB558" s="812">
        <v>0</v>
      </c>
      <c r="BC558" s="812">
        <v>0</v>
      </c>
      <c r="BD558" s="812">
        <v>0</v>
      </c>
      <c r="BE558" s="812">
        <v>0</v>
      </c>
      <c r="BF558" s="812">
        <v>0</v>
      </c>
      <c r="BG558" s="812">
        <v>0</v>
      </c>
      <c r="BH558" s="810">
        <v>6.8020400000000008</v>
      </c>
      <c r="BI558" s="405">
        <v>23.400181259412211</v>
      </c>
      <c r="BJ558" s="405">
        <v>3.4098596313208107</v>
      </c>
      <c r="BK558" s="405">
        <v>3.528725150465073</v>
      </c>
      <c r="BL558" s="306">
        <v>88.889195110860015</v>
      </c>
      <c r="BM558" s="851">
        <v>8903.5980148883373</v>
      </c>
      <c r="BN558" s="306">
        <v>0</v>
      </c>
      <c r="BO558" s="306">
        <v>0</v>
      </c>
      <c r="BP558" s="306">
        <v>0</v>
      </c>
      <c r="BQ558" s="306">
        <v>0</v>
      </c>
      <c r="BR558" s="306">
        <v>0</v>
      </c>
      <c r="BS558" s="306">
        <v>0</v>
      </c>
      <c r="BT558" s="306">
        <v>0</v>
      </c>
      <c r="BU558" s="306">
        <v>0</v>
      </c>
      <c r="BV558" s="306">
        <v>0</v>
      </c>
      <c r="BW558" s="306">
        <v>0</v>
      </c>
      <c r="BX558" s="404">
        <v>601.52173173602637</v>
      </c>
      <c r="BY558" s="852">
        <v>2218.9352497838131</v>
      </c>
      <c r="BZ558" s="788" t="s">
        <v>2637</v>
      </c>
      <c r="CA558" s="486">
        <v>192.45321765657562</v>
      </c>
      <c r="CB558" s="348">
        <v>203.20211633498971</v>
      </c>
      <c r="CC558" s="404">
        <v>50.890380172105175</v>
      </c>
      <c r="CD558" s="570">
        <v>1.8833464</v>
      </c>
      <c r="CE558" s="419">
        <v>1.9021798640000001</v>
      </c>
      <c r="CF558" s="419">
        <v>2.0448433538000002</v>
      </c>
      <c r="CG558" s="419">
        <v>2.1982066053350002</v>
      </c>
      <c r="CH558" s="496">
        <v>2.363072100735125</v>
      </c>
      <c r="CI558" s="416">
        <v>10.391648323870125</v>
      </c>
      <c r="CJ558" s="405">
        <v>42.588722638811994</v>
      </c>
      <c r="CK558" s="457">
        <v>0.7</v>
      </c>
      <c r="CL558" s="458">
        <v>17.07</v>
      </c>
      <c r="CM558" s="458">
        <v>-1.0900000000000001</v>
      </c>
      <c r="CN558" s="525">
        <v>2.68</v>
      </c>
      <c r="CO558" s="508">
        <v>6.84</v>
      </c>
    </row>
    <row r="559" spans="1:93" ht="11.25" customHeight="1">
      <c r="A559" s="24" t="s">
        <v>2434</v>
      </c>
      <c r="B559" s="24" t="s">
        <v>878</v>
      </c>
      <c r="C559" s="29" t="s">
        <v>1304</v>
      </c>
      <c r="D559" s="117">
        <v>47</v>
      </c>
      <c r="E559" s="121">
        <v>25</v>
      </c>
      <c r="F559" s="57" t="s">
        <v>2659</v>
      </c>
      <c r="G559" s="49" t="s">
        <v>2659</v>
      </c>
      <c r="H559" s="161">
        <v>41.08</v>
      </c>
      <c r="I559" s="227">
        <v>1.7526777020447908</v>
      </c>
      <c r="J559" s="126">
        <v>0.17</v>
      </c>
      <c r="K559" s="126">
        <v>0.18</v>
      </c>
      <c r="L559" s="218">
        <v>5.8823529411764497</v>
      </c>
      <c r="M559" s="140">
        <v>41968</v>
      </c>
      <c r="N559" s="27">
        <v>41971</v>
      </c>
      <c r="O559" s="28">
        <v>41988</v>
      </c>
      <c r="P559" s="93" t="s">
        <v>1444</v>
      </c>
      <c r="Q559" s="198"/>
      <c r="R559" s="224">
        <v>0.72</v>
      </c>
      <c r="S559" s="231">
        <v>26.765799256505574</v>
      </c>
      <c r="T559" s="680">
        <v>5.1820474910786674</v>
      </c>
      <c r="U559" s="227">
        <v>15.271375464684015</v>
      </c>
      <c r="V559" s="263">
        <v>12</v>
      </c>
      <c r="W559" s="161">
        <v>2.69</v>
      </c>
      <c r="X559" s="149">
        <v>0.85</v>
      </c>
      <c r="Y559" s="155">
        <v>0.47</v>
      </c>
      <c r="Z559" s="149">
        <v>1.63</v>
      </c>
      <c r="AA559" s="156">
        <v>10.8</v>
      </c>
      <c r="AB559" s="432">
        <v>-8.9</v>
      </c>
      <c r="AC559" s="440">
        <v>16.37</v>
      </c>
      <c r="AD559" s="443">
        <v>12.6</v>
      </c>
      <c r="AE559" s="440">
        <v>18</v>
      </c>
      <c r="AF559" s="723">
        <v>2</v>
      </c>
      <c r="AG559" s="456">
        <v>914</v>
      </c>
      <c r="AH559" s="653">
        <v>3.1</v>
      </c>
      <c r="AI559" s="767">
        <v>0.46</v>
      </c>
      <c r="AJ559" s="796">
        <v>0.70832829295987132</v>
      </c>
      <c r="AK559" s="688">
        <v>1.4940405940247594</v>
      </c>
      <c r="AL559" s="634">
        <v>6.153846153846132</v>
      </c>
      <c r="AM559" s="631">
        <v>9.1920635988162367</v>
      </c>
      <c r="AN559" s="631">
        <v>8.9249364912943783</v>
      </c>
      <c r="AO559" s="638">
        <v>5.9736907598017197</v>
      </c>
      <c r="AP559" s="808">
        <v>0.69</v>
      </c>
      <c r="AQ559" s="808">
        <v>0.65</v>
      </c>
      <c r="AR559" s="809"/>
      <c r="AS559" s="808">
        <v>0.57999999999999996</v>
      </c>
      <c r="AT559" s="796">
        <v>0.53</v>
      </c>
      <c r="AU559" s="809"/>
      <c r="AV559" s="821">
        <v>0.49</v>
      </c>
      <c r="AW559" s="821">
        <v>0.45</v>
      </c>
      <c r="AX559" s="811">
        <v>0.42499999999999999</v>
      </c>
      <c r="AY559" s="811">
        <v>0.41249999999999998</v>
      </c>
      <c r="AZ559" s="811">
        <v>0.40250000000000002</v>
      </c>
      <c r="BA559" s="811">
        <v>0.39250000000000002</v>
      </c>
      <c r="BB559" s="811">
        <v>0.38624999999999998</v>
      </c>
      <c r="BC559" s="811">
        <v>0.38124999999999998</v>
      </c>
      <c r="BD559" s="811">
        <v>0.36875000000000002</v>
      </c>
      <c r="BE559" s="811">
        <v>0.35375000000000001</v>
      </c>
      <c r="BF559" s="811">
        <v>0.32624999999999998</v>
      </c>
      <c r="BG559" s="811">
        <v>0.30625000000000002</v>
      </c>
      <c r="BH559" s="810">
        <v>7.1449999999999996</v>
      </c>
      <c r="BI559" s="405">
        <v>6.153846153846132</v>
      </c>
      <c r="BJ559" s="405">
        <v>12.068965517241391</v>
      </c>
      <c r="BK559" s="405">
        <v>9.4339622641509422</v>
      </c>
      <c r="BL559" s="306">
        <v>8.163265306122458</v>
      </c>
      <c r="BM559" s="404">
        <v>8.8888888888888786</v>
      </c>
      <c r="BN559" s="306">
        <v>5.8823529411764719</v>
      </c>
      <c r="BO559" s="306">
        <v>3.0303030303030276</v>
      </c>
      <c r="BP559" s="306">
        <v>2.4844720496894235</v>
      </c>
      <c r="BQ559" s="306">
        <v>2.5477707006369421</v>
      </c>
      <c r="BR559" s="306">
        <v>1.6181229773462924</v>
      </c>
      <c r="BS559" s="306">
        <v>1.3114754098360715</v>
      </c>
      <c r="BT559" s="306">
        <v>3.3898305084745672</v>
      </c>
      <c r="BU559" s="306">
        <v>4.2402826855123754</v>
      </c>
      <c r="BV559" s="306">
        <v>8.4291187739463638</v>
      </c>
      <c r="BW559" s="306">
        <v>6.5306122448979487</v>
      </c>
      <c r="BX559" s="404">
        <v>5.6115512968046177</v>
      </c>
      <c r="BY559" s="405">
        <v>3.1601133826390289</v>
      </c>
      <c r="BZ559" s="788" t="s">
        <v>1464</v>
      </c>
      <c r="CA559" s="486">
        <v>-4.5937612713448459</v>
      </c>
      <c r="CB559" s="348">
        <v>10.677614193339169</v>
      </c>
      <c r="CC559" s="404">
        <v>68.365503148750804</v>
      </c>
      <c r="CD559" s="570">
        <v>0.69689999999999996</v>
      </c>
      <c r="CE559" s="419">
        <v>0.76658999999999999</v>
      </c>
      <c r="CF559" s="419">
        <v>0.84324900000000003</v>
      </c>
      <c r="CG559" s="419">
        <v>0.92757390000000006</v>
      </c>
      <c r="CH559" s="496">
        <v>1.0203312900000001</v>
      </c>
      <c r="CI559" s="416">
        <v>4.2546441900000005</v>
      </c>
      <c r="CJ559" s="405">
        <v>10.356972224926974</v>
      </c>
      <c r="CK559" s="457">
        <v>0.94</v>
      </c>
      <c r="CL559" s="458">
        <v>13.55</v>
      </c>
      <c r="CM559" s="458">
        <v>-37.28</v>
      </c>
      <c r="CN559" s="459">
        <v>3.92</v>
      </c>
      <c r="CO559" s="460">
        <v>-9.41</v>
      </c>
    </row>
    <row r="560" spans="1:93" ht="11.25" customHeight="1">
      <c r="A560" s="91" t="s">
        <v>2582</v>
      </c>
      <c r="B560" s="24" t="s">
        <v>2144</v>
      </c>
      <c r="C560" s="29" t="s">
        <v>3590</v>
      </c>
      <c r="D560" s="117">
        <v>10</v>
      </c>
      <c r="E560" s="121">
        <v>336</v>
      </c>
      <c r="F560" s="57" t="s">
        <v>2659</v>
      </c>
      <c r="G560" s="49" t="s">
        <v>2659</v>
      </c>
      <c r="H560" s="184">
        <v>64.52</v>
      </c>
      <c r="I560" s="227">
        <v>1.4259144451332921</v>
      </c>
      <c r="J560" s="126">
        <v>0.21</v>
      </c>
      <c r="K560" s="126">
        <v>0.23</v>
      </c>
      <c r="L560" s="83">
        <v>9.5238095238095344</v>
      </c>
      <c r="M560" s="140">
        <v>41873</v>
      </c>
      <c r="N560" s="27">
        <v>41877</v>
      </c>
      <c r="O560" s="28">
        <v>41905</v>
      </c>
      <c r="P560" s="93" t="s">
        <v>2788</v>
      </c>
      <c r="Q560" s="24"/>
      <c r="R560" s="224">
        <v>0.92</v>
      </c>
      <c r="S560" s="231">
        <v>41.628959276018101</v>
      </c>
      <c r="T560" s="680">
        <v>115.22558231318895</v>
      </c>
      <c r="U560" s="227">
        <v>29.194570135746606</v>
      </c>
      <c r="V560" s="263">
        <v>3</v>
      </c>
      <c r="W560" s="161">
        <v>2.21</v>
      </c>
      <c r="X560" s="149">
        <v>2.92</v>
      </c>
      <c r="Y560" s="155">
        <v>2.12</v>
      </c>
      <c r="Z560" s="149">
        <v>3.57</v>
      </c>
      <c r="AA560" s="156">
        <v>12.5</v>
      </c>
      <c r="AB560" s="432">
        <v>-20.2</v>
      </c>
      <c r="AC560" s="440">
        <v>11.3</v>
      </c>
      <c r="AD560" s="443">
        <v>3.1</v>
      </c>
      <c r="AE560" s="443">
        <v>10</v>
      </c>
      <c r="AF560" s="723">
        <v>9</v>
      </c>
      <c r="AG560" s="456">
        <v>3848</v>
      </c>
      <c r="AH560" s="653">
        <v>0.5</v>
      </c>
      <c r="AI560" s="767">
        <v>0.56999999999999995</v>
      </c>
      <c r="AJ560" s="796">
        <v>5.3237780789391165</v>
      </c>
      <c r="AK560" s="688" t="s">
        <v>462</v>
      </c>
      <c r="AL560" s="635">
        <v>9.9999999999999858</v>
      </c>
      <c r="AM560" s="636">
        <v>11.199004528465784</v>
      </c>
      <c r="AN560" s="636">
        <v>16.503712044711261</v>
      </c>
      <c r="AO560" s="236" t="s">
        <v>462</v>
      </c>
      <c r="AP560" s="814">
        <v>0.88</v>
      </c>
      <c r="AQ560" s="814">
        <v>0.8</v>
      </c>
      <c r="AR560" s="815"/>
      <c r="AS560" s="814">
        <v>0.72</v>
      </c>
      <c r="AT560" s="797">
        <v>0.64</v>
      </c>
      <c r="AU560" s="815"/>
      <c r="AV560" s="828">
        <v>0.52</v>
      </c>
      <c r="AW560" s="828">
        <v>0.41</v>
      </c>
      <c r="AX560" s="817">
        <v>0.28000000000000003</v>
      </c>
      <c r="AY560" s="817">
        <v>0.22</v>
      </c>
      <c r="AZ560" s="817">
        <v>0.17</v>
      </c>
      <c r="BA560" s="817">
        <v>0.12</v>
      </c>
      <c r="BB560" s="820">
        <v>0</v>
      </c>
      <c r="BC560" s="820">
        <v>0</v>
      </c>
      <c r="BD560" s="820">
        <v>0</v>
      </c>
      <c r="BE560" s="820">
        <v>0</v>
      </c>
      <c r="BF560" s="820">
        <v>0</v>
      </c>
      <c r="BG560" s="820">
        <v>0</v>
      </c>
      <c r="BH560" s="816">
        <v>4.76</v>
      </c>
      <c r="BI560" s="409">
        <v>9.9999999999999858</v>
      </c>
      <c r="BJ560" s="409">
        <v>11.111111111111116</v>
      </c>
      <c r="BK560" s="409">
        <v>12.5</v>
      </c>
      <c r="BL560" s="395">
        <v>23.076923076923084</v>
      </c>
      <c r="BM560" s="408">
        <v>26.829268292682929</v>
      </c>
      <c r="BN560" s="395">
        <v>46.428571428571395</v>
      </c>
      <c r="BO560" s="395">
        <v>27.272727272727295</v>
      </c>
      <c r="BP560" s="395">
        <v>29.411764705882337</v>
      </c>
      <c r="BQ560" s="395">
        <v>41.666666666666671</v>
      </c>
      <c r="BR560" s="395">
        <v>0</v>
      </c>
      <c r="BS560" s="395">
        <v>0</v>
      </c>
      <c r="BT560" s="395">
        <v>0</v>
      </c>
      <c r="BU560" s="395">
        <v>0</v>
      </c>
      <c r="BV560" s="395">
        <v>0</v>
      </c>
      <c r="BW560" s="395">
        <v>0</v>
      </c>
      <c r="BX560" s="408">
        <v>15.21980217030432</v>
      </c>
      <c r="BY560" s="409">
        <v>15.61623524073639</v>
      </c>
      <c r="BZ560" s="654" t="s">
        <v>1863</v>
      </c>
      <c r="CA560" s="487">
        <v>-11.264943645902054</v>
      </c>
      <c r="CB560" s="349">
        <v>17.929626489844551</v>
      </c>
      <c r="CC560" s="408">
        <v>58.609551820728285</v>
      </c>
      <c r="CD560" s="574">
        <v>0.88880000000000003</v>
      </c>
      <c r="CE560" s="419">
        <v>0.9776800000000001</v>
      </c>
      <c r="CF560" s="419">
        <v>1.0754480000000002</v>
      </c>
      <c r="CG560" s="419">
        <v>1.1829928000000003</v>
      </c>
      <c r="CH560" s="496">
        <v>1.3012920800000005</v>
      </c>
      <c r="CI560" s="416">
        <v>5.4262128800000013</v>
      </c>
      <c r="CJ560" s="405">
        <v>8.4101253564786127</v>
      </c>
      <c r="CK560" s="457">
        <v>1.02</v>
      </c>
      <c r="CL560" s="458">
        <v>43.35</v>
      </c>
      <c r="CM560" s="458">
        <v>-4.84</v>
      </c>
      <c r="CN560" s="525">
        <v>-1.35</v>
      </c>
      <c r="CO560" s="508">
        <v>10.87</v>
      </c>
    </row>
    <row r="561" spans="1:93" ht="11.25" customHeight="1">
      <c r="A561" s="16" t="s">
        <v>297</v>
      </c>
      <c r="B561" s="16" t="s">
        <v>2004</v>
      </c>
      <c r="C561" s="373" t="s">
        <v>497</v>
      </c>
      <c r="D561" s="116">
        <v>5</v>
      </c>
      <c r="E561" s="24">
        <v>564</v>
      </c>
      <c r="F561" s="36" t="s">
        <v>2049</v>
      </c>
      <c r="G561" s="37" t="s">
        <v>2049</v>
      </c>
      <c r="H561" s="183">
        <v>33.200000000000003</v>
      </c>
      <c r="I561" s="226">
        <v>2.7710843373493974</v>
      </c>
      <c r="J561" s="127">
        <v>0.22</v>
      </c>
      <c r="K561" s="127">
        <v>0.23</v>
      </c>
      <c r="L561" s="96">
        <v>4.5454545454545414</v>
      </c>
      <c r="M561" s="105">
        <v>41984</v>
      </c>
      <c r="N561" s="20">
        <v>41988</v>
      </c>
      <c r="O561" s="21">
        <v>42004</v>
      </c>
      <c r="P561" s="269" t="s">
        <v>1445</v>
      </c>
      <c r="Q561" s="1036" t="s">
        <v>3145</v>
      </c>
      <c r="R561" s="225">
        <v>0.92</v>
      </c>
      <c r="S561" s="675">
        <v>38.983050847457626</v>
      </c>
      <c r="T561" s="684">
        <v>8.4178288477164251</v>
      </c>
      <c r="U561" s="226">
        <v>14.067796610169493</v>
      </c>
      <c r="V561" s="267">
        <v>12</v>
      </c>
      <c r="W561" s="169">
        <v>2.36</v>
      </c>
      <c r="X561" s="171">
        <v>1.41</v>
      </c>
      <c r="Y561" s="170">
        <v>5.49</v>
      </c>
      <c r="Z561" s="171">
        <v>1.88</v>
      </c>
      <c r="AA561" s="172">
        <v>19.600000000000001</v>
      </c>
      <c r="AB561" s="433">
        <v>24.9</v>
      </c>
      <c r="AC561" s="441">
        <v>6.71</v>
      </c>
      <c r="AD561" s="442">
        <v>14.7</v>
      </c>
      <c r="AE561" s="442">
        <v>10</v>
      </c>
      <c r="AF561" s="724">
        <v>5</v>
      </c>
      <c r="AG561" s="461">
        <v>489</v>
      </c>
      <c r="AH561" s="678">
        <v>3.1</v>
      </c>
      <c r="AI561" s="768" t="s">
        <v>462</v>
      </c>
      <c r="AJ561" s="795">
        <v>0.35998972153136349</v>
      </c>
      <c r="AK561" s="794">
        <v>0.58742505056258898</v>
      </c>
      <c r="AL561" s="634">
        <v>8.6419753086419693</v>
      </c>
      <c r="AM561" s="631">
        <v>6.917810999860885</v>
      </c>
      <c r="AN561" s="631">
        <v>5.291848906511043</v>
      </c>
      <c r="AO561" s="235">
        <v>9.0085516466193116</v>
      </c>
      <c r="AP561" s="808">
        <v>0.88</v>
      </c>
      <c r="AQ561" s="808">
        <v>0.81</v>
      </c>
      <c r="AR561" s="809"/>
      <c r="AS561" s="808">
        <v>0.77</v>
      </c>
      <c r="AT561" s="819">
        <v>0.72</v>
      </c>
      <c r="AU561" s="809"/>
      <c r="AV561" s="821">
        <v>0.69</v>
      </c>
      <c r="AW561" s="827">
        <v>0.68</v>
      </c>
      <c r="AX561" s="811">
        <v>0.68</v>
      </c>
      <c r="AY561" s="811">
        <v>0.63</v>
      </c>
      <c r="AZ561" s="811">
        <v>0.57333000000000001</v>
      </c>
      <c r="BA561" s="811">
        <v>0.44762000000000002</v>
      </c>
      <c r="BB561" s="811">
        <v>0.37142999999999998</v>
      </c>
      <c r="BC561" s="811">
        <v>0.29047999999999996</v>
      </c>
      <c r="BD561" s="811">
        <v>0.24760999999999997</v>
      </c>
      <c r="BE561" s="811">
        <v>0.21690000000000001</v>
      </c>
      <c r="BF561" s="811">
        <v>0.18572000000000002</v>
      </c>
      <c r="BG561" s="811">
        <v>0.15716000000000002</v>
      </c>
      <c r="BH561" s="810">
        <v>8.3502499999999991</v>
      </c>
      <c r="BI561" s="405">
        <v>8.6419753086419693</v>
      </c>
      <c r="BJ561" s="405">
        <v>5.1948051948051965</v>
      </c>
      <c r="BK561" s="405">
        <v>6.944444444444442</v>
      </c>
      <c r="BL561" s="306">
        <v>4.3478260869565188</v>
      </c>
      <c r="BM561" s="404">
        <v>1.4705882352941124</v>
      </c>
      <c r="BN561" s="306">
        <v>0</v>
      </c>
      <c r="BO561" s="306">
        <v>7.9365079365079527</v>
      </c>
      <c r="BP561" s="306">
        <v>9.8843597927894997</v>
      </c>
      <c r="BQ561" s="306">
        <v>28.084089182788972</v>
      </c>
      <c r="BR561" s="306">
        <v>20.512613413025349</v>
      </c>
      <c r="BS561" s="306">
        <v>27.867667309281209</v>
      </c>
      <c r="BT561" s="306">
        <v>17.31351722466783</v>
      </c>
      <c r="BU561" s="306">
        <v>14.158598432457325</v>
      </c>
      <c r="BV561" s="306">
        <v>16.788714193409415</v>
      </c>
      <c r="BW561" s="306">
        <v>18.172562993128018</v>
      </c>
      <c r="BX561" s="404">
        <v>12.487884649879854</v>
      </c>
      <c r="BY561" s="405">
        <v>8.527829201798955</v>
      </c>
      <c r="BZ561" s="788" t="s">
        <v>2637</v>
      </c>
      <c r="CA561" s="486">
        <v>-6.0048633663090527</v>
      </c>
      <c r="CB561" s="348">
        <v>8.0629332438604404</v>
      </c>
      <c r="CC561" s="404">
        <v>61.32273595778117</v>
      </c>
      <c r="CD561" s="570">
        <v>0.96800000000000008</v>
      </c>
      <c r="CE561" s="417">
        <v>1.0329528000000001</v>
      </c>
      <c r="CF561" s="417">
        <v>1.1362480800000003</v>
      </c>
      <c r="CG561" s="417">
        <v>1.2498728880000005</v>
      </c>
      <c r="CH561" s="495">
        <v>1.3748601768000006</v>
      </c>
      <c r="CI561" s="418">
        <v>5.7619339448000018</v>
      </c>
      <c r="CJ561" s="407">
        <v>17.355222725301207</v>
      </c>
      <c r="CK561" s="462">
        <v>0.87</v>
      </c>
      <c r="CL561" s="463">
        <v>25.1</v>
      </c>
      <c r="CM561" s="463">
        <v>-4.13</v>
      </c>
      <c r="CN561" s="529">
        <v>3</v>
      </c>
      <c r="CO561" s="530">
        <v>8.84</v>
      </c>
    </row>
    <row r="562" spans="1:93" ht="11.25" customHeight="1">
      <c r="A562" s="91" t="s">
        <v>3407</v>
      </c>
      <c r="B562" s="24" t="s">
        <v>3408</v>
      </c>
      <c r="C562" s="29" t="s">
        <v>1936</v>
      </c>
      <c r="D562" s="199">
        <v>11</v>
      </c>
      <c r="E562" s="121">
        <v>309</v>
      </c>
      <c r="F562" s="57" t="s">
        <v>2659</v>
      </c>
      <c r="G562" s="49" t="s">
        <v>2659</v>
      </c>
      <c r="H562" s="184">
        <v>28.3</v>
      </c>
      <c r="I562" s="227">
        <v>8.9045936395759711</v>
      </c>
      <c r="J562" s="126">
        <v>0.62</v>
      </c>
      <c r="K562" s="126">
        <v>0.63</v>
      </c>
      <c r="L562" s="83">
        <v>1.6129032258064502</v>
      </c>
      <c r="M562" s="140">
        <v>42038</v>
      </c>
      <c r="N562" s="27">
        <v>42040</v>
      </c>
      <c r="O562" s="28">
        <v>42051</v>
      </c>
      <c r="P562" s="93" t="s">
        <v>238</v>
      </c>
      <c r="Q562" s="91"/>
      <c r="R562" s="224">
        <v>2.52</v>
      </c>
      <c r="S562" s="231" t="s">
        <v>462</v>
      </c>
      <c r="T562" s="647" t="s">
        <v>462</v>
      </c>
      <c r="U562" s="227" t="s">
        <v>462</v>
      </c>
      <c r="V562" s="492">
        <v>12</v>
      </c>
      <c r="W562" s="161">
        <v>-0.26</v>
      </c>
      <c r="X562" s="149" t="s">
        <v>462</v>
      </c>
      <c r="Y562" s="155">
        <v>2.97</v>
      </c>
      <c r="Z562" s="149">
        <v>3.51</v>
      </c>
      <c r="AA562" s="156">
        <v>-3.4</v>
      </c>
      <c r="AB562" s="489">
        <v>-493.3</v>
      </c>
      <c r="AC562" s="440">
        <v>42.9</v>
      </c>
      <c r="AD562" s="443">
        <v>-34.1</v>
      </c>
      <c r="AE562" s="440">
        <v>13</v>
      </c>
      <c r="AF562" s="723">
        <v>2</v>
      </c>
      <c r="AG562" s="466">
        <v>824</v>
      </c>
      <c r="AH562" s="653">
        <v>1.5</v>
      </c>
      <c r="AI562" s="767">
        <v>1.1499999999999999</v>
      </c>
      <c r="AJ562" s="796" t="s">
        <v>462</v>
      </c>
      <c r="AK562" s="688" t="s">
        <v>462</v>
      </c>
      <c r="AL562" s="634">
        <v>1.8867924528302105</v>
      </c>
      <c r="AM562" s="631">
        <v>1.4106230266684117</v>
      </c>
      <c r="AN562" s="631">
        <v>1.8241186827046674</v>
      </c>
      <c r="AO562" s="235" t="s">
        <v>462</v>
      </c>
      <c r="AP562" s="808">
        <v>2.4300000000000002</v>
      </c>
      <c r="AQ562" s="808">
        <v>2.3849999999999998</v>
      </c>
      <c r="AR562" s="809"/>
      <c r="AS562" s="808">
        <v>2.3450000000000002</v>
      </c>
      <c r="AT562" s="796">
        <v>2.33</v>
      </c>
      <c r="AU562" s="809"/>
      <c r="AV562" s="821">
        <v>2.23</v>
      </c>
      <c r="AW562" s="827">
        <v>2.2200000000000002</v>
      </c>
      <c r="AX562" s="811">
        <v>2.12</v>
      </c>
      <c r="AY562" s="811">
        <v>2.0299999999999998</v>
      </c>
      <c r="AZ562" s="811">
        <v>1.925</v>
      </c>
      <c r="BA562" s="811">
        <v>1.9</v>
      </c>
      <c r="BB562" s="812">
        <v>0</v>
      </c>
      <c r="BC562" s="812">
        <v>0</v>
      </c>
      <c r="BD562" s="812">
        <v>0</v>
      </c>
      <c r="BE562" s="812">
        <v>0</v>
      </c>
      <c r="BF562" s="812">
        <v>0</v>
      </c>
      <c r="BG562" s="812">
        <v>0</v>
      </c>
      <c r="BH562" s="810">
        <v>21.914999999999999</v>
      </c>
      <c r="BI562" s="405">
        <v>1.8867924528302105</v>
      </c>
      <c r="BJ562" s="405">
        <v>1.705756929637503</v>
      </c>
      <c r="BK562" s="405">
        <v>0.64377682403433667</v>
      </c>
      <c r="BL562" s="306">
        <v>4.484304932735439</v>
      </c>
      <c r="BM562" s="404">
        <v>0.45045045045044585</v>
      </c>
      <c r="BN562" s="306">
        <v>4.7169811320754818</v>
      </c>
      <c r="BO562" s="306">
        <v>4.4334975369458185</v>
      </c>
      <c r="BP562" s="306">
        <v>5.4545454545454453</v>
      </c>
      <c r="BQ562" s="306">
        <v>1.3157894736842257</v>
      </c>
      <c r="BR562" s="306">
        <v>0</v>
      </c>
      <c r="BS562" s="306">
        <v>0</v>
      </c>
      <c r="BT562" s="306">
        <v>0</v>
      </c>
      <c r="BU562" s="306">
        <v>0</v>
      </c>
      <c r="BV562" s="306">
        <v>0</v>
      </c>
      <c r="BW562" s="306">
        <v>0</v>
      </c>
      <c r="BX562" s="404">
        <v>1.672793012462594</v>
      </c>
      <c r="BY562" s="405">
        <v>1.9767240564017301</v>
      </c>
      <c r="BZ562" s="788" t="s">
        <v>2441</v>
      </c>
      <c r="CA562" s="486" t="s">
        <v>462</v>
      </c>
      <c r="CB562" s="348">
        <v>10.728712322280639</v>
      </c>
      <c r="CC562" s="404">
        <v>20.933615200236165</v>
      </c>
      <c r="CD562" s="570">
        <v>2.4543000000000004</v>
      </c>
      <c r="CE562" s="419">
        <v>2.6997300000000006</v>
      </c>
      <c r="CF562" s="419">
        <v>2.9697030000000009</v>
      </c>
      <c r="CG562" s="419">
        <v>3.2666733000000012</v>
      </c>
      <c r="CH562" s="496">
        <v>3.5933406300000015</v>
      </c>
      <c r="CI562" s="416">
        <v>14.983746930000004</v>
      </c>
      <c r="CJ562" s="405">
        <v>52.946102226148426</v>
      </c>
      <c r="CK562" s="457">
        <v>0.56000000000000005</v>
      </c>
      <c r="CL562" s="458">
        <v>43.19</v>
      </c>
      <c r="CM562" s="458">
        <v>-2.75</v>
      </c>
      <c r="CN562" s="525">
        <v>6.4</v>
      </c>
      <c r="CO562" s="508">
        <v>15.27</v>
      </c>
    </row>
    <row r="563" spans="1:93" ht="11.25" customHeight="1">
      <c r="A563" s="24" t="s">
        <v>176</v>
      </c>
      <c r="B563" s="24" t="s">
        <v>177</v>
      </c>
      <c r="C563" s="29" t="s">
        <v>404</v>
      </c>
      <c r="D563" s="199">
        <v>22</v>
      </c>
      <c r="E563" s="121">
        <v>125</v>
      </c>
      <c r="F563" s="57" t="s">
        <v>2659</v>
      </c>
      <c r="G563" s="49" t="s">
        <v>2659</v>
      </c>
      <c r="H563" s="338">
        <v>94.75</v>
      </c>
      <c r="I563" s="227">
        <v>1.4564643799472294</v>
      </c>
      <c r="J563" s="113">
        <v>0.30499999999999999</v>
      </c>
      <c r="K563" s="113">
        <v>0.34499999999999997</v>
      </c>
      <c r="L563" s="83">
        <v>13.114754098360649</v>
      </c>
      <c r="M563" s="140">
        <v>42002</v>
      </c>
      <c r="N563" s="27">
        <v>42004</v>
      </c>
      <c r="O563" s="28">
        <v>42034</v>
      </c>
      <c r="P563" s="93" t="s">
        <v>1198</v>
      </c>
      <c r="Q563" s="24"/>
      <c r="R563" s="224">
        <v>1.38</v>
      </c>
      <c r="S563" s="231">
        <v>102.22222222222221</v>
      </c>
      <c r="T563" s="680">
        <v>260.66125826026354</v>
      </c>
      <c r="U563" s="227">
        <v>70.185185185185176</v>
      </c>
      <c r="V563" s="263">
        <v>12</v>
      </c>
      <c r="W563" s="161">
        <v>1.35</v>
      </c>
      <c r="X563" s="149">
        <v>8.3699999999999992</v>
      </c>
      <c r="Y563" s="155">
        <v>3.71</v>
      </c>
      <c r="Z563" s="149">
        <v>4.17</v>
      </c>
      <c r="AA563" s="156">
        <v>6.6</v>
      </c>
      <c r="AB563" s="432">
        <v>-48.7</v>
      </c>
      <c r="AC563" s="440">
        <v>9.6300000000000008</v>
      </c>
      <c r="AD563" s="443">
        <v>-13.4</v>
      </c>
      <c r="AE563" s="443">
        <v>8.39</v>
      </c>
      <c r="AF563" s="723">
        <v>33</v>
      </c>
      <c r="AG563" s="456">
        <v>35887</v>
      </c>
      <c r="AH563" s="653">
        <v>0.3</v>
      </c>
      <c r="AI563" s="767">
        <v>0.46</v>
      </c>
      <c r="AJ563" s="796" t="s">
        <v>462</v>
      </c>
      <c r="AK563" s="688">
        <v>0.59032243705252296</v>
      </c>
      <c r="AL563" s="634">
        <v>15.094339622641506</v>
      </c>
      <c r="AM563" s="631">
        <v>19.218168250677813</v>
      </c>
      <c r="AN563" s="631">
        <v>19.530287823712555</v>
      </c>
      <c r="AO563" s="235">
        <v>33.084102175121764</v>
      </c>
      <c r="AP563" s="808">
        <v>1.22</v>
      </c>
      <c r="AQ563" s="808">
        <v>1.06</v>
      </c>
      <c r="AR563" s="809"/>
      <c r="AS563" s="808">
        <v>0.85</v>
      </c>
      <c r="AT563" s="796">
        <v>0.72</v>
      </c>
      <c r="AU563" s="809"/>
      <c r="AV563" s="821">
        <v>0.6</v>
      </c>
      <c r="AW563" s="821">
        <v>0.5</v>
      </c>
      <c r="AX563" s="811">
        <v>0.33</v>
      </c>
      <c r="AY563" s="811">
        <v>0.22</v>
      </c>
      <c r="AZ563" s="811">
        <v>0.11</v>
      </c>
      <c r="BA563" s="811">
        <v>0.09</v>
      </c>
      <c r="BB563" s="811">
        <v>7.0000000000000007E-2</v>
      </c>
      <c r="BC563" s="811">
        <v>0.06</v>
      </c>
      <c r="BD563" s="811">
        <v>0.05</v>
      </c>
      <c r="BE563" s="811">
        <v>0.04</v>
      </c>
      <c r="BF563" s="811">
        <v>3.2500000000000001E-2</v>
      </c>
      <c r="BG563" s="811">
        <v>0.03</v>
      </c>
      <c r="BH563" s="810">
        <v>5.9824999999999999</v>
      </c>
      <c r="BI563" s="405">
        <v>15.094339622641506</v>
      </c>
      <c r="BJ563" s="405">
        <v>24.705882352941178</v>
      </c>
      <c r="BK563" s="405">
        <v>18.055555555555557</v>
      </c>
      <c r="BL563" s="306">
        <v>20</v>
      </c>
      <c r="BM563" s="404">
        <v>20</v>
      </c>
      <c r="BN563" s="306">
        <v>51.515151515151516</v>
      </c>
      <c r="BO563" s="306">
        <v>50</v>
      </c>
      <c r="BP563" s="306">
        <v>100</v>
      </c>
      <c r="BQ563" s="306">
        <v>22.222222222222232</v>
      </c>
      <c r="BR563" s="306">
        <v>28.571428571428559</v>
      </c>
      <c r="BS563" s="306">
        <v>16.666666666666675</v>
      </c>
      <c r="BT563" s="306">
        <v>20</v>
      </c>
      <c r="BU563" s="306">
        <v>25</v>
      </c>
      <c r="BV563" s="306">
        <v>23.076923076923084</v>
      </c>
      <c r="BW563" s="306">
        <v>8.3333333333333481</v>
      </c>
      <c r="BX563" s="404">
        <v>29.549433527790914</v>
      </c>
      <c r="BY563" s="405">
        <v>21.96272387228916</v>
      </c>
      <c r="BZ563" s="788" t="s">
        <v>1863</v>
      </c>
      <c r="CA563" s="486">
        <v>-49.198432981525393</v>
      </c>
      <c r="CB563" s="348">
        <v>20.986752203659783</v>
      </c>
      <c r="CC563" s="404">
        <v>55.361481481481484</v>
      </c>
      <c r="CD563" s="570">
        <v>1.2322</v>
      </c>
      <c r="CE563" s="419">
        <v>1.3508608600000001</v>
      </c>
      <c r="CF563" s="419">
        <v>1.4641980861540003</v>
      </c>
      <c r="CG563" s="419">
        <v>1.5870443055823211</v>
      </c>
      <c r="CH563" s="496">
        <v>1.7201973228206779</v>
      </c>
      <c r="CI563" s="416">
        <v>7.3545005745569991</v>
      </c>
      <c r="CJ563" s="405">
        <v>7.7620058834374657</v>
      </c>
      <c r="CK563" s="457">
        <v>0.99</v>
      </c>
      <c r="CL563" s="458">
        <v>26.42</v>
      </c>
      <c r="CM563" s="458">
        <v>-3.2</v>
      </c>
      <c r="CN563" s="525">
        <v>1.21</v>
      </c>
      <c r="CO563" s="508">
        <v>9.92</v>
      </c>
    </row>
    <row r="564" spans="1:93" ht="11.25" customHeight="1">
      <c r="A564" s="24" t="s">
        <v>2710</v>
      </c>
      <c r="B564" s="24" t="s">
        <v>2711</v>
      </c>
      <c r="C564" s="29" t="s">
        <v>3133</v>
      </c>
      <c r="D564" s="199">
        <v>9</v>
      </c>
      <c r="E564" s="24">
        <v>369</v>
      </c>
      <c r="F564" s="57" t="s">
        <v>2659</v>
      </c>
      <c r="G564" s="49" t="s">
        <v>2659</v>
      </c>
      <c r="H564" s="184">
        <v>30.1</v>
      </c>
      <c r="I564" s="227">
        <v>3.0631229235880393</v>
      </c>
      <c r="J564" s="205">
        <v>0.1765275</v>
      </c>
      <c r="K564" s="126">
        <v>0.23049999999999998</v>
      </c>
      <c r="L564" s="83">
        <v>30.574556372236607</v>
      </c>
      <c r="M564" s="140">
        <v>41974</v>
      </c>
      <c r="N564" s="27">
        <v>41976</v>
      </c>
      <c r="O564" s="28">
        <v>41997</v>
      </c>
      <c r="P564" s="93" t="s">
        <v>916</v>
      </c>
      <c r="Q564" s="91" t="s">
        <v>1804</v>
      </c>
      <c r="R564" s="224">
        <v>0.92199999999999993</v>
      </c>
      <c r="S564" s="231">
        <v>55.542168674698786</v>
      </c>
      <c r="T564" s="680">
        <v>2.3551315689676056</v>
      </c>
      <c r="U564" s="227">
        <v>18.132530120481931</v>
      </c>
      <c r="V564" s="263">
        <v>12</v>
      </c>
      <c r="W564" s="161">
        <v>1.66</v>
      </c>
      <c r="X564" s="149">
        <v>2.59</v>
      </c>
      <c r="Y564" s="155">
        <v>1.31</v>
      </c>
      <c r="Z564" s="149">
        <v>1.3</v>
      </c>
      <c r="AA564" s="156">
        <v>7.3</v>
      </c>
      <c r="AB564" s="432">
        <v>47.2</v>
      </c>
      <c r="AC564" s="440">
        <v>331.6</v>
      </c>
      <c r="AD564" s="443">
        <v>3.4</v>
      </c>
      <c r="AE564" s="440">
        <v>7</v>
      </c>
      <c r="AF564" s="723">
        <v>13</v>
      </c>
      <c r="AG564" s="456">
        <v>43662</v>
      </c>
      <c r="AH564" s="653">
        <v>0</v>
      </c>
      <c r="AI564" s="767">
        <v>0.28000000000000003</v>
      </c>
      <c r="AJ564" s="796">
        <v>8.1888127173059235</v>
      </c>
      <c r="AK564" s="688">
        <v>1.1557292861721569</v>
      </c>
      <c r="AL564" s="634">
        <v>30.574556372236607</v>
      </c>
      <c r="AM564" s="631">
        <v>28.355596875988276</v>
      </c>
      <c r="AN564" s="631">
        <v>27.84196323884014</v>
      </c>
      <c r="AO564" s="235">
        <v>24.090384808932509</v>
      </c>
      <c r="AP564" s="808">
        <v>0.92199999999999993</v>
      </c>
      <c r="AQ564" s="808">
        <v>0.70611000000000002</v>
      </c>
      <c r="AR564" s="809"/>
      <c r="AS564" s="808">
        <v>0.5</v>
      </c>
      <c r="AT564" s="796">
        <v>0.436</v>
      </c>
      <c r="AU564" s="809"/>
      <c r="AV564" s="821">
        <v>0.38400000000000001</v>
      </c>
      <c r="AW564" s="821">
        <v>0.27</v>
      </c>
      <c r="AX564" s="811">
        <v>0.188</v>
      </c>
      <c r="AY564" s="811">
        <v>0.17900000000000002</v>
      </c>
      <c r="AZ564" s="811">
        <v>0.13299999999999998</v>
      </c>
      <c r="BA564" s="812">
        <v>0.10450000000000001</v>
      </c>
      <c r="BB564" s="811">
        <v>0.10649999999999998</v>
      </c>
      <c r="BC564" s="811">
        <v>9.6500000000000002E-2</v>
      </c>
      <c r="BD564" s="811">
        <v>8.5750000000000007E-2</v>
      </c>
      <c r="BE564" s="811">
        <v>8.5000000000000006E-2</v>
      </c>
      <c r="BF564" s="812">
        <v>8.5000000000000006E-2</v>
      </c>
      <c r="BG564" s="812">
        <v>8.5000000000000006E-2</v>
      </c>
      <c r="BH564" s="810">
        <v>4.3663599999999994</v>
      </c>
      <c r="BI564" s="405">
        <v>30.574556372236607</v>
      </c>
      <c r="BJ564" s="405">
        <v>41.222000000000001</v>
      </c>
      <c r="BK564" s="405">
        <v>14.678899082568808</v>
      </c>
      <c r="BL564" s="306">
        <v>13.541666666666675</v>
      </c>
      <c r="BM564" s="404">
        <v>42.222222222222207</v>
      </c>
      <c r="BN564" s="306">
        <v>43.61702127659575</v>
      </c>
      <c r="BO564" s="306">
        <v>5.0279329608938328</v>
      </c>
      <c r="BP564" s="306">
        <v>34.586466165413569</v>
      </c>
      <c r="BQ564" s="306">
        <v>27.272727272727249</v>
      </c>
      <c r="BR564" s="306">
        <v>0</v>
      </c>
      <c r="BS564" s="306">
        <v>10.362694300518104</v>
      </c>
      <c r="BT564" s="306">
        <v>12.536443148688047</v>
      </c>
      <c r="BU564" s="306">
        <v>0.88235294117646745</v>
      </c>
      <c r="BV564" s="306">
        <v>0</v>
      </c>
      <c r="BW564" s="306">
        <v>0</v>
      </c>
      <c r="BX564" s="404">
        <v>18.434998827313816</v>
      </c>
      <c r="BY564" s="405">
        <v>16.022813433743771</v>
      </c>
      <c r="BZ564" s="788" t="s">
        <v>1465</v>
      </c>
      <c r="CA564" s="486">
        <v>12.772556041946249</v>
      </c>
      <c r="CB564" s="348">
        <v>30.90508616242818</v>
      </c>
      <c r="CC564" s="404">
        <v>71.442530120481933</v>
      </c>
      <c r="CD564" s="570">
        <v>1.0142</v>
      </c>
      <c r="CE564" s="419">
        <v>1.1156200000000001</v>
      </c>
      <c r="CF564" s="419">
        <v>1.1937134</v>
      </c>
      <c r="CG564" s="419">
        <v>1.2772733380000001</v>
      </c>
      <c r="CH564" s="496">
        <v>1.3666824716600001</v>
      </c>
      <c r="CI564" s="416">
        <v>5.9674892096600001</v>
      </c>
      <c r="CJ564" s="405">
        <v>19.825545547043188</v>
      </c>
      <c r="CK564" s="457">
        <v>1.65</v>
      </c>
      <c r="CL564" s="458">
        <v>13.33</v>
      </c>
      <c r="CM564" s="458">
        <v>-29.81</v>
      </c>
      <c r="CN564" s="525">
        <v>-1.28</v>
      </c>
      <c r="CO564" s="508">
        <v>-15.76</v>
      </c>
    </row>
    <row r="565" spans="1:93" ht="11.25" customHeight="1">
      <c r="A565" s="32" t="s">
        <v>806</v>
      </c>
      <c r="B565" s="32" t="s">
        <v>2473</v>
      </c>
      <c r="C565" s="107" t="s">
        <v>3252</v>
      </c>
      <c r="D565" s="200">
        <v>14</v>
      </c>
      <c r="E565" s="121">
        <v>213</v>
      </c>
      <c r="F565" s="65" t="s">
        <v>2659</v>
      </c>
      <c r="G565" s="66" t="s">
        <v>2659</v>
      </c>
      <c r="H565" s="185">
        <v>44.22</v>
      </c>
      <c r="I565" s="229">
        <v>3.6182722749886933</v>
      </c>
      <c r="J565" s="125">
        <v>0.38250000000000001</v>
      </c>
      <c r="K565" s="125">
        <v>0.4</v>
      </c>
      <c r="L565" s="84">
        <v>4.5751633986928164</v>
      </c>
      <c r="M565" s="215">
        <v>42040</v>
      </c>
      <c r="N565" s="44">
        <v>42044</v>
      </c>
      <c r="O565" s="34">
        <v>42048</v>
      </c>
      <c r="P565" s="268" t="s">
        <v>2158</v>
      </c>
      <c r="Q565" s="197"/>
      <c r="R565" s="192">
        <v>1.6</v>
      </c>
      <c r="S565" s="672">
        <v>95.238095238095241</v>
      </c>
      <c r="T565" s="681">
        <v>35.523090049289884</v>
      </c>
      <c r="U565" s="229">
        <v>26.321428571428573</v>
      </c>
      <c r="V565" s="264">
        <v>12</v>
      </c>
      <c r="W565" s="162">
        <v>1.68</v>
      </c>
      <c r="X565" s="150">
        <v>2.96</v>
      </c>
      <c r="Y565" s="157">
        <v>0.53</v>
      </c>
      <c r="Z565" s="150">
        <v>1.57</v>
      </c>
      <c r="AA565" s="158">
        <v>6.4</v>
      </c>
      <c r="AB565" s="434">
        <v>-23.1</v>
      </c>
      <c r="AC565" s="444">
        <v>14.8</v>
      </c>
      <c r="AD565" s="445">
        <v>9.6</v>
      </c>
      <c r="AE565" s="445">
        <v>8.9</v>
      </c>
      <c r="AF565" s="725">
        <v>12</v>
      </c>
      <c r="AG565" s="467">
        <v>9758</v>
      </c>
      <c r="AH565" s="679">
        <v>0.3</v>
      </c>
      <c r="AI565" s="769">
        <v>0.61</v>
      </c>
      <c r="AJ565" s="797">
        <v>1.6460466886076852</v>
      </c>
      <c r="AK565" s="686">
        <v>1.1332071740056406</v>
      </c>
      <c r="AL565" s="634">
        <v>21.533546325878582</v>
      </c>
      <c r="AM565" s="631">
        <v>21.011375567566226</v>
      </c>
      <c r="AN565" s="631">
        <v>15.802048210633778</v>
      </c>
      <c r="AO565" s="235">
        <v>13.944535979927641</v>
      </c>
      <c r="AP565" s="808">
        <v>1.4264999999999999</v>
      </c>
      <c r="AQ565" s="808">
        <v>1.1737500000000001</v>
      </c>
      <c r="AR565" s="809"/>
      <c r="AS565" s="808">
        <v>0.91749999999999998</v>
      </c>
      <c r="AT565" s="796">
        <v>0.80499500000000002</v>
      </c>
      <c r="AU565" s="809"/>
      <c r="AV565" s="821">
        <v>0.75249999999999995</v>
      </c>
      <c r="AW565" s="821">
        <v>0.68500000000000005</v>
      </c>
      <c r="AX565" s="811">
        <v>0.61083333333333334</v>
      </c>
      <c r="AY565" s="811">
        <v>0.5541666666666667</v>
      </c>
      <c r="AZ565" s="811">
        <v>0.50416666666666665</v>
      </c>
      <c r="BA565" s="811">
        <v>0.4291666666666667</v>
      </c>
      <c r="BB565" s="811">
        <v>0.38666666666666666</v>
      </c>
      <c r="BC565" s="811">
        <v>0.33124999999999999</v>
      </c>
      <c r="BD565" s="811">
        <v>0.19333333333333333</v>
      </c>
      <c r="BE565" s="812">
        <v>0</v>
      </c>
      <c r="BF565" s="812">
        <v>0</v>
      </c>
      <c r="BG565" s="812">
        <v>0</v>
      </c>
      <c r="BH565" s="810">
        <v>8.7698283333333364</v>
      </c>
      <c r="BI565" s="405">
        <v>21.533546325878582</v>
      </c>
      <c r="BJ565" s="405">
        <v>27.929155313351515</v>
      </c>
      <c r="BK565" s="405">
        <v>13.975863204119277</v>
      </c>
      <c r="BL565" s="306">
        <v>6.976079734219276</v>
      </c>
      <c r="BM565" s="404">
        <v>9.8540145985401395</v>
      </c>
      <c r="BN565" s="306">
        <v>12.141882673942717</v>
      </c>
      <c r="BO565" s="306">
        <v>10.225563909774426</v>
      </c>
      <c r="BP565" s="306">
        <v>9.9173553719008378</v>
      </c>
      <c r="BQ565" s="306">
        <v>17.475728155339798</v>
      </c>
      <c r="BR565" s="306">
        <v>10.99137931034484</v>
      </c>
      <c r="BS565" s="306">
        <v>16.729559748427668</v>
      </c>
      <c r="BT565" s="306">
        <v>71.336206896551715</v>
      </c>
      <c r="BU565" s="306">
        <v>0</v>
      </c>
      <c r="BV565" s="306">
        <v>0</v>
      </c>
      <c r="BW565" s="306">
        <v>0</v>
      </c>
      <c r="BX565" s="404">
        <v>15.27242234949272</v>
      </c>
      <c r="BY565" s="405">
        <v>16.795645465841794</v>
      </c>
      <c r="BZ565" s="788" t="s">
        <v>1465</v>
      </c>
      <c r="CA565" s="486">
        <v>-6.9011080858061007</v>
      </c>
      <c r="CB565" s="348">
        <v>19.420320485622472</v>
      </c>
      <c r="CC565" s="404">
        <v>60.991629318394025</v>
      </c>
      <c r="CD565" s="570">
        <v>1.4407649999999999</v>
      </c>
      <c r="CE565" s="420">
        <v>1.5848415</v>
      </c>
      <c r="CF565" s="420">
        <v>1.7258923934999999</v>
      </c>
      <c r="CG565" s="420">
        <v>1.8794968165214998</v>
      </c>
      <c r="CH565" s="497">
        <v>2.046772033191913</v>
      </c>
      <c r="CI565" s="421">
        <v>8.6777677432134119</v>
      </c>
      <c r="CJ565" s="409">
        <v>19.624079021287681</v>
      </c>
      <c r="CK565" s="468">
        <v>0.6</v>
      </c>
      <c r="CL565" s="469">
        <v>26.38</v>
      </c>
      <c r="CM565" s="469">
        <v>-14.94</v>
      </c>
      <c r="CN565" s="528">
        <v>5.17</v>
      </c>
      <c r="CO565" s="476">
        <v>-1.81</v>
      </c>
    </row>
    <row r="566" spans="1:93" ht="11.25" customHeight="1">
      <c r="A566" s="16" t="s">
        <v>2252</v>
      </c>
      <c r="B566" s="16" t="s">
        <v>2253</v>
      </c>
      <c r="C566" s="373" t="s">
        <v>3417</v>
      </c>
      <c r="D566" s="216">
        <v>5</v>
      </c>
      <c r="E566" s="24">
        <v>490</v>
      </c>
      <c r="F566" s="78" t="s">
        <v>2659</v>
      </c>
      <c r="G566" s="50" t="s">
        <v>2659</v>
      </c>
      <c r="H566" s="183">
        <v>22.58</v>
      </c>
      <c r="I566" s="226">
        <v>1.771479185119575</v>
      </c>
      <c r="J566" s="127">
        <v>0.09</v>
      </c>
      <c r="K566" s="127">
        <v>0.1</v>
      </c>
      <c r="L566" s="96">
        <v>11.111111111111116</v>
      </c>
      <c r="M566" s="875">
        <v>41712</v>
      </c>
      <c r="N566" s="873">
        <v>41716</v>
      </c>
      <c r="O566" s="874">
        <v>41726</v>
      </c>
      <c r="P566" s="269" t="s">
        <v>1394</v>
      </c>
      <c r="Q566" s="1104"/>
      <c r="R566" s="225">
        <v>0.4</v>
      </c>
      <c r="S566" s="675">
        <v>18.264840182648403</v>
      </c>
      <c r="T566" s="684">
        <v>-40.214487890935693</v>
      </c>
      <c r="U566" s="226">
        <v>10.310502283105022</v>
      </c>
      <c r="V566" s="267">
        <v>12</v>
      </c>
      <c r="W566" s="169">
        <v>2.19</v>
      </c>
      <c r="X566" s="171">
        <v>1.41</v>
      </c>
      <c r="Y566" s="170">
        <v>1.2</v>
      </c>
      <c r="Z566" s="171">
        <v>0.78</v>
      </c>
      <c r="AA566" s="172">
        <v>7.6</v>
      </c>
      <c r="AB566" s="433">
        <v>25.9</v>
      </c>
      <c r="AC566" s="441">
        <v>9.5399999999999991</v>
      </c>
      <c r="AD566" s="442">
        <v>15</v>
      </c>
      <c r="AE566" s="442">
        <v>7.3</v>
      </c>
      <c r="AF566" s="724">
        <v>10</v>
      </c>
      <c r="AG566" s="461">
        <v>2615</v>
      </c>
      <c r="AH566" s="678">
        <v>0.7</v>
      </c>
      <c r="AI566" s="768">
        <v>0.21</v>
      </c>
      <c r="AJ566" s="795" t="s">
        <v>462</v>
      </c>
      <c r="AK566" s="794" t="s">
        <v>462</v>
      </c>
      <c r="AL566" s="632">
        <v>17.647058823529417</v>
      </c>
      <c r="AM566" s="633">
        <v>20.25709773288682</v>
      </c>
      <c r="AN566" s="633" t="s">
        <v>462</v>
      </c>
      <c r="AO566" s="234" t="s">
        <v>462</v>
      </c>
      <c r="AP566" s="803">
        <v>0.4</v>
      </c>
      <c r="AQ566" s="803">
        <v>0.34</v>
      </c>
      <c r="AR566" s="802"/>
      <c r="AS566" s="803">
        <v>0.28000000000000003</v>
      </c>
      <c r="AT566" s="795">
        <v>0.23</v>
      </c>
      <c r="AU566" s="802"/>
      <c r="AV566" s="826">
        <v>0.15</v>
      </c>
      <c r="AW566" s="830">
        <v>0</v>
      </c>
      <c r="AX566" s="807">
        <v>0</v>
      </c>
      <c r="AY566" s="807">
        <v>0</v>
      </c>
      <c r="AZ566" s="807">
        <v>0</v>
      </c>
      <c r="BA566" s="807">
        <v>0</v>
      </c>
      <c r="BB566" s="807">
        <v>0</v>
      </c>
      <c r="BC566" s="807">
        <v>0</v>
      </c>
      <c r="BD566" s="807">
        <v>0</v>
      </c>
      <c r="BE566" s="807">
        <v>0</v>
      </c>
      <c r="BF566" s="807">
        <v>0</v>
      </c>
      <c r="BG566" s="807">
        <v>0</v>
      </c>
      <c r="BH566" s="805">
        <v>1.4</v>
      </c>
      <c r="BI566" s="407">
        <v>17.647058823529417</v>
      </c>
      <c r="BJ566" s="407">
        <v>21.42857142857142</v>
      </c>
      <c r="BK566" s="407">
        <v>21.739130434782616</v>
      </c>
      <c r="BL566" s="394">
        <v>53.333333333333343</v>
      </c>
      <c r="BM566" s="406">
        <v>0</v>
      </c>
      <c r="BN566" s="394">
        <v>0</v>
      </c>
      <c r="BO566" s="394">
        <v>0</v>
      </c>
      <c r="BP566" s="394">
        <v>0</v>
      </c>
      <c r="BQ566" s="394">
        <v>0</v>
      </c>
      <c r="BR566" s="394">
        <v>0</v>
      </c>
      <c r="BS566" s="394">
        <v>0</v>
      </c>
      <c r="BT566" s="394">
        <v>0</v>
      </c>
      <c r="BU566" s="394">
        <v>0</v>
      </c>
      <c r="BV566" s="394">
        <v>0</v>
      </c>
      <c r="BW566" s="394">
        <v>0</v>
      </c>
      <c r="BX566" s="406">
        <v>7.6098729346811202</v>
      </c>
      <c r="BY566" s="407">
        <v>14.649195891164243</v>
      </c>
      <c r="BZ566" s="787" t="s">
        <v>2637</v>
      </c>
      <c r="CA566" s="682" t="s">
        <v>462</v>
      </c>
      <c r="CB566" s="350" t="s">
        <v>462</v>
      </c>
      <c r="CC566" s="406">
        <v>63.577402220765222</v>
      </c>
      <c r="CD566" s="554">
        <v>0.44</v>
      </c>
      <c r="CE566" s="417">
        <v>0.48197600000000002</v>
      </c>
      <c r="CF566" s="417">
        <v>0.51716024800000004</v>
      </c>
      <c r="CG566" s="417">
        <v>0.55491294610399999</v>
      </c>
      <c r="CH566" s="495">
        <v>0.59542159116959192</v>
      </c>
      <c r="CI566" s="418">
        <v>2.5894707852735919</v>
      </c>
      <c r="CJ566" s="407">
        <v>11.46798399146852</v>
      </c>
      <c r="CK566" s="462">
        <v>1.22</v>
      </c>
      <c r="CL566" s="463">
        <v>26.59</v>
      </c>
      <c r="CM566" s="463">
        <v>-5.44</v>
      </c>
      <c r="CN566" s="529">
        <v>1.69</v>
      </c>
      <c r="CO566" s="530">
        <v>3.92</v>
      </c>
    </row>
    <row r="567" spans="1:93" ht="11.25" customHeight="1">
      <c r="A567" s="24" t="s">
        <v>2057</v>
      </c>
      <c r="B567" s="24" t="s">
        <v>2058</v>
      </c>
      <c r="C567" s="29" t="s">
        <v>1452</v>
      </c>
      <c r="D567" s="117">
        <v>13</v>
      </c>
      <c r="E567" s="121">
        <v>219</v>
      </c>
      <c r="F567" s="57" t="s">
        <v>2659</v>
      </c>
      <c r="G567" s="49" t="s">
        <v>2659</v>
      </c>
      <c r="H567" s="338">
        <v>70.650000000000006</v>
      </c>
      <c r="I567" s="227">
        <v>3.2213248407643316</v>
      </c>
      <c r="J567" s="986">
        <v>2.0266989999999998</v>
      </c>
      <c r="K567" s="986">
        <v>2.2758660000000002</v>
      </c>
      <c r="L567" s="83">
        <v>12.294228200635636</v>
      </c>
      <c r="M567" s="140">
        <v>41761</v>
      </c>
      <c r="N567" s="27">
        <v>41765</v>
      </c>
      <c r="O567" s="28">
        <v>41820</v>
      </c>
      <c r="P567" s="26" t="s">
        <v>918</v>
      </c>
      <c r="Q567" s="24" t="s">
        <v>1121</v>
      </c>
      <c r="R567" s="224">
        <v>2.2758660000000002</v>
      </c>
      <c r="S567" s="231">
        <v>64.655284090909092</v>
      </c>
      <c r="T567" s="680">
        <v>80.195600793844406</v>
      </c>
      <c r="U567" s="227">
        <v>20.07102272727273</v>
      </c>
      <c r="V567" s="263">
        <v>12</v>
      </c>
      <c r="W567" s="161">
        <v>3.52</v>
      </c>
      <c r="X567" s="149">
        <v>2.68</v>
      </c>
      <c r="Y567" s="155">
        <v>2.15</v>
      </c>
      <c r="Z567" s="149">
        <v>3.64</v>
      </c>
      <c r="AA567" s="156">
        <v>35.200000000000003</v>
      </c>
      <c r="AB567" s="432">
        <v>-1.1000000000000001</v>
      </c>
      <c r="AC567" s="440">
        <v>6.89</v>
      </c>
      <c r="AD567" s="443">
        <v>3.2</v>
      </c>
      <c r="AE567" s="443">
        <v>7.5</v>
      </c>
      <c r="AF567" s="723">
        <v>0</v>
      </c>
      <c r="AG567" s="456">
        <v>32481</v>
      </c>
      <c r="AH567" s="653">
        <v>0</v>
      </c>
      <c r="AI567" s="767">
        <v>0.46</v>
      </c>
      <c r="AJ567" s="796">
        <v>5.0675008858439696</v>
      </c>
      <c r="AK567" s="688">
        <v>0.68579902402875692</v>
      </c>
      <c r="AL567" s="634">
        <v>12.294228200635636</v>
      </c>
      <c r="AM567" s="631">
        <v>13.271009803609957</v>
      </c>
      <c r="AN567" s="631">
        <v>16.216002834700703</v>
      </c>
      <c r="AO567" s="235">
        <v>23.645415444657637</v>
      </c>
      <c r="AP567" s="808">
        <v>2.2758660000000002</v>
      </c>
      <c r="AQ567" s="808">
        <v>2.0266989999999998</v>
      </c>
      <c r="AR567" s="809"/>
      <c r="AS567" s="808">
        <v>1.7276</v>
      </c>
      <c r="AT567" s="796">
        <v>1.565995</v>
      </c>
      <c r="AU567" s="809"/>
      <c r="AV567" s="821">
        <v>1.1281369999999999</v>
      </c>
      <c r="AW567" s="821">
        <v>1.073537</v>
      </c>
      <c r="AX567" s="811">
        <v>0.96075999999999995</v>
      </c>
      <c r="AY567" s="811">
        <v>0.61943000000000004</v>
      </c>
      <c r="AZ567" s="811">
        <v>0.51651999999999998</v>
      </c>
      <c r="BA567" s="811">
        <v>0.42270000000000002</v>
      </c>
      <c r="BB567" s="811">
        <v>0.27250000000000002</v>
      </c>
      <c r="BC567" s="811">
        <v>0.1273</v>
      </c>
      <c r="BD567" s="811">
        <v>9.6299999999999997E-2</v>
      </c>
      <c r="BE567" s="812">
        <v>0</v>
      </c>
      <c r="BF567" s="812">
        <v>0</v>
      </c>
      <c r="BG567" s="812">
        <v>0</v>
      </c>
      <c r="BH567" s="810">
        <v>12.813344000000001</v>
      </c>
      <c r="BI567" s="405">
        <v>12.294228200635636</v>
      </c>
      <c r="BJ567" s="405">
        <v>17.312977541097464</v>
      </c>
      <c r="BK567" s="405">
        <v>10.319637035878149</v>
      </c>
      <c r="BL567" s="306">
        <v>38.812484653902857</v>
      </c>
      <c r="BM567" s="404">
        <v>5.0859914469645551</v>
      </c>
      <c r="BN567" s="306">
        <v>11.73831133685832</v>
      </c>
      <c r="BO567" s="306">
        <v>55.103885830521591</v>
      </c>
      <c r="BP567" s="306">
        <v>19.923720281886492</v>
      </c>
      <c r="BQ567" s="306">
        <v>22.195410456588593</v>
      </c>
      <c r="BR567" s="306">
        <v>55.11926605504587</v>
      </c>
      <c r="BS567" s="306">
        <v>114.06127258444623</v>
      </c>
      <c r="BT567" s="306">
        <v>32.191069574247152</v>
      </c>
      <c r="BU567" s="306">
        <v>0</v>
      </c>
      <c r="BV567" s="306">
        <v>0</v>
      </c>
      <c r="BW567" s="306">
        <v>0</v>
      </c>
      <c r="BX567" s="404">
        <v>26.277216999871527</v>
      </c>
      <c r="BY567" s="405">
        <v>29.303544539081354</v>
      </c>
      <c r="BZ567" s="788" t="s">
        <v>1464</v>
      </c>
      <c r="CA567" s="486">
        <v>-0.63369505180769536</v>
      </c>
      <c r="CB567" s="348">
        <v>19.437327675465035</v>
      </c>
      <c r="CC567" s="404">
        <v>61.36236931818182</v>
      </c>
      <c r="CD567" s="570">
        <v>2.2986246600000002</v>
      </c>
      <c r="CE567" s="419">
        <v>2.4569998990740003</v>
      </c>
      <c r="CF567" s="419">
        <v>2.6412748915045503</v>
      </c>
      <c r="CG567" s="419">
        <v>2.8393705083673915</v>
      </c>
      <c r="CH567" s="496">
        <v>3.0523232964949458</v>
      </c>
      <c r="CI567" s="416">
        <v>13.288593255440889</v>
      </c>
      <c r="CJ567" s="405">
        <v>18.809049193829988</v>
      </c>
      <c r="CK567" s="457">
        <v>1.05</v>
      </c>
      <c r="CL567" s="458">
        <v>20.32</v>
      </c>
      <c r="CM567" s="458">
        <v>-11.52</v>
      </c>
      <c r="CN567" s="525">
        <v>6.42</v>
      </c>
      <c r="CO567" s="508">
        <v>3.02</v>
      </c>
    </row>
    <row r="568" spans="1:93" ht="11.25" customHeight="1">
      <c r="A568" s="24" t="s">
        <v>1323</v>
      </c>
      <c r="B568" s="24" t="s">
        <v>1324</v>
      </c>
      <c r="C568" s="29" t="s">
        <v>167</v>
      </c>
      <c r="D568" s="117">
        <v>45</v>
      </c>
      <c r="E568" s="121">
        <v>30</v>
      </c>
      <c r="F568" s="38" t="s">
        <v>2049</v>
      </c>
      <c r="G568" s="39" t="s">
        <v>1572</v>
      </c>
      <c r="H568" s="161">
        <v>38.99</v>
      </c>
      <c r="I568" s="227">
        <v>3.0777122339061291</v>
      </c>
      <c r="J568" s="126">
        <v>0.28999999999999998</v>
      </c>
      <c r="K568" s="126">
        <v>0.3</v>
      </c>
      <c r="L568" s="218">
        <v>3.4482758620689724</v>
      </c>
      <c r="M568" s="140">
        <v>42003</v>
      </c>
      <c r="N568" s="27">
        <v>42006</v>
      </c>
      <c r="O568" s="28">
        <v>42027</v>
      </c>
      <c r="P568" s="93" t="s">
        <v>3346</v>
      </c>
      <c r="Q568" s="24"/>
      <c r="R568" s="224">
        <v>1.2</v>
      </c>
      <c r="S568" s="231">
        <v>81.632653061224488</v>
      </c>
      <c r="T568" s="680">
        <v>125.40592425184984</v>
      </c>
      <c r="U568" s="227">
        <v>26.523809523809526</v>
      </c>
      <c r="V568" s="263">
        <v>6</v>
      </c>
      <c r="W568" s="161">
        <v>1.47</v>
      </c>
      <c r="X568" s="149">
        <v>3.74</v>
      </c>
      <c r="Y568" s="155">
        <v>0.48</v>
      </c>
      <c r="Z568" s="149">
        <v>4.3099999999999996</v>
      </c>
      <c r="AA568" s="156">
        <v>16.5</v>
      </c>
      <c r="AB568" s="432">
        <v>-5.4</v>
      </c>
      <c r="AC568" s="440">
        <v>9.07</v>
      </c>
      <c r="AD568" s="443">
        <v>-2.2000000000000002</v>
      </c>
      <c r="AE568" s="443">
        <v>7.1</v>
      </c>
      <c r="AF568" s="723">
        <v>14</v>
      </c>
      <c r="AG568" s="456">
        <v>23095</v>
      </c>
      <c r="AH568" s="653">
        <v>0.3</v>
      </c>
      <c r="AI568" s="767">
        <v>1.43</v>
      </c>
      <c r="AJ568" s="796" t="s">
        <v>462</v>
      </c>
      <c r="AK568" s="688">
        <v>0.46173304343770116</v>
      </c>
      <c r="AL568" s="634">
        <v>3.5714285714285587</v>
      </c>
      <c r="AM568" s="631">
        <v>3.7070347012313709</v>
      </c>
      <c r="AN568" s="631">
        <v>3.8573773084258578</v>
      </c>
      <c r="AO568" s="638">
        <v>8.3541287833915021</v>
      </c>
      <c r="AP568" s="808">
        <v>1.1599999999999999</v>
      </c>
      <c r="AQ568" s="808">
        <v>1.1200000000000001</v>
      </c>
      <c r="AR568" s="809"/>
      <c r="AS568" s="808">
        <v>1.08</v>
      </c>
      <c r="AT568" s="796">
        <v>1.04</v>
      </c>
      <c r="AU568" s="809"/>
      <c r="AV568" s="821">
        <v>1</v>
      </c>
      <c r="AW568" s="821">
        <v>0.96</v>
      </c>
      <c r="AX568" s="811">
        <v>0.88</v>
      </c>
      <c r="AY568" s="811">
        <v>0.76</v>
      </c>
      <c r="AZ568" s="811">
        <v>0.68</v>
      </c>
      <c r="BA568" s="811">
        <v>0.6</v>
      </c>
      <c r="BB568" s="811">
        <v>0.52</v>
      </c>
      <c r="BC568" s="811">
        <v>0.44</v>
      </c>
      <c r="BD568" s="811">
        <v>0.36</v>
      </c>
      <c r="BE568" s="811">
        <v>0.28000000000000003</v>
      </c>
      <c r="BF568" s="811">
        <v>0.24</v>
      </c>
      <c r="BG568" s="811">
        <v>0.2</v>
      </c>
      <c r="BH568" s="810">
        <v>11.32</v>
      </c>
      <c r="BI568" s="405">
        <v>3.5714285714285587</v>
      </c>
      <c r="BJ568" s="405">
        <v>3.7037037037036979</v>
      </c>
      <c r="BK568" s="405">
        <v>3.8461538461538547</v>
      </c>
      <c r="BL568" s="306">
        <v>4</v>
      </c>
      <c r="BM568" s="404">
        <v>4.1666666666666741</v>
      </c>
      <c r="BN568" s="306">
        <v>9.0909090909090828</v>
      </c>
      <c r="BO568" s="306">
        <v>15.789473684210531</v>
      </c>
      <c r="BP568" s="306">
        <v>11.764705882352944</v>
      </c>
      <c r="BQ568" s="306">
        <v>13.333333333333353</v>
      </c>
      <c r="BR568" s="306">
        <v>15.384615384615374</v>
      </c>
      <c r="BS568" s="306">
        <v>18.181818181818187</v>
      </c>
      <c r="BT568" s="306">
        <v>22.222222222222232</v>
      </c>
      <c r="BU568" s="306">
        <v>28.571428571428559</v>
      </c>
      <c r="BV568" s="306">
        <v>16.666666666666675</v>
      </c>
      <c r="BW568" s="306">
        <v>20</v>
      </c>
      <c r="BX568" s="404">
        <v>12.686208387033982</v>
      </c>
      <c r="BY568" s="405">
        <v>7.5888639751895965</v>
      </c>
      <c r="BZ568" s="788" t="s">
        <v>1862</v>
      </c>
      <c r="CA568" s="486">
        <v>-19.588719981477539</v>
      </c>
      <c r="CB568" s="348">
        <v>6.9350895423319869</v>
      </c>
      <c r="CC568" s="404">
        <v>55.808476354769716</v>
      </c>
      <c r="CD568" s="570">
        <v>1.1716</v>
      </c>
      <c r="CE568" s="419">
        <v>1.27786412</v>
      </c>
      <c r="CF568" s="419">
        <v>1.36859247252</v>
      </c>
      <c r="CG568" s="419">
        <v>1.4657625380689201</v>
      </c>
      <c r="CH568" s="496">
        <v>1.5698316782718134</v>
      </c>
      <c r="CI568" s="416">
        <v>6.853650808860734</v>
      </c>
      <c r="CJ568" s="405">
        <v>17.577970784459435</v>
      </c>
      <c r="CK568" s="457">
        <v>0.74</v>
      </c>
      <c r="CL568" s="458">
        <v>13.73</v>
      </c>
      <c r="CM568" s="458">
        <v>-5.93</v>
      </c>
      <c r="CN568" s="459">
        <v>-2.44</v>
      </c>
      <c r="CO568" s="460">
        <v>3.03</v>
      </c>
    </row>
    <row r="569" spans="1:93" ht="11.25" customHeight="1">
      <c r="A569" s="91" t="s">
        <v>3273</v>
      </c>
      <c r="B569" s="24" t="s">
        <v>3274</v>
      </c>
      <c r="C569" s="29" t="s">
        <v>3266</v>
      </c>
      <c r="D569" s="117">
        <v>29</v>
      </c>
      <c r="E569" s="121">
        <v>93</v>
      </c>
      <c r="F569" s="57" t="s">
        <v>2659</v>
      </c>
      <c r="G569" s="49" t="s">
        <v>2659</v>
      </c>
      <c r="H569" s="338">
        <v>82.6</v>
      </c>
      <c r="I569" s="227">
        <v>2.5181598062954</v>
      </c>
      <c r="J569" s="113">
        <v>0.44</v>
      </c>
      <c r="K569" s="113">
        <v>0.52</v>
      </c>
      <c r="L569" s="83">
        <v>18.181818181818187</v>
      </c>
      <c r="M569" s="1043">
        <v>42075</v>
      </c>
      <c r="N569" s="92">
        <v>42079</v>
      </c>
      <c r="O569" s="195">
        <v>42093</v>
      </c>
      <c r="P569" s="93" t="s">
        <v>954</v>
      </c>
      <c r="Q569" s="627" t="s">
        <v>1098</v>
      </c>
      <c r="R569" s="224">
        <v>2.08</v>
      </c>
      <c r="S569" s="231">
        <v>46.741573033707866</v>
      </c>
      <c r="T569" s="680">
        <v>80.516667280454854</v>
      </c>
      <c r="U569" s="227">
        <v>18.561797752808985</v>
      </c>
      <c r="V569" s="263">
        <v>12</v>
      </c>
      <c r="W569" s="161">
        <v>4.45</v>
      </c>
      <c r="X569" s="149">
        <v>1.37</v>
      </c>
      <c r="Y569" s="155">
        <v>5.41</v>
      </c>
      <c r="Z569" s="149">
        <v>3.95</v>
      </c>
      <c r="AA569" s="156">
        <v>23.2</v>
      </c>
      <c r="AB569" s="432">
        <v>16.7</v>
      </c>
      <c r="AC569" s="440">
        <v>10.97</v>
      </c>
      <c r="AD569" s="443">
        <v>22.5</v>
      </c>
      <c r="AE569" s="443">
        <v>13.58</v>
      </c>
      <c r="AF569" s="723">
        <v>25</v>
      </c>
      <c r="AG569" s="456">
        <v>21536</v>
      </c>
      <c r="AH569" s="653">
        <v>2.2999999999999998</v>
      </c>
      <c r="AI569" s="767">
        <v>0</v>
      </c>
      <c r="AJ569" s="796">
        <v>0.53200980124636232</v>
      </c>
      <c r="AK569" s="688">
        <v>0.72256573705282434</v>
      </c>
      <c r="AL569" s="634">
        <v>15.789473684210531</v>
      </c>
      <c r="AM569" s="631">
        <v>12.382061455639448</v>
      </c>
      <c r="AN569" s="631">
        <v>11.970220528043152</v>
      </c>
      <c r="AO569" s="638">
        <v>16.566271986361912</v>
      </c>
      <c r="AP569" s="808">
        <v>1.76</v>
      </c>
      <c r="AQ569" s="808">
        <v>1.52</v>
      </c>
      <c r="AR569" s="809"/>
      <c r="AS569" s="808">
        <v>1.36</v>
      </c>
      <c r="AT569" s="796">
        <v>1.24</v>
      </c>
      <c r="AU569" s="809"/>
      <c r="AV569" s="821">
        <v>1.08</v>
      </c>
      <c r="AW569" s="821">
        <v>1</v>
      </c>
      <c r="AX569" s="811">
        <v>0.96</v>
      </c>
      <c r="AY569" s="811">
        <v>0.68</v>
      </c>
      <c r="AZ569" s="811">
        <v>0.56000000000000005</v>
      </c>
      <c r="BA569" s="811">
        <v>0.46</v>
      </c>
      <c r="BB569" s="811">
        <v>0.38</v>
      </c>
      <c r="BC569" s="811">
        <v>0.34</v>
      </c>
      <c r="BD569" s="811">
        <v>0.32</v>
      </c>
      <c r="BE569" s="811">
        <v>0.3</v>
      </c>
      <c r="BF569" s="811">
        <v>0.26</v>
      </c>
      <c r="BG569" s="811">
        <v>0.2</v>
      </c>
      <c r="BH569" s="810">
        <v>12.42</v>
      </c>
      <c r="BI569" s="405">
        <v>15.789473684210531</v>
      </c>
      <c r="BJ569" s="405">
        <v>11.764705882352944</v>
      </c>
      <c r="BK569" s="405">
        <v>9.6774193548387224</v>
      </c>
      <c r="BL569" s="306">
        <v>14.814814814814813</v>
      </c>
      <c r="BM569" s="404">
        <v>8.0000000000000071</v>
      </c>
      <c r="BN569" s="306">
        <v>4.1666666666666741</v>
      </c>
      <c r="BO569" s="306">
        <v>41.176470588235283</v>
      </c>
      <c r="BP569" s="306">
        <v>21.42857142857142</v>
      </c>
      <c r="BQ569" s="306">
        <v>21.739130434782616</v>
      </c>
      <c r="BR569" s="306">
        <v>21.052631578947366</v>
      </c>
      <c r="BS569" s="306">
        <v>11.764705882352944</v>
      </c>
      <c r="BT569" s="306">
        <v>6.25</v>
      </c>
      <c r="BU569" s="306">
        <v>6.6666666666666652</v>
      </c>
      <c r="BV569" s="306">
        <v>15.384615384615374</v>
      </c>
      <c r="BW569" s="306">
        <v>30</v>
      </c>
      <c r="BX569" s="404">
        <v>15.978391491137025</v>
      </c>
      <c r="BY569" s="405">
        <v>9.5974416384355816</v>
      </c>
      <c r="BZ569" s="788" t="s">
        <v>2637</v>
      </c>
      <c r="CA569" s="486">
        <v>-4.0734174184704344</v>
      </c>
      <c r="CB569" s="348">
        <v>14.488380334338551</v>
      </c>
      <c r="CC569" s="404">
        <v>74.619662921348322</v>
      </c>
      <c r="CD569" s="570">
        <v>1.9360000000000002</v>
      </c>
      <c r="CE569" s="419">
        <v>2.1296000000000004</v>
      </c>
      <c r="CF569" s="419">
        <v>2.3425600000000006</v>
      </c>
      <c r="CG569" s="419">
        <v>2.5768160000000009</v>
      </c>
      <c r="CH569" s="496">
        <v>2.8344976000000011</v>
      </c>
      <c r="CI569" s="416">
        <v>11.819473600000004</v>
      </c>
      <c r="CJ569" s="405">
        <v>14.30929007263923</v>
      </c>
      <c r="CK569" s="457">
        <v>1.43</v>
      </c>
      <c r="CL569" s="458">
        <v>15.68</v>
      </c>
      <c r="CM569" s="458">
        <v>-6.81</v>
      </c>
      <c r="CN569" s="459">
        <v>-0.63</v>
      </c>
      <c r="CO569" s="460">
        <v>2.21</v>
      </c>
    </row>
    <row r="570" spans="1:93" ht="11.25" customHeight="1">
      <c r="A570" s="32" t="s">
        <v>1352</v>
      </c>
      <c r="B570" s="32" t="s">
        <v>1353</v>
      </c>
      <c r="C570" s="107" t="s">
        <v>1781</v>
      </c>
      <c r="D570" s="118">
        <v>5</v>
      </c>
      <c r="E570" s="24">
        <v>487</v>
      </c>
      <c r="F570" s="65" t="s">
        <v>2659</v>
      </c>
      <c r="G570" s="66" t="s">
        <v>2659</v>
      </c>
      <c r="H570" s="185">
        <v>41.73</v>
      </c>
      <c r="I570" s="229">
        <v>6.9015097052480225</v>
      </c>
      <c r="J570" s="125">
        <v>0.7</v>
      </c>
      <c r="K570" s="125">
        <v>0.72</v>
      </c>
      <c r="L570" s="84">
        <v>2.8571428571428692</v>
      </c>
      <c r="M570" s="1027">
        <v>41697</v>
      </c>
      <c r="N570" s="1028">
        <v>41701</v>
      </c>
      <c r="O570" s="1029">
        <v>41722</v>
      </c>
      <c r="P570" s="43" t="s">
        <v>916</v>
      </c>
      <c r="Q570" s="847"/>
      <c r="R570" s="192">
        <v>2.88</v>
      </c>
      <c r="S570" s="672">
        <v>78.260869565217376</v>
      </c>
      <c r="T570" s="681">
        <v>2.1396103380074472</v>
      </c>
      <c r="U570" s="229">
        <v>11.339673913043477</v>
      </c>
      <c r="V570" s="264">
        <v>12</v>
      </c>
      <c r="W570" s="162">
        <v>3.68</v>
      </c>
      <c r="X570" s="150">
        <v>1.1299999999999999</v>
      </c>
      <c r="Y570" s="157">
        <v>2.13</v>
      </c>
      <c r="Z570" s="150">
        <v>2.0699999999999998</v>
      </c>
      <c r="AA570" s="158">
        <v>18</v>
      </c>
      <c r="AB570" s="434">
        <v>-13.4</v>
      </c>
      <c r="AC570" s="444">
        <v>3.88</v>
      </c>
      <c r="AD570" s="445">
        <v>9.9</v>
      </c>
      <c r="AE570" s="444">
        <v>10</v>
      </c>
      <c r="AF570" s="725">
        <v>13</v>
      </c>
      <c r="AG570" s="467">
        <v>1388</v>
      </c>
      <c r="AH570" s="679">
        <v>1.8</v>
      </c>
      <c r="AI570" s="769">
        <v>4.5599999999999996</v>
      </c>
      <c r="AJ570" s="797">
        <v>13.658162071205526</v>
      </c>
      <c r="AK570" s="686" t="s">
        <v>462</v>
      </c>
      <c r="AL570" s="635">
        <v>7.4626865671641784</v>
      </c>
      <c r="AM570" s="636">
        <v>13.113160478785012</v>
      </c>
      <c r="AN570" s="1196">
        <v>135.21580450493471</v>
      </c>
      <c r="AO570" s="236" t="s">
        <v>462</v>
      </c>
      <c r="AP570" s="814">
        <v>2.88</v>
      </c>
      <c r="AQ570" s="814">
        <v>2.68</v>
      </c>
      <c r="AR570" s="815"/>
      <c r="AS570" s="814">
        <v>2.35</v>
      </c>
      <c r="AT570" s="797">
        <v>1.99</v>
      </c>
      <c r="AU570" s="815"/>
      <c r="AV570" s="828">
        <v>1.3</v>
      </c>
      <c r="AW570" s="829">
        <v>0.04</v>
      </c>
      <c r="AX570" s="817">
        <v>1.6125</v>
      </c>
      <c r="AY570" s="817">
        <v>1.425</v>
      </c>
      <c r="AZ570" s="817">
        <v>0.45</v>
      </c>
      <c r="BA570" s="817">
        <v>0</v>
      </c>
      <c r="BB570" s="820">
        <v>0</v>
      </c>
      <c r="BC570" s="820">
        <v>0</v>
      </c>
      <c r="BD570" s="820">
        <v>0</v>
      </c>
      <c r="BE570" s="820">
        <v>0</v>
      </c>
      <c r="BF570" s="820">
        <v>0</v>
      </c>
      <c r="BG570" s="820">
        <v>0</v>
      </c>
      <c r="BH570" s="816">
        <v>14.727499999999999</v>
      </c>
      <c r="BI570" s="409">
        <v>7.4626865671641784</v>
      </c>
      <c r="BJ570" s="409">
        <v>14.042553191489372</v>
      </c>
      <c r="BK570" s="409">
        <v>18.090452261306545</v>
      </c>
      <c r="BL570" s="395">
        <v>53.076923076923066</v>
      </c>
      <c r="BM570" s="1201">
        <v>3150</v>
      </c>
      <c r="BN570" s="395">
        <v>0</v>
      </c>
      <c r="BO570" s="395">
        <v>13.157894736842103</v>
      </c>
      <c r="BP570" s="395">
        <v>216.66666666666666</v>
      </c>
      <c r="BQ570" s="395">
        <v>0</v>
      </c>
      <c r="BR570" s="395">
        <v>0</v>
      </c>
      <c r="BS570" s="395">
        <v>0</v>
      </c>
      <c r="BT570" s="395">
        <v>0</v>
      </c>
      <c r="BU570" s="395">
        <v>0</v>
      </c>
      <c r="BV570" s="395">
        <v>0</v>
      </c>
      <c r="BW570" s="395">
        <v>0</v>
      </c>
      <c r="BX570" s="408">
        <v>231.49981176669277</v>
      </c>
      <c r="BY570" s="409">
        <v>781.8410938775819</v>
      </c>
      <c r="BZ570" s="654" t="s">
        <v>2558</v>
      </c>
      <c r="CA570" s="487">
        <v>130.77764029713927</v>
      </c>
      <c r="CB570" s="349">
        <v>142.11731421018274</v>
      </c>
      <c r="CC570" s="408">
        <v>50.739860364327441</v>
      </c>
      <c r="CD570" s="574">
        <v>2.9087999999999998</v>
      </c>
      <c r="CE570" s="420">
        <v>3.0216614399999995</v>
      </c>
      <c r="CF570" s="420">
        <v>3.3238275839999996</v>
      </c>
      <c r="CG570" s="420">
        <v>3.6562103423999996</v>
      </c>
      <c r="CH570" s="497">
        <v>4.0218313766399998</v>
      </c>
      <c r="CI570" s="421">
        <v>16.932330743039998</v>
      </c>
      <c r="CJ570" s="409">
        <v>40.57591838734723</v>
      </c>
      <c r="CK570" s="468">
        <v>1.68</v>
      </c>
      <c r="CL570" s="469">
        <v>12.56</v>
      </c>
      <c r="CM570" s="469">
        <v>-9.49</v>
      </c>
      <c r="CN570" s="528">
        <v>-0.32</v>
      </c>
      <c r="CO570" s="476">
        <v>-1.29</v>
      </c>
    </row>
    <row r="571" spans="1:93" ht="11.25" customHeight="1">
      <c r="A571" s="16" t="s">
        <v>178</v>
      </c>
      <c r="B571" s="16" t="s">
        <v>179</v>
      </c>
      <c r="C571" s="194" t="s">
        <v>1150</v>
      </c>
      <c r="D571" s="216">
        <v>21</v>
      </c>
      <c r="E571" s="121">
        <v>133</v>
      </c>
      <c r="F571" s="36" t="s">
        <v>2049</v>
      </c>
      <c r="G571" s="37" t="s">
        <v>2049</v>
      </c>
      <c r="H571" s="169">
        <v>35.450000000000003</v>
      </c>
      <c r="I571" s="226">
        <v>2.708039492242595</v>
      </c>
      <c r="J571" s="111">
        <v>0.22500000000000001</v>
      </c>
      <c r="K571" s="111">
        <v>0.24</v>
      </c>
      <c r="L571" s="96">
        <v>6.6666666666666652</v>
      </c>
      <c r="M571" s="875">
        <v>41757</v>
      </c>
      <c r="N571" s="873">
        <v>41759</v>
      </c>
      <c r="O571" s="874">
        <v>41774</v>
      </c>
      <c r="P571" s="269" t="s">
        <v>1518</v>
      </c>
      <c r="Q571" s="430"/>
      <c r="R571" s="225">
        <v>0.96</v>
      </c>
      <c r="S571" s="675">
        <v>131.50684931506848</v>
      </c>
      <c r="T571" s="676">
        <v>280.27067184580233</v>
      </c>
      <c r="U571" s="226">
        <v>48.561643835616444</v>
      </c>
      <c r="V571" s="677">
        <v>12</v>
      </c>
      <c r="W571" s="169">
        <v>0.73</v>
      </c>
      <c r="X571" s="171">
        <v>7.25</v>
      </c>
      <c r="Y571" s="170">
        <v>8.09</v>
      </c>
      <c r="Z571" s="171">
        <v>6.7</v>
      </c>
      <c r="AA571" s="172">
        <v>20.399999999999999</v>
      </c>
      <c r="AB571" s="433">
        <v>-35.4</v>
      </c>
      <c r="AC571" s="441">
        <v>18.21</v>
      </c>
      <c r="AD571" s="442">
        <v>-1.3</v>
      </c>
      <c r="AE571" s="441">
        <v>6.7</v>
      </c>
      <c r="AF571" s="724">
        <v>12</v>
      </c>
      <c r="AG571" s="461">
        <v>3386</v>
      </c>
      <c r="AH571" s="678">
        <v>2.2000000000000002</v>
      </c>
      <c r="AI571" s="768">
        <v>2.96</v>
      </c>
      <c r="AJ571" s="795" t="s">
        <v>462</v>
      </c>
      <c r="AK571" s="794">
        <v>1.0206705064913999</v>
      </c>
      <c r="AL571" s="634">
        <v>6.7796610169491567</v>
      </c>
      <c r="AM571" s="631">
        <v>5.9862086335830345</v>
      </c>
      <c r="AN571" s="631">
        <v>4.3508802863790441</v>
      </c>
      <c r="AO571" s="235">
        <v>4.2627667388326795</v>
      </c>
      <c r="AP571" s="808">
        <v>0.94499999999999995</v>
      </c>
      <c r="AQ571" s="808">
        <v>0.88500000000000001</v>
      </c>
      <c r="AR571" s="809"/>
      <c r="AS571" s="808">
        <v>0.83</v>
      </c>
      <c r="AT571" s="796">
        <v>0.79374999999999996</v>
      </c>
      <c r="AU571" s="809"/>
      <c r="AV571" s="821">
        <v>0.77249999999999996</v>
      </c>
      <c r="AW571" s="821">
        <v>0.76375000000000004</v>
      </c>
      <c r="AX571" s="811">
        <v>0.75</v>
      </c>
      <c r="AY571" s="811">
        <v>0.71</v>
      </c>
      <c r="AZ571" s="811">
        <v>0.67125000000000001</v>
      </c>
      <c r="BA571" s="811">
        <v>0.64</v>
      </c>
      <c r="BB571" s="811">
        <v>0.62250000000000005</v>
      </c>
      <c r="BC571" s="811">
        <v>0.61450000000000005</v>
      </c>
      <c r="BD571" s="811">
        <v>0.61224999999999996</v>
      </c>
      <c r="BE571" s="811">
        <v>0.60950000000000004</v>
      </c>
      <c r="BF571" s="811">
        <v>0.60724999999999996</v>
      </c>
      <c r="BG571" s="811">
        <v>0.60375000000000001</v>
      </c>
      <c r="BH571" s="810">
        <v>11.430999999999999</v>
      </c>
      <c r="BI571" s="405">
        <v>6.7796610169491567</v>
      </c>
      <c r="BJ571" s="405">
        <v>6.6265060240964013</v>
      </c>
      <c r="BK571" s="405">
        <v>4.5669291338582774</v>
      </c>
      <c r="BL571" s="306">
        <v>2.7508090614886793</v>
      </c>
      <c r="BM571" s="404">
        <v>1.1456628477904962</v>
      </c>
      <c r="BN571" s="306">
        <v>1.8333333333333313</v>
      </c>
      <c r="BO571" s="306">
        <v>5.6338028169014231</v>
      </c>
      <c r="BP571" s="306">
        <v>5.7728119180633142</v>
      </c>
      <c r="BQ571" s="306">
        <v>4.8828125</v>
      </c>
      <c r="BR571" s="306">
        <v>2.8112449799196693</v>
      </c>
      <c r="BS571" s="306">
        <v>1.3018714401952902</v>
      </c>
      <c r="BT571" s="306">
        <v>0.36749693752553547</v>
      </c>
      <c r="BU571" s="306">
        <v>0.45118949958982135</v>
      </c>
      <c r="BV571" s="306">
        <v>0.37052284890903842</v>
      </c>
      <c r="BW571" s="306">
        <v>0.57971014492752548</v>
      </c>
      <c r="BX571" s="404">
        <v>3.0582909669031983</v>
      </c>
      <c r="BY571" s="405">
        <v>2.3379702280587087</v>
      </c>
      <c r="BZ571" s="788" t="s">
        <v>2637</v>
      </c>
      <c r="CA571" s="486">
        <v>-41.502724056994808</v>
      </c>
      <c r="CB571" s="348">
        <v>7.0589197786216396</v>
      </c>
      <c r="CC571" s="404">
        <v>41.016072771095246</v>
      </c>
      <c r="CD571" s="570">
        <v>0.95444999999999991</v>
      </c>
      <c r="CE571" s="417">
        <v>1.049895</v>
      </c>
      <c r="CF571" s="417">
        <v>1.1202379650000001</v>
      </c>
      <c r="CG571" s="417">
        <v>1.1952939086550001</v>
      </c>
      <c r="CH571" s="495">
        <v>1.2753786005348851</v>
      </c>
      <c r="CI571" s="418">
        <v>5.5952554741898846</v>
      </c>
      <c r="CJ571" s="407">
        <v>15.78351332634664</v>
      </c>
      <c r="CK571" s="462">
        <v>0.31</v>
      </c>
      <c r="CL571" s="463">
        <v>10.86</v>
      </c>
      <c r="CM571" s="463">
        <v>-12.59</v>
      </c>
      <c r="CN571" s="529">
        <v>-6.75</v>
      </c>
      <c r="CO571" s="530">
        <v>-0.05</v>
      </c>
    </row>
    <row r="572" spans="1:93" ht="11.25" customHeight="1">
      <c r="A572" s="24" t="s">
        <v>1166</v>
      </c>
      <c r="B572" s="24" t="s">
        <v>1167</v>
      </c>
      <c r="C572" s="98" t="s">
        <v>2883</v>
      </c>
      <c r="D572" s="199">
        <v>5</v>
      </c>
      <c r="E572" s="24">
        <v>608</v>
      </c>
      <c r="F572" s="57" t="s">
        <v>2659</v>
      </c>
      <c r="G572" s="49" t="s">
        <v>2659</v>
      </c>
      <c r="H572" s="184">
        <v>99.58</v>
      </c>
      <c r="I572" s="227">
        <v>3.0327374974894559</v>
      </c>
      <c r="J572" s="126">
        <v>0.73250000000000004</v>
      </c>
      <c r="K572" s="126">
        <v>0.755</v>
      </c>
      <c r="L572" s="83">
        <v>3.0716723549488067</v>
      </c>
      <c r="M572" s="140">
        <v>42033</v>
      </c>
      <c r="N572" s="27">
        <v>42037</v>
      </c>
      <c r="O572" s="28">
        <v>42052</v>
      </c>
      <c r="P572" s="93" t="s">
        <v>1523</v>
      </c>
      <c r="Q572" s="198"/>
      <c r="R572" s="224">
        <v>3.02</v>
      </c>
      <c r="S572" s="231">
        <v>124.27983539094649</v>
      </c>
      <c r="T572" s="647">
        <v>590.91588154612327</v>
      </c>
      <c r="U572" s="227">
        <v>40.97942386831275</v>
      </c>
      <c r="V572" s="492">
        <v>12</v>
      </c>
      <c r="W572" s="161">
        <v>2.4300000000000002</v>
      </c>
      <c r="X572" s="149">
        <v>0.86</v>
      </c>
      <c r="Y572" s="155">
        <v>0.49</v>
      </c>
      <c r="Z572" s="149">
        <v>26.21</v>
      </c>
      <c r="AA572" s="156">
        <v>77.400000000000006</v>
      </c>
      <c r="AB572" s="432">
        <v>70.3</v>
      </c>
      <c r="AC572" s="440">
        <v>-0.76</v>
      </c>
      <c r="AD572" s="443">
        <v>53.94</v>
      </c>
      <c r="AE572" s="440">
        <v>47.7</v>
      </c>
      <c r="AF572" s="723">
        <v>10</v>
      </c>
      <c r="AG572" s="456">
        <v>4196</v>
      </c>
      <c r="AH572" s="653">
        <v>2.4</v>
      </c>
      <c r="AI572" s="770">
        <v>19.670000000000002</v>
      </c>
      <c r="AJ572" s="796" t="s">
        <v>462</v>
      </c>
      <c r="AK572" s="688" t="s">
        <v>462</v>
      </c>
      <c r="AL572" s="634">
        <v>30.355404089581327</v>
      </c>
      <c r="AM572" s="631">
        <v>42.15796210652978</v>
      </c>
      <c r="AN572" s="631" t="s">
        <v>462</v>
      </c>
      <c r="AO572" s="235" t="s">
        <v>462</v>
      </c>
      <c r="AP572" s="808">
        <v>2.6775000000000002</v>
      </c>
      <c r="AQ572" s="808">
        <v>2.0539999999999998</v>
      </c>
      <c r="AR572" s="809"/>
      <c r="AS572" s="808">
        <v>1.5165000000000002</v>
      </c>
      <c r="AT572" s="796">
        <v>0.93199999999999994</v>
      </c>
      <c r="AU572" s="809"/>
      <c r="AV572" s="827">
        <v>0</v>
      </c>
      <c r="AW572" s="827">
        <v>0</v>
      </c>
      <c r="AX572" s="812">
        <v>0</v>
      </c>
      <c r="AY572" s="812">
        <v>0</v>
      </c>
      <c r="AZ572" s="812">
        <v>0</v>
      </c>
      <c r="BA572" s="812">
        <v>0</v>
      </c>
      <c r="BB572" s="812">
        <v>0</v>
      </c>
      <c r="BC572" s="812">
        <v>0</v>
      </c>
      <c r="BD572" s="812">
        <v>0</v>
      </c>
      <c r="BE572" s="812">
        <v>0</v>
      </c>
      <c r="BF572" s="812">
        <v>0</v>
      </c>
      <c r="BG572" s="812">
        <v>0</v>
      </c>
      <c r="BH572" s="810">
        <v>7.18</v>
      </c>
      <c r="BI572" s="405">
        <v>30.355404089581327</v>
      </c>
      <c r="BJ572" s="405">
        <v>35.44345532476094</v>
      </c>
      <c r="BK572" s="405">
        <v>62.714592274678147</v>
      </c>
      <c r="BL572" s="306">
        <v>0</v>
      </c>
      <c r="BM572" s="404">
        <v>0</v>
      </c>
      <c r="BN572" s="306">
        <v>0</v>
      </c>
      <c r="BO572" s="306">
        <v>0</v>
      </c>
      <c r="BP572" s="306">
        <v>0</v>
      </c>
      <c r="BQ572" s="306">
        <v>0</v>
      </c>
      <c r="BR572" s="306">
        <v>0</v>
      </c>
      <c r="BS572" s="306">
        <v>0</v>
      </c>
      <c r="BT572" s="306">
        <v>0</v>
      </c>
      <c r="BU572" s="306">
        <v>0</v>
      </c>
      <c r="BV572" s="306">
        <v>0</v>
      </c>
      <c r="BW572" s="306">
        <v>0</v>
      </c>
      <c r="BX572" s="404">
        <v>8.5675634459346952</v>
      </c>
      <c r="BY572" s="405">
        <v>18.27523281379742</v>
      </c>
      <c r="BZ572" s="788" t="s">
        <v>1465</v>
      </c>
      <c r="CA572" s="486" t="s">
        <v>462</v>
      </c>
      <c r="CB572" s="348" t="s">
        <v>462</v>
      </c>
      <c r="CC572" s="404">
        <v>41.791675513610478</v>
      </c>
      <c r="CD572" s="570">
        <v>2.9452500000000006</v>
      </c>
      <c r="CE572" s="419">
        <v>2.9747025000000007</v>
      </c>
      <c r="CF572" s="419">
        <v>3.2721727500000011</v>
      </c>
      <c r="CG572" s="419">
        <v>3.5993900250000013</v>
      </c>
      <c r="CH572" s="496">
        <v>3.9593290275000017</v>
      </c>
      <c r="CI572" s="416">
        <v>16.750844302500006</v>
      </c>
      <c r="CJ572" s="405">
        <v>16.821494579734892</v>
      </c>
      <c r="CK572" s="457">
        <v>1.26</v>
      </c>
      <c r="CL572" s="458">
        <v>22.39</v>
      </c>
      <c r="CM572" s="458">
        <v>-36.909999999999997</v>
      </c>
      <c r="CN572" s="525">
        <v>4.97</v>
      </c>
      <c r="CO572" s="508">
        <v>-15.54</v>
      </c>
    </row>
    <row r="573" spans="1:93" ht="11.25" customHeight="1">
      <c r="A573" s="91" t="s">
        <v>1474</v>
      </c>
      <c r="B573" s="24" t="s">
        <v>87</v>
      </c>
      <c r="C573" s="98" t="s">
        <v>3252</v>
      </c>
      <c r="D573" s="199">
        <v>9</v>
      </c>
      <c r="E573" s="24">
        <v>371</v>
      </c>
      <c r="F573" s="57" t="s">
        <v>2659</v>
      </c>
      <c r="G573" s="49" t="s">
        <v>2659</v>
      </c>
      <c r="H573" s="184">
        <v>43.82</v>
      </c>
      <c r="I573" s="227">
        <v>7.3938840712003655</v>
      </c>
      <c r="J573" s="126">
        <v>0.78</v>
      </c>
      <c r="K573" s="126">
        <v>0.81</v>
      </c>
      <c r="L573" s="83">
        <v>3.8461538461538547</v>
      </c>
      <c r="M573" s="140">
        <v>42033</v>
      </c>
      <c r="N573" s="27">
        <v>42037</v>
      </c>
      <c r="O573" s="28">
        <v>42048</v>
      </c>
      <c r="P573" s="93" t="s">
        <v>2158</v>
      </c>
      <c r="Q573" s="91"/>
      <c r="R573" s="224">
        <v>3.24</v>
      </c>
      <c r="S573" s="231">
        <v>117.39130434782609</v>
      </c>
      <c r="T573" s="647">
        <v>21.730676034936678</v>
      </c>
      <c r="U573" s="227">
        <v>15.8768115942029</v>
      </c>
      <c r="V573" s="492">
        <v>12</v>
      </c>
      <c r="W573" s="161">
        <v>2.76</v>
      </c>
      <c r="X573" s="149">
        <v>0.35</v>
      </c>
      <c r="Y573" s="155">
        <v>0.62</v>
      </c>
      <c r="Z573" s="149">
        <v>2.1</v>
      </c>
      <c r="AA573" s="156">
        <v>18.2</v>
      </c>
      <c r="AB573" s="432">
        <v>132.80000000000001</v>
      </c>
      <c r="AC573" s="440">
        <v>65.55</v>
      </c>
      <c r="AD573" s="443">
        <v>26.4</v>
      </c>
      <c r="AE573" s="440">
        <v>45.5</v>
      </c>
      <c r="AF573" s="723">
        <v>12</v>
      </c>
      <c r="AG573" s="456">
        <v>5316</v>
      </c>
      <c r="AH573" s="653">
        <v>0.2</v>
      </c>
      <c r="AI573" s="767">
        <v>1.1399999999999999</v>
      </c>
      <c r="AJ573" s="796">
        <v>0.31532793184816255</v>
      </c>
      <c r="AK573" s="688" t="s">
        <v>462</v>
      </c>
      <c r="AL573" s="634">
        <v>9.2920353982300696</v>
      </c>
      <c r="AM573" s="631">
        <v>11.000875041326541</v>
      </c>
      <c r="AN573" s="631">
        <v>8.3246574007914909</v>
      </c>
      <c r="AO573" s="235" t="s">
        <v>462</v>
      </c>
      <c r="AP573" s="808">
        <v>3.0874999999999999</v>
      </c>
      <c r="AQ573" s="808">
        <v>2.8250000000000002</v>
      </c>
      <c r="AR573" s="809"/>
      <c r="AS573" s="808">
        <v>2.5299999999999998</v>
      </c>
      <c r="AT573" s="796">
        <v>2.2574999999999998</v>
      </c>
      <c r="AU573" s="809"/>
      <c r="AV573" s="821">
        <v>2.1</v>
      </c>
      <c r="AW573" s="821">
        <v>2.0699999999999998</v>
      </c>
      <c r="AX573" s="811">
        <v>1.845</v>
      </c>
      <c r="AY573" s="811">
        <v>0.84400000000000008</v>
      </c>
      <c r="AZ573" s="812">
        <v>0</v>
      </c>
      <c r="BA573" s="812">
        <v>0</v>
      </c>
      <c r="BB573" s="812">
        <v>0</v>
      </c>
      <c r="BC573" s="812">
        <v>0</v>
      </c>
      <c r="BD573" s="812">
        <v>0</v>
      </c>
      <c r="BE573" s="812">
        <v>0</v>
      </c>
      <c r="BF573" s="812">
        <v>0</v>
      </c>
      <c r="BG573" s="812">
        <v>0</v>
      </c>
      <c r="BH573" s="810">
        <v>17.559000000000001</v>
      </c>
      <c r="BI573" s="405">
        <v>9.2920353982300696</v>
      </c>
      <c r="BJ573" s="405">
        <v>11.66007905138342</v>
      </c>
      <c r="BK573" s="405">
        <v>12.070874861572545</v>
      </c>
      <c r="BL573" s="306">
        <v>7.5</v>
      </c>
      <c r="BM573" s="404">
        <v>1.449275362318847</v>
      </c>
      <c r="BN573" s="306">
        <v>12.195121951219502</v>
      </c>
      <c r="BO573" s="306">
        <v>118.60189573459712</v>
      </c>
      <c r="BP573" s="306">
        <v>0</v>
      </c>
      <c r="BQ573" s="306">
        <v>0</v>
      </c>
      <c r="BR573" s="306">
        <v>0</v>
      </c>
      <c r="BS573" s="306">
        <v>0</v>
      </c>
      <c r="BT573" s="306">
        <v>0</v>
      </c>
      <c r="BU573" s="306">
        <v>0</v>
      </c>
      <c r="BV573" s="306">
        <v>0</v>
      </c>
      <c r="BW573" s="306">
        <v>0</v>
      </c>
      <c r="BX573" s="404">
        <v>11.5179521572881</v>
      </c>
      <c r="BY573" s="405">
        <v>29.041967480536087</v>
      </c>
      <c r="BZ573" s="788" t="s">
        <v>1465</v>
      </c>
      <c r="CA573" s="486">
        <v>-0.15827012221104475</v>
      </c>
      <c r="CB573" s="348">
        <v>15.718541471991855</v>
      </c>
      <c r="CC573" s="404">
        <v>60.463742163167424</v>
      </c>
      <c r="CD573" s="570">
        <v>3.3962500000000002</v>
      </c>
      <c r="CE573" s="419">
        <v>3.7358750000000005</v>
      </c>
      <c r="CF573" s="419">
        <v>4.1094625000000011</v>
      </c>
      <c r="CG573" s="419">
        <v>4.5204087500000014</v>
      </c>
      <c r="CH573" s="496">
        <v>4.9724496250000021</v>
      </c>
      <c r="CI573" s="416">
        <v>20.734445875000006</v>
      </c>
      <c r="CJ573" s="405">
        <v>47.317311444545886</v>
      </c>
      <c r="CK573" s="457">
        <v>0.83</v>
      </c>
      <c r="CL573" s="458">
        <v>14.13</v>
      </c>
      <c r="CM573" s="458">
        <v>-45.32</v>
      </c>
      <c r="CN573" s="525">
        <v>-3.57</v>
      </c>
      <c r="CO573" s="508">
        <v>-25.95</v>
      </c>
    </row>
    <row r="574" spans="1:93" ht="11.25" customHeight="1">
      <c r="A574" s="24" t="s">
        <v>1791</v>
      </c>
      <c r="B574" s="24" t="s">
        <v>1792</v>
      </c>
      <c r="C574" s="29" t="s">
        <v>1509</v>
      </c>
      <c r="D574" s="117">
        <v>47</v>
      </c>
      <c r="E574" s="121">
        <v>22</v>
      </c>
      <c r="F574" s="38" t="s">
        <v>1572</v>
      </c>
      <c r="G574" s="39" t="s">
        <v>1572</v>
      </c>
      <c r="H574" s="161">
        <v>76.83</v>
      </c>
      <c r="I574" s="227">
        <v>2.7072758037225046</v>
      </c>
      <c r="J574" s="126">
        <v>0.43</v>
      </c>
      <c r="K574" s="126">
        <v>0.52</v>
      </c>
      <c r="L574" s="218">
        <v>20.930232558139551</v>
      </c>
      <c r="M574" s="140">
        <v>41869</v>
      </c>
      <c r="N574" s="27">
        <v>41871</v>
      </c>
      <c r="O574" s="28">
        <v>41892</v>
      </c>
      <c r="P574" s="26" t="s">
        <v>2157</v>
      </c>
      <c r="Q574" s="24"/>
      <c r="R574" s="224">
        <v>2.08</v>
      </c>
      <c r="S574" s="231">
        <v>87.029288702928866</v>
      </c>
      <c r="T574" s="680">
        <v>106.3399586159158</v>
      </c>
      <c r="U574" s="227">
        <v>32.146443514644346</v>
      </c>
      <c r="V574" s="263">
        <v>1</v>
      </c>
      <c r="W574" s="161">
        <v>2.39</v>
      </c>
      <c r="X574" s="149">
        <v>3.57</v>
      </c>
      <c r="Y574" s="155">
        <v>0.66</v>
      </c>
      <c r="Z574" s="149">
        <v>2.98</v>
      </c>
      <c r="AA574" s="156">
        <v>9.3000000000000007</v>
      </c>
      <c r="AB574" s="432">
        <v>-32.1</v>
      </c>
      <c r="AC574" s="440">
        <v>14.18</v>
      </c>
      <c r="AD574" s="443">
        <v>1.4</v>
      </c>
      <c r="AE574" s="443">
        <v>9</v>
      </c>
      <c r="AF574" s="723">
        <v>23</v>
      </c>
      <c r="AG574" s="456">
        <v>48938</v>
      </c>
      <c r="AH574" s="653">
        <v>0.2</v>
      </c>
      <c r="AI574" s="767">
        <v>0.87</v>
      </c>
      <c r="AJ574" s="796">
        <v>16.295928653910877</v>
      </c>
      <c r="AK574" s="688">
        <v>1.1254293978212535</v>
      </c>
      <c r="AL574" s="634">
        <v>20.253164556962023</v>
      </c>
      <c r="AM574" s="631">
        <v>19.983162620797646</v>
      </c>
      <c r="AN574" s="631">
        <v>22.814300115475227</v>
      </c>
      <c r="AO574" s="638">
        <v>20.271640459758732</v>
      </c>
      <c r="AP574" s="808">
        <v>1.9</v>
      </c>
      <c r="AQ574" s="808">
        <v>1.58</v>
      </c>
      <c r="AR574" s="809"/>
      <c r="AS574" s="808">
        <v>1.32</v>
      </c>
      <c r="AT574" s="796">
        <v>1.1000000000000001</v>
      </c>
      <c r="AU574" s="809"/>
      <c r="AV574" s="821">
        <v>0.84</v>
      </c>
      <c r="AW574" s="821">
        <v>0.68</v>
      </c>
      <c r="AX574" s="811">
        <v>0.6</v>
      </c>
      <c r="AY574" s="811">
        <v>0.52</v>
      </c>
      <c r="AZ574" s="811">
        <v>0.44</v>
      </c>
      <c r="BA574" s="811">
        <v>0.36</v>
      </c>
      <c r="BB574" s="811">
        <v>0.3</v>
      </c>
      <c r="BC574" s="811">
        <v>0.26</v>
      </c>
      <c r="BD574" s="811">
        <v>0.24</v>
      </c>
      <c r="BE574" s="811">
        <v>0.22</v>
      </c>
      <c r="BF574" s="811">
        <v>0.21</v>
      </c>
      <c r="BG574" s="811">
        <v>0.2</v>
      </c>
      <c r="BH574" s="810">
        <v>10.77</v>
      </c>
      <c r="BI574" s="405">
        <v>20.253164556962023</v>
      </c>
      <c r="BJ574" s="405">
        <v>19.696969696969703</v>
      </c>
      <c r="BK574" s="405">
        <v>20</v>
      </c>
      <c r="BL574" s="306">
        <v>30.952380952380977</v>
      </c>
      <c r="BM574" s="404">
        <v>23.529411764705866</v>
      </c>
      <c r="BN574" s="306">
        <v>13.333333333333353</v>
      </c>
      <c r="BO574" s="306">
        <v>15.384615384615374</v>
      </c>
      <c r="BP574" s="306">
        <v>18.181818181818187</v>
      </c>
      <c r="BQ574" s="306">
        <v>22.222222222222232</v>
      </c>
      <c r="BR574" s="306">
        <v>20</v>
      </c>
      <c r="BS574" s="306">
        <v>15.384615384615374</v>
      </c>
      <c r="BT574" s="306">
        <v>8.3333333333333481</v>
      </c>
      <c r="BU574" s="306">
        <v>9.0909090909090828</v>
      </c>
      <c r="BV574" s="306">
        <v>4.7619047619047672</v>
      </c>
      <c r="BW574" s="306">
        <v>4.9999999999999822</v>
      </c>
      <c r="BX574" s="404">
        <v>16.40831191091802</v>
      </c>
      <c r="BY574" s="405">
        <v>7.0553759133394962</v>
      </c>
      <c r="BZ574" s="788" t="s">
        <v>2441</v>
      </c>
      <c r="CA574" s="486">
        <v>-6.6248675954466165</v>
      </c>
      <c r="CB574" s="348">
        <v>25.52157591919773</v>
      </c>
      <c r="CC574" s="404">
        <v>71.15242677824267</v>
      </c>
      <c r="CD574" s="570">
        <v>1.9189999999999998</v>
      </c>
      <c r="CE574" s="419">
        <v>2.1109</v>
      </c>
      <c r="CF574" s="419">
        <v>2.300881</v>
      </c>
      <c r="CG574" s="419">
        <v>2.5079602900000002</v>
      </c>
      <c r="CH574" s="496">
        <v>2.7336767161000006</v>
      </c>
      <c r="CI574" s="416">
        <v>11.572418006100001</v>
      </c>
      <c r="CJ574" s="405">
        <v>15.062368874267868</v>
      </c>
      <c r="CK574" s="457">
        <v>0.67</v>
      </c>
      <c r="CL574" s="458">
        <v>42.35</v>
      </c>
      <c r="CM574" s="458">
        <v>-2</v>
      </c>
      <c r="CN574" s="459">
        <v>2.42</v>
      </c>
      <c r="CO574" s="460">
        <v>19.57</v>
      </c>
    </row>
    <row r="575" spans="1:93" ht="11.25" customHeight="1">
      <c r="A575" s="24" t="s">
        <v>439</v>
      </c>
      <c r="B575" s="91" t="s">
        <v>1</v>
      </c>
      <c r="C575" s="98" t="s">
        <v>3252</v>
      </c>
      <c r="D575" s="199">
        <v>15</v>
      </c>
      <c r="E575" s="121">
        <v>190</v>
      </c>
      <c r="F575" s="57" t="s">
        <v>2659</v>
      </c>
      <c r="G575" s="49" t="s">
        <v>2659</v>
      </c>
      <c r="H575" s="184">
        <v>65.98</v>
      </c>
      <c r="I575" s="227">
        <v>5.092452258260078</v>
      </c>
      <c r="J575" s="113">
        <v>0.81</v>
      </c>
      <c r="K575" s="113">
        <v>0.84</v>
      </c>
      <c r="L575" s="83">
        <v>3.7037037037036979</v>
      </c>
      <c r="M575" s="140">
        <v>41852</v>
      </c>
      <c r="N575" s="27">
        <v>41856</v>
      </c>
      <c r="O575" s="28">
        <v>41865</v>
      </c>
      <c r="P575" s="26" t="s">
        <v>1522</v>
      </c>
      <c r="Q575" s="24"/>
      <c r="R575" s="224">
        <v>3.36</v>
      </c>
      <c r="S575" s="231">
        <v>129.23076923076923</v>
      </c>
      <c r="T575" s="647">
        <v>85.167607142941534</v>
      </c>
      <c r="U575" s="227">
        <v>25.376923076923077</v>
      </c>
      <c r="V575" s="492">
        <v>12</v>
      </c>
      <c r="W575" s="161">
        <v>2.6</v>
      </c>
      <c r="X575" s="149">
        <v>2.2999999999999998</v>
      </c>
      <c r="Y575" s="155">
        <v>12.44</v>
      </c>
      <c r="Z575" s="149">
        <v>3.04</v>
      </c>
      <c r="AA575" s="156">
        <v>12.2</v>
      </c>
      <c r="AB575" s="432">
        <v>-14.4</v>
      </c>
      <c r="AC575" s="440">
        <v>2.69</v>
      </c>
      <c r="AD575" s="443">
        <v>-4.7</v>
      </c>
      <c r="AE575" s="440">
        <v>11.05</v>
      </c>
      <c r="AF575" s="723">
        <v>9</v>
      </c>
      <c r="AG575" s="456">
        <v>4194</v>
      </c>
      <c r="AH575" s="653">
        <v>27.42</v>
      </c>
      <c r="AI575" s="767">
        <v>1.1299999999999999</v>
      </c>
      <c r="AJ575" s="796" t="s">
        <v>462</v>
      </c>
      <c r="AK575" s="688">
        <v>0.72525728079356322</v>
      </c>
      <c r="AL575" s="634">
        <v>3.7735849056603765</v>
      </c>
      <c r="AM575" s="631">
        <v>2.7732566995605001</v>
      </c>
      <c r="AN575" s="631">
        <v>2.8315562910928183</v>
      </c>
      <c r="AO575" s="235">
        <v>3.904209397242564</v>
      </c>
      <c r="AP575" s="808">
        <v>3.3</v>
      </c>
      <c r="AQ575" s="808">
        <v>3.18</v>
      </c>
      <c r="AR575" s="809"/>
      <c r="AS575" s="808">
        <v>3.1</v>
      </c>
      <c r="AT575" s="796">
        <v>3.04</v>
      </c>
      <c r="AU575" s="809"/>
      <c r="AV575" s="821">
        <v>2.94</v>
      </c>
      <c r="AW575" s="821">
        <v>2.87</v>
      </c>
      <c r="AX575" s="811">
        <v>2.7749999999999999</v>
      </c>
      <c r="AY575" s="811">
        <v>2.5649999999999999</v>
      </c>
      <c r="AZ575" s="811">
        <v>2.3250000000000002</v>
      </c>
      <c r="BA575" s="812">
        <v>2.2999999999999998</v>
      </c>
      <c r="BB575" s="811">
        <v>2.25</v>
      </c>
      <c r="BC575" s="811">
        <v>2.15</v>
      </c>
      <c r="BD575" s="811">
        <v>2.0499999999999998</v>
      </c>
      <c r="BE575" s="811">
        <v>1.95</v>
      </c>
      <c r="BF575" s="811">
        <v>1.825</v>
      </c>
      <c r="BG575" s="812">
        <v>0</v>
      </c>
      <c r="BH575" s="810">
        <v>38.619999999999997</v>
      </c>
      <c r="BI575" s="405">
        <v>3.7735849056603765</v>
      </c>
      <c r="BJ575" s="405">
        <v>2.5806451612903292</v>
      </c>
      <c r="BK575" s="405">
        <v>1.9736842105263275</v>
      </c>
      <c r="BL575" s="306">
        <v>3.4013605442176909</v>
      </c>
      <c r="BM575" s="404">
        <v>2.4390243902439046</v>
      </c>
      <c r="BN575" s="306">
        <v>3.4234234234234329</v>
      </c>
      <c r="BO575" s="306">
        <v>8.1871345029239642</v>
      </c>
      <c r="BP575" s="306">
        <v>10.322580645161272</v>
      </c>
      <c r="BQ575" s="306">
        <v>1.0869565217391353</v>
      </c>
      <c r="BR575" s="306">
        <v>2.2222222222222143</v>
      </c>
      <c r="BS575" s="306">
        <v>4.6511627906976827</v>
      </c>
      <c r="BT575" s="306">
        <v>4.8780487804878092</v>
      </c>
      <c r="BU575" s="306">
        <v>5.1282051282051322</v>
      </c>
      <c r="BV575" s="306">
        <v>6.8493150684931559</v>
      </c>
      <c r="BW575" s="306">
        <v>0</v>
      </c>
      <c r="BX575" s="404">
        <v>4.0611565530194946</v>
      </c>
      <c r="BY575" s="405">
        <v>2.6455371688733154</v>
      </c>
      <c r="BZ575" s="788" t="s">
        <v>1465</v>
      </c>
      <c r="CA575" s="486">
        <v>-17.452914527570179</v>
      </c>
      <c r="CB575" s="348">
        <v>7.9240085493528962</v>
      </c>
      <c r="CC575" s="404">
        <v>35.491041467447417</v>
      </c>
      <c r="CD575" s="570">
        <v>3.3329999999999997</v>
      </c>
      <c r="CE575" s="419">
        <v>3.4226576999999994</v>
      </c>
      <c r="CF575" s="419">
        <v>3.7649234699999994</v>
      </c>
      <c r="CG575" s="419">
        <v>4.1414158169999995</v>
      </c>
      <c r="CH575" s="496">
        <v>4.5555573986999995</v>
      </c>
      <c r="CI575" s="416">
        <v>19.217554385699998</v>
      </c>
      <c r="CJ575" s="405">
        <v>29.126332806456496</v>
      </c>
      <c r="CK575" s="457">
        <v>0.42</v>
      </c>
      <c r="CL575" s="458">
        <v>53.34</v>
      </c>
      <c r="CM575" s="458">
        <v>-16.96</v>
      </c>
      <c r="CN575" s="525">
        <v>-2.75</v>
      </c>
      <c r="CO575" s="508">
        <v>9.9600000000000009</v>
      </c>
    </row>
    <row r="576" spans="1:93" ht="11.25" customHeight="1">
      <c r="A576" s="16" t="s">
        <v>3441</v>
      </c>
      <c r="B576" s="16" t="s">
        <v>2458</v>
      </c>
      <c r="C576" s="373" t="s">
        <v>3266</v>
      </c>
      <c r="D576" s="216">
        <v>5</v>
      </c>
      <c r="E576" s="24">
        <v>545</v>
      </c>
      <c r="F576" s="78" t="s">
        <v>2659</v>
      </c>
      <c r="G576" s="50" t="s">
        <v>2659</v>
      </c>
      <c r="H576" s="183">
        <v>36.270000000000003</v>
      </c>
      <c r="I576" s="226">
        <v>1.6542597187758474</v>
      </c>
      <c r="J576" s="127">
        <v>0.12</v>
      </c>
      <c r="K576" s="127">
        <v>0.15</v>
      </c>
      <c r="L576" s="96">
        <v>25</v>
      </c>
      <c r="M576" s="105">
        <v>41947</v>
      </c>
      <c r="N576" s="20">
        <v>41949</v>
      </c>
      <c r="O576" s="21">
        <v>41963</v>
      </c>
      <c r="P576" s="19" t="s">
        <v>651</v>
      </c>
      <c r="Q576" s="430"/>
      <c r="R576" s="225">
        <v>0.6</v>
      </c>
      <c r="S576" s="675">
        <v>41.095890410958901</v>
      </c>
      <c r="T576" s="676">
        <v>114.05734732824632</v>
      </c>
      <c r="U576" s="226">
        <v>24.842465753424662</v>
      </c>
      <c r="V576" s="677">
        <v>9</v>
      </c>
      <c r="W576" s="169">
        <v>1.46</v>
      </c>
      <c r="X576" s="171">
        <v>1.41</v>
      </c>
      <c r="Y576" s="170">
        <v>6.17</v>
      </c>
      <c r="Z576" s="171">
        <v>4.1500000000000004</v>
      </c>
      <c r="AA576" s="172">
        <v>17.100000000000001</v>
      </c>
      <c r="AB576" s="433">
        <v>16.399999999999999</v>
      </c>
      <c r="AC576" s="441">
        <v>26.18</v>
      </c>
      <c r="AD576" s="442">
        <v>5.2</v>
      </c>
      <c r="AE576" s="441">
        <v>17.68</v>
      </c>
      <c r="AF576" s="724">
        <v>21</v>
      </c>
      <c r="AG576" s="461">
        <v>19714</v>
      </c>
      <c r="AH576" s="678">
        <v>1.4</v>
      </c>
      <c r="AI576" s="768">
        <v>0.26</v>
      </c>
      <c r="AJ576" s="795" t="s">
        <v>462</v>
      </c>
      <c r="AK576" s="794" t="s">
        <v>462</v>
      </c>
      <c r="AL576" s="632">
        <v>30.76923076923077</v>
      </c>
      <c r="AM576" s="633">
        <v>34.415791525323279</v>
      </c>
      <c r="AN576" s="633" t="s">
        <v>462</v>
      </c>
      <c r="AO576" s="234" t="s">
        <v>462</v>
      </c>
      <c r="AP576" s="803">
        <v>0.51</v>
      </c>
      <c r="AQ576" s="803">
        <v>0.39</v>
      </c>
      <c r="AR576" s="802"/>
      <c r="AS576" s="803">
        <v>0.27</v>
      </c>
      <c r="AT576" s="795">
        <v>0.21</v>
      </c>
      <c r="AU576" s="802"/>
      <c r="AV576" s="826">
        <v>0.05</v>
      </c>
      <c r="AW576" s="830">
        <v>0</v>
      </c>
      <c r="AX576" s="807">
        <v>0</v>
      </c>
      <c r="AY576" s="807">
        <v>0</v>
      </c>
      <c r="AZ576" s="807">
        <v>0</v>
      </c>
      <c r="BA576" s="807">
        <v>0</v>
      </c>
      <c r="BB576" s="807">
        <v>0</v>
      </c>
      <c r="BC576" s="807">
        <v>0</v>
      </c>
      <c r="BD576" s="807">
        <v>0</v>
      </c>
      <c r="BE576" s="807">
        <v>0</v>
      </c>
      <c r="BF576" s="807">
        <v>0</v>
      </c>
      <c r="BG576" s="807">
        <v>0</v>
      </c>
      <c r="BH576" s="805">
        <v>1.43</v>
      </c>
      <c r="BI576" s="407">
        <v>30.76923076923077</v>
      </c>
      <c r="BJ576" s="407">
        <v>44.444444444444443</v>
      </c>
      <c r="BK576" s="407">
        <v>28.57142857142858</v>
      </c>
      <c r="BL576" s="394">
        <v>320</v>
      </c>
      <c r="BM576" s="406">
        <v>0</v>
      </c>
      <c r="BN576" s="394">
        <v>0</v>
      </c>
      <c r="BO576" s="394">
        <v>0</v>
      </c>
      <c r="BP576" s="394">
        <v>0</v>
      </c>
      <c r="BQ576" s="394">
        <v>0</v>
      </c>
      <c r="BR576" s="394">
        <v>0</v>
      </c>
      <c r="BS576" s="394">
        <v>0</v>
      </c>
      <c r="BT576" s="394">
        <v>0</v>
      </c>
      <c r="BU576" s="394">
        <v>0</v>
      </c>
      <c r="BV576" s="394">
        <v>0</v>
      </c>
      <c r="BW576" s="394">
        <v>0</v>
      </c>
      <c r="BX576" s="406">
        <v>28.25234025234025</v>
      </c>
      <c r="BY576" s="407">
        <v>79.231921087697827</v>
      </c>
      <c r="BZ576" s="787" t="s">
        <v>2637</v>
      </c>
      <c r="CA576" s="682" t="s">
        <v>462</v>
      </c>
      <c r="CB576" s="350" t="s">
        <v>462</v>
      </c>
      <c r="CC576" s="406">
        <v>56.996164383561641</v>
      </c>
      <c r="CD576" s="554">
        <v>0.56100000000000005</v>
      </c>
      <c r="CE576" s="417">
        <v>0.61710000000000009</v>
      </c>
      <c r="CF576" s="417">
        <v>0.67881000000000014</v>
      </c>
      <c r="CG576" s="417">
        <v>0.74669100000000022</v>
      </c>
      <c r="CH576" s="495">
        <v>0.82136010000000026</v>
      </c>
      <c r="CI576" s="418">
        <v>3.4249611000000004</v>
      </c>
      <c r="CJ576" s="407">
        <v>9.4429586435070316</v>
      </c>
      <c r="CK576" s="462">
        <v>1.48</v>
      </c>
      <c r="CL576" s="463">
        <v>29.17</v>
      </c>
      <c r="CM576" s="463">
        <v>-1.73</v>
      </c>
      <c r="CN576" s="529">
        <v>4.5199999999999996</v>
      </c>
      <c r="CO576" s="530">
        <v>10.85</v>
      </c>
    </row>
    <row r="577" spans="1:93" ht="11.25" customHeight="1">
      <c r="A577" s="24" t="s">
        <v>1607</v>
      </c>
      <c r="B577" s="24" t="s">
        <v>1608</v>
      </c>
      <c r="C577" s="217" t="s">
        <v>1880</v>
      </c>
      <c r="D577" s="199">
        <v>5</v>
      </c>
      <c r="E577" s="24">
        <v>663</v>
      </c>
      <c r="F577" s="57" t="s">
        <v>2659</v>
      </c>
      <c r="G577" s="49" t="s">
        <v>2659</v>
      </c>
      <c r="H577" s="184">
        <v>72.13</v>
      </c>
      <c r="I577" s="227">
        <v>1.8300291140995426</v>
      </c>
      <c r="J577" s="126">
        <v>0.28999999999999998</v>
      </c>
      <c r="K577" s="126">
        <v>0.33</v>
      </c>
      <c r="L577" s="83">
        <v>13.793103448275868</v>
      </c>
      <c r="M577" s="501">
        <v>42151</v>
      </c>
      <c r="N577" s="329">
        <v>42153</v>
      </c>
      <c r="O577" s="330">
        <v>42167</v>
      </c>
      <c r="P577" s="26" t="s">
        <v>2156</v>
      </c>
      <c r="Q577" s="1007" t="s">
        <v>2559</v>
      </c>
      <c r="R577" s="224">
        <v>1.32</v>
      </c>
      <c r="S577" s="231">
        <v>28.820960698689959</v>
      </c>
      <c r="T577" s="647">
        <v>49.661108360363926</v>
      </c>
      <c r="U577" s="227">
        <v>15.748908296943231</v>
      </c>
      <c r="V577" s="492">
        <v>9</v>
      </c>
      <c r="W577" s="161">
        <v>4.58</v>
      </c>
      <c r="X577" s="149">
        <v>1.05</v>
      </c>
      <c r="Y577" s="155">
        <v>2.09</v>
      </c>
      <c r="Z577" s="149">
        <v>3.2</v>
      </c>
      <c r="AA577" s="156">
        <v>21.4</v>
      </c>
      <c r="AB577" s="432">
        <v>42.1</v>
      </c>
      <c r="AC577" s="440">
        <v>9.1300000000000008</v>
      </c>
      <c r="AD577" s="443">
        <v>21.4</v>
      </c>
      <c r="AE577" s="440">
        <v>15</v>
      </c>
      <c r="AF577" s="723">
        <v>12</v>
      </c>
      <c r="AG577" s="456">
        <v>29301</v>
      </c>
      <c r="AH577" s="653">
        <v>0.2</v>
      </c>
      <c r="AI577" s="767">
        <v>0.46</v>
      </c>
      <c r="AJ577" s="796">
        <v>0.55339679775768535</v>
      </c>
      <c r="AK577" s="688" t="s">
        <v>462</v>
      </c>
      <c r="AL577" s="634">
        <v>16.666666666666675</v>
      </c>
      <c r="AM577" s="631">
        <v>16.960709528514649</v>
      </c>
      <c r="AN577" s="631">
        <v>11.842691472014465</v>
      </c>
      <c r="AO577" s="235" t="s">
        <v>462</v>
      </c>
      <c r="AP577" s="808">
        <v>1.1200000000000001</v>
      </c>
      <c r="AQ577" s="808">
        <v>0.96</v>
      </c>
      <c r="AR577" s="809"/>
      <c r="AS577" s="808">
        <v>0.81</v>
      </c>
      <c r="AT577" s="796">
        <v>0.7</v>
      </c>
      <c r="AU577" s="809"/>
      <c r="AV577" s="827">
        <v>0.64</v>
      </c>
      <c r="AW577" s="827">
        <v>0.64</v>
      </c>
      <c r="AX577" s="811">
        <v>0.57999999999999996</v>
      </c>
      <c r="AY577" s="812">
        <v>0</v>
      </c>
      <c r="AZ577" s="812">
        <v>0</v>
      </c>
      <c r="BA577" s="812">
        <v>0</v>
      </c>
      <c r="BB577" s="812">
        <v>0</v>
      </c>
      <c r="BC577" s="812">
        <v>0</v>
      </c>
      <c r="BD577" s="812">
        <v>0</v>
      </c>
      <c r="BE577" s="812">
        <v>0</v>
      </c>
      <c r="BF577" s="812">
        <v>0</v>
      </c>
      <c r="BG577" s="812">
        <v>0</v>
      </c>
      <c r="BH577" s="810">
        <v>5.45</v>
      </c>
      <c r="BI577" s="405">
        <v>16.666666666666675</v>
      </c>
      <c r="BJ577" s="405">
        <v>18.518518518518512</v>
      </c>
      <c r="BK577" s="405">
        <v>15.714285714285726</v>
      </c>
      <c r="BL577" s="306">
        <v>9.375</v>
      </c>
      <c r="BM577" s="404">
        <v>0</v>
      </c>
      <c r="BN577" s="306">
        <v>10.344827586206918</v>
      </c>
      <c r="BO577" s="306">
        <v>0</v>
      </c>
      <c r="BP577" s="306">
        <v>0</v>
      </c>
      <c r="BQ577" s="306">
        <v>0</v>
      </c>
      <c r="BR577" s="306">
        <v>0</v>
      </c>
      <c r="BS577" s="306">
        <v>0</v>
      </c>
      <c r="BT577" s="306">
        <v>0</v>
      </c>
      <c r="BU577" s="306">
        <v>0</v>
      </c>
      <c r="BV577" s="306">
        <v>0</v>
      </c>
      <c r="BW577" s="306">
        <v>0</v>
      </c>
      <c r="BX577" s="404">
        <v>4.7079532323785225</v>
      </c>
      <c r="BY577" s="405">
        <v>6.9765598476760839</v>
      </c>
      <c r="BZ577" s="788" t="s">
        <v>2442</v>
      </c>
      <c r="CA577" s="486">
        <v>-2.0761877108292239</v>
      </c>
      <c r="CB577" s="348">
        <v>13.672720586114007</v>
      </c>
      <c r="CC577" s="404">
        <v>63.191989716625947</v>
      </c>
      <c r="CD577" s="570">
        <v>1.2320000000000002</v>
      </c>
      <c r="CE577" s="419">
        <v>1.3444816000000002</v>
      </c>
      <c r="CF577" s="419">
        <v>1.4789297600000002</v>
      </c>
      <c r="CG577" s="419">
        <v>1.6268227360000003</v>
      </c>
      <c r="CH577" s="496">
        <v>1.7895050096000005</v>
      </c>
      <c r="CI577" s="416">
        <v>7.4717391056000011</v>
      </c>
      <c r="CJ577" s="405">
        <v>10.358712194094</v>
      </c>
      <c r="CK577" s="457">
        <v>1.61</v>
      </c>
      <c r="CL577" s="458">
        <v>42</v>
      </c>
      <c r="CM577" s="458">
        <v>-0.82</v>
      </c>
      <c r="CN577" s="525">
        <v>9.42</v>
      </c>
      <c r="CO577" s="508">
        <v>16.82</v>
      </c>
    </row>
    <row r="578" spans="1:93" ht="11.25" customHeight="1">
      <c r="A578" s="24" t="s">
        <v>600</v>
      </c>
      <c r="B578" s="24" t="s">
        <v>601</v>
      </c>
      <c r="C578" s="29" t="s">
        <v>404</v>
      </c>
      <c r="D578" s="199">
        <v>7</v>
      </c>
      <c r="E578" s="24">
        <v>409</v>
      </c>
      <c r="F578" s="57" t="s">
        <v>2659</v>
      </c>
      <c r="G578" s="49" t="s">
        <v>2659</v>
      </c>
      <c r="H578" s="184">
        <v>97.53</v>
      </c>
      <c r="I578" s="227">
        <v>1.3124166922998053</v>
      </c>
      <c r="J578" s="126">
        <v>0.31</v>
      </c>
      <c r="K578" s="126">
        <v>0.32</v>
      </c>
      <c r="L578" s="83">
        <v>3.2258064516129004</v>
      </c>
      <c r="M578" s="140">
        <v>41949</v>
      </c>
      <c r="N578" s="27">
        <v>41953</v>
      </c>
      <c r="O578" s="28">
        <v>41967</v>
      </c>
      <c r="P578" s="93" t="s">
        <v>649</v>
      </c>
      <c r="Q578" s="24"/>
      <c r="R578" s="224">
        <v>1.28</v>
      </c>
      <c r="S578" s="231">
        <v>41.157556270096471</v>
      </c>
      <c r="T578" s="680">
        <v>147.92307696144817</v>
      </c>
      <c r="U578" s="227">
        <v>31.360128617363344</v>
      </c>
      <c r="V578" s="263">
        <v>6</v>
      </c>
      <c r="W578" s="161">
        <v>3.11</v>
      </c>
      <c r="X578" s="149">
        <v>2.5099999999999998</v>
      </c>
      <c r="Y578" s="155">
        <v>8.86</v>
      </c>
      <c r="Z578" s="149">
        <v>4.41</v>
      </c>
      <c r="AA578" s="156">
        <v>14.5</v>
      </c>
      <c r="AB578" s="432">
        <v>-1.6</v>
      </c>
      <c r="AC578" s="440">
        <v>7.91</v>
      </c>
      <c r="AD578" s="443">
        <v>1.5</v>
      </c>
      <c r="AE578" s="443">
        <v>12.5</v>
      </c>
      <c r="AF578" s="723">
        <v>5</v>
      </c>
      <c r="AG578" s="456">
        <v>3621</v>
      </c>
      <c r="AH578" s="653">
        <v>0.1</v>
      </c>
      <c r="AI578" s="767">
        <v>0.19</v>
      </c>
      <c r="AJ578" s="796">
        <v>2.9040486582960621</v>
      </c>
      <c r="AK578" s="688" t="s">
        <v>462</v>
      </c>
      <c r="AL578" s="634">
        <v>3.3057851239669533</v>
      </c>
      <c r="AM578" s="631">
        <v>4.6713530930846181</v>
      </c>
      <c r="AN578" s="631">
        <v>4.3560729874440929</v>
      </c>
      <c r="AO578" s="235" t="s">
        <v>462</v>
      </c>
      <c r="AP578" s="808">
        <v>1.25</v>
      </c>
      <c r="AQ578" s="808">
        <v>1.21</v>
      </c>
      <c r="AR578" s="809"/>
      <c r="AS578" s="808">
        <v>1.1399999999999999</v>
      </c>
      <c r="AT578" s="796">
        <v>1.0900000000000001</v>
      </c>
      <c r="AU578" s="809"/>
      <c r="AV578" s="821">
        <v>1.05</v>
      </c>
      <c r="AW578" s="821">
        <v>1.01</v>
      </c>
      <c r="AX578" s="811">
        <v>0.25</v>
      </c>
      <c r="AY578" s="812">
        <v>0</v>
      </c>
      <c r="AZ578" s="812">
        <v>0</v>
      </c>
      <c r="BA578" s="812">
        <v>0</v>
      </c>
      <c r="BB578" s="812">
        <v>0</v>
      </c>
      <c r="BC578" s="812">
        <v>0</v>
      </c>
      <c r="BD578" s="812">
        <v>0</v>
      </c>
      <c r="BE578" s="812">
        <v>0</v>
      </c>
      <c r="BF578" s="812">
        <v>0</v>
      </c>
      <c r="BG578" s="812">
        <v>0</v>
      </c>
      <c r="BH578" s="810">
        <v>7</v>
      </c>
      <c r="BI578" s="405">
        <v>3.3057851239669533</v>
      </c>
      <c r="BJ578" s="405">
        <v>6.1403508771929793</v>
      </c>
      <c r="BK578" s="405">
        <v>4.5871559633027248</v>
      </c>
      <c r="BL578" s="306">
        <v>3.8095238095238182</v>
      </c>
      <c r="BM578" s="404">
        <v>3.9603960396039639</v>
      </c>
      <c r="BN578" s="306">
        <v>304</v>
      </c>
      <c r="BO578" s="306">
        <v>0</v>
      </c>
      <c r="BP578" s="306">
        <v>0</v>
      </c>
      <c r="BQ578" s="306">
        <v>0</v>
      </c>
      <c r="BR578" s="306">
        <v>0</v>
      </c>
      <c r="BS578" s="306">
        <v>0</v>
      </c>
      <c r="BT578" s="306">
        <v>0</v>
      </c>
      <c r="BU578" s="306">
        <v>0</v>
      </c>
      <c r="BV578" s="306">
        <v>0</v>
      </c>
      <c r="BW578" s="306">
        <v>0</v>
      </c>
      <c r="BX578" s="404">
        <v>21.720214120906029</v>
      </c>
      <c r="BY578" s="405">
        <v>75.471564539495432</v>
      </c>
      <c r="BZ578" s="788" t="s">
        <v>1863</v>
      </c>
      <c r="CA578" s="486">
        <v>-25.691638937619445</v>
      </c>
      <c r="CB578" s="348">
        <v>5.6684896797438977</v>
      </c>
      <c r="CC578" s="404">
        <v>40.672740339308305</v>
      </c>
      <c r="CD578" s="570">
        <v>1.2625</v>
      </c>
      <c r="CE578" s="419">
        <v>1.3623637499999999</v>
      </c>
      <c r="CF578" s="419">
        <v>1.4986001250000001</v>
      </c>
      <c r="CG578" s="419">
        <v>1.6484601375000001</v>
      </c>
      <c r="CH578" s="496">
        <v>1.8133061512500002</v>
      </c>
      <c r="CI578" s="416">
        <v>7.5852301637499995</v>
      </c>
      <c r="CJ578" s="405">
        <v>7.7773302201886594</v>
      </c>
      <c r="CK578" s="457">
        <v>0.61</v>
      </c>
      <c r="CL578" s="458">
        <v>19.66</v>
      </c>
      <c r="CM578" s="458">
        <v>-1.63</v>
      </c>
      <c r="CN578" s="525">
        <v>5.04</v>
      </c>
      <c r="CO578" s="508">
        <v>6.54</v>
      </c>
    </row>
    <row r="579" spans="1:93" ht="11.25" customHeight="1">
      <c r="A579" s="91" t="s">
        <v>1217</v>
      </c>
      <c r="B579" s="24" t="s">
        <v>1218</v>
      </c>
      <c r="C579" s="98" t="s">
        <v>3248</v>
      </c>
      <c r="D579" s="199">
        <v>11</v>
      </c>
      <c r="E579" s="121">
        <v>307</v>
      </c>
      <c r="F579" s="57" t="s">
        <v>2659</v>
      </c>
      <c r="G579" s="49" t="s">
        <v>2659</v>
      </c>
      <c r="H579" s="184">
        <v>37.049999999999997</v>
      </c>
      <c r="I579" s="227">
        <v>7.5573549257759787</v>
      </c>
      <c r="J579" s="126">
        <v>0.69179999999999997</v>
      </c>
      <c r="K579" s="126">
        <v>0.7</v>
      </c>
      <c r="L579" s="83">
        <v>1.185313674472388</v>
      </c>
      <c r="M579" s="140">
        <v>42017</v>
      </c>
      <c r="N579" s="27">
        <v>42019</v>
      </c>
      <c r="O579" s="28">
        <v>42048</v>
      </c>
      <c r="P579" s="93" t="s">
        <v>2158</v>
      </c>
      <c r="Q579" s="91" t="s">
        <v>2543</v>
      </c>
      <c r="R579" s="224">
        <v>2.8</v>
      </c>
      <c r="S579" s="231">
        <v>111.1111111111111</v>
      </c>
      <c r="T579" s="680">
        <v>10.245037321270157</v>
      </c>
      <c r="U579" s="227">
        <v>14.702380952380951</v>
      </c>
      <c r="V579" s="263">
        <v>12</v>
      </c>
      <c r="W579" s="161">
        <v>2.52</v>
      </c>
      <c r="X579" s="149">
        <v>2.94</v>
      </c>
      <c r="Y579" s="155">
        <v>7.01</v>
      </c>
      <c r="Z579" s="149">
        <v>1.86</v>
      </c>
      <c r="AA579" s="156">
        <v>13.4</v>
      </c>
      <c r="AB579" s="432">
        <v>61</v>
      </c>
      <c r="AC579" s="440">
        <v>-20.5</v>
      </c>
      <c r="AD579" s="443">
        <v>73</v>
      </c>
      <c r="AE579" s="443">
        <v>5</v>
      </c>
      <c r="AF579" s="723">
        <v>7</v>
      </c>
      <c r="AG579" s="456">
        <v>2864</v>
      </c>
      <c r="AH579" s="653">
        <v>0</v>
      </c>
      <c r="AI579" s="767">
        <v>1.5</v>
      </c>
      <c r="AJ579" s="796">
        <v>5.4098594333285774E-2</v>
      </c>
      <c r="AK579" s="688" t="s">
        <v>462</v>
      </c>
      <c r="AL579" s="634">
        <v>2.4888888888888738</v>
      </c>
      <c r="AM579" s="631">
        <v>3.1683938531698264</v>
      </c>
      <c r="AN579" s="631">
        <v>3.9491973863298613</v>
      </c>
      <c r="AO579" s="235" t="s">
        <v>462</v>
      </c>
      <c r="AP579" s="808">
        <v>2.7671999999999999</v>
      </c>
      <c r="AQ579" s="813">
        <v>2.7</v>
      </c>
      <c r="AR579" s="809"/>
      <c r="AS579" s="808">
        <v>2.6549999999999998</v>
      </c>
      <c r="AT579" s="796">
        <v>2.52</v>
      </c>
      <c r="AU579" s="809"/>
      <c r="AV579" s="821">
        <v>2.37</v>
      </c>
      <c r="AW579" s="827">
        <v>2.2799999999999998</v>
      </c>
      <c r="AX579" s="811">
        <v>2.1800000000000002</v>
      </c>
      <c r="AY579" s="811">
        <v>1.9850000000000001</v>
      </c>
      <c r="AZ579" s="811">
        <v>1.8</v>
      </c>
      <c r="BA579" s="811">
        <v>0.64849999999999997</v>
      </c>
      <c r="BB579" s="812">
        <v>0</v>
      </c>
      <c r="BC579" s="812">
        <v>0</v>
      </c>
      <c r="BD579" s="812">
        <v>0</v>
      </c>
      <c r="BE579" s="812">
        <v>0</v>
      </c>
      <c r="BF579" s="812">
        <v>0</v>
      </c>
      <c r="BG579" s="812">
        <v>0</v>
      </c>
      <c r="BH579" s="810">
        <v>21.9057</v>
      </c>
      <c r="BI579" s="405">
        <v>2.4888888888888738</v>
      </c>
      <c r="BJ579" s="405">
        <v>1.6949152542373058</v>
      </c>
      <c r="BK579" s="405">
        <v>5.3571428571428381</v>
      </c>
      <c r="BL579" s="306">
        <v>6.3291139240506222</v>
      </c>
      <c r="BM579" s="404">
        <v>3.947368421052655</v>
      </c>
      <c r="BN579" s="306">
        <v>4.5871559633027248</v>
      </c>
      <c r="BO579" s="306">
        <v>9.8236775818639757</v>
      </c>
      <c r="BP579" s="306">
        <v>10.277777777777786</v>
      </c>
      <c r="BQ579" s="306">
        <v>177.56360832690828</v>
      </c>
      <c r="BR579" s="306">
        <v>0</v>
      </c>
      <c r="BS579" s="306">
        <v>0</v>
      </c>
      <c r="BT579" s="306">
        <v>0</v>
      </c>
      <c r="BU579" s="306">
        <v>0</v>
      </c>
      <c r="BV579" s="306">
        <v>0</v>
      </c>
      <c r="BW579" s="306">
        <v>0</v>
      </c>
      <c r="BX579" s="404">
        <v>14.804643266348338</v>
      </c>
      <c r="BY579" s="405">
        <v>43.633135811563285</v>
      </c>
      <c r="BZ579" s="788" t="s">
        <v>1465</v>
      </c>
      <c r="CA579" s="486">
        <v>-3.1958286402751117</v>
      </c>
      <c r="CB579" s="348">
        <v>11.506552312105839</v>
      </c>
      <c r="CC579" s="404">
        <v>36.35565880619238</v>
      </c>
      <c r="CD579" s="570">
        <v>3.04392</v>
      </c>
      <c r="CE579" s="419">
        <v>3.0743592</v>
      </c>
      <c r="CF579" s="419">
        <v>3.2280771600000002</v>
      </c>
      <c r="CG579" s="419">
        <v>3.3894810180000006</v>
      </c>
      <c r="CH579" s="496">
        <v>3.5589550689000009</v>
      </c>
      <c r="CI579" s="416">
        <v>16.294792446900001</v>
      </c>
      <c r="CJ579" s="405">
        <v>43.980546415384616</v>
      </c>
      <c r="CK579" s="457">
        <v>0.71</v>
      </c>
      <c r="CL579" s="458">
        <v>14.17</v>
      </c>
      <c r="CM579" s="458">
        <v>-17.78</v>
      </c>
      <c r="CN579" s="525">
        <v>-5.76</v>
      </c>
      <c r="CO579" s="508">
        <v>-7.99</v>
      </c>
    </row>
    <row r="580" spans="1:93" ht="11.25" customHeight="1">
      <c r="A580" s="32" t="s">
        <v>935</v>
      </c>
      <c r="B580" s="32" t="s">
        <v>936</v>
      </c>
      <c r="C580" s="107" t="s">
        <v>3248</v>
      </c>
      <c r="D580" s="200">
        <v>8</v>
      </c>
      <c r="E580" s="24">
        <v>381</v>
      </c>
      <c r="F580" s="65" t="s">
        <v>2659</v>
      </c>
      <c r="G580" s="66" t="s">
        <v>2659</v>
      </c>
      <c r="H580" s="185">
        <v>21.94</v>
      </c>
      <c r="I580" s="229">
        <v>9.8158614402917035</v>
      </c>
      <c r="J580" s="125">
        <v>0.52529999999999999</v>
      </c>
      <c r="K580" s="125">
        <v>0.53839999999999999</v>
      </c>
      <c r="L580" s="84">
        <v>2.493813059204264</v>
      </c>
      <c r="M580" s="1027">
        <v>41668</v>
      </c>
      <c r="N580" s="1028">
        <v>41670</v>
      </c>
      <c r="O580" s="1029">
        <v>41684</v>
      </c>
      <c r="P580" s="268" t="s">
        <v>1522</v>
      </c>
      <c r="Q580" s="197" t="s">
        <v>2331</v>
      </c>
      <c r="R580" s="192">
        <v>2.1536</v>
      </c>
      <c r="S580" s="672">
        <v>414.15384615384613</v>
      </c>
      <c r="T580" s="681">
        <v>134.00051135892696</v>
      </c>
      <c r="U580" s="229">
        <v>42.192307692307693</v>
      </c>
      <c r="V580" s="264">
        <v>12</v>
      </c>
      <c r="W580" s="162">
        <v>0.52</v>
      </c>
      <c r="X580" s="150">
        <v>7.03</v>
      </c>
      <c r="Y580" s="157">
        <v>1.84</v>
      </c>
      <c r="Z580" s="150">
        <v>2.92</v>
      </c>
      <c r="AA580" s="158">
        <v>6.4</v>
      </c>
      <c r="AB580" s="1133">
        <v>-27.3</v>
      </c>
      <c r="AC580" s="444">
        <v>173.95</v>
      </c>
      <c r="AD580" s="445">
        <v>23.3</v>
      </c>
      <c r="AE580" s="445">
        <v>6</v>
      </c>
      <c r="AF580" s="725">
        <v>7</v>
      </c>
      <c r="AG580" s="467">
        <v>1880</v>
      </c>
      <c r="AH580" s="679">
        <v>4.9000000000000004</v>
      </c>
      <c r="AI580" s="769">
        <v>4.0199999999999996</v>
      </c>
      <c r="AJ580" s="797">
        <v>0.15674660836552573</v>
      </c>
      <c r="AK580" s="686" t="s">
        <v>462</v>
      </c>
      <c r="AL580" s="635">
        <v>3.1220072782991659</v>
      </c>
      <c r="AM580" s="636">
        <v>2.9277898923797618</v>
      </c>
      <c r="AN580" s="636">
        <v>3.6521959749167499</v>
      </c>
      <c r="AO580" s="236" t="s">
        <v>462</v>
      </c>
      <c r="AP580" s="814">
        <v>2.1536</v>
      </c>
      <c r="AQ580" s="814">
        <v>2.0884</v>
      </c>
      <c r="AR580" s="815"/>
      <c r="AS580" s="814">
        <v>2.0375000000000001</v>
      </c>
      <c r="AT580" s="797">
        <v>1.9750000000000001</v>
      </c>
      <c r="AU580" s="815"/>
      <c r="AV580" s="828">
        <v>1.875</v>
      </c>
      <c r="AW580" s="829">
        <v>1.8</v>
      </c>
      <c r="AX580" s="817">
        <v>1.65</v>
      </c>
      <c r="AY580" s="817">
        <v>1.135</v>
      </c>
      <c r="AZ580" s="820">
        <v>0</v>
      </c>
      <c r="BA580" s="820">
        <v>0</v>
      </c>
      <c r="BB580" s="820">
        <v>0</v>
      </c>
      <c r="BC580" s="820">
        <v>0</v>
      </c>
      <c r="BD580" s="820">
        <v>0</v>
      </c>
      <c r="BE580" s="820">
        <v>0</v>
      </c>
      <c r="BF580" s="820">
        <v>0</v>
      </c>
      <c r="BG580" s="820">
        <v>0</v>
      </c>
      <c r="BH580" s="816">
        <v>14.714500000000001</v>
      </c>
      <c r="BI580" s="409">
        <v>3.1220072782991659</v>
      </c>
      <c r="BJ580" s="409">
        <v>2.4981595092024467</v>
      </c>
      <c r="BK580" s="409">
        <v>3.1645569620253111</v>
      </c>
      <c r="BL580" s="395">
        <v>5.3333333333333455</v>
      </c>
      <c r="BM580" s="408">
        <v>4.1666666666666741</v>
      </c>
      <c r="BN580" s="395">
        <v>9.0909090909091042</v>
      </c>
      <c r="BO580" s="395">
        <v>45.374449339207047</v>
      </c>
      <c r="BP580" s="395">
        <v>0</v>
      </c>
      <c r="BQ580" s="395">
        <v>0</v>
      </c>
      <c r="BR580" s="395">
        <v>0</v>
      </c>
      <c r="BS580" s="395">
        <v>0</v>
      </c>
      <c r="BT580" s="395">
        <v>0</v>
      </c>
      <c r="BU580" s="395">
        <v>0</v>
      </c>
      <c r="BV580" s="395">
        <v>0</v>
      </c>
      <c r="BW580" s="395">
        <v>0</v>
      </c>
      <c r="BX580" s="408">
        <v>4.8500054786428732</v>
      </c>
      <c r="BY580" s="409">
        <v>11.136889722877697</v>
      </c>
      <c r="BZ580" s="654" t="s">
        <v>1465</v>
      </c>
      <c r="CA580" s="487">
        <v>-28.724250277099241</v>
      </c>
      <c r="CB580" s="349">
        <v>13.468057415208452</v>
      </c>
      <c r="CC580" s="408">
        <v>31.233675072490637</v>
      </c>
      <c r="CD580" s="574">
        <v>2.1751360000000002</v>
      </c>
      <c r="CE580" s="420">
        <v>2.3926496000000004</v>
      </c>
      <c r="CF580" s="420">
        <v>2.5362085760000004</v>
      </c>
      <c r="CG580" s="420">
        <v>2.6883810905600005</v>
      </c>
      <c r="CH580" s="497">
        <v>2.8496839559936009</v>
      </c>
      <c r="CI580" s="421">
        <v>12.642059222553602</v>
      </c>
      <c r="CJ580" s="409">
        <v>57.621053885841391</v>
      </c>
      <c r="CK580" s="468">
        <v>0.75</v>
      </c>
      <c r="CL580" s="469">
        <v>16.02</v>
      </c>
      <c r="CM580" s="469">
        <v>-37.86</v>
      </c>
      <c r="CN580" s="528">
        <v>-1.52</v>
      </c>
      <c r="CO580" s="476">
        <v>-24.35</v>
      </c>
    </row>
    <row r="581" spans="1:93" ht="11.25" customHeight="1">
      <c r="A581" s="16" t="s">
        <v>2003</v>
      </c>
      <c r="B581" s="16" t="s">
        <v>3153</v>
      </c>
      <c r="C581" s="373" t="s">
        <v>1230</v>
      </c>
      <c r="D581" s="216">
        <v>5</v>
      </c>
      <c r="E581" s="24">
        <v>506</v>
      </c>
      <c r="F581" s="78" t="s">
        <v>2659</v>
      </c>
      <c r="G581" s="50" t="s">
        <v>2659</v>
      </c>
      <c r="H581" s="985">
        <v>60.33</v>
      </c>
      <c r="I581" s="226">
        <v>5.823553787502072</v>
      </c>
      <c r="J581" s="127">
        <v>3.0723009999999999</v>
      </c>
      <c r="K581" s="127">
        <v>3.51335</v>
      </c>
      <c r="L581" s="96">
        <v>14.355657209368488</v>
      </c>
      <c r="M581" s="105">
        <v>41774</v>
      </c>
      <c r="N581" s="20">
        <v>41778</v>
      </c>
      <c r="O581" s="21">
        <v>41794</v>
      </c>
      <c r="P581" s="19" t="s">
        <v>918</v>
      </c>
      <c r="Q581" s="128" t="s">
        <v>1267</v>
      </c>
      <c r="R581" s="225">
        <v>3.51335</v>
      </c>
      <c r="S581" s="675">
        <v>130.12407407407406</v>
      </c>
      <c r="T581" s="684" t="s">
        <v>462</v>
      </c>
      <c r="U581" s="226">
        <v>22.344444444444441</v>
      </c>
      <c r="V581" s="267">
        <v>12</v>
      </c>
      <c r="W581" s="904">
        <v>2.7</v>
      </c>
      <c r="X581" s="905" t="s">
        <v>462</v>
      </c>
      <c r="Y581" s="906" t="s">
        <v>462</v>
      </c>
      <c r="Z581" s="905" t="s">
        <v>462</v>
      </c>
      <c r="AA581" s="907" t="s">
        <v>462</v>
      </c>
      <c r="AB581" s="908" t="s">
        <v>462</v>
      </c>
      <c r="AC581" s="910" t="s">
        <v>462</v>
      </c>
      <c r="AD581" s="909" t="s">
        <v>462</v>
      </c>
      <c r="AE581" s="909" t="s">
        <v>462</v>
      </c>
      <c r="AF581" s="724">
        <v>0</v>
      </c>
      <c r="AG581" s="461">
        <v>30194</v>
      </c>
      <c r="AH581" s="984" t="s">
        <v>462</v>
      </c>
      <c r="AI581" s="906" t="s">
        <v>462</v>
      </c>
      <c r="AJ581" s="795" t="s">
        <v>462</v>
      </c>
      <c r="AK581" s="794" t="s">
        <v>462</v>
      </c>
      <c r="AL581" s="634">
        <v>14.355657209368488</v>
      </c>
      <c r="AM581" s="631">
        <v>18.4728447621318</v>
      </c>
      <c r="AN581" s="631" t="s">
        <v>462</v>
      </c>
      <c r="AO581" s="235" t="s">
        <v>462</v>
      </c>
      <c r="AP581" s="808">
        <v>3.51335</v>
      </c>
      <c r="AQ581" s="808">
        <v>3.0723009999999999</v>
      </c>
      <c r="AR581" s="809"/>
      <c r="AS581" s="808">
        <v>2.4553929999999999</v>
      </c>
      <c r="AT581" s="796">
        <v>2.112832</v>
      </c>
      <c r="AU581" s="809"/>
      <c r="AV581" s="821">
        <v>1.13533</v>
      </c>
      <c r="AW581" s="827">
        <v>0</v>
      </c>
      <c r="AX581" s="811">
        <v>2.0316700000000001</v>
      </c>
      <c r="AY581" s="811">
        <v>1.2341610000000001</v>
      </c>
      <c r="AZ581" s="811">
        <v>0.96735099999999996</v>
      </c>
      <c r="BA581" s="811">
        <v>0.69638</v>
      </c>
      <c r="BB581" s="812">
        <v>0</v>
      </c>
      <c r="BC581" s="812">
        <v>0</v>
      </c>
      <c r="BD581" s="812">
        <v>0</v>
      </c>
      <c r="BE581" s="812">
        <v>0</v>
      </c>
      <c r="BF581" s="812">
        <v>0</v>
      </c>
      <c r="BG581" s="812">
        <v>0</v>
      </c>
      <c r="BH581" s="810">
        <v>17.218768000000001</v>
      </c>
      <c r="BI581" s="405">
        <v>14.355657209368488</v>
      </c>
      <c r="BJ581" s="405">
        <v>25.124613452917721</v>
      </c>
      <c r="BK581" s="405">
        <v>16.213357238057725</v>
      </c>
      <c r="BL581" s="306">
        <v>86.09849118758423</v>
      </c>
      <c r="BM581" s="404">
        <v>0</v>
      </c>
      <c r="BN581" s="306">
        <v>0</v>
      </c>
      <c r="BO581" s="306">
        <v>64.619526949887415</v>
      </c>
      <c r="BP581" s="306">
        <v>27.581508676788481</v>
      </c>
      <c r="BQ581" s="306">
        <v>38.911370228898015</v>
      </c>
      <c r="BR581" s="306">
        <v>0</v>
      </c>
      <c r="BS581" s="306">
        <v>0</v>
      </c>
      <c r="BT581" s="306">
        <v>0</v>
      </c>
      <c r="BU581" s="306">
        <v>0</v>
      </c>
      <c r="BV581" s="306">
        <v>0</v>
      </c>
      <c r="BW581" s="306">
        <v>0</v>
      </c>
      <c r="BX581" s="404">
        <v>18.19363499623347</v>
      </c>
      <c r="BY581" s="405">
        <v>25.818012490432093</v>
      </c>
      <c r="BZ581" s="788" t="s">
        <v>1230</v>
      </c>
      <c r="CA581" s="486" t="s">
        <v>462</v>
      </c>
      <c r="CB581" s="348" t="s">
        <v>462</v>
      </c>
      <c r="CC581" s="404">
        <v>30.205555555555556</v>
      </c>
      <c r="CD581" s="570">
        <v>3.6187505</v>
      </c>
      <c r="CE581" s="417">
        <v>3.727313015</v>
      </c>
      <c r="CF581" s="417">
        <v>3.83913240545</v>
      </c>
      <c r="CG581" s="417">
        <v>3.9543063776134999</v>
      </c>
      <c r="CH581" s="495">
        <v>4.0729355689419053</v>
      </c>
      <c r="CI581" s="418">
        <v>19.212437867005406</v>
      </c>
      <c r="CJ581" s="407">
        <v>31.845579093329036</v>
      </c>
      <c r="CK581" s="912" t="s">
        <v>462</v>
      </c>
      <c r="CL581" s="913">
        <v>5.77</v>
      </c>
      <c r="CM581" s="913">
        <v>-20.010000000000002</v>
      </c>
      <c r="CN581" s="1033">
        <v>-5.1100000000000003</v>
      </c>
      <c r="CO581" s="1034">
        <v>-7.22</v>
      </c>
    </row>
    <row r="582" spans="1:93" ht="11.25" customHeight="1">
      <c r="A582" s="24" t="s">
        <v>1583</v>
      </c>
      <c r="B582" s="24" t="s">
        <v>1584</v>
      </c>
      <c r="C582" s="29" t="s">
        <v>1230</v>
      </c>
      <c r="D582" s="199">
        <v>41</v>
      </c>
      <c r="E582" s="121">
        <v>54</v>
      </c>
      <c r="F582" s="38" t="s">
        <v>2049</v>
      </c>
      <c r="G582" s="39" t="s">
        <v>2049</v>
      </c>
      <c r="H582" s="161">
        <v>25.44</v>
      </c>
      <c r="I582" s="227">
        <v>2.2169811320754711</v>
      </c>
      <c r="J582" s="126">
        <v>0.13400000000000001</v>
      </c>
      <c r="K582" s="126">
        <v>0.14099999999999999</v>
      </c>
      <c r="L582" s="218">
        <v>5.2238805970149071</v>
      </c>
      <c r="M582" s="140">
        <v>42075</v>
      </c>
      <c r="N582" s="27">
        <v>42079</v>
      </c>
      <c r="O582" s="28">
        <v>42094</v>
      </c>
      <c r="P582" s="93" t="s">
        <v>1445</v>
      </c>
      <c r="Q582" s="24"/>
      <c r="R582" s="224">
        <v>0.56399999999999995</v>
      </c>
      <c r="S582" s="231" t="s">
        <v>462</v>
      </c>
      <c r="T582" s="680" t="s">
        <v>462</v>
      </c>
      <c r="U582" s="227" t="s">
        <v>462</v>
      </c>
      <c r="V582" s="263">
        <v>12</v>
      </c>
      <c r="W582" s="161">
        <v>-1.17</v>
      </c>
      <c r="X582" s="641" t="s">
        <v>462</v>
      </c>
      <c r="Y582" s="155">
        <v>0.56000000000000005</v>
      </c>
      <c r="Z582" s="149">
        <v>0.7</v>
      </c>
      <c r="AA582" s="156">
        <v>-3.1</v>
      </c>
      <c r="AB582" s="432">
        <v>72</v>
      </c>
      <c r="AC582" s="440">
        <v>56.6</v>
      </c>
      <c r="AD582" s="443">
        <v>13</v>
      </c>
      <c r="AE582" s="443">
        <v>21</v>
      </c>
      <c r="AF582" s="723">
        <v>6</v>
      </c>
      <c r="AG582" s="456">
        <v>2745</v>
      </c>
      <c r="AH582" s="653">
        <v>0.7</v>
      </c>
      <c r="AI582" s="767">
        <v>0.44</v>
      </c>
      <c r="AJ582" s="796">
        <v>0.3465791326925628</v>
      </c>
      <c r="AK582" s="688">
        <v>0.90654996264622101</v>
      </c>
      <c r="AL582" s="634">
        <v>5.0980392156862786</v>
      </c>
      <c r="AM582" s="631">
        <v>4.4773889989474736</v>
      </c>
      <c r="AN582" s="631">
        <v>4.505528725003316</v>
      </c>
      <c r="AO582" s="638">
        <v>4.9699728759037942</v>
      </c>
      <c r="AP582" s="808">
        <v>0.53600000000000003</v>
      </c>
      <c r="AQ582" s="808">
        <v>0.51</v>
      </c>
      <c r="AR582" s="809"/>
      <c r="AS582" s="808">
        <v>0.49</v>
      </c>
      <c r="AT582" s="796">
        <v>0.47</v>
      </c>
      <c r="AU582" s="809"/>
      <c r="AV582" s="821">
        <v>0.44500000000000001</v>
      </c>
      <c r="AW582" s="821">
        <v>0.43</v>
      </c>
      <c r="AX582" s="811">
        <v>0.41</v>
      </c>
      <c r="AY582" s="811">
        <v>0.39</v>
      </c>
      <c r="AZ582" s="811">
        <v>0.37</v>
      </c>
      <c r="BA582" s="811">
        <v>0.35</v>
      </c>
      <c r="BB582" s="811">
        <v>0.33</v>
      </c>
      <c r="BC582" s="811">
        <v>0.31</v>
      </c>
      <c r="BD582" s="811">
        <v>0.28999999999999998</v>
      </c>
      <c r="BE582" s="811">
        <v>0.27</v>
      </c>
      <c r="BF582" s="811">
        <v>0.25</v>
      </c>
      <c r="BG582" s="811">
        <v>0.23</v>
      </c>
      <c r="BH582" s="810">
        <v>6.0809999999999995</v>
      </c>
      <c r="BI582" s="405">
        <v>5.0980392156862786</v>
      </c>
      <c r="BJ582" s="405">
        <v>4.081632653061229</v>
      </c>
      <c r="BK582" s="405">
        <v>4.2553191489361764</v>
      </c>
      <c r="BL582" s="306">
        <v>5.6179775280898792</v>
      </c>
      <c r="BM582" s="404">
        <v>3.488372093023262</v>
      </c>
      <c r="BN582" s="306">
        <v>4.8780487804878092</v>
      </c>
      <c r="BO582" s="306">
        <v>5.12820512820511</v>
      </c>
      <c r="BP582" s="306">
        <v>5.4054054054054168</v>
      </c>
      <c r="BQ582" s="306">
        <v>5.7142857142857162</v>
      </c>
      <c r="BR582" s="306">
        <v>6.0606060606060552</v>
      </c>
      <c r="BS582" s="306">
        <v>6.4516129032258229</v>
      </c>
      <c r="BT582" s="306">
        <v>6.8965517241379448</v>
      </c>
      <c r="BU582" s="306">
        <v>7.4074074074073959</v>
      </c>
      <c r="BV582" s="306">
        <v>8.0000000000000071</v>
      </c>
      <c r="BW582" s="306">
        <v>8.6956521739130377</v>
      </c>
      <c r="BX582" s="404">
        <v>5.8119410624314094</v>
      </c>
      <c r="BY582" s="405">
        <v>1.4183099340893051</v>
      </c>
      <c r="BZ582" s="788" t="s">
        <v>1230</v>
      </c>
      <c r="CA582" s="486" t="s">
        <v>462</v>
      </c>
      <c r="CB582" s="348">
        <v>6.7225098570787871</v>
      </c>
      <c r="CC582" s="404">
        <v>52.943375737493596</v>
      </c>
      <c r="CD582" s="570">
        <v>0.58960000000000012</v>
      </c>
      <c r="CE582" s="419">
        <v>0.64856000000000014</v>
      </c>
      <c r="CF582" s="419">
        <v>0.71341600000000016</v>
      </c>
      <c r="CG582" s="419">
        <v>0.78475760000000028</v>
      </c>
      <c r="CH582" s="496">
        <v>0.86323336000000039</v>
      </c>
      <c r="CI582" s="416">
        <v>3.5995669600000006</v>
      </c>
      <c r="CJ582" s="405">
        <v>14.149241194968557</v>
      </c>
      <c r="CK582" s="457">
        <v>1.18</v>
      </c>
      <c r="CL582" s="458">
        <v>15.49</v>
      </c>
      <c r="CM582" s="458">
        <v>-9.01</v>
      </c>
      <c r="CN582" s="459">
        <v>2.97</v>
      </c>
      <c r="CO582" s="460">
        <v>1.76</v>
      </c>
    </row>
    <row r="583" spans="1:93" ht="11.25" customHeight="1">
      <c r="A583" s="24" t="s">
        <v>2761</v>
      </c>
      <c r="B583" s="24" t="s">
        <v>2762</v>
      </c>
      <c r="C583" s="29" t="s">
        <v>1230</v>
      </c>
      <c r="D583" s="199">
        <v>5</v>
      </c>
      <c r="E583" s="24">
        <v>533</v>
      </c>
      <c r="F583" s="57" t="s">
        <v>2659</v>
      </c>
      <c r="G583" s="49" t="s">
        <v>2659</v>
      </c>
      <c r="H583" s="184">
        <v>35.56</v>
      </c>
      <c r="I583" s="227">
        <v>3.8357705286839141</v>
      </c>
      <c r="J583" s="126">
        <v>0.32025000000000003</v>
      </c>
      <c r="K583" s="126">
        <v>0.34099999999999997</v>
      </c>
      <c r="L583" s="83">
        <v>6.4793130366900709</v>
      </c>
      <c r="M583" s="140">
        <v>41890</v>
      </c>
      <c r="N583" s="27">
        <v>41892</v>
      </c>
      <c r="O583" s="28">
        <v>41913</v>
      </c>
      <c r="P583" s="93" t="s">
        <v>3171</v>
      </c>
      <c r="Q583" s="91" t="s">
        <v>1804</v>
      </c>
      <c r="R583" s="224">
        <v>1.3639999999999999</v>
      </c>
      <c r="S583" s="231">
        <v>75.777777777777771</v>
      </c>
      <c r="T583" s="680">
        <v>71.504598073911211</v>
      </c>
      <c r="U583" s="227">
        <v>19.755555555555556</v>
      </c>
      <c r="V583" s="263">
        <v>12</v>
      </c>
      <c r="W583" s="161">
        <v>1.8</v>
      </c>
      <c r="X583" s="149">
        <v>2.65</v>
      </c>
      <c r="Y583" s="155">
        <v>2.31</v>
      </c>
      <c r="Z583" s="149">
        <v>3.35</v>
      </c>
      <c r="AA583" s="156">
        <v>17.3</v>
      </c>
      <c r="AB583" s="432">
        <v>9.5</v>
      </c>
      <c r="AC583" s="440">
        <v>6.03</v>
      </c>
      <c r="AD583" s="443">
        <v>4.2</v>
      </c>
      <c r="AE583" s="443">
        <v>7.45</v>
      </c>
      <c r="AF583" s="723">
        <v>10</v>
      </c>
      <c r="AG583" s="456">
        <v>21710</v>
      </c>
      <c r="AH583" s="653">
        <v>4.55</v>
      </c>
      <c r="AI583" s="767">
        <v>1.1599999999999999</v>
      </c>
      <c r="AJ583" s="796">
        <v>2.631914628440426</v>
      </c>
      <c r="AK583" s="688">
        <v>0.67605577103017023</v>
      </c>
      <c r="AL583" s="634">
        <v>6.4793130366900709</v>
      </c>
      <c r="AM583" s="631">
        <v>7.7447786970747057</v>
      </c>
      <c r="AN583" s="631">
        <v>11.05404143944979</v>
      </c>
      <c r="AO583" s="235">
        <v>16.350783342335351</v>
      </c>
      <c r="AP583" s="808">
        <v>1.3639999999999999</v>
      </c>
      <c r="AQ583" s="808">
        <v>1.2810000000000001</v>
      </c>
      <c r="AR583" s="809"/>
      <c r="AS583" s="808">
        <v>1.1769999999999998</v>
      </c>
      <c r="AT583" s="796">
        <v>1.0905</v>
      </c>
      <c r="AU583" s="809"/>
      <c r="AV583" s="821">
        <v>0.9325</v>
      </c>
      <c r="AW583" s="827">
        <v>0.8075</v>
      </c>
      <c r="AX583" s="811">
        <v>0.86299999999999999</v>
      </c>
      <c r="AY583" s="811">
        <v>0.67749999999999999</v>
      </c>
      <c r="AZ583" s="811">
        <v>0.48649999999999999</v>
      </c>
      <c r="BA583" s="811">
        <v>0.375</v>
      </c>
      <c r="BB583" s="811">
        <v>0.3</v>
      </c>
      <c r="BC583" s="812">
        <v>0.27549999999999997</v>
      </c>
      <c r="BD583" s="812">
        <v>0.3</v>
      </c>
      <c r="BE583" s="811">
        <v>0.7</v>
      </c>
      <c r="BF583" s="812">
        <v>0</v>
      </c>
      <c r="BG583" s="812">
        <v>0</v>
      </c>
      <c r="BH583" s="810">
        <v>10.63</v>
      </c>
      <c r="BI583" s="405">
        <v>6.4793130366900709</v>
      </c>
      <c r="BJ583" s="405">
        <v>8.8360237892948454</v>
      </c>
      <c r="BK583" s="405">
        <v>7.9321412196240004</v>
      </c>
      <c r="BL583" s="306">
        <v>16.943699731903482</v>
      </c>
      <c r="BM583" s="404">
        <v>15.479876160990713</v>
      </c>
      <c r="BN583" s="306">
        <v>0</v>
      </c>
      <c r="BO583" s="306">
        <v>27.380073800738014</v>
      </c>
      <c r="BP583" s="306">
        <v>39.260020554984585</v>
      </c>
      <c r="BQ583" s="306">
        <v>29.733333333333324</v>
      </c>
      <c r="BR583" s="306">
        <v>25</v>
      </c>
      <c r="BS583" s="306">
        <v>8.8929219600726093</v>
      </c>
      <c r="BT583" s="306">
        <v>0</v>
      </c>
      <c r="BU583" s="306">
        <v>0</v>
      </c>
      <c r="BV583" s="306">
        <v>0</v>
      </c>
      <c r="BW583" s="306">
        <v>0</v>
      </c>
      <c r="BX583" s="404">
        <v>12.39582690584211</v>
      </c>
      <c r="BY583" s="405">
        <v>12.339681686714925</v>
      </c>
      <c r="BZ583" s="788" t="s">
        <v>1230</v>
      </c>
      <c r="CA583" s="486">
        <v>-4.8657435874218518</v>
      </c>
      <c r="CB583" s="348">
        <v>14.889811968133705</v>
      </c>
      <c r="CC583" s="404">
        <v>57.148369051894093</v>
      </c>
      <c r="CD583" s="570">
        <v>1.4935799999999999</v>
      </c>
      <c r="CE583" s="419">
        <v>1.5836428739999999</v>
      </c>
      <c r="CF583" s="419">
        <v>1.7016242681129998</v>
      </c>
      <c r="CG583" s="419">
        <v>1.8283952760874183</v>
      </c>
      <c r="CH583" s="496">
        <v>1.964610724155931</v>
      </c>
      <c r="CI583" s="416">
        <v>8.571853142356348</v>
      </c>
      <c r="CJ583" s="405">
        <v>24.105323797402551</v>
      </c>
      <c r="CK583" s="457">
        <v>0.48</v>
      </c>
      <c r="CL583" s="458">
        <v>9.6199999999999992</v>
      </c>
      <c r="CM583" s="458">
        <v>-7.78</v>
      </c>
      <c r="CN583" s="525">
        <v>0.63</v>
      </c>
      <c r="CO583" s="508">
        <v>-0.06</v>
      </c>
    </row>
    <row r="584" spans="1:93" ht="11.25" customHeight="1">
      <c r="A584" s="24" t="s">
        <v>2366</v>
      </c>
      <c r="B584" s="24" t="s">
        <v>977</v>
      </c>
      <c r="C584" s="29" t="s">
        <v>1345</v>
      </c>
      <c r="D584" s="117">
        <v>43</v>
      </c>
      <c r="E584" s="121">
        <v>36</v>
      </c>
      <c r="F584" s="38" t="s">
        <v>2049</v>
      </c>
      <c r="G584" s="39" t="s">
        <v>2049</v>
      </c>
      <c r="H584" s="161">
        <v>65.37</v>
      </c>
      <c r="I584" s="227">
        <v>1.2238029677221967</v>
      </c>
      <c r="J584" s="126">
        <v>0.18</v>
      </c>
      <c r="K584" s="126">
        <v>0.2</v>
      </c>
      <c r="L584" s="218">
        <v>11.111111111111116</v>
      </c>
      <c r="M584" s="140">
        <v>41787</v>
      </c>
      <c r="N584" s="27">
        <v>41789</v>
      </c>
      <c r="O584" s="28">
        <v>41806</v>
      </c>
      <c r="P584" s="93" t="s">
        <v>3618</v>
      </c>
      <c r="Q584" s="198"/>
      <c r="R584" s="224">
        <v>0.8</v>
      </c>
      <c r="S584" s="231">
        <v>34.482758620689658</v>
      </c>
      <c r="T584" s="680">
        <v>132.86163322858721</v>
      </c>
      <c r="U584" s="227">
        <v>28.176724137931039</v>
      </c>
      <c r="V584" s="263">
        <v>12</v>
      </c>
      <c r="W584" s="161">
        <v>2.3199999999999998</v>
      </c>
      <c r="X584" s="149">
        <v>2.25</v>
      </c>
      <c r="Y584" s="155">
        <v>1.5</v>
      </c>
      <c r="Z584" s="149">
        <v>4.33</v>
      </c>
      <c r="AA584" s="156">
        <v>16.2</v>
      </c>
      <c r="AB584" s="432">
        <v>-1.8</v>
      </c>
      <c r="AC584" s="440">
        <v>21.66</v>
      </c>
      <c r="AD584" s="443">
        <v>30.3</v>
      </c>
      <c r="AE584" s="440">
        <v>12.5</v>
      </c>
      <c r="AF584" s="723">
        <v>5</v>
      </c>
      <c r="AG584" s="456">
        <v>1203</v>
      </c>
      <c r="AH584" s="653">
        <v>1.7</v>
      </c>
      <c r="AI584" s="767">
        <v>0.1</v>
      </c>
      <c r="AJ584" s="796">
        <v>0.26517552780489823</v>
      </c>
      <c r="AK584" s="688">
        <v>1.309460715168117</v>
      </c>
      <c r="AL584" s="634">
        <v>8.3333333333333481</v>
      </c>
      <c r="AM584" s="631">
        <v>4.6795619671746724</v>
      </c>
      <c r="AN584" s="631">
        <v>8.0348184924884158</v>
      </c>
      <c r="AO584" s="638">
        <v>6.1359752143895774</v>
      </c>
      <c r="AP584" s="808">
        <v>0.78</v>
      </c>
      <c r="AQ584" s="813">
        <v>0.72</v>
      </c>
      <c r="AR584" s="809"/>
      <c r="AS584" s="808">
        <v>0.69</v>
      </c>
      <c r="AT584" s="819">
        <v>0.68</v>
      </c>
      <c r="AU584" s="809"/>
      <c r="AV584" s="821">
        <v>0.59</v>
      </c>
      <c r="AW584" s="821">
        <v>0.53</v>
      </c>
      <c r="AX584" s="811">
        <v>0.52</v>
      </c>
      <c r="AY584" s="811">
        <v>0.48</v>
      </c>
      <c r="AZ584" s="811">
        <v>0.46</v>
      </c>
      <c r="BA584" s="811">
        <v>0.44</v>
      </c>
      <c r="BB584" s="811">
        <v>0.43</v>
      </c>
      <c r="BC584" s="811">
        <v>0.42</v>
      </c>
      <c r="BD584" s="811">
        <v>0.41</v>
      </c>
      <c r="BE584" s="811">
        <v>0.4</v>
      </c>
      <c r="BF584" s="811">
        <v>0.39</v>
      </c>
      <c r="BG584" s="811">
        <v>0.38</v>
      </c>
      <c r="BH584" s="810">
        <v>8.32</v>
      </c>
      <c r="BI584" s="405">
        <v>8.3333333333333481</v>
      </c>
      <c r="BJ584" s="405">
        <v>4.3478260869565188</v>
      </c>
      <c r="BK584" s="405">
        <v>1.4705882352941124</v>
      </c>
      <c r="BL584" s="306">
        <v>15.254237288135597</v>
      </c>
      <c r="BM584" s="404">
        <v>11.32075471698113</v>
      </c>
      <c r="BN584" s="306">
        <v>1.9230769230769162</v>
      </c>
      <c r="BO584" s="306">
        <v>8.3333333333333481</v>
      </c>
      <c r="BP584" s="306">
        <v>4.3478260869565188</v>
      </c>
      <c r="BQ584" s="306">
        <v>4.5454545454545414</v>
      </c>
      <c r="BR584" s="306">
        <v>2.3255813953488413</v>
      </c>
      <c r="BS584" s="306">
        <v>2.3809523809523725</v>
      </c>
      <c r="BT584" s="306">
        <v>2.4390243902439046</v>
      </c>
      <c r="BU584" s="306">
        <v>2.4999999999999911</v>
      </c>
      <c r="BV584" s="306">
        <v>2.5641025641025772</v>
      </c>
      <c r="BW584" s="306">
        <v>2.6315789473684292</v>
      </c>
      <c r="BX584" s="404">
        <v>4.9811780151692089</v>
      </c>
      <c r="BY584" s="405">
        <v>3.9043842277584098</v>
      </c>
      <c r="BZ584" s="788" t="s">
        <v>2558</v>
      </c>
      <c r="CA584" s="486">
        <v>-18.918102677720427</v>
      </c>
      <c r="CB584" s="348">
        <v>9.2586214602106125</v>
      </c>
      <c r="CC584" s="404">
        <v>66.176485235415541</v>
      </c>
      <c r="CD584" s="570">
        <v>0.78780000000000006</v>
      </c>
      <c r="CE584" s="419">
        <v>0.86658000000000013</v>
      </c>
      <c r="CF584" s="419">
        <v>0.95323800000000025</v>
      </c>
      <c r="CG584" s="419">
        <v>1.0485618000000003</v>
      </c>
      <c r="CH584" s="496">
        <v>1.1534179800000004</v>
      </c>
      <c r="CI584" s="416">
        <v>4.8095977800000007</v>
      </c>
      <c r="CJ584" s="405">
        <v>7.3575000458926123</v>
      </c>
      <c r="CK584" s="457">
        <v>0.98</v>
      </c>
      <c r="CL584" s="458">
        <v>15.72</v>
      </c>
      <c r="CM584" s="458">
        <v>-15.23</v>
      </c>
      <c r="CN584" s="459">
        <v>-4.28</v>
      </c>
      <c r="CO584" s="460">
        <v>-5.04</v>
      </c>
    </row>
    <row r="585" spans="1:93" ht="11.25" customHeight="1">
      <c r="A585" s="197" t="s">
        <v>2768</v>
      </c>
      <c r="B585" s="32" t="s">
        <v>1778</v>
      </c>
      <c r="C585" s="524" t="s">
        <v>1878</v>
      </c>
      <c r="D585" s="118">
        <v>5</v>
      </c>
      <c r="E585" s="24">
        <v>577</v>
      </c>
      <c r="F585" s="65" t="s">
        <v>2659</v>
      </c>
      <c r="G585" s="66" t="s">
        <v>2659</v>
      </c>
      <c r="H585" s="185">
        <v>22.04</v>
      </c>
      <c r="I585" s="229">
        <v>2.9038112522686026</v>
      </c>
      <c r="J585" s="125">
        <v>0.14000000000000001</v>
      </c>
      <c r="K585" s="125">
        <v>0.16</v>
      </c>
      <c r="L585" s="84">
        <v>14.285714285714279</v>
      </c>
      <c r="M585" s="215">
        <v>42002</v>
      </c>
      <c r="N585" s="44">
        <v>42004</v>
      </c>
      <c r="O585" s="34">
        <v>42018</v>
      </c>
      <c r="P585" s="43" t="s">
        <v>236</v>
      </c>
      <c r="Q585" s="847"/>
      <c r="R585" s="192">
        <v>0.64</v>
      </c>
      <c r="S585" s="672">
        <v>290.90909090909093</v>
      </c>
      <c r="T585" s="681">
        <v>122.31291078799336</v>
      </c>
      <c r="U585" s="229">
        <v>100.18181818181817</v>
      </c>
      <c r="V585" s="264">
        <v>12</v>
      </c>
      <c r="W585" s="162">
        <v>0.22</v>
      </c>
      <c r="X585" s="150" t="s">
        <v>462</v>
      </c>
      <c r="Y585" s="157">
        <v>13.71</v>
      </c>
      <c r="Z585" s="150">
        <v>1.1100000000000001</v>
      </c>
      <c r="AA585" s="158">
        <v>1.5</v>
      </c>
      <c r="AB585" s="434">
        <v>560</v>
      </c>
      <c r="AC585" s="444">
        <v>47.83</v>
      </c>
      <c r="AD585" s="445" t="s">
        <v>462</v>
      </c>
      <c r="AE585" s="444" t="s">
        <v>462</v>
      </c>
      <c r="AF585" s="725">
        <v>7</v>
      </c>
      <c r="AG585" s="467">
        <v>945</v>
      </c>
      <c r="AH585" s="679">
        <v>6.32</v>
      </c>
      <c r="AI585" s="769">
        <v>0.43</v>
      </c>
      <c r="AJ585" s="797" t="s">
        <v>462</v>
      </c>
      <c r="AK585" s="686" t="s">
        <v>462</v>
      </c>
      <c r="AL585" s="634">
        <v>8.0000000000000071</v>
      </c>
      <c r="AM585" s="631">
        <v>21.644039911468017</v>
      </c>
      <c r="AN585" s="631" t="s">
        <v>462</v>
      </c>
      <c r="AO585" s="235" t="s">
        <v>462</v>
      </c>
      <c r="AP585" s="808">
        <v>0.54</v>
      </c>
      <c r="AQ585" s="808">
        <v>0.5</v>
      </c>
      <c r="AR585" s="809"/>
      <c r="AS585" s="808">
        <v>0.44</v>
      </c>
      <c r="AT585" s="796">
        <v>0.3</v>
      </c>
      <c r="AU585" s="809"/>
      <c r="AV585" s="827">
        <v>0</v>
      </c>
      <c r="AW585" s="827">
        <v>0</v>
      </c>
      <c r="AX585" s="812">
        <v>0</v>
      </c>
      <c r="AY585" s="812">
        <v>0</v>
      </c>
      <c r="AZ585" s="812">
        <v>0</v>
      </c>
      <c r="BA585" s="812">
        <v>0</v>
      </c>
      <c r="BB585" s="812">
        <v>0</v>
      </c>
      <c r="BC585" s="812">
        <v>0</v>
      </c>
      <c r="BD585" s="812">
        <v>0</v>
      </c>
      <c r="BE585" s="812">
        <v>0</v>
      </c>
      <c r="BF585" s="812">
        <v>0</v>
      </c>
      <c r="BG585" s="812">
        <v>0</v>
      </c>
      <c r="BH585" s="810">
        <v>1.78</v>
      </c>
      <c r="BI585" s="405">
        <v>8.0000000000000071</v>
      </c>
      <c r="BJ585" s="405">
        <v>13.636363636363647</v>
      </c>
      <c r="BK585" s="405">
        <v>46.666666666666679</v>
      </c>
      <c r="BL585" s="306">
        <v>0</v>
      </c>
      <c r="BM585" s="404">
        <v>0</v>
      </c>
      <c r="BN585" s="306">
        <v>0</v>
      </c>
      <c r="BO585" s="306">
        <v>0</v>
      </c>
      <c r="BP585" s="306">
        <v>0</v>
      </c>
      <c r="BQ585" s="306">
        <v>0</v>
      </c>
      <c r="BR585" s="306">
        <v>0</v>
      </c>
      <c r="BS585" s="306">
        <v>0</v>
      </c>
      <c r="BT585" s="306">
        <v>0</v>
      </c>
      <c r="BU585" s="306">
        <v>0</v>
      </c>
      <c r="BV585" s="306">
        <v>0</v>
      </c>
      <c r="BW585" s="306">
        <v>0</v>
      </c>
      <c r="BX585" s="404">
        <v>4.5535353535353558</v>
      </c>
      <c r="BY585" s="405">
        <v>11.879135568332892</v>
      </c>
      <c r="BZ585" s="788" t="s">
        <v>2637</v>
      </c>
      <c r="CA585" s="486" t="s">
        <v>462</v>
      </c>
      <c r="CB585" s="348" t="s">
        <v>462</v>
      </c>
      <c r="CC585" s="404">
        <v>30.596767676767683</v>
      </c>
      <c r="CD585" s="570">
        <v>0.59400000000000008</v>
      </c>
      <c r="CE585" s="420">
        <v>0.65340000000000009</v>
      </c>
      <c r="CF585" s="420">
        <v>0.6730020000000001</v>
      </c>
      <c r="CG585" s="420">
        <v>0.69319206000000011</v>
      </c>
      <c r="CH585" s="497">
        <v>0.71398782180000009</v>
      </c>
      <c r="CI585" s="421">
        <v>3.3275818818000005</v>
      </c>
      <c r="CJ585" s="409">
        <v>15.097921423774958</v>
      </c>
      <c r="CK585" s="468">
        <v>0.55000000000000004</v>
      </c>
      <c r="CL585" s="469">
        <v>29.57</v>
      </c>
      <c r="CM585" s="469">
        <v>-8.2799999999999994</v>
      </c>
      <c r="CN585" s="528">
        <v>-0.26</v>
      </c>
      <c r="CO585" s="476">
        <v>9.67</v>
      </c>
    </row>
    <row r="586" spans="1:93" ht="11.25" customHeight="1">
      <c r="A586" s="853" t="s">
        <v>2840</v>
      </c>
      <c r="B586" s="16" t="s">
        <v>2841</v>
      </c>
      <c r="C586" s="22" t="s">
        <v>497</v>
      </c>
      <c r="D586" s="116">
        <v>5</v>
      </c>
      <c r="E586" s="24">
        <v>549</v>
      </c>
      <c r="F586" s="78" t="s">
        <v>2659</v>
      </c>
      <c r="G586" s="50" t="s">
        <v>2659</v>
      </c>
      <c r="H586" s="184">
        <v>21.52</v>
      </c>
      <c r="I586" s="227">
        <v>2.9739776951672865</v>
      </c>
      <c r="J586" s="126">
        <v>0.15</v>
      </c>
      <c r="K586" s="126">
        <v>0.16</v>
      </c>
      <c r="L586" s="83">
        <v>6.6666666666666652</v>
      </c>
      <c r="M586" s="140">
        <v>41954</v>
      </c>
      <c r="N586" s="27">
        <v>41956</v>
      </c>
      <c r="O586" s="28">
        <v>41969</v>
      </c>
      <c r="P586" s="93" t="s">
        <v>1200</v>
      </c>
      <c r="Q586" s="91"/>
      <c r="R586" s="224">
        <v>0.64</v>
      </c>
      <c r="S586" s="231">
        <v>42.666666666666671</v>
      </c>
      <c r="T586" s="680">
        <v>-23.408926155898612</v>
      </c>
      <c r="U586" s="227">
        <v>14.346666666666666</v>
      </c>
      <c r="V586" s="263">
        <v>12</v>
      </c>
      <c r="W586" s="161">
        <v>1.5</v>
      </c>
      <c r="X586" s="149">
        <v>3.59</v>
      </c>
      <c r="Y586" s="155">
        <v>3.58</v>
      </c>
      <c r="Z586" s="149">
        <v>0.92</v>
      </c>
      <c r="AA586" s="156">
        <v>6.6</v>
      </c>
      <c r="AB586" s="432">
        <v>1.3</v>
      </c>
      <c r="AC586" s="440">
        <v>4.9400000000000004</v>
      </c>
      <c r="AD586" s="443">
        <v>14.4</v>
      </c>
      <c r="AE586" s="443">
        <v>4</v>
      </c>
      <c r="AF586" s="723">
        <v>3</v>
      </c>
      <c r="AG586" s="456">
        <v>213</v>
      </c>
      <c r="AH586" s="653">
        <v>5.2</v>
      </c>
      <c r="AI586" s="767">
        <v>0</v>
      </c>
      <c r="AJ586" s="796" t="s">
        <v>462</v>
      </c>
      <c r="AK586" s="688" t="s">
        <v>462</v>
      </c>
      <c r="AL586" s="632">
        <v>15.384615384615374</v>
      </c>
      <c r="AM586" s="633">
        <v>20.843727005349997</v>
      </c>
      <c r="AN586" s="633" t="s">
        <v>462</v>
      </c>
      <c r="AO586" s="234" t="s">
        <v>462</v>
      </c>
      <c r="AP586" s="803">
        <v>0.6</v>
      </c>
      <c r="AQ586" s="803">
        <v>0.52</v>
      </c>
      <c r="AR586" s="802"/>
      <c r="AS586" s="803">
        <v>0.44</v>
      </c>
      <c r="AT586" s="795">
        <v>0.34</v>
      </c>
      <c r="AU586" s="802"/>
      <c r="AV586" s="826">
        <v>0.24</v>
      </c>
      <c r="AW586" s="830">
        <v>0</v>
      </c>
      <c r="AX586" s="807">
        <v>0</v>
      </c>
      <c r="AY586" s="807">
        <v>0</v>
      </c>
      <c r="AZ586" s="807">
        <v>0</v>
      </c>
      <c r="BA586" s="807">
        <v>0</v>
      </c>
      <c r="BB586" s="807">
        <v>0</v>
      </c>
      <c r="BC586" s="807">
        <v>0</v>
      </c>
      <c r="BD586" s="807">
        <v>0</v>
      </c>
      <c r="BE586" s="807">
        <v>0</v>
      </c>
      <c r="BF586" s="807">
        <v>0</v>
      </c>
      <c r="BG586" s="807">
        <v>0</v>
      </c>
      <c r="BH586" s="805">
        <v>2.14</v>
      </c>
      <c r="BI586" s="407">
        <v>15.384615384615374</v>
      </c>
      <c r="BJ586" s="407">
        <v>18.181818181818187</v>
      </c>
      <c r="BK586" s="407">
        <v>29.411764705882337</v>
      </c>
      <c r="BL586" s="394">
        <v>41.666666666666671</v>
      </c>
      <c r="BM586" s="406">
        <v>0</v>
      </c>
      <c r="BN586" s="394">
        <v>0</v>
      </c>
      <c r="BO586" s="394">
        <v>0</v>
      </c>
      <c r="BP586" s="394">
        <v>0</v>
      </c>
      <c r="BQ586" s="394">
        <v>0</v>
      </c>
      <c r="BR586" s="394">
        <v>0</v>
      </c>
      <c r="BS586" s="394">
        <v>0</v>
      </c>
      <c r="BT586" s="394">
        <v>0</v>
      </c>
      <c r="BU586" s="394">
        <v>0</v>
      </c>
      <c r="BV586" s="394">
        <v>0</v>
      </c>
      <c r="BW586" s="394">
        <v>0</v>
      </c>
      <c r="BX586" s="406">
        <v>6.9763243292655046</v>
      </c>
      <c r="BY586" s="407">
        <v>12.749879476418611</v>
      </c>
      <c r="BZ586" s="787" t="s">
        <v>2637</v>
      </c>
      <c r="CA586" s="682" t="s">
        <v>462</v>
      </c>
      <c r="CB586" s="350" t="s">
        <v>462</v>
      </c>
      <c r="CC586" s="406">
        <v>43.460162164632749</v>
      </c>
      <c r="CD586" s="554">
        <v>0.6077999999999999</v>
      </c>
      <c r="CE586" s="419">
        <v>0.63782531999999992</v>
      </c>
      <c r="CF586" s="419">
        <v>0.66333833279999999</v>
      </c>
      <c r="CG586" s="419">
        <v>0.68987186611200002</v>
      </c>
      <c r="CH586" s="496">
        <v>0.71746674075648009</v>
      </c>
      <c r="CI586" s="416">
        <v>3.3163022596684799</v>
      </c>
      <c r="CJ586" s="405">
        <v>15.410326485448328</v>
      </c>
      <c r="CK586" s="457">
        <v>0.24</v>
      </c>
      <c r="CL586" s="458">
        <v>13.01</v>
      </c>
      <c r="CM586" s="458">
        <v>-2.8</v>
      </c>
      <c r="CN586" s="525">
        <v>0.14000000000000001</v>
      </c>
      <c r="CO586" s="508">
        <v>4.59</v>
      </c>
    </row>
    <row r="587" spans="1:93" ht="11.25" customHeight="1">
      <c r="A587" s="24" t="s">
        <v>206</v>
      </c>
      <c r="B587" s="24" t="s">
        <v>861</v>
      </c>
      <c r="C587" s="217" t="s">
        <v>1880</v>
      </c>
      <c r="D587" s="117">
        <v>6</v>
      </c>
      <c r="E587" s="24">
        <v>424</v>
      </c>
      <c r="F587" s="57" t="s">
        <v>2659</v>
      </c>
      <c r="G587" s="49" t="s">
        <v>2659</v>
      </c>
      <c r="H587" s="184">
        <v>22.35</v>
      </c>
      <c r="I587" s="227">
        <v>3.5794183445190155</v>
      </c>
      <c r="J587" s="126">
        <v>0.18</v>
      </c>
      <c r="K587" s="126">
        <v>0.2</v>
      </c>
      <c r="L587" s="83">
        <v>11.111111111111116</v>
      </c>
      <c r="M587" s="214">
        <v>41668</v>
      </c>
      <c r="N587" s="62">
        <v>41672</v>
      </c>
      <c r="O587" s="63">
        <v>41689</v>
      </c>
      <c r="P587" s="93" t="s">
        <v>465</v>
      </c>
      <c r="Q587" s="198"/>
      <c r="R587" s="224">
        <v>0.8</v>
      </c>
      <c r="S587" s="231">
        <v>57.142857142857153</v>
      </c>
      <c r="T587" s="680">
        <v>6.2140695549726788</v>
      </c>
      <c r="U587" s="227">
        <v>15.964285714285717</v>
      </c>
      <c r="V587" s="263">
        <v>3</v>
      </c>
      <c r="W587" s="161">
        <v>1.4</v>
      </c>
      <c r="X587" s="149">
        <v>1.06</v>
      </c>
      <c r="Y587" s="155">
        <v>0.33</v>
      </c>
      <c r="Z587" s="149">
        <v>1.59</v>
      </c>
      <c r="AA587" s="156">
        <v>10.199999999999999</v>
      </c>
      <c r="AB587" s="432">
        <v>-9.8000000000000007</v>
      </c>
      <c r="AC587" s="440">
        <v>62.96</v>
      </c>
      <c r="AD587" s="443">
        <v>18.8</v>
      </c>
      <c r="AE587" s="443">
        <v>15</v>
      </c>
      <c r="AF587" s="723">
        <v>3</v>
      </c>
      <c r="AG587" s="456">
        <v>183</v>
      </c>
      <c r="AH587" s="653">
        <v>18</v>
      </c>
      <c r="AI587" s="767">
        <v>0.02</v>
      </c>
      <c r="AJ587" s="796">
        <v>2.2916278037791655</v>
      </c>
      <c r="AK587" s="688" t="s">
        <v>462</v>
      </c>
      <c r="AL587" s="634">
        <v>11.111111111111116</v>
      </c>
      <c r="AM587" s="631">
        <v>16.960709528514649</v>
      </c>
      <c r="AN587" s="631">
        <v>43.08260271104831</v>
      </c>
      <c r="AO587" s="235" t="s">
        <v>462</v>
      </c>
      <c r="AP587" s="808">
        <v>0.8</v>
      </c>
      <c r="AQ587" s="813">
        <v>0.72</v>
      </c>
      <c r="AR587" s="809"/>
      <c r="AS587" s="808">
        <v>0.69</v>
      </c>
      <c r="AT587" s="796">
        <v>0.5</v>
      </c>
      <c r="AU587" s="809"/>
      <c r="AV587" s="821">
        <v>0.36667</v>
      </c>
      <c r="AW587" s="821">
        <v>0.13339999999999999</v>
      </c>
      <c r="AX587" s="812">
        <v>0</v>
      </c>
      <c r="AY587" s="812">
        <v>0</v>
      </c>
      <c r="AZ587" s="812">
        <v>0</v>
      </c>
      <c r="BA587" s="812">
        <v>0</v>
      </c>
      <c r="BB587" s="812">
        <v>0</v>
      </c>
      <c r="BC587" s="812">
        <v>0</v>
      </c>
      <c r="BD587" s="812">
        <v>0</v>
      </c>
      <c r="BE587" s="812">
        <v>0</v>
      </c>
      <c r="BF587" s="812">
        <v>0</v>
      </c>
      <c r="BG587" s="812">
        <v>0</v>
      </c>
      <c r="BH587" s="810">
        <v>3.21007</v>
      </c>
      <c r="BI587" s="405">
        <v>11.111111111111116</v>
      </c>
      <c r="BJ587" s="405">
        <v>4.3478260869565188</v>
      </c>
      <c r="BK587" s="405">
        <v>38</v>
      </c>
      <c r="BL587" s="306">
        <v>36.362396705484493</v>
      </c>
      <c r="BM587" s="404">
        <v>174.86506746626688</v>
      </c>
      <c r="BN587" s="306">
        <v>0</v>
      </c>
      <c r="BO587" s="306">
        <v>0</v>
      </c>
      <c r="BP587" s="306">
        <v>0</v>
      </c>
      <c r="BQ587" s="306">
        <v>0</v>
      </c>
      <c r="BR587" s="306">
        <v>0</v>
      </c>
      <c r="BS587" s="306">
        <v>0</v>
      </c>
      <c r="BT587" s="306">
        <v>0</v>
      </c>
      <c r="BU587" s="306">
        <v>0</v>
      </c>
      <c r="BV587" s="306">
        <v>0</v>
      </c>
      <c r="BW587" s="306">
        <v>0</v>
      </c>
      <c r="BX587" s="404">
        <v>17.645760091321268</v>
      </c>
      <c r="BY587" s="405">
        <v>43.829809763027704</v>
      </c>
      <c r="BZ587" s="788" t="s">
        <v>2442</v>
      </c>
      <c r="CA587" s="486">
        <v>30.697735341281607</v>
      </c>
      <c r="CB587" s="348">
        <v>46.662021055567322</v>
      </c>
      <c r="CC587" s="404">
        <v>61.369285714285709</v>
      </c>
      <c r="CD587" s="570">
        <v>0.80800000000000005</v>
      </c>
      <c r="CE587" s="419">
        <v>0.88880000000000015</v>
      </c>
      <c r="CF587" s="419">
        <v>0.97768000000000022</v>
      </c>
      <c r="CG587" s="419">
        <v>1.0754480000000004</v>
      </c>
      <c r="CH587" s="496">
        <v>1.1829928000000005</v>
      </c>
      <c r="CI587" s="416">
        <v>4.9329208000000015</v>
      </c>
      <c r="CJ587" s="405">
        <v>22.071234004474277</v>
      </c>
      <c r="CK587" s="457">
        <v>1.46</v>
      </c>
      <c r="CL587" s="458">
        <v>3.23</v>
      </c>
      <c r="CM587" s="458">
        <v>-43.03</v>
      </c>
      <c r="CN587" s="525">
        <v>-13.05</v>
      </c>
      <c r="CO587" s="508">
        <v>-23.43</v>
      </c>
    </row>
    <row r="588" spans="1:93" ht="11.25" customHeight="1">
      <c r="A588" s="24" t="s">
        <v>2179</v>
      </c>
      <c r="B588" s="24" t="s">
        <v>2876</v>
      </c>
      <c r="C588" s="29" t="s">
        <v>886</v>
      </c>
      <c r="D588" s="117">
        <v>15</v>
      </c>
      <c r="E588" s="121">
        <v>194</v>
      </c>
      <c r="F588" s="38" t="s">
        <v>1572</v>
      </c>
      <c r="G588" s="39" t="s">
        <v>1572</v>
      </c>
      <c r="H588" s="338">
        <v>57.02</v>
      </c>
      <c r="I588" s="227">
        <v>2.375834794808839</v>
      </c>
      <c r="J588" s="113">
        <v>0.31950000000000001</v>
      </c>
      <c r="K588" s="113">
        <v>0.33867524999999998</v>
      </c>
      <c r="L588" s="83">
        <v>6.0016431924882596</v>
      </c>
      <c r="M588" s="140">
        <v>41956</v>
      </c>
      <c r="N588" s="27">
        <v>41960</v>
      </c>
      <c r="O588" s="28">
        <v>41975</v>
      </c>
      <c r="P588" s="93" t="s">
        <v>2739</v>
      </c>
      <c r="Q588" s="91" t="s">
        <v>463</v>
      </c>
      <c r="R588" s="224">
        <v>1.3547009999999999</v>
      </c>
      <c r="S588" s="231">
        <v>37.946806722689075</v>
      </c>
      <c r="T588" s="680">
        <v>21.803952832470475</v>
      </c>
      <c r="U588" s="227">
        <v>15.971988795518209</v>
      </c>
      <c r="V588" s="263">
        <v>12</v>
      </c>
      <c r="W588" s="161">
        <v>3.57</v>
      </c>
      <c r="X588" s="149">
        <v>14.49</v>
      </c>
      <c r="Y588" s="155">
        <v>2.69</v>
      </c>
      <c r="Z588" s="149">
        <v>2.09</v>
      </c>
      <c r="AA588" s="156">
        <v>13.1</v>
      </c>
      <c r="AB588" s="432">
        <v>138.9</v>
      </c>
      <c r="AC588" s="440">
        <v>-0.68</v>
      </c>
      <c r="AD588" s="443">
        <v>9.8000000000000007</v>
      </c>
      <c r="AE588" s="443">
        <v>1.1000000000000001</v>
      </c>
      <c r="AF588" s="723">
        <v>26</v>
      </c>
      <c r="AG588" s="456">
        <v>54525</v>
      </c>
      <c r="AH588" s="653">
        <v>0</v>
      </c>
      <c r="AI588" s="767">
        <v>0.44</v>
      </c>
      <c r="AJ588" s="796">
        <v>1.7851552115580236</v>
      </c>
      <c r="AK588" s="688">
        <v>0.83100435796153238</v>
      </c>
      <c r="AL588" s="634">
        <v>6.0016431924882596</v>
      </c>
      <c r="AM588" s="631">
        <v>14.561727405072954</v>
      </c>
      <c r="AN588" s="631">
        <v>17.494521073268633</v>
      </c>
      <c r="AO588" s="235">
        <v>21.052261526260807</v>
      </c>
      <c r="AP588" s="808">
        <v>1.3547009999999999</v>
      </c>
      <c r="AQ588" s="808">
        <v>1.278</v>
      </c>
      <c r="AR588" s="809"/>
      <c r="AS588" s="808">
        <v>1.034</v>
      </c>
      <c r="AT588" s="796">
        <v>0.90099999999999991</v>
      </c>
      <c r="AU588" s="809"/>
      <c r="AV588" s="821">
        <v>0.748</v>
      </c>
      <c r="AW588" s="821">
        <v>0.60499999999999998</v>
      </c>
      <c r="AX588" s="811">
        <v>0.503</v>
      </c>
      <c r="AY588" s="811">
        <v>0.38500000000000001</v>
      </c>
      <c r="AZ588" s="811">
        <v>0.30599999999999999</v>
      </c>
      <c r="BA588" s="811">
        <v>0.26900000000000002</v>
      </c>
      <c r="BB588" s="811">
        <v>0.20050000000000001</v>
      </c>
      <c r="BC588" s="811">
        <v>0.16250000000000001</v>
      </c>
      <c r="BD588" s="811">
        <v>9.0499999999999997E-2</v>
      </c>
      <c r="BE588" s="811">
        <v>6.4750000000000002E-2</v>
      </c>
      <c r="BF588" s="811">
        <v>4.1250000000000002E-2</v>
      </c>
      <c r="BG588" s="811">
        <v>2.7629999999999998E-2</v>
      </c>
      <c r="BH588" s="810">
        <v>7.9708309999999987</v>
      </c>
      <c r="BI588" s="405">
        <v>6.0016431924882596</v>
      </c>
      <c r="BJ588" s="405">
        <v>23.597678916827846</v>
      </c>
      <c r="BK588" s="405">
        <v>14.761376248612667</v>
      </c>
      <c r="BL588" s="306">
        <v>20.454545454545435</v>
      </c>
      <c r="BM588" s="404">
        <v>23.636363636363633</v>
      </c>
      <c r="BN588" s="306">
        <v>20.278330019880709</v>
      </c>
      <c r="BO588" s="306">
        <v>30.649350649350637</v>
      </c>
      <c r="BP588" s="306">
        <v>25.816993464052285</v>
      </c>
      <c r="BQ588" s="306">
        <v>13.754646840148688</v>
      </c>
      <c r="BR588" s="306">
        <v>34.164588528678294</v>
      </c>
      <c r="BS588" s="306">
        <v>23.38461538461538</v>
      </c>
      <c r="BT588" s="306">
        <v>79.558011049723774</v>
      </c>
      <c r="BU588" s="306">
        <v>39.768339768339757</v>
      </c>
      <c r="BV588" s="306">
        <v>56.969696969696962</v>
      </c>
      <c r="BW588" s="306">
        <v>49.294245385450623</v>
      </c>
      <c r="BX588" s="404">
        <v>30.80602836725166</v>
      </c>
      <c r="BY588" s="405">
        <v>18.365712439560085</v>
      </c>
      <c r="BZ588" s="788" t="s">
        <v>1863</v>
      </c>
      <c r="CA588" s="486">
        <v>3.8983670725592621</v>
      </c>
      <c r="CB588" s="348">
        <v>19.870355868077471</v>
      </c>
      <c r="CC588" s="404">
        <v>62.53976364066753</v>
      </c>
      <c r="CD588" s="570">
        <v>1.4901711</v>
      </c>
      <c r="CE588" s="419">
        <v>1.505072811</v>
      </c>
      <c r="CF588" s="419">
        <v>1.5216286119209999</v>
      </c>
      <c r="CG588" s="419">
        <v>1.5383665266521307</v>
      </c>
      <c r="CH588" s="496">
        <v>1.555288558445304</v>
      </c>
      <c r="CI588" s="416">
        <v>7.610527608018435</v>
      </c>
      <c r="CJ588" s="405">
        <v>13.347119621217878</v>
      </c>
      <c r="CK588" s="457">
        <v>0.63</v>
      </c>
      <c r="CL588" s="458">
        <v>22.32</v>
      </c>
      <c r="CM588" s="458">
        <v>-7.33</v>
      </c>
      <c r="CN588" s="525">
        <v>0.37</v>
      </c>
      <c r="CO588" s="508">
        <v>6.03</v>
      </c>
    </row>
    <row r="589" spans="1:93" ht="11.25" customHeight="1">
      <c r="A589" s="91" t="s">
        <v>3251</v>
      </c>
      <c r="B589" s="24" t="s">
        <v>1686</v>
      </c>
      <c r="C589" s="98" t="s">
        <v>1880</v>
      </c>
      <c r="D589" s="117">
        <v>11</v>
      </c>
      <c r="E589" s="121">
        <v>303</v>
      </c>
      <c r="F589" s="38" t="s">
        <v>2049</v>
      </c>
      <c r="G589" s="39" t="s">
        <v>1572</v>
      </c>
      <c r="H589" s="184">
        <v>58.8</v>
      </c>
      <c r="I589" s="227">
        <v>2.3129251700680276</v>
      </c>
      <c r="J589" s="126">
        <v>0.3</v>
      </c>
      <c r="K589" s="126">
        <v>0.34</v>
      </c>
      <c r="L589" s="83">
        <v>13.333333333333353</v>
      </c>
      <c r="M589" s="140">
        <v>41941</v>
      </c>
      <c r="N589" s="27">
        <v>41943</v>
      </c>
      <c r="O589" s="28">
        <v>41960</v>
      </c>
      <c r="P589" s="93" t="s">
        <v>1523</v>
      </c>
      <c r="Q589" s="91"/>
      <c r="R589" s="224">
        <v>1.36</v>
      </c>
      <c r="S589" s="231">
        <v>52.307692307692314</v>
      </c>
      <c r="T589" s="680">
        <v>145.98519863747481</v>
      </c>
      <c r="U589" s="227">
        <v>22.615384615384613</v>
      </c>
      <c r="V589" s="263">
        <v>12</v>
      </c>
      <c r="W589" s="161">
        <v>2.6</v>
      </c>
      <c r="X589" s="149">
        <v>2.2599999999999998</v>
      </c>
      <c r="Y589" s="155">
        <v>4.76</v>
      </c>
      <c r="Z589" s="149">
        <v>6.02</v>
      </c>
      <c r="AA589" s="156">
        <v>37.5</v>
      </c>
      <c r="AB589" s="432">
        <v>34.6</v>
      </c>
      <c r="AC589" s="440">
        <v>10.09</v>
      </c>
      <c r="AD589" s="443">
        <v>17.399999999999999</v>
      </c>
      <c r="AE589" s="443">
        <v>10</v>
      </c>
      <c r="AF589" s="723">
        <v>35</v>
      </c>
      <c r="AG589" s="456">
        <v>62110</v>
      </c>
      <c r="AH589" s="653">
        <v>0.3</v>
      </c>
      <c r="AI589" s="767">
        <v>0.45</v>
      </c>
      <c r="AJ589" s="796">
        <v>1.2915756812135042</v>
      </c>
      <c r="AK589" s="688">
        <v>0.74569086917453575</v>
      </c>
      <c r="AL589" s="634">
        <v>15.887850467289709</v>
      </c>
      <c r="AM589" s="631">
        <v>30.340050837886889</v>
      </c>
      <c r="AN589" s="631">
        <v>22.473416853114969</v>
      </c>
      <c r="AO589" s="235">
        <v>30.137712264054638</v>
      </c>
      <c r="AP589" s="808">
        <v>1.24</v>
      </c>
      <c r="AQ589" s="808">
        <v>1.07</v>
      </c>
      <c r="AR589" s="809"/>
      <c r="AS589" s="808">
        <v>0.71</v>
      </c>
      <c r="AT589" s="796">
        <v>0.56000000000000005</v>
      </c>
      <c r="AU589" s="809"/>
      <c r="AV589" s="821">
        <v>0.49</v>
      </c>
      <c r="AW589" s="821">
        <v>0.45</v>
      </c>
      <c r="AX589" s="811">
        <v>0.41</v>
      </c>
      <c r="AY589" s="811">
        <v>0.3</v>
      </c>
      <c r="AZ589" s="811">
        <v>0.13</v>
      </c>
      <c r="BA589" s="811">
        <v>0.105</v>
      </c>
      <c r="BB589" s="811">
        <v>8.8999999999999996E-2</v>
      </c>
      <c r="BC589" s="812">
        <v>8.5000000000000006E-2</v>
      </c>
      <c r="BD589" s="812">
        <v>8.5000000000000006E-2</v>
      </c>
      <c r="BE589" s="812">
        <v>8.5000000000000006E-2</v>
      </c>
      <c r="BF589" s="812">
        <v>8.5000000000000006E-2</v>
      </c>
      <c r="BG589" s="812">
        <v>8.5000000000000006E-2</v>
      </c>
      <c r="BH589" s="810">
        <v>5.979000000000001</v>
      </c>
      <c r="BI589" s="405">
        <v>15.887850467289709</v>
      </c>
      <c r="BJ589" s="405">
        <v>50.704225352112701</v>
      </c>
      <c r="BK589" s="405">
        <v>26.785714285714256</v>
      </c>
      <c r="BL589" s="306">
        <v>14.285714285714302</v>
      </c>
      <c r="BM589" s="404">
        <v>8.8888888888888786</v>
      </c>
      <c r="BN589" s="306">
        <v>9.7560975609756184</v>
      </c>
      <c r="BO589" s="306">
        <v>36.666666666666671</v>
      </c>
      <c r="BP589" s="306">
        <v>130.76923076923075</v>
      </c>
      <c r="BQ589" s="306">
        <v>23.809523809523814</v>
      </c>
      <c r="BR589" s="306">
        <v>17.977528089887642</v>
      </c>
      <c r="BS589" s="306">
        <v>4.7058823529411598</v>
      </c>
      <c r="BT589" s="306">
        <v>0</v>
      </c>
      <c r="BU589" s="306">
        <v>0</v>
      </c>
      <c r="BV589" s="306">
        <v>0</v>
      </c>
      <c r="BW589" s="306">
        <v>0</v>
      </c>
      <c r="BX589" s="404">
        <v>22.682488168596365</v>
      </c>
      <c r="BY589" s="405">
        <v>32.206551668253063</v>
      </c>
      <c r="BZ589" s="788" t="s">
        <v>2442</v>
      </c>
      <c r="CA589" s="486">
        <v>2.1709574077983831</v>
      </c>
      <c r="CB589" s="348">
        <v>24.786342023182996</v>
      </c>
      <c r="CC589" s="404">
        <v>72.057692307692307</v>
      </c>
      <c r="CD589" s="570">
        <v>1.3640000000000001</v>
      </c>
      <c r="CE589" s="419">
        <v>1.5004000000000002</v>
      </c>
      <c r="CF589" s="419">
        <v>1.6504400000000004</v>
      </c>
      <c r="CG589" s="419">
        <v>1.8154840000000005</v>
      </c>
      <c r="CH589" s="496">
        <v>1.9970324000000008</v>
      </c>
      <c r="CI589" s="416">
        <v>8.3273564000000011</v>
      </c>
      <c r="CJ589" s="405">
        <v>14.162170748299321</v>
      </c>
      <c r="CK589" s="457">
        <v>1.19</v>
      </c>
      <c r="CL589" s="458">
        <v>43.67</v>
      </c>
      <c r="CM589" s="458">
        <v>-1.1599999999999999</v>
      </c>
      <c r="CN589" s="525">
        <v>7.56</v>
      </c>
      <c r="CO589" s="508">
        <v>18.89</v>
      </c>
    </row>
    <row r="590" spans="1:93" ht="11.25" customHeight="1">
      <c r="A590" s="197" t="s">
        <v>3158</v>
      </c>
      <c r="B590" s="32" t="s">
        <v>3159</v>
      </c>
      <c r="C590" s="35" t="s">
        <v>3160</v>
      </c>
      <c r="D590" s="118">
        <v>12</v>
      </c>
      <c r="E590" s="121">
        <v>282</v>
      </c>
      <c r="F590" s="65" t="s">
        <v>2659</v>
      </c>
      <c r="G590" s="66" t="s">
        <v>2659</v>
      </c>
      <c r="H590" s="184">
        <v>139.07</v>
      </c>
      <c r="I590" s="227">
        <v>0.20852807938448265</v>
      </c>
      <c r="J590" s="126">
        <v>0.27</v>
      </c>
      <c r="K590" s="126">
        <v>0.28999999999999998</v>
      </c>
      <c r="L590" s="83">
        <v>7.4074074074073959</v>
      </c>
      <c r="M590" s="140">
        <v>42068</v>
      </c>
      <c r="N590" s="27">
        <v>42072</v>
      </c>
      <c r="O590" s="28">
        <v>42079</v>
      </c>
      <c r="P590" s="26" t="s">
        <v>25</v>
      </c>
      <c r="Q590" s="24" t="s">
        <v>454</v>
      </c>
      <c r="R590" s="224">
        <v>0.28999999999999998</v>
      </c>
      <c r="S590" s="231">
        <v>7.1782178217821775</v>
      </c>
      <c r="T590" s="1099">
        <v>696.91344203960466</v>
      </c>
      <c r="U590" s="227">
        <v>34.42326732673267</v>
      </c>
      <c r="V590" s="492">
        <v>12</v>
      </c>
      <c r="W590" s="161">
        <v>4.04</v>
      </c>
      <c r="X590" s="149" t="s">
        <v>462</v>
      </c>
      <c r="Y590" s="155">
        <v>21.42</v>
      </c>
      <c r="Z590" s="149">
        <v>41.51</v>
      </c>
      <c r="AA590" s="713">
        <v>147.30000000000001</v>
      </c>
      <c r="AB590" s="432">
        <v>43.6</v>
      </c>
      <c r="AC590" s="440">
        <v>0</v>
      </c>
      <c r="AD590" s="443">
        <v>24.4</v>
      </c>
      <c r="AE590" s="440" t="s">
        <v>462</v>
      </c>
      <c r="AF590" s="723">
        <v>0</v>
      </c>
      <c r="AG590" s="456">
        <v>1165</v>
      </c>
      <c r="AH590" s="653">
        <v>0.93</v>
      </c>
      <c r="AI590" s="767">
        <v>0</v>
      </c>
      <c r="AJ590" s="796">
        <v>0.29839373847394474</v>
      </c>
      <c r="AK590" s="688">
        <v>0.69722586126737018</v>
      </c>
      <c r="AL590" s="635">
        <v>8.0000000000000071</v>
      </c>
      <c r="AM590" s="636">
        <v>8.7380373002892142</v>
      </c>
      <c r="AN590" s="636">
        <v>7.2808072187642514</v>
      </c>
      <c r="AO590" s="236">
        <v>10.442537523679473</v>
      </c>
      <c r="AP590" s="814">
        <v>0.27</v>
      </c>
      <c r="AQ590" s="814">
        <v>0.25</v>
      </c>
      <c r="AR590" s="815" t="s">
        <v>1127</v>
      </c>
      <c r="AS590" s="814">
        <v>0.23</v>
      </c>
      <c r="AT590" s="797">
        <v>0.21</v>
      </c>
      <c r="AU590" s="815"/>
      <c r="AV590" s="828">
        <v>0.2</v>
      </c>
      <c r="AW590" s="828">
        <v>0.19</v>
      </c>
      <c r="AX590" s="817">
        <v>0.18</v>
      </c>
      <c r="AY590" s="817">
        <v>0.16</v>
      </c>
      <c r="AZ590" s="817">
        <v>0.13</v>
      </c>
      <c r="BA590" s="817">
        <v>0.11</v>
      </c>
      <c r="BB590" s="817">
        <v>0.1</v>
      </c>
      <c r="BC590" s="820">
        <v>0.08</v>
      </c>
      <c r="BD590" s="820">
        <v>0.08</v>
      </c>
      <c r="BE590" s="820">
        <v>0.08</v>
      </c>
      <c r="BF590" s="820">
        <v>0.08</v>
      </c>
      <c r="BG590" s="820">
        <v>0.08</v>
      </c>
      <c r="BH590" s="816">
        <v>2.4300000000000002</v>
      </c>
      <c r="BI590" s="409">
        <v>8.0000000000000071</v>
      </c>
      <c r="BJ590" s="409">
        <v>8.6956521739130377</v>
      </c>
      <c r="BK590" s="409">
        <v>9.5238095238095344</v>
      </c>
      <c r="BL590" s="395">
        <v>4.9999999999999822</v>
      </c>
      <c r="BM590" s="408">
        <v>5.2631578947368363</v>
      </c>
      <c r="BN590" s="395">
        <v>5.555555555555558</v>
      </c>
      <c r="BO590" s="395">
        <v>12.5</v>
      </c>
      <c r="BP590" s="395">
        <v>23.076923076923084</v>
      </c>
      <c r="BQ590" s="395">
        <v>18.181818181818187</v>
      </c>
      <c r="BR590" s="395">
        <v>9.9999999999999858</v>
      </c>
      <c r="BS590" s="395">
        <v>25</v>
      </c>
      <c r="BT590" s="395">
        <v>0</v>
      </c>
      <c r="BU590" s="395">
        <v>0</v>
      </c>
      <c r="BV590" s="395">
        <v>0</v>
      </c>
      <c r="BW590" s="395">
        <v>0</v>
      </c>
      <c r="BX590" s="408">
        <v>8.7197944271170815</v>
      </c>
      <c r="BY590" s="409">
        <v>7.8219051876060064</v>
      </c>
      <c r="BZ590" s="654" t="s">
        <v>2637</v>
      </c>
      <c r="CA590" s="487">
        <v>-26.933932028583936</v>
      </c>
      <c r="CB590" s="349">
        <v>7.4893352981487338</v>
      </c>
      <c r="CC590" s="408">
        <v>50.292874661937496</v>
      </c>
      <c r="CD590" s="574">
        <v>0.29700000000000004</v>
      </c>
      <c r="CE590" s="419">
        <v>0.29700000000000004</v>
      </c>
      <c r="CF590" s="419">
        <v>0.30591000000000007</v>
      </c>
      <c r="CG590" s="419">
        <v>0.31508730000000007</v>
      </c>
      <c r="CH590" s="496">
        <v>0.32453991900000007</v>
      </c>
      <c r="CI590" s="416">
        <v>1.5395372190000003</v>
      </c>
      <c r="CJ590" s="405">
        <v>1.1070232393758541</v>
      </c>
      <c r="CK590" s="457">
        <v>1.06</v>
      </c>
      <c r="CL590" s="458">
        <v>34.28</v>
      </c>
      <c r="CM590" s="458">
        <v>-42.53</v>
      </c>
      <c r="CN590" s="525">
        <v>14.88</v>
      </c>
      <c r="CO590" s="508">
        <v>-11.27</v>
      </c>
    </row>
    <row r="591" spans="1:93" ht="11.25" customHeight="1">
      <c r="A591" s="853" t="s">
        <v>851</v>
      </c>
      <c r="B591" s="16" t="s">
        <v>852</v>
      </c>
      <c r="C591" s="22" t="s">
        <v>728</v>
      </c>
      <c r="D591" s="216">
        <v>5</v>
      </c>
      <c r="E591" s="24">
        <v>649</v>
      </c>
      <c r="F591" s="78" t="s">
        <v>2659</v>
      </c>
      <c r="G591" s="50" t="s">
        <v>2659</v>
      </c>
      <c r="H591" s="183">
        <v>37.64</v>
      </c>
      <c r="I591" s="226">
        <v>1.8065887353878853</v>
      </c>
      <c r="J591" s="127">
        <v>0.15</v>
      </c>
      <c r="K591" s="127">
        <v>0.17</v>
      </c>
      <c r="L591" s="96">
        <v>13.333333333333353</v>
      </c>
      <c r="M591" s="105">
        <v>42079</v>
      </c>
      <c r="N591" s="20">
        <v>42081</v>
      </c>
      <c r="O591" s="21">
        <v>42097</v>
      </c>
      <c r="P591" s="19" t="s">
        <v>1554</v>
      </c>
      <c r="Q591" s="128"/>
      <c r="R591" s="225">
        <v>0.68</v>
      </c>
      <c r="S591" s="675">
        <v>56.198347107438018</v>
      </c>
      <c r="T591" s="676">
        <v>146.3616608814159</v>
      </c>
      <c r="U591" s="226">
        <v>31.107438016528928</v>
      </c>
      <c r="V591" s="677">
        <v>12</v>
      </c>
      <c r="W591" s="169">
        <v>1.21</v>
      </c>
      <c r="X591" s="171">
        <v>2.52</v>
      </c>
      <c r="Y591" s="170">
        <v>1.68</v>
      </c>
      <c r="Z591" s="171">
        <v>4.3899999999999997</v>
      </c>
      <c r="AA591" s="172">
        <v>14.5</v>
      </c>
      <c r="AB591" s="433">
        <v>13</v>
      </c>
      <c r="AC591" s="441">
        <v>14.83</v>
      </c>
      <c r="AD591" s="442">
        <v>16.8</v>
      </c>
      <c r="AE591" s="441">
        <v>12.33</v>
      </c>
      <c r="AF591" s="724">
        <v>20</v>
      </c>
      <c r="AG591" s="461">
        <v>2612</v>
      </c>
      <c r="AH591" s="678">
        <v>9.8000000000000007</v>
      </c>
      <c r="AI591" s="768">
        <v>0.09</v>
      </c>
      <c r="AJ591" s="795" t="s">
        <v>462</v>
      </c>
      <c r="AK591" s="794" t="s">
        <v>462</v>
      </c>
      <c r="AL591" s="634">
        <v>26.666666666666661</v>
      </c>
      <c r="AM591" s="631">
        <v>33.420082436097246</v>
      </c>
      <c r="AN591" s="631" t="s">
        <v>462</v>
      </c>
      <c r="AO591" s="235" t="s">
        <v>462</v>
      </c>
      <c r="AP591" s="808">
        <v>0.56999999999999995</v>
      </c>
      <c r="AQ591" s="808">
        <v>0.45</v>
      </c>
      <c r="AR591" s="809"/>
      <c r="AS591" s="808">
        <v>0.35</v>
      </c>
      <c r="AT591" s="796">
        <v>0.24</v>
      </c>
      <c r="AU591" s="809"/>
      <c r="AV591" s="827">
        <v>0</v>
      </c>
      <c r="AW591" s="827">
        <v>0</v>
      </c>
      <c r="AX591" s="812">
        <v>0</v>
      </c>
      <c r="AY591" s="812">
        <v>0</v>
      </c>
      <c r="AZ591" s="812">
        <v>0</v>
      </c>
      <c r="BA591" s="812">
        <v>0</v>
      </c>
      <c r="BB591" s="812">
        <v>0</v>
      </c>
      <c r="BC591" s="812">
        <v>0</v>
      </c>
      <c r="BD591" s="812">
        <v>0</v>
      </c>
      <c r="BE591" s="812">
        <v>0</v>
      </c>
      <c r="BF591" s="812">
        <v>0</v>
      </c>
      <c r="BG591" s="812">
        <v>0</v>
      </c>
      <c r="BH591" s="810">
        <v>1.61</v>
      </c>
      <c r="BI591" s="405">
        <v>26.666666666666661</v>
      </c>
      <c r="BJ591" s="405">
        <v>28.57142857142858</v>
      </c>
      <c r="BK591" s="405">
        <v>45.833333333333329</v>
      </c>
      <c r="BL591" s="306">
        <v>0</v>
      </c>
      <c r="BM591" s="404">
        <v>0</v>
      </c>
      <c r="BN591" s="306">
        <v>0</v>
      </c>
      <c r="BO591" s="306">
        <v>0</v>
      </c>
      <c r="BP591" s="306">
        <v>0</v>
      </c>
      <c r="BQ591" s="306">
        <v>0</v>
      </c>
      <c r="BR591" s="306">
        <v>0</v>
      </c>
      <c r="BS591" s="306">
        <v>0</v>
      </c>
      <c r="BT591" s="306">
        <v>0</v>
      </c>
      <c r="BU591" s="306">
        <v>0</v>
      </c>
      <c r="BV591" s="306">
        <v>0</v>
      </c>
      <c r="BW591" s="306">
        <v>0</v>
      </c>
      <c r="BX591" s="404">
        <v>6.7380952380952381</v>
      </c>
      <c r="BY591" s="405">
        <v>14.016902117570242</v>
      </c>
      <c r="BZ591" s="788" t="s">
        <v>2441</v>
      </c>
      <c r="CA591" s="486" t="s">
        <v>462</v>
      </c>
      <c r="CB591" s="348" t="s">
        <v>462</v>
      </c>
      <c r="CC591" s="404">
        <v>53.058469106650925</v>
      </c>
      <c r="CD591" s="570">
        <v>0.627</v>
      </c>
      <c r="CE591" s="417">
        <v>0.68970000000000009</v>
      </c>
      <c r="CF591" s="417">
        <v>0.75867000000000018</v>
      </c>
      <c r="CG591" s="417">
        <v>0.83453700000000031</v>
      </c>
      <c r="CH591" s="495">
        <v>0.91799070000000038</v>
      </c>
      <c r="CI591" s="418">
        <v>3.8278977000000007</v>
      </c>
      <c r="CJ591" s="407">
        <v>10.169760095642935</v>
      </c>
      <c r="CK591" s="462">
        <v>0.79</v>
      </c>
      <c r="CL591" s="463">
        <v>61.18</v>
      </c>
      <c r="CM591" s="463">
        <v>-2.0299999999999998</v>
      </c>
      <c r="CN591" s="464">
        <v>9.52</v>
      </c>
      <c r="CO591" s="465">
        <v>30.14</v>
      </c>
    </row>
    <row r="592" spans="1:93" ht="11.25" customHeight="1">
      <c r="A592" s="24" t="s">
        <v>2356</v>
      </c>
      <c r="B592" s="24" t="s">
        <v>2357</v>
      </c>
      <c r="C592" s="29" t="s">
        <v>2733</v>
      </c>
      <c r="D592" s="199">
        <v>8</v>
      </c>
      <c r="E592" s="24">
        <v>380</v>
      </c>
      <c r="F592" s="57" t="s">
        <v>2659</v>
      </c>
      <c r="G592" s="49" t="s">
        <v>2659</v>
      </c>
      <c r="H592" s="184">
        <v>32.26</v>
      </c>
      <c r="I592" s="227">
        <v>5.8276503409795417</v>
      </c>
      <c r="J592" s="126">
        <v>0.46</v>
      </c>
      <c r="K592" s="126">
        <v>0.47</v>
      </c>
      <c r="L592" s="83">
        <v>2.1739130434782483</v>
      </c>
      <c r="M592" s="214">
        <v>41500</v>
      </c>
      <c r="N592" s="62">
        <v>41502</v>
      </c>
      <c r="O592" s="63">
        <v>41513</v>
      </c>
      <c r="P592" s="93" t="s">
        <v>2382</v>
      </c>
      <c r="Q592" s="763" t="s">
        <v>1666</v>
      </c>
      <c r="R592" s="224">
        <v>1.88</v>
      </c>
      <c r="S592" s="231">
        <v>55.786350148367944</v>
      </c>
      <c r="T592" s="647">
        <v>-18.531771801904927</v>
      </c>
      <c r="U592" s="227">
        <v>9.5727002967359045</v>
      </c>
      <c r="V592" s="492">
        <v>12</v>
      </c>
      <c r="W592" s="161">
        <v>3.37</v>
      </c>
      <c r="X592" s="149">
        <v>0.8</v>
      </c>
      <c r="Y592" s="155">
        <v>3.29</v>
      </c>
      <c r="Z592" s="149">
        <v>1.56</v>
      </c>
      <c r="AA592" s="156">
        <v>16.899999999999999</v>
      </c>
      <c r="AB592" s="432">
        <v>-18.899999999999999</v>
      </c>
      <c r="AC592" s="440">
        <v>2.5499999999999998</v>
      </c>
      <c r="AD592" s="443">
        <v>12.5</v>
      </c>
      <c r="AE592" s="440">
        <v>12</v>
      </c>
      <c r="AF592" s="723">
        <v>12</v>
      </c>
      <c r="AG592" s="456">
        <v>1834</v>
      </c>
      <c r="AH592" s="653">
        <v>4.88</v>
      </c>
      <c r="AI592" s="767">
        <v>2.36</v>
      </c>
      <c r="AJ592" s="796">
        <v>1.2291985968584935</v>
      </c>
      <c r="AK592" s="688" t="s">
        <v>462</v>
      </c>
      <c r="AL592" s="634">
        <v>2.7322404371584508</v>
      </c>
      <c r="AM592" s="631">
        <v>13.670898594408598</v>
      </c>
      <c r="AN592" s="631">
        <v>15.36498246073117</v>
      </c>
      <c r="AO592" s="235" t="s">
        <v>462</v>
      </c>
      <c r="AP592" s="813">
        <v>1.88</v>
      </c>
      <c r="AQ592" s="808">
        <v>1.83</v>
      </c>
      <c r="AR592" s="809"/>
      <c r="AS592" s="808">
        <v>1.63</v>
      </c>
      <c r="AT592" s="796">
        <v>1.28</v>
      </c>
      <c r="AU592" s="809"/>
      <c r="AV592" s="821">
        <v>0.99</v>
      </c>
      <c r="AW592" s="827">
        <v>0.92</v>
      </c>
      <c r="AX592" s="811">
        <v>0.89</v>
      </c>
      <c r="AY592" s="811">
        <v>0.2</v>
      </c>
      <c r="AZ592" s="812">
        <v>0</v>
      </c>
      <c r="BA592" s="812">
        <v>0</v>
      </c>
      <c r="BB592" s="812">
        <v>0</v>
      </c>
      <c r="BC592" s="812">
        <v>0</v>
      </c>
      <c r="BD592" s="812">
        <v>0</v>
      </c>
      <c r="BE592" s="812">
        <v>0</v>
      </c>
      <c r="BF592" s="812">
        <v>0</v>
      </c>
      <c r="BG592" s="812">
        <v>0</v>
      </c>
      <c r="BH592" s="810">
        <v>9.6199999999999992</v>
      </c>
      <c r="BI592" s="405">
        <v>2.7322404371584508</v>
      </c>
      <c r="BJ592" s="405">
        <v>12.269938650306766</v>
      </c>
      <c r="BK592" s="405">
        <v>27.34375</v>
      </c>
      <c r="BL592" s="306">
        <v>29.292929292929305</v>
      </c>
      <c r="BM592" s="404">
        <v>7.6086956521739024</v>
      </c>
      <c r="BN592" s="306">
        <v>3.3707865168539408</v>
      </c>
      <c r="BO592" s="306">
        <v>345</v>
      </c>
      <c r="BP592" s="306">
        <v>0</v>
      </c>
      <c r="BQ592" s="306">
        <v>0</v>
      </c>
      <c r="BR592" s="306">
        <v>0</v>
      </c>
      <c r="BS592" s="306">
        <v>0</v>
      </c>
      <c r="BT592" s="306">
        <v>0</v>
      </c>
      <c r="BU592" s="306">
        <v>0</v>
      </c>
      <c r="BV592" s="306">
        <v>0</v>
      </c>
      <c r="BW592" s="306">
        <v>0</v>
      </c>
      <c r="BX592" s="404">
        <v>28.507889369961493</v>
      </c>
      <c r="BY592" s="405">
        <v>85.114640734024903</v>
      </c>
      <c r="BZ592" s="788" t="s">
        <v>2558</v>
      </c>
      <c r="CA592" s="486">
        <v>11.619932504974807</v>
      </c>
      <c r="CB592" s="348">
        <v>21.192632801710712</v>
      </c>
      <c r="CC592" s="404">
        <v>50.742171695807968</v>
      </c>
      <c r="CD592" s="570">
        <v>1.8987999999999998</v>
      </c>
      <c r="CE592" s="419">
        <v>1.9472194</v>
      </c>
      <c r="CF592" s="419">
        <v>2.1419413400000002</v>
      </c>
      <c r="CG592" s="419">
        <v>2.3561354740000007</v>
      </c>
      <c r="CH592" s="496">
        <v>2.591749021400001</v>
      </c>
      <c r="CI592" s="416">
        <v>10.935845235400002</v>
      </c>
      <c r="CJ592" s="405">
        <v>33.899086284562934</v>
      </c>
      <c r="CK592" s="457">
        <v>1.17</v>
      </c>
      <c r="CL592" s="458">
        <v>14.29</v>
      </c>
      <c r="CM592" s="458">
        <v>-16.2</v>
      </c>
      <c r="CN592" s="525">
        <v>-1.81</v>
      </c>
      <c r="CO592" s="508">
        <v>-5.53</v>
      </c>
    </row>
    <row r="593" spans="1:93" ht="11.25" customHeight="1">
      <c r="A593" s="86" t="s">
        <v>2140</v>
      </c>
      <c r="B593" s="24" t="s">
        <v>2141</v>
      </c>
      <c r="C593" s="24" t="s">
        <v>497</v>
      </c>
      <c r="D593" s="117">
        <v>13</v>
      </c>
      <c r="E593" s="121">
        <v>221</v>
      </c>
      <c r="F593" s="57" t="s">
        <v>2659</v>
      </c>
      <c r="G593" s="49" t="s">
        <v>2659</v>
      </c>
      <c r="H593" s="687">
        <v>26.75</v>
      </c>
      <c r="I593" s="227">
        <v>1.4953271028037385</v>
      </c>
      <c r="J593" s="106">
        <v>0.375</v>
      </c>
      <c r="K593" s="106">
        <v>0.4</v>
      </c>
      <c r="L593" s="83">
        <v>6.6666666666666652</v>
      </c>
      <c r="M593" s="26">
        <v>41801</v>
      </c>
      <c r="N593" s="27">
        <v>41803</v>
      </c>
      <c r="O593" s="26">
        <v>41822</v>
      </c>
      <c r="P593" s="27" t="s">
        <v>2379</v>
      </c>
      <c r="Q593" s="24" t="s">
        <v>454</v>
      </c>
      <c r="R593" s="224">
        <v>0.4</v>
      </c>
      <c r="S593" s="231">
        <v>54.794520547945211</v>
      </c>
      <c r="T593" s="680" t="s">
        <v>462</v>
      </c>
      <c r="U593" s="227">
        <v>36.643835616438359</v>
      </c>
      <c r="V593" s="263">
        <v>12</v>
      </c>
      <c r="W593" s="478">
        <v>0.73</v>
      </c>
      <c r="X593" s="480" t="s">
        <v>462</v>
      </c>
      <c r="Y593" s="479" t="s">
        <v>462</v>
      </c>
      <c r="Z593" s="480" t="s">
        <v>462</v>
      </c>
      <c r="AA593" s="481" t="s">
        <v>462</v>
      </c>
      <c r="AB593" s="484" t="s">
        <v>462</v>
      </c>
      <c r="AC593" s="734" t="s">
        <v>462</v>
      </c>
      <c r="AD593" s="523" t="s">
        <v>462</v>
      </c>
      <c r="AE593" s="734" t="s">
        <v>462</v>
      </c>
      <c r="AF593" s="723">
        <v>0</v>
      </c>
      <c r="AG593" s="643">
        <v>149</v>
      </c>
      <c r="AH593" s="739" t="s">
        <v>462</v>
      </c>
      <c r="AI593" s="479" t="s">
        <v>462</v>
      </c>
      <c r="AJ593" s="796" t="s">
        <v>462</v>
      </c>
      <c r="AK593" s="688">
        <v>0.58617543788675652</v>
      </c>
      <c r="AL593" s="634">
        <v>6.6666666666666652</v>
      </c>
      <c r="AM593" s="631">
        <v>7.1664579674248774</v>
      </c>
      <c r="AN593" s="631">
        <v>7.7818067712725814</v>
      </c>
      <c r="AO593" s="235">
        <v>13.275559275098715</v>
      </c>
      <c r="AP593" s="808">
        <v>0.4</v>
      </c>
      <c r="AQ593" s="808">
        <v>0.375</v>
      </c>
      <c r="AR593" s="809"/>
      <c r="AS593" s="808">
        <v>0.35</v>
      </c>
      <c r="AT593" s="796">
        <v>0.32500000000000001</v>
      </c>
      <c r="AU593" s="809"/>
      <c r="AV593" s="810">
        <v>0.3</v>
      </c>
      <c r="AW593" s="811">
        <v>0.27500000000000002</v>
      </c>
      <c r="AX593" s="811">
        <v>0.25</v>
      </c>
      <c r="AY593" s="811">
        <v>0.2</v>
      </c>
      <c r="AZ593" s="811">
        <v>0.15</v>
      </c>
      <c r="BA593" s="811">
        <v>0.125</v>
      </c>
      <c r="BB593" s="811">
        <v>0.115</v>
      </c>
      <c r="BC593" s="811">
        <v>0.1125</v>
      </c>
      <c r="BD593" s="811">
        <v>0.1</v>
      </c>
      <c r="BE593" s="811">
        <v>8.7499999999999994E-2</v>
      </c>
      <c r="BF593" s="811">
        <v>7.4999999999999997E-2</v>
      </c>
      <c r="BG593" s="812">
        <v>0</v>
      </c>
      <c r="BH593" s="810">
        <v>3.24</v>
      </c>
      <c r="BI593" s="405">
        <v>6.6666666666666652</v>
      </c>
      <c r="BJ593" s="405">
        <v>7.1428571428571397</v>
      </c>
      <c r="BK593" s="405">
        <v>7.6923076923076872</v>
      </c>
      <c r="BL593" s="404">
        <v>8.3333333333333481</v>
      </c>
      <c r="BM593" s="404">
        <v>9.0909090909090828</v>
      </c>
      <c r="BN593" s="306">
        <v>10</v>
      </c>
      <c r="BO593" s="306">
        <v>25</v>
      </c>
      <c r="BP593" s="306">
        <v>33.33333333333335</v>
      </c>
      <c r="BQ593" s="306">
        <v>20</v>
      </c>
      <c r="BR593" s="306">
        <v>8.6956521739130377</v>
      </c>
      <c r="BS593" s="306">
        <v>2.2222222222222143</v>
      </c>
      <c r="BT593" s="306">
        <v>12.5</v>
      </c>
      <c r="BU593" s="306">
        <v>14.285714285714302</v>
      </c>
      <c r="BV593" s="306">
        <v>16.666666666666675</v>
      </c>
      <c r="BW593" s="306">
        <v>0</v>
      </c>
      <c r="BX593" s="404">
        <v>12.108644173861567</v>
      </c>
      <c r="BY593" s="405">
        <v>8.4151043832827064</v>
      </c>
      <c r="BZ593" s="788" t="s">
        <v>2637</v>
      </c>
      <c r="CA593" s="486">
        <v>-27.366701742362039</v>
      </c>
      <c r="CB593" s="348">
        <v>9.2771338740763198</v>
      </c>
      <c r="CC593" s="404">
        <v>39.086963419577032</v>
      </c>
      <c r="CD593" s="570">
        <v>0.41200000000000003</v>
      </c>
      <c r="CE593" s="419">
        <v>0.42436000000000007</v>
      </c>
      <c r="CF593" s="419">
        <v>0.43709080000000006</v>
      </c>
      <c r="CG593" s="419">
        <v>0.45020352400000008</v>
      </c>
      <c r="CH593" s="496">
        <v>0.46370962972000007</v>
      </c>
      <c r="CI593" s="416">
        <v>2.1873639537200003</v>
      </c>
      <c r="CJ593" s="405">
        <v>8.1770615092336456</v>
      </c>
      <c r="CK593" s="483" t="s">
        <v>462</v>
      </c>
      <c r="CL593" s="502" t="s">
        <v>462</v>
      </c>
      <c r="CM593" s="502">
        <v>-9.32</v>
      </c>
      <c r="CN593" s="526">
        <v>-2.86</v>
      </c>
      <c r="CO593" s="527">
        <v>0.7</v>
      </c>
    </row>
    <row r="594" spans="1:93" ht="11.25" customHeight="1">
      <c r="A594" s="23" t="s">
        <v>1905</v>
      </c>
      <c r="B594" s="24" t="s">
        <v>211</v>
      </c>
      <c r="C594" s="29" t="s">
        <v>2495</v>
      </c>
      <c r="D594" s="199">
        <v>22</v>
      </c>
      <c r="E594" s="121">
        <v>131</v>
      </c>
      <c r="F594" s="57" t="s">
        <v>2659</v>
      </c>
      <c r="G594" s="49" t="s">
        <v>2659</v>
      </c>
      <c r="H594" s="181">
        <v>39.270000000000003</v>
      </c>
      <c r="I594" s="227">
        <v>3.4122740005092944</v>
      </c>
      <c r="J594" s="106">
        <v>0.33</v>
      </c>
      <c r="K594" s="106">
        <v>0.33500000000000002</v>
      </c>
      <c r="L594" s="83">
        <v>1.5151515151515138</v>
      </c>
      <c r="M594" s="26">
        <v>42054</v>
      </c>
      <c r="N594" s="27">
        <v>42058</v>
      </c>
      <c r="O594" s="26">
        <v>42079</v>
      </c>
      <c r="P594" s="92" t="s">
        <v>3618</v>
      </c>
      <c r="Q594" s="91" t="s">
        <v>2547</v>
      </c>
      <c r="R594" s="224">
        <v>1.34</v>
      </c>
      <c r="S594" s="231">
        <v>56.779661016949156</v>
      </c>
      <c r="T594" s="680">
        <v>28.132611390289398</v>
      </c>
      <c r="U594" s="227">
        <v>16.639830508474578</v>
      </c>
      <c r="V594" s="263">
        <v>12</v>
      </c>
      <c r="W594" s="161">
        <v>2.36</v>
      </c>
      <c r="X594" s="149">
        <v>1.78</v>
      </c>
      <c r="Y594" s="155">
        <v>2.4900000000000002</v>
      </c>
      <c r="Z594" s="149">
        <v>2.2200000000000002</v>
      </c>
      <c r="AA594" s="156">
        <v>12.6</v>
      </c>
      <c r="AB594" s="432">
        <v>10.8</v>
      </c>
      <c r="AC594" s="474">
        <v>12.95</v>
      </c>
      <c r="AD594" s="443">
        <v>19.100000000000001</v>
      </c>
      <c r="AE594" s="474">
        <v>9.34</v>
      </c>
      <c r="AF594" s="723">
        <v>19</v>
      </c>
      <c r="AG594" s="456">
        <v>31390</v>
      </c>
      <c r="AH594" s="655">
        <v>55.03</v>
      </c>
      <c r="AI594" s="767">
        <v>0.6</v>
      </c>
      <c r="AJ594" s="796">
        <v>0.17490305203549336</v>
      </c>
      <c r="AK594" s="688">
        <v>0.5814175660639338</v>
      </c>
      <c r="AL594" s="634">
        <v>1.538461538461533</v>
      </c>
      <c r="AM594" s="631">
        <v>2.1058790679847617</v>
      </c>
      <c r="AN594" s="631">
        <v>3.3406482938779236</v>
      </c>
      <c r="AO594" s="235">
        <v>5.7456955015882327</v>
      </c>
      <c r="AP594" s="808">
        <v>1.32</v>
      </c>
      <c r="AQ594" s="808">
        <v>1.3</v>
      </c>
      <c r="AR594" s="809"/>
      <c r="AS594" s="808">
        <v>1.28</v>
      </c>
      <c r="AT594" s="796">
        <v>1.24</v>
      </c>
      <c r="AU594" s="809"/>
      <c r="AV594" s="810">
        <v>1.1599999999999999</v>
      </c>
      <c r="AW594" s="811">
        <v>1.1200000000000001</v>
      </c>
      <c r="AX594" s="811">
        <v>1.08</v>
      </c>
      <c r="AY594" s="811">
        <v>0.98</v>
      </c>
      <c r="AZ594" s="811">
        <v>0.88</v>
      </c>
      <c r="BA594" s="811">
        <v>0.79</v>
      </c>
      <c r="BB594" s="811">
        <v>0.755</v>
      </c>
      <c r="BC594" s="811">
        <v>0.72499999999999998</v>
      </c>
      <c r="BD594" s="811">
        <v>0.70499999999999996</v>
      </c>
      <c r="BE594" s="812">
        <v>0.7</v>
      </c>
      <c r="BF594" s="811">
        <v>0.68500000000000005</v>
      </c>
      <c r="BG594" s="811">
        <v>0.65749999999999997</v>
      </c>
      <c r="BH594" s="810">
        <v>15.3775</v>
      </c>
      <c r="BI594" s="405">
        <v>1.538461538461533</v>
      </c>
      <c r="BJ594" s="405">
        <v>1.5625</v>
      </c>
      <c r="BK594" s="405">
        <v>3.2258064516129004</v>
      </c>
      <c r="BL594" s="404">
        <v>6.8965517241379448</v>
      </c>
      <c r="BM594" s="404">
        <v>3.5714285714285587</v>
      </c>
      <c r="BN594" s="306">
        <v>3.7037037037036979</v>
      </c>
      <c r="BO594" s="306">
        <v>10.204081632653072</v>
      </c>
      <c r="BP594" s="306">
        <v>11.363636363636353</v>
      </c>
      <c r="BQ594" s="306">
        <v>11.392405063291132</v>
      </c>
      <c r="BR594" s="306">
        <v>4.635761589403975</v>
      </c>
      <c r="BS594" s="306">
        <v>4.1379310344827669</v>
      </c>
      <c r="BT594" s="306">
        <v>2.8368794326241176</v>
      </c>
      <c r="BU594" s="306">
        <v>0.71428571428571175</v>
      </c>
      <c r="BV594" s="306">
        <v>2.1897810218977964</v>
      </c>
      <c r="BW594" s="306">
        <v>4.1825095057034245</v>
      </c>
      <c r="BX594" s="404">
        <v>4.8103815564881991</v>
      </c>
      <c r="BY594" s="405">
        <v>3.4122745730260182</v>
      </c>
      <c r="BZ594" s="788" t="s">
        <v>2441</v>
      </c>
      <c r="CA594" s="486">
        <v>-9.8869082140873594</v>
      </c>
      <c r="CB594" s="348">
        <v>6.7529222943872185</v>
      </c>
      <c r="CC594" s="404">
        <v>55.156159584233698</v>
      </c>
      <c r="CD594" s="570">
        <v>1.4520000000000002</v>
      </c>
      <c r="CE594" s="419">
        <v>1.5972000000000004</v>
      </c>
      <c r="CF594" s="419">
        <v>1.7463784800000004</v>
      </c>
      <c r="CG594" s="419">
        <v>1.9094902300320002</v>
      </c>
      <c r="CH594" s="496">
        <v>2.0878366175169889</v>
      </c>
      <c r="CI594" s="416">
        <v>8.7929053275489899</v>
      </c>
      <c r="CJ594" s="405">
        <v>22.390897192638118</v>
      </c>
      <c r="CK594" s="457">
        <v>0.92</v>
      </c>
      <c r="CL594" s="458">
        <v>21.44</v>
      </c>
      <c r="CM594" s="458">
        <v>-5.24</v>
      </c>
      <c r="CN594" s="525">
        <v>-0.67</v>
      </c>
      <c r="CO594" s="508">
        <v>5.23</v>
      </c>
    </row>
    <row r="595" spans="1:93" ht="11.25" customHeight="1">
      <c r="A595" s="23" t="s">
        <v>3627</v>
      </c>
      <c r="B595" s="24" t="s">
        <v>3628</v>
      </c>
      <c r="C595" s="217" t="s">
        <v>36</v>
      </c>
      <c r="D595" s="199">
        <v>5</v>
      </c>
      <c r="E595" s="24">
        <v>541</v>
      </c>
      <c r="F595" s="57" t="s">
        <v>2659</v>
      </c>
      <c r="G595" s="49" t="s">
        <v>2659</v>
      </c>
      <c r="H595" s="184">
        <v>61.66</v>
      </c>
      <c r="I595" s="227">
        <v>1.751540707103471</v>
      </c>
      <c r="J595" s="126">
        <v>0.23</v>
      </c>
      <c r="K595" s="126">
        <v>0.27</v>
      </c>
      <c r="L595" s="83">
        <v>17.391304347826097</v>
      </c>
      <c r="M595" s="140">
        <v>41927</v>
      </c>
      <c r="N595" s="27">
        <v>41929</v>
      </c>
      <c r="O595" s="28">
        <v>41943</v>
      </c>
      <c r="P595" s="26" t="s">
        <v>237</v>
      </c>
      <c r="Q595" s="627"/>
      <c r="R595" s="224">
        <v>1.08</v>
      </c>
      <c r="S595" s="231">
        <v>32.335329341317369</v>
      </c>
      <c r="T595" s="680">
        <v>64.049227475361192</v>
      </c>
      <c r="U595" s="227">
        <v>18.461077844311376</v>
      </c>
      <c r="V595" s="263">
        <v>7</v>
      </c>
      <c r="W595" s="161">
        <v>3.34</v>
      </c>
      <c r="X595" s="149">
        <v>0.92</v>
      </c>
      <c r="Y595" s="155">
        <v>0.9</v>
      </c>
      <c r="Z595" s="149">
        <v>3.28</v>
      </c>
      <c r="AA595" s="156">
        <v>18.7</v>
      </c>
      <c r="AB595" s="432">
        <v>15</v>
      </c>
      <c r="AC595" s="440">
        <v>20.85</v>
      </c>
      <c r="AD595" s="443">
        <v>60.4</v>
      </c>
      <c r="AE595" s="440">
        <v>20</v>
      </c>
      <c r="AF595" s="723">
        <v>8</v>
      </c>
      <c r="AG595" s="456">
        <v>3292</v>
      </c>
      <c r="AH595" s="653">
        <v>3</v>
      </c>
      <c r="AI595" s="767">
        <v>0</v>
      </c>
      <c r="AJ595" s="796">
        <v>0.46266225449842857</v>
      </c>
      <c r="AK595" s="688">
        <v>1.1281971127273314</v>
      </c>
      <c r="AL595" s="634">
        <v>24.675324675324674</v>
      </c>
      <c r="AM595" s="631">
        <v>28.731917947417294</v>
      </c>
      <c r="AN595" s="631">
        <v>27.944800171705086</v>
      </c>
      <c r="AO595" s="235">
        <v>24.76943067523958</v>
      </c>
      <c r="AP595" s="808">
        <v>0.96</v>
      </c>
      <c r="AQ595" s="808">
        <v>0.77</v>
      </c>
      <c r="AR595" s="809"/>
      <c r="AS595" s="808">
        <v>0.63</v>
      </c>
      <c r="AT595" s="796">
        <v>0.45</v>
      </c>
      <c r="AU595" s="809"/>
      <c r="AV595" s="821">
        <v>0.31</v>
      </c>
      <c r="AW595" s="827">
        <v>0.28000000000000003</v>
      </c>
      <c r="AX595" s="812">
        <v>0.28000000000000003</v>
      </c>
      <c r="AY595" s="811">
        <v>0.28000000000000003</v>
      </c>
      <c r="AZ595" s="811">
        <v>0.26</v>
      </c>
      <c r="BA595" s="811">
        <v>0.14000000000000001</v>
      </c>
      <c r="BB595" s="811">
        <v>0.105</v>
      </c>
      <c r="BC595" s="811">
        <v>3.5000000000000003E-2</v>
      </c>
      <c r="BD595" s="812">
        <v>0.02</v>
      </c>
      <c r="BE595" s="812">
        <v>0.02</v>
      </c>
      <c r="BF595" s="812">
        <v>0.02</v>
      </c>
      <c r="BG595" s="812">
        <v>0.02</v>
      </c>
      <c r="BH595" s="810">
        <v>4.58</v>
      </c>
      <c r="BI595" s="405">
        <v>24.675324675324674</v>
      </c>
      <c r="BJ595" s="405">
        <v>22.222222222222232</v>
      </c>
      <c r="BK595" s="405">
        <v>40</v>
      </c>
      <c r="BL595" s="306">
        <v>45.161290322580648</v>
      </c>
      <c r="BM595" s="404">
        <v>10.714285714285698</v>
      </c>
      <c r="BN595" s="306">
        <v>0</v>
      </c>
      <c r="BO595" s="306">
        <v>0</v>
      </c>
      <c r="BP595" s="306">
        <v>7.6923076923077094</v>
      </c>
      <c r="BQ595" s="306">
        <v>85.714285714285694</v>
      </c>
      <c r="BR595" s="306">
        <v>33.33333333333335</v>
      </c>
      <c r="BS595" s="306">
        <v>200</v>
      </c>
      <c r="BT595" s="306">
        <v>75</v>
      </c>
      <c r="BU595" s="306">
        <v>0</v>
      </c>
      <c r="BV595" s="306">
        <v>0</v>
      </c>
      <c r="BW595" s="306">
        <v>0</v>
      </c>
      <c r="BX595" s="404">
        <v>36.300869978289334</v>
      </c>
      <c r="BY595" s="405">
        <v>51.142259718578913</v>
      </c>
      <c r="BZ595" s="788" t="s">
        <v>2441</v>
      </c>
      <c r="CA595" s="486">
        <v>11.23526303449718</v>
      </c>
      <c r="CB595" s="348">
        <v>29.696340878808556</v>
      </c>
      <c r="CC595" s="404">
        <v>71.710359281437121</v>
      </c>
      <c r="CD595" s="570">
        <v>1.056</v>
      </c>
      <c r="CE595" s="419">
        <v>1.1616000000000002</v>
      </c>
      <c r="CF595" s="419">
        <v>1.2777600000000002</v>
      </c>
      <c r="CG595" s="419">
        <v>1.4055360000000003</v>
      </c>
      <c r="CH595" s="496">
        <v>1.5460896000000004</v>
      </c>
      <c r="CI595" s="416">
        <v>6.4469856000000005</v>
      </c>
      <c r="CJ595" s="405">
        <v>10.455701589361013</v>
      </c>
      <c r="CK595" s="457">
        <v>1.75</v>
      </c>
      <c r="CL595" s="458">
        <v>26.36</v>
      </c>
      <c r="CM595" s="458">
        <v>-3.37</v>
      </c>
      <c r="CN595" s="525">
        <v>7.91</v>
      </c>
      <c r="CO595" s="508">
        <v>12.24</v>
      </c>
    </row>
    <row r="596" spans="1:93" ht="11.25" customHeight="1">
      <c r="A596" s="128" t="s">
        <v>1038</v>
      </c>
      <c r="B596" s="16" t="s">
        <v>1039</v>
      </c>
      <c r="C596" s="194" t="s">
        <v>1007</v>
      </c>
      <c r="D596" s="216">
        <v>12</v>
      </c>
      <c r="E596" s="121">
        <v>252</v>
      </c>
      <c r="F596" s="36" t="s">
        <v>2049</v>
      </c>
      <c r="G596" s="37" t="s">
        <v>1572</v>
      </c>
      <c r="H596" s="183">
        <v>88.22</v>
      </c>
      <c r="I596" s="226">
        <v>1.7229653139877579</v>
      </c>
      <c r="J596" s="127">
        <v>0.34</v>
      </c>
      <c r="K596" s="127">
        <v>0.38</v>
      </c>
      <c r="L596" s="96">
        <v>11.764705882352944</v>
      </c>
      <c r="M596" s="105">
        <v>41808</v>
      </c>
      <c r="N596" s="20">
        <v>41810</v>
      </c>
      <c r="O596" s="21">
        <v>41830</v>
      </c>
      <c r="P596" s="269" t="s">
        <v>919</v>
      </c>
      <c r="Q596" s="16"/>
      <c r="R596" s="225">
        <v>1.52</v>
      </c>
      <c r="S596" s="675">
        <v>107.04225352112677</v>
      </c>
      <c r="T596" s="684">
        <v>229.83459600210955</v>
      </c>
      <c r="U596" s="226">
        <v>62.126760563380287</v>
      </c>
      <c r="V596" s="267">
        <v>1</v>
      </c>
      <c r="W596" s="169">
        <v>1.42</v>
      </c>
      <c r="X596" s="171">
        <v>5.29</v>
      </c>
      <c r="Y596" s="170">
        <v>2.68</v>
      </c>
      <c r="Z596" s="171">
        <v>3.94</v>
      </c>
      <c r="AA596" s="172">
        <v>6.5</v>
      </c>
      <c r="AB596" s="433">
        <v>-56.6</v>
      </c>
      <c r="AC596" s="441">
        <v>6.83</v>
      </c>
      <c r="AD596" s="442">
        <v>-5.2</v>
      </c>
      <c r="AE596" s="441">
        <v>11.74</v>
      </c>
      <c r="AF596" s="724">
        <v>26</v>
      </c>
      <c r="AG596" s="461">
        <v>11411</v>
      </c>
      <c r="AH596" s="678">
        <v>0.4</v>
      </c>
      <c r="AI596" s="768">
        <v>0.38</v>
      </c>
      <c r="AJ596" s="795" t="s">
        <v>462</v>
      </c>
      <c r="AK596" s="794">
        <v>0.7833423284284462</v>
      </c>
      <c r="AL596" s="632">
        <v>9.0909090909090828</v>
      </c>
      <c r="AM596" s="633">
        <v>10.064241629820891</v>
      </c>
      <c r="AN596" s="633">
        <v>16.190525490598983</v>
      </c>
      <c r="AO596" s="234">
        <v>20.668518606776519</v>
      </c>
      <c r="AP596" s="803">
        <v>1.44</v>
      </c>
      <c r="AQ596" s="803">
        <v>1.32</v>
      </c>
      <c r="AR596" s="802"/>
      <c r="AS596" s="803">
        <v>1.22</v>
      </c>
      <c r="AT596" s="795">
        <v>1.08</v>
      </c>
      <c r="AU596" s="802"/>
      <c r="AV596" s="826">
        <v>0.87</v>
      </c>
      <c r="AW596" s="830">
        <v>0.68</v>
      </c>
      <c r="AX596" s="806">
        <v>0.64</v>
      </c>
      <c r="AY596" s="806">
        <v>0.47</v>
      </c>
      <c r="AZ596" s="806">
        <v>0.36</v>
      </c>
      <c r="BA596" s="806">
        <v>0.28000000000000003</v>
      </c>
      <c r="BB596" s="806">
        <v>0.22</v>
      </c>
      <c r="BC596" s="806">
        <v>0.18</v>
      </c>
      <c r="BD596" s="807">
        <v>0.16</v>
      </c>
      <c r="BE596" s="807">
        <v>0.16</v>
      </c>
      <c r="BF596" s="806">
        <v>0.14000000000000001</v>
      </c>
      <c r="BG596" s="806">
        <v>0.105</v>
      </c>
      <c r="BH596" s="805">
        <v>9.3249999999999993</v>
      </c>
      <c r="BI596" s="407">
        <v>9.0909090909090828</v>
      </c>
      <c r="BJ596" s="407">
        <v>8.196721311475418</v>
      </c>
      <c r="BK596" s="407">
        <v>12.962962962962955</v>
      </c>
      <c r="BL596" s="394">
        <v>24.137931034482762</v>
      </c>
      <c r="BM596" s="406">
        <v>27.941176470588225</v>
      </c>
      <c r="BN596" s="394">
        <v>6.25</v>
      </c>
      <c r="BO596" s="394">
        <v>36.170212765957466</v>
      </c>
      <c r="BP596" s="394">
        <v>30.555555555555557</v>
      </c>
      <c r="BQ596" s="394">
        <v>28.571428571428559</v>
      </c>
      <c r="BR596" s="394">
        <v>27.272727272727295</v>
      </c>
      <c r="BS596" s="394">
        <v>22.222222222222232</v>
      </c>
      <c r="BT596" s="394">
        <v>12.5</v>
      </c>
      <c r="BU596" s="394">
        <v>0</v>
      </c>
      <c r="BV596" s="394">
        <v>14.285714285714279</v>
      </c>
      <c r="BW596" s="394">
        <v>33.33333333333335</v>
      </c>
      <c r="BX596" s="406">
        <v>19.566059658490481</v>
      </c>
      <c r="BY596" s="407">
        <v>10.786240712235417</v>
      </c>
      <c r="BZ596" s="787" t="s">
        <v>2441</v>
      </c>
      <c r="CA596" s="682">
        <v>-44.213269758793544</v>
      </c>
      <c r="CB596" s="350">
        <v>17.91349080458674</v>
      </c>
      <c r="CC596" s="406">
        <v>56.407778489116509</v>
      </c>
      <c r="CD596" s="554">
        <v>1.4543999999999999</v>
      </c>
      <c r="CE596" s="417">
        <v>1.55373552</v>
      </c>
      <c r="CF596" s="417">
        <v>1.7091090720000002</v>
      </c>
      <c r="CG596" s="417">
        <v>1.8800199792000003</v>
      </c>
      <c r="CH596" s="495">
        <v>2.0680219771200004</v>
      </c>
      <c r="CI596" s="418">
        <v>8.665286548320001</v>
      </c>
      <c r="CJ596" s="407">
        <v>9.8223606306053064</v>
      </c>
      <c r="CK596" s="462">
        <v>1.81</v>
      </c>
      <c r="CL596" s="463">
        <v>6.06</v>
      </c>
      <c r="CM596" s="463">
        <v>-19.940000000000001</v>
      </c>
      <c r="CN596" s="529">
        <v>-6.78</v>
      </c>
      <c r="CO596" s="530">
        <v>-9.36</v>
      </c>
    </row>
    <row r="597" spans="1:93" ht="11.25" customHeight="1">
      <c r="A597" s="24" t="s">
        <v>244</v>
      </c>
      <c r="B597" s="24" t="s">
        <v>563</v>
      </c>
      <c r="C597" s="29" t="s">
        <v>2495</v>
      </c>
      <c r="D597" s="117">
        <v>5</v>
      </c>
      <c r="E597" s="24">
        <v>486</v>
      </c>
      <c r="F597" s="57" t="s">
        <v>2659</v>
      </c>
      <c r="G597" s="49" t="s">
        <v>2659</v>
      </c>
      <c r="H597" s="184">
        <v>154.05000000000001</v>
      </c>
      <c r="I597" s="227">
        <v>1.947419668938656</v>
      </c>
      <c r="J597" s="126">
        <v>0.65</v>
      </c>
      <c r="K597" s="126">
        <v>0.75</v>
      </c>
      <c r="L597" s="83">
        <v>15.384615384615374</v>
      </c>
      <c r="M597" s="214">
        <v>41696</v>
      </c>
      <c r="N597" s="62">
        <v>41698</v>
      </c>
      <c r="O597" s="63">
        <v>41705</v>
      </c>
      <c r="P597" s="26" t="s">
        <v>3668</v>
      </c>
      <c r="Q597" s="198" t="s">
        <v>3140</v>
      </c>
      <c r="R597" s="224">
        <v>3</v>
      </c>
      <c r="S597" s="231">
        <v>42.253521126760567</v>
      </c>
      <c r="T597" s="680">
        <v>128.1956166025538</v>
      </c>
      <c r="U597" s="227">
        <v>21.697183098591552</v>
      </c>
      <c r="V597" s="263">
        <v>12</v>
      </c>
      <c r="W597" s="161">
        <v>7.1</v>
      </c>
      <c r="X597" s="149">
        <v>1.54</v>
      </c>
      <c r="Y597" s="155">
        <v>1.9</v>
      </c>
      <c r="Z597" s="149">
        <v>5.4</v>
      </c>
      <c r="AA597" s="156">
        <v>32.700000000000003</v>
      </c>
      <c r="AB597" s="432">
        <v>6.8</v>
      </c>
      <c r="AC597" s="440">
        <v>9.73</v>
      </c>
      <c r="AD597" s="443">
        <v>18.399999999999999</v>
      </c>
      <c r="AE597" s="443">
        <v>14.05</v>
      </c>
      <c r="AF597" s="723">
        <v>29</v>
      </c>
      <c r="AG597" s="456">
        <v>43273</v>
      </c>
      <c r="AH597" s="653">
        <v>0.1</v>
      </c>
      <c r="AI597" s="767">
        <v>2.96</v>
      </c>
      <c r="AJ597" s="796" t="s">
        <v>462</v>
      </c>
      <c r="AK597" s="688" t="s">
        <v>462</v>
      </c>
      <c r="AL597" s="634">
        <v>15.384615384615374</v>
      </c>
      <c r="AM597" s="631">
        <v>16.039720840319482</v>
      </c>
      <c r="AN597" s="631" t="s">
        <v>462</v>
      </c>
      <c r="AO597" s="235" t="s">
        <v>462</v>
      </c>
      <c r="AP597" s="808">
        <v>3</v>
      </c>
      <c r="AQ597" s="808">
        <v>2.6</v>
      </c>
      <c r="AR597" s="809"/>
      <c r="AS597" s="808">
        <v>2.2400000000000002</v>
      </c>
      <c r="AT597" s="796">
        <v>1.92</v>
      </c>
      <c r="AU597" s="809"/>
      <c r="AV597" s="821">
        <v>1.6</v>
      </c>
      <c r="AW597" s="827">
        <v>0</v>
      </c>
      <c r="AX597" s="812">
        <v>0</v>
      </c>
      <c r="AY597" s="812">
        <v>0</v>
      </c>
      <c r="AZ597" s="812">
        <v>0</v>
      </c>
      <c r="BA597" s="812">
        <v>0</v>
      </c>
      <c r="BB597" s="812">
        <v>0</v>
      </c>
      <c r="BC597" s="812">
        <v>0</v>
      </c>
      <c r="BD597" s="812">
        <v>0</v>
      </c>
      <c r="BE597" s="812">
        <v>0</v>
      </c>
      <c r="BF597" s="812">
        <v>0</v>
      </c>
      <c r="BG597" s="812">
        <v>0</v>
      </c>
      <c r="BH597" s="810">
        <v>11.36</v>
      </c>
      <c r="BI597" s="405">
        <v>15.384615384615374</v>
      </c>
      <c r="BJ597" s="405">
        <v>16.071428571428559</v>
      </c>
      <c r="BK597" s="405">
        <v>16.666666666666675</v>
      </c>
      <c r="BL597" s="306">
        <v>20</v>
      </c>
      <c r="BM597" s="404">
        <v>0</v>
      </c>
      <c r="BN597" s="306">
        <v>0</v>
      </c>
      <c r="BO597" s="306">
        <v>0</v>
      </c>
      <c r="BP597" s="306">
        <v>0</v>
      </c>
      <c r="BQ597" s="306">
        <v>0</v>
      </c>
      <c r="BR597" s="306">
        <v>0</v>
      </c>
      <c r="BS597" s="306">
        <v>0</v>
      </c>
      <c r="BT597" s="306">
        <v>0</v>
      </c>
      <c r="BU597" s="306">
        <v>0</v>
      </c>
      <c r="BV597" s="306">
        <v>0</v>
      </c>
      <c r="BW597" s="306">
        <v>0</v>
      </c>
      <c r="BX597" s="404">
        <v>4.5415140415140405</v>
      </c>
      <c r="BY597" s="405">
        <v>7.5867197030856239</v>
      </c>
      <c r="BZ597" s="788" t="s">
        <v>2441</v>
      </c>
      <c r="CA597" s="486" t="s">
        <v>462</v>
      </c>
      <c r="CB597" s="348" t="s">
        <v>462</v>
      </c>
      <c r="CC597" s="404">
        <v>56.240686598221806</v>
      </c>
      <c r="CD597" s="570">
        <v>3.2040000000000002</v>
      </c>
      <c r="CE597" s="419">
        <v>3.5157492000000001</v>
      </c>
      <c r="CF597" s="419">
        <v>3.8673241200000006</v>
      </c>
      <c r="CG597" s="419">
        <v>4.2540565320000008</v>
      </c>
      <c r="CH597" s="496">
        <v>4.6794621852000011</v>
      </c>
      <c r="CI597" s="416">
        <v>19.520592037200004</v>
      </c>
      <c r="CJ597" s="405">
        <v>12.671594960856867</v>
      </c>
      <c r="CK597" s="457">
        <v>0.98</v>
      </c>
      <c r="CL597" s="458">
        <v>20.84</v>
      </c>
      <c r="CM597" s="458">
        <v>-0.73</v>
      </c>
      <c r="CN597" s="525">
        <v>5.49</v>
      </c>
      <c r="CO597" s="508">
        <v>6.99</v>
      </c>
    </row>
    <row r="598" spans="1:93" ht="11.25" customHeight="1">
      <c r="A598" s="24" t="s">
        <v>2977</v>
      </c>
      <c r="B598" s="24" t="s">
        <v>2978</v>
      </c>
      <c r="C598" s="29" t="s">
        <v>2495</v>
      </c>
      <c r="D598" s="117">
        <v>6</v>
      </c>
      <c r="E598" s="24">
        <v>460</v>
      </c>
      <c r="F598" s="57" t="s">
        <v>2659</v>
      </c>
      <c r="G598" s="49" t="s">
        <v>2659</v>
      </c>
      <c r="H598" s="184">
        <v>81.86</v>
      </c>
      <c r="I598" s="227">
        <v>1.7102369899828975</v>
      </c>
      <c r="J598" s="126">
        <v>0.3175</v>
      </c>
      <c r="K598" s="126">
        <v>0.35</v>
      </c>
      <c r="L598" s="83">
        <v>10.236220472440927</v>
      </c>
      <c r="M598" s="140">
        <v>42060</v>
      </c>
      <c r="N598" s="27">
        <v>42063</v>
      </c>
      <c r="O598" s="28">
        <v>42078</v>
      </c>
      <c r="P598" s="26" t="s">
        <v>1444</v>
      </c>
      <c r="Q598" s="761"/>
      <c r="R598" s="224">
        <v>1.4</v>
      </c>
      <c r="S598" s="231">
        <v>31.818181818181813</v>
      </c>
      <c r="T598" s="680">
        <v>52.158874970614931</v>
      </c>
      <c r="U598" s="227">
        <v>18.604545454545452</v>
      </c>
      <c r="V598" s="263">
        <v>12</v>
      </c>
      <c r="W598" s="161">
        <v>4.4000000000000004</v>
      </c>
      <c r="X598" s="149">
        <v>1.27</v>
      </c>
      <c r="Y598" s="155">
        <v>2.4900000000000002</v>
      </c>
      <c r="Z598" s="149">
        <v>2.8</v>
      </c>
      <c r="AA598" s="156">
        <v>14.5</v>
      </c>
      <c r="AB598" s="432">
        <v>23.9</v>
      </c>
      <c r="AC598" s="440">
        <v>24.48</v>
      </c>
      <c r="AD598" s="443">
        <v>20.3</v>
      </c>
      <c r="AE598" s="443">
        <v>14.62</v>
      </c>
      <c r="AF598" s="723">
        <v>34</v>
      </c>
      <c r="AG598" s="456">
        <v>68108</v>
      </c>
      <c r="AH598" s="653">
        <v>0.1</v>
      </c>
      <c r="AI598" s="767">
        <v>0.92</v>
      </c>
      <c r="AJ598" s="796">
        <v>0.57014205068652368</v>
      </c>
      <c r="AK598" s="688" t="s">
        <v>462</v>
      </c>
      <c r="AL598" s="634">
        <v>12.765480209348201</v>
      </c>
      <c r="AM598" s="631">
        <v>11.322269979386167</v>
      </c>
      <c r="AN598" s="631">
        <v>11.573883628936432</v>
      </c>
      <c r="AO598" s="235" t="s">
        <v>462</v>
      </c>
      <c r="AP598" s="808">
        <v>1.2442825000000002</v>
      </c>
      <c r="AQ598" s="808">
        <v>1.1034249999999999</v>
      </c>
      <c r="AR598" s="809"/>
      <c r="AS598" s="808">
        <v>0.9978800000000001</v>
      </c>
      <c r="AT598" s="796">
        <v>0.90193000000000001</v>
      </c>
      <c r="AU598" s="809"/>
      <c r="AV598" s="821">
        <v>0.81557500000000005</v>
      </c>
      <c r="AW598" s="827">
        <v>0.71962499999999996</v>
      </c>
      <c r="AX598" s="811">
        <v>0.71962499999999996</v>
      </c>
      <c r="AY598" s="811">
        <v>0.67644749999999998</v>
      </c>
      <c r="AZ598" s="811">
        <v>0.60448500000000005</v>
      </c>
      <c r="BA598" s="811">
        <v>0.28784999999999999</v>
      </c>
      <c r="BB598" s="812">
        <v>0</v>
      </c>
      <c r="BC598" s="812">
        <v>0</v>
      </c>
      <c r="BD598" s="812">
        <v>0</v>
      </c>
      <c r="BE598" s="812">
        <v>0</v>
      </c>
      <c r="BF598" s="812">
        <v>0.17271</v>
      </c>
      <c r="BG598" s="812">
        <v>0.17271</v>
      </c>
      <c r="BH598" s="810">
        <v>8.4165450000000011</v>
      </c>
      <c r="BI598" s="405">
        <v>12.765480209348201</v>
      </c>
      <c r="BJ598" s="405">
        <v>10.576923076923062</v>
      </c>
      <c r="BK598" s="405">
        <v>10.638297872340431</v>
      </c>
      <c r="BL598" s="306">
        <v>10.588235294117631</v>
      </c>
      <c r="BM598" s="404">
        <v>13.333333333333353</v>
      </c>
      <c r="BN598" s="306">
        <v>0</v>
      </c>
      <c r="BO598" s="306">
        <v>6.3829787234042534</v>
      </c>
      <c r="BP598" s="306">
        <v>11.904761904761884</v>
      </c>
      <c r="BQ598" s="306">
        <v>110</v>
      </c>
      <c r="BR598" s="306">
        <v>0</v>
      </c>
      <c r="BS598" s="306">
        <v>0</v>
      </c>
      <c r="BT598" s="306">
        <v>0</v>
      </c>
      <c r="BU598" s="306">
        <v>0</v>
      </c>
      <c r="BV598" s="306">
        <v>0</v>
      </c>
      <c r="BW598" s="306">
        <v>0</v>
      </c>
      <c r="BX598" s="404">
        <v>12.412667360948587</v>
      </c>
      <c r="BY598" s="405">
        <v>26.644876656975487</v>
      </c>
      <c r="BZ598" s="788" t="s">
        <v>2441</v>
      </c>
      <c r="CA598" s="486">
        <v>-5.3204248356261221</v>
      </c>
      <c r="CB598" s="348">
        <v>13.28412061891933</v>
      </c>
      <c r="CC598" s="404">
        <v>69.797727272727286</v>
      </c>
      <c r="CD598" s="570">
        <v>1.3687107500000002</v>
      </c>
      <c r="CE598" s="419">
        <v>1.5055818250000004</v>
      </c>
      <c r="CF598" s="419">
        <v>1.6561400075000006</v>
      </c>
      <c r="CG598" s="419">
        <v>1.8217540082500008</v>
      </c>
      <c r="CH598" s="496">
        <v>2.0039294090750008</v>
      </c>
      <c r="CI598" s="416">
        <v>8.3561159998250041</v>
      </c>
      <c r="CJ598" s="405">
        <v>10.207813339634747</v>
      </c>
      <c r="CK598" s="457">
        <v>1.21</v>
      </c>
      <c r="CL598" s="458">
        <v>39.06</v>
      </c>
      <c r="CM598" s="458">
        <v>-5.99</v>
      </c>
      <c r="CN598" s="525">
        <v>-0.59</v>
      </c>
      <c r="CO598" s="508">
        <v>6.57</v>
      </c>
    </row>
    <row r="599" spans="1:93" ht="11.25" customHeight="1">
      <c r="A599" s="24" t="s">
        <v>93</v>
      </c>
      <c r="B599" s="24" t="s">
        <v>94</v>
      </c>
      <c r="C599" s="98" t="s">
        <v>2727</v>
      </c>
      <c r="D599" s="117">
        <v>18</v>
      </c>
      <c r="E599" s="121">
        <v>161</v>
      </c>
      <c r="F599" s="57" t="s">
        <v>2659</v>
      </c>
      <c r="G599" s="49" t="s">
        <v>2659</v>
      </c>
      <c r="H599" s="184">
        <v>68.64</v>
      </c>
      <c r="I599" s="227">
        <v>1.0198135198135199</v>
      </c>
      <c r="J599" s="113">
        <v>0.14499999999999999</v>
      </c>
      <c r="K599" s="113">
        <v>0.17499999999999999</v>
      </c>
      <c r="L599" s="83">
        <v>20.68965517241379</v>
      </c>
      <c r="M599" s="140">
        <v>41772</v>
      </c>
      <c r="N599" s="27">
        <v>41774</v>
      </c>
      <c r="O599" s="28">
        <v>41795</v>
      </c>
      <c r="P599" s="93" t="s">
        <v>2042</v>
      </c>
      <c r="Q599" s="201"/>
      <c r="R599" s="224">
        <v>0.7</v>
      </c>
      <c r="S599" s="231">
        <v>23.1023102310231</v>
      </c>
      <c r="T599" s="680">
        <v>230.2100541594499</v>
      </c>
      <c r="U599" s="227">
        <v>22.653465346534656</v>
      </c>
      <c r="V599" s="263">
        <v>1</v>
      </c>
      <c r="W599" s="161">
        <v>3.03</v>
      </c>
      <c r="X599" s="149">
        <v>2.0499999999999998</v>
      </c>
      <c r="Y599" s="155">
        <v>1.65</v>
      </c>
      <c r="Z599" s="149">
        <v>10.83</v>
      </c>
      <c r="AA599" s="156">
        <v>50.1</v>
      </c>
      <c r="AB599" s="432">
        <v>15.3</v>
      </c>
      <c r="AC599" s="440">
        <v>11.9</v>
      </c>
      <c r="AD599" s="443">
        <v>23.1</v>
      </c>
      <c r="AE599" s="440">
        <v>11.07</v>
      </c>
      <c r="AF599" s="723">
        <v>28</v>
      </c>
      <c r="AG599" s="456">
        <v>47286</v>
      </c>
      <c r="AH599" s="653">
        <v>0.6</v>
      </c>
      <c r="AI599" s="767">
        <v>0.37</v>
      </c>
      <c r="AJ599" s="796">
        <v>1.0091288937976517</v>
      </c>
      <c r="AK599" s="688">
        <v>1.0165137439558714</v>
      </c>
      <c r="AL599" s="634">
        <v>21.818181818181827</v>
      </c>
      <c r="AM599" s="631">
        <v>23.005378201635086</v>
      </c>
      <c r="AN599" s="631">
        <v>23.310877446725755</v>
      </c>
      <c r="AO599" s="235">
        <v>22.932181276771523</v>
      </c>
      <c r="AP599" s="808">
        <v>0.67</v>
      </c>
      <c r="AQ599" s="808">
        <v>0.55000000000000004</v>
      </c>
      <c r="AR599" s="809"/>
      <c r="AS599" s="808">
        <v>0.44</v>
      </c>
      <c r="AT599" s="796">
        <v>0.36</v>
      </c>
      <c r="AU599" s="809"/>
      <c r="AV599" s="821">
        <v>0.28499999999999998</v>
      </c>
      <c r="AW599" s="821">
        <v>0.23499999999999999</v>
      </c>
      <c r="AX599" s="811">
        <v>0.21</v>
      </c>
      <c r="AY599" s="811">
        <v>0.17</v>
      </c>
      <c r="AZ599" s="811">
        <v>0.13500000000000001</v>
      </c>
      <c r="BA599" s="811">
        <v>0.1125</v>
      </c>
      <c r="BB599" s="811">
        <v>8.5000000000000006E-2</v>
      </c>
      <c r="BC599" s="811">
        <v>6.7500000000000004E-2</v>
      </c>
      <c r="BD599" s="811">
        <v>5.6250000000000001E-2</v>
      </c>
      <c r="BE599" s="811">
        <v>4.3749999999999997E-2</v>
      </c>
      <c r="BF599" s="811">
        <v>3.875E-2</v>
      </c>
      <c r="BG599" s="811">
        <v>3.3750000000000002E-2</v>
      </c>
      <c r="BH599" s="810">
        <v>3.4925000000000002</v>
      </c>
      <c r="BI599" s="405">
        <v>21.818181818181827</v>
      </c>
      <c r="BJ599" s="405">
        <v>25</v>
      </c>
      <c r="BK599" s="405">
        <v>22.222222222222232</v>
      </c>
      <c r="BL599" s="306">
        <v>26.315789473684227</v>
      </c>
      <c r="BM599" s="404">
        <v>21.276595744680836</v>
      </c>
      <c r="BN599" s="306">
        <v>11.904761904761907</v>
      </c>
      <c r="BO599" s="306">
        <v>23.529411764705866</v>
      </c>
      <c r="BP599" s="306">
        <v>25.925925925925931</v>
      </c>
      <c r="BQ599" s="306">
        <v>20</v>
      </c>
      <c r="BR599" s="306">
        <v>32.352941176470587</v>
      </c>
      <c r="BS599" s="306">
        <v>25.925925925925931</v>
      </c>
      <c r="BT599" s="306">
        <v>20</v>
      </c>
      <c r="BU599" s="306">
        <v>28.57142857142858</v>
      </c>
      <c r="BV599" s="306">
        <v>12.903225806451601</v>
      </c>
      <c r="BW599" s="306">
        <v>14.814814814814813</v>
      </c>
      <c r="BX599" s="404">
        <v>22.17074834328362</v>
      </c>
      <c r="BY599" s="405">
        <v>5.5113122500181255</v>
      </c>
      <c r="BZ599" s="788" t="s">
        <v>2441</v>
      </c>
      <c r="CA599" s="486">
        <v>1.6772256200046201</v>
      </c>
      <c r="CB599" s="348">
        <v>24.330690966539276</v>
      </c>
      <c r="CC599" s="404">
        <v>76.714422442244228</v>
      </c>
      <c r="CD599" s="570">
        <v>0.7370000000000001</v>
      </c>
      <c r="CE599" s="419">
        <v>0.8107000000000002</v>
      </c>
      <c r="CF599" s="419">
        <v>0.89177000000000028</v>
      </c>
      <c r="CG599" s="419">
        <v>0.98094700000000035</v>
      </c>
      <c r="CH599" s="496">
        <v>1.0790417000000005</v>
      </c>
      <c r="CI599" s="416">
        <v>4.4994587000000017</v>
      </c>
      <c r="CJ599" s="405">
        <v>6.5551554487179517</v>
      </c>
      <c r="CK599" s="457">
        <v>0.65</v>
      </c>
      <c r="CL599" s="458">
        <v>33.36</v>
      </c>
      <c r="CM599" s="458">
        <v>-1.76</v>
      </c>
      <c r="CN599" s="525">
        <v>1.85</v>
      </c>
      <c r="CO599" s="508">
        <v>13.67</v>
      </c>
    </row>
    <row r="600" spans="1:93" ht="11.25" customHeight="1">
      <c r="A600" s="32" t="s">
        <v>3640</v>
      </c>
      <c r="B600" s="32" t="s">
        <v>3207</v>
      </c>
      <c r="C600" s="35" t="s">
        <v>497</v>
      </c>
      <c r="D600" s="118">
        <v>28</v>
      </c>
      <c r="E600" s="121">
        <v>97</v>
      </c>
      <c r="F600" s="40" t="s">
        <v>2049</v>
      </c>
      <c r="G600" s="42" t="s">
        <v>2049</v>
      </c>
      <c r="H600" s="162">
        <v>51.95</v>
      </c>
      <c r="I600" s="229">
        <v>3.2338787295476417</v>
      </c>
      <c r="J600" s="112">
        <v>0.4</v>
      </c>
      <c r="K600" s="112">
        <v>0.42</v>
      </c>
      <c r="L600" s="84">
        <v>4.9999999999999822</v>
      </c>
      <c r="M600" s="215">
        <v>41943</v>
      </c>
      <c r="N600" s="44">
        <v>41947</v>
      </c>
      <c r="O600" s="34">
        <v>41957</v>
      </c>
      <c r="P600" s="268" t="s">
        <v>1522</v>
      </c>
      <c r="Q600" s="1178"/>
      <c r="R600" s="192">
        <v>1.68</v>
      </c>
      <c r="S600" s="672">
        <v>48.137535816618907</v>
      </c>
      <c r="T600" s="673">
        <v>1.5900332784130722</v>
      </c>
      <c r="U600" s="229">
        <v>14.885386819484241</v>
      </c>
      <c r="V600" s="493">
        <v>12</v>
      </c>
      <c r="W600" s="162">
        <v>3.49</v>
      </c>
      <c r="X600" s="150">
        <v>1.86</v>
      </c>
      <c r="Y600" s="157">
        <v>4.2</v>
      </c>
      <c r="Z600" s="150">
        <v>1.56</v>
      </c>
      <c r="AA600" s="158">
        <v>10.7</v>
      </c>
      <c r="AB600" s="434">
        <v>1.7</v>
      </c>
      <c r="AC600" s="444">
        <v>3.29</v>
      </c>
      <c r="AD600" s="445">
        <v>3.5</v>
      </c>
      <c r="AE600" s="444">
        <v>8</v>
      </c>
      <c r="AF600" s="725">
        <v>4</v>
      </c>
      <c r="AG600" s="625">
        <v>774</v>
      </c>
      <c r="AH600" s="679">
        <v>2.8</v>
      </c>
      <c r="AI600" s="769">
        <v>0.81</v>
      </c>
      <c r="AJ600" s="797">
        <v>1.5866146493233606</v>
      </c>
      <c r="AK600" s="686">
        <v>0.92012522404378794</v>
      </c>
      <c r="AL600" s="635">
        <v>5.1948051948051965</v>
      </c>
      <c r="AM600" s="636">
        <v>4.9854207162802533</v>
      </c>
      <c r="AN600" s="636">
        <v>5.5531512726317622</v>
      </c>
      <c r="AO600" s="639">
        <v>6.0352125205595852</v>
      </c>
      <c r="AP600" s="814">
        <v>1.62</v>
      </c>
      <c r="AQ600" s="814">
        <v>1.54</v>
      </c>
      <c r="AR600" s="815"/>
      <c r="AS600" s="814">
        <v>1.46</v>
      </c>
      <c r="AT600" s="797">
        <v>1.4</v>
      </c>
      <c r="AU600" s="815"/>
      <c r="AV600" s="828">
        <v>1.3290899999999999</v>
      </c>
      <c r="AW600" s="829">
        <v>1.2363999999999999</v>
      </c>
      <c r="AX600" s="817">
        <v>1.2</v>
      </c>
      <c r="AY600" s="817">
        <v>1.1272</v>
      </c>
      <c r="AZ600" s="817">
        <v>1.0411999999999999</v>
      </c>
      <c r="BA600" s="817">
        <v>0.96910000000000007</v>
      </c>
      <c r="BB600" s="820">
        <v>0.90159999999999996</v>
      </c>
      <c r="BC600" s="817">
        <v>0.84009999999999996</v>
      </c>
      <c r="BD600" s="817">
        <v>0.79239999999999999</v>
      </c>
      <c r="BE600" s="817">
        <v>0.75159999999999993</v>
      </c>
      <c r="BF600" s="820">
        <v>0.73799999999999999</v>
      </c>
      <c r="BG600" s="817">
        <v>0.7034999999999999</v>
      </c>
      <c r="BH600" s="816">
        <v>17.650189999999998</v>
      </c>
      <c r="BI600" s="409">
        <v>5.1948051948051965</v>
      </c>
      <c r="BJ600" s="409">
        <v>5.4794520547945202</v>
      </c>
      <c r="BK600" s="409">
        <v>4.2857142857142927</v>
      </c>
      <c r="BL600" s="395">
        <v>5.3352293674619578</v>
      </c>
      <c r="BM600" s="408">
        <v>7.4967648010352494</v>
      </c>
      <c r="BN600" s="395">
        <v>3.0333333333333323</v>
      </c>
      <c r="BO600" s="395">
        <v>6.4584811923349861</v>
      </c>
      <c r="BP600" s="395">
        <v>8.2597003457549167</v>
      </c>
      <c r="BQ600" s="395">
        <v>7.4398926839335244</v>
      </c>
      <c r="BR600" s="395">
        <v>7.4866903283052455</v>
      </c>
      <c r="BS600" s="395">
        <v>7.3205570765385142</v>
      </c>
      <c r="BT600" s="395">
        <v>6.0196870267541502</v>
      </c>
      <c r="BU600" s="395">
        <v>5.4284193720063989</v>
      </c>
      <c r="BV600" s="395">
        <v>1.8428184281842785</v>
      </c>
      <c r="BW600" s="395">
        <v>4.9040511727079128</v>
      </c>
      <c r="BX600" s="408">
        <v>5.7323731109109648</v>
      </c>
      <c r="BY600" s="409">
        <v>1.7208771642119227</v>
      </c>
      <c r="BZ600" s="654" t="s">
        <v>2637</v>
      </c>
      <c r="CA600" s="487">
        <v>-6.0983568173048379</v>
      </c>
      <c r="CB600" s="349">
        <v>8.787030002179403</v>
      </c>
      <c r="CC600" s="408">
        <v>55.053189143983566</v>
      </c>
      <c r="CD600" s="574">
        <v>1.64754</v>
      </c>
      <c r="CE600" s="420">
        <v>1.7017440659999998</v>
      </c>
      <c r="CF600" s="420">
        <v>1.83788359128</v>
      </c>
      <c r="CG600" s="420">
        <v>1.9849142785824001</v>
      </c>
      <c r="CH600" s="497">
        <v>2.1437074208689921</v>
      </c>
      <c r="CI600" s="421">
        <v>9.3157893567313916</v>
      </c>
      <c r="CJ600" s="409">
        <v>17.932222053380926</v>
      </c>
      <c r="CK600" s="468">
        <v>0.83</v>
      </c>
      <c r="CL600" s="469">
        <v>21.38</v>
      </c>
      <c r="CM600" s="469">
        <v>-8.41</v>
      </c>
      <c r="CN600" s="470">
        <v>-0.84</v>
      </c>
      <c r="CO600" s="471">
        <v>9.1300000000000008</v>
      </c>
    </row>
    <row r="601" spans="1:93" ht="11.25" customHeight="1">
      <c r="A601" s="16" t="s">
        <v>3096</v>
      </c>
      <c r="B601" s="16" t="s">
        <v>3097</v>
      </c>
      <c r="C601" s="22" t="s">
        <v>2791</v>
      </c>
      <c r="D601" s="116">
        <v>49</v>
      </c>
      <c r="E601" s="121">
        <v>18</v>
      </c>
      <c r="F601" s="78" t="s">
        <v>2659</v>
      </c>
      <c r="G601" s="50" t="s">
        <v>2659</v>
      </c>
      <c r="H601" s="169">
        <v>32.979999999999997</v>
      </c>
      <c r="I601" s="226">
        <v>0.97028502122498506</v>
      </c>
      <c r="J601" s="1101">
        <v>7.7670000000000003E-2</v>
      </c>
      <c r="K601" s="127">
        <v>0.08</v>
      </c>
      <c r="L601" s="1113">
        <v>2.9998712501609459</v>
      </c>
      <c r="M601" s="105">
        <v>42062</v>
      </c>
      <c r="N601" s="20">
        <v>42066</v>
      </c>
      <c r="O601" s="21">
        <v>42090</v>
      </c>
      <c r="P601" s="269" t="s">
        <v>464</v>
      </c>
      <c r="Q601" s="991" t="s">
        <v>3363</v>
      </c>
      <c r="R601" s="938">
        <v>0.32</v>
      </c>
      <c r="S601" s="675">
        <v>31.067961165048541</v>
      </c>
      <c r="T601" s="676">
        <v>102.7983305923557</v>
      </c>
      <c r="U601" s="226">
        <v>32.019417475728154</v>
      </c>
      <c r="V601" s="677">
        <v>12</v>
      </c>
      <c r="W601" s="169">
        <v>1.03</v>
      </c>
      <c r="X601" s="171">
        <v>3.56</v>
      </c>
      <c r="Y601" s="170">
        <v>3.71</v>
      </c>
      <c r="Z601" s="171">
        <v>2.89</v>
      </c>
      <c r="AA601" s="172">
        <v>9.1999999999999993</v>
      </c>
      <c r="AB601" s="433">
        <v>19.3</v>
      </c>
      <c r="AC601" s="441">
        <v>0</v>
      </c>
      <c r="AD601" s="442">
        <v>10.5</v>
      </c>
      <c r="AE601" s="441">
        <v>9</v>
      </c>
      <c r="AF601" s="724">
        <v>0</v>
      </c>
      <c r="AG601" s="461">
        <v>2009</v>
      </c>
      <c r="AH601" s="678">
        <v>30.9</v>
      </c>
      <c r="AI601" s="768">
        <v>0.01</v>
      </c>
      <c r="AJ601" s="795">
        <v>0.27138737856222567</v>
      </c>
      <c r="AK601" s="794">
        <v>0.9742922922720213</v>
      </c>
      <c r="AL601" s="634">
        <v>3</v>
      </c>
      <c r="AM601" s="631">
        <v>2.7494012047675431</v>
      </c>
      <c r="AN601" s="631">
        <v>2.8495674749033695</v>
      </c>
      <c r="AO601" s="638">
        <v>2.9247562538530003</v>
      </c>
      <c r="AP601" s="808">
        <v>0.30841747572815537</v>
      </c>
      <c r="AQ601" s="808">
        <v>0.29943444245451978</v>
      </c>
      <c r="AR601" s="809"/>
      <c r="AS601" s="808">
        <v>0.29071305092671823</v>
      </c>
      <c r="AT601" s="796">
        <v>0.2843158553330204</v>
      </c>
      <c r="AU601" s="809"/>
      <c r="AV601" s="821">
        <v>0.27603481100293242</v>
      </c>
      <c r="AW601" s="821">
        <v>0.26799496213876933</v>
      </c>
      <c r="AX601" s="811">
        <v>0.26018928362987276</v>
      </c>
      <c r="AY601" s="811">
        <v>0.25261095498045899</v>
      </c>
      <c r="AZ601" s="811">
        <v>0.24525335434996057</v>
      </c>
      <c r="BA601" s="811">
        <v>0.23811005276695163</v>
      </c>
      <c r="BB601" s="811">
        <v>0.23117480851160346</v>
      </c>
      <c r="BC601" s="811">
        <v>0.22444156166175103</v>
      </c>
      <c r="BD601" s="811">
        <v>0.21790442879781668</v>
      </c>
      <c r="BE601" s="811">
        <v>0.21155769786195772</v>
      </c>
      <c r="BF601" s="811">
        <v>0.2053958231669491</v>
      </c>
      <c r="BG601" s="811">
        <v>0.19941342055043565</v>
      </c>
      <c r="BH601" s="810">
        <v>4.0129619838618726</v>
      </c>
      <c r="BI601" s="405">
        <v>3</v>
      </c>
      <c r="BJ601" s="405">
        <v>3</v>
      </c>
      <c r="BK601" s="405">
        <v>2.2500312500000286</v>
      </c>
      <c r="BL601" s="306">
        <v>3</v>
      </c>
      <c r="BM601" s="404">
        <v>3</v>
      </c>
      <c r="BN601" s="306">
        <v>3.0000000000001581</v>
      </c>
      <c r="BO601" s="306">
        <v>3</v>
      </c>
      <c r="BP601" s="306">
        <v>2.9999999999998472</v>
      </c>
      <c r="BQ601" s="306">
        <v>3.0000000000001581</v>
      </c>
      <c r="BR601" s="306">
        <v>3.0000000000000249</v>
      </c>
      <c r="BS601" s="306">
        <v>2.9999999999999583</v>
      </c>
      <c r="BT601" s="306">
        <v>2.9999999999999361</v>
      </c>
      <c r="BU601" s="306">
        <v>3.0000000000001137</v>
      </c>
      <c r="BV601" s="306">
        <v>3.0000000000000693</v>
      </c>
      <c r="BW601" s="306">
        <v>3.0000000000001803</v>
      </c>
      <c r="BX601" s="404">
        <v>2.950002083333366</v>
      </c>
      <c r="BY601" s="405">
        <v>0.18707507421914227</v>
      </c>
      <c r="BZ601" s="788" t="s">
        <v>1862</v>
      </c>
      <c r="CA601" s="486">
        <v>-28.199564979599799</v>
      </c>
      <c r="CB601" s="348">
        <v>3.8198524961283544</v>
      </c>
      <c r="CC601" s="404">
        <v>47.488061269431441</v>
      </c>
      <c r="CD601" s="570">
        <v>0.33925922330097091</v>
      </c>
      <c r="CE601" s="417">
        <v>0.33925922330097091</v>
      </c>
      <c r="CF601" s="417">
        <v>0.36979255339805833</v>
      </c>
      <c r="CG601" s="417">
        <v>0.4030738832038836</v>
      </c>
      <c r="CH601" s="495">
        <v>0.43935053269223318</v>
      </c>
      <c r="CI601" s="418">
        <v>1.8907354158961169</v>
      </c>
      <c r="CJ601" s="407">
        <v>5.7329757910737325</v>
      </c>
      <c r="CK601" s="462">
        <v>0.87</v>
      </c>
      <c r="CL601" s="463">
        <v>27.43</v>
      </c>
      <c r="CM601" s="463">
        <v>-6.55</v>
      </c>
      <c r="CN601" s="464">
        <v>4.96</v>
      </c>
      <c r="CO601" s="465">
        <v>13.34</v>
      </c>
    </row>
    <row r="602" spans="1:93" ht="11.25" customHeight="1">
      <c r="A602" s="24" t="s">
        <v>3620</v>
      </c>
      <c r="B602" s="24" t="s">
        <v>3621</v>
      </c>
      <c r="C602" s="29" t="s">
        <v>3417</v>
      </c>
      <c r="D602" s="117">
        <v>9</v>
      </c>
      <c r="E602" s="24">
        <v>356</v>
      </c>
      <c r="F602" s="38" t="s">
        <v>1572</v>
      </c>
      <c r="G602" s="39" t="s">
        <v>1572</v>
      </c>
      <c r="H602" s="184">
        <v>53.25</v>
      </c>
      <c r="I602" s="227">
        <v>0.95148669796557128</v>
      </c>
      <c r="J602" s="126">
        <v>0.11333333333333334</v>
      </c>
      <c r="K602" s="126">
        <v>0.12666666666666668</v>
      </c>
      <c r="L602" s="83">
        <v>11.764705882352944</v>
      </c>
      <c r="M602" s="501">
        <v>41730</v>
      </c>
      <c r="N602" s="329">
        <v>41732</v>
      </c>
      <c r="O602" s="330">
        <v>41760</v>
      </c>
      <c r="P602" s="26" t="s">
        <v>1515</v>
      </c>
      <c r="Q602" s="198"/>
      <c r="R602" s="224">
        <v>0.50666666666666671</v>
      </c>
      <c r="S602" s="231">
        <v>12.63507896924356</v>
      </c>
      <c r="T602" s="680">
        <v>-4.9740814986120814</v>
      </c>
      <c r="U602" s="227">
        <v>13.279301745635911</v>
      </c>
      <c r="V602" s="263">
        <v>12</v>
      </c>
      <c r="W602" s="161">
        <v>4.01</v>
      </c>
      <c r="X602" s="149">
        <v>1.62</v>
      </c>
      <c r="Y602" s="155">
        <v>1.76</v>
      </c>
      <c r="Z602" s="149">
        <v>1.53</v>
      </c>
      <c r="AA602" s="156">
        <v>12.7</v>
      </c>
      <c r="AB602" s="432">
        <v>5.3</v>
      </c>
      <c r="AC602" s="440">
        <v>9.35</v>
      </c>
      <c r="AD602" s="443">
        <v>11.9</v>
      </c>
      <c r="AE602" s="443">
        <v>8.1999999999999993</v>
      </c>
      <c r="AF602" s="723">
        <v>18</v>
      </c>
      <c r="AG602" s="456">
        <v>6850</v>
      </c>
      <c r="AH602" s="653">
        <v>1.2</v>
      </c>
      <c r="AI602" s="767">
        <v>0.28000000000000003</v>
      </c>
      <c r="AJ602" s="796">
        <v>1.2322667441967501</v>
      </c>
      <c r="AK602" s="688">
        <v>1.5125217852792634</v>
      </c>
      <c r="AL602" s="634">
        <v>12.121212121212132</v>
      </c>
      <c r="AM602" s="631">
        <v>18.621915922303089</v>
      </c>
      <c r="AN602" s="631">
        <v>14.663974255941326</v>
      </c>
      <c r="AO602" s="235">
        <v>9.6950499481459396</v>
      </c>
      <c r="AP602" s="808">
        <v>0.49333333333333335</v>
      </c>
      <c r="AQ602" s="808">
        <v>0.44</v>
      </c>
      <c r="AR602" s="809"/>
      <c r="AS602" s="808">
        <v>0.38</v>
      </c>
      <c r="AT602" s="796">
        <v>0.29555999999999999</v>
      </c>
      <c r="AU602" s="809"/>
      <c r="AV602" s="821">
        <v>0.27111111111111114</v>
      </c>
      <c r="AW602" s="827">
        <v>0.24888888888888891</v>
      </c>
      <c r="AX602" s="811">
        <v>0.24444444444444446</v>
      </c>
      <c r="AY602" s="811">
        <v>0.23111111111111113</v>
      </c>
      <c r="AZ602" s="811">
        <v>0.21333333333333335</v>
      </c>
      <c r="BA602" s="812">
        <v>0.19555555555555557</v>
      </c>
      <c r="BB602" s="812">
        <v>0.19555555555555557</v>
      </c>
      <c r="BC602" s="811">
        <v>0.16888888888888889</v>
      </c>
      <c r="BD602" s="812">
        <v>0.16</v>
      </c>
      <c r="BE602" s="812">
        <v>0.16</v>
      </c>
      <c r="BF602" s="812">
        <v>0.16</v>
      </c>
      <c r="BG602" s="812">
        <v>0.16</v>
      </c>
      <c r="BH602" s="810">
        <v>4.0177822222222233</v>
      </c>
      <c r="BI602" s="405">
        <v>12.121212121212132</v>
      </c>
      <c r="BJ602" s="405">
        <v>15.789473684210531</v>
      </c>
      <c r="BK602" s="405">
        <v>28.569495195560979</v>
      </c>
      <c r="BL602" s="306">
        <v>9.0180327868852217</v>
      </c>
      <c r="BM602" s="404">
        <v>8.9285714285714199</v>
      </c>
      <c r="BN602" s="306">
        <v>1.8181818181818077</v>
      </c>
      <c r="BO602" s="306">
        <v>5.7692307692307709</v>
      </c>
      <c r="BP602" s="306">
        <v>8.333333333333325</v>
      </c>
      <c r="BQ602" s="306">
        <v>9.0909090909090828</v>
      </c>
      <c r="BR602" s="306">
        <v>0</v>
      </c>
      <c r="BS602" s="306">
        <v>15.789473684210531</v>
      </c>
      <c r="BT602" s="306">
        <v>5.555555555555558</v>
      </c>
      <c r="BU602" s="306">
        <v>0</v>
      </c>
      <c r="BV602" s="306">
        <v>0</v>
      </c>
      <c r="BW602" s="306">
        <v>0</v>
      </c>
      <c r="BX602" s="404">
        <v>8.0522312978574249</v>
      </c>
      <c r="BY602" s="405">
        <v>7.6147477363335865</v>
      </c>
      <c r="BZ602" s="788" t="s">
        <v>2637</v>
      </c>
      <c r="CA602" s="486">
        <v>2.3361592082709866</v>
      </c>
      <c r="CB602" s="348">
        <v>15.615460953906897</v>
      </c>
      <c r="CC602" s="404">
        <v>74.937202551513721</v>
      </c>
      <c r="CD602" s="570">
        <v>0.51947999999999994</v>
      </c>
      <c r="CE602" s="419">
        <v>0.56805137999999988</v>
      </c>
      <c r="CF602" s="419">
        <v>0.61463159315999993</v>
      </c>
      <c r="CG602" s="419">
        <v>0.66503138379911997</v>
      </c>
      <c r="CH602" s="496">
        <v>0.71956395727064781</v>
      </c>
      <c r="CI602" s="416">
        <v>3.0867583142297672</v>
      </c>
      <c r="CJ602" s="405">
        <v>5.7967292286005012</v>
      </c>
      <c r="CK602" s="457">
        <v>1.1599999999999999</v>
      </c>
      <c r="CL602" s="458">
        <v>7.38</v>
      </c>
      <c r="CM602" s="458">
        <v>-5.29</v>
      </c>
      <c r="CN602" s="525">
        <v>0.71</v>
      </c>
      <c r="CO602" s="508">
        <v>-0.05</v>
      </c>
    </row>
    <row r="603" spans="1:93" ht="11.25" customHeight="1">
      <c r="A603" s="24" t="s">
        <v>3555</v>
      </c>
      <c r="B603" s="24" t="s">
        <v>2994</v>
      </c>
      <c r="C603" s="217" t="s">
        <v>3547</v>
      </c>
      <c r="D603" s="117">
        <v>6</v>
      </c>
      <c r="E603" s="24">
        <v>438</v>
      </c>
      <c r="F603" s="38" t="s">
        <v>2049</v>
      </c>
      <c r="G603" s="39" t="s">
        <v>2049</v>
      </c>
      <c r="H603" s="184">
        <v>67.650000000000006</v>
      </c>
      <c r="I603" s="227">
        <v>1.4781966001478195</v>
      </c>
      <c r="J603" s="126">
        <v>0.2</v>
      </c>
      <c r="K603" s="126">
        <v>0.25</v>
      </c>
      <c r="L603" s="83">
        <v>25</v>
      </c>
      <c r="M603" s="140">
        <v>41992</v>
      </c>
      <c r="N603" s="27">
        <v>41996</v>
      </c>
      <c r="O603" s="28">
        <v>42016</v>
      </c>
      <c r="P603" s="93" t="s">
        <v>1242</v>
      </c>
      <c r="Q603" s="627"/>
      <c r="R603" s="224">
        <v>1</v>
      </c>
      <c r="S603" s="231">
        <v>31.948881789137378</v>
      </c>
      <c r="T603" s="680">
        <v>196.79401605477361</v>
      </c>
      <c r="U603" s="227">
        <v>21.613418530351439</v>
      </c>
      <c r="V603" s="263">
        <v>10</v>
      </c>
      <c r="W603" s="161">
        <v>3.13</v>
      </c>
      <c r="X603" s="149">
        <v>1.44</v>
      </c>
      <c r="Y603" s="155">
        <v>1.72</v>
      </c>
      <c r="Z603" s="149">
        <v>9.17</v>
      </c>
      <c r="AA603" s="156">
        <v>44.2</v>
      </c>
      <c r="AB603" s="432">
        <v>15.3</v>
      </c>
      <c r="AC603" s="440">
        <v>14.01</v>
      </c>
      <c r="AD603" s="443">
        <v>28.3</v>
      </c>
      <c r="AE603" s="443">
        <v>15</v>
      </c>
      <c r="AF603" s="723">
        <v>5</v>
      </c>
      <c r="AG603" s="456">
        <v>3788</v>
      </c>
      <c r="AH603" s="653">
        <v>1.8</v>
      </c>
      <c r="AI603" s="767">
        <v>1.04</v>
      </c>
      <c r="AJ603" s="796">
        <v>0.76582573776117147</v>
      </c>
      <c r="AK603" s="688">
        <v>0.73301262162990211</v>
      </c>
      <c r="AL603" s="634">
        <v>42.857142857142861</v>
      </c>
      <c r="AM603" s="631">
        <v>25.99210498948732</v>
      </c>
      <c r="AN603" s="631">
        <v>21.672868378641152</v>
      </c>
      <c r="AO603" s="235">
        <v>29.566842014875672</v>
      </c>
      <c r="AP603" s="808">
        <v>0.8</v>
      </c>
      <c r="AQ603" s="808">
        <v>0.56000000000000005</v>
      </c>
      <c r="AR603" s="809"/>
      <c r="AS603" s="808">
        <v>0.44</v>
      </c>
      <c r="AT603" s="796">
        <v>0.4</v>
      </c>
      <c r="AU603" s="809"/>
      <c r="AV603" s="821">
        <v>0.36</v>
      </c>
      <c r="AW603" s="827">
        <v>0.3</v>
      </c>
      <c r="AX603" s="811">
        <v>0.3</v>
      </c>
      <c r="AY603" s="811">
        <v>0.24</v>
      </c>
      <c r="AZ603" s="811">
        <v>0.18</v>
      </c>
      <c r="BA603" s="811">
        <v>0.12</v>
      </c>
      <c r="BB603" s="812">
        <v>0.06</v>
      </c>
      <c r="BC603" s="812">
        <v>0.06</v>
      </c>
      <c r="BD603" s="812">
        <v>0.06</v>
      </c>
      <c r="BE603" s="812">
        <v>0.06</v>
      </c>
      <c r="BF603" s="812">
        <v>0.06</v>
      </c>
      <c r="BG603" s="812">
        <v>0.06</v>
      </c>
      <c r="BH603" s="810">
        <v>4.0599999999999996</v>
      </c>
      <c r="BI603" s="405">
        <v>42.857142857142861</v>
      </c>
      <c r="BJ603" s="405">
        <v>27.272727272727295</v>
      </c>
      <c r="BK603" s="405">
        <v>9.9999999999999858</v>
      </c>
      <c r="BL603" s="306">
        <v>11.111111111111116</v>
      </c>
      <c r="BM603" s="404">
        <v>20</v>
      </c>
      <c r="BN603" s="306">
        <v>0</v>
      </c>
      <c r="BO603" s="306">
        <v>25</v>
      </c>
      <c r="BP603" s="306">
        <v>33.333333333333329</v>
      </c>
      <c r="BQ603" s="306">
        <v>50</v>
      </c>
      <c r="BR603" s="306">
        <v>100</v>
      </c>
      <c r="BS603" s="306">
        <v>0</v>
      </c>
      <c r="BT603" s="306">
        <v>0</v>
      </c>
      <c r="BU603" s="306">
        <v>0</v>
      </c>
      <c r="BV603" s="306">
        <v>0</v>
      </c>
      <c r="BW603" s="306">
        <v>0</v>
      </c>
      <c r="BX603" s="404">
        <v>21.304954304954308</v>
      </c>
      <c r="BY603" s="405">
        <v>26.622782322617113</v>
      </c>
      <c r="BZ603" s="788" t="s">
        <v>2441</v>
      </c>
      <c r="CA603" s="486">
        <v>1.5376464484375312</v>
      </c>
      <c r="CB603" s="348">
        <v>23.15106497878897</v>
      </c>
      <c r="CC603" s="404">
        <v>73.20376996805112</v>
      </c>
      <c r="CD603" s="570">
        <v>0.88</v>
      </c>
      <c r="CE603" s="419">
        <v>0.96800000000000019</v>
      </c>
      <c r="CF603" s="419">
        <v>1.0648000000000002</v>
      </c>
      <c r="CG603" s="419">
        <v>1.1712800000000003</v>
      </c>
      <c r="CH603" s="496">
        <v>1.2884080000000004</v>
      </c>
      <c r="CI603" s="416">
        <v>5.3724880000000015</v>
      </c>
      <c r="CJ603" s="405">
        <v>7.9415934959349608</v>
      </c>
      <c r="CK603" s="457">
        <v>0.87</v>
      </c>
      <c r="CL603" s="458">
        <v>21.79</v>
      </c>
      <c r="CM603" s="458">
        <v>-2.66</v>
      </c>
      <c r="CN603" s="525">
        <v>4.8099999999999996</v>
      </c>
      <c r="CO603" s="508">
        <v>8.81</v>
      </c>
    </row>
    <row r="604" spans="1:93" ht="11.25" customHeight="1">
      <c r="A604" s="24" t="s">
        <v>1274</v>
      </c>
      <c r="B604" s="24" t="s">
        <v>615</v>
      </c>
      <c r="C604" s="217" t="s">
        <v>3314</v>
      </c>
      <c r="D604" s="117">
        <v>5</v>
      </c>
      <c r="E604" s="24">
        <v>505</v>
      </c>
      <c r="F604" s="57" t="s">
        <v>2659</v>
      </c>
      <c r="G604" s="49" t="s">
        <v>2659</v>
      </c>
      <c r="H604" s="184">
        <v>88.12</v>
      </c>
      <c r="I604" s="227">
        <v>0.72628234226055377</v>
      </c>
      <c r="J604" s="126">
        <v>0.13</v>
      </c>
      <c r="K604" s="126">
        <v>0.16</v>
      </c>
      <c r="L604" s="83">
        <v>23.076923076923084</v>
      </c>
      <c r="M604" s="140">
        <v>41774</v>
      </c>
      <c r="N604" s="27">
        <v>41778</v>
      </c>
      <c r="O604" s="28">
        <v>41793</v>
      </c>
      <c r="P604" s="93" t="s">
        <v>1884</v>
      </c>
      <c r="Q604" s="24"/>
      <c r="R604" s="224">
        <v>0.64</v>
      </c>
      <c r="S604" s="231">
        <v>23.970037453183522</v>
      </c>
      <c r="T604" s="647">
        <v>268.94730521327364</v>
      </c>
      <c r="U604" s="227">
        <v>33.00374531835206</v>
      </c>
      <c r="V604" s="492">
        <v>12</v>
      </c>
      <c r="W604" s="161">
        <v>2.67</v>
      </c>
      <c r="X604" s="149">
        <v>1.99</v>
      </c>
      <c r="Y604" s="155">
        <v>2.1</v>
      </c>
      <c r="Z604" s="149">
        <v>9.2799999999999994</v>
      </c>
      <c r="AA604" s="156">
        <v>29.7</v>
      </c>
      <c r="AB604" s="432">
        <v>14.7</v>
      </c>
      <c r="AC604" s="440">
        <v>15.36</v>
      </c>
      <c r="AD604" s="443">
        <v>26.5</v>
      </c>
      <c r="AE604" s="440">
        <v>16.559999999999999</v>
      </c>
      <c r="AF604" s="723">
        <v>28</v>
      </c>
      <c r="AG604" s="456">
        <v>12001</v>
      </c>
      <c r="AH604" s="653">
        <v>0.2</v>
      </c>
      <c r="AI604" s="767">
        <v>0</v>
      </c>
      <c r="AJ604" s="796" t="s">
        <v>462</v>
      </c>
      <c r="AK604" s="688" t="s">
        <v>462</v>
      </c>
      <c r="AL604" s="634">
        <v>24.489795918367353</v>
      </c>
      <c r="AM604" s="631">
        <v>41.567574633378214</v>
      </c>
      <c r="AN604" s="631" t="s">
        <v>462</v>
      </c>
      <c r="AO604" s="235" t="s">
        <v>462</v>
      </c>
      <c r="AP604" s="808">
        <v>0.61</v>
      </c>
      <c r="AQ604" s="808">
        <v>0.49</v>
      </c>
      <c r="AR604" s="809"/>
      <c r="AS604" s="808">
        <v>0.36</v>
      </c>
      <c r="AT604" s="796">
        <v>0.215</v>
      </c>
      <c r="AU604" s="809"/>
      <c r="AV604" s="821">
        <v>0.14000000000000001</v>
      </c>
      <c r="AW604" s="827">
        <v>0</v>
      </c>
      <c r="AX604" s="812">
        <v>0</v>
      </c>
      <c r="AY604" s="812">
        <v>0</v>
      </c>
      <c r="AZ604" s="812">
        <v>0</v>
      </c>
      <c r="BA604" s="812">
        <v>0</v>
      </c>
      <c r="BB604" s="812">
        <v>0</v>
      </c>
      <c r="BC604" s="812">
        <v>0</v>
      </c>
      <c r="BD604" s="812">
        <v>0</v>
      </c>
      <c r="BE604" s="812">
        <v>0</v>
      </c>
      <c r="BF604" s="812">
        <v>0</v>
      </c>
      <c r="BG604" s="812">
        <v>0</v>
      </c>
      <c r="BH604" s="810">
        <v>1.8149999999999999</v>
      </c>
      <c r="BI604" s="405">
        <v>24.489795918367353</v>
      </c>
      <c r="BJ604" s="405">
        <v>36.111111111111114</v>
      </c>
      <c r="BK604" s="405">
        <v>67.441860465116264</v>
      </c>
      <c r="BL604" s="306">
        <v>53.571428571428555</v>
      </c>
      <c r="BM604" s="404">
        <v>0</v>
      </c>
      <c r="BN604" s="306">
        <v>0</v>
      </c>
      <c r="BO604" s="306">
        <v>0</v>
      </c>
      <c r="BP604" s="306">
        <v>0</v>
      </c>
      <c r="BQ604" s="306">
        <v>0</v>
      </c>
      <c r="BR604" s="306">
        <v>0</v>
      </c>
      <c r="BS604" s="306">
        <v>0</v>
      </c>
      <c r="BT604" s="306">
        <v>0</v>
      </c>
      <c r="BU604" s="306">
        <v>0</v>
      </c>
      <c r="BV604" s="306">
        <v>0</v>
      </c>
      <c r="BW604" s="306">
        <v>0</v>
      </c>
      <c r="BX604" s="404">
        <v>12.107613071068219</v>
      </c>
      <c r="BY604" s="405">
        <v>21.79166589593623</v>
      </c>
      <c r="BZ604" s="788" t="s">
        <v>2441</v>
      </c>
      <c r="CA604" s="486" t="s">
        <v>462</v>
      </c>
      <c r="CB604" s="348" t="s">
        <v>462</v>
      </c>
      <c r="CC604" s="404">
        <v>60.462621722846436</v>
      </c>
      <c r="CD604" s="570">
        <v>0.67100000000000004</v>
      </c>
      <c r="CE604" s="419">
        <v>0.73810000000000009</v>
      </c>
      <c r="CF604" s="419">
        <v>0.81191000000000013</v>
      </c>
      <c r="CG604" s="419">
        <v>0.89310100000000026</v>
      </c>
      <c r="CH604" s="496">
        <v>0.98241110000000031</v>
      </c>
      <c r="CI604" s="416">
        <v>4.0965221000000005</v>
      </c>
      <c r="CJ604" s="405">
        <v>4.6487994779845661</v>
      </c>
      <c r="CK604" s="457">
        <v>1.08</v>
      </c>
      <c r="CL604" s="458">
        <v>57.83</v>
      </c>
      <c r="CM604" s="458">
        <v>-2.62</v>
      </c>
      <c r="CN604" s="525">
        <v>9.1999999999999993</v>
      </c>
      <c r="CO604" s="508">
        <v>27.41</v>
      </c>
    </row>
    <row r="605" spans="1:93" ht="11.25" customHeight="1">
      <c r="A605" s="197" t="s">
        <v>702</v>
      </c>
      <c r="B605" s="32" t="s">
        <v>3375</v>
      </c>
      <c r="C605" s="107" t="s">
        <v>3252</v>
      </c>
      <c r="D605" s="118">
        <v>10</v>
      </c>
      <c r="E605" s="121">
        <v>328</v>
      </c>
      <c r="F605" s="65" t="s">
        <v>2659</v>
      </c>
      <c r="G605" s="66" t="s">
        <v>2659</v>
      </c>
      <c r="H605" s="185">
        <v>35.590000000000003</v>
      </c>
      <c r="I605" s="229">
        <v>7.4740095532452937</v>
      </c>
      <c r="J605" s="125">
        <v>0.66</v>
      </c>
      <c r="K605" s="125">
        <v>0.66500000000000004</v>
      </c>
      <c r="L605" s="84">
        <v>0.7575757575757569</v>
      </c>
      <c r="M605" s="215">
        <v>41849</v>
      </c>
      <c r="N605" s="44">
        <v>41851</v>
      </c>
      <c r="O605" s="34">
        <v>41858</v>
      </c>
      <c r="P605" s="268" t="s">
        <v>3616</v>
      </c>
      <c r="Q605" s="197"/>
      <c r="R605" s="192">
        <v>2.66</v>
      </c>
      <c r="S605" s="672">
        <v>150.28248587570624</v>
      </c>
      <c r="T605" s="681">
        <v>22.893653085147903</v>
      </c>
      <c r="U605" s="229">
        <v>20.107344632768363</v>
      </c>
      <c r="V605" s="264">
        <v>12</v>
      </c>
      <c r="W605" s="162">
        <v>1.77</v>
      </c>
      <c r="X605" s="150">
        <v>6.7</v>
      </c>
      <c r="Y605" s="157">
        <v>3.74</v>
      </c>
      <c r="Z605" s="150">
        <v>1.69</v>
      </c>
      <c r="AA605" s="158">
        <v>8.1999999999999993</v>
      </c>
      <c r="AB605" s="434">
        <v>-17.7</v>
      </c>
      <c r="AC605" s="444">
        <v>35.549999999999997</v>
      </c>
      <c r="AD605" s="445">
        <v>0.2</v>
      </c>
      <c r="AE605" s="445">
        <v>3</v>
      </c>
      <c r="AF605" s="725">
        <v>3</v>
      </c>
      <c r="AG605" s="625">
        <v>574</v>
      </c>
      <c r="AH605" s="679">
        <v>0.5</v>
      </c>
      <c r="AI605" s="769">
        <v>0.74</v>
      </c>
      <c r="AJ605" s="797">
        <v>11.338377552756018</v>
      </c>
      <c r="AK605" s="686" t="s">
        <v>462</v>
      </c>
      <c r="AL605" s="634">
        <v>2.3255813953488413</v>
      </c>
      <c r="AM605" s="631">
        <v>2.3818422453631971</v>
      </c>
      <c r="AN605" s="631">
        <v>2.2676755105512036</v>
      </c>
      <c r="AO605" s="235" t="s">
        <v>462</v>
      </c>
      <c r="AP605" s="808">
        <v>2.64</v>
      </c>
      <c r="AQ605" s="808">
        <v>2.58</v>
      </c>
      <c r="AR605" s="809"/>
      <c r="AS605" s="808">
        <v>2.54</v>
      </c>
      <c r="AT605" s="796">
        <v>2.46</v>
      </c>
      <c r="AU605" s="809"/>
      <c r="AV605" s="821">
        <v>2.39</v>
      </c>
      <c r="AW605" s="827">
        <v>2.36</v>
      </c>
      <c r="AX605" s="811">
        <v>2.2599999999999998</v>
      </c>
      <c r="AY605" s="811">
        <v>1.9</v>
      </c>
      <c r="AZ605" s="811">
        <v>1.69</v>
      </c>
      <c r="BA605" s="811">
        <v>0.55000000000000004</v>
      </c>
      <c r="BB605" s="812">
        <v>0</v>
      </c>
      <c r="BC605" s="812">
        <v>0</v>
      </c>
      <c r="BD605" s="812">
        <v>0</v>
      </c>
      <c r="BE605" s="812">
        <v>0</v>
      </c>
      <c r="BF605" s="812">
        <v>0</v>
      </c>
      <c r="BG605" s="812">
        <v>0</v>
      </c>
      <c r="BH605" s="810">
        <v>21.37</v>
      </c>
      <c r="BI605" s="405">
        <v>2.3255813953488413</v>
      </c>
      <c r="BJ605" s="405">
        <v>1.5748031496062964</v>
      </c>
      <c r="BK605" s="405">
        <v>3.2520325203251987</v>
      </c>
      <c r="BL605" s="306">
        <v>2.9288702928870203</v>
      </c>
      <c r="BM605" s="404">
        <v>1.2711864406779849</v>
      </c>
      <c r="BN605" s="306">
        <v>4.4247787610619538</v>
      </c>
      <c r="BO605" s="306">
        <v>18.947368421052623</v>
      </c>
      <c r="BP605" s="306">
        <v>12.426035502958577</v>
      </c>
      <c r="BQ605" s="306">
        <v>207.27272727272722</v>
      </c>
      <c r="BR605" s="306">
        <v>0</v>
      </c>
      <c r="BS605" s="306">
        <v>0</v>
      </c>
      <c r="BT605" s="306">
        <v>0</v>
      </c>
      <c r="BU605" s="306">
        <v>0</v>
      </c>
      <c r="BV605" s="306">
        <v>0</v>
      </c>
      <c r="BW605" s="306">
        <v>0</v>
      </c>
      <c r="BX605" s="404">
        <v>16.961558917109713</v>
      </c>
      <c r="BY605" s="405">
        <v>51.12612658810432</v>
      </c>
      <c r="BZ605" s="788" t="s">
        <v>1465</v>
      </c>
      <c r="CA605" s="486">
        <v>-10.365659568971866</v>
      </c>
      <c r="CB605" s="348">
        <v>9.7416850637964973</v>
      </c>
      <c r="CC605" s="404">
        <v>30.945602991142664</v>
      </c>
      <c r="CD605" s="570">
        <v>2.6664000000000003</v>
      </c>
      <c r="CE605" s="420">
        <v>2.9330400000000005</v>
      </c>
      <c r="CF605" s="420">
        <v>3.0210312000000008</v>
      </c>
      <c r="CG605" s="420">
        <v>3.111662136000001</v>
      </c>
      <c r="CH605" s="497">
        <v>3.2050120000800009</v>
      </c>
      <c r="CI605" s="421">
        <v>14.937145336080004</v>
      </c>
      <c r="CJ605" s="409">
        <v>41.97006275942681</v>
      </c>
      <c r="CK605" s="468">
        <v>0.28999999999999998</v>
      </c>
      <c r="CL605" s="469">
        <v>16.91</v>
      </c>
      <c r="CM605" s="469">
        <v>-25.19</v>
      </c>
      <c r="CN605" s="528">
        <v>2.4</v>
      </c>
      <c r="CO605" s="476">
        <v>-8.57</v>
      </c>
    </row>
    <row r="606" spans="1:93" ht="11.25" customHeight="1">
      <c r="A606" s="128" t="s">
        <v>3106</v>
      </c>
      <c r="B606" s="16" t="s">
        <v>3107</v>
      </c>
      <c r="C606" s="22" t="s">
        <v>3417</v>
      </c>
      <c r="D606" s="116">
        <v>10</v>
      </c>
      <c r="E606" s="121">
        <v>325</v>
      </c>
      <c r="F606" s="36" t="s">
        <v>1572</v>
      </c>
      <c r="G606" s="37" t="s">
        <v>1572</v>
      </c>
      <c r="H606" s="183">
        <v>107.44</v>
      </c>
      <c r="I606" s="226">
        <v>2.0476545048399108</v>
      </c>
      <c r="J606" s="127">
        <v>0.5</v>
      </c>
      <c r="K606" s="127">
        <v>0.55000000000000004</v>
      </c>
      <c r="L606" s="96">
        <v>10</v>
      </c>
      <c r="M606" s="105">
        <v>41796</v>
      </c>
      <c r="N606" s="20">
        <v>41800</v>
      </c>
      <c r="O606" s="21">
        <v>41820</v>
      </c>
      <c r="P606" s="269" t="s">
        <v>954</v>
      </c>
      <c r="Q606" s="16"/>
      <c r="R606" s="225">
        <v>2.2000000000000002</v>
      </c>
      <c r="S606" s="675">
        <v>20.541549953314657</v>
      </c>
      <c r="T606" s="676">
        <v>-20.712164573871451</v>
      </c>
      <c r="U606" s="226">
        <v>10.03174603174603</v>
      </c>
      <c r="V606" s="677">
        <v>12</v>
      </c>
      <c r="W606" s="169">
        <v>10.71</v>
      </c>
      <c r="X606" s="171">
        <v>1.83</v>
      </c>
      <c r="Y606" s="170">
        <v>1.27</v>
      </c>
      <c r="Z606" s="171">
        <v>1.41</v>
      </c>
      <c r="AA606" s="172">
        <v>14.5</v>
      </c>
      <c r="AB606" s="433">
        <v>9.9</v>
      </c>
      <c r="AC606" s="441">
        <v>1.65</v>
      </c>
      <c r="AD606" s="442">
        <v>11.1</v>
      </c>
      <c r="AE606" s="441">
        <v>5.48</v>
      </c>
      <c r="AF606" s="724">
        <v>25</v>
      </c>
      <c r="AG606" s="461">
        <v>34528</v>
      </c>
      <c r="AH606" s="678">
        <v>0.4</v>
      </c>
      <c r="AI606" s="768">
        <v>0.26</v>
      </c>
      <c r="AJ606" s="795">
        <v>1.064567538267331</v>
      </c>
      <c r="AK606" s="794">
        <v>1.2479097580688032</v>
      </c>
      <c r="AL606" s="632">
        <v>9.6938775510204032</v>
      </c>
      <c r="AM606" s="633">
        <v>10.580982734073618</v>
      </c>
      <c r="AN606" s="633">
        <v>11.816699674767372</v>
      </c>
      <c r="AO606" s="234">
        <v>9.4691940650053485</v>
      </c>
      <c r="AP606" s="803">
        <v>2.15</v>
      </c>
      <c r="AQ606" s="803">
        <v>1.96</v>
      </c>
      <c r="AR606" s="802"/>
      <c r="AS606" s="803">
        <v>1.79</v>
      </c>
      <c r="AT606" s="795">
        <v>1.59</v>
      </c>
      <c r="AU606" s="802"/>
      <c r="AV606" s="826">
        <v>1.41</v>
      </c>
      <c r="AW606" s="826">
        <v>1.23</v>
      </c>
      <c r="AX606" s="806">
        <v>1.19</v>
      </c>
      <c r="AY606" s="806">
        <v>1.1299999999999999</v>
      </c>
      <c r="AZ606" s="806">
        <v>1.01</v>
      </c>
      <c r="BA606" s="806">
        <v>0.91</v>
      </c>
      <c r="BB606" s="807">
        <v>0.87</v>
      </c>
      <c r="BC606" s="807">
        <v>1.1599999999999999</v>
      </c>
      <c r="BD606" s="806">
        <v>1.1599999999999999</v>
      </c>
      <c r="BE606" s="806">
        <v>1.1200000000000001</v>
      </c>
      <c r="BF606" s="806">
        <v>1.08</v>
      </c>
      <c r="BG606" s="806">
        <v>1.04</v>
      </c>
      <c r="BH606" s="805">
        <v>20.8</v>
      </c>
      <c r="BI606" s="407">
        <v>9.6938775510204032</v>
      </c>
      <c r="BJ606" s="407">
        <v>9.4972067039106101</v>
      </c>
      <c r="BK606" s="407">
        <v>12.578616352201255</v>
      </c>
      <c r="BL606" s="394">
        <v>12.765957446808528</v>
      </c>
      <c r="BM606" s="406">
        <v>14.634146341463406</v>
      </c>
      <c r="BN606" s="394">
        <v>3.3613445378151363</v>
      </c>
      <c r="BO606" s="394">
        <v>5.3097345132743445</v>
      </c>
      <c r="BP606" s="394">
        <v>11.88118811881187</v>
      </c>
      <c r="BQ606" s="394">
        <v>10.989010989010994</v>
      </c>
      <c r="BR606" s="394">
        <v>4.5977011494252817</v>
      </c>
      <c r="BS606" s="394">
        <v>0</v>
      </c>
      <c r="BT606" s="394">
        <v>0</v>
      </c>
      <c r="BU606" s="394">
        <v>3.5714285714285587</v>
      </c>
      <c r="BV606" s="394">
        <v>3.7037037037036979</v>
      </c>
      <c r="BW606" s="394">
        <v>3.8461538461538547</v>
      </c>
      <c r="BX606" s="406">
        <v>7.0953379883351948</v>
      </c>
      <c r="BY606" s="407">
        <v>4.6774463645680573</v>
      </c>
      <c r="BZ606" s="787" t="s">
        <v>2637</v>
      </c>
      <c r="CA606" s="682">
        <v>3.8326081478612526</v>
      </c>
      <c r="CB606" s="350">
        <v>13.864354179607282</v>
      </c>
      <c r="CC606" s="406">
        <v>73.326875203674419</v>
      </c>
      <c r="CD606" s="554">
        <v>2.3628499999999999</v>
      </c>
      <c r="CE606" s="417">
        <v>2.4018370249999998</v>
      </c>
      <c r="CF606" s="417">
        <v>2.5334576939699995</v>
      </c>
      <c r="CG606" s="417">
        <v>2.6722911755995553</v>
      </c>
      <c r="CH606" s="495">
        <v>2.8187327320224109</v>
      </c>
      <c r="CI606" s="418">
        <v>12.789168626591966</v>
      </c>
      <c r="CJ606" s="407">
        <v>11.903544886999223</v>
      </c>
      <c r="CK606" s="462">
        <v>0.89</v>
      </c>
      <c r="CL606" s="463">
        <v>33.08</v>
      </c>
      <c r="CM606" s="463">
        <v>-1</v>
      </c>
      <c r="CN606" s="529">
        <v>1.26</v>
      </c>
      <c r="CO606" s="530">
        <v>9.98</v>
      </c>
    </row>
    <row r="607" spans="1:93" ht="11.25" customHeight="1">
      <c r="A607" s="24" t="s">
        <v>1864</v>
      </c>
      <c r="B607" s="24" t="s">
        <v>1865</v>
      </c>
      <c r="C607" s="98" t="s">
        <v>3232</v>
      </c>
      <c r="D607" s="117">
        <v>8</v>
      </c>
      <c r="E607" s="24">
        <v>384</v>
      </c>
      <c r="F607" s="38" t="s">
        <v>2049</v>
      </c>
      <c r="G607" s="49" t="s">
        <v>2659</v>
      </c>
      <c r="H607" s="184">
        <v>23.67</v>
      </c>
      <c r="I607" s="227">
        <v>9.9704267004647225</v>
      </c>
      <c r="J607" s="126">
        <v>0.54</v>
      </c>
      <c r="K607" s="126">
        <v>0.59</v>
      </c>
      <c r="L607" s="83">
        <v>9.259259259259256</v>
      </c>
      <c r="M607" s="140">
        <v>41890</v>
      </c>
      <c r="N607" s="27">
        <v>41892</v>
      </c>
      <c r="O607" s="28">
        <v>41906</v>
      </c>
      <c r="P607" s="93" t="s">
        <v>916</v>
      </c>
      <c r="Q607" s="627"/>
      <c r="R607" s="224">
        <v>2.36</v>
      </c>
      <c r="S607" s="231">
        <v>141.31736526946108</v>
      </c>
      <c r="T607" s="680">
        <v>-8.8122289951205968</v>
      </c>
      <c r="U607" s="227">
        <v>14.17365269461078</v>
      </c>
      <c r="V607" s="263">
        <v>12</v>
      </c>
      <c r="W607" s="161">
        <v>1.67</v>
      </c>
      <c r="X607" s="149">
        <v>2.83</v>
      </c>
      <c r="Y607" s="155">
        <v>8.1300000000000008</v>
      </c>
      <c r="Z607" s="149">
        <v>1.32</v>
      </c>
      <c r="AA607" s="156">
        <v>9.6999999999999993</v>
      </c>
      <c r="AB607" s="432">
        <v>30.7</v>
      </c>
      <c r="AC607" s="440">
        <v>6.42</v>
      </c>
      <c r="AD607" s="443">
        <v>21.5</v>
      </c>
      <c r="AE607" s="443">
        <v>5</v>
      </c>
      <c r="AF607" s="723">
        <v>11</v>
      </c>
      <c r="AG607" s="456">
        <v>779</v>
      </c>
      <c r="AH607" s="653">
        <v>3.3</v>
      </c>
      <c r="AI607" s="767">
        <v>0.7</v>
      </c>
      <c r="AJ607" s="796">
        <v>0.32025457483201264</v>
      </c>
      <c r="AK607" s="688" t="s">
        <v>462</v>
      </c>
      <c r="AL607" s="634">
        <v>4.6296296296296058</v>
      </c>
      <c r="AM607" s="631">
        <v>8.487172648562602</v>
      </c>
      <c r="AN607" s="631">
        <v>6.8854733588882722</v>
      </c>
      <c r="AO607" s="235" t="s">
        <v>462</v>
      </c>
      <c r="AP607" s="808">
        <v>2.2599999999999998</v>
      </c>
      <c r="AQ607" s="808">
        <v>2.16</v>
      </c>
      <c r="AR607" s="809"/>
      <c r="AS607" s="808">
        <v>2.02</v>
      </c>
      <c r="AT607" s="796">
        <v>1.77</v>
      </c>
      <c r="AU607" s="809"/>
      <c r="AV607" s="821">
        <v>1.65</v>
      </c>
      <c r="AW607" s="821">
        <v>1.62</v>
      </c>
      <c r="AX607" s="811">
        <v>1.44</v>
      </c>
      <c r="AY607" s="811">
        <v>0.98</v>
      </c>
      <c r="AZ607" s="812">
        <v>0</v>
      </c>
      <c r="BA607" s="812">
        <v>0</v>
      </c>
      <c r="BB607" s="812">
        <v>0</v>
      </c>
      <c r="BC607" s="812">
        <v>0</v>
      </c>
      <c r="BD607" s="812">
        <v>0</v>
      </c>
      <c r="BE607" s="812">
        <v>0</v>
      </c>
      <c r="BF607" s="812">
        <v>0</v>
      </c>
      <c r="BG607" s="812">
        <v>0</v>
      </c>
      <c r="BH607" s="810">
        <v>13.9</v>
      </c>
      <c r="BI607" s="405">
        <v>4.6296296296296058</v>
      </c>
      <c r="BJ607" s="405">
        <v>6.9306930693069368</v>
      </c>
      <c r="BK607" s="405">
        <v>14.124293785310726</v>
      </c>
      <c r="BL607" s="306">
        <v>7.2727272727272751</v>
      </c>
      <c r="BM607" s="404">
        <v>1.8518518518518379</v>
      </c>
      <c r="BN607" s="306">
        <v>12.5</v>
      </c>
      <c r="BO607" s="306">
        <v>46.938775510204088</v>
      </c>
      <c r="BP607" s="306">
        <v>0</v>
      </c>
      <c r="BQ607" s="306">
        <v>0</v>
      </c>
      <c r="BR607" s="306">
        <v>0</v>
      </c>
      <c r="BS607" s="306">
        <v>0</v>
      </c>
      <c r="BT607" s="306">
        <v>0</v>
      </c>
      <c r="BU607" s="306">
        <v>0</v>
      </c>
      <c r="BV607" s="306">
        <v>0</v>
      </c>
      <c r="BW607" s="306">
        <v>0</v>
      </c>
      <c r="BX607" s="404">
        <v>6.2831980746020326</v>
      </c>
      <c r="BY607" s="405">
        <v>11.811309678592025</v>
      </c>
      <c r="BZ607" s="788" t="s">
        <v>2637</v>
      </c>
      <c r="CA607" s="486">
        <v>2.6822473647422136</v>
      </c>
      <c r="CB607" s="348">
        <v>16.855900059352994</v>
      </c>
      <c r="CC607" s="404">
        <v>47.975001216009808</v>
      </c>
      <c r="CD607" s="570">
        <v>2.4859999999999998</v>
      </c>
      <c r="CE607" s="419">
        <v>2.6456011999999998</v>
      </c>
      <c r="CF607" s="419">
        <v>2.77788126</v>
      </c>
      <c r="CG607" s="419">
        <v>2.916775323</v>
      </c>
      <c r="CH607" s="496">
        <v>3.0626140891500002</v>
      </c>
      <c r="CI607" s="416">
        <v>13.888871872149998</v>
      </c>
      <c r="CJ607" s="405">
        <v>58.67710972602449</v>
      </c>
      <c r="CK607" s="457">
        <v>0.6</v>
      </c>
      <c r="CL607" s="458">
        <v>30.2</v>
      </c>
      <c r="CM607" s="458">
        <v>-15.63</v>
      </c>
      <c r="CN607" s="525">
        <v>11.81</v>
      </c>
      <c r="CO607" s="508">
        <v>-2.2400000000000002</v>
      </c>
    </row>
    <row r="608" spans="1:93" ht="11.25" customHeight="1">
      <c r="A608" s="91" t="s">
        <v>943</v>
      </c>
      <c r="B608" s="24" t="s">
        <v>944</v>
      </c>
      <c r="C608" s="29" t="s">
        <v>76</v>
      </c>
      <c r="D608" s="117">
        <v>5</v>
      </c>
      <c r="E608" s="24">
        <v>494</v>
      </c>
      <c r="F608" s="57" t="s">
        <v>2659</v>
      </c>
      <c r="G608" s="49" t="s">
        <v>2659</v>
      </c>
      <c r="H608" s="184">
        <v>71.400000000000006</v>
      </c>
      <c r="I608" s="227">
        <v>3.8095238095238093</v>
      </c>
      <c r="J608" s="126">
        <v>0.62</v>
      </c>
      <c r="K608" s="126">
        <v>0.68</v>
      </c>
      <c r="L608" s="83">
        <v>9.6774193548387224</v>
      </c>
      <c r="M608" s="214">
        <v>41715</v>
      </c>
      <c r="N608" s="62">
        <v>41717</v>
      </c>
      <c r="O608" s="63">
        <v>41733</v>
      </c>
      <c r="P608" s="93" t="s">
        <v>1579</v>
      </c>
      <c r="Q608" s="627"/>
      <c r="R608" s="224">
        <v>2.72</v>
      </c>
      <c r="S608" s="231">
        <v>64.60807600950119</v>
      </c>
      <c r="T608" s="680">
        <v>285.540720122435</v>
      </c>
      <c r="U608" s="227">
        <v>16.959619952494062</v>
      </c>
      <c r="V608" s="263">
        <v>12</v>
      </c>
      <c r="W608" s="161">
        <v>4.21</v>
      </c>
      <c r="X608" s="149">
        <v>1.41</v>
      </c>
      <c r="Y608" s="155">
        <v>1.38</v>
      </c>
      <c r="Z608" s="149">
        <v>19.72</v>
      </c>
      <c r="AA608" s="713">
        <v>86.2</v>
      </c>
      <c r="AB608" s="432">
        <v>-18.600000000000001</v>
      </c>
      <c r="AC608" s="440">
        <v>9.66</v>
      </c>
      <c r="AD608" s="443">
        <v>8.8000000000000007</v>
      </c>
      <c r="AE608" s="440">
        <v>12</v>
      </c>
      <c r="AF608" s="723">
        <v>10</v>
      </c>
      <c r="AG608" s="456">
        <v>3596</v>
      </c>
      <c r="AH608" s="863">
        <v>0.9</v>
      </c>
      <c r="AI608" s="767">
        <v>4.5599999999999996</v>
      </c>
      <c r="AJ608" s="796">
        <v>2.813780874861759</v>
      </c>
      <c r="AK608" s="688" t="s">
        <v>462</v>
      </c>
      <c r="AL608" s="634">
        <v>19.819819819819816</v>
      </c>
      <c r="AM608" s="631">
        <v>30.386750967586206</v>
      </c>
      <c r="AN608" s="631">
        <v>24.761271698783482</v>
      </c>
      <c r="AO608" s="235" t="s">
        <v>462</v>
      </c>
      <c r="AP608" s="808">
        <v>2.66</v>
      </c>
      <c r="AQ608" s="808">
        <v>2.2200000000000002</v>
      </c>
      <c r="AR608" s="809"/>
      <c r="AS608" s="808">
        <v>1.38</v>
      </c>
      <c r="AT608" s="796">
        <v>1.2</v>
      </c>
      <c r="AU608" s="809"/>
      <c r="AV608" s="821">
        <v>1</v>
      </c>
      <c r="AW608" s="827">
        <v>0.88</v>
      </c>
      <c r="AX608" s="811">
        <v>0.88</v>
      </c>
      <c r="AY608" s="812">
        <v>0</v>
      </c>
      <c r="AZ608" s="812">
        <v>0</v>
      </c>
      <c r="BA608" s="812">
        <v>0</v>
      </c>
      <c r="BB608" s="812">
        <v>0</v>
      </c>
      <c r="BC608" s="812">
        <v>0</v>
      </c>
      <c r="BD608" s="812">
        <v>0</v>
      </c>
      <c r="BE608" s="812">
        <v>0</v>
      </c>
      <c r="BF608" s="812">
        <v>0</v>
      </c>
      <c r="BG608" s="812">
        <v>0</v>
      </c>
      <c r="BH608" s="810">
        <v>10.220000000000001</v>
      </c>
      <c r="BI608" s="405">
        <v>19.819819819819816</v>
      </c>
      <c r="BJ608" s="405">
        <v>60.869565217391333</v>
      </c>
      <c r="BK608" s="405">
        <v>15</v>
      </c>
      <c r="BL608" s="306">
        <v>20</v>
      </c>
      <c r="BM608" s="404">
        <v>13.636363636363647</v>
      </c>
      <c r="BN608" s="306">
        <v>0</v>
      </c>
      <c r="BO608" s="306">
        <v>0</v>
      </c>
      <c r="BP608" s="306">
        <v>0</v>
      </c>
      <c r="BQ608" s="306">
        <v>0</v>
      </c>
      <c r="BR608" s="306">
        <v>0</v>
      </c>
      <c r="BS608" s="306">
        <v>0</v>
      </c>
      <c r="BT608" s="306">
        <v>0</v>
      </c>
      <c r="BU608" s="306">
        <v>0</v>
      </c>
      <c r="BV608" s="306">
        <v>0</v>
      </c>
      <c r="BW608" s="306">
        <v>0</v>
      </c>
      <c r="BX608" s="404">
        <v>8.6217165782383187</v>
      </c>
      <c r="BY608" s="405">
        <v>15.903604810095679</v>
      </c>
      <c r="BZ608" s="788" t="s">
        <v>2441</v>
      </c>
      <c r="CA608" s="486">
        <v>11.611175555813229</v>
      </c>
      <c r="CB608" s="348">
        <v>28.570795508307292</v>
      </c>
      <c r="CC608" s="404">
        <v>55.592798370338997</v>
      </c>
      <c r="CD608" s="570">
        <v>2.6866000000000003</v>
      </c>
      <c r="CE608" s="419">
        <v>2.9461255600000005</v>
      </c>
      <c r="CF608" s="419">
        <v>3.2407381160000006</v>
      </c>
      <c r="CG608" s="419">
        <v>3.564811927600001</v>
      </c>
      <c r="CH608" s="496">
        <v>3.9212931203600014</v>
      </c>
      <c r="CI608" s="416">
        <v>16.359568723960003</v>
      </c>
      <c r="CJ608" s="405">
        <v>22.912561238039217</v>
      </c>
      <c r="CK608" s="457">
        <v>1.1299999999999999</v>
      </c>
      <c r="CL608" s="458">
        <v>22.7</v>
      </c>
      <c r="CM608" s="458">
        <v>-17.989999999999998</v>
      </c>
      <c r="CN608" s="525">
        <v>8.6</v>
      </c>
      <c r="CO608" s="508">
        <v>0.36</v>
      </c>
    </row>
    <row r="609" spans="1:93" ht="11.25" customHeight="1">
      <c r="A609" s="24" t="s">
        <v>2419</v>
      </c>
      <c r="B609" s="24" t="s">
        <v>2420</v>
      </c>
      <c r="C609" s="29" t="s">
        <v>2421</v>
      </c>
      <c r="D609" s="117">
        <v>7</v>
      </c>
      <c r="E609" s="24">
        <v>403</v>
      </c>
      <c r="F609" s="38" t="s">
        <v>1572</v>
      </c>
      <c r="G609" s="39" t="s">
        <v>1572</v>
      </c>
      <c r="H609" s="184">
        <v>42.22</v>
      </c>
      <c r="I609" s="227">
        <v>1.7053529133112268</v>
      </c>
      <c r="J609" s="126">
        <v>0.16</v>
      </c>
      <c r="K609" s="126">
        <v>0.18</v>
      </c>
      <c r="L609" s="83">
        <v>12.5</v>
      </c>
      <c r="M609" s="501">
        <v>41752</v>
      </c>
      <c r="N609" s="329">
        <v>41754</v>
      </c>
      <c r="O609" s="330">
        <v>41780</v>
      </c>
      <c r="P609" s="93" t="s">
        <v>238</v>
      </c>
      <c r="Q609" s="868" t="s">
        <v>3202</v>
      </c>
      <c r="R609" s="224">
        <v>0.72</v>
      </c>
      <c r="S609" s="231">
        <v>46.451612903225801</v>
      </c>
      <c r="T609" s="680">
        <v>125.2210702086948</v>
      </c>
      <c r="U609" s="227">
        <v>27.238709677419354</v>
      </c>
      <c r="V609" s="263">
        <v>12</v>
      </c>
      <c r="W609" s="161">
        <v>1.55</v>
      </c>
      <c r="X609" s="149">
        <v>2.12</v>
      </c>
      <c r="Y609" s="155">
        <v>1.72</v>
      </c>
      <c r="Z609" s="149">
        <v>4.1900000000000004</v>
      </c>
      <c r="AA609" s="156">
        <v>40.200000000000003</v>
      </c>
      <c r="AB609" s="489">
        <v>81.900000000000006</v>
      </c>
      <c r="AC609" s="440">
        <v>12.23</v>
      </c>
      <c r="AD609" s="443">
        <v>19.5</v>
      </c>
      <c r="AE609" s="443">
        <v>12.85</v>
      </c>
      <c r="AF609" s="723">
        <v>16</v>
      </c>
      <c r="AG609" s="456">
        <v>17735</v>
      </c>
      <c r="AH609" s="653">
        <v>0.5</v>
      </c>
      <c r="AI609" s="767">
        <v>0.35</v>
      </c>
      <c r="AJ609" s="796">
        <v>0.61399396974234777</v>
      </c>
      <c r="AK609" s="688">
        <v>0.56808370797061747</v>
      </c>
      <c r="AL609" s="634">
        <v>11.111111111111093</v>
      </c>
      <c r="AM609" s="631">
        <v>13.622899672308431</v>
      </c>
      <c r="AN609" s="631">
        <v>11.972882409975782</v>
      </c>
      <c r="AO609" s="235">
        <v>21.075912303042223</v>
      </c>
      <c r="AP609" s="808">
        <v>0.7</v>
      </c>
      <c r="AQ609" s="808">
        <v>0.63</v>
      </c>
      <c r="AR609" s="809"/>
      <c r="AS609" s="808">
        <v>0.52281</v>
      </c>
      <c r="AT609" s="796">
        <v>0.47720000000000001</v>
      </c>
      <c r="AU609" s="809"/>
      <c r="AV609" s="821">
        <v>0.41259000000000001</v>
      </c>
      <c r="AW609" s="827">
        <v>0.39767999999999998</v>
      </c>
      <c r="AX609" s="811">
        <v>0.3231</v>
      </c>
      <c r="AY609" s="812">
        <v>0.29824000000000001</v>
      </c>
      <c r="AZ609" s="812">
        <v>0.29824000000000001</v>
      </c>
      <c r="BA609" s="811">
        <v>0.29824000000000001</v>
      </c>
      <c r="BB609" s="812">
        <v>0.10340000000000001</v>
      </c>
      <c r="BC609" s="812">
        <v>0.10340000000000001</v>
      </c>
      <c r="BD609" s="812">
        <v>0.10340000000000001</v>
      </c>
      <c r="BE609" s="812">
        <v>0.10340000000000001</v>
      </c>
      <c r="BF609" s="811">
        <v>0.10340000000000001</v>
      </c>
      <c r="BG609" s="812">
        <v>9.9400000000000002E-2</v>
      </c>
      <c r="BH609" s="810">
        <v>4.974499999999999</v>
      </c>
      <c r="BI609" s="405">
        <v>11.111111111111093</v>
      </c>
      <c r="BJ609" s="405">
        <v>20.502668273368908</v>
      </c>
      <c r="BK609" s="405">
        <v>9.5578373847443387</v>
      </c>
      <c r="BL609" s="306">
        <v>15.659613660049931</v>
      </c>
      <c r="BM609" s="404">
        <v>3.7492456246228212</v>
      </c>
      <c r="BN609" s="306">
        <v>23.082636954503233</v>
      </c>
      <c r="BO609" s="306">
        <v>8.335568669527893</v>
      </c>
      <c r="BP609" s="306">
        <v>0</v>
      </c>
      <c r="BQ609" s="306">
        <v>0</v>
      </c>
      <c r="BR609" s="306">
        <v>188.43326885880077</v>
      </c>
      <c r="BS609" s="306">
        <v>0</v>
      </c>
      <c r="BT609" s="306">
        <v>0</v>
      </c>
      <c r="BU609" s="306">
        <v>0</v>
      </c>
      <c r="BV609" s="306">
        <v>0</v>
      </c>
      <c r="BW609" s="306">
        <v>4.0241448692152959</v>
      </c>
      <c r="BX609" s="404">
        <v>18.963739693729622</v>
      </c>
      <c r="BY609" s="405">
        <v>45.917083121387805</v>
      </c>
      <c r="BZ609" s="788" t="s">
        <v>2558</v>
      </c>
      <c r="CA609" s="486">
        <v>-13.560474354132346</v>
      </c>
      <c r="CB609" s="348">
        <v>13.678235323287009</v>
      </c>
      <c r="CC609" s="404">
        <v>71.870967741935488</v>
      </c>
      <c r="CD609" s="570">
        <v>0.77</v>
      </c>
      <c r="CE609" s="419">
        <v>0.84700000000000009</v>
      </c>
      <c r="CF609" s="419">
        <v>0.93170000000000019</v>
      </c>
      <c r="CG609" s="419">
        <v>1.0248700000000004</v>
      </c>
      <c r="CH609" s="496">
        <v>1.1273570000000006</v>
      </c>
      <c r="CI609" s="416">
        <v>4.700927000000001</v>
      </c>
      <c r="CJ609" s="405">
        <v>11.13436049265751</v>
      </c>
      <c r="CK609" s="457">
        <v>0.88</v>
      </c>
      <c r="CL609" s="458">
        <v>11.64</v>
      </c>
      <c r="CM609" s="458">
        <v>-8.31</v>
      </c>
      <c r="CN609" s="525">
        <v>-0.89</v>
      </c>
      <c r="CO609" s="508">
        <v>-2.11</v>
      </c>
    </row>
    <row r="610" spans="1:93" ht="11.25" customHeight="1">
      <c r="A610" s="91" t="s">
        <v>3108</v>
      </c>
      <c r="B610" s="24" t="s">
        <v>3109</v>
      </c>
      <c r="C610" s="29" t="s">
        <v>1378</v>
      </c>
      <c r="D610" s="117">
        <v>27</v>
      </c>
      <c r="E610" s="121">
        <v>102</v>
      </c>
      <c r="F610" s="38" t="s">
        <v>2049</v>
      </c>
      <c r="G610" s="39" t="s">
        <v>2049</v>
      </c>
      <c r="H610" s="161">
        <v>33.99</v>
      </c>
      <c r="I610" s="227">
        <v>2.5497695400608018</v>
      </c>
      <c r="J610" s="113">
        <v>0.19666666666666666</v>
      </c>
      <c r="K610" s="113">
        <v>0.21666666666666667</v>
      </c>
      <c r="L610" s="83">
        <v>10.169491525423746</v>
      </c>
      <c r="M610" s="1043">
        <v>41893</v>
      </c>
      <c r="N610" s="92">
        <v>41897</v>
      </c>
      <c r="O610" s="195">
        <v>41913</v>
      </c>
      <c r="P610" s="26" t="s">
        <v>3171</v>
      </c>
      <c r="Q610" s="91"/>
      <c r="R610" s="224">
        <v>0.8666666666666667</v>
      </c>
      <c r="S610" s="231">
        <v>61.032863849765263</v>
      </c>
      <c r="T610" s="680">
        <v>53.67974749046278</v>
      </c>
      <c r="U610" s="227">
        <v>23.936619718309863</v>
      </c>
      <c r="V610" s="263">
        <v>9</v>
      </c>
      <c r="W610" s="161">
        <v>1.42</v>
      </c>
      <c r="X610" s="641">
        <v>3.86</v>
      </c>
      <c r="Y610" s="155">
        <v>0.74</v>
      </c>
      <c r="Z610" s="149">
        <v>2.2200000000000002</v>
      </c>
      <c r="AA610" s="156">
        <v>9.1999999999999993</v>
      </c>
      <c r="AB610" s="432">
        <v>20</v>
      </c>
      <c r="AC610" s="440">
        <v>19.52</v>
      </c>
      <c r="AD610" s="443">
        <v>4</v>
      </c>
      <c r="AE610" s="440">
        <v>6.2</v>
      </c>
      <c r="AF610" s="723">
        <v>3</v>
      </c>
      <c r="AG610" s="456">
        <v>5873</v>
      </c>
      <c r="AH610" s="653">
        <v>0.7</v>
      </c>
      <c r="AI610" s="767">
        <v>1.49</v>
      </c>
      <c r="AJ610" s="796">
        <v>2.259830518605066</v>
      </c>
      <c r="AK610" s="688">
        <v>1.2363791637383987</v>
      </c>
      <c r="AL610" s="635">
        <v>9.5022624434389016</v>
      </c>
      <c r="AM610" s="636">
        <v>5.8591492767207098</v>
      </c>
      <c r="AN610" s="636">
        <v>9.039322074420264</v>
      </c>
      <c r="AO610" s="639">
        <v>7.3111245639956968</v>
      </c>
      <c r="AP610" s="814">
        <v>0.80666666666666664</v>
      </c>
      <c r="AQ610" s="814">
        <v>0.73666666666666669</v>
      </c>
      <c r="AR610" s="815"/>
      <c r="AS610" s="814">
        <v>0.70666666666666667</v>
      </c>
      <c r="AT610" s="797">
        <v>0.68</v>
      </c>
      <c r="AU610" s="815"/>
      <c r="AV610" s="828">
        <v>0.6</v>
      </c>
      <c r="AW610" s="828">
        <v>0.52333333333333332</v>
      </c>
      <c r="AX610" s="817">
        <v>0.5033333333333333</v>
      </c>
      <c r="AY610" s="817">
        <v>0.48166666666666669</v>
      </c>
      <c r="AZ610" s="817">
        <v>0.46</v>
      </c>
      <c r="BA610" s="817">
        <v>0.43333333333333335</v>
      </c>
      <c r="BB610" s="817">
        <v>0.39833333333333337</v>
      </c>
      <c r="BC610" s="817">
        <v>0.37666666666666665</v>
      </c>
      <c r="BD610" s="817">
        <v>0.36110666666666669</v>
      </c>
      <c r="BE610" s="817">
        <v>0.35</v>
      </c>
      <c r="BF610" s="817">
        <v>0.33889333333333332</v>
      </c>
      <c r="BG610" s="817">
        <v>0.32667333333333332</v>
      </c>
      <c r="BH610" s="816">
        <v>8.0833399999999997</v>
      </c>
      <c r="BI610" s="409">
        <v>9.5022624434389016</v>
      </c>
      <c r="BJ610" s="409">
        <v>4.2452830188679291</v>
      </c>
      <c r="BK610" s="409">
        <v>3.9215686274509665</v>
      </c>
      <c r="BL610" s="395">
        <v>13.333333333333353</v>
      </c>
      <c r="BM610" s="408">
        <v>14.649681528662416</v>
      </c>
      <c r="BN610" s="395">
        <v>3.9735099337748325</v>
      </c>
      <c r="BO610" s="395">
        <v>4.4982698961937517</v>
      </c>
      <c r="BP610" s="395">
        <v>4.7101449275362306</v>
      </c>
      <c r="BQ610" s="395">
        <v>6.1538461538461542</v>
      </c>
      <c r="BR610" s="395">
        <v>8.786610878661083</v>
      </c>
      <c r="BS610" s="395">
        <v>5.752212389380551</v>
      </c>
      <c r="BT610" s="395">
        <v>4.3089761104752045</v>
      </c>
      <c r="BU610" s="395">
        <v>3.1733333333333391</v>
      </c>
      <c r="BV610" s="395">
        <v>3.2773340677499263</v>
      </c>
      <c r="BW610" s="395">
        <v>3.7407399848982781</v>
      </c>
      <c r="BX610" s="408">
        <v>6.2684737751735291</v>
      </c>
      <c r="BY610" s="409">
        <v>3.525346010874443</v>
      </c>
      <c r="BZ610" s="654" t="s">
        <v>52</v>
      </c>
      <c r="CA610" s="487">
        <v>-12.347528103828797</v>
      </c>
      <c r="CB610" s="349">
        <v>11.589091614481067</v>
      </c>
      <c r="CC610" s="408">
        <v>68.753217710067034</v>
      </c>
      <c r="CD610" s="574">
        <v>0.88733333333333342</v>
      </c>
      <c r="CE610" s="419">
        <v>0.97606666666666686</v>
      </c>
      <c r="CF610" s="419">
        <v>1.0365828000000004</v>
      </c>
      <c r="CG610" s="419">
        <v>1.1008509336000005</v>
      </c>
      <c r="CH610" s="496">
        <v>1.1691036914832007</v>
      </c>
      <c r="CI610" s="416">
        <v>5.1699374250832015</v>
      </c>
      <c r="CJ610" s="405">
        <v>15.210171889035603</v>
      </c>
      <c r="CK610" s="457">
        <v>0.64</v>
      </c>
      <c r="CL610" s="458">
        <v>18.63</v>
      </c>
      <c r="CM610" s="458">
        <v>-14.47</v>
      </c>
      <c r="CN610" s="459">
        <v>-7.5</v>
      </c>
      <c r="CO610" s="460">
        <v>-2.52</v>
      </c>
    </row>
    <row r="611" spans="1:93" ht="11.25" customHeight="1">
      <c r="A611" s="16" t="s">
        <v>2055</v>
      </c>
      <c r="B611" s="16" t="s">
        <v>2056</v>
      </c>
      <c r="C611" s="22" t="s">
        <v>497</v>
      </c>
      <c r="D611" s="116">
        <v>23</v>
      </c>
      <c r="E611" s="121">
        <v>111</v>
      </c>
      <c r="F611" s="36" t="s">
        <v>2049</v>
      </c>
      <c r="G611" s="37" t="s">
        <v>2049</v>
      </c>
      <c r="H611" s="169">
        <v>51.54</v>
      </c>
      <c r="I611" s="226">
        <v>1.8238261544431509</v>
      </c>
      <c r="J611" s="111">
        <v>0.22500000000000001</v>
      </c>
      <c r="K611" s="111">
        <v>0.23499999999999999</v>
      </c>
      <c r="L611" s="96">
        <v>4.4444444444444287</v>
      </c>
      <c r="M611" s="105">
        <v>41981</v>
      </c>
      <c r="N611" s="20">
        <v>41983</v>
      </c>
      <c r="O611" s="21">
        <v>42006</v>
      </c>
      <c r="P611" s="269" t="s">
        <v>2777</v>
      </c>
      <c r="Q611" s="1148"/>
      <c r="R611" s="225">
        <v>0.94</v>
      </c>
      <c r="S611" s="675">
        <v>34.944237918215613</v>
      </c>
      <c r="T611" s="684">
        <v>9.5757279177231212</v>
      </c>
      <c r="U611" s="226">
        <v>19.159851301115243</v>
      </c>
      <c r="V611" s="267">
        <v>12</v>
      </c>
      <c r="W611" s="169">
        <v>2.69</v>
      </c>
      <c r="X611" s="171">
        <v>1.46</v>
      </c>
      <c r="Y611" s="170">
        <v>6.45</v>
      </c>
      <c r="Z611" s="171">
        <v>1.41</v>
      </c>
      <c r="AA611" s="172">
        <v>7.5</v>
      </c>
      <c r="AB611" s="433">
        <v>-17.2</v>
      </c>
      <c r="AC611" s="441">
        <v>18.97</v>
      </c>
      <c r="AD611" s="442">
        <v>3.9</v>
      </c>
      <c r="AE611" s="442">
        <v>13.1</v>
      </c>
      <c r="AF611" s="724">
        <v>5</v>
      </c>
      <c r="AG611" s="461">
        <v>2347</v>
      </c>
      <c r="AH611" s="678">
        <v>2.1</v>
      </c>
      <c r="AI611" s="768">
        <v>0.01</v>
      </c>
      <c r="AJ611" s="795">
        <v>1.3217306871097547</v>
      </c>
      <c r="AK611" s="794">
        <v>0.65090563225108811</v>
      </c>
      <c r="AL611" s="632">
        <v>4.6511627906976827</v>
      </c>
      <c r="AM611" s="633">
        <v>4.8856246288386806</v>
      </c>
      <c r="AN611" s="633">
        <v>5.1547496797280434</v>
      </c>
      <c r="AO611" s="234">
        <v>7.9193502472868271</v>
      </c>
      <c r="AP611" s="803">
        <v>0.9</v>
      </c>
      <c r="AQ611" s="803">
        <v>0.86</v>
      </c>
      <c r="AR611" s="802" t="s">
        <v>1127</v>
      </c>
      <c r="AS611" s="803">
        <v>0.82</v>
      </c>
      <c r="AT611" s="795">
        <v>0.78</v>
      </c>
      <c r="AU611" s="802"/>
      <c r="AV611" s="826">
        <v>0.74</v>
      </c>
      <c r="AW611" s="826">
        <v>0.7</v>
      </c>
      <c r="AX611" s="806">
        <v>0.63</v>
      </c>
      <c r="AY611" s="806">
        <v>0.55000000000000004</v>
      </c>
      <c r="AZ611" s="806">
        <v>0.51</v>
      </c>
      <c r="BA611" s="806">
        <v>0.44</v>
      </c>
      <c r="BB611" s="806">
        <v>0.42</v>
      </c>
      <c r="BC611" s="806">
        <v>0.4</v>
      </c>
      <c r="BD611" s="806">
        <v>0.39529999999999998</v>
      </c>
      <c r="BE611" s="807">
        <v>0.38119999999999998</v>
      </c>
      <c r="BF611" s="806">
        <v>0.3725</v>
      </c>
      <c r="BG611" s="807">
        <v>0.34639999999999999</v>
      </c>
      <c r="BH611" s="805">
        <v>9.2454000000000001</v>
      </c>
      <c r="BI611" s="407">
        <v>4.6511627906976827</v>
      </c>
      <c r="BJ611" s="407">
        <v>4.8780487804878092</v>
      </c>
      <c r="BK611" s="407">
        <v>5.12820512820511</v>
      </c>
      <c r="BL611" s="394">
        <v>5.4054054054054168</v>
      </c>
      <c r="BM611" s="406">
        <v>5.7142857142857162</v>
      </c>
      <c r="BN611" s="394">
        <v>11.111111111111093</v>
      </c>
      <c r="BO611" s="394">
        <v>14.545454545454529</v>
      </c>
      <c r="BP611" s="394">
        <v>7.8431372549019773</v>
      </c>
      <c r="BQ611" s="394">
        <v>15.909090909090917</v>
      </c>
      <c r="BR611" s="394">
        <v>4.7619047619047672</v>
      </c>
      <c r="BS611" s="394">
        <v>4.9999999999999822</v>
      </c>
      <c r="BT611" s="394">
        <v>1.1889704022261638</v>
      </c>
      <c r="BU611" s="394">
        <v>3.6988457502623362</v>
      </c>
      <c r="BV611" s="394">
        <v>2.3355704697986646</v>
      </c>
      <c r="BW611" s="394">
        <v>7.5346420323325614</v>
      </c>
      <c r="BX611" s="406">
        <v>6.6470556704109818</v>
      </c>
      <c r="BY611" s="407">
        <v>4.0454581663358899</v>
      </c>
      <c r="BZ611" s="787" t="s">
        <v>2637</v>
      </c>
      <c r="CA611" s="682">
        <v>-12.181275466944047</v>
      </c>
      <c r="CB611" s="350">
        <v>6.9785758341711945</v>
      </c>
      <c r="CC611" s="406">
        <v>60.260784808770232</v>
      </c>
      <c r="CD611" s="554">
        <v>0.90900000000000003</v>
      </c>
      <c r="CE611" s="417">
        <v>0.99990000000000012</v>
      </c>
      <c r="CF611" s="417">
        <v>1.0998900000000003</v>
      </c>
      <c r="CG611" s="417">
        <v>1.2098790000000004</v>
      </c>
      <c r="CH611" s="495">
        <v>1.3308669000000004</v>
      </c>
      <c r="CI611" s="418">
        <v>5.5495359000000004</v>
      </c>
      <c r="CJ611" s="407">
        <v>10.767434807916182</v>
      </c>
      <c r="CK611" s="462">
        <v>1.36</v>
      </c>
      <c r="CL611" s="463">
        <v>9.06</v>
      </c>
      <c r="CM611" s="463">
        <v>-23.54</v>
      </c>
      <c r="CN611" s="529">
        <v>-2.72</v>
      </c>
      <c r="CO611" s="530">
        <v>-8.11</v>
      </c>
    </row>
    <row r="612" spans="1:93" ht="11.25" customHeight="1">
      <c r="A612" s="109" t="s">
        <v>1552</v>
      </c>
      <c r="B612" s="24" t="s">
        <v>1553</v>
      </c>
      <c r="C612" s="29" t="s">
        <v>352</v>
      </c>
      <c r="D612" s="117">
        <v>9</v>
      </c>
      <c r="E612" s="24">
        <v>377</v>
      </c>
      <c r="F612" s="38" t="s">
        <v>2049</v>
      </c>
      <c r="G612" s="39" t="s">
        <v>2049</v>
      </c>
      <c r="H612" s="184">
        <v>120.26</v>
      </c>
      <c r="I612" s="227">
        <v>1.8293696989855315</v>
      </c>
      <c r="J612" s="126">
        <v>0.5</v>
      </c>
      <c r="K612" s="126">
        <v>0.55000000000000004</v>
      </c>
      <c r="L612" s="83">
        <v>10</v>
      </c>
      <c r="M612" s="140">
        <v>42060</v>
      </c>
      <c r="N612" s="27">
        <v>42062</v>
      </c>
      <c r="O612" s="28">
        <v>42093</v>
      </c>
      <c r="P612" s="26" t="s">
        <v>954</v>
      </c>
      <c r="Q612" s="91"/>
      <c r="R612" s="224">
        <v>2.2000000000000002</v>
      </c>
      <c r="S612" s="231">
        <v>38.260869565217391</v>
      </c>
      <c r="T612" s="647">
        <v>116.23172397709429</v>
      </c>
      <c r="U612" s="227">
        <v>20.914782608695653</v>
      </c>
      <c r="V612" s="492">
        <v>12</v>
      </c>
      <c r="W612" s="161">
        <v>5.75</v>
      </c>
      <c r="X612" s="149">
        <v>1.52</v>
      </c>
      <c r="Y612" s="155">
        <v>4.42</v>
      </c>
      <c r="Z612" s="149">
        <v>5.03</v>
      </c>
      <c r="AA612" s="156">
        <v>24.2</v>
      </c>
      <c r="AB612" s="432">
        <v>22.1</v>
      </c>
      <c r="AC612" s="440">
        <v>13.5</v>
      </c>
      <c r="AD612" s="443">
        <v>25.2</v>
      </c>
      <c r="AE612" s="440">
        <v>13.76</v>
      </c>
      <c r="AF612" s="723">
        <v>30</v>
      </c>
      <c r="AG612" s="456">
        <v>105983</v>
      </c>
      <c r="AH612" s="653">
        <v>0.2</v>
      </c>
      <c r="AI612" s="767">
        <v>0.54</v>
      </c>
      <c r="AJ612" s="796">
        <v>1.0831970770218067</v>
      </c>
      <c r="AK612" s="688">
        <v>1.3886925071110121</v>
      </c>
      <c r="AL612" s="634">
        <v>21.959459459459453</v>
      </c>
      <c r="AM612" s="631">
        <v>23.211136719451453</v>
      </c>
      <c r="AN612" s="631">
        <v>27.296566340949525</v>
      </c>
      <c r="AO612" s="235">
        <v>19.656307066663992</v>
      </c>
      <c r="AP612" s="808">
        <v>1.8049999999999999</v>
      </c>
      <c r="AQ612" s="808">
        <v>1.48</v>
      </c>
      <c r="AR612" s="809"/>
      <c r="AS612" s="808">
        <v>1.2450000000000001</v>
      </c>
      <c r="AT612" s="796">
        <v>0.96499999999999997</v>
      </c>
      <c r="AU612" s="809"/>
      <c r="AV612" s="821">
        <v>0.6</v>
      </c>
      <c r="AW612" s="827">
        <v>0.54</v>
      </c>
      <c r="AX612" s="811">
        <v>0.46500000000000002</v>
      </c>
      <c r="AY612" s="811">
        <v>0.33750000000000002</v>
      </c>
      <c r="AZ612" s="812">
        <v>0.3</v>
      </c>
      <c r="BA612" s="812">
        <v>0.3</v>
      </c>
      <c r="BB612" s="811">
        <v>0.3</v>
      </c>
      <c r="BC612" s="811">
        <v>0.23</v>
      </c>
      <c r="BD612" s="812">
        <v>0.2</v>
      </c>
      <c r="BE612" s="812">
        <v>0.2</v>
      </c>
      <c r="BF612" s="812">
        <v>0.2</v>
      </c>
      <c r="BG612" s="812">
        <v>0.2</v>
      </c>
      <c r="BH612" s="810">
        <v>9.3674999999999997</v>
      </c>
      <c r="BI612" s="405">
        <v>21.959459459459453</v>
      </c>
      <c r="BJ612" s="405">
        <v>18.875502008032118</v>
      </c>
      <c r="BK612" s="405">
        <v>29.015544041450791</v>
      </c>
      <c r="BL612" s="306">
        <v>60.833333333333343</v>
      </c>
      <c r="BM612" s="404">
        <v>11.111111111111093</v>
      </c>
      <c r="BN612" s="306">
        <v>16.129032258064523</v>
      </c>
      <c r="BO612" s="306">
        <v>37.777777777777779</v>
      </c>
      <c r="BP612" s="306">
        <v>12.5</v>
      </c>
      <c r="BQ612" s="306">
        <v>0</v>
      </c>
      <c r="BR612" s="306">
        <v>0</v>
      </c>
      <c r="BS612" s="306">
        <v>30.434782608695631</v>
      </c>
      <c r="BT612" s="306">
        <v>15</v>
      </c>
      <c r="BU612" s="306">
        <v>0</v>
      </c>
      <c r="BV612" s="306">
        <v>0</v>
      </c>
      <c r="BW612" s="306">
        <v>0</v>
      </c>
      <c r="BX612" s="404">
        <v>16.909102839861649</v>
      </c>
      <c r="BY612" s="405">
        <v>16.754345210538251</v>
      </c>
      <c r="BZ612" s="788" t="s">
        <v>2558</v>
      </c>
      <c r="CA612" s="486">
        <v>8.2111534312394028</v>
      </c>
      <c r="CB612" s="348">
        <v>29.125936039935056</v>
      </c>
      <c r="CC612" s="404">
        <v>75.272434782608698</v>
      </c>
      <c r="CD612" s="570">
        <v>1.9855</v>
      </c>
      <c r="CE612" s="419">
        <v>2.18405</v>
      </c>
      <c r="CF612" s="419">
        <v>2.4024550000000002</v>
      </c>
      <c r="CG612" s="419">
        <v>2.6427005000000006</v>
      </c>
      <c r="CH612" s="496">
        <v>2.9069705500000009</v>
      </c>
      <c r="CI612" s="416">
        <v>12.121676050000001</v>
      </c>
      <c r="CJ612" s="405">
        <v>10.079557666722103</v>
      </c>
      <c r="CK612" s="457">
        <v>0.95</v>
      </c>
      <c r="CL612" s="458">
        <v>38.5</v>
      </c>
      <c r="CM612" s="458">
        <v>-2.99</v>
      </c>
      <c r="CN612" s="525">
        <v>1.81</v>
      </c>
      <c r="CO612" s="508">
        <v>11.03</v>
      </c>
    </row>
    <row r="613" spans="1:93" ht="11.25" customHeight="1">
      <c r="A613" s="24" t="s">
        <v>3537</v>
      </c>
      <c r="B613" s="24" t="s">
        <v>2029</v>
      </c>
      <c r="C613" s="29" t="s">
        <v>497</v>
      </c>
      <c r="D613" s="117">
        <v>40</v>
      </c>
      <c r="E613" s="121">
        <v>55</v>
      </c>
      <c r="F613" s="57" t="s">
        <v>2049</v>
      </c>
      <c r="G613" s="49" t="s">
        <v>2049</v>
      </c>
      <c r="H613" s="161">
        <v>37.450000000000003</v>
      </c>
      <c r="I613" s="227">
        <v>3.4178905206942591</v>
      </c>
      <c r="J613" s="126">
        <v>0.31</v>
      </c>
      <c r="K613" s="126">
        <v>0.32</v>
      </c>
      <c r="L613" s="218">
        <v>3.2258064516129004</v>
      </c>
      <c r="M613" s="214">
        <v>41619</v>
      </c>
      <c r="N613" s="62">
        <v>41621</v>
      </c>
      <c r="O613" s="63">
        <v>41641</v>
      </c>
      <c r="P613" s="93" t="s">
        <v>2777</v>
      </c>
      <c r="Q613" s="91" t="s">
        <v>634</v>
      </c>
      <c r="R613" s="224">
        <v>1.28</v>
      </c>
      <c r="S613" s="231">
        <v>69.945355191256837</v>
      </c>
      <c r="T613" s="680">
        <v>19.116357984646303</v>
      </c>
      <c r="U613" s="227">
        <v>20.464480874316941</v>
      </c>
      <c r="V613" s="263">
        <v>12</v>
      </c>
      <c r="W613" s="161">
        <v>1.83</v>
      </c>
      <c r="X613" s="149">
        <v>5.12</v>
      </c>
      <c r="Y613" s="155">
        <v>6.75</v>
      </c>
      <c r="Z613" s="149">
        <v>1.56</v>
      </c>
      <c r="AA613" s="156">
        <v>7.8</v>
      </c>
      <c r="AB613" s="432">
        <v>3.7</v>
      </c>
      <c r="AC613" s="440">
        <v>5.1100000000000003</v>
      </c>
      <c r="AD613" s="443">
        <v>-3.2</v>
      </c>
      <c r="AE613" s="443">
        <v>4</v>
      </c>
      <c r="AF613" s="723">
        <v>9</v>
      </c>
      <c r="AG613" s="456">
        <v>2595</v>
      </c>
      <c r="AH613" s="653">
        <v>1.2</v>
      </c>
      <c r="AI613" s="767">
        <v>0.15</v>
      </c>
      <c r="AJ613" s="796" t="s">
        <v>462</v>
      </c>
      <c r="AK613" s="688">
        <v>0.82936674764421958</v>
      </c>
      <c r="AL613" s="634">
        <v>2.4</v>
      </c>
      <c r="AM613" s="631">
        <v>2.1745909858070789</v>
      </c>
      <c r="AN613" s="631">
        <v>1.9883101710944429</v>
      </c>
      <c r="AO613" s="638">
        <v>2.3973835178974223</v>
      </c>
      <c r="AP613" s="808">
        <v>1.28</v>
      </c>
      <c r="AQ613" s="808">
        <v>1.25</v>
      </c>
      <c r="AR613" s="809"/>
      <c r="AS613" s="808">
        <v>1.24</v>
      </c>
      <c r="AT613" s="819">
        <v>1.2</v>
      </c>
      <c r="AU613" s="809"/>
      <c r="AV613" s="821">
        <v>1.2</v>
      </c>
      <c r="AW613" s="827">
        <v>1.1599999999999999</v>
      </c>
      <c r="AX613" s="811">
        <v>1.1599999999999999</v>
      </c>
      <c r="AY613" s="811">
        <v>1.1200000000000001</v>
      </c>
      <c r="AZ613" s="811">
        <v>1.08</v>
      </c>
      <c r="BA613" s="812">
        <v>1.04</v>
      </c>
      <c r="BB613" s="811">
        <v>1.01</v>
      </c>
      <c r="BC613" s="811">
        <v>1</v>
      </c>
      <c r="BD613" s="811">
        <v>0.93</v>
      </c>
      <c r="BE613" s="811">
        <v>0.89</v>
      </c>
      <c r="BF613" s="811">
        <v>0.84</v>
      </c>
      <c r="BG613" s="811">
        <v>0.81</v>
      </c>
      <c r="BH613" s="810">
        <v>17.21</v>
      </c>
      <c r="BI613" s="405">
        <v>2.4</v>
      </c>
      <c r="BJ613" s="405">
        <v>0.80645161290322509</v>
      </c>
      <c r="BK613" s="405">
        <v>3.3333333333333437</v>
      </c>
      <c r="BL613" s="306">
        <v>0</v>
      </c>
      <c r="BM613" s="404">
        <v>3.4482758620689724</v>
      </c>
      <c r="BN613" s="306">
        <v>0</v>
      </c>
      <c r="BO613" s="306">
        <v>3.5714285714285587</v>
      </c>
      <c r="BP613" s="306">
        <v>3.7037037037036979</v>
      </c>
      <c r="BQ613" s="306">
        <v>3.8461538461538547</v>
      </c>
      <c r="BR613" s="306">
        <v>2.9702970297029729</v>
      </c>
      <c r="BS613" s="306">
        <v>1</v>
      </c>
      <c r="BT613" s="306">
        <v>7.5268817204301008</v>
      </c>
      <c r="BU613" s="306">
        <v>4.4943820224719211</v>
      </c>
      <c r="BV613" s="306">
        <v>5.9523809523809534</v>
      </c>
      <c r="BW613" s="306">
        <v>3.7037037037036979</v>
      </c>
      <c r="BX613" s="404">
        <v>3.1171328238854201</v>
      </c>
      <c r="BY613" s="405">
        <v>2.0125289472499568</v>
      </c>
      <c r="BZ613" s="788" t="s">
        <v>2637</v>
      </c>
      <c r="CA613" s="486">
        <v>-15.05828018252824</v>
      </c>
      <c r="CB613" s="348">
        <v>5.406200691788702</v>
      </c>
      <c r="CC613" s="404">
        <v>42.805628368591258</v>
      </c>
      <c r="CD613" s="570">
        <v>1.3273599999999999</v>
      </c>
      <c r="CE613" s="419">
        <v>1.3951880959999998</v>
      </c>
      <c r="CF613" s="419">
        <v>1.4509956198399998</v>
      </c>
      <c r="CG613" s="419">
        <v>1.5090354446335998</v>
      </c>
      <c r="CH613" s="496">
        <v>1.5693968624189438</v>
      </c>
      <c r="CI613" s="416">
        <v>7.251976022892543</v>
      </c>
      <c r="CJ613" s="405">
        <v>19.364421956989432</v>
      </c>
      <c r="CK613" s="457">
        <v>1.2</v>
      </c>
      <c r="CL613" s="458">
        <v>36.72</v>
      </c>
      <c r="CM613" s="458">
        <v>-1.45</v>
      </c>
      <c r="CN613" s="459">
        <v>3.86</v>
      </c>
      <c r="CO613" s="460">
        <v>13.39</v>
      </c>
    </row>
    <row r="614" spans="1:93" ht="11.25" customHeight="1">
      <c r="A614" s="24" t="s">
        <v>3235</v>
      </c>
      <c r="B614" s="24" t="s">
        <v>3236</v>
      </c>
      <c r="C614" s="29" t="s">
        <v>210</v>
      </c>
      <c r="D614" s="199">
        <v>6</v>
      </c>
      <c r="E614" s="24">
        <v>457</v>
      </c>
      <c r="F614" s="38" t="s">
        <v>1572</v>
      </c>
      <c r="G614" s="39" t="s">
        <v>1572</v>
      </c>
      <c r="H614" s="184">
        <v>101.73</v>
      </c>
      <c r="I614" s="227">
        <v>2.8703430649759163</v>
      </c>
      <c r="J614" s="126">
        <v>0.67</v>
      </c>
      <c r="K614" s="126">
        <v>0.73</v>
      </c>
      <c r="L614" s="83">
        <v>8.9552238805969964</v>
      </c>
      <c r="M614" s="140">
        <v>42054</v>
      </c>
      <c r="N614" s="27">
        <v>42058</v>
      </c>
      <c r="O614" s="28">
        <v>42073</v>
      </c>
      <c r="P614" s="93" t="s">
        <v>2157</v>
      </c>
      <c r="Q614" s="626"/>
      <c r="R614" s="224">
        <v>2.92</v>
      </c>
      <c r="S614" s="231">
        <v>89.024390243902445</v>
      </c>
      <c r="T614" s="680">
        <v>375.60962163850513</v>
      </c>
      <c r="U614" s="227">
        <v>31.015243902439028</v>
      </c>
      <c r="V614" s="263">
        <v>12</v>
      </c>
      <c r="W614" s="161">
        <v>3.28</v>
      </c>
      <c r="X614" s="149">
        <v>3.32</v>
      </c>
      <c r="Y614" s="155">
        <v>1.58</v>
      </c>
      <c r="Z614" s="149">
        <v>16.41</v>
      </c>
      <c r="AA614" s="156">
        <v>50.7</v>
      </c>
      <c r="AB614" s="432">
        <v>-28.9</v>
      </c>
      <c r="AC614" s="440">
        <v>11.91</v>
      </c>
      <c r="AD614" s="443">
        <v>10.8</v>
      </c>
      <c r="AE614" s="443">
        <v>9.34</v>
      </c>
      <c r="AF614" s="723">
        <v>29</v>
      </c>
      <c r="AG614" s="456">
        <v>92089</v>
      </c>
      <c r="AH614" s="863">
        <v>0.03</v>
      </c>
      <c r="AI614" s="767">
        <v>2.1800000000000002</v>
      </c>
      <c r="AJ614" s="796">
        <v>0.76722559920407629</v>
      </c>
      <c r="AK614" s="688">
        <v>0.90887413369364456</v>
      </c>
      <c r="AL614" s="634">
        <v>8.064516129032274</v>
      </c>
      <c r="AM614" s="631">
        <v>8.8154309472715742</v>
      </c>
      <c r="AN614" s="631">
        <v>8.2860364714040244</v>
      </c>
      <c r="AO614" s="235">
        <v>9.1168140496305625</v>
      </c>
      <c r="AP614" s="808">
        <v>2.68</v>
      </c>
      <c r="AQ614" s="808">
        <v>2.48</v>
      </c>
      <c r="AR614" s="809"/>
      <c r="AS614" s="808">
        <v>2.2799999999999998</v>
      </c>
      <c r="AT614" s="796">
        <v>2.08</v>
      </c>
      <c r="AU614" s="809"/>
      <c r="AV614" s="821">
        <v>1.88</v>
      </c>
      <c r="AW614" s="827">
        <v>1.8</v>
      </c>
      <c r="AX614" s="811">
        <v>1.8</v>
      </c>
      <c r="AY614" s="811">
        <v>1.68</v>
      </c>
      <c r="AZ614" s="811">
        <v>1.52</v>
      </c>
      <c r="BA614" s="811">
        <v>1.32</v>
      </c>
      <c r="BB614" s="811">
        <v>1.1200000000000001</v>
      </c>
      <c r="BC614" s="811">
        <v>0.92</v>
      </c>
      <c r="BD614" s="812">
        <v>0.76</v>
      </c>
      <c r="BE614" s="811">
        <v>0.76</v>
      </c>
      <c r="BF614" s="811">
        <v>0.68</v>
      </c>
      <c r="BG614" s="811">
        <v>0.3</v>
      </c>
      <c r="BH614" s="810">
        <v>24.06</v>
      </c>
      <c r="BI614" s="405">
        <v>8.064516129032274</v>
      </c>
      <c r="BJ614" s="405">
        <v>8.7719298245614077</v>
      </c>
      <c r="BK614" s="405">
        <v>9.6153846153846025</v>
      </c>
      <c r="BL614" s="306">
        <v>10.638297872340431</v>
      </c>
      <c r="BM614" s="404">
        <v>4.4444444444444287</v>
      </c>
      <c r="BN614" s="306">
        <v>0</v>
      </c>
      <c r="BO614" s="306">
        <v>7.1428571428571397</v>
      </c>
      <c r="BP614" s="306">
        <v>10.526315789473673</v>
      </c>
      <c r="BQ614" s="306">
        <v>15.151515151515138</v>
      </c>
      <c r="BR614" s="306">
        <v>17.857142857142861</v>
      </c>
      <c r="BS614" s="306">
        <v>21.739130434782616</v>
      </c>
      <c r="BT614" s="306">
        <v>21.052631578947366</v>
      </c>
      <c r="BU614" s="306">
        <v>0</v>
      </c>
      <c r="BV614" s="306">
        <v>11.764705882352944</v>
      </c>
      <c r="BW614" s="306">
        <v>126.6666666666667</v>
      </c>
      <c r="BX614" s="404">
        <v>18.229035892633437</v>
      </c>
      <c r="BY614" s="405">
        <v>29.655606047910453</v>
      </c>
      <c r="BZ614" s="788" t="s">
        <v>2558</v>
      </c>
      <c r="CA614" s="486">
        <v>-19.858864366059088</v>
      </c>
      <c r="CB614" s="348">
        <v>11.156379536379941</v>
      </c>
      <c r="CC614" s="404">
        <v>57.315047324333577</v>
      </c>
      <c r="CD614" s="570">
        <v>2.7068000000000003</v>
      </c>
      <c r="CE614" s="419">
        <v>2.9774800000000008</v>
      </c>
      <c r="CF614" s="419">
        <v>3.2555766320000008</v>
      </c>
      <c r="CG614" s="419">
        <v>3.5596474894288006</v>
      </c>
      <c r="CH614" s="496">
        <v>3.8921185649414505</v>
      </c>
      <c r="CI614" s="416">
        <v>16.391622686370255</v>
      </c>
      <c r="CJ614" s="405">
        <v>16.112870034768754</v>
      </c>
      <c r="CK614" s="457">
        <v>0.98</v>
      </c>
      <c r="CL614" s="458">
        <v>10.220000000000001</v>
      </c>
      <c r="CM614" s="458">
        <v>-10.44</v>
      </c>
      <c r="CN614" s="525">
        <v>-3.54</v>
      </c>
      <c r="CO614" s="508">
        <v>0.24</v>
      </c>
    </row>
    <row r="615" spans="1:93" ht="11.25" customHeight="1">
      <c r="A615" s="24" t="s">
        <v>2176</v>
      </c>
      <c r="B615" s="24" t="s">
        <v>2177</v>
      </c>
      <c r="C615" s="29" t="s">
        <v>2566</v>
      </c>
      <c r="D615" s="199">
        <v>22</v>
      </c>
      <c r="E615" s="121">
        <v>129</v>
      </c>
      <c r="F615" s="38" t="s">
        <v>1572</v>
      </c>
      <c r="G615" s="39" t="s">
        <v>1572</v>
      </c>
      <c r="H615" s="161">
        <v>121.91</v>
      </c>
      <c r="I615" s="227">
        <v>2.0999097695020916</v>
      </c>
      <c r="J615" s="113">
        <v>0.59</v>
      </c>
      <c r="K615" s="113">
        <v>0.64</v>
      </c>
      <c r="L615" s="83">
        <v>8.4745762711864394</v>
      </c>
      <c r="M615" s="1043">
        <v>42046</v>
      </c>
      <c r="N615" s="92">
        <v>42048</v>
      </c>
      <c r="O615" s="195">
        <v>42073</v>
      </c>
      <c r="P615" s="26" t="s">
        <v>2157</v>
      </c>
      <c r="Q615" s="198"/>
      <c r="R615" s="224">
        <v>2.56</v>
      </c>
      <c r="S615" s="231">
        <v>37.536656891495603</v>
      </c>
      <c r="T615" s="680">
        <v>66.751688968560984</v>
      </c>
      <c r="U615" s="227">
        <v>17.875366568914956</v>
      </c>
      <c r="V615" s="263">
        <v>12</v>
      </c>
      <c r="W615" s="161">
        <v>6.82</v>
      </c>
      <c r="X615" s="149">
        <v>1.94</v>
      </c>
      <c r="Y615" s="155">
        <v>1.7</v>
      </c>
      <c r="Z615" s="149">
        <v>3.5</v>
      </c>
      <c r="AA615" s="156">
        <v>18.899999999999999</v>
      </c>
      <c r="AB615" s="432">
        <v>9.8000000000000007</v>
      </c>
      <c r="AC615" s="440">
        <v>10.15</v>
      </c>
      <c r="AD615" s="443">
        <v>10.6</v>
      </c>
      <c r="AE615" s="443">
        <v>9.2100000000000009</v>
      </c>
      <c r="AF615" s="723">
        <v>25</v>
      </c>
      <c r="AG615" s="456">
        <v>110592</v>
      </c>
      <c r="AH615" s="653">
        <v>0.1</v>
      </c>
      <c r="AI615" s="767">
        <v>0.63</v>
      </c>
      <c r="AJ615" s="796">
        <v>0.84081441125551815</v>
      </c>
      <c r="AK615" s="688">
        <v>0.68968614755287672</v>
      </c>
      <c r="AL615" s="634">
        <v>7.5170842824601403</v>
      </c>
      <c r="AM615" s="631">
        <v>8.1627504364053305</v>
      </c>
      <c r="AN615" s="631">
        <v>8.912632759308492</v>
      </c>
      <c r="AO615" s="235">
        <v>12.922737089808201</v>
      </c>
      <c r="AP615" s="808">
        <v>2.36</v>
      </c>
      <c r="AQ615" s="808">
        <v>2.1949999999999998</v>
      </c>
      <c r="AR615" s="809"/>
      <c r="AS615" s="808">
        <v>2.0299999999999998</v>
      </c>
      <c r="AT615" s="796">
        <v>1.865</v>
      </c>
      <c r="AU615" s="809"/>
      <c r="AV615" s="821">
        <v>1.7</v>
      </c>
      <c r="AW615" s="827">
        <v>1.54</v>
      </c>
      <c r="AX615" s="811">
        <v>1.345</v>
      </c>
      <c r="AY615" s="811">
        <v>1.1499999999999999</v>
      </c>
      <c r="AZ615" s="811">
        <v>1.0249999999999999</v>
      </c>
      <c r="BA615" s="811">
        <v>0.88</v>
      </c>
      <c r="BB615" s="812">
        <v>0.7</v>
      </c>
      <c r="BC615" s="811">
        <v>0.5675</v>
      </c>
      <c r="BD615" s="811">
        <v>0.49</v>
      </c>
      <c r="BE615" s="811">
        <v>0.45</v>
      </c>
      <c r="BF615" s="811">
        <v>0.41249999999999998</v>
      </c>
      <c r="BG615" s="811">
        <v>0.37</v>
      </c>
      <c r="BH615" s="810">
        <v>19.079999999999998</v>
      </c>
      <c r="BI615" s="405">
        <v>7.5170842824601403</v>
      </c>
      <c r="BJ615" s="405">
        <v>8.1280788177339858</v>
      </c>
      <c r="BK615" s="405">
        <v>8.847184986595158</v>
      </c>
      <c r="BL615" s="306">
        <v>9.7058823529411864</v>
      </c>
      <c r="BM615" s="404">
        <v>10.389610389610393</v>
      </c>
      <c r="BN615" s="306">
        <v>14.498141263940534</v>
      </c>
      <c r="BO615" s="306">
        <v>16.956521739130448</v>
      </c>
      <c r="BP615" s="306">
        <v>12.195121951219523</v>
      </c>
      <c r="BQ615" s="306">
        <v>16.477272727272705</v>
      </c>
      <c r="BR615" s="306">
        <v>25.714285714285733</v>
      </c>
      <c r="BS615" s="306">
        <v>23.348017621145356</v>
      </c>
      <c r="BT615" s="306">
        <v>15.816326530612246</v>
      </c>
      <c r="BU615" s="306">
        <v>8.8888888888888786</v>
      </c>
      <c r="BV615" s="306">
        <v>9.0909090909091042</v>
      </c>
      <c r="BW615" s="306">
        <v>11.486486486486491</v>
      </c>
      <c r="BX615" s="404">
        <v>13.270654189548791</v>
      </c>
      <c r="BY615" s="405">
        <v>5.35031035394874</v>
      </c>
      <c r="BZ615" s="788" t="s">
        <v>2558</v>
      </c>
      <c r="CA615" s="486">
        <v>-6.8628240401043712</v>
      </c>
      <c r="CB615" s="348">
        <v>11.012542528810584</v>
      </c>
      <c r="CC615" s="404">
        <v>76.767319528639149</v>
      </c>
      <c r="CD615" s="570">
        <v>2.5912800000000002</v>
      </c>
      <c r="CE615" s="419">
        <v>2.8504080000000007</v>
      </c>
      <c r="CF615" s="419">
        <v>3.1129305768000011</v>
      </c>
      <c r="CG615" s="419">
        <v>3.3996314829232812</v>
      </c>
      <c r="CH615" s="496">
        <v>3.7127375425005158</v>
      </c>
      <c r="CI615" s="416">
        <v>15.6669876022238</v>
      </c>
      <c r="CJ615" s="405">
        <v>12.851273564288245</v>
      </c>
      <c r="CK615" s="457">
        <v>1.1299999999999999</v>
      </c>
      <c r="CL615" s="458">
        <v>26.66</v>
      </c>
      <c r="CM615" s="458">
        <v>-2.04</v>
      </c>
      <c r="CN615" s="525">
        <v>4.0999999999999996</v>
      </c>
      <c r="CO615" s="508">
        <v>10.14</v>
      </c>
    </row>
    <row r="616" spans="1:93" ht="11.25" customHeight="1">
      <c r="A616" s="16" t="s">
        <v>3502</v>
      </c>
      <c r="B616" s="16" t="s">
        <v>3503</v>
      </c>
      <c r="C616" s="373" t="s">
        <v>2110</v>
      </c>
      <c r="D616" s="216">
        <v>5</v>
      </c>
      <c r="E616" s="24">
        <v>509</v>
      </c>
      <c r="F616" s="78" t="s">
        <v>2659</v>
      </c>
      <c r="G616" s="50" t="s">
        <v>2659</v>
      </c>
      <c r="H616" s="183">
        <v>113.63</v>
      </c>
      <c r="I616" s="226">
        <v>1.3200739241397519</v>
      </c>
      <c r="J616" s="127">
        <v>0.28000000000000003</v>
      </c>
      <c r="K616" s="127">
        <v>0.375</v>
      </c>
      <c r="L616" s="96">
        <v>33.928571428571416</v>
      </c>
      <c r="M616" s="105">
        <v>41802</v>
      </c>
      <c r="N616" s="20">
        <v>41806</v>
      </c>
      <c r="O616" s="21">
        <v>41815</v>
      </c>
      <c r="P616" s="269" t="s">
        <v>2778</v>
      </c>
      <c r="Q616" s="16"/>
      <c r="R616" s="225">
        <v>1.5</v>
      </c>
      <c r="S616" s="675">
        <v>26.501766784452297</v>
      </c>
      <c r="T616" s="684">
        <v>77.975903046380736</v>
      </c>
      <c r="U616" s="226">
        <v>20.07597173144876</v>
      </c>
      <c r="V616" s="267">
        <v>12</v>
      </c>
      <c r="W616" s="169">
        <v>5.66</v>
      </c>
      <c r="X616" s="171">
        <v>2.08</v>
      </c>
      <c r="Y616" s="170">
        <v>0.83</v>
      </c>
      <c r="Z616" s="171">
        <v>3.55</v>
      </c>
      <c r="AA616" s="172">
        <v>17.2</v>
      </c>
      <c r="AB616" s="433">
        <v>3.6</v>
      </c>
      <c r="AC616" s="441">
        <v>12.7</v>
      </c>
      <c r="AD616" s="442">
        <v>12</v>
      </c>
      <c r="AE616" s="442">
        <v>9.67</v>
      </c>
      <c r="AF616" s="724">
        <v>24</v>
      </c>
      <c r="AG616" s="461">
        <v>108368</v>
      </c>
      <c r="AH616" s="678">
        <v>0.8</v>
      </c>
      <c r="AI616" s="768">
        <v>0.54</v>
      </c>
      <c r="AJ616" s="795">
        <v>9.6524670003130399</v>
      </c>
      <c r="AK616" s="794">
        <v>2.0159795572867965</v>
      </c>
      <c r="AL616" s="632">
        <v>33.4916864608076</v>
      </c>
      <c r="AM616" s="633">
        <v>31.88338244458393</v>
      </c>
      <c r="AN616" s="1064">
        <v>115.82960400375649</v>
      </c>
      <c r="AO616" s="234">
        <v>57.455743330872664</v>
      </c>
      <c r="AP616" s="803">
        <v>1.405</v>
      </c>
      <c r="AQ616" s="803">
        <v>1.0525</v>
      </c>
      <c r="AR616" s="802"/>
      <c r="AS616" s="803">
        <v>0.8</v>
      </c>
      <c r="AT616" s="795">
        <v>0.61250000000000004</v>
      </c>
      <c r="AU616" s="802"/>
      <c r="AV616" s="826">
        <v>0.40500000000000003</v>
      </c>
      <c r="AW616" s="830">
        <v>0.03</v>
      </c>
      <c r="AX616" s="807">
        <v>0.03</v>
      </c>
      <c r="AY616" s="807">
        <v>0.03</v>
      </c>
      <c r="AZ616" s="806">
        <v>0.03</v>
      </c>
      <c r="BA616" s="807">
        <v>1.4999999999999999E-2</v>
      </c>
      <c r="BB616" s="806">
        <v>1.4999999999999999E-2</v>
      </c>
      <c r="BC616" s="807">
        <v>7.4999999999999997E-3</v>
      </c>
      <c r="BD616" s="807">
        <v>7.4999999999999997E-3</v>
      </c>
      <c r="BE616" s="806">
        <v>7.4999999999999997E-3</v>
      </c>
      <c r="BF616" s="807">
        <v>3.7499999999999999E-3</v>
      </c>
      <c r="BG616" s="806">
        <v>0.01</v>
      </c>
      <c r="BH616" s="805">
        <v>4.4612499999999997</v>
      </c>
      <c r="BI616" s="407">
        <v>33.4916864608076</v>
      </c>
      <c r="BJ616" s="407">
        <v>31.5625</v>
      </c>
      <c r="BK616" s="407">
        <v>30.612244897959172</v>
      </c>
      <c r="BL616" s="394">
        <v>51.23456790123457</v>
      </c>
      <c r="BM616" s="1077">
        <v>1250</v>
      </c>
      <c r="BN616" s="394">
        <v>0</v>
      </c>
      <c r="BO616" s="394">
        <v>0</v>
      </c>
      <c r="BP616" s="394">
        <v>0</v>
      </c>
      <c r="BQ616" s="394">
        <v>100</v>
      </c>
      <c r="BR616" s="394">
        <v>0</v>
      </c>
      <c r="BS616" s="394">
        <v>100</v>
      </c>
      <c r="BT616" s="394">
        <v>0</v>
      </c>
      <c r="BU616" s="394">
        <v>0</v>
      </c>
      <c r="BV616" s="394">
        <v>100</v>
      </c>
      <c r="BW616" s="394">
        <v>0</v>
      </c>
      <c r="BX616" s="406">
        <v>113.1267332840001</v>
      </c>
      <c r="BY616" s="407">
        <v>306.18241928642459</v>
      </c>
      <c r="BZ616" s="787" t="s">
        <v>1863</v>
      </c>
      <c r="CA616" s="682">
        <v>97.073706196447475</v>
      </c>
      <c r="CB616" s="350">
        <v>117.14967792789624</v>
      </c>
      <c r="CC616" s="406">
        <v>71.327226148409892</v>
      </c>
      <c r="CD616" s="554">
        <v>1.4555800000000001</v>
      </c>
      <c r="CE616" s="417">
        <v>1.6011380000000002</v>
      </c>
      <c r="CF616" s="417">
        <v>1.7559680446000001</v>
      </c>
      <c r="CG616" s="417">
        <v>1.9257701545128201</v>
      </c>
      <c r="CH616" s="495">
        <v>2.1119921284542098</v>
      </c>
      <c r="CI616" s="418">
        <v>8.8504483275670296</v>
      </c>
      <c r="CJ616" s="407">
        <v>7.7888307027783421</v>
      </c>
      <c r="CK616" s="462">
        <v>0.56999999999999995</v>
      </c>
      <c r="CL616" s="463">
        <v>56.35</v>
      </c>
      <c r="CM616" s="463">
        <v>-2.5299999999999998</v>
      </c>
      <c r="CN616" s="529">
        <v>6.92</v>
      </c>
      <c r="CO616" s="530">
        <v>24.93</v>
      </c>
    </row>
    <row r="617" spans="1:93" ht="11.25" customHeight="1">
      <c r="A617" s="24" t="s">
        <v>565</v>
      </c>
      <c r="B617" s="24" t="s">
        <v>293</v>
      </c>
      <c r="C617" s="29" t="s">
        <v>3418</v>
      </c>
      <c r="D617" s="199">
        <v>44</v>
      </c>
      <c r="E617" s="121">
        <v>33</v>
      </c>
      <c r="F617" s="38" t="s">
        <v>2049</v>
      </c>
      <c r="G617" s="39" t="s">
        <v>2049</v>
      </c>
      <c r="H617" s="161">
        <v>47.91</v>
      </c>
      <c r="I617" s="227">
        <v>4.3414735963264457</v>
      </c>
      <c r="J617" s="126">
        <v>0.51</v>
      </c>
      <c r="K617" s="126">
        <v>0.52</v>
      </c>
      <c r="L617" s="218">
        <v>1.9607843137254832</v>
      </c>
      <c r="M617" s="140">
        <v>42012</v>
      </c>
      <c r="N617" s="27">
        <v>42016</v>
      </c>
      <c r="O617" s="28">
        <v>42044</v>
      </c>
      <c r="P617" s="93" t="s">
        <v>3099</v>
      </c>
      <c r="Q617" s="627"/>
      <c r="R617" s="224">
        <v>2.08</v>
      </c>
      <c r="S617" s="231">
        <v>65.615141955835966</v>
      </c>
      <c r="T617" s="647">
        <v>-19.697731920729179</v>
      </c>
      <c r="U617" s="227">
        <v>15.113564668769715</v>
      </c>
      <c r="V617" s="492">
        <v>3</v>
      </c>
      <c r="W617" s="161">
        <v>3.17</v>
      </c>
      <c r="X617" s="149" t="s">
        <v>462</v>
      </c>
      <c r="Y617" s="155">
        <v>0.5</v>
      </c>
      <c r="Z617" s="149">
        <v>0.96</v>
      </c>
      <c r="AA617" s="156">
        <v>7</v>
      </c>
      <c r="AB617" s="432">
        <v>12.7</v>
      </c>
      <c r="AC617" s="440">
        <v>0</v>
      </c>
      <c r="AD617" s="443">
        <v>4</v>
      </c>
      <c r="AE617" s="440" t="s">
        <v>462</v>
      </c>
      <c r="AF617" s="723">
        <v>1</v>
      </c>
      <c r="AG617" s="456">
        <v>1084</v>
      </c>
      <c r="AH617" s="653">
        <v>1.5</v>
      </c>
      <c r="AI617" s="767">
        <v>0.42</v>
      </c>
      <c r="AJ617" s="796">
        <v>0.52128148423227216</v>
      </c>
      <c r="AK617" s="688">
        <v>0.76688742288855449</v>
      </c>
      <c r="AL617" s="634">
        <v>2</v>
      </c>
      <c r="AM617" s="631">
        <v>2.0413775479336982</v>
      </c>
      <c r="AN617" s="631">
        <v>2.0851259369290887</v>
      </c>
      <c r="AO617" s="638">
        <v>2.7189465815924629</v>
      </c>
      <c r="AP617" s="808">
        <v>2.04</v>
      </c>
      <c r="AQ617" s="808">
        <v>2</v>
      </c>
      <c r="AR617" s="809"/>
      <c r="AS617" s="808">
        <v>1.96</v>
      </c>
      <c r="AT617" s="796">
        <v>1.92</v>
      </c>
      <c r="AU617" s="809"/>
      <c r="AV617" s="821">
        <v>1.88</v>
      </c>
      <c r="AW617" s="821">
        <v>1.84</v>
      </c>
      <c r="AX617" s="811">
        <v>1.8</v>
      </c>
      <c r="AY617" s="811">
        <v>1.76</v>
      </c>
      <c r="AZ617" s="811">
        <v>1.72</v>
      </c>
      <c r="BA617" s="811">
        <v>1.68</v>
      </c>
      <c r="BB617" s="811">
        <v>1.56</v>
      </c>
      <c r="BC617" s="811">
        <v>1.44</v>
      </c>
      <c r="BD617" s="811">
        <v>1.36</v>
      </c>
      <c r="BE617" s="811">
        <v>1.28</v>
      </c>
      <c r="BF617" s="811">
        <v>1.24</v>
      </c>
      <c r="BG617" s="811">
        <v>1.2</v>
      </c>
      <c r="BH617" s="810">
        <v>26.68</v>
      </c>
      <c r="BI617" s="405">
        <v>2</v>
      </c>
      <c r="BJ617" s="405">
        <v>2.0408163265306145</v>
      </c>
      <c r="BK617" s="405">
        <v>2.0833333333333259</v>
      </c>
      <c r="BL617" s="306">
        <v>2.1276595744680771</v>
      </c>
      <c r="BM617" s="404">
        <v>2.1739130434782483</v>
      </c>
      <c r="BN617" s="306">
        <v>2.2222222222222143</v>
      </c>
      <c r="BO617" s="306">
        <v>2.2727272727272707</v>
      </c>
      <c r="BP617" s="306">
        <v>2.3255813953488413</v>
      </c>
      <c r="BQ617" s="306">
        <v>2.3809523809523725</v>
      </c>
      <c r="BR617" s="306">
        <v>7.6923076923076872</v>
      </c>
      <c r="BS617" s="306">
        <v>8.3333333333333481</v>
      </c>
      <c r="BT617" s="306">
        <v>5.8823529411764497</v>
      </c>
      <c r="BU617" s="306">
        <v>6.25</v>
      </c>
      <c r="BV617" s="306">
        <v>3.2258064516129004</v>
      </c>
      <c r="BW617" s="306">
        <v>3.3333333333333437</v>
      </c>
      <c r="BX617" s="404">
        <v>3.6229559533883124</v>
      </c>
      <c r="BY617" s="405">
        <v>2.1579199111394818</v>
      </c>
      <c r="BZ617" s="788" t="s">
        <v>1862</v>
      </c>
      <c r="CA617" s="486">
        <v>-8.6869651355141819</v>
      </c>
      <c r="CB617" s="348">
        <v>6.4265995332555343</v>
      </c>
      <c r="CC617" s="404">
        <v>46.851724504323954</v>
      </c>
      <c r="CD617" s="570">
        <v>2.2440000000000002</v>
      </c>
      <c r="CE617" s="419">
        <v>2.2440000000000002</v>
      </c>
      <c r="CF617" s="419">
        <v>2.3113200000000003</v>
      </c>
      <c r="CG617" s="419">
        <v>2.3806596000000004</v>
      </c>
      <c r="CH617" s="496">
        <v>2.4520793880000005</v>
      </c>
      <c r="CI617" s="416">
        <v>11.632058988000001</v>
      </c>
      <c r="CJ617" s="405">
        <v>24.278979311208516</v>
      </c>
      <c r="CK617" s="457">
        <v>1.4</v>
      </c>
      <c r="CL617" s="458">
        <v>26.71</v>
      </c>
      <c r="CM617" s="458">
        <v>-16.77</v>
      </c>
      <c r="CN617" s="459">
        <v>12.62</v>
      </c>
      <c r="CO617" s="460">
        <v>3.04</v>
      </c>
    </row>
    <row r="618" spans="1:93" ht="11.25" customHeight="1">
      <c r="A618" s="91" t="s">
        <v>65</v>
      </c>
      <c r="B618" s="24" t="s">
        <v>2701</v>
      </c>
      <c r="C618" s="98" t="s">
        <v>3533</v>
      </c>
      <c r="D618" s="117">
        <v>28</v>
      </c>
      <c r="E618" s="121">
        <v>99</v>
      </c>
      <c r="F618" s="38" t="s">
        <v>2049</v>
      </c>
      <c r="G618" s="39" t="s">
        <v>2049</v>
      </c>
      <c r="H618" s="161">
        <v>50.83</v>
      </c>
      <c r="I618" s="227">
        <v>4.9970489868188075</v>
      </c>
      <c r="J618" s="113">
        <v>0.63</v>
      </c>
      <c r="K618" s="113">
        <v>0.63500000000000001</v>
      </c>
      <c r="L618" s="1102">
        <v>0.79365079365079083</v>
      </c>
      <c r="M618" s="140">
        <v>41988</v>
      </c>
      <c r="N618" s="27">
        <v>41990</v>
      </c>
      <c r="O618" s="28">
        <v>42004</v>
      </c>
      <c r="P618" s="93" t="s">
        <v>1445</v>
      </c>
      <c r="Q618" s="91"/>
      <c r="R618" s="224">
        <v>2.54</v>
      </c>
      <c r="S618" s="231">
        <v>84.385382059800676</v>
      </c>
      <c r="T618" s="680">
        <v>65.739525324246472</v>
      </c>
      <c r="U618" s="227">
        <v>16.887043189368772</v>
      </c>
      <c r="V618" s="263">
        <v>12</v>
      </c>
      <c r="W618" s="161">
        <v>3.01</v>
      </c>
      <c r="X618" s="149">
        <v>7.04</v>
      </c>
      <c r="Y618" s="155">
        <v>11.47</v>
      </c>
      <c r="Z618" s="149">
        <v>3.66</v>
      </c>
      <c r="AA618" s="156">
        <v>23.2</v>
      </c>
      <c r="AB618" s="432">
        <v>-32.5</v>
      </c>
      <c r="AC618" s="440">
        <v>0</v>
      </c>
      <c r="AD618" s="443">
        <v>1.2</v>
      </c>
      <c r="AE618" s="440">
        <v>2.4</v>
      </c>
      <c r="AF618" s="723">
        <v>0</v>
      </c>
      <c r="AG618" s="466">
        <v>657</v>
      </c>
      <c r="AH618" s="653">
        <v>7.82</v>
      </c>
      <c r="AI618" s="767">
        <v>1.36</v>
      </c>
      <c r="AJ618" s="796">
        <v>0.95810617959468658</v>
      </c>
      <c r="AK618" s="688">
        <v>0.49175040158380479</v>
      </c>
      <c r="AL618" s="634">
        <v>1.2048192771084265</v>
      </c>
      <c r="AM618" s="631">
        <v>1.2891513960037626</v>
      </c>
      <c r="AN618" s="631">
        <v>1.1497274155136239</v>
      </c>
      <c r="AO618" s="638">
        <v>2.3380304557162335</v>
      </c>
      <c r="AP618" s="808">
        <v>2.52</v>
      </c>
      <c r="AQ618" s="808">
        <v>2.4900000000000002</v>
      </c>
      <c r="AR618" s="809"/>
      <c r="AS618" s="808">
        <v>2.4500000000000002</v>
      </c>
      <c r="AT618" s="796">
        <v>2.4249999999999998</v>
      </c>
      <c r="AU618" s="809"/>
      <c r="AV618" s="821">
        <v>2.415</v>
      </c>
      <c r="AW618" s="821">
        <v>2.38</v>
      </c>
      <c r="AX618" s="811">
        <v>2.34</v>
      </c>
      <c r="AY618" s="811">
        <v>2.2999999999999998</v>
      </c>
      <c r="AZ618" s="811">
        <v>2.2599999999999998</v>
      </c>
      <c r="BA618" s="811">
        <v>2.1749999999999998</v>
      </c>
      <c r="BB618" s="811">
        <v>2</v>
      </c>
      <c r="BC618" s="811">
        <v>1.96</v>
      </c>
      <c r="BD618" s="811">
        <v>1.92</v>
      </c>
      <c r="BE618" s="811">
        <v>1.88</v>
      </c>
      <c r="BF618" s="811">
        <v>1.84</v>
      </c>
      <c r="BG618" s="811">
        <v>1.81</v>
      </c>
      <c r="BH618" s="810">
        <v>35.164999999999999</v>
      </c>
      <c r="BI618" s="405">
        <v>1.2048192771084265</v>
      </c>
      <c r="BJ618" s="405">
        <v>1.6326530612244872</v>
      </c>
      <c r="BK618" s="405">
        <v>1.0309278350515649</v>
      </c>
      <c r="BL618" s="306">
        <v>0.41407867494822614</v>
      </c>
      <c r="BM618" s="404">
        <v>1.4705882352941346</v>
      </c>
      <c r="BN618" s="306">
        <v>1.7094017094017033</v>
      </c>
      <c r="BO618" s="306">
        <v>1.7391304347826209</v>
      </c>
      <c r="BP618" s="306">
        <v>1.7699115044247815</v>
      </c>
      <c r="BQ618" s="306">
        <v>3.9080459770114873</v>
      </c>
      <c r="BR618" s="306">
        <v>8.7499999999999911</v>
      </c>
      <c r="BS618" s="306">
        <v>2.0408163265306145</v>
      </c>
      <c r="BT618" s="306">
        <v>2.0833333333333259</v>
      </c>
      <c r="BU618" s="306">
        <v>2.1276595744680771</v>
      </c>
      <c r="BV618" s="306">
        <v>2.1739130434782483</v>
      </c>
      <c r="BW618" s="306">
        <v>1.6574585635359185</v>
      </c>
      <c r="BX618" s="404">
        <v>2.2475158367062407</v>
      </c>
      <c r="BY618" s="405">
        <v>1.8826202869043647</v>
      </c>
      <c r="BZ618" s="788" t="s">
        <v>2637</v>
      </c>
      <c r="CA618" s="486">
        <v>-10.74026678703634</v>
      </c>
      <c r="CB618" s="348">
        <v>6.1467764023324314</v>
      </c>
      <c r="CC618" s="404">
        <v>27.734205062432594</v>
      </c>
      <c r="CD618" s="570">
        <v>2.5451999999999999</v>
      </c>
      <c r="CE618" s="419">
        <v>2.5451999999999999</v>
      </c>
      <c r="CF618" s="419">
        <v>2.6062848000000001</v>
      </c>
      <c r="CG618" s="419">
        <v>2.6688356352000002</v>
      </c>
      <c r="CH618" s="496">
        <v>2.7328876904448003</v>
      </c>
      <c r="CI618" s="416">
        <v>13.0984081256448</v>
      </c>
      <c r="CJ618" s="405">
        <v>25.769050020941965</v>
      </c>
      <c r="CK618" s="457">
        <v>0.71</v>
      </c>
      <c r="CL618" s="458">
        <v>29.65</v>
      </c>
      <c r="CM618" s="458">
        <v>-7.35</v>
      </c>
      <c r="CN618" s="459">
        <v>-0.2</v>
      </c>
      <c r="CO618" s="460">
        <v>12</v>
      </c>
    </row>
    <row r="619" spans="1:93" ht="11.25" customHeight="1">
      <c r="A619" s="24" t="s">
        <v>890</v>
      </c>
      <c r="B619" s="24" t="s">
        <v>771</v>
      </c>
      <c r="C619" s="29" t="s">
        <v>3417</v>
      </c>
      <c r="D619" s="117">
        <v>6</v>
      </c>
      <c r="E619" s="24">
        <v>427</v>
      </c>
      <c r="F619" s="38" t="s">
        <v>1572</v>
      </c>
      <c r="G619" s="39" t="s">
        <v>1572</v>
      </c>
      <c r="H619" s="184">
        <v>33.56</v>
      </c>
      <c r="I619" s="227">
        <v>1.9666269368295588</v>
      </c>
      <c r="J619" s="126">
        <v>0.14499999999999999</v>
      </c>
      <c r="K619" s="126">
        <v>0.16500000000000001</v>
      </c>
      <c r="L619" s="83">
        <v>13.793103448275868</v>
      </c>
      <c r="M619" s="140">
        <v>41844</v>
      </c>
      <c r="N619" s="27">
        <v>41848</v>
      </c>
      <c r="O619" s="28">
        <v>41866</v>
      </c>
      <c r="P619" s="93" t="s">
        <v>1518</v>
      </c>
      <c r="Q619" s="626"/>
      <c r="R619" s="224">
        <v>0.66</v>
      </c>
      <c r="S619" s="231">
        <v>41.77215189873418</v>
      </c>
      <c r="T619" s="680">
        <v>-3.3262042494962007</v>
      </c>
      <c r="U619" s="227">
        <v>21.240506329113924</v>
      </c>
      <c r="V619" s="263">
        <v>12</v>
      </c>
      <c r="W619" s="161">
        <v>1.58</v>
      </c>
      <c r="X619" s="149">
        <v>3.54</v>
      </c>
      <c r="Y619" s="155">
        <v>0.81</v>
      </c>
      <c r="Z619" s="149">
        <v>0.99</v>
      </c>
      <c r="AA619" s="156">
        <v>4.5999999999999996</v>
      </c>
      <c r="AB619" s="432">
        <v>-50.2</v>
      </c>
      <c r="AC619" s="440">
        <v>8.07</v>
      </c>
      <c r="AD619" s="443">
        <v>-8.8000000000000007</v>
      </c>
      <c r="AE619" s="443">
        <v>6</v>
      </c>
      <c r="AF619" s="723">
        <v>16</v>
      </c>
      <c r="AG619" s="456">
        <v>8471</v>
      </c>
      <c r="AH619" s="653">
        <v>0.3</v>
      </c>
      <c r="AI619" s="767">
        <v>0.33</v>
      </c>
      <c r="AJ619" s="796" t="s">
        <v>462</v>
      </c>
      <c r="AK619" s="688">
        <v>1.9261716863620326</v>
      </c>
      <c r="AL619" s="634">
        <v>12.72727272727272</v>
      </c>
      <c r="AM619" s="631">
        <v>16.215716642127866</v>
      </c>
      <c r="AN619" s="631">
        <v>14.502831715794207</v>
      </c>
      <c r="AO619" s="235">
        <v>7.5293556739927769</v>
      </c>
      <c r="AP619" s="808">
        <v>0.62</v>
      </c>
      <c r="AQ619" s="808">
        <v>0.55000000000000004</v>
      </c>
      <c r="AR619" s="809"/>
      <c r="AS619" s="808">
        <v>0.47</v>
      </c>
      <c r="AT619" s="796">
        <v>0.39500000000000002</v>
      </c>
      <c r="AU619" s="809"/>
      <c r="AV619" s="821">
        <v>0.35</v>
      </c>
      <c r="AW619" s="821">
        <v>0.315</v>
      </c>
      <c r="AX619" s="812">
        <v>0.3</v>
      </c>
      <c r="AY619" s="812">
        <v>0.3</v>
      </c>
      <c r="AZ619" s="812">
        <v>0.3</v>
      </c>
      <c r="BA619" s="812">
        <v>0.3</v>
      </c>
      <c r="BB619" s="812">
        <v>0.3</v>
      </c>
      <c r="BC619" s="812">
        <v>0.3725</v>
      </c>
      <c r="BD619" s="812">
        <v>0.59</v>
      </c>
      <c r="BE619" s="812">
        <v>0.59</v>
      </c>
      <c r="BF619" s="812">
        <v>0.59</v>
      </c>
      <c r="BG619" s="812">
        <v>0.59</v>
      </c>
      <c r="BH619" s="810">
        <v>6.9325000000000001</v>
      </c>
      <c r="BI619" s="405">
        <v>12.72727272727272</v>
      </c>
      <c r="BJ619" s="405">
        <v>17.021276595744705</v>
      </c>
      <c r="BK619" s="405">
        <v>18.98734177215189</v>
      </c>
      <c r="BL619" s="306">
        <v>12.857142857142879</v>
      </c>
      <c r="BM619" s="404">
        <v>11.111111111111093</v>
      </c>
      <c r="BN619" s="306">
        <v>5</v>
      </c>
      <c r="BO619" s="306">
        <v>0</v>
      </c>
      <c r="BP619" s="306">
        <v>0</v>
      </c>
      <c r="BQ619" s="306">
        <v>0</v>
      </c>
      <c r="BR619" s="306">
        <v>0</v>
      </c>
      <c r="BS619" s="306">
        <v>0</v>
      </c>
      <c r="BT619" s="306">
        <v>0</v>
      </c>
      <c r="BU619" s="306">
        <v>0</v>
      </c>
      <c r="BV619" s="306">
        <v>0</v>
      </c>
      <c r="BW619" s="306">
        <v>0</v>
      </c>
      <c r="BX619" s="404">
        <v>5.1802763375615521</v>
      </c>
      <c r="BY619" s="405">
        <v>6.944832343383891</v>
      </c>
      <c r="BZ619" s="788" t="s">
        <v>2637</v>
      </c>
      <c r="CA619" s="486">
        <v>-4.7710476764901593</v>
      </c>
      <c r="CB619" s="348">
        <v>16.469458652623764</v>
      </c>
      <c r="CC619" s="404">
        <v>62.67855018299236</v>
      </c>
      <c r="CD619" s="570">
        <v>0.62619999999999998</v>
      </c>
      <c r="CE619" s="419">
        <v>0.67673433999999999</v>
      </c>
      <c r="CF619" s="419">
        <v>0.71733840040000008</v>
      </c>
      <c r="CG619" s="419">
        <v>0.76037870442400013</v>
      </c>
      <c r="CH619" s="496">
        <v>0.80600142668944019</v>
      </c>
      <c r="CI619" s="416">
        <v>3.5866528715134409</v>
      </c>
      <c r="CJ619" s="405">
        <v>10.687285076023363</v>
      </c>
      <c r="CK619" s="457">
        <v>1.45</v>
      </c>
      <c r="CL619" s="458">
        <v>9.24</v>
      </c>
      <c r="CM619" s="458">
        <v>-8.77</v>
      </c>
      <c r="CN619" s="525">
        <v>0.99</v>
      </c>
      <c r="CO619" s="508">
        <v>-0.92</v>
      </c>
    </row>
    <row r="620" spans="1:93" ht="11.25" customHeight="1">
      <c r="A620" s="186" t="s">
        <v>616</v>
      </c>
      <c r="B620" s="32" t="s">
        <v>617</v>
      </c>
      <c r="C620" s="107" t="s">
        <v>790</v>
      </c>
      <c r="D620" s="118">
        <v>21</v>
      </c>
      <c r="E620" s="121">
        <v>142</v>
      </c>
      <c r="F620" s="40" t="s">
        <v>2049</v>
      </c>
      <c r="G620" s="66" t="s">
        <v>2659</v>
      </c>
      <c r="H620" s="162">
        <v>22.72</v>
      </c>
      <c r="I620" s="229">
        <v>4.48943661971831</v>
      </c>
      <c r="J620" s="112">
        <v>0.2525</v>
      </c>
      <c r="K620" s="112">
        <v>0.255</v>
      </c>
      <c r="L620" s="84">
        <v>0.99009900990099098</v>
      </c>
      <c r="M620" s="215">
        <v>42004</v>
      </c>
      <c r="N620" s="44">
        <v>42009</v>
      </c>
      <c r="O620" s="34">
        <v>42020</v>
      </c>
      <c r="P620" s="268" t="s">
        <v>2853</v>
      </c>
      <c r="Q620" s="197" t="s">
        <v>322</v>
      </c>
      <c r="R620" s="192">
        <v>1.02</v>
      </c>
      <c r="S620" s="672">
        <v>88.695652173913047</v>
      </c>
      <c r="T620" s="681">
        <v>49.928420924673865</v>
      </c>
      <c r="U620" s="229">
        <v>19.756521739130434</v>
      </c>
      <c r="V620" s="264">
        <v>10</v>
      </c>
      <c r="W620" s="162">
        <v>1.1499999999999999</v>
      </c>
      <c r="X620" s="150">
        <v>3.95</v>
      </c>
      <c r="Y620" s="157">
        <v>7.61</v>
      </c>
      <c r="Z620" s="150">
        <v>2.56</v>
      </c>
      <c r="AA620" s="158">
        <v>18.7</v>
      </c>
      <c r="AB620" s="434">
        <v>296.60000000000002</v>
      </c>
      <c r="AC620" s="444">
        <v>8.1</v>
      </c>
      <c r="AD620" s="445">
        <v>14.7</v>
      </c>
      <c r="AE620" s="445">
        <v>5</v>
      </c>
      <c r="AF620" s="725">
        <v>4</v>
      </c>
      <c r="AG620" s="625">
        <v>778</v>
      </c>
      <c r="AH620" s="679">
        <v>0.8</v>
      </c>
      <c r="AI620" s="769">
        <v>1.1100000000000001</v>
      </c>
      <c r="AJ620" s="797">
        <v>6.9429908904134419E-2</v>
      </c>
      <c r="AK620" s="686">
        <v>0.62973001708411658</v>
      </c>
      <c r="AL620" s="635">
        <v>1</v>
      </c>
      <c r="AM620" s="636">
        <v>1.010169380837378</v>
      </c>
      <c r="AN620" s="636">
        <v>1.0206196608907758</v>
      </c>
      <c r="AO620" s="236">
        <v>1.6207257605673986</v>
      </c>
      <c r="AP620" s="814">
        <v>1.01</v>
      </c>
      <c r="AQ620" s="814">
        <v>1</v>
      </c>
      <c r="AR620" s="815"/>
      <c r="AS620" s="814">
        <v>0.99</v>
      </c>
      <c r="AT620" s="797">
        <v>0.98</v>
      </c>
      <c r="AU620" s="815"/>
      <c r="AV620" s="828">
        <v>0.97</v>
      </c>
      <c r="AW620" s="828">
        <v>0.96</v>
      </c>
      <c r="AX620" s="817">
        <v>0.95</v>
      </c>
      <c r="AY620" s="817">
        <v>0.92</v>
      </c>
      <c r="AZ620" s="817">
        <v>0.9</v>
      </c>
      <c r="BA620" s="817">
        <v>0.88</v>
      </c>
      <c r="BB620" s="817">
        <v>0.86</v>
      </c>
      <c r="BC620" s="817">
        <v>0.84</v>
      </c>
      <c r="BD620" s="817">
        <v>0.82</v>
      </c>
      <c r="BE620" s="817">
        <v>0.8</v>
      </c>
      <c r="BF620" s="817">
        <v>0.78</v>
      </c>
      <c r="BG620" s="820">
        <v>0.76</v>
      </c>
      <c r="BH620" s="816">
        <v>14.42</v>
      </c>
      <c r="BI620" s="409">
        <v>1</v>
      </c>
      <c r="BJ620" s="409">
        <v>1.0101010101010166</v>
      </c>
      <c r="BK620" s="409">
        <v>1.0204081632652962</v>
      </c>
      <c r="BL620" s="395">
        <v>1.0309278350515427</v>
      </c>
      <c r="BM620" s="408">
        <v>1.0416666666666741</v>
      </c>
      <c r="BN620" s="395">
        <v>1.0526315789473717</v>
      </c>
      <c r="BO620" s="395">
        <v>3.2608695652173836</v>
      </c>
      <c r="BP620" s="395">
        <v>2.2222222222222143</v>
      </c>
      <c r="BQ620" s="395">
        <v>2.2727272727272707</v>
      </c>
      <c r="BR620" s="395">
        <v>2.3255813953488413</v>
      </c>
      <c r="BS620" s="395">
        <v>2.3809523809523725</v>
      </c>
      <c r="BT620" s="395">
        <v>2.4390243902439046</v>
      </c>
      <c r="BU620" s="395">
        <v>2.4999999999999911</v>
      </c>
      <c r="BV620" s="395">
        <v>2.5641025641025772</v>
      </c>
      <c r="BW620" s="395">
        <v>2.6315789473684292</v>
      </c>
      <c r="BX620" s="408">
        <v>1.9168529328143258</v>
      </c>
      <c r="BY620" s="409">
        <v>0.76224835004241853</v>
      </c>
      <c r="BZ620" s="654" t="s">
        <v>2637</v>
      </c>
      <c r="CA620" s="487">
        <v>-14.246465458521349</v>
      </c>
      <c r="CB620" s="349">
        <v>5.5100562806090858</v>
      </c>
      <c r="CC620" s="408">
        <v>36.05401598120109</v>
      </c>
      <c r="CD620" s="574">
        <v>1.1110000000000002</v>
      </c>
      <c r="CE620" s="420">
        <v>1.2009910000000001</v>
      </c>
      <c r="CF620" s="420">
        <v>1.2610405500000001</v>
      </c>
      <c r="CG620" s="420">
        <v>1.3240925775000003</v>
      </c>
      <c r="CH620" s="497">
        <v>1.3902972063750003</v>
      </c>
      <c r="CI620" s="421">
        <v>6.2874213338750007</v>
      </c>
      <c r="CJ620" s="409">
        <v>27.673509392055461</v>
      </c>
      <c r="CK620" s="468">
        <v>0.68</v>
      </c>
      <c r="CL620" s="469">
        <v>24.29</v>
      </c>
      <c r="CM620" s="469">
        <v>-6.5</v>
      </c>
      <c r="CN620" s="528">
        <v>-0.56999999999999995</v>
      </c>
      <c r="CO620" s="476">
        <v>7.21</v>
      </c>
    </row>
    <row r="621" spans="1:93" ht="11.25" customHeight="1">
      <c r="A621" s="128" t="s">
        <v>3061</v>
      </c>
      <c r="B621" s="16" t="s">
        <v>3062</v>
      </c>
      <c r="C621" s="22" t="s">
        <v>404</v>
      </c>
      <c r="D621" s="116">
        <v>11</v>
      </c>
      <c r="E621" s="121">
        <v>305</v>
      </c>
      <c r="F621" s="78" t="s">
        <v>2659</v>
      </c>
      <c r="G621" s="50" t="s">
        <v>2659</v>
      </c>
      <c r="H621" s="183">
        <v>59.4</v>
      </c>
      <c r="I621" s="226">
        <v>1.7171717171717171</v>
      </c>
      <c r="J621" s="127">
        <v>0.25</v>
      </c>
      <c r="K621" s="127">
        <v>0.255</v>
      </c>
      <c r="L621" s="96">
        <v>2</v>
      </c>
      <c r="M621" s="105">
        <v>41985</v>
      </c>
      <c r="N621" s="20">
        <v>41989</v>
      </c>
      <c r="O621" s="21">
        <v>42003</v>
      </c>
      <c r="P621" s="269" t="s">
        <v>954</v>
      </c>
      <c r="Q621" s="16"/>
      <c r="R621" s="225">
        <v>1.02</v>
      </c>
      <c r="S621" s="675">
        <v>32.484076433121018</v>
      </c>
      <c r="T621" s="684">
        <v>70.559215112736169</v>
      </c>
      <c r="U621" s="226">
        <v>18.917197452229299</v>
      </c>
      <c r="V621" s="267">
        <v>12</v>
      </c>
      <c r="W621" s="169">
        <v>3.14</v>
      </c>
      <c r="X621" s="171" t="s">
        <v>462</v>
      </c>
      <c r="Y621" s="170">
        <v>5.41</v>
      </c>
      <c r="Z621" s="171">
        <v>3.46</v>
      </c>
      <c r="AA621" s="172">
        <v>18.7</v>
      </c>
      <c r="AB621" s="433">
        <v>10.199999999999999</v>
      </c>
      <c r="AC621" s="441">
        <v>0</v>
      </c>
      <c r="AD621" s="442">
        <v>10.199999999999999</v>
      </c>
      <c r="AE621" s="442" t="s">
        <v>462</v>
      </c>
      <c r="AF621" s="724">
        <v>1</v>
      </c>
      <c r="AG621" s="461">
        <v>222</v>
      </c>
      <c r="AH621" s="678">
        <v>0.2</v>
      </c>
      <c r="AI621" s="768">
        <v>0.09</v>
      </c>
      <c r="AJ621" s="795">
        <v>0.16400187990772044</v>
      </c>
      <c r="AK621" s="794">
        <v>0.19994069334664399</v>
      </c>
      <c r="AL621" s="632">
        <v>2.0304568527918621</v>
      </c>
      <c r="AM621" s="633">
        <v>2.073126578466522</v>
      </c>
      <c r="AN621" s="633">
        <v>1.6728191750587484</v>
      </c>
      <c r="AO621" s="234">
        <v>8.3665768436569579</v>
      </c>
      <c r="AP621" s="803">
        <v>1.0049999999999999</v>
      </c>
      <c r="AQ621" s="803">
        <v>0.98499999999999999</v>
      </c>
      <c r="AR621" s="802"/>
      <c r="AS621" s="803">
        <v>0.96499999999999997</v>
      </c>
      <c r="AT621" s="795">
        <v>0.94499999999999995</v>
      </c>
      <c r="AU621" s="802"/>
      <c r="AV621" s="830">
        <v>0.94</v>
      </c>
      <c r="AW621" s="826">
        <v>0.92500000000000004</v>
      </c>
      <c r="AX621" s="806">
        <v>0.90500000000000003</v>
      </c>
      <c r="AY621" s="806">
        <v>0.88500000000000001</v>
      </c>
      <c r="AZ621" s="806">
        <v>0.78</v>
      </c>
      <c r="BA621" s="806">
        <v>0.63</v>
      </c>
      <c r="BB621" s="806">
        <v>0.45</v>
      </c>
      <c r="BC621" s="807">
        <v>0</v>
      </c>
      <c r="BD621" s="807">
        <v>0</v>
      </c>
      <c r="BE621" s="807">
        <v>0</v>
      </c>
      <c r="BF621" s="807">
        <v>0</v>
      </c>
      <c r="BG621" s="807">
        <v>0</v>
      </c>
      <c r="BH621" s="805">
        <v>9.4149999999999991</v>
      </c>
      <c r="BI621" s="407">
        <v>2.0304568527918621</v>
      </c>
      <c r="BJ621" s="407">
        <v>2.0725388601036343</v>
      </c>
      <c r="BK621" s="407">
        <v>2.1164021164021163</v>
      </c>
      <c r="BL621" s="394">
        <v>0.53191489361701372</v>
      </c>
      <c r="BM621" s="406">
        <v>1.6216216216216051</v>
      </c>
      <c r="BN621" s="394">
        <v>2.2099447513812098</v>
      </c>
      <c r="BO621" s="394">
        <v>2.2598870056497189</v>
      </c>
      <c r="BP621" s="394">
        <v>13.461538461538458</v>
      </c>
      <c r="BQ621" s="394">
        <v>23.809523809523814</v>
      </c>
      <c r="BR621" s="394">
        <v>40</v>
      </c>
      <c r="BS621" s="394">
        <v>0</v>
      </c>
      <c r="BT621" s="394">
        <v>0</v>
      </c>
      <c r="BU621" s="394">
        <v>0</v>
      </c>
      <c r="BV621" s="394">
        <v>0</v>
      </c>
      <c r="BW621" s="394">
        <v>0</v>
      </c>
      <c r="BX621" s="406">
        <v>6.0075885581752955</v>
      </c>
      <c r="BY621" s="407">
        <v>11.053025236013303</v>
      </c>
      <c r="BZ621" s="787" t="s">
        <v>1863</v>
      </c>
      <c r="CA621" s="682">
        <v>-15.527206559998834</v>
      </c>
      <c r="CB621" s="350">
        <v>3.3899908922304656</v>
      </c>
      <c r="CC621" s="406">
        <v>35.625156615539666</v>
      </c>
      <c r="CD621" s="554">
        <v>1.1054999999999999</v>
      </c>
      <c r="CE621" s="417">
        <v>1.1054999999999999</v>
      </c>
      <c r="CF621" s="417">
        <v>1.138665</v>
      </c>
      <c r="CG621" s="417">
        <v>1.1728249500000001</v>
      </c>
      <c r="CH621" s="495">
        <v>1.2080096985000002</v>
      </c>
      <c r="CI621" s="418">
        <v>5.7304996485000004</v>
      </c>
      <c r="CJ621" s="407">
        <v>9.6473058055555558</v>
      </c>
      <c r="CK621" s="462">
        <v>0.34</v>
      </c>
      <c r="CL621" s="463">
        <v>34.71</v>
      </c>
      <c r="CM621" s="463">
        <v>-2.62</v>
      </c>
      <c r="CN621" s="529">
        <v>1.8</v>
      </c>
      <c r="CO621" s="530">
        <v>11</v>
      </c>
    </row>
    <row r="622" spans="1:93" ht="11.25" customHeight="1">
      <c r="A622" s="24" t="s">
        <v>1145</v>
      </c>
      <c r="B622" s="24" t="s">
        <v>1146</v>
      </c>
      <c r="C622" s="217" t="s">
        <v>3133</v>
      </c>
      <c r="D622" s="117">
        <v>5</v>
      </c>
      <c r="E622" s="24">
        <v>619</v>
      </c>
      <c r="F622" s="57" t="s">
        <v>2659</v>
      </c>
      <c r="G622" s="49" t="s">
        <v>2659</v>
      </c>
      <c r="H622" s="184">
        <v>61.69</v>
      </c>
      <c r="I622" s="227">
        <v>2.5936132274274599</v>
      </c>
      <c r="J622" s="126">
        <v>0.27500000000000002</v>
      </c>
      <c r="K622" s="126">
        <v>0.4</v>
      </c>
      <c r="L622" s="83">
        <v>45.45454545454546</v>
      </c>
      <c r="M622" s="140">
        <v>42044</v>
      </c>
      <c r="N622" s="27">
        <v>42046</v>
      </c>
      <c r="O622" s="28">
        <v>42066</v>
      </c>
      <c r="P622" s="93" t="s">
        <v>1884</v>
      </c>
      <c r="Q622" s="91"/>
      <c r="R622" s="224">
        <v>1.6</v>
      </c>
      <c r="S622" s="231">
        <v>23.088023088023093</v>
      </c>
      <c r="T622" s="680">
        <v>-21.690336489868212</v>
      </c>
      <c r="U622" s="227">
        <v>8.9018759018759024</v>
      </c>
      <c r="V622" s="263">
        <v>12</v>
      </c>
      <c r="W622" s="161">
        <v>6.93</v>
      </c>
      <c r="X622" s="149">
        <v>1.92</v>
      </c>
      <c r="Y622" s="155">
        <v>0.25</v>
      </c>
      <c r="Z622" s="149">
        <v>1.55</v>
      </c>
      <c r="AA622" s="156">
        <v>25.2</v>
      </c>
      <c r="AB622" s="432">
        <v>40.799999999999997</v>
      </c>
      <c r="AC622" s="440">
        <v>7.07</v>
      </c>
      <c r="AD622" s="443">
        <v>73.400000000000006</v>
      </c>
      <c r="AE622" s="443">
        <v>4.63</v>
      </c>
      <c r="AF622" s="723">
        <v>19</v>
      </c>
      <c r="AG622" s="456">
        <v>32156</v>
      </c>
      <c r="AH622" s="653">
        <v>0.4</v>
      </c>
      <c r="AI622" s="767">
        <v>0.31</v>
      </c>
      <c r="AJ622" s="796">
        <v>0.18897427509540579</v>
      </c>
      <c r="AK622" s="688">
        <v>0.60322950627030514</v>
      </c>
      <c r="AL622" s="634">
        <v>26.077663840926025</v>
      </c>
      <c r="AM622" s="631">
        <v>56.447515310964882</v>
      </c>
      <c r="AN622" s="631">
        <v>13.870711792002787</v>
      </c>
      <c r="AO622" s="235">
        <v>22.994087072702584</v>
      </c>
      <c r="AP622" s="808">
        <v>1.05</v>
      </c>
      <c r="AQ622" s="808">
        <v>0.83282</v>
      </c>
      <c r="AR622" s="809"/>
      <c r="AS622" s="808">
        <v>0.59414</v>
      </c>
      <c r="AT622" s="796">
        <v>0.27421000000000001</v>
      </c>
      <c r="AU622" s="809"/>
      <c r="AV622" s="827">
        <v>0.18279999999999999</v>
      </c>
      <c r="AW622" s="821">
        <v>0.54844000000000004</v>
      </c>
      <c r="AX622" s="811">
        <v>0.52102000000000004</v>
      </c>
      <c r="AY622" s="811">
        <v>0.43875999999999998</v>
      </c>
      <c r="AZ622" s="811">
        <v>0.27422999999999997</v>
      </c>
      <c r="BA622" s="811">
        <v>0.17366000000000001</v>
      </c>
      <c r="BB622" s="811">
        <v>0.13253999999999999</v>
      </c>
      <c r="BC622" s="811">
        <v>9.597E-2</v>
      </c>
      <c r="BD622" s="811">
        <v>9.1399999999999995E-2</v>
      </c>
      <c r="BE622" s="811">
        <v>7.7689999999999995E-2</v>
      </c>
      <c r="BF622" s="812">
        <v>7.3120000000000004E-2</v>
      </c>
      <c r="BG622" s="812">
        <v>7.3120000000000004E-2</v>
      </c>
      <c r="BH622" s="810">
        <v>5.4339200000000005</v>
      </c>
      <c r="BI622" s="405">
        <v>26.077663840926025</v>
      </c>
      <c r="BJ622" s="405">
        <v>40.172349951189943</v>
      </c>
      <c r="BK622" s="405">
        <v>116.67335254002404</v>
      </c>
      <c r="BL622" s="306">
        <v>50.005470459518619</v>
      </c>
      <c r="BM622" s="404">
        <v>0</v>
      </c>
      <c r="BN622" s="306">
        <v>5.2627538290276776</v>
      </c>
      <c r="BO622" s="306">
        <v>18.748290637250452</v>
      </c>
      <c r="BP622" s="306">
        <v>59.997082740765052</v>
      </c>
      <c r="BQ622" s="306">
        <v>57.912011977427127</v>
      </c>
      <c r="BR622" s="306">
        <v>31.024596348272237</v>
      </c>
      <c r="BS622" s="306">
        <v>38.105658018130661</v>
      </c>
      <c r="BT622" s="306">
        <v>5</v>
      </c>
      <c r="BU622" s="306">
        <v>17.647058823529417</v>
      </c>
      <c r="BV622" s="306">
        <v>6.2499999999999778</v>
      </c>
      <c r="BW622" s="306">
        <v>0</v>
      </c>
      <c r="BX622" s="404">
        <v>31.525085944404079</v>
      </c>
      <c r="BY622" s="405">
        <v>30.135592299721456</v>
      </c>
      <c r="BZ622" s="788" t="s">
        <v>1465</v>
      </c>
      <c r="CA622" s="486">
        <v>7.5624491175543458</v>
      </c>
      <c r="CB622" s="348">
        <v>16.464325019430248</v>
      </c>
      <c r="CC622" s="404">
        <v>72.141010101010096</v>
      </c>
      <c r="CD622" s="570">
        <v>1.155</v>
      </c>
      <c r="CE622" s="419">
        <v>1.2366585000000003</v>
      </c>
      <c r="CF622" s="419">
        <v>1.2939157885500003</v>
      </c>
      <c r="CG622" s="419">
        <v>1.3538240895598654</v>
      </c>
      <c r="CH622" s="496">
        <v>1.4165061449064873</v>
      </c>
      <c r="CI622" s="416">
        <v>6.4559045230163541</v>
      </c>
      <c r="CJ622" s="405">
        <v>10.465074603689988</v>
      </c>
      <c r="CK622" s="457">
        <v>1.9</v>
      </c>
      <c r="CL622" s="458">
        <v>46.93</v>
      </c>
      <c r="CM622" s="458">
        <v>-1.94</v>
      </c>
      <c r="CN622" s="525">
        <v>19.489999999999998</v>
      </c>
      <c r="CO622" s="508">
        <v>22.45</v>
      </c>
    </row>
    <row r="623" spans="1:93" ht="11.25" customHeight="1">
      <c r="A623" s="91" t="s">
        <v>823</v>
      </c>
      <c r="B623" s="24" t="s">
        <v>824</v>
      </c>
      <c r="C623" s="29" t="s">
        <v>3134</v>
      </c>
      <c r="D623" s="117">
        <v>13</v>
      </c>
      <c r="E623" s="121">
        <v>223</v>
      </c>
      <c r="F623" s="38" t="s">
        <v>2049</v>
      </c>
      <c r="G623" s="39" t="s">
        <v>2049</v>
      </c>
      <c r="H623" s="184">
        <v>124.65</v>
      </c>
      <c r="I623" s="227">
        <v>1.2033694344163657</v>
      </c>
      <c r="J623" s="126">
        <v>0.25</v>
      </c>
      <c r="K623" s="126">
        <v>0.375</v>
      </c>
      <c r="L623" s="83">
        <v>50</v>
      </c>
      <c r="M623" s="140">
        <v>41815</v>
      </c>
      <c r="N623" s="27">
        <v>41817</v>
      </c>
      <c r="O623" s="28">
        <v>41835</v>
      </c>
      <c r="P623" s="93" t="s">
        <v>1514</v>
      </c>
      <c r="Q623" s="24"/>
      <c r="R623" s="224">
        <v>1.5</v>
      </c>
      <c r="S623" s="231">
        <v>21.306818181818183</v>
      </c>
      <c r="T623" s="680">
        <v>37.999094199925821</v>
      </c>
      <c r="U623" s="227">
        <v>17.70596590909091</v>
      </c>
      <c r="V623" s="263">
        <v>12</v>
      </c>
      <c r="W623" s="161">
        <v>7.04</v>
      </c>
      <c r="X623" s="149">
        <v>1.52</v>
      </c>
      <c r="Y623" s="155">
        <v>0.98</v>
      </c>
      <c r="Z623" s="149">
        <v>2.42</v>
      </c>
      <c r="AA623" s="156">
        <v>12.9</v>
      </c>
      <c r="AB623" s="432">
        <v>-31.5</v>
      </c>
      <c r="AC623" s="440">
        <v>10.1</v>
      </c>
      <c r="AD623" s="443">
        <v>4.4000000000000004</v>
      </c>
      <c r="AE623" s="440">
        <v>11.64</v>
      </c>
      <c r="AF623" s="723">
        <v>9</v>
      </c>
      <c r="AG623" s="456">
        <v>3068</v>
      </c>
      <c r="AH623" s="653">
        <v>0.3</v>
      </c>
      <c r="AI623" s="767">
        <v>0.63</v>
      </c>
      <c r="AJ623" s="796">
        <v>3.9592335391586277</v>
      </c>
      <c r="AK623" s="688">
        <v>1.1933794646539633</v>
      </c>
      <c r="AL623" s="634">
        <v>31.578947368421062</v>
      </c>
      <c r="AM623" s="631">
        <v>21.90465996880495</v>
      </c>
      <c r="AN623" s="631">
        <v>17.420627572297963</v>
      </c>
      <c r="AO623" s="235">
        <v>14.597726949616408</v>
      </c>
      <c r="AP623" s="808">
        <v>1.25</v>
      </c>
      <c r="AQ623" s="808">
        <v>0.95</v>
      </c>
      <c r="AR623" s="809"/>
      <c r="AS623" s="808">
        <v>0.81</v>
      </c>
      <c r="AT623" s="796">
        <v>0.69</v>
      </c>
      <c r="AU623" s="809"/>
      <c r="AV623" s="821">
        <v>0.63</v>
      </c>
      <c r="AW623" s="821">
        <v>0.56000000000000005</v>
      </c>
      <c r="AX623" s="811">
        <v>0.47</v>
      </c>
      <c r="AY623" s="811">
        <v>0.4</v>
      </c>
      <c r="AZ623" s="811">
        <v>0.36</v>
      </c>
      <c r="BA623" s="811">
        <v>0.33</v>
      </c>
      <c r="BB623" s="812">
        <v>0.32</v>
      </c>
      <c r="BC623" s="811">
        <v>0.31</v>
      </c>
      <c r="BD623" s="811">
        <v>0.28000000000000003</v>
      </c>
      <c r="BE623" s="812">
        <v>0.26</v>
      </c>
      <c r="BF623" s="812">
        <v>0.26</v>
      </c>
      <c r="BG623" s="811">
        <v>0.26</v>
      </c>
      <c r="BH623" s="810">
        <v>8.14</v>
      </c>
      <c r="BI623" s="405">
        <v>31.578947368421062</v>
      </c>
      <c r="BJ623" s="405">
        <v>17.283950617283939</v>
      </c>
      <c r="BK623" s="405">
        <v>17.391304347826097</v>
      </c>
      <c r="BL623" s="306">
        <v>9.5238095238095113</v>
      </c>
      <c r="BM623" s="404">
        <v>12.5</v>
      </c>
      <c r="BN623" s="306">
        <v>19.148936170212782</v>
      </c>
      <c r="BO623" s="306">
        <v>17.5</v>
      </c>
      <c r="BP623" s="306">
        <v>11.111111111111116</v>
      </c>
      <c r="BQ623" s="306">
        <v>9.0909090909090828</v>
      </c>
      <c r="BR623" s="306">
        <v>3.125</v>
      </c>
      <c r="BS623" s="306">
        <v>3.2258064516129004</v>
      </c>
      <c r="BT623" s="306">
        <v>10.714285714285698</v>
      </c>
      <c r="BU623" s="306">
        <v>7.6923076923077094</v>
      </c>
      <c r="BV623" s="306">
        <v>0</v>
      </c>
      <c r="BW623" s="306">
        <v>0</v>
      </c>
      <c r="BX623" s="404">
        <v>11.325757872518659</v>
      </c>
      <c r="BY623" s="405">
        <v>8.1422992360316542</v>
      </c>
      <c r="BZ623" s="788" t="s">
        <v>2558</v>
      </c>
      <c r="CA623" s="486">
        <v>0.91803109762341961</v>
      </c>
      <c r="CB623" s="348">
        <v>18.62399700671433</v>
      </c>
      <c r="CC623" s="404">
        <v>76.148721590909076</v>
      </c>
      <c r="CD623" s="570">
        <v>1.2625</v>
      </c>
      <c r="CE623" s="419">
        <v>1.3887499999999999</v>
      </c>
      <c r="CF623" s="419">
        <v>1.5276250000000002</v>
      </c>
      <c r="CG623" s="419">
        <v>1.6803875000000004</v>
      </c>
      <c r="CH623" s="496">
        <v>1.8484262500000006</v>
      </c>
      <c r="CI623" s="416">
        <v>7.7076887500000009</v>
      </c>
      <c r="CJ623" s="405">
        <v>6.183464701163258</v>
      </c>
      <c r="CK623" s="457">
        <v>1.07</v>
      </c>
      <c r="CL623" s="458">
        <v>6.8</v>
      </c>
      <c r="CM623" s="458">
        <v>-23.01</v>
      </c>
      <c r="CN623" s="525">
        <v>1.08</v>
      </c>
      <c r="CO623" s="508">
        <v>-9.7200000000000006</v>
      </c>
    </row>
    <row r="624" spans="1:93" ht="11.25" customHeight="1">
      <c r="A624" s="24" t="s">
        <v>73</v>
      </c>
      <c r="B624" s="24" t="s">
        <v>74</v>
      </c>
      <c r="C624" s="29" t="s">
        <v>2919</v>
      </c>
      <c r="D624" s="199">
        <v>37</v>
      </c>
      <c r="E624" s="121">
        <v>69</v>
      </c>
      <c r="F624" s="38" t="s">
        <v>2049</v>
      </c>
      <c r="G624" s="39" t="s">
        <v>1572</v>
      </c>
      <c r="H624" s="161">
        <v>86.65</v>
      </c>
      <c r="I624" s="227">
        <v>1.3848817080207732</v>
      </c>
      <c r="J624" s="126">
        <v>0.26</v>
      </c>
      <c r="K624" s="126">
        <v>0.3</v>
      </c>
      <c r="L624" s="218">
        <v>15.384615384615374</v>
      </c>
      <c r="M624" s="140">
        <v>41977</v>
      </c>
      <c r="N624" s="27">
        <v>41981</v>
      </c>
      <c r="O624" s="28">
        <v>41992</v>
      </c>
      <c r="P624" s="93" t="s">
        <v>3261</v>
      </c>
      <c r="Q624" s="515"/>
      <c r="R624" s="224">
        <v>1.2</v>
      </c>
      <c r="S624" s="231">
        <v>29.776674937965257</v>
      </c>
      <c r="T624" s="647">
        <v>159.74240171131169</v>
      </c>
      <c r="U624" s="227">
        <v>21.501240694789082</v>
      </c>
      <c r="V624" s="492">
        <v>10</v>
      </c>
      <c r="W624" s="161">
        <v>4.03</v>
      </c>
      <c r="X624" s="149">
        <v>1.66</v>
      </c>
      <c r="Y624" s="155">
        <v>1.57</v>
      </c>
      <c r="Z624" s="149">
        <v>7.06</v>
      </c>
      <c r="AA624" s="156">
        <v>32.9</v>
      </c>
      <c r="AB624" s="432">
        <v>25.3</v>
      </c>
      <c r="AC624" s="440">
        <v>14.13</v>
      </c>
      <c r="AD624" s="443">
        <v>21.9</v>
      </c>
      <c r="AE624" s="440">
        <v>12.93</v>
      </c>
      <c r="AF624" s="723">
        <v>16</v>
      </c>
      <c r="AG624" s="456">
        <v>7098</v>
      </c>
      <c r="AH624" s="653">
        <v>1.1000000000000001</v>
      </c>
      <c r="AI624" s="767">
        <v>1.54</v>
      </c>
      <c r="AJ624" s="796">
        <v>0.56961695498673437</v>
      </c>
      <c r="AK624" s="688">
        <v>1.0742568327117274</v>
      </c>
      <c r="AL624" s="634">
        <v>17.391304347826097</v>
      </c>
      <c r="AM624" s="631">
        <v>14.471424255333186</v>
      </c>
      <c r="AN624" s="631">
        <v>12.474611314209483</v>
      </c>
      <c r="AO624" s="638">
        <v>11.612317403390438</v>
      </c>
      <c r="AP624" s="808">
        <v>1.08</v>
      </c>
      <c r="AQ624" s="808">
        <v>0.92</v>
      </c>
      <c r="AR624" s="809" t="s">
        <v>1127</v>
      </c>
      <c r="AS624" s="808">
        <v>0.8</v>
      </c>
      <c r="AT624" s="796">
        <v>0.72</v>
      </c>
      <c r="AU624" s="809"/>
      <c r="AV624" s="821">
        <v>0.64</v>
      </c>
      <c r="AW624" s="821">
        <v>0.6</v>
      </c>
      <c r="AX624" s="811">
        <v>0.56000000000000005</v>
      </c>
      <c r="AY624" s="811">
        <v>0.52</v>
      </c>
      <c r="AZ624" s="811">
        <v>0.44</v>
      </c>
      <c r="BA624" s="811">
        <v>0.4</v>
      </c>
      <c r="BB624" s="811">
        <v>0.36</v>
      </c>
      <c r="BC624" s="811">
        <v>0.3</v>
      </c>
      <c r="BD624" s="811">
        <v>0.28000000000000003</v>
      </c>
      <c r="BE624" s="811">
        <v>0.27</v>
      </c>
      <c r="BF624" s="811">
        <v>0.26</v>
      </c>
      <c r="BG624" s="811">
        <v>0.23</v>
      </c>
      <c r="BH624" s="810">
        <v>8.3800000000000008</v>
      </c>
      <c r="BI624" s="405">
        <v>17.391304347826097</v>
      </c>
      <c r="BJ624" s="405">
        <v>15</v>
      </c>
      <c r="BK624" s="405">
        <v>11.111111111111116</v>
      </c>
      <c r="BL624" s="306">
        <v>12.5</v>
      </c>
      <c r="BM624" s="404">
        <v>6.6666666666666652</v>
      </c>
      <c r="BN624" s="306">
        <v>7.1428571428571397</v>
      </c>
      <c r="BO624" s="306">
        <v>7.6923076923077094</v>
      </c>
      <c r="BP624" s="306">
        <v>18.181818181818187</v>
      </c>
      <c r="BQ624" s="306">
        <v>9.9999999999999858</v>
      </c>
      <c r="BR624" s="306">
        <v>11.111111111111116</v>
      </c>
      <c r="BS624" s="306">
        <v>20</v>
      </c>
      <c r="BT624" s="306">
        <v>7.1428571428571397</v>
      </c>
      <c r="BU624" s="306">
        <v>3.7037037037036979</v>
      </c>
      <c r="BV624" s="306">
        <v>3.8461538461538547</v>
      </c>
      <c r="BW624" s="306">
        <v>13.043478260869556</v>
      </c>
      <c r="BX624" s="404">
        <v>10.968891280485483</v>
      </c>
      <c r="BY624" s="405">
        <v>4.9040828214503467</v>
      </c>
      <c r="BZ624" s="788" t="s">
        <v>1464</v>
      </c>
      <c r="CA624" s="486">
        <v>-7.6417476725588269</v>
      </c>
      <c r="CB624" s="348">
        <v>13.859493022230255</v>
      </c>
      <c r="CC624" s="404">
        <v>80.252208436724572</v>
      </c>
      <c r="CD624" s="570">
        <v>1.1880000000000002</v>
      </c>
      <c r="CE624" s="419">
        <v>1.3068000000000002</v>
      </c>
      <c r="CF624" s="419">
        <v>1.4374800000000003</v>
      </c>
      <c r="CG624" s="419">
        <v>1.5812280000000005</v>
      </c>
      <c r="CH624" s="496">
        <v>1.7393508000000006</v>
      </c>
      <c r="CI624" s="416">
        <v>7.252858800000002</v>
      </c>
      <c r="CJ624" s="405">
        <v>8.370292902481248</v>
      </c>
      <c r="CK624" s="457">
        <v>0.91</v>
      </c>
      <c r="CL624" s="458">
        <v>26.28</v>
      </c>
      <c r="CM624" s="458">
        <v>-4.3499999999999996</v>
      </c>
      <c r="CN624" s="459">
        <v>0.88</v>
      </c>
      <c r="CO624" s="460">
        <v>8.3699999999999992</v>
      </c>
    </row>
    <row r="625" spans="1:93" ht="11.25" customHeight="1">
      <c r="A625" s="32" t="s">
        <v>435</v>
      </c>
      <c r="B625" s="32" t="s">
        <v>436</v>
      </c>
      <c r="C625" s="35" t="s">
        <v>3418</v>
      </c>
      <c r="D625" s="118">
        <v>17</v>
      </c>
      <c r="E625" s="121">
        <v>175</v>
      </c>
      <c r="F625" s="65" t="s">
        <v>2659</v>
      </c>
      <c r="G625" s="66" t="s">
        <v>2659</v>
      </c>
      <c r="H625" s="185">
        <v>23.05</v>
      </c>
      <c r="I625" s="229">
        <v>6.9414316702819958</v>
      </c>
      <c r="J625" s="1165">
        <v>0.38095238095238093</v>
      </c>
      <c r="K625" s="112">
        <v>0.4</v>
      </c>
      <c r="L625" s="84">
        <v>5</v>
      </c>
      <c r="M625" s="215">
        <v>41983</v>
      </c>
      <c r="N625" s="44">
        <v>41985</v>
      </c>
      <c r="O625" s="34">
        <v>42003</v>
      </c>
      <c r="P625" s="268" t="s">
        <v>464</v>
      </c>
      <c r="Q625" s="1008" t="s">
        <v>3363</v>
      </c>
      <c r="R625" s="192">
        <v>1.6</v>
      </c>
      <c r="S625" s="672">
        <v>181.81818181818184</v>
      </c>
      <c r="T625" s="681" t="s">
        <v>462</v>
      </c>
      <c r="U625" s="229">
        <v>26.19318181818182</v>
      </c>
      <c r="V625" s="264">
        <v>12</v>
      </c>
      <c r="W625" s="162">
        <v>0.88</v>
      </c>
      <c r="X625" s="150">
        <v>2.38</v>
      </c>
      <c r="Y625" s="157">
        <v>1.8</v>
      </c>
      <c r="Z625" s="150" t="s">
        <v>462</v>
      </c>
      <c r="AA625" s="158">
        <v>-95.1</v>
      </c>
      <c r="AB625" s="434">
        <v>21.9</v>
      </c>
      <c r="AC625" s="444">
        <v>-13.11</v>
      </c>
      <c r="AD625" s="445">
        <v>-8.3000000000000007</v>
      </c>
      <c r="AE625" s="445">
        <v>11</v>
      </c>
      <c r="AF625" s="725">
        <v>0</v>
      </c>
      <c r="AG625" s="467">
        <v>2639</v>
      </c>
      <c r="AH625" s="679">
        <v>2.5</v>
      </c>
      <c r="AI625" s="769" t="s">
        <v>462</v>
      </c>
      <c r="AJ625" s="797" t="s">
        <v>462</v>
      </c>
      <c r="AK625" s="686">
        <v>1.0000015712511363</v>
      </c>
      <c r="AL625" s="635">
        <v>5</v>
      </c>
      <c r="AM625" s="636">
        <v>5.0000259259387336</v>
      </c>
      <c r="AN625" s="636">
        <v>4.9999965000003588</v>
      </c>
      <c r="AO625" s="236">
        <v>4.9999886437625207</v>
      </c>
      <c r="AP625" s="814">
        <v>1.5428571428571427</v>
      </c>
      <c r="AQ625" s="814">
        <v>1.4693877551020407</v>
      </c>
      <c r="AR625" s="815"/>
      <c r="AS625" s="814">
        <v>1.399416909620991</v>
      </c>
      <c r="AT625" s="1197">
        <v>1.3327770219198789</v>
      </c>
      <c r="AU625" s="815"/>
      <c r="AV625" s="828">
        <v>1.2693114494475037</v>
      </c>
      <c r="AW625" s="828">
        <v>1.2088691440294936</v>
      </c>
      <c r="AX625" s="817">
        <v>1.1513038291658311</v>
      </c>
      <c r="AY625" s="817">
        <v>1.0964797589481745</v>
      </c>
      <c r="AZ625" s="817">
        <v>1.0442653009805585</v>
      </c>
      <c r="BA625" s="817">
        <v>0.99453869529671279</v>
      </c>
      <c r="BB625" s="817">
        <v>0.94718147274026754</v>
      </c>
      <c r="BC625" s="817">
        <v>0.90209984522909681</v>
      </c>
      <c r="BD625" s="817">
        <v>0.85914408091278827</v>
      </c>
      <c r="BE625" s="817">
        <v>0.66668929098472329</v>
      </c>
      <c r="BF625" s="817">
        <v>0.63494284788745425</v>
      </c>
      <c r="BG625" s="817">
        <v>0.31266149392485637</v>
      </c>
      <c r="BH625" s="816">
        <v>16.831926039047516</v>
      </c>
      <c r="BI625" s="409">
        <v>5</v>
      </c>
      <c r="BJ625" s="409">
        <v>5</v>
      </c>
      <c r="BK625" s="409">
        <v>5.0000777778353767</v>
      </c>
      <c r="BL625" s="395">
        <v>5</v>
      </c>
      <c r="BM625" s="408">
        <v>4.9999047222381021</v>
      </c>
      <c r="BN625" s="395">
        <v>5.0000107187492926</v>
      </c>
      <c r="BO625" s="395">
        <v>5.0000075031250812</v>
      </c>
      <c r="BP625" s="395">
        <v>5.000114235203168</v>
      </c>
      <c r="BQ625" s="395">
        <v>4.9999669111929546</v>
      </c>
      <c r="BR625" s="395">
        <v>4.9998045695971216</v>
      </c>
      <c r="BS625" s="395">
        <v>4.9974099596172605</v>
      </c>
      <c r="BT625" s="395">
        <v>4.9998324228307078</v>
      </c>
      <c r="BU625" s="395">
        <v>28.867238836820452</v>
      </c>
      <c r="BV625" s="395">
        <v>4.9998898645593037</v>
      </c>
      <c r="BW625" s="395">
        <v>103.07676519963582</v>
      </c>
      <c r="BX625" s="408">
        <v>13.12940151476031</v>
      </c>
      <c r="BY625" s="409">
        <v>24.762053541271136</v>
      </c>
      <c r="BZ625" s="654" t="s">
        <v>1862</v>
      </c>
      <c r="CA625" s="487">
        <v>-14.251753647899466</v>
      </c>
      <c r="CB625" s="349">
        <v>11.941428170282354</v>
      </c>
      <c r="CC625" s="408">
        <v>46.65068735303263</v>
      </c>
      <c r="CD625" s="574">
        <v>1.6971428571428571</v>
      </c>
      <c r="CE625" s="420">
        <v>1.7141142857142857</v>
      </c>
      <c r="CF625" s="420">
        <v>1.8855257142857145</v>
      </c>
      <c r="CG625" s="420">
        <v>2.0740782857142861</v>
      </c>
      <c r="CH625" s="497">
        <v>2.2814861142857148</v>
      </c>
      <c r="CI625" s="421">
        <v>9.6523472571428588</v>
      </c>
      <c r="CJ625" s="409">
        <v>41.875693089556869</v>
      </c>
      <c r="CK625" s="468">
        <v>0.28999999999999998</v>
      </c>
      <c r="CL625" s="469">
        <v>37.65</v>
      </c>
      <c r="CM625" s="469">
        <v>-0.99</v>
      </c>
      <c r="CN625" s="528">
        <v>4.16</v>
      </c>
      <c r="CO625" s="476">
        <v>11.13</v>
      </c>
    </row>
    <row r="626" spans="1:93" ht="11.25" customHeight="1">
      <c r="A626" s="16" t="s">
        <v>1565</v>
      </c>
      <c r="B626" s="16" t="s">
        <v>1566</v>
      </c>
      <c r="C626" s="22" t="s">
        <v>1378</v>
      </c>
      <c r="D626" s="116">
        <v>55</v>
      </c>
      <c r="E626" s="121">
        <v>9</v>
      </c>
      <c r="F626" s="36" t="s">
        <v>2049</v>
      </c>
      <c r="G626" s="37" t="s">
        <v>2049</v>
      </c>
      <c r="H626" s="169">
        <v>44.65</v>
      </c>
      <c r="I626" s="226">
        <v>3.4042553191489362</v>
      </c>
      <c r="J626" s="127">
        <v>0.36</v>
      </c>
      <c r="K626" s="127">
        <v>0.38</v>
      </c>
      <c r="L626" s="1113">
        <v>5.555555555555558</v>
      </c>
      <c r="M626" s="105">
        <v>41956</v>
      </c>
      <c r="N626" s="20">
        <v>41960</v>
      </c>
      <c r="O626" s="21">
        <v>41974</v>
      </c>
      <c r="P626" s="269" t="s">
        <v>1199</v>
      </c>
      <c r="Q626" s="16"/>
      <c r="R626" s="225">
        <v>1.52</v>
      </c>
      <c r="S626" s="675">
        <v>75.247524752475243</v>
      </c>
      <c r="T626" s="684">
        <v>51.294015043222352</v>
      </c>
      <c r="U626" s="226">
        <v>22.103960396039604</v>
      </c>
      <c r="V626" s="267">
        <v>12</v>
      </c>
      <c r="W626" s="169">
        <v>2.02</v>
      </c>
      <c r="X626" s="171">
        <v>4.0199999999999996</v>
      </c>
      <c r="Y626" s="170">
        <v>1.41</v>
      </c>
      <c r="Z626" s="171">
        <v>2.33</v>
      </c>
      <c r="AA626" s="172">
        <v>10.6</v>
      </c>
      <c r="AB626" s="433">
        <v>21.7</v>
      </c>
      <c r="AC626" s="441">
        <v>6.29</v>
      </c>
      <c r="AD626" s="442">
        <v>4.3</v>
      </c>
      <c r="AE626" s="441">
        <v>5.5</v>
      </c>
      <c r="AF626" s="724">
        <v>6</v>
      </c>
      <c r="AG626" s="461">
        <v>3688</v>
      </c>
      <c r="AH626" s="678">
        <v>0.1</v>
      </c>
      <c r="AI626" s="768">
        <v>1.04</v>
      </c>
      <c r="AJ626" s="795">
        <v>0.38474053592740293</v>
      </c>
      <c r="AK626" s="794">
        <v>0.68491603344684415</v>
      </c>
      <c r="AL626" s="632">
        <v>2.4561403508771784</v>
      </c>
      <c r="AM626" s="633">
        <v>1.773418119332848</v>
      </c>
      <c r="AN626" s="633">
        <v>1.6543843044878326</v>
      </c>
      <c r="AO626" s="637">
        <v>2.41545565251573</v>
      </c>
      <c r="AP626" s="803">
        <v>1.46</v>
      </c>
      <c r="AQ626" s="803">
        <v>1.425</v>
      </c>
      <c r="AR626" s="802"/>
      <c r="AS626" s="803">
        <v>1.405</v>
      </c>
      <c r="AT626" s="795">
        <v>1.385</v>
      </c>
      <c r="AU626" s="802"/>
      <c r="AV626" s="826">
        <v>1.365</v>
      </c>
      <c r="AW626" s="826">
        <v>1.345</v>
      </c>
      <c r="AX626" s="806">
        <v>1.31</v>
      </c>
      <c r="AY626" s="806">
        <v>1.27</v>
      </c>
      <c r="AZ626" s="806">
        <v>1.23</v>
      </c>
      <c r="BA626" s="806">
        <v>1.19</v>
      </c>
      <c r="BB626" s="806">
        <v>1.1499999999999999</v>
      </c>
      <c r="BC626" s="806">
        <v>1.1100000000000001</v>
      </c>
      <c r="BD626" s="806">
        <v>1.07</v>
      </c>
      <c r="BE626" s="806">
        <v>1.03</v>
      </c>
      <c r="BF626" s="806">
        <v>0.98250000000000004</v>
      </c>
      <c r="BG626" s="806">
        <v>0.95</v>
      </c>
      <c r="BH626" s="805">
        <v>19.677499999999998</v>
      </c>
      <c r="BI626" s="407">
        <v>2.4561403508771784</v>
      </c>
      <c r="BJ626" s="407">
        <v>1.4234875444839812</v>
      </c>
      <c r="BK626" s="407">
        <v>1.4440433212996373</v>
      </c>
      <c r="BL626" s="394">
        <v>1.46520146520146</v>
      </c>
      <c r="BM626" s="406">
        <v>1.4869888475836479</v>
      </c>
      <c r="BN626" s="394">
        <v>2.6717557251908275</v>
      </c>
      <c r="BO626" s="394">
        <v>3.1496062992125928</v>
      </c>
      <c r="BP626" s="394">
        <v>3.2520325203251987</v>
      </c>
      <c r="BQ626" s="394">
        <v>3.3613445378151363</v>
      </c>
      <c r="BR626" s="394">
        <v>3.4782608695652195</v>
      </c>
      <c r="BS626" s="394">
        <v>3.603603603603589</v>
      </c>
      <c r="BT626" s="394">
        <v>3.7383177570093462</v>
      </c>
      <c r="BU626" s="394">
        <v>3.8834951456310662</v>
      </c>
      <c r="BV626" s="394">
        <v>4.8346055979643809</v>
      </c>
      <c r="BW626" s="394">
        <v>3.4210526315789469</v>
      </c>
      <c r="BX626" s="406">
        <v>2.911329081156147</v>
      </c>
      <c r="BY626" s="407">
        <v>1.0170242384634007</v>
      </c>
      <c r="BZ626" s="787" t="s">
        <v>52</v>
      </c>
      <c r="CA626" s="682">
        <v>-17.045320772402835</v>
      </c>
      <c r="CB626" s="350">
        <v>5.0586396236367683</v>
      </c>
      <c r="CC626" s="406">
        <v>52.792993017111172</v>
      </c>
      <c r="CD626" s="554">
        <v>1.6060000000000001</v>
      </c>
      <c r="CE626" s="417">
        <v>1.7070174</v>
      </c>
      <c r="CF626" s="417">
        <v>1.8009033569999999</v>
      </c>
      <c r="CG626" s="417">
        <v>1.8999530416349999</v>
      </c>
      <c r="CH626" s="495">
        <v>2.0044504589249246</v>
      </c>
      <c r="CI626" s="418">
        <v>9.0183242575599252</v>
      </c>
      <c r="CJ626" s="407">
        <v>20.19781468658438</v>
      </c>
      <c r="CK626" s="462">
        <v>0.45</v>
      </c>
      <c r="CL626" s="463">
        <v>30.49</v>
      </c>
      <c r="CM626" s="463">
        <v>-9</v>
      </c>
      <c r="CN626" s="464">
        <v>-3.52</v>
      </c>
      <c r="CO626" s="465">
        <v>6.45</v>
      </c>
    </row>
    <row r="627" spans="1:93" ht="11.25" customHeight="1">
      <c r="A627" s="24" t="s">
        <v>16</v>
      </c>
      <c r="B627" s="24" t="s">
        <v>17</v>
      </c>
      <c r="C627" s="217" t="s">
        <v>2457</v>
      </c>
      <c r="D627" s="117">
        <v>5</v>
      </c>
      <c r="E627" s="24">
        <v>566</v>
      </c>
      <c r="F627" s="38" t="s">
        <v>2049</v>
      </c>
      <c r="G627" s="39" t="s">
        <v>2049</v>
      </c>
      <c r="H627" s="184">
        <v>74.47</v>
      </c>
      <c r="I627" s="227">
        <v>4.2433194574996644</v>
      </c>
      <c r="J627" s="126">
        <v>0.72499999999999998</v>
      </c>
      <c r="K627" s="126">
        <v>0.79</v>
      </c>
      <c r="L627" s="83">
        <v>8.9655172413793274</v>
      </c>
      <c r="M627" s="140">
        <v>41991</v>
      </c>
      <c r="N627" s="27">
        <v>41995</v>
      </c>
      <c r="O627" s="28">
        <v>42004</v>
      </c>
      <c r="P627" s="26" t="s">
        <v>1445</v>
      </c>
      <c r="Q627" s="198"/>
      <c r="R627" s="224">
        <v>3.16</v>
      </c>
      <c r="S627" s="231">
        <v>205.19480519480518</v>
      </c>
      <c r="T627" s="680">
        <v>132.2608003195532</v>
      </c>
      <c r="U627" s="227">
        <v>48.357142857142854</v>
      </c>
      <c r="V627" s="263">
        <v>12</v>
      </c>
      <c r="W627" s="161">
        <v>1.54</v>
      </c>
      <c r="X627" s="149">
        <v>5.62</v>
      </c>
      <c r="Y627" s="155">
        <v>8.01</v>
      </c>
      <c r="Z627" s="149">
        <v>2.5099999999999998</v>
      </c>
      <c r="AA627" s="156">
        <v>5.4</v>
      </c>
      <c r="AB627" s="432">
        <v>58.1</v>
      </c>
      <c r="AC627" s="440">
        <v>13.88</v>
      </c>
      <c r="AD627" s="443">
        <v>6</v>
      </c>
      <c r="AE627" s="443">
        <v>8.6</v>
      </c>
      <c r="AF627" s="723">
        <v>15</v>
      </c>
      <c r="AG627" s="456">
        <v>24635</v>
      </c>
      <c r="AH627" s="653">
        <v>0.5</v>
      </c>
      <c r="AI627" s="767">
        <v>1.2</v>
      </c>
      <c r="AJ627" s="796">
        <v>1.2766580667009826</v>
      </c>
      <c r="AK627" s="688">
        <v>0.89125377166056885</v>
      </c>
      <c r="AL627" s="634">
        <v>8.4095063985374807</v>
      </c>
      <c r="AM627" s="631">
        <v>8.8342579610902749</v>
      </c>
      <c r="AN627" s="631">
        <v>7.659948400205896</v>
      </c>
      <c r="AO627" s="235">
        <v>8.5945761395590061</v>
      </c>
      <c r="AP627" s="808">
        <v>2.9649999999999999</v>
      </c>
      <c r="AQ627" s="808">
        <v>2.7349999999999999</v>
      </c>
      <c r="AR627" s="809"/>
      <c r="AS627" s="808">
        <v>2.48</v>
      </c>
      <c r="AT627" s="796">
        <v>2.2999999999999998</v>
      </c>
      <c r="AU627" s="809"/>
      <c r="AV627" s="821">
        <v>2.14</v>
      </c>
      <c r="AW627" s="827">
        <v>2.0499999999999998</v>
      </c>
      <c r="AX627" s="811">
        <v>2.0499999999999998</v>
      </c>
      <c r="AY627" s="811">
        <v>1.9</v>
      </c>
      <c r="AZ627" s="811">
        <v>1.58</v>
      </c>
      <c r="BA627" s="811">
        <v>1.44</v>
      </c>
      <c r="BB627" s="811">
        <v>1.3</v>
      </c>
      <c r="BC627" s="811">
        <v>1.07</v>
      </c>
      <c r="BD627" s="811">
        <v>0.95</v>
      </c>
      <c r="BE627" s="811">
        <v>0.92</v>
      </c>
      <c r="BF627" s="811">
        <v>0.91</v>
      </c>
      <c r="BG627" s="811">
        <v>0.39</v>
      </c>
      <c r="BH627" s="810">
        <v>27.18</v>
      </c>
      <c r="BI627" s="405">
        <v>8.4095063985374807</v>
      </c>
      <c r="BJ627" s="405">
        <v>10.282258064516125</v>
      </c>
      <c r="BK627" s="405">
        <v>7.8260869565217384</v>
      </c>
      <c r="BL627" s="306">
        <v>7.4766355140186702</v>
      </c>
      <c r="BM627" s="851">
        <v>4.3902439024390505</v>
      </c>
      <c r="BN627" s="306">
        <v>0</v>
      </c>
      <c r="BO627" s="306">
        <v>7.8947368421052655</v>
      </c>
      <c r="BP627" s="306">
        <v>20.253164556962023</v>
      </c>
      <c r="BQ627" s="306">
        <v>9.7222222222222321</v>
      </c>
      <c r="BR627" s="306">
        <v>10.769230769230752</v>
      </c>
      <c r="BS627" s="306">
        <v>21.495327102803728</v>
      </c>
      <c r="BT627" s="306">
        <v>12.631578947368439</v>
      </c>
      <c r="BU627" s="306">
        <v>3.2608695652173836</v>
      </c>
      <c r="BV627" s="306">
        <v>1.098901098901095</v>
      </c>
      <c r="BW627" s="306">
        <v>133.33333333333334</v>
      </c>
      <c r="BX627" s="404">
        <v>17.256273018278488</v>
      </c>
      <c r="BY627" s="405">
        <v>31.559913598420405</v>
      </c>
      <c r="BZ627" s="788" t="s">
        <v>2637</v>
      </c>
      <c r="CA627" s="486">
        <v>-36.453874999437289</v>
      </c>
      <c r="CB627" s="348">
        <v>11.903267857705561</v>
      </c>
      <c r="CC627" s="404">
        <v>55.52618878467171</v>
      </c>
      <c r="CD627" s="570">
        <v>3.2615000000000003</v>
      </c>
      <c r="CE627" s="419">
        <v>3.5876500000000004</v>
      </c>
      <c r="CF627" s="419">
        <v>3.8961879000000006</v>
      </c>
      <c r="CG627" s="419">
        <v>4.2312600594000012</v>
      </c>
      <c r="CH627" s="496">
        <v>4.5951484245084018</v>
      </c>
      <c r="CI627" s="416">
        <v>19.571746383908405</v>
      </c>
      <c r="CJ627" s="405">
        <v>26.281383622812417</v>
      </c>
      <c r="CK627" s="457">
        <v>0.38</v>
      </c>
      <c r="CL627" s="458">
        <v>32.19</v>
      </c>
      <c r="CM627" s="458">
        <v>-9.11</v>
      </c>
      <c r="CN627" s="525">
        <v>-2.16</v>
      </c>
      <c r="CO627" s="508">
        <v>10.61</v>
      </c>
    </row>
    <row r="628" spans="1:93" ht="11.25" customHeight="1">
      <c r="A628" s="91" t="s">
        <v>2990</v>
      </c>
      <c r="B628" s="24" t="s">
        <v>2991</v>
      </c>
      <c r="C628" s="29" t="s">
        <v>1230</v>
      </c>
      <c r="D628" s="199">
        <v>10</v>
      </c>
      <c r="E628" s="121">
        <v>341</v>
      </c>
      <c r="F628" s="38" t="s">
        <v>1572</v>
      </c>
      <c r="G628" s="39" t="s">
        <v>2049</v>
      </c>
      <c r="H628" s="184">
        <v>49.45</v>
      </c>
      <c r="I628" s="227">
        <v>4.4489383215369065</v>
      </c>
      <c r="J628" s="126">
        <v>0.53</v>
      </c>
      <c r="K628" s="126">
        <v>0.55000000000000004</v>
      </c>
      <c r="L628" s="83">
        <v>3.7735849056603765</v>
      </c>
      <c r="M628" s="140">
        <v>41920</v>
      </c>
      <c r="N628" s="27">
        <v>41922</v>
      </c>
      <c r="O628" s="28">
        <v>41946</v>
      </c>
      <c r="P628" s="93" t="s">
        <v>1264</v>
      </c>
      <c r="Q628" s="24"/>
      <c r="R628" s="224">
        <v>2.2000000000000002</v>
      </c>
      <c r="S628" s="231">
        <v>87.301587301587318</v>
      </c>
      <c r="T628" s="680">
        <v>281.75070122214299</v>
      </c>
      <c r="U628" s="227">
        <v>19.623015873015873</v>
      </c>
      <c r="V628" s="263">
        <v>12</v>
      </c>
      <c r="W628" s="161">
        <v>2.52</v>
      </c>
      <c r="X628" s="149">
        <v>2.4900000000000002</v>
      </c>
      <c r="Y628" s="155">
        <v>1.58</v>
      </c>
      <c r="Z628" s="149">
        <v>16.71</v>
      </c>
      <c r="AA628" s="156">
        <v>68.2</v>
      </c>
      <c r="AB628" s="432">
        <v>-39.5</v>
      </c>
      <c r="AC628" s="440">
        <v>6.21</v>
      </c>
      <c r="AD628" s="443">
        <v>7.1</v>
      </c>
      <c r="AE628" s="443">
        <v>7.88</v>
      </c>
      <c r="AF628" s="723">
        <v>35</v>
      </c>
      <c r="AG628" s="456">
        <v>201375</v>
      </c>
      <c r="AH628" s="653">
        <v>0.01</v>
      </c>
      <c r="AI628" s="767">
        <v>9.2100000000000009</v>
      </c>
      <c r="AJ628" s="796">
        <v>0.40840388832217178</v>
      </c>
      <c r="AK628" s="688">
        <v>0.86687638513124909</v>
      </c>
      <c r="AL628" s="634">
        <v>3.1325301204819356</v>
      </c>
      <c r="AM628" s="631">
        <v>2.9282769562104738</v>
      </c>
      <c r="AN628" s="631">
        <v>2.8996676070874194</v>
      </c>
      <c r="AO628" s="235">
        <v>3.3449608927210495</v>
      </c>
      <c r="AP628" s="808">
        <v>2.14</v>
      </c>
      <c r="AQ628" s="808">
        <v>2.0750000000000002</v>
      </c>
      <c r="AR628" s="809"/>
      <c r="AS628" s="808">
        <v>2.0150000000000001</v>
      </c>
      <c r="AT628" s="796">
        <v>1.9624999999999999</v>
      </c>
      <c r="AU628" s="809"/>
      <c r="AV628" s="821">
        <v>1.9125000000000001</v>
      </c>
      <c r="AW628" s="821">
        <v>1.855</v>
      </c>
      <c r="AX628" s="811">
        <v>1.75</v>
      </c>
      <c r="AY628" s="811">
        <v>1.645</v>
      </c>
      <c r="AZ628" s="812">
        <v>1.62</v>
      </c>
      <c r="BA628" s="811">
        <v>1.6</v>
      </c>
      <c r="BB628" s="812">
        <v>1.54</v>
      </c>
      <c r="BC628" s="812">
        <v>1.54</v>
      </c>
      <c r="BD628" s="812">
        <v>1.54</v>
      </c>
      <c r="BE628" s="812">
        <v>1.54</v>
      </c>
      <c r="BF628" s="812">
        <v>1.54</v>
      </c>
      <c r="BG628" s="812">
        <v>1.54</v>
      </c>
      <c r="BH628" s="810">
        <v>27.815000000000001</v>
      </c>
      <c r="BI628" s="405">
        <v>3.1325301204819356</v>
      </c>
      <c r="BJ628" s="405">
        <v>2.977667493796532</v>
      </c>
      <c r="BK628" s="405">
        <v>2.6751592356688114</v>
      </c>
      <c r="BL628" s="306">
        <v>2.614379084967311</v>
      </c>
      <c r="BM628" s="404">
        <v>3.0997304582210283</v>
      </c>
      <c r="BN628" s="306">
        <v>6.0000000000000053</v>
      </c>
      <c r="BO628" s="306">
        <v>6.3829787234042534</v>
      </c>
      <c r="BP628" s="306">
        <v>1.5432098765431945</v>
      </c>
      <c r="BQ628" s="306">
        <v>1.25</v>
      </c>
      <c r="BR628" s="306">
        <v>3.8961038961039085</v>
      </c>
      <c r="BS628" s="306">
        <v>0</v>
      </c>
      <c r="BT628" s="306">
        <v>0</v>
      </c>
      <c r="BU628" s="306">
        <v>0</v>
      </c>
      <c r="BV628" s="306">
        <v>0</v>
      </c>
      <c r="BW628" s="306">
        <v>0</v>
      </c>
      <c r="BX628" s="404">
        <v>2.2381172592791314</v>
      </c>
      <c r="BY628" s="405">
        <v>2.0495127744668467</v>
      </c>
      <c r="BZ628" s="788" t="s">
        <v>1230</v>
      </c>
      <c r="CA628" s="486">
        <v>-12.274409944391547</v>
      </c>
      <c r="CB628" s="348">
        <v>7.3486059286243259</v>
      </c>
      <c r="CC628" s="404">
        <v>43.531108553259877</v>
      </c>
      <c r="CD628" s="570">
        <v>2.1614</v>
      </c>
      <c r="CE628" s="419">
        <v>2.2956229399999999</v>
      </c>
      <c r="CF628" s="419">
        <v>2.4765180276719998</v>
      </c>
      <c r="CG628" s="419">
        <v>2.6716676482525532</v>
      </c>
      <c r="CH628" s="496">
        <v>2.8821950589348542</v>
      </c>
      <c r="CI628" s="416">
        <v>12.487403674859408</v>
      </c>
      <c r="CJ628" s="405">
        <v>25.25258579344673</v>
      </c>
      <c r="CK628" s="457">
        <v>0.38</v>
      </c>
      <c r="CL628" s="458">
        <v>12.82</v>
      </c>
      <c r="CM628" s="458">
        <v>-5.7</v>
      </c>
      <c r="CN628" s="525">
        <v>4.12</v>
      </c>
      <c r="CO628" s="508">
        <v>2.64</v>
      </c>
    </row>
    <row r="629" spans="1:93" ht="11.25" customHeight="1">
      <c r="A629" s="24" t="s">
        <v>978</v>
      </c>
      <c r="B629" s="24" t="s">
        <v>1088</v>
      </c>
      <c r="C629" s="29" t="s">
        <v>168</v>
      </c>
      <c r="D629" s="199">
        <v>42</v>
      </c>
      <c r="E629" s="121">
        <v>48</v>
      </c>
      <c r="F629" s="38" t="s">
        <v>1572</v>
      </c>
      <c r="G629" s="39" t="s">
        <v>1572</v>
      </c>
      <c r="H629" s="161">
        <v>76.66</v>
      </c>
      <c r="I629" s="227">
        <v>1.6697104096008348</v>
      </c>
      <c r="J629" s="126">
        <v>0.26250000000000001</v>
      </c>
      <c r="K629" s="126">
        <v>0.32</v>
      </c>
      <c r="L629" s="218">
        <v>21.904761904761894</v>
      </c>
      <c r="M629" s="140">
        <v>41978</v>
      </c>
      <c r="N629" s="27">
        <v>41982</v>
      </c>
      <c r="O629" s="28">
        <v>41992</v>
      </c>
      <c r="P629" s="93" t="s">
        <v>559</v>
      </c>
      <c r="Q629" s="198"/>
      <c r="R629" s="224">
        <v>1.28</v>
      </c>
      <c r="S629" s="231">
        <v>53.781512605042025</v>
      </c>
      <c r="T629" s="680">
        <v>184.39954273280631</v>
      </c>
      <c r="U629" s="227">
        <v>32.210084033613448</v>
      </c>
      <c r="V629" s="263">
        <v>12</v>
      </c>
      <c r="W629" s="161">
        <v>2.38</v>
      </c>
      <c r="X629" s="149">
        <v>2.91</v>
      </c>
      <c r="Y629" s="155">
        <v>2.7</v>
      </c>
      <c r="Z629" s="149">
        <v>5.65</v>
      </c>
      <c r="AA629" s="156">
        <v>17.899999999999999</v>
      </c>
      <c r="AB629" s="432">
        <v>-12.2</v>
      </c>
      <c r="AC629" s="440">
        <v>15.53</v>
      </c>
      <c r="AD629" s="443">
        <v>18.2</v>
      </c>
      <c r="AE629" s="440">
        <v>11.07</v>
      </c>
      <c r="AF629" s="723">
        <v>20</v>
      </c>
      <c r="AG629" s="456">
        <v>33107</v>
      </c>
      <c r="AH629" s="653">
        <v>5.4</v>
      </c>
      <c r="AI629" s="767">
        <v>0.36</v>
      </c>
      <c r="AJ629" s="796">
        <v>0.73221953843566756</v>
      </c>
      <c r="AK629" s="688">
        <v>0.86066142467210227</v>
      </c>
      <c r="AL629" s="634">
        <v>21.038251366120207</v>
      </c>
      <c r="AM629" s="631">
        <v>19.285523162323347</v>
      </c>
      <c r="AN629" s="631">
        <v>13.32639559952915</v>
      </c>
      <c r="AO629" s="638">
        <v>15.4839001929316</v>
      </c>
      <c r="AP629" s="808">
        <v>1.1074999999999999</v>
      </c>
      <c r="AQ629" s="808">
        <v>0.91500000000000004</v>
      </c>
      <c r="AR629" s="809"/>
      <c r="AS629" s="808">
        <v>0.75749999999999995</v>
      </c>
      <c r="AT629" s="796">
        <v>0.65249999999999997</v>
      </c>
      <c r="AU629" s="809"/>
      <c r="AV629" s="821">
        <v>0.60750000000000004</v>
      </c>
      <c r="AW629" s="821">
        <v>0.59250000000000003</v>
      </c>
      <c r="AX629" s="811">
        <v>0.58250000000000002</v>
      </c>
      <c r="AY629" s="811">
        <v>0.5575</v>
      </c>
      <c r="AZ629" s="811">
        <v>0.48499999999999999</v>
      </c>
      <c r="BA629" s="811">
        <v>0.27500000000000002</v>
      </c>
      <c r="BB629" s="811">
        <v>0.26250000000000001</v>
      </c>
      <c r="BC629" s="811">
        <v>0.2525</v>
      </c>
      <c r="BD629" s="811">
        <v>0.24249999999999999</v>
      </c>
      <c r="BE629" s="811">
        <v>0.23250000000000001</v>
      </c>
      <c r="BF629" s="811">
        <v>0.2225</v>
      </c>
      <c r="BG629" s="811">
        <v>0.21249999999999999</v>
      </c>
      <c r="BH629" s="810">
        <v>7.9574999999999996</v>
      </c>
      <c r="BI629" s="405">
        <v>21.038251366120207</v>
      </c>
      <c r="BJ629" s="405">
        <v>20.792079207920811</v>
      </c>
      <c r="BK629" s="405">
        <v>16.09195402298851</v>
      </c>
      <c r="BL629" s="306">
        <v>7.4074074074073959</v>
      </c>
      <c r="BM629" s="404">
        <v>2.5316455696202445</v>
      </c>
      <c r="BN629" s="306">
        <v>1.7167381974249052</v>
      </c>
      <c r="BO629" s="306">
        <v>4.484304932735439</v>
      </c>
      <c r="BP629" s="306">
        <v>14.948453608247414</v>
      </c>
      <c r="BQ629" s="306">
        <v>76.363636363636346</v>
      </c>
      <c r="BR629" s="306">
        <v>4.7619047619047672</v>
      </c>
      <c r="BS629" s="306">
        <v>3.9603960396039639</v>
      </c>
      <c r="BT629" s="306">
        <v>4.1237113402061931</v>
      </c>
      <c r="BU629" s="306">
        <v>4.3010752688172005</v>
      </c>
      <c r="BV629" s="306">
        <v>4.4943820224719211</v>
      </c>
      <c r="BW629" s="306">
        <v>4.705882352941182</v>
      </c>
      <c r="BX629" s="404">
        <v>12.781454830803098</v>
      </c>
      <c r="BY629" s="405">
        <v>18.145323700918869</v>
      </c>
      <c r="BZ629" s="788" t="s">
        <v>2441</v>
      </c>
      <c r="CA629" s="486">
        <v>-17.213978024483463</v>
      </c>
      <c r="CB629" s="348">
        <v>14.996106009129985</v>
      </c>
      <c r="CC629" s="404">
        <v>70.51084033613445</v>
      </c>
      <c r="CD629" s="570">
        <v>1.1185749999999999</v>
      </c>
      <c r="CE629" s="419">
        <v>1.2304325</v>
      </c>
      <c r="CF629" s="419">
        <v>1.3534757500000001</v>
      </c>
      <c r="CG629" s="419">
        <v>1.4888233250000003</v>
      </c>
      <c r="CH629" s="496">
        <v>1.6377056575000004</v>
      </c>
      <c r="CI629" s="416">
        <v>6.8290122325000011</v>
      </c>
      <c r="CJ629" s="405">
        <v>8.9081818842942884</v>
      </c>
      <c r="CK629" s="457">
        <v>0.98</v>
      </c>
      <c r="CL629" s="458">
        <v>34.840000000000003</v>
      </c>
      <c r="CM629" s="458">
        <v>-1.5</v>
      </c>
      <c r="CN629" s="459">
        <v>4.8899999999999997</v>
      </c>
      <c r="CO629" s="460">
        <v>14.47</v>
      </c>
    </row>
    <row r="630" spans="1:93" ht="11.25" customHeight="1">
      <c r="A630" s="197" t="s">
        <v>1334</v>
      </c>
      <c r="B630" s="197" t="s">
        <v>1335</v>
      </c>
      <c r="C630" s="35" t="s">
        <v>2495</v>
      </c>
      <c r="D630" s="200">
        <v>5</v>
      </c>
      <c r="E630" s="24">
        <v>513</v>
      </c>
      <c r="F630" s="40" t="s">
        <v>1572</v>
      </c>
      <c r="G630" s="42" t="s">
        <v>1572</v>
      </c>
      <c r="H630" s="185">
        <v>69.94</v>
      </c>
      <c r="I630" s="229">
        <v>1.8873319988561625</v>
      </c>
      <c r="J630" s="125">
        <v>0.3</v>
      </c>
      <c r="K630" s="125">
        <v>0.33</v>
      </c>
      <c r="L630" s="84">
        <v>10</v>
      </c>
      <c r="M630" s="215">
        <v>41801</v>
      </c>
      <c r="N630" s="44">
        <v>41803</v>
      </c>
      <c r="O630" s="34">
        <v>41821</v>
      </c>
      <c r="P630" s="43" t="s">
        <v>3171</v>
      </c>
      <c r="Q630" s="197" t="s">
        <v>2340</v>
      </c>
      <c r="R630" s="192">
        <v>1.32</v>
      </c>
      <c r="S630" s="672">
        <v>24.220183486238533</v>
      </c>
      <c r="T630" s="681">
        <v>121.08725866253667</v>
      </c>
      <c r="U630" s="229">
        <v>12.83302752293578</v>
      </c>
      <c r="V630" s="264">
        <v>9</v>
      </c>
      <c r="W630" s="162">
        <v>5.45</v>
      </c>
      <c r="X630" s="150">
        <v>1.26</v>
      </c>
      <c r="Y630" s="157">
        <v>2.04</v>
      </c>
      <c r="Z630" s="150">
        <v>8.57</v>
      </c>
      <c r="AA630" s="158">
        <v>59.9</v>
      </c>
      <c r="AB630" s="434">
        <v>11.7</v>
      </c>
      <c r="AC630" s="444">
        <v>11.85</v>
      </c>
      <c r="AD630" s="445">
        <v>14.5</v>
      </c>
      <c r="AE630" s="445">
        <v>10.17</v>
      </c>
      <c r="AF630" s="725">
        <v>27</v>
      </c>
      <c r="AG630" s="467">
        <v>28395</v>
      </c>
      <c r="AH630" s="1143">
        <v>0.6</v>
      </c>
      <c r="AI630" s="769">
        <v>4.1100000000000003</v>
      </c>
      <c r="AJ630" s="797" t="s">
        <v>462</v>
      </c>
      <c r="AK630" s="686" t="s">
        <v>462</v>
      </c>
      <c r="AL630" s="635">
        <v>9.5652173913043583</v>
      </c>
      <c r="AM630" s="636">
        <v>16.348338572528085</v>
      </c>
      <c r="AN630" s="636" t="s">
        <v>462</v>
      </c>
      <c r="AO630" s="236" t="s">
        <v>462</v>
      </c>
      <c r="AP630" s="814">
        <v>1.26</v>
      </c>
      <c r="AQ630" s="814">
        <v>1.1499999999999999</v>
      </c>
      <c r="AR630" s="815"/>
      <c r="AS630" s="814">
        <v>1.05</v>
      </c>
      <c r="AT630" s="797">
        <v>0.8</v>
      </c>
      <c r="AU630" s="815"/>
      <c r="AV630" s="828">
        <v>0.3</v>
      </c>
      <c r="AW630" s="829">
        <v>0</v>
      </c>
      <c r="AX630" s="820">
        <v>0</v>
      </c>
      <c r="AY630" s="820">
        <v>0</v>
      </c>
      <c r="AZ630" s="820">
        <v>0</v>
      </c>
      <c r="BA630" s="820">
        <v>0</v>
      </c>
      <c r="BB630" s="820">
        <v>0</v>
      </c>
      <c r="BC630" s="820">
        <v>0</v>
      </c>
      <c r="BD630" s="820">
        <v>0</v>
      </c>
      <c r="BE630" s="820">
        <v>0</v>
      </c>
      <c r="BF630" s="820">
        <v>0</v>
      </c>
      <c r="BG630" s="820">
        <v>0</v>
      </c>
      <c r="BH630" s="816">
        <v>4.5599999999999996</v>
      </c>
      <c r="BI630" s="409">
        <v>9.5652173913043583</v>
      </c>
      <c r="BJ630" s="409">
        <v>9.5238095238095113</v>
      </c>
      <c r="BK630" s="409">
        <v>31.25</v>
      </c>
      <c r="BL630" s="395">
        <v>166.66666666666669</v>
      </c>
      <c r="BM630" s="408">
        <v>0</v>
      </c>
      <c r="BN630" s="395">
        <v>0</v>
      </c>
      <c r="BO630" s="395">
        <v>0</v>
      </c>
      <c r="BP630" s="395">
        <v>0</v>
      </c>
      <c r="BQ630" s="395">
        <v>0</v>
      </c>
      <c r="BR630" s="395">
        <v>0</v>
      </c>
      <c r="BS630" s="395">
        <v>0</v>
      </c>
      <c r="BT630" s="395">
        <v>0</v>
      </c>
      <c r="BU630" s="395">
        <v>0</v>
      </c>
      <c r="BV630" s="395">
        <v>0</v>
      </c>
      <c r="BW630" s="395">
        <v>0</v>
      </c>
      <c r="BX630" s="408">
        <v>14.46704623878537</v>
      </c>
      <c r="BY630" s="409">
        <v>41.470555985533622</v>
      </c>
      <c r="BZ630" s="654" t="s">
        <v>2441</v>
      </c>
      <c r="CA630" s="487" t="s">
        <v>462</v>
      </c>
      <c r="CB630" s="349" t="s">
        <v>462</v>
      </c>
      <c r="CC630" s="408">
        <v>64.847287594734752</v>
      </c>
      <c r="CD630" s="574">
        <v>1.3860000000000001</v>
      </c>
      <c r="CE630" s="420">
        <v>1.5246000000000002</v>
      </c>
      <c r="CF630" s="420">
        <v>1.6770600000000004</v>
      </c>
      <c r="CG630" s="420">
        <v>1.8447660000000006</v>
      </c>
      <c r="CH630" s="497">
        <v>2.0292426000000008</v>
      </c>
      <c r="CI630" s="421">
        <v>8.461668600000003</v>
      </c>
      <c r="CJ630" s="409">
        <v>12.0984681155276</v>
      </c>
      <c r="CK630" s="468">
        <v>1.1599999999999999</v>
      </c>
      <c r="CL630" s="469">
        <v>10.82</v>
      </c>
      <c r="CM630" s="469">
        <v>-21.41</v>
      </c>
      <c r="CN630" s="528">
        <v>-0.72</v>
      </c>
      <c r="CO630" s="476">
        <v>-9.07</v>
      </c>
    </row>
    <row r="631" spans="1:93" ht="11.25" customHeight="1">
      <c r="A631" s="16" t="s">
        <v>3409</v>
      </c>
      <c r="B631" s="16" t="s">
        <v>3410</v>
      </c>
      <c r="C631" s="29" t="s">
        <v>3266</v>
      </c>
      <c r="D631" s="199">
        <v>7</v>
      </c>
      <c r="E631" s="24">
        <v>410</v>
      </c>
      <c r="F631" s="57" t="s">
        <v>2659</v>
      </c>
      <c r="G631" s="49" t="s">
        <v>2659</v>
      </c>
      <c r="H631" s="184">
        <v>271.31</v>
      </c>
      <c r="I631" s="227">
        <v>0.70767756440971574</v>
      </c>
      <c r="J631" s="205">
        <v>0.4</v>
      </c>
      <c r="K631" s="126">
        <v>0.48</v>
      </c>
      <c r="L631" s="83">
        <v>20</v>
      </c>
      <c r="M631" s="140">
        <v>41955</v>
      </c>
      <c r="N631" s="27">
        <v>41957</v>
      </c>
      <c r="O631" s="28">
        <v>41975</v>
      </c>
      <c r="P631" s="93" t="s">
        <v>2739</v>
      </c>
      <c r="Q631" s="539" t="s">
        <v>3403</v>
      </c>
      <c r="R631" s="58">
        <v>1.92</v>
      </c>
      <c r="S631" s="231">
        <v>21.380846325167035</v>
      </c>
      <c r="T631" s="680">
        <v>184.08003270894432</v>
      </c>
      <c r="U631" s="227">
        <v>30.212694877505566</v>
      </c>
      <c r="V631" s="263">
        <v>9</v>
      </c>
      <c r="W631" s="161">
        <v>8.98</v>
      </c>
      <c r="X631" s="149">
        <v>1.81</v>
      </c>
      <c r="Y631" s="155">
        <v>12.88</v>
      </c>
      <c r="Z631" s="149">
        <v>6.01</v>
      </c>
      <c r="AA631" s="156">
        <v>25.4</v>
      </c>
      <c r="AB631" s="432">
        <v>13.6</v>
      </c>
      <c r="AC631" s="440">
        <v>15.7</v>
      </c>
      <c r="AD631" s="443">
        <v>25.3</v>
      </c>
      <c r="AE631" s="443">
        <v>16.7</v>
      </c>
      <c r="AF631" s="723">
        <v>34</v>
      </c>
      <c r="AG631" s="456">
        <v>166557</v>
      </c>
      <c r="AH631" s="653">
        <v>0.1</v>
      </c>
      <c r="AI631" s="767">
        <v>0</v>
      </c>
      <c r="AJ631" s="796">
        <v>1.2145776268353889</v>
      </c>
      <c r="AK631" s="688" t="s">
        <v>462</v>
      </c>
      <c r="AL631" s="632">
        <v>20.863309352517987</v>
      </c>
      <c r="AM631" s="633">
        <v>35.855792330928168</v>
      </c>
      <c r="AN631" s="633">
        <v>30.728813958935341</v>
      </c>
      <c r="AO631" s="234" t="s">
        <v>462</v>
      </c>
      <c r="AP631" s="803">
        <v>1.68</v>
      </c>
      <c r="AQ631" s="803">
        <v>1.39</v>
      </c>
      <c r="AR631" s="802"/>
      <c r="AS631" s="803">
        <v>0.99</v>
      </c>
      <c r="AT631" s="795">
        <v>0.67</v>
      </c>
      <c r="AU631" s="802"/>
      <c r="AV631" s="826">
        <v>0.52500000000000002</v>
      </c>
      <c r="AW631" s="826">
        <v>0.44</v>
      </c>
      <c r="AX631" s="806">
        <v>0.21</v>
      </c>
      <c r="AY631" s="807">
        <v>0</v>
      </c>
      <c r="AZ631" s="807">
        <v>0</v>
      </c>
      <c r="BA631" s="807">
        <v>0</v>
      </c>
      <c r="BB631" s="807">
        <v>0</v>
      </c>
      <c r="BC631" s="807">
        <v>0</v>
      </c>
      <c r="BD631" s="807">
        <v>0</v>
      </c>
      <c r="BE631" s="807">
        <v>0</v>
      </c>
      <c r="BF631" s="807">
        <v>0</v>
      </c>
      <c r="BG631" s="807">
        <v>0</v>
      </c>
      <c r="BH631" s="805">
        <v>5.9050000000000002</v>
      </c>
      <c r="BI631" s="407">
        <v>20.863309352517987</v>
      </c>
      <c r="BJ631" s="407">
        <v>40.404040404040401</v>
      </c>
      <c r="BK631" s="407">
        <v>47.761194029850728</v>
      </c>
      <c r="BL631" s="394">
        <v>27.619047619047631</v>
      </c>
      <c r="BM631" s="406">
        <v>19.318181818181813</v>
      </c>
      <c r="BN631" s="394">
        <v>109.52380952380953</v>
      </c>
      <c r="BO631" s="394">
        <v>0</v>
      </c>
      <c r="BP631" s="394">
        <v>0</v>
      </c>
      <c r="BQ631" s="394">
        <v>0</v>
      </c>
      <c r="BR631" s="394">
        <v>0</v>
      </c>
      <c r="BS631" s="394">
        <v>0</v>
      </c>
      <c r="BT631" s="394">
        <v>0</v>
      </c>
      <c r="BU631" s="394">
        <v>0</v>
      </c>
      <c r="BV631" s="394">
        <v>0</v>
      </c>
      <c r="BW631" s="394">
        <v>0</v>
      </c>
      <c r="BX631" s="406">
        <v>17.69930551649654</v>
      </c>
      <c r="BY631" s="407">
        <v>29.190618777870217</v>
      </c>
      <c r="BZ631" s="787" t="s">
        <v>2442</v>
      </c>
      <c r="CA631" s="682">
        <v>1.2237966458394887</v>
      </c>
      <c r="CB631" s="350">
        <v>31.436491523345055</v>
      </c>
      <c r="CC631" s="406">
        <v>66.030645879732731</v>
      </c>
      <c r="CD631" s="554">
        <v>1.8480000000000001</v>
      </c>
      <c r="CE631" s="417">
        <v>2.0328000000000004</v>
      </c>
      <c r="CF631" s="417">
        <v>2.2360800000000007</v>
      </c>
      <c r="CG631" s="417">
        <v>2.4596880000000012</v>
      </c>
      <c r="CH631" s="495">
        <v>2.7056568000000016</v>
      </c>
      <c r="CI631" s="418">
        <v>11.282224800000005</v>
      </c>
      <c r="CJ631" s="407">
        <v>4.158425712284842</v>
      </c>
      <c r="CK631" s="462">
        <v>0.81</v>
      </c>
      <c r="CL631" s="463">
        <v>40.299999999999997</v>
      </c>
      <c r="CM631" s="463">
        <v>-1.1599999999999999</v>
      </c>
      <c r="CN631" s="529">
        <v>3.54</v>
      </c>
      <c r="CO631" s="530">
        <v>17.559999999999999</v>
      </c>
    </row>
    <row r="632" spans="1:93" ht="11.25" customHeight="1">
      <c r="A632" s="91" t="s">
        <v>1439</v>
      </c>
      <c r="B632" s="24" t="s">
        <v>1440</v>
      </c>
      <c r="C632" s="29" t="s">
        <v>3416</v>
      </c>
      <c r="D632" s="199">
        <v>11</v>
      </c>
      <c r="E632" s="121">
        <v>296</v>
      </c>
      <c r="F632" s="57" t="s">
        <v>2659</v>
      </c>
      <c r="G632" s="49" t="s">
        <v>2659</v>
      </c>
      <c r="H632" s="184">
        <v>79.209999999999994</v>
      </c>
      <c r="I632" s="227">
        <v>0.50498674409796751</v>
      </c>
      <c r="J632" s="126">
        <v>0.09</v>
      </c>
      <c r="K632" s="126">
        <v>0.1</v>
      </c>
      <c r="L632" s="83">
        <v>11.111111111111116</v>
      </c>
      <c r="M632" s="140">
        <v>41841</v>
      </c>
      <c r="N632" s="27">
        <v>41843</v>
      </c>
      <c r="O632" s="28">
        <v>41857</v>
      </c>
      <c r="P632" s="93" t="s">
        <v>1524</v>
      </c>
      <c r="Q632" s="24"/>
      <c r="R632" s="224">
        <v>0.4</v>
      </c>
      <c r="S632" s="231">
        <v>9.5238095238095237</v>
      </c>
      <c r="T632" s="680">
        <v>32.673366664987526</v>
      </c>
      <c r="U632" s="227">
        <v>18.859523809523807</v>
      </c>
      <c r="V632" s="263">
        <v>12</v>
      </c>
      <c r="W632" s="161">
        <v>4.2</v>
      </c>
      <c r="X632" s="149">
        <v>2.36</v>
      </c>
      <c r="Y632" s="155">
        <v>0.94</v>
      </c>
      <c r="Z632" s="149">
        <v>2.1</v>
      </c>
      <c r="AA632" s="156">
        <v>10.6</v>
      </c>
      <c r="AB632" s="432">
        <v>-12.8</v>
      </c>
      <c r="AC632" s="440">
        <v>13.3</v>
      </c>
      <c r="AD632" s="443">
        <v>3.7</v>
      </c>
      <c r="AE632" s="443">
        <v>8</v>
      </c>
      <c r="AF632" s="723">
        <v>1</v>
      </c>
      <c r="AG632" s="466">
        <v>425</v>
      </c>
      <c r="AH632" s="653">
        <v>19.8</v>
      </c>
      <c r="AI632" s="767">
        <v>0.4</v>
      </c>
      <c r="AJ632" s="796">
        <v>4.0188744593793269</v>
      </c>
      <c r="AK632" s="688">
        <v>0.95980327272210963</v>
      </c>
      <c r="AL632" s="634">
        <v>11.764705882352944</v>
      </c>
      <c r="AM632" s="631">
        <v>13.484552524869731</v>
      </c>
      <c r="AN632" s="631">
        <v>14.869835499703509</v>
      </c>
      <c r="AO632" s="235">
        <v>15.492586785551365</v>
      </c>
      <c r="AP632" s="808">
        <v>0.38</v>
      </c>
      <c r="AQ632" s="808">
        <v>0.34</v>
      </c>
      <c r="AR632" s="809"/>
      <c r="AS632" s="808">
        <v>0.3</v>
      </c>
      <c r="AT632" s="796">
        <v>0.26</v>
      </c>
      <c r="AU632" s="809"/>
      <c r="AV632" s="821">
        <v>0.22</v>
      </c>
      <c r="AW632" s="821">
        <v>0.19</v>
      </c>
      <c r="AX632" s="811">
        <v>0.17</v>
      </c>
      <c r="AY632" s="811">
        <v>0.15</v>
      </c>
      <c r="AZ632" s="811">
        <v>0.13</v>
      </c>
      <c r="BA632" s="811">
        <v>0.11</v>
      </c>
      <c r="BB632" s="811">
        <v>0.09</v>
      </c>
      <c r="BC632" s="812">
        <v>0.08</v>
      </c>
      <c r="BD632" s="812">
        <v>0.08</v>
      </c>
      <c r="BE632" s="811">
        <v>0.08</v>
      </c>
      <c r="BF632" s="811">
        <v>7.7499999999999999E-2</v>
      </c>
      <c r="BG632" s="811">
        <v>7.0000000000000007E-2</v>
      </c>
      <c r="BH632" s="810">
        <v>2.7275</v>
      </c>
      <c r="BI632" s="405">
        <v>11.764705882352944</v>
      </c>
      <c r="BJ632" s="405">
        <v>13.333333333333353</v>
      </c>
      <c r="BK632" s="405">
        <v>15.384615384615374</v>
      </c>
      <c r="BL632" s="306">
        <v>18.181818181818187</v>
      </c>
      <c r="BM632" s="404">
        <v>15.789473684210531</v>
      </c>
      <c r="BN632" s="306">
        <v>11.764705882352944</v>
      </c>
      <c r="BO632" s="306">
        <v>13.333333333333353</v>
      </c>
      <c r="BP632" s="306">
        <v>15.384615384615374</v>
      </c>
      <c r="BQ632" s="306">
        <v>18.181818181818187</v>
      </c>
      <c r="BR632" s="306">
        <v>22.222222222222232</v>
      </c>
      <c r="BS632" s="306">
        <v>12.5</v>
      </c>
      <c r="BT632" s="306">
        <v>0</v>
      </c>
      <c r="BU632" s="306">
        <v>0</v>
      </c>
      <c r="BV632" s="306">
        <v>3.2258064516129004</v>
      </c>
      <c r="BW632" s="306">
        <v>10.714285714285698</v>
      </c>
      <c r="BX632" s="404">
        <v>12.118715575771406</v>
      </c>
      <c r="BY632" s="405">
        <v>6.263861150348748</v>
      </c>
      <c r="BZ632" s="788" t="s">
        <v>2558</v>
      </c>
      <c r="CA632" s="486">
        <v>-3.4847015657223306</v>
      </c>
      <c r="CB632" s="348">
        <v>15.374822243801477</v>
      </c>
      <c r="CC632" s="404">
        <v>69.001666666666665</v>
      </c>
      <c r="CD632" s="570">
        <v>0.38380000000000003</v>
      </c>
      <c r="CE632" s="419">
        <v>0.42218000000000006</v>
      </c>
      <c r="CF632" s="419">
        <v>0.45595440000000009</v>
      </c>
      <c r="CG632" s="419">
        <v>0.49243075200000014</v>
      </c>
      <c r="CH632" s="496">
        <v>0.53182521216000023</v>
      </c>
      <c r="CI632" s="416">
        <v>2.2861903641600008</v>
      </c>
      <c r="CJ632" s="405">
        <v>2.8862395709632631</v>
      </c>
      <c r="CK632" s="457">
        <v>0.56000000000000005</v>
      </c>
      <c r="CL632" s="458">
        <v>80.069999999999993</v>
      </c>
      <c r="CM632" s="458">
        <v>-5.53</v>
      </c>
      <c r="CN632" s="525">
        <v>13.07</v>
      </c>
      <c r="CO632" s="508">
        <v>26.93</v>
      </c>
    </row>
    <row r="633" spans="1:93" ht="11.25" customHeight="1">
      <c r="A633" s="24" t="s">
        <v>1697</v>
      </c>
      <c r="B633" s="24" t="s">
        <v>1698</v>
      </c>
      <c r="C633" s="29" t="s">
        <v>3133</v>
      </c>
      <c r="D633" s="199">
        <v>5</v>
      </c>
      <c r="E633" s="24">
        <v>483</v>
      </c>
      <c r="F633" s="57" t="s">
        <v>2659</v>
      </c>
      <c r="G633" s="49" t="s">
        <v>2659</v>
      </c>
      <c r="H633" s="184">
        <v>5.97</v>
      </c>
      <c r="I633" s="227">
        <v>6.7001675041876059</v>
      </c>
      <c r="J633" s="126">
        <v>0.09</v>
      </c>
      <c r="K633" s="126">
        <v>0.1</v>
      </c>
      <c r="L633" s="83">
        <v>11.111111111111116</v>
      </c>
      <c r="M633" s="214">
        <v>41592</v>
      </c>
      <c r="N633" s="62">
        <v>41596</v>
      </c>
      <c r="O633" s="63">
        <v>41611</v>
      </c>
      <c r="P633" s="93" t="s">
        <v>1554</v>
      </c>
      <c r="Q633" s="198" t="s">
        <v>820</v>
      </c>
      <c r="R633" s="224">
        <v>0.4</v>
      </c>
      <c r="S633" s="231">
        <v>285.71428571428572</v>
      </c>
      <c r="T633" s="680">
        <v>24.663356207637776</v>
      </c>
      <c r="U633" s="227">
        <v>42.642857142857139</v>
      </c>
      <c r="V633" s="263">
        <v>12</v>
      </c>
      <c r="W633" s="161">
        <v>0.14000000000000001</v>
      </c>
      <c r="X633" s="149" t="s">
        <v>462</v>
      </c>
      <c r="Y633" s="155">
        <v>0.45</v>
      </c>
      <c r="Z633" s="149">
        <v>0.82</v>
      </c>
      <c r="AA633" s="156">
        <v>15.4</v>
      </c>
      <c r="AB633" s="432">
        <v>-28.4</v>
      </c>
      <c r="AC633" s="1023">
        <v>-4383.3</v>
      </c>
      <c r="AD633" s="443">
        <v>15.9</v>
      </c>
      <c r="AE633" s="443">
        <v>-3.6</v>
      </c>
      <c r="AF633" s="723">
        <v>9</v>
      </c>
      <c r="AG633" s="456">
        <v>452</v>
      </c>
      <c r="AH633" s="653">
        <v>53.8</v>
      </c>
      <c r="AI633" s="767">
        <v>2.29</v>
      </c>
      <c r="AJ633" s="796">
        <v>1.7123247581093843</v>
      </c>
      <c r="AK633" s="688" t="s">
        <v>462</v>
      </c>
      <c r="AL633" s="634">
        <v>11.111111111111116</v>
      </c>
      <c r="AM633" s="631">
        <v>35.72088082974534</v>
      </c>
      <c r="AN633" s="631">
        <v>27.22596365393921</v>
      </c>
      <c r="AO633" s="235" t="s">
        <v>462</v>
      </c>
      <c r="AP633" s="813">
        <v>0.4</v>
      </c>
      <c r="AQ633" s="808">
        <v>0.36</v>
      </c>
      <c r="AR633" s="809"/>
      <c r="AS633" s="808">
        <v>0.32</v>
      </c>
      <c r="AT633" s="819">
        <v>0.16</v>
      </c>
      <c r="AU633" s="809"/>
      <c r="AV633" s="821">
        <v>0.14000000000000001</v>
      </c>
      <c r="AW633" s="827">
        <v>0.12</v>
      </c>
      <c r="AX633" s="812">
        <v>0.12</v>
      </c>
      <c r="AY633" s="812">
        <v>0.12</v>
      </c>
      <c r="AZ633" s="811">
        <v>0.12</v>
      </c>
      <c r="BA633" s="811">
        <v>0.06</v>
      </c>
      <c r="BB633" s="812">
        <v>0</v>
      </c>
      <c r="BC633" s="812">
        <v>0</v>
      </c>
      <c r="BD633" s="812">
        <v>0</v>
      </c>
      <c r="BE633" s="812">
        <v>0</v>
      </c>
      <c r="BF633" s="812">
        <v>0</v>
      </c>
      <c r="BG633" s="812">
        <v>0</v>
      </c>
      <c r="BH633" s="810">
        <v>1.92</v>
      </c>
      <c r="BI633" s="405">
        <v>11.111111111111116</v>
      </c>
      <c r="BJ633" s="405">
        <v>12.5</v>
      </c>
      <c r="BK633" s="405">
        <v>100</v>
      </c>
      <c r="BL633" s="306">
        <v>14.285714285714279</v>
      </c>
      <c r="BM633" s="404">
        <v>16.666666666666675</v>
      </c>
      <c r="BN633" s="306">
        <v>0</v>
      </c>
      <c r="BO633" s="306">
        <v>0</v>
      </c>
      <c r="BP633" s="306">
        <v>0</v>
      </c>
      <c r="BQ633" s="306">
        <v>100</v>
      </c>
      <c r="BR633" s="306">
        <v>0</v>
      </c>
      <c r="BS633" s="306">
        <v>0</v>
      </c>
      <c r="BT633" s="306">
        <v>0</v>
      </c>
      <c r="BU633" s="306">
        <v>0</v>
      </c>
      <c r="BV633" s="306">
        <v>0</v>
      </c>
      <c r="BW633" s="306">
        <v>0</v>
      </c>
      <c r="BX633" s="404">
        <v>16.970899470899472</v>
      </c>
      <c r="BY633" s="405">
        <v>33.107295034764022</v>
      </c>
      <c r="BZ633" s="788" t="s">
        <v>1465</v>
      </c>
      <c r="CA633" s="486">
        <v>-8.7167259847303242</v>
      </c>
      <c r="CB633" s="348">
        <v>33.926131158126815</v>
      </c>
      <c r="CC633" s="404">
        <v>41.035714285714285</v>
      </c>
      <c r="CD633" s="570">
        <v>0.40400000000000003</v>
      </c>
      <c r="CE633" s="419">
        <v>0.40804000000000001</v>
      </c>
      <c r="CF633" s="419">
        <v>0.4121204</v>
      </c>
      <c r="CG633" s="419">
        <v>0.41624160399999999</v>
      </c>
      <c r="CH633" s="496">
        <v>0.42040402003999999</v>
      </c>
      <c r="CI633" s="416">
        <v>2.0608060240400001</v>
      </c>
      <c r="CJ633" s="405">
        <v>34.519363886767174</v>
      </c>
      <c r="CK633" s="457">
        <v>2.14</v>
      </c>
      <c r="CL633" s="458">
        <v>24.37</v>
      </c>
      <c r="CM633" s="458">
        <v>-69.05</v>
      </c>
      <c r="CN633" s="525">
        <v>-4.75</v>
      </c>
      <c r="CO633" s="508">
        <v>-44.79</v>
      </c>
    </row>
    <row r="634" spans="1:93" ht="11.25" customHeight="1">
      <c r="A634" s="91" t="s">
        <v>1330</v>
      </c>
      <c r="B634" s="24" t="s">
        <v>1180</v>
      </c>
      <c r="C634" s="29" t="s">
        <v>1331</v>
      </c>
      <c r="D634" s="199">
        <v>18</v>
      </c>
      <c r="E634" s="121">
        <v>166</v>
      </c>
      <c r="F634" s="38" t="s">
        <v>2049</v>
      </c>
      <c r="G634" s="39" t="s">
        <v>2049</v>
      </c>
      <c r="H634" s="184">
        <v>68.58</v>
      </c>
      <c r="I634" s="227">
        <v>5.5409740449110529</v>
      </c>
      <c r="J634" s="113">
        <v>0.94</v>
      </c>
      <c r="K634" s="113">
        <v>0.95</v>
      </c>
      <c r="L634" s="83">
        <v>1.0638297872340496</v>
      </c>
      <c r="M634" s="140">
        <v>42002</v>
      </c>
      <c r="N634" s="27">
        <v>42004</v>
      </c>
      <c r="O634" s="28">
        <v>42019</v>
      </c>
      <c r="P634" s="93" t="s">
        <v>1514</v>
      </c>
      <c r="Q634" s="91"/>
      <c r="R634" s="224">
        <v>3.8</v>
      </c>
      <c r="S634" s="231">
        <v>255.03355704697987</v>
      </c>
      <c r="T634" s="680">
        <v>90.820200695022322</v>
      </c>
      <c r="U634" s="227">
        <v>46.026845637583889</v>
      </c>
      <c r="V634" s="263">
        <v>12</v>
      </c>
      <c r="W634" s="161">
        <v>1.49</v>
      </c>
      <c r="X634" s="149" t="s">
        <v>462</v>
      </c>
      <c r="Y634" s="155">
        <v>9.14</v>
      </c>
      <c r="Z634" s="149">
        <v>1.78</v>
      </c>
      <c r="AA634" s="156">
        <v>10.4</v>
      </c>
      <c r="AB634" s="432">
        <v>-52.2</v>
      </c>
      <c r="AC634" s="440">
        <v>-32.54</v>
      </c>
      <c r="AD634" s="443">
        <v>-13.1</v>
      </c>
      <c r="AE634" s="440" t="s">
        <v>462</v>
      </c>
      <c r="AF634" s="723">
        <v>1</v>
      </c>
      <c r="AG634" s="456">
        <v>7134</v>
      </c>
      <c r="AH634" s="653">
        <v>0.6</v>
      </c>
      <c r="AI634" s="767">
        <v>0.99</v>
      </c>
      <c r="AJ634" s="796" t="s">
        <v>462</v>
      </c>
      <c r="AK634" s="688">
        <v>1.6869633809504501</v>
      </c>
      <c r="AL634" s="634">
        <v>13.67924528301887</v>
      </c>
      <c r="AM634" s="631">
        <v>19.245051941808676</v>
      </c>
      <c r="AN634" s="631">
        <v>12.703754597407668</v>
      </c>
      <c r="AO634" s="235">
        <v>7.5305455594716353</v>
      </c>
      <c r="AP634" s="808">
        <v>3.6150000000000002</v>
      </c>
      <c r="AQ634" s="808">
        <v>3.18</v>
      </c>
      <c r="AR634" s="809"/>
      <c r="AS634" s="808">
        <v>2.3450000000000002</v>
      </c>
      <c r="AT634" s="796">
        <v>2.1320000000000001</v>
      </c>
      <c r="AU634" s="809"/>
      <c r="AV634" s="821">
        <v>2.02</v>
      </c>
      <c r="AW634" s="821">
        <v>1.988</v>
      </c>
      <c r="AX634" s="811">
        <v>1.9379999999999999</v>
      </c>
      <c r="AY634" s="811">
        <v>1.859</v>
      </c>
      <c r="AZ634" s="811">
        <v>1.8120000000000001</v>
      </c>
      <c r="BA634" s="811">
        <v>1.78</v>
      </c>
      <c r="BB634" s="811">
        <v>1.7489999999999999</v>
      </c>
      <c r="BC634" s="811">
        <v>1.73</v>
      </c>
      <c r="BD634" s="811">
        <v>1.714</v>
      </c>
      <c r="BE634" s="811">
        <v>1.696</v>
      </c>
      <c r="BF634" s="811">
        <v>1.6850000000000001</v>
      </c>
      <c r="BG634" s="811">
        <v>1.665</v>
      </c>
      <c r="BH634" s="810">
        <v>32.908000000000001</v>
      </c>
      <c r="BI634" s="405">
        <v>13.67924528301887</v>
      </c>
      <c r="BJ634" s="405">
        <v>35.607675906183367</v>
      </c>
      <c r="BK634" s="405">
        <v>9.9906191369605999</v>
      </c>
      <c r="BL634" s="306">
        <v>5.5445544554455495</v>
      </c>
      <c r="BM634" s="404">
        <v>1.6096579476861272</v>
      </c>
      <c r="BN634" s="306">
        <v>2.5799793601651189</v>
      </c>
      <c r="BO634" s="306">
        <v>4.2495965572888705</v>
      </c>
      <c r="BP634" s="306">
        <v>2.5938189845474469</v>
      </c>
      <c r="BQ634" s="306">
        <v>1.7977528089887729</v>
      </c>
      <c r="BR634" s="306">
        <v>1.7724413950829021</v>
      </c>
      <c r="BS634" s="306">
        <v>1.0982658959537428</v>
      </c>
      <c r="BT634" s="306">
        <v>0.9334889148191472</v>
      </c>
      <c r="BU634" s="306">
        <v>1.0613207547169878</v>
      </c>
      <c r="BV634" s="306">
        <v>0.65281899109792541</v>
      </c>
      <c r="BW634" s="306">
        <v>1.2012012012011963</v>
      </c>
      <c r="BX634" s="404">
        <v>5.62482917287711</v>
      </c>
      <c r="BY634" s="405">
        <v>8.7805964617894112</v>
      </c>
      <c r="BZ634" s="788" t="s">
        <v>2637</v>
      </c>
      <c r="CA634" s="486">
        <v>-27.78211699526517</v>
      </c>
      <c r="CB634" s="348">
        <v>18.244728642318719</v>
      </c>
      <c r="CC634" s="404">
        <v>40.966917696033008</v>
      </c>
      <c r="CD634" s="570">
        <v>3.6511500000000003</v>
      </c>
      <c r="CE634" s="419">
        <v>3.6876615000000004</v>
      </c>
      <c r="CF634" s="419">
        <v>3.7982913450000004</v>
      </c>
      <c r="CG634" s="419">
        <v>3.9122400853500006</v>
      </c>
      <c r="CH634" s="496">
        <v>4.0296072879105003</v>
      </c>
      <c r="CI634" s="416">
        <v>19.078950218260502</v>
      </c>
      <c r="CJ634" s="405">
        <v>27.8199915693504</v>
      </c>
      <c r="CK634" s="457">
        <v>0.81</v>
      </c>
      <c r="CL634" s="458">
        <v>21.1</v>
      </c>
      <c r="CM634" s="458">
        <v>-7.17</v>
      </c>
      <c r="CN634" s="525">
        <v>-3.52</v>
      </c>
      <c r="CO634" s="508">
        <v>3.84</v>
      </c>
    </row>
    <row r="635" spans="1:93" ht="11.25" customHeight="1">
      <c r="A635" s="24" t="s">
        <v>3526</v>
      </c>
      <c r="B635" s="24" t="s">
        <v>3527</v>
      </c>
      <c r="C635" s="29" t="s">
        <v>3417</v>
      </c>
      <c r="D635" s="117">
        <v>13</v>
      </c>
      <c r="E635" s="121">
        <v>220</v>
      </c>
      <c r="F635" s="57" t="s">
        <v>2659</v>
      </c>
      <c r="G635" s="49" t="s">
        <v>2659</v>
      </c>
      <c r="H635" s="184">
        <v>49.91</v>
      </c>
      <c r="I635" s="227">
        <v>0.88158685634141465</v>
      </c>
      <c r="J635" s="126">
        <v>0.1</v>
      </c>
      <c r="K635" s="126">
        <v>0.11</v>
      </c>
      <c r="L635" s="83">
        <v>9.9999999999999858</v>
      </c>
      <c r="M635" s="140">
        <v>41796</v>
      </c>
      <c r="N635" s="27">
        <v>41800</v>
      </c>
      <c r="O635" s="28">
        <v>41821</v>
      </c>
      <c r="P635" s="93" t="s">
        <v>3171</v>
      </c>
      <c r="Q635" s="24"/>
      <c r="R635" s="224">
        <v>0.44</v>
      </c>
      <c r="S635" s="231">
        <v>9.0721649484536098</v>
      </c>
      <c r="T635" s="680">
        <v>-21.71400860290299</v>
      </c>
      <c r="U635" s="227">
        <v>10.290721649484537</v>
      </c>
      <c r="V635" s="263">
        <v>12</v>
      </c>
      <c r="W635" s="161">
        <v>4.8499999999999996</v>
      </c>
      <c r="X635" s="149">
        <v>1.41</v>
      </c>
      <c r="Y635" s="155">
        <v>0.89</v>
      </c>
      <c r="Z635" s="149">
        <v>1.34</v>
      </c>
      <c r="AA635" s="156">
        <v>14.4</v>
      </c>
      <c r="AB635" s="432">
        <v>36.9</v>
      </c>
      <c r="AC635" s="440">
        <v>7.08</v>
      </c>
      <c r="AD635" s="443">
        <v>21.2</v>
      </c>
      <c r="AE635" s="440">
        <v>7.3</v>
      </c>
      <c r="AF635" s="723">
        <v>12</v>
      </c>
      <c r="AG635" s="456">
        <v>6326</v>
      </c>
      <c r="AH635" s="653">
        <v>22.2</v>
      </c>
      <c r="AI635" s="767">
        <v>0.52</v>
      </c>
      <c r="AJ635" s="796">
        <v>0.58350352643518788</v>
      </c>
      <c r="AK635" s="688">
        <v>0.9370602695332908</v>
      </c>
      <c r="AL635" s="634">
        <v>13.157894736842103</v>
      </c>
      <c r="AM635" s="631">
        <v>12.749787911711174</v>
      </c>
      <c r="AN635" s="631">
        <v>12.370274760425982</v>
      </c>
      <c r="AO635" s="235">
        <v>13.201151689620861</v>
      </c>
      <c r="AP635" s="808">
        <v>0.43</v>
      </c>
      <c r="AQ635" s="808">
        <v>0.38</v>
      </c>
      <c r="AR635" s="809"/>
      <c r="AS635" s="808">
        <v>0.34</v>
      </c>
      <c r="AT635" s="796">
        <v>0.3</v>
      </c>
      <c r="AU635" s="809"/>
      <c r="AV635" s="821">
        <v>0.27</v>
      </c>
      <c r="AW635" s="827">
        <v>0.24</v>
      </c>
      <c r="AX635" s="811">
        <v>0.23</v>
      </c>
      <c r="AY635" s="811">
        <v>0.2</v>
      </c>
      <c r="AZ635" s="811">
        <v>0.16</v>
      </c>
      <c r="BA635" s="811">
        <v>0.13331999999999999</v>
      </c>
      <c r="BB635" s="811">
        <v>0.12444</v>
      </c>
      <c r="BC635" s="811">
        <v>0.12148</v>
      </c>
      <c r="BD635" s="811">
        <v>0.10470000000000002</v>
      </c>
      <c r="BE635" s="812">
        <v>0.10272000000000001</v>
      </c>
      <c r="BF635" s="812">
        <v>0.10272000000000001</v>
      </c>
      <c r="BG635" s="811">
        <v>0.10272000000000001</v>
      </c>
      <c r="BH635" s="810">
        <v>3.3421000000000007</v>
      </c>
      <c r="BI635" s="405">
        <v>13.157894736842103</v>
      </c>
      <c r="BJ635" s="405">
        <v>11.764705882352944</v>
      </c>
      <c r="BK635" s="405">
        <v>13.333333333333353</v>
      </c>
      <c r="BL635" s="306">
        <v>11.111111111111093</v>
      </c>
      <c r="BM635" s="404">
        <v>12.5</v>
      </c>
      <c r="BN635" s="306">
        <v>4.3478260869565188</v>
      </c>
      <c r="BO635" s="306">
        <v>15</v>
      </c>
      <c r="BP635" s="306">
        <v>25</v>
      </c>
      <c r="BQ635" s="306">
        <v>20.012001200120011</v>
      </c>
      <c r="BR635" s="306">
        <v>7.1359691417550719</v>
      </c>
      <c r="BS635" s="306">
        <v>2.4366150806717002</v>
      </c>
      <c r="BT635" s="306">
        <v>16.026743075453666</v>
      </c>
      <c r="BU635" s="306">
        <v>1.9275700934579421</v>
      </c>
      <c r="BV635" s="306">
        <v>0</v>
      </c>
      <c r="BW635" s="306">
        <v>0</v>
      </c>
      <c r="BX635" s="404">
        <v>10.250251316136961</v>
      </c>
      <c r="BY635" s="405">
        <v>7.2102854223535742</v>
      </c>
      <c r="BZ635" s="788" t="s">
        <v>2637</v>
      </c>
      <c r="CA635" s="486">
        <v>2.9611399672828593</v>
      </c>
      <c r="CB635" s="348">
        <v>13.251861616767396</v>
      </c>
      <c r="CC635" s="404">
        <v>77.913711340206177</v>
      </c>
      <c r="CD635" s="570">
        <v>0.47300000000000003</v>
      </c>
      <c r="CE635" s="419">
        <v>0.50648840000000006</v>
      </c>
      <c r="CF635" s="419">
        <v>0.54346205320000007</v>
      </c>
      <c r="CG635" s="419">
        <v>0.58313478308360001</v>
      </c>
      <c r="CH635" s="496">
        <v>0.6257036222487028</v>
      </c>
      <c r="CI635" s="416">
        <v>2.7317888585323029</v>
      </c>
      <c r="CJ635" s="405">
        <v>5.4734298908681689</v>
      </c>
      <c r="CK635" s="457">
        <v>0.63</v>
      </c>
      <c r="CL635" s="458">
        <v>27.26</v>
      </c>
      <c r="CM635" s="458">
        <v>-5.98</v>
      </c>
      <c r="CN635" s="525">
        <v>-0.56999999999999995</v>
      </c>
      <c r="CO635" s="508">
        <v>4.99</v>
      </c>
    </row>
    <row r="636" spans="1:93" ht="11.25" customHeight="1">
      <c r="A636" s="16" t="s">
        <v>11</v>
      </c>
      <c r="B636" s="16" t="s">
        <v>12</v>
      </c>
      <c r="C636" s="22" t="s">
        <v>491</v>
      </c>
      <c r="D636" s="216">
        <v>43</v>
      </c>
      <c r="E636" s="121">
        <v>34</v>
      </c>
      <c r="F636" s="78" t="s">
        <v>2659</v>
      </c>
      <c r="G636" s="50" t="s">
        <v>2659</v>
      </c>
      <c r="H636" s="169">
        <v>236.91</v>
      </c>
      <c r="I636" s="226">
        <v>1.82347726984931</v>
      </c>
      <c r="J636" s="127">
        <v>0.93</v>
      </c>
      <c r="K636" s="127">
        <v>1.08</v>
      </c>
      <c r="L636" s="1113">
        <v>16.129032258064523</v>
      </c>
      <c r="M636" s="105">
        <v>41767</v>
      </c>
      <c r="N636" s="20">
        <v>41771</v>
      </c>
      <c r="O636" s="21">
        <v>41791</v>
      </c>
      <c r="P636" s="19" t="s">
        <v>1199</v>
      </c>
      <c r="Q636" s="16"/>
      <c r="R636" s="225">
        <v>4.32</v>
      </c>
      <c r="S636" s="675">
        <v>37.696335078534034</v>
      </c>
      <c r="T636" s="684">
        <v>112.18084200735596</v>
      </c>
      <c r="U636" s="226">
        <v>20.672774869109947</v>
      </c>
      <c r="V636" s="267">
        <v>12</v>
      </c>
      <c r="W636" s="169">
        <v>11.46</v>
      </c>
      <c r="X636" s="171">
        <v>1.82</v>
      </c>
      <c r="Y636" s="170">
        <v>1.6</v>
      </c>
      <c r="Z636" s="171">
        <v>4.9000000000000004</v>
      </c>
      <c r="AA636" s="172">
        <v>30.3</v>
      </c>
      <c r="AB636" s="433">
        <v>2.9</v>
      </c>
      <c r="AC636" s="441">
        <v>11.09</v>
      </c>
      <c r="AD636" s="442">
        <v>15.3</v>
      </c>
      <c r="AE636" s="442">
        <v>11.37</v>
      </c>
      <c r="AF636" s="724">
        <v>22</v>
      </c>
      <c r="AG636" s="461">
        <v>15975</v>
      </c>
      <c r="AH636" s="678">
        <v>1.6</v>
      </c>
      <c r="AI636" s="768">
        <v>0.15</v>
      </c>
      <c r="AJ636" s="795">
        <v>1.2131614648582389</v>
      </c>
      <c r="AK636" s="794">
        <v>1.0212426138773594</v>
      </c>
      <c r="AL636" s="632">
        <v>16.15598885793872</v>
      </c>
      <c r="AM636" s="633">
        <v>18.280142223853769</v>
      </c>
      <c r="AN636" s="633">
        <v>18.561370412331058</v>
      </c>
      <c r="AO636" s="637">
        <v>18.175279958068892</v>
      </c>
      <c r="AP636" s="803">
        <v>4.17</v>
      </c>
      <c r="AQ636" s="803">
        <v>3.59</v>
      </c>
      <c r="AR636" s="802"/>
      <c r="AS636" s="803">
        <v>3.06</v>
      </c>
      <c r="AT636" s="795">
        <v>2.52</v>
      </c>
      <c r="AU636" s="802"/>
      <c r="AV636" s="826">
        <v>2.08</v>
      </c>
      <c r="AW636" s="826">
        <v>1.78</v>
      </c>
      <c r="AX636" s="806">
        <v>1.55</v>
      </c>
      <c r="AY636" s="806">
        <v>1.34</v>
      </c>
      <c r="AZ636" s="806">
        <v>1.1100000000000001</v>
      </c>
      <c r="BA636" s="806">
        <v>0.92</v>
      </c>
      <c r="BB636" s="806">
        <v>0.78500000000000003</v>
      </c>
      <c r="BC636" s="806">
        <v>0.73499999999999999</v>
      </c>
      <c r="BD636" s="806">
        <v>0.71499999999999997</v>
      </c>
      <c r="BE636" s="806">
        <v>0.69499999999999995</v>
      </c>
      <c r="BF636" s="806">
        <v>0.67</v>
      </c>
      <c r="BG636" s="806">
        <v>0.63</v>
      </c>
      <c r="BH636" s="805">
        <v>26.35</v>
      </c>
      <c r="BI636" s="407">
        <v>16.15598885793872</v>
      </c>
      <c r="BJ636" s="407">
        <v>17.320261437908478</v>
      </c>
      <c r="BK636" s="407">
        <v>21.42857142857142</v>
      </c>
      <c r="BL636" s="394">
        <v>21.153846153846146</v>
      </c>
      <c r="BM636" s="406">
        <v>16.853932584269661</v>
      </c>
      <c r="BN636" s="394">
        <v>14.838709677419359</v>
      </c>
      <c r="BO636" s="394">
        <v>15.671641791044767</v>
      </c>
      <c r="BP636" s="394">
        <v>20.72072072072071</v>
      </c>
      <c r="BQ636" s="394">
        <v>20.65217391304348</v>
      </c>
      <c r="BR636" s="394">
        <v>17.197452229299358</v>
      </c>
      <c r="BS636" s="394">
        <v>6.8027210884353817</v>
      </c>
      <c r="BT636" s="394">
        <v>2.7972027972027913</v>
      </c>
      <c r="BU636" s="394">
        <v>2.877697841726623</v>
      </c>
      <c r="BV636" s="394">
        <v>3.731343283582067</v>
      </c>
      <c r="BW636" s="394">
        <v>6.3492063492063489</v>
      </c>
      <c r="BX636" s="406">
        <v>13.636764676947687</v>
      </c>
      <c r="BY636" s="407">
        <v>6.8133668579233762</v>
      </c>
      <c r="BZ636" s="787" t="s">
        <v>2558</v>
      </c>
      <c r="CA636" s="682">
        <v>-0.28792718692957919</v>
      </c>
      <c r="CB636" s="350">
        <v>20.384847682180368</v>
      </c>
      <c r="CC636" s="406">
        <v>75.453089005235611</v>
      </c>
      <c r="CD636" s="554">
        <v>4.2909299999999995</v>
      </c>
      <c r="CE636" s="417">
        <v>4.7200229999999994</v>
      </c>
      <c r="CF636" s="417">
        <v>5.1920253000000001</v>
      </c>
      <c r="CG636" s="417">
        <v>5.7112278300000003</v>
      </c>
      <c r="CH636" s="495">
        <v>6.2823506130000011</v>
      </c>
      <c r="CI636" s="418">
        <v>26.196556742999999</v>
      </c>
      <c r="CJ636" s="407">
        <v>11.057598557680132</v>
      </c>
      <c r="CK636" s="462">
        <v>1</v>
      </c>
      <c r="CL636" s="463">
        <v>6.74</v>
      </c>
      <c r="CM636" s="463">
        <v>-10.97</v>
      </c>
      <c r="CN636" s="464">
        <v>-2.44</v>
      </c>
      <c r="CO636" s="465">
        <v>-3.29</v>
      </c>
    </row>
    <row r="637" spans="1:93" ht="11.25" customHeight="1">
      <c r="A637" s="24" t="s">
        <v>3104</v>
      </c>
      <c r="B637" s="24" t="s">
        <v>3105</v>
      </c>
      <c r="C637" s="217" t="s">
        <v>3266</v>
      </c>
      <c r="D637" s="199">
        <v>5</v>
      </c>
      <c r="E637" s="24">
        <v>595</v>
      </c>
      <c r="F637" s="57" t="s">
        <v>2659</v>
      </c>
      <c r="G637" s="49" t="s">
        <v>2659</v>
      </c>
      <c r="H637" s="184">
        <v>49.46</v>
      </c>
      <c r="I637" s="227">
        <v>3.4775576223210676</v>
      </c>
      <c r="J637" s="126">
        <v>0.34</v>
      </c>
      <c r="K637" s="126">
        <v>0.43</v>
      </c>
      <c r="L637" s="83">
        <v>26.470588235294112</v>
      </c>
      <c r="M637" s="140">
        <v>42012</v>
      </c>
      <c r="N637" s="27">
        <v>42016</v>
      </c>
      <c r="O637" s="28">
        <v>42037</v>
      </c>
      <c r="P637" s="26" t="s">
        <v>917</v>
      </c>
      <c r="Q637" s="627"/>
      <c r="R637" s="224">
        <v>1.72</v>
      </c>
      <c r="S637" s="231">
        <v>46.36118598382749</v>
      </c>
      <c r="T637" s="647">
        <v>75.866894043436091</v>
      </c>
      <c r="U637" s="227">
        <v>13.331536388140162</v>
      </c>
      <c r="V637" s="492">
        <v>12</v>
      </c>
      <c r="W637" s="161">
        <v>3.71</v>
      </c>
      <c r="X637" s="149">
        <v>1.23</v>
      </c>
      <c r="Y637" s="155">
        <v>2.59</v>
      </c>
      <c r="Z637" s="149">
        <v>5.22</v>
      </c>
      <c r="AA637" s="156">
        <v>42.1</v>
      </c>
      <c r="AB637" s="432">
        <v>25.3</v>
      </c>
      <c r="AC637" s="440">
        <v>8.5299999999999994</v>
      </c>
      <c r="AD637" s="443">
        <v>24.7</v>
      </c>
      <c r="AE637" s="440">
        <v>10.83</v>
      </c>
      <c r="AF637" s="723">
        <v>15</v>
      </c>
      <c r="AG637" s="456">
        <v>4140</v>
      </c>
      <c r="AH637" s="653">
        <v>1.6</v>
      </c>
      <c r="AI637" s="767">
        <v>0.24</v>
      </c>
      <c r="AJ637" s="796">
        <v>0.49970660969672953</v>
      </c>
      <c r="AK637" s="688">
        <v>1.4474496548802589</v>
      </c>
      <c r="AL637" s="634">
        <v>21.42857142857142</v>
      </c>
      <c r="AM637" s="631">
        <v>19.348319192733697</v>
      </c>
      <c r="AN637" s="631">
        <v>12.34275325950922</v>
      </c>
      <c r="AO637" s="235">
        <v>8.5272418407742698</v>
      </c>
      <c r="AP637" s="808">
        <v>1.36</v>
      </c>
      <c r="AQ637" s="808">
        <v>1.1200000000000001</v>
      </c>
      <c r="AR637" s="809"/>
      <c r="AS637" s="808">
        <v>1</v>
      </c>
      <c r="AT637" s="796">
        <v>0.8</v>
      </c>
      <c r="AU637" s="809"/>
      <c r="AV637" s="827">
        <v>0.76</v>
      </c>
      <c r="AW637" s="827">
        <v>0.76</v>
      </c>
      <c r="AX637" s="811">
        <v>0.74</v>
      </c>
      <c r="AY637" s="811">
        <v>0.66</v>
      </c>
      <c r="AZ637" s="812">
        <v>0.6</v>
      </c>
      <c r="BA637" s="812">
        <v>0.6</v>
      </c>
      <c r="BB637" s="812">
        <v>0.6</v>
      </c>
      <c r="BC637" s="811">
        <v>0.55000000000000004</v>
      </c>
      <c r="BD637" s="811">
        <v>0.48749999999999999</v>
      </c>
      <c r="BE637" s="812">
        <v>0.35</v>
      </c>
      <c r="BF637" s="812">
        <v>0.35</v>
      </c>
      <c r="BG637" s="812">
        <v>0.35</v>
      </c>
      <c r="BH637" s="810">
        <v>11.0875</v>
      </c>
      <c r="BI637" s="405">
        <v>21.42857142857142</v>
      </c>
      <c r="BJ637" s="405">
        <v>12</v>
      </c>
      <c r="BK637" s="405">
        <v>25</v>
      </c>
      <c r="BL637" s="306">
        <v>5.2631578947368363</v>
      </c>
      <c r="BM637" s="404">
        <v>0</v>
      </c>
      <c r="BN637" s="306">
        <v>2.7027027027026973</v>
      </c>
      <c r="BO637" s="306">
        <v>12.12121212121211</v>
      </c>
      <c r="BP637" s="306">
        <v>10</v>
      </c>
      <c r="BQ637" s="306">
        <v>0</v>
      </c>
      <c r="BR637" s="306">
        <v>0</v>
      </c>
      <c r="BS637" s="306">
        <v>9.0909090909090828</v>
      </c>
      <c r="BT637" s="306">
        <v>12.820512820512842</v>
      </c>
      <c r="BU637" s="306">
        <v>39.285714285714299</v>
      </c>
      <c r="BV637" s="306">
        <v>0</v>
      </c>
      <c r="BW637" s="306">
        <v>0</v>
      </c>
      <c r="BX637" s="404">
        <v>9.9808520229572881</v>
      </c>
      <c r="BY637" s="405">
        <v>10.973389956730966</v>
      </c>
      <c r="BZ637" s="788" t="s">
        <v>2637</v>
      </c>
      <c r="CA637" s="486">
        <v>2.4887744936901264</v>
      </c>
      <c r="CB637" s="348">
        <v>15.820310881830288</v>
      </c>
      <c r="CC637" s="404">
        <v>65.779774694669015</v>
      </c>
      <c r="CD637" s="570">
        <v>1.4960000000000002</v>
      </c>
      <c r="CE637" s="419">
        <v>1.6236088000000002</v>
      </c>
      <c r="CF637" s="419">
        <v>1.7859696800000004</v>
      </c>
      <c r="CG637" s="419">
        <v>1.9645666480000006</v>
      </c>
      <c r="CH637" s="496">
        <v>2.1610233128000007</v>
      </c>
      <c r="CI637" s="416">
        <v>9.0311684408000019</v>
      </c>
      <c r="CJ637" s="405">
        <v>18.259539912656699</v>
      </c>
      <c r="CK637" s="457">
        <v>2.13</v>
      </c>
      <c r="CL637" s="458">
        <v>20.46</v>
      </c>
      <c r="CM637" s="458">
        <v>-33.58</v>
      </c>
      <c r="CN637" s="525">
        <v>5.27</v>
      </c>
      <c r="CO637" s="508">
        <v>-4.42</v>
      </c>
    </row>
    <row r="638" spans="1:93" ht="11.25" customHeight="1">
      <c r="A638" s="91" t="s">
        <v>2717</v>
      </c>
      <c r="B638" s="24" t="s">
        <v>2718</v>
      </c>
      <c r="C638" s="98" t="s">
        <v>2129</v>
      </c>
      <c r="D638" s="199">
        <v>39</v>
      </c>
      <c r="E638" s="121">
        <v>60</v>
      </c>
      <c r="F638" s="38" t="s">
        <v>2049</v>
      </c>
      <c r="G638" s="39" t="s">
        <v>1572</v>
      </c>
      <c r="H638" s="161">
        <v>83.08</v>
      </c>
      <c r="I638" s="227">
        <v>1.6249398170438134</v>
      </c>
      <c r="J638" s="126">
        <v>0.315</v>
      </c>
      <c r="K638" s="126">
        <v>0.33750000000000002</v>
      </c>
      <c r="L638" s="218">
        <v>7.1428571428571397</v>
      </c>
      <c r="M638" s="140">
        <v>41870</v>
      </c>
      <c r="N638" s="27">
        <v>41872</v>
      </c>
      <c r="O638" s="28">
        <v>41894</v>
      </c>
      <c r="P638" s="93" t="s">
        <v>2156</v>
      </c>
      <c r="Q638" s="24"/>
      <c r="R638" s="224">
        <v>1.35</v>
      </c>
      <c r="S638" s="231">
        <v>63.679245283018872</v>
      </c>
      <c r="T638" s="647">
        <v>157.60337120337908</v>
      </c>
      <c r="U638" s="227">
        <v>39.188679245283019</v>
      </c>
      <c r="V638" s="492">
        <v>8</v>
      </c>
      <c r="W638" s="161">
        <v>2.12</v>
      </c>
      <c r="X638" s="149">
        <v>2.82</v>
      </c>
      <c r="Y638" s="155">
        <v>1.17</v>
      </c>
      <c r="Z638" s="149">
        <v>3.81</v>
      </c>
      <c r="AA638" s="156">
        <v>9.8000000000000007</v>
      </c>
      <c r="AB638" s="432">
        <v>-21.9</v>
      </c>
      <c r="AC638" s="440">
        <v>21.7</v>
      </c>
      <c r="AD638" s="443">
        <v>-0.2</v>
      </c>
      <c r="AE638" s="440">
        <v>13.91</v>
      </c>
      <c r="AF638" s="723">
        <v>20</v>
      </c>
      <c r="AG638" s="456">
        <v>90556</v>
      </c>
      <c r="AH638" s="653">
        <v>13.1</v>
      </c>
      <c r="AI638" s="767">
        <v>0.7</v>
      </c>
      <c r="AJ638" s="796" t="s">
        <v>462</v>
      </c>
      <c r="AK638" s="688">
        <v>0.99904062312966324</v>
      </c>
      <c r="AL638" s="634">
        <v>10.593220338983045</v>
      </c>
      <c r="AM638" s="631">
        <v>17.717268141224231</v>
      </c>
      <c r="AN638" s="631">
        <v>21.151306366581846</v>
      </c>
      <c r="AO638" s="638">
        <v>21.171617927128739</v>
      </c>
      <c r="AP638" s="808">
        <v>1.3049999999999999</v>
      </c>
      <c r="AQ638" s="808">
        <v>1.18</v>
      </c>
      <c r="AR638" s="809"/>
      <c r="AS638" s="808">
        <v>1</v>
      </c>
      <c r="AT638" s="796">
        <v>0.8</v>
      </c>
      <c r="AU638" s="809"/>
      <c r="AV638" s="821">
        <v>0.625</v>
      </c>
      <c r="AW638" s="821">
        <v>0.5</v>
      </c>
      <c r="AX638" s="811">
        <v>0.41499999999999998</v>
      </c>
      <c r="AY638" s="811">
        <v>0.34499999999999997</v>
      </c>
      <c r="AZ638" s="811">
        <v>0.28499999999999998</v>
      </c>
      <c r="BA638" s="811">
        <v>0.23499999999999999</v>
      </c>
      <c r="BB638" s="811">
        <v>0.19125</v>
      </c>
      <c r="BC638" s="811">
        <v>0.16125</v>
      </c>
      <c r="BD638" s="811">
        <v>0.14624999999999999</v>
      </c>
      <c r="BE638" s="811">
        <v>0.14124999999999999</v>
      </c>
      <c r="BF638" s="811">
        <v>0.13625000000000001</v>
      </c>
      <c r="BG638" s="811">
        <v>0.13125000000000001</v>
      </c>
      <c r="BH638" s="810">
        <v>7.5975000000000001</v>
      </c>
      <c r="BI638" s="405">
        <v>10.593220338983045</v>
      </c>
      <c r="BJ638" s="405">
        <v>18</v>
      </c>
      <c r="BK638" s="405">
        <v>25</v>
      </c>
      <c r="BL638" s="306">
        <v>28</v>
      </c>
      <c r="BM638" s="404">
        <v>25</v>
      </c>
      <c r="BN638" s="306">
        <v>20.481927710843383</v>
      </c>
      <c r="BO638" s="306">
        <v>20.289855072463769</v>
      </c>
      <c r="BP638" s="306">
        <v>21.052631578947366</v>
      </c>
      <c r="BQ638" s="306">
        <v>21.276595744680836</v>
      </c>
      <c r="BR638" s="306">
        <v>22.875816993464039</v>
      </c>
      <c r="BS638" s="306">
        <v>18.604651162790688</v>
      </c>
      <c r="BT638" s="306">
        <v>10.256410256410264</v>
      </c>
      <c r="BU638" s="306">
        <v>3.539823008849563</v>
      </c>
      <c r="BV638" s="306">
        <v>3.6697247706421798</v>
      </c>
      <c r="BW638" s="306">
        <v>3.8095238095238182</v>
      </c>
      <c r="BX638" s="404">
        <v>16.830012029839931</v>
      </c>
      <c r="BY638" s="405">
        <v>8.0154469437210718</v>
      </c>
      <c r="BZ638" s="788" t="s">
        <v>1862</v>
      </c>
      <c r="CA638" s="486">
        <v>-16.41243306165736</v>
      </c>
      <c r="CB638" s="348">
        <v>22.776246183625659</v>
      </c>
      <c r="CC638" s="404">
        <v>70.784636118598385</v>
      </c>
      <c r="CD638" s="570">
        <v>1.3180499999999999</v>
      </c>
      <c r="CE638" s="419">
        <v>1.4498550000000001</v>
      </c>
      <c r="CF638" s="419">
        <v>1.5948405000000003</v>
      </c>
      <c r="CG638" s="419">
        <v>1.7543245500000004</v>
      </c>
      <c r="CH638" s="496">
        <v>1.9297570050000006</v>
      </c>
      <c r="CI638" s="416">
        <v>8.0468270550000014</v>
      </c>
      <c r="CJ638" s="405">
        <v>9.6856368018777097</v>
      </c>
      <c r="CK638" s="457">
        <v>1.35</v>
      </c>
      <c r="CL638" s="458">
        <v>46.01</v>
      </c>
      <c r="CM638" s="458">
        <v>1.53</v>
      </c>
      <c r="CN638" s="459">
        <v>9.59</v>
      </c>
      <c r="CO638" s="460">
        <v>21.16</v>
      </c>
    </row>
    <row r="639" spans="1:93" ht="11.25" customHeight="1">
      <c r="A639" s="24" t="s">
        <v>2617</v>
      </c>
      <c r="B639" s="24" t="s">
        <v>2618</v>
      </c>
      <c r="C639" s="29" t="s">
        <v>1509</v>
      </c>
      <c r="D639" s="199">
        <v>42</v>
      </c>
      <c r="E639" s="121">
        <v>51</v>
      </c>
      <c r="F639" s="38" t="s">
        <v>2049</v>
      </c>
      <c r="G639" s="39" t="s">
        <v>1572</v>
      </c>
      <c r="H639" s="161">
        <v>83.93</v>
      </c>
      <c r="I639" s="227">
        <v>2.3352793994995831</v>
      </c>
      <c r="J639" s="126">
        <v>0.48</v>
      </c>
      <c r="K639" s="126">
        <v>0.49</v>
      </c>
      <c r="L639" s="218">
        <v>2.0833333333333259</v>
      </c>
      <c r="M639" s="140">
        <v>42074</v>
      </c>
      <c r="N639" s="27">
        <v>42076</v>
      </c>
      <c r="O639" s="28">
        <v>42100</v>
      </c>
      <c r="P639" s="93" t="s">
        <v>247</v>
      </c>
      <c r="Q639" s="24"/>
      <c r="R639" s="224">
        <v>1.96</v>
      </c>
      <c r="S639" s="231">
        <v>39.278557114228448</v>
      </c>
      <c r="T639" s="647">
        <v>60.126842396132815</v>
      </c>
      <c r="U639" s="227">
        <v>16.819639278557116</v>
      </c>
      <c r="V639" s="492">
        <v>1</v>
      </c>
      <c r="W639" s="161">
        <v>4.99</v>
      </c>
      <c r="X639" s="149">
        <v>2.83</v>
      </c>
      <c r="Y639" s="155">
        <v>0.56000000000000005</v>
      </c>
      <c r="Z639" s="149">
        <v>3.43</v>
      </c>
      <c r="AA639" s="156">
        <v>21.4</v>
      </c>
      <c r="AB639" s="432">
        <v>2.5</v>
      </c>
      <c r="AC639" s="440">
        <v>5.24</v>
      </c>
      <c r="AD639" s="443">
        <v>5.9</v>
      </c>
      <c r="AE639" s="440">
        <v>5.95</v>
      </c>
      <c r="AF639" s="723">
        <v>29</v>
      </c>
      <c r="AG639" s="456">
        <v>270522</v>
      </c>
      <c r="AH639" s="653">
        <v>0.1</v>
      </c>
      <c r="AI639" s="767">
        <v>0.7</v>
      </c>
      <c r="AJ639" s="796">
        <v>2.1363750488525795</v>
      </c>
      <c r="AK639" s="688">
        <v>0.85109562297040675</v>
      </c>
      <c r="AL639" s="634">
        <v>5.6708160442600075</v>
      </c>
      <c r="AM639" s="631">
        <v>10.975518691533459</v>
      </c>
      <c r="AN639" s="631">
        <v>12.604612788230218</v>
      </c>
      <c r="AO639" s="638">
        <v>14.809866774122149</v>
      </c>
      <c r="AP639" s="808">
        <v>1.91</v>
      </c>
      <c r="AQ639" s="808">
        <v>1.8075000000000001</v>
      </c>
      <c r="AR639" s="809"/>
      <c r="AS639" s="808">
        <v>1.5575000000000001</v>
      </c>
      <c r="AT639" s="796">
        <v>1.3975</v>
      </c>
      <c r="AU639" s="809"/>
      <c r="AV639" s="821">
        <v>1.18</v>
      </c>
      <c r="AW639" s="821">
        <v>1.0549999999999999</v>
      </c>
      <c r="AX639" s="811">
        <v>0.9325</v>
      </c>
      <c r="AY639" s="811">
        <v>0.82750000000000001</v>
      </c>
      <c r="AZ639" s="811">
        <v>0.65249999999999997</v>
      </c>
      <c r="BA639" s="811">
        <v>0.57999999999999996</v>
      </c>
      <c r="BB639" s="811">
        <v>0.48</v>
      </c>
      <c r="BC639" s="811">
        <v>0.34499999999999997</v>
      </c>
      <c r="BD639" s="811">
        <v>0.29499999999999998</v>
      </c>
      <c r="BE639" s="811">
        <v>0.27</v>
      </c>
      <c r="BF639" s="811">
        <v>0.23</v>
      </c>
      <c r="BG639" s="811">
        <v>0.2</v>
      </c>
      <c r="BH639" s="810">
        <v>13.72</v>
      </c>
      <c r="BI639" s="405">
        <v>5.6708160442600075</v>
      </c>
      <c r="BJ639" s="405">
        <v>16.0513643659711</v>
      </c>
      <c r="BK639" s="405">
        <v>11.449016100178898</v>
      </c>
      <c r="BL639" s="306">
        <v>18.432203389830516</v>
      </c>
      <c r="BM639" s="404">
        <v>11.848341232227488</v>
      </c>
      <c r="BN639" s="306">
        <v>13.136729222520094</v>
      </c>
      <c r="BO639" s="306">
        <v>12.688821752265866</v>
      </c>
      <c r="BP639" s="306">
        <v>26.819923371647512</v>
      </c>
      <c r="BQ639" s="306">
        <v>12.5</v>
      </c>
      <c r="BR639" s="306">
        <v>20.833333333333325</v>
      </c>
      <c r="BS639" s="306">
        <v>39.130434782608688</v>
      </c>
      <c r="BT639" s="306">
        <v>16.949152542372879</v>
      </c>
      <c r="BU639" s="306">
        <v>9.259259259259256</v>
      </c>
      <c r="BV639" s="306">
        <v>17.391304347826097</v>
      </c>
      <c r="BW639" s="306">
        <v>15</v>
      </c>
      <c r="BX639" s="404">
        <v>16.477379982953448</v>
      </c>
      <c r="BY639" s="405">
        <v>7.7600469680448745</v>
      </c>
      <c r="BZ639" s="788" t="s">
        <v>2441</v>
      </c>
      <c r="CA639" s="486">
        <v>-1.8797470908273137</v>
      </c>
      <c r="CB639" s="348">
        <v>14.939892187729802</v>
      </c>
      <c r="CC639" s="404">
        <v>70.882255049518108</v>
      </c>
      <c r="CD639" s="570">
        <v>1.9577499999999997</v>
      </c>
      <c r="CE639" s="419">
        <v>2.0603360999999998</v>
      </c>
      <c r="CF639" s="419">
        <v>2.1829260979499998</v>
      </c>
      <c r="CG639" s="419">
        <v>2.3128102007780251</v>
      </c>
      <c r="CH639" s="496">
        <v>2.450422407724318</v>
      </c>
      <c r="CI639" s="416">
        <v>10.964244806452342</v>
      </c>
      <c r="CJ639" s="405">
        <v>13.063558687540022</v>
      </c>
      <c r="CK639" s="457">
        <v>0.46</v>
      </c>
      <c r="CL639" s="458">
        <v>16.739999999999998</v>
      </c>
      <c r="CM639" s="458">
        <v>-7.74</v>
      </c>
      <c r="CN639" s="459">
        <v>-2.88</v>
      </c>
      <c r="CO639" s="460">
        <v>6.04</v>
      </c>
    </row>
    <row r="640" spans="1:93" ht="11.25" customHeight="1">
      <c r="A640" s="32" t="s">
        <v>2190</v>
      </c>
      <c r="B640" s="32" t="s">
        <v>2191</v>
      </c>
      <c r="C640" s="524" t="s">
        <v>548</v>
      </c>
      <c r="D640" s="200">
        <v>5</v>
      </c>
      <c r="E640" s="24">
        <v>573</v>
      </c>
      <c r="F640" s="65" t="s">
        <v>2659</v>
      </c>
      <c r="G640" s="66" t="s">
        <v>2659</v>
      </c>
      <c r="H640" s="185">
        <v>104.08</v>
      </c>
      <c r="I640" s="229">
        <v>1.1049192928516525</v>
      </c>
      <c r="J640" s="125">
        <v>0.86</v>
      </c>
      <c r="K640" s="125">
        <v>1.1499999999999999</v>
      </c>
      <c r="L640" s="84">
        <v>33.720930232558132</v>
      </c>
      <c r="M640" s="215">
        <v>41984</v>
      </c>
      <c r="N640" s="44">
        <v>41988</v>
      </c>
      <c r="O640" s="34">
        <v>42012</v>
      </c>
      <c r="P640" s="43" t="s">
        <v>1371</v>
      </c>
      <c r="Q640" s="197" t="s">
        <v>343</v>
      </c>
      <c r="R640" s="192">
        <v>1.1499999999999999</v>
      </c>
      <c r="S640" s="672">
        <v>25.555555555555554</v>
      </c>
      <c r="T640" s="681">
        <v>103.02911060507162</v>
      </c>
      <c r="U640" s="229">
        <v>23.128888888888888</v>
      </c>
      <c r="V640" s="264">
        <v>9</v>
      </c>
      <c r="W640" s="162">
        <v>4.5</v>
      </c>
      <c r="X640" s="150">
        <v>1.45</v>
      </c>
      <c r="Y640" s="157">
        <v>3.55</v>
      </c>
      <c r="Z640" s="150">
        <v>4.01</v>
      </c>
      <c r="AA640" s="158">
        <v>17.5</v>
      </c>
      <c r="AB640" s="434">
        <v>26</v>
      </c>
      <c r="AC640" s="444">
        <v>12.77</v>
      </c>
      <c r="AD640" s="445">
        <v>19.3</v>
      </c>
      <c r="AE640" s="445">
        <v>15.9</v>
      </c>
      <c r="AF640" s="725">
        <v>28</v>
      </c>
      <c r="AG640" s="467">
        <v>176890</v>
      </c>
      <c r="AH640" s="679">
        <v>0.1</v>
      </c>
      <c r="AI640" s="769">
        <v>0.37</v>
      </c>
      <c r="AJ640" s="797">
        <v>1.0206101575018167</v>
      </c>
      <c r="AK640" s="686">
        <v>1.2873798710950326</v>
      </c>
      <c r="AL640" s="635">
        <v>14.666666666666671</v>
      </c>
      <c r="AM640" s="636">
        <v>29.066288067403278</v>
      </c>
      <c r="AN640" s="636">
        <v>19.697776039785065</v>
      </c>
      <c r="AO640" s="236">
        <v>15.300671139925726</v>
      </c>
      <c r="AP640" s="814">
        <v>0.86</v>
      </c>
      <c r="AQ640" s="814">
        <v>0.75</v>
      </c>
      <c r="AR640" s="815"/>
      <c r="AS640" s="814">
        <v>0.6</v>
      </c>
      <c r="AT640" s="797">
        <v>0.4</v>
      </c>
      <c r="AU640" s="815"/>
      <c r="AV640" s="829">
        <v>0.35</v>
      </c>
      <c r="AW640" s="829">
        <v>0.35</v>
      </c>
      <c r="AX640" s="817">
        <v>0.35</v>
      </c>
      <c r="AY640" s="817">
        <v>0.30571999999999999</v>
      </c>
      <c r="AZ640" s="817">
        <v>0.26627000000000001</v>
      </c>
      <c r="BA640" s="817">
        <v>0.23669000000000001</v>
      </c>
      <c r="BB640" s="820">
        <v>0.20710000000000001</v>
      </c>
      <c r="BC640" s="820">
        <v>0.20710000000000001</v>
      </c>
      <c r="BD640" s="820">
        <v>0.20710000000000001</v>
      </c>
      <c r="BE640" s="820">
        <v>0.20710000000000001</v>
      </c>
      <c r="BF640" s="817">
        <v>0.20710000000000001</v>
      </c>
      <c r="BG640" s="820">
        <v>5.2269999999999997E-2</v>
      </c>
      <c r="BH640" s="816">
        <v>5.5564499999999981</v>
      </c>
      <c r="BI640" s="409">
        <v>14.666666666666671</v>
      </c>
      <c r="BJ640" s="409">
        <v>25</v>
      </c>
      <c r="BK640" s="409">
        <v>50</v>
      </c>
      <c r="BL640" s="395">
        <v>14.285714285714302</v>
      </c>
      <c r="BM640" s="408">
        <v>0</v>
      </c>
      <c r="BN640" s="395">
        <v>0</v>
      </c>
      <c r="BO640" s="395">
        <v>14.48384142352479</v>
      </c>
      <c r="BP640" s="395">
        <v>14.815788485371995</v>
      </c>
      <c r="BQ640" s="395">
        <v>12.497359415268905</v>
      </c>
      <c r="BR640" s="395">
        <v>14.287783679381949</v>
      </c>
      <c r="BS640" s="395">
        <v>0</v>
      </c>
      <c r="BT640" s="395">
        <v>0</v>
      </c>
      <c r="BU640" s="395">
        <v>0</v>
      </c>
      <c r="BV640" s="395">
        <v>0</v>
      </c>
      <c r="BW640" s="395">
        <v>296.21197627702315</v>
      </c>
      <c r="BX640" s="408">
        <v>30.416608682196784</v>
      </c>
      <c r="BY640" s="409">
        <v>72.202396259156515</v>
      </c>
      <c r="BZ640" s="654" t="s">
        <v>2441</v>
      </c>
      <c r="CA640" s="487">
        <v>-2.3261935562521714</v>
      </c>
      <c r="CB640" s="349">
        <v>20.802695332636716</v>
      </c>
      <c r="CC640" s="408">
        <v>71.691555555555553</v>
      </c>
      <c r="CD640" s="574">
        <v>0.94600000000000006</v>
      </c>
      <c r="CE640" s="420">
        <v>1.0406000000000002</v>
      </c>
      <c r="CF640" s="420">
        <v>1.1446600000000002</v>
      </c>
      <c r="CG640" s="420">
        <v>1.2591260000000004</v>
      </c>
      <c r="CH640" s="497">
        <v>1.3850386000000006</v>
      </c>
      <c r="CI640" s="421">
        <v>5.7754246000000009</v>
      </c>
      <c r="CJ640" s="409">
        <v>5.5490244043043822</v>
      </c>
      <c r="CK640" s="468">
        <v>1.2</v>
      </c>
      <c r="CL640" s="469">
        <v>38.119999999999997</v>
      </c>
      <c r="CM640" s="469">
        <v>-1.79</v>
      </c>
      <c r="CN640" s="528">
        <v>7.54</v>
      </c>
      <c r="CO640" s="476">
        <v>16.920000000000002</v>
      </c>
    </row>
    <row r="641" spans="1:93" ht="11.25" customHeight="1">
      <c r="A641" s="16" t="s">
        <v>2819</v>
      </c>
      <c r="B641" s="16" t="s">
        <v>2818</v>
      </c>
      <c r="C641" s="373" t="s">
        <v>497</v>
      </c>
      <c r="D641" s="116">
        <v>5</v>
      </c>
      <c r="E641" s="24">
        <v>603</v>
      </c>
      <c r="F641" s="57" t="s">
        <v>2659</v>
      </c>
      <c r="G641" s="49" t="s">
        <v>2659</v>
      </c>
      <c r="H641" s="184">
        <v>21.12</v>
      </c>
      <c r="I641" s="227">
        <v>2.4621212121212119</v>
      </c>
      <c r="J641" s="126">
        <v>0.11</v>
      </c>
      <c r="K641" s="126">
        <v>0.13</v>
      </c>
      <c r="L641" s="83">
        <v>18.181818181818187</v>
      </c>
      <c r="M641" s="140">
        <v>42033</v>
      </c>
      <c r="N641" s="27">
        <v>42037</v>
      </c>
      <c r="O641" s="28">
        <v>42051</v>
      </c>
      <c r="P641" s="26" t="s">
        <v>238</v>
      </c>
      <c r="Q641" s="944" t="s">
        <v>1984</v>
      </c>
      <c r="R641" s="224">
        <v>0.52</v>
      </c>
      <c r="S641" s="231">
        <v>33.121019108280251</v>
      </c>
      <c r="T641" s="680">
        <v>-20.768017780889593</v>
      </c>
      <c r="U641" s="227">
        <v>13.452229299363058</v>
      </c>
      <c r="V641" s="263">
        <v>9</v>
      </c>
      <c r="W641" s="161">
        <v>1.57</v>
      </c>
      <c r="X641" s="149">
        <v>1.35</v>
      </c>
      <c r="Y641" s="155">
        <v>3.8</v>
      </c>
      <c r="Z641" s="149">
        <v>1.05</v>
      </c>
      <c r="AA641" s="156">
        <v>11.8</v>
      </c>
      <c r="AB641" s="432">
        <v>6.9</v>
      </c>
      <c r="AC641" s="474">
        <v>4.4400000000000004</v>
      </c>
      <c r="AD641" s="443">
        <v>27.5</v>
      </c>
      <c r="AE641" s="440">
        <v>10</v>
      </c>
      <c r="AF641" s="723">
        <v>8</v>
      </c>
      <c r="AG641" s="456">
        <v>2036</v>
      </c>
      <c r="AH641" s="655">
        <v>1.3</v>
      </c>
      <c r="AI641" s="767">
        <v>0</v>
      </c>
      <c r="AJ641" s="796">
        <v>0.58168094056000463</v>
      </c>
      <c r="AK641" s="688" t="s">
        <v>462</v>
      </c>
      <c r="AL641" s="634">
        <v>16.666666666666675</v>
      </c>
      <c r="AM641" s="631">
        <v>20.507113208761506</v>
      </c>
      <c r="AN641" s="631">
        <v>15.996225865400127</v>
      </c>
      <c r="AO641" s="235">
        <v>-5.5759781654835532</v>
      </c>
      <c r="AP641" s="808">
        <v>0.42</v>
      </c>
      <c r="AQ641" s="808">
        <v>0.36</v>
      </c>
      <c r="AR641" s="809"/>
      <c r="AS641" s="808">
        <v>0.32</v>
      </c>
      <c r="AT641" s="796">
        <v>0.24</v>
      </c>
      <c r="AU641" s="809"/>
      <c r="AV641" s="818">
        <v>0.2</v>
      </c>
      <c r="AW641" s="812">
        <v>0.2</v>
      </c>
      <c r="AX641" s="811">
        <v>0.84</v>
      </c>
      <c r="AY641" s="811">
        <v>0.83</v>
      </c>
      <c r="AZ641" s="811">
        <v>0.81</v>
      </c>
      <c r="BA641" s="811">
        <v>0.77272999999999992</v>
      </c>
      <c r="BB641" s="811">
        <v>0.74546000000000001</v>
      </c>
      <c r="BC641" s="811">
        <v>0.70924000000000009</v>
      </c>
      <c r="BD641" s="811">
        <v>0.67344000000000004</v>
      </c>
      <c r="BE641" s="811">
        <v>0.64066000000000001</v>
      </c>
      <c r="BF641" s="811">
        <v>0.60850000000000004</v>
      </c>
      <c r="BG641" s="811">
        <v>0.55769000000000002</v>
      </c>
      <c r="BH641" s="810">
        <v>8.9277200000000008</v>
      </c>
      <c r="BI641" s="405">
        <v>16.666666666666675</v>
      </c>
      <c r="BJ641" s="405">
        <v>12.5</v>
      </c>
      <c r="BK641" s="405">
        <v>33.33333333333335</v>
      </c>
      <c r="BL641" s="306">
        <v>20</v>
      </c>
      <c r="BM641" s="404">
        <v>0</v>
      </c>
      <c r="BN641" s="306">
        <v>0</v>
      </c>
      <c r="BO641" s="306">
        <v>1.2048192771084265</v>
      </c>
      <c r="BP641" s="306">
        <v>2.4691358024691246</v>
      </c>
      <c r="BQ641" s="306">
        <v>4.8231594476725537</v>
      </c>
      <c r="BR641" s="306">
        <v>3.6581439648002423</v>
      </c>
      <c r="BS641" s="306">
        <v>5.1068749647509959</v>
      </c>
      <c r="BT641" s="306">
        <v>5.3159895462105089</v>
      </c>
      <c r="BU641" s="306">
        <v>5.1165985077888498</v>
      </c>
      <c r="BV641" s="306">
        <v>5.2851273623664596</v>
      </c>
      <c r="BW641" s="306">
        <v>9.1107963205365081</v>
      </c>
      <c r="BX641" s="404">
        <v>8.3060430129135803</v>
      </c>
      <c r="BY641" s="405">
        <v>8.7404630472738702</v>
      </c>
      <c r="BZ641" s="788" t="s">
        <v>2637</v>
      </c>
      <c r="CA641" s="486">
        <v>5.0061177781582806</v>
      </c>
      <c r="CB641" s="348">
        <v>18.458347077521339</v>
      </c>
      <c r="CC641" s="404">
        <v>60.235696665692451</v>
      </c>
      <c r="CD641" s="570">
        <v>0.44897999999999999</v>
      </c>
      <c r="CE641" s="419">
        <v>0.46891471200000001</v>
      </c>
      <c r="CF641" s="419">
        <v>0.51580618320000005</v>
      </c>
      <c r="CG641" s="419">
        <v>0.56738680152000009</v>
      </c>
      <c r="CH641" s="496">
        <v>0.6241254816720001</v>
      </c>
      <c r="CI641" s="416">
        <v>2.6252131783920003</v>
      </c>
      <c r="CJ641" s="405">
        <v>12.429986640113636</v>
      </c>
      <c r="CK641" s="457">
        <v>1.33</v>
      </c>
      <c r="CL641" s="458">
        <v>8.91</v>
      </c>
      <c r="CM641" s="458">
        <v>-11.92</v>
      </c>
      <c r="CN641" s="525">
        <v>0.38</v>
      </c>
      <c r="CO641" s="508">
        <v>-0.04</v>
      </c>
    </row>
    <row r="642" spans="1:93" ht="11.25" customHeight="1">
      <c r="A642" s="91" t="s">
        <v>2721</v>
      </c>
      <c r="B642" s="24" t="s">
        <v>1871</v>
      </c>
      <c r="C642" s="29" t="s">
        <v>1207</v>
      </c>
      <c r="D642" s="199">
        <v>5</v>
      </c>
      <c r="E642" s="24">
        <v>544</v>
      </c>
      <c r="F642" s="57" t="s">
        <v>2659</v>
      </c>
      <c r="G642" s="49" t="s">
        <v>2659</v>
      </c>
      <c r="H642" s="184">
        <v>46.97</v>
      </c>
      <c r="I642" s="227">
        <v>1.1070896316797956</v>
      </c>
      <c r="J642" s="126">
        <v>0.115</v>
      </c>
      <c r="K642" s="126">
        <v>0.13</v>
      </c>
      <c r="L642" s="83">
        <v>13.043478260869556</v>
      </c>
      <c r="M642" s="140">
        <v>41943</v>
      </c>
      <c r="N642" s="27">
        <v>41947</v>
      </c>
      <c r="O642" s="28">
        <v>41961</v>
      </c>
      <c r="P642" s="26" t="s">
        <v>913</v>
      </c>
      <c r="Q642" s="24"/>
      <c r="R642" s="224">
        <v>0.52</v>
      </c>
      <c r="S642" s="231">
        <v>27.956989247311824</v>
      </c>
      <c r="T642" s="647">
        <v>71.479889343396238</v>
      </c>
      <c r="U642" s="227">
        <v>25.252688172043008</v>
      </c>
      <c r="V642" s="492">
        <v>12</v>
      </c>
      <c r="W642" s="161">
        <v>1.86</v>
      </c>
      <c r="X642" s="149">
        <v>2.3199999999999998</v>
      </c>
      <c r="Y642" s="155">
        <v>2.8</v>
      </c>
      <c r="Z642" s="149">
        <v>2.62</v>
      </c>
      <c r="AA642" s="156">
        <v>10.8</v>
      </c>
      <c r="AB642" s="432">
        <v>17.7</v>
      </c>
      <c r="AC642" s="440">
        <v>10.39</v>
      </c>
      <c r="AD642" s="443">
        <v>15.4</v>
      </c>
      <c r="AE642" s="440">
        <v>10.9</v>
      </c>
      <c r="AF642" s="723">
        <v>11</v>
      </c>
      <c r="AG642" s="456">
        <v>5823</v>
      </c>
      <c r="AH642" s="653">
        <v>1</v>
      </c>
      <c r="AI642" s="767">
        <v>0.93</v>
      </c>
      <c r="AJ642" s="796" t="s">
        <v>462</v>
      </c>
      <c r="AK642" s="688" t="s">
        <v>462</v>
      </c>
      <c r="AL642" s="634">
        <v>14.457831325301207</v>
      </c>
      <c r="AM642" s="631">
        <v>14.672958869049202</v>
      </c>
      <c r="AN642" s="631" t="s">
        <v>462</v>
      </c>
      <c r="AO642" s="235" t="s">
        <v>462</v>
      </c>
      <c r="AP642" s="808">
        <v>0.47499999999999998</v>
      </c>
      <c r="AQ642" s="808">
        <v>0.41499999999999998</v>
      </c>
      <c r="AR642" s="809"/>
      <c r="AS642" s="808">
        <v>0.37</v>
      </c>
      <c r="AT642" s="796">
        <v>0.315</v>
      </c>
      <c r="AU642" s="809"/>
      <c r="AV642" s="821">
        <v>7.5329999999999994E-2</v>
      </c>
      <c r="AW642" s="827">
        <v>0</v>
      </c>
      <c r="AX642" s="812">
        <v>0</v>
      </c>
      <c r="AY642" s="812">
        <v>0</v>
      </c>
      <c r="AZ642" s="812">
        <v>0</v>
      </c>
      <c r="BA642" s="812">
        <v>0</v>
      </c>
      <c r="BB642" s="812">
        <v>0</v>
      </c>
      <c r="BC642" s="812">
        <v>0</v>
      </c>
      <c r="BD642" s="812">
        <v>0</v>
      </c>
      <c r="BE642" s="812">
        <v>0</v>
      </c>
      <c r="BF642" s="812">
        <v>0</v>
      </c>
      <c r="BG642" s="812">
        <v>0</v>
      </c>
      <c r="BH642" s="810">
        <v>1.6503299999999996</v>
      </c>
      <c r="BI642" s="405">
        <v>14.457831325301207</v>
      </c>
      <c r="BJ642" s="405">
        <v>12.162162162162149</v>
      </c>
      <c r="BK642" s="405">
        <v>17.460317460317466</v>
      </c>
      <c r="BL642" s="306">
        <v>318.16009557945046</v>
      </c>
      <c r="BM642" s="404">
        <v>0</v>
      </c>
      <c r="BN642" s="306">
        <v>0</v>
      </c>
      <c r="BO642" s="306">
        <v>0</v>
      </c>
      <c r="BP642" s="306">
        <v>0</v>
      </c>
      <c r="BQ642" s="306">
        <v>0</v>
      </c>
      <c r="BR642" s="306">
        <v>0</v>
      </c>
      <c r="BS642" s="306">
        <v>0</v>
      </c>
      <c r="BT642" s="306">
        <v>0</v>
      </c>
      <c r="BU642" s="306">
        <v>0</v>
      </c>
      <c r="BV642" s="306">
        <v>0</v>
      </c>
      <c r="BW642" s="306">
        <v>0</v>
      </c>
      <c r="BX642" s="404">
        <v>24.149360435148751</v>
      </c>
      <c r="BY642" s="405">
        <v>78.79923097705489</v>
      </c>
      <c r="BZ642" s="788" t="s">
        <v>2558</v>
      </c>
      <c r="CA642" s="486" t="s">
        <v>462</v>
      </c>
      <c r="CB642" s="348" t="s">
        <v>462</v>
      </c>
      <c r="CC642" s="404">
        <v>59.099032258064518</v>
      </c>
      <c r="CD642" s="570">
        <v>0.52249999999999996</v>
      </c>
      <c r="CE642" s="419">
        <v>0.57474999999999998</v>
      </c>
      <c r="CF642" s="419">
        <v>0.63222500000000004</v>
      </c>
      <c r="CG642" s="419">
        <v>0.69544750000000011</v>
      </c>
      <c r="CH642" s="496">
        <v>0.76499225000000015</v>
      </c>
      <c r="CI642" s="416">
        <v>3.1899147500000002</v>
      </c>
      <c r="CJ642" s="405">
        <v>6.7913875878220145</v>
      </c>
      <c r="CK642" s="457">
        <v>0.4</v>
      </c>
      <c r="CL642" s="458">
        <v>13.63</v>
      </c>
      <c r="CM642" s="458">
        <v>-7.28</v>
      </c>
      <c r="CN642" s="525">
        <v>5.81</v>
      </c>
      <c r="CO642" s="508">
        <v>0.45</v>
      </c>
    </row>
    <row r="643" spans="1:93" ht="11.25" customHeight="1">
      <c r="A643" s="91" t="s">
        <v>1207</v>
      </c>
      <c r="B643" s="24" t="s">
        <v>1403</v>
      </c>
      <c r="C643" s="29" t="s">
        <v>1207</v>
      </c>
      <c r="D643" s="199">
        <v>12</v>
      </c>
      <c r="E643" s="121">
        <v>284</v>
      </c>
      <c r="F643" s="38" t="s">
        <v>2049</v>
      </c>
      <c r="G643" s="39" t="s">
        <v>1572</v>
      </c>
      <c r="H643" s="184">
        <v>54.48</v>
      </c>
      <c r="I643" s="227">
        <v>2.8267254038179148</v>
      </c>
      <c r="J643" s="126">
        <v>0.375</v>
      </c>
      <c r="K643" s="126">
        <v>0.38500000000000001</v>
      </c>
      <c r="L643" s="83">
        <v>2.6666666666666616</v>
      </c>
      <c r="M643" s="140">
        <v>42068</v>
      </c>
      <c r="N643" s="27">
        <v>42072</v>
      </c>
      <c r="O643" s="28">
        <v>42083</v>
      </c>
      <c r="P643" s="93" t="s">
        <v>589</v>
      </c>
      <c r="Q643" s="201"/>
      <c r="R643" s="224">
        <v>1.54</v>
      </c>
      <c r="S643" s="231">
        <v>669.56521739130426</v>
      </c>
      <c r="T643" s="647">
        <v>601.91786959171645</v>
      </c>
      <c r="U643" s="227">
        <v>236.86956521739128</v>
      </c>
      <c r="V643" s="492">
        <v>12</v>
      </c>
      <c r="W643" s="161">
        <v>0.23</v>
      </c>
      <c r="X643" s="149">
        <v>42.53</v>
      </c>
      <c r="Y643" s="155">
        <v>1.78</v>
      </c>
      <c r="Z643" s="149">
        <v>4.68</v>
      </c>
      <c r="AA643" s="156">
        <v>1.8</v>
      </c>
      <c r="AB643" s="432">
        <v>-88.1</v>
      </c>
      <c r="AC643" s="440">
        <v>8.7200000000000006</v>
      </c>
      <c r="AD643" s="443">
        <v>-37.4</v>
      </c>
      <c r="AE643" s="440">
        <v>5.57</v>
      </c>
      <c r="AF643" s="723">
        <v>11</v>
      </c>
      <c r="AG643" s="456">
        <v>25013</v>
      </c>
      <c r="AH643" s="653">
        <v>0.1</v>
      </c>
      <c r="AI643" s="767">
        <v>1.89</v>
      </c>
      <c r="AJ643" s="796" t="s">
        <v>462</v>
      </c>
      <c r="AK643" s="688">
        <v>0.7349987195237585</v>
      </c>
      <c r="AL643" s="634">
        <v>2.7397260273972712</v>
      </c>
      <c r="AM643" s="631">
        <v>3.3199332429568296</v>
      </c>
      <c r="AN643" s="631">
        <v>5.2753403059961901</v>
      </c>
      <c r="AO643" s="235">
        <v>7.1773462536293131</v>
      </c>
      <c r="AP643" s="808">
        <v>1.5</v>
      </c>
      <c r="AQ643" s="808">
        <v>1.46</v>
      </c>
      <c r="AR643" s="809"/>
      <c r="AS643" s="808">
        <v>1.42</v>
      </c>
      <c r="AT643" s="796">
        <v>1.36</v>
      </c>
      <c r="AU643" s="809"/>
      <c r="AV643" s="821">
        <v>1.26</v>
      </c>
      <c r="AW643" s="821">
        <v>1.1599999999999999</v>
      </c>
      <c r="AX643" s="811">
        <v>1.08</v>
      </c>
      <c r="AY643" s="811">
        <v>0.96</v>
      </c>
      <c r="AZ643" s="811">
        <v>0.88</v>
      </c>
      <c r="BA643" s="811">
        <v>0.8</v>
      </c>
      <c r="BB643" s="811">
        <v>0.75</v>
      </c>
      <c r="BC643" s="812">
        <v>0.01</v>
      </c>
      <c r="BD643" s="812">
        <v>0.01</v>
      </c>
      <c r="BE643" s="812">
        <v>0.01</v>
      </c>
      <c r="BF643" s="812">
        <v>0.01</v>
      </c>
      <c r="BG643" s="812">
        <v>0.01</v>
      </c>
      <c r="BH643" s="810">
        <v>12.68</v>
      </c>
      <c r="BI643" s="405">
        <v>2.7397260273972712</v>
      </c>
      <c r="BJ643" s="405">
        <v>2.8169014084507005</v>
      </c>
      <c r="BK643" s="405">
        <v>4.4117647058823373</v>
      </c>
      <c r="BL643" s="306">
        <v>7.9365079365079527</v>
      </c>
      <c r="BM643" s="404">
        <v>8.6206896551724199</v>
      </c>
      <c r="BN643" s="306">
        <v>7.4074074074073959</v>
      </c>
      <c r="BO643" s="306">
        <v>12.5</v>
      </c>
      <c r="BP643" s="306">
        <v>9.0909090909090828</v>
      </c>
      <c r="BQ643" s="306">
        <v>9.9999999999999858</v>
      </c>
      <c r="BR643" s="306">
        <v>6.6666666666666652</v>
      </c>
      <c r="BS643" s="862">
        <v>7400</v>
      </c>
      <c r="BT643" s="306">
        <v>0</v>
      </c>
      <c r="BU643" s="306">
        <v>0</v>
      </c>
      <c r="BV643" s="306">
        <v>0</v>
      </c>
      <c r="BW643" s="306">
        <v>0</v>
      </c>
      <c r="BX643" s="404">
        <v>498.14603819322627</v>
      </c>
      <c r="BY643" s="852">
        <v>1844.6023652337892</v>
      </c>
      <c r="BZ643" s="788" t="s">
        <v>2558</v>
      </c>
      <c r="CA643" s="486">
        <v>-228.76749950757718</v>
      </c>
      <c r="CB643" s="348">
        <v>8.1020657098141058</v>
      </c>
      <c r="CC643" s="404">
        <v>35.734506248323129</v>
      </c>
      <c r="CD643" s="570">
        <v>1.5149999999999999</v>
      </c>
      <c r="CE643" s="419">
        <v>1.647108</v>
      </c>
      <c r="CF643" s="419">
        <v>1.7388519156000002</v>
      </c>
      <c r="CG643" s="419">
        <v>1.8357059672989204</v>
      </c>
      <c r="CH643" s="496">
        <v>1.9379547896774705</v>
      </c>
      <c r="CI643" s="416">
        <v>8.6746206725763919</v>
      </c>
      <c r="CJ643" s="405">
        <v>15.922578327049179</v>
      </c>
      <c r="CK643" s="457">
        <v>0.68</v>
      </c>
      <c r="CL643" s="458">
        <v>39.25</v>
      </c>
      <c r="CM643" s="458">
        <v>-0.66</v>
      </c>
      <c r="CN643" s="525">
        <v>4.3899999999999997</v>
      </c>
      <c r="CO643" s="508">
        <v>15.09</v>
      </c>
    </row>
    <row r="644" spans="1:93" ht="11.25" customHeight="1">
      <c r="A644" s="24" t="s">
        <v>3012</v>
      </c>
      <c r="B644" s="24" t="s">
        <v>3013</v>
      </c>
      <c r="C644" s="29" t="s">
        <v>1312</v>
      </c>
      <c r="D644" s="199">
        <v>6</v>
      </c>
      <c r="E644" s="24">
        <v>443</v>
      </c>
      <c r="F644" s="57" t="s">
        <v>2659</v>
      </c>
      <c r="G644" s="49" t="s">
        <v>2659</v>
      </c>
      <c r="H644" s="184">
        <v>81.2</v>
      </c>
      <c r="I644" s="227">
        <v>1.87192118226601</v>
      </c>
      <c r="J644" s="126">
        <v>0.34</v>
      </c>
      <c r="K644" s="126">
        <v>0.38</v>
      </c>
      <c r="L644" s="83">
        <v>11.764705882352944</v>
      </c>
      <c r="M644" s="140">
        <v>42004</v>
      </c>
      <c r="N644" s="27">
        <v>42009</v>
      </c>
      <c r="O644" s="28">
        <v>42034</v>
      </c>
      <c r="P644" s="26" t="s">
        <v>237</v>
      </c>
      <c r="Q644" s="627"/>
      <c r="R644" s="224">
        <v>1.52</v>
      </c>
      <c r="S644" s="231">
        <v>53.146853146853147</v>
      </c>
      <c r="T644" s="680">
        <v>206.40102004005323</v>
      </c>
      <c r="U644" s="227">
        <v>28.391608391608393</v>
      </c>
      <c r="V644" s="263">
        <v>8</v>
      </c>
      <c r="W644" s="161">
        <v>2.86</v>
      </c>
      <c r="X644" s="149">
        <v>2.1800000000000002</v>
      </c>
      <c r="Y644" s="155">
        <v>3.1</v>
      </c>
      <c r="Z644" s="149">
        <v>7.44</v>
      </c>
      <c r="AA644" s="156">
        <v>24.9</v>
      </c>
      <c r="AB644" s="432">
        <v>13</v>
      </c>
      <c r="AC644" s="440">
        <v>10.99</v>
      </c>
      <c r="AD644" s="443">
        <v>12.7</v>
      </c>
      <c r="AE644" s="440">
        <v>13</v>
      </c>
      <c r="AF644" s="723">
        <v>4</v>
      </c>
      <c r="AG644" s="456">
        <v>1190</v>
      </c>
      <c r="AH644" s="653">
        <v>3.4</v>
      </c>
      <c r="AI644" s="767">
        <v>0.61</v>
      </c>
      <c r="AJ644" s="796">
        <v>0.49942710537680246</v>
      </c>
      <c r="AK644" s="688">
        <v>1.1638903452005172</v>
      </c>
      <c r="AL644" s="634">
        <v>9.6774193548387224</v>
      </c>
      <c r="AM644" s="631">
        <v>7.9870600425827831</v>
      </c>
      <c r="AN644" s="631">
        <v>6.342724238285391</v>
      </c>
      <c r="AO644" s="235">
        <v>5.4495891854766221</v>
      </c>
      <c r="AP644" s="808">
        <v>1.36</v>
      </c>
      <c r="AQ644" s="808">
        <v>1.24</v>
      </c>
      <c r="AR644" s="809"/>
      <c r="AS644" s="808">
        <v>1.1599999999999999</v>
      </c>
      <c r="AT644" s="819">
        <v>1.08</v>
      </c>
      <c r="AU644" s="809"/>
      <c r="AV644" s="821">
        <v>1.02</v>
      </c>
      <c r="AW644" s="827">
        <v>1</v>
      </c>
      <c r="AX644" s="812">
        <v>1</v>
      </c>
      <c r="AY644" s="811">
        <v>1</v>
      </c>
      <c r="AZ644" s="812">
        <v>0.88</v>
      </c>
      <c r="BA644" s="811">
        <v>0.86</v>
      </c>
      <c r="BB644" s="812">
        <v>0.8</v>
      </c>
      <c r="BC644" s="812">
        <v>0.8</v>
      </c>
      <c r="BD644" s="812">
        <v>0.94</v>
      </c>
      <c r="BE644" s="812">
        <v>1.1299999999999999</v>
      </c>
      <c r="BF644" s="812">
        <v>1.28</v>
      </c>
      <c r="BG644" s="812">
        <v>1.28</v>
      </c>
      <c r="BH644" s="810">
        <v>16.829999999999998</v>
      </c>
      <c r="BI644" s="405">
        <v>9.6774193548387224</v>
      </c>
      <c r="BJ644" s="405">
        <v>6.8965517241379448</v>
      </c>
      <c r="BK644" s="405">
        <v>7.4074074074073959</v>
      </c>
      <c r="BL644" s="306">
        <v>5.8823529411764719</v>
      </c>
      <c r="BM644" s="404">
        <v>2</v>
      </c>
      <c r="BN644" s="306">
        <v>0</v>
      </c>
      <c r="BO644" s="306">
        <v>0</v>
      </c>
      <c r="BP644" s="306">
        <v>13.636363636363647</v>
      </c>
      <c r="BQ644" s="306">
        <v>2.3255813953488413</v>
      </c>
      <c r="BR644" s="306">
        <v>7.5</v>
      </c>
      <c r="BS644" s="306">
        <v>0</v>
      </c>
      <c r="BT644" s="306">
        <v>0</v>
      </c>
      <c r="BU644" s="306">
        <v>0</v>
      </c>
      <c r="BV644" s="306">
        <v>0</v>
      </c>
      <c r="BW644" s="306">
        <v>0</v>
      </c>
      <c r="BX644" s="404">
        <v>3.6883784306182013</v>
      </c>
      <c r="BY644" s="405">
        <v>4.3068421688811105</v>
      </c>
      <c r="BZ644" s="788" t="s">
        <v>1464</v>
      </c>
      <c r="CA644" s="486">
        <v>-20.176962971056994</v>
      </c>
      <c r="CB644" s="348">
        <v>8.2146454205514008</v>
      </c>
      <c r="CC644" s="404">
        <v>55.708739472054695</v>
      </c>
      <c r="CD644" s="570">
        <v>1.4960000000000002</v>
      </c>
      <c r="CE644" s="419">
        <v>1.6456000000000004</v>
      </c>
      <c r="CF644" s="419">
        <v>1.8101600000000007</v>
      </c>
      <c r="CG644" s="419">
        <v>1.9911760000000009</v>
      </c>
      <c r="CH644" s="496">
        <v>2.1902936000000013</v>
      </c>
      <c r="CI644" s="416">
        <v>9.1332296000000035</v>
      </c>
      <c r="CJ644" s="405">
        <v>11.247819704433502</v>
      </c>
      <c r="CK644" s="457">
        <v>0.8</v>
      </c>
      <c r="CL644" s="458">
        <v>25.12</v>
      </c>
      <c r="CM644" s="458">
        <v>-6.73</v>
      </c>
      <c r="CN644" s="525">
        <v>-2.66</v>
      </c>
      <c r="CO644" s="508">
        <v>9.23</v>
      </c>
    </row>
    <row r="645" spans="1:93" ht="11.25" customHeight="1">
      <c r="A645" s="32" t="s">
        <v>2415</v>
      </c>
      <c r="B645" s="32" t="s">
        <v>2416</v>
      </c>
      <c r="C645" s="35" t="s">
        <v>2678</v>
      </c>
      <c r="D645" s="200">
        <v>5</v>
      </c>
      <c r="E645" s="24">
        <v>632</v>
      </c>
      <c r="F645" s="40" t="s">
        <v>2049</v>
      </c>
      <c r="G645" s="42" t="s">
        <v>1572</v>
      </c>
      <c r="H645" s="185">
        <v>36.22</v>
      </c>
      <c r="I645" s="229">
        <v>3.7548315847598017</v>
      </c>
      <c r="J645" s="125">
        <v>0.32500000000000001</v>
      </c>
      <c r="K645" s="125">
        <v>0.34</v>
      </c>
      <c r="L645" s="84">
        <v>4.6153846153846212</v>
      </c>
      <c r="M645" s="215">
        <v>42068</v>
      </c>
      <c r="N645" s="44">
        <v>42072</v>
      </c>
      <c r="O645" s="34">
        <v>42079</v>
      </c>
      <c r="P645" s="43" t="s">
        <v>3618</v>
      </c>
      <c r="Q645" s="1180"/>
      <c r="R645" s="192">
        <v>1.36</v>
      </c>
      <c r="S645" s="672">
        <v>72.727272727272734</v>
      </c>
      <c r="T645" s="681">
        <v>59.897025686938306</v>
      </c>
      <c r="U645" s="229">
        <v>19.36898395721925</v>
      </c>
      <c r="V645" s="264">
        <v>12</v>
      </c>
      <c r="W645" s="162">
        <v>1.87</v>
      </c>
      <c r="X645" s="150">
        <v>3.18</v>
      </c>
      <c r="Y645" s="157">
        <v>8.6300000000000008</v>
      </c>
      <c r="Z645" s="150">
        <v>2.97</v>
      </c>
      <c r="AA645" s="158">
        <v>19.100000000000001</v>
      </c>
      <c r="AB645" s="434">
        <v>334.9</v>
      </c>
      <c r="AC645" s="444">
        <v>5.35</v>
      </c>
      <c r="AD645" s="445">
        <v>23.9</v>
      </c>
      <c r="AE645" s="444">
        <v>6.1</v>
      </c>
      <c r="AF645" s="725">
        <v>11</v>
      </c>
      <c r="AG645" s="467">
        <v>4437</v>
      </c>
      <c r="AH645" s="679">
        <v>3.7</v>
      </c>
      <c r="AI645" s="769">
        <v>1.31</v>
      </c>
      <c r="AJ645" s="797">
        <v>1.6281038428888756E-2</v>
      </c>
      <c r="AK645" s="686" t="s">
        <v>462</v>
      </c>
      <c r="AL645" s="635">
        <v>6.5573770491803351</v>
      </c>
      <c r="AM645" s="636">
        <v>5.7264270346431223</v>
      </c>
      <c r="AN645" s="636">
        <v>0.38911681845044122</v>
      </c>
      <c r="AO645" s="236">
        <v>-2.4148966462245736</v>
      </c>
      <c r="AP645" s="814">
        <v>1.3</v>
      </c>
      <c r="AQ645" s="814">
        <v>1.22</v>
      </c>
      <c r="AR645" s="815"/>
      <c r="AS645" s="814">
        <v>1.1599999999999999</v>
      </c>
      <c r="AT645" s="797">
        <v>1.1000000000000001</v>
      </c>
      <c r="AU645" s="815"/>
      <c r="AV645" s="829">
        <v>1.04</v>
      </c>
      <c r="AW645" s="829">
        <v>1.2749999999999999</v>
      </c>
      <c r="AX645" s="817">
        <v>2.1</v>
      </c>
      <c r="AY645" s="817">
        <v>1.98</v>
      </c>
      <c r="AZ645" s="817">
        <v>1.86</v>
      </c>
      <c r="BA645" s="817">
        <v>1.76</v>
      </c>
      <c r="BB645" s="817">
        <v>1.66</v>
      </c>
      <c r="BC645" s="817">
        <v>1.56</v>
      </c>
      <c r="BD645" s="817">
        <v>1.48</v>
      </c>
      <c r="BE645" s="817">
        <v>1.4044399999999999</v>
      </c>
      <c r="BF645" s="817">
        <v>1.3333200000000001</v>
      </c>
      <c r="BG645" s="817">
        <v>1.26224</v>
      </c>
      <c r="BH645" s="816">
        <v>23.495000000000001</v>
      </c>
      <c r="BI645" s="409">
        <v>6.5573770491803351</v>
      </c>
      <c r="BJ645" s="409">
        <v>5.1724137931034475</v>
      </c>
      <c r="BK645" s="409">
        <v>5.4545454545454453</v>
      </c>
      <c r="BL645" s="395">
        <v>5.7692307692307709</v>
      </c>
      <c r="BM645" s="408">
        <v>0</v>
      </c>
      <c r="BN645" s="395">
        <v>0</v>
      </c>
      <c r="BO645" s="395">
        <v>6.0606060606060552</v>
      </c>
      <c r="BP645" s="395">
        <v>6.4516129032258007</v>
      </c>
      <c r="BQ645" s="395">
        <v>5.6818181818181879</v>
      </c>
      <c r="BR645" s="395">
        <v>6.024096385542177</v>
      </c>
      <c r="BS645" s="395">
        <v>6.4102564102564097</v>
      </c>
      <c r="BT645" s="395">
        <v>5.4054054054054168</v>
      </c>
      <c r="BU645" s="395">
        <v>5.3800803167098676</v>
      </c>
      <c r="BV645" s="395">
        <v>5.3340533405333845</v>
      </c>
      <c r="BW645" s="395">
        <v>5.6312587146659876</v>
      </c>
      <c r="BX645" s="408">
        <v>5.0221836523215533</v>
      </c>
      <c r="BY645" s="409">
        <v>2.0132813551968587</v>
      </c>
      <c r="BZ645" s="654" t="s">
        <v>2637</v>
      </c>
      <c r="CA645" s="487">
        <v>-15.225035554009008</v>
      </c>
      <c r="CB645" s="349">
        <v>4.1439484032102429</v>
      </c>
      <c r="CC645" s="408">
        <v>40.800618916540849</v>
      </c>
      <c r="CD645" s="574">
        <v>1.43</v>
      </c>
      <c r="CE645" s="420">
        <v>1.5065050000000002</v>
      </c>
      <c r="CF645" s="420">
        <v>1.5984018050000002</v>
      </c>
      <c r="CG645" s="420">
        <v>1.6959043151050002</v>
      </c>
      <c r="CH645" s="497">
        <v>1.799354478326405</v>
      </c>
      <c r="CI645" s="421">
        <v>8.030165598431406</v>
      </c>
      <c r="CJ645" s="409">
        <v>22.170528985177821</v>
      </c>
      <c r="CK645" s="468">
        <v>1.01</v>
      </c>
      <c r="CL645" s="469">
        <v>30.55</v>
      </c>
      <c r="CM645" s="469">
        <v>-5.87</v>
      </c>
      <c r="CN645" s="528">
        <v>-0.24</v>
      </c>
      <c r="CO645" s="476">
        <v>7.61</v>
      </c>
    </row>
    <row r="646" spans="1:93" ht="11.25" customHeight="1">
      <c r="A646" s="16" t="s">
        <v>368</v>
      </c>
      <c r="B646" s="16" t="s">
        <v>369</v>
      </c>
      <c r="C646" s="373" t="s">
        <v>728</v>
      </c>
      <c r="D646" s="216">
        <v>5</v>
      </c>
      <c r="E646" s="24">
        <v>562</v>
      </c>
      <c r="F646" s="78" t="s">
        <v>2659</v>
      </c>
      <c r="G646" s="50" t="s">
        <v>2659</v>
      </c>
      <c r="H646" s="183">
        <v>11.09</v>
      </c>
      <c r="I646" s="226">
        <v>1.9837691614066726</v>
      </c>
      <c r="J646" s="127">
        <v>0.05</v>
      </c>
      <c r="K646" s="127">
        <v>5.5E-2</v>
      </c>
      <c r="L646" s="96">
        <v>9.9999999999999858</v>
      </c>
      <c r="M646" s="105">
        <v>41969</v>
      </c>
      <c r="N646" s="20">
        <v>41974</v>
      </c>
      <c r="O646" s="21">
        <v>41988</v>
      </c>
      <c r="P646" s="19" t="s">
        <v>1444</v>
      </c>
      <c r="Q646" s="775"/>
      <c r="R646" s="225">
        <v>0.22</v>
      </c>
      <c r="S646" s="675">
        <v>68.75</v>
      </c>
      <c r="T646" s="684">
        <v>89.848623908628838</v>
      </c>
      <c r="U646" s="226">
        <v>34.65625</v>
      </c>
      <c r="V646" s="267">
        <v>12</v>
      </c>
      <c r="W646" s="169">
        <v>0.32</v>
      </c>
      <c r="X646" s="171">
        <v>3.22</v>
      </c>
      <c r="Y646" s="170">
        <v>1.97</v>
      </c>
      <c r="Z646" s="171">
        <v>2.34</v>
      </c>
      <c r="AA646" s="172">
        <v>6.8</v>
      </c>
      <c r="AB646" s="433">
        <v>190.9</v>
      </c>
      <c r="AC646" s="441">
        <v>13.75</v>
      </c>
      <c r="AD646" s="442">
        <v>100</v>
      </c>
      <c r="AE646" s="441">
        <v>10.78</v>
      </c>
      <c r="AF646" s="724">
        <v>17</v>
      </c>
      <c r="AG646" s="461">
        <v>4051</v>
      </c>
      <c r="AH646" s="678">
        <v>6.7</v>
      </c>
      <c r="AI646" s="768">
        <v>0.84</v>
      </c>
      <c r="AJ646" s="795">
        <v>0.2785582595476348</v>
      </c>
      <c r="AK646" s="794" t="s">
        <v>462</v>
      </c>
      <c r="AL646" s="632">
        <v>13.888888888888884</v>
      </c>
      <c r="AM646" s="633">
        <v>36.842591869960707</v>
      </c>
      <c r="AN646" s="633">
        <v>27.855825954763482</v>
      </c>
      <c r="AO646" s="234">
        <v>-2.3486950476841018</v>
      </c>
      <c r="AP646" s="803">
        <v>0.20499999999999999</v>
      </c>
      <c r="AQ646" s="803">
        <v>0.18</v>
      </c>
      <c r="AR646" s="802"/>
      <c r="AS646" s="803">
        <v>0.1</v>
      </c>
      <c r="AT646" s="804">
        <v>0.08</v>
      </c>
      <c r="AU646" s="802"/>
      <c r="AV646" s="826">
        <v>6.5000000000000002E-2</v>
      </c>
      <c r="AW646" s="830">
        <v>0.06</v>
      </c>
      <c r="AX646" s="807">
        <v>0.255</v>
      </c>
      <c r="AY646" s="807">
        <v>0.32</v>
      </c>
      <c r="AZ646" s="807">
        <v>0.32</v>
      </c>
      <c r="BA646" s="806">
        <v>0.28999999999999998</v>
      </c>
      <c r="BB646" s="807">
        <v>0.26</v>
      </c>
      <c r="BC646" s="806">
        <v>0.13</v>
      </c>
      <c r="BD646" s="807">
        <v>0</v>
      </c>
      <c r="BE646" s="807">
        <v>0</v>
      </c>
      <c r="BF646" s="807">
        <v>0</v>
      </c>
      <c r="BG646" s="807">
        <v>0</v>
      </c>
      <c r="BH646" s="805">
        <v>2.2650000000000001</v>
      </c>
      <c r="BI646" s="407">
        <v>13.888888888888884</v>
      </c>
      <c r="BJ646" s="407">
        <v>80</v>
      </c>
      <c r="BK646" s="407">
        <v>25</v>
      </c>
      <c r="BL646" s="394">
        <v>23.076923076923084</v>
      </c>
      <c r="BM646" s="406">
        <v>8.3333333333333481</v>
      </c>
      <c r="BN646" s="394">
        <v>0</v>
      </c>
      <c r="BO646" s="394">
        <v>0</v>
      </c>
      <c r="BP646" s="394">
        <v>0</v>
      </c>
      <c r="BQ646" s="394">
        <v>10.344827586206918</v>
      </c>
      <c r="BR646" s="394">
        <v>11.538461538461519</v>
      </c>
      <c r="BS646" s="394">
        <v>100</v>
      </c>
      <c r="BT646" s="394">
        <v>0</v>
      </c>
      <c r="BU646" s="394">
        <v>0</v>
      </c>
      <c r="BV646" s="394">
        <v>0</v>
      </c>
      <c r="BW646" s="394">
        <v>0</v>
      </c>
      <c r="BX646" s="406">
        <v>18.145495628254249</v>
      </c>
      <c r="BY646" s="407">
        <v>29.576067392683743</v>
      </c>
      <c r="BZ646" s="787" t="s">
        <v>2441</v>
      </c>
      <c r="CA646" s="682">
        <v>-4.8166548838298446</v>
      </c>
      <c r="CB646" s="350">
        <v>29.839595116170155</v>
      </c>
      <c r="CC646" s="406">
        <v>59.709375000000001</v>
      </c>
      <c r="CD646" s="554">
        <v>0.22550000000000001</v>
      </c>
      <c r="CE646" s="417">
        <v>0.24805000000000002</v>
      </c>
      <c r="CF646" s="417">
        <v>0.27285500000000007</v>
      </c>
      <c r="CG646" s="417">
        <v>0.30014050000000009</v>
      </c>
      <c r="CH646" s="495">
        <v>0.3301545500000001</v>
      </c>
      <c r="CI646" s="418">
        <v>1.3767000500000002</v>
      </c>
      <c r="CJ646" s="407">
        <v>12.413886834986476</v>
      </c>
      <c r="CK646" s="462">
        <v>0.9</v>
      </c>
      <c r="CL646" s="463">
        <v>47.28</v>
      </c>
      <c r="CM646" s="463">
        <v>-3.14</v>
      </c>
      <c r="CN646" s="529">
        <v>10.16</v>
      </c>
      <c r="CO646" s="530">
        <v>28.31</v>
      </c>
    </row>
    <row r="647" spans="1:93" ht="11.25" customHeight="1">
      <c r="A647" s="24" t="s">
        <v>531</v>
      </c>
      <c r="B647" s="24" t="s">
        <v>1392</v>
      </c>
      <c r="C647" s="217" t="s">
        <v>497</v>
      </c>
      <c r="D647" s="199">
        <v>5</v>
      </c>
      <c r="E647" s="24">
        <v>648</v>
      </c>
      <c r="F647" s="38" t="s">
        <v>2049</v>
      </c>
      <c r="G647" s="39" t="s">
        <v>2049</v>
      </c>
      <c r="H647" s="184">
        <v>32.74</v>
      </c>
      <c r="I647" s="227">
        <v>2.8100183262064751</v>
      </c>
      <c r="J647" s="126">
        <v>0.22</v>
      </c>
      <c r="K647" s="126">
        <v>0.23</v>
      </c>
      <c r="L647" s="83">
        <v>4.5454545454545414</v>
      </c>
      <c r="M647" s="140">
        <v>42074</v>
      </c>
      <c r="N647" s="27">
        <v>42076</v>
      </c>
      <c r="O647" s="28">
        <v>42095</v>
      </c>
      <c r="P647" s="26" t="s">
        <v>3171</v>
      </c>
      <c r="Q647" s="944" t="s">
        <v>3145</v>
      </c>
      <c r="R647" s="224">
        <v>0.92</v>
      </c>
      <c r="S647" s="231">
        <v>38.493723849372387</v>
      </c>
      <c r="T647" s="647">
        <v>-13.8155244212951</v>
      </c>
      <c r="U647" s="227">
        <v>13.698744769874477</v>
      </c>
      <c r="V647" s="492">
        <v>12</v>
      </c>
      <c r="W647" s="161">
        <v>2.39</v>
      </c>
      <c r="X647" s="149">
        <v>2.74</v>
      </c>
      <c r="Y647" s="155">
        <v>4.4400000000000004</v>
      </c>
      <c r="Z647" s="149">
        <v>1.22</v>
      </c>
      <c r="AA647" s="156">
        <v>9</v>
      </c>
      <c r="AB647" s="432">
        <v>9.6</v>
      </c>
      <c r="AC647" s="440">
        <v>10.9</v>
      </c>
      <c r="AD647" s="443">
        <v>27.8</v>
      </c>
      <c r="AE647" s="440">
        <v>5</v>
      </c>
      <c r="AF647" s="723">
        <v>6</v>
      </c>
      <c r="AG647" s="456">
        <v>959</v>
      </c>
      <c r="AH647" s="653">
        <v>1.8</v>
      </c>
      <c r="AI647" s="767">
        <v>0.13</v>
      </c>
      <c r="AJ647" s="796">
        <v>-9.2754517966347913E-2</v>
      </c>
      <c r="AK647" s="688" t="s">
        <v>462</v>
      </c>
      <c r="AL647" s="634">
        <v>13.157894736842103</v>
      </c>
      <c r="AM647" s="631">
        <v>12.749787911711174</v>
      </c>
      <c r="AN647" s="631">
        <v>-2.5785755994644721</v>
      </c>
      <c r="AO647" s="235">
        <v>-1.3978634142998603</v>
      </c>
      <c r="AP647" s="808">
        <v>0.86</v>
      </c>
      <c r="AQ647" s="808">
        <v>0.76</v>
      </c>
      <c r="AR647" s="809"/>
      <c r="AS647" s="808">
        <v>0.68</v>
      </c>
      <c r="AT647" s="796">
        <v>0.6</v>
      </c>
      <c r="AU647" s="809"/>
      <c r="AV647" s="827">
        <v>0.56000000000000005</v>
      </c>
      <c r="AW647" s="827">
        <v>0.98</v>
      </c>
      <c r="AX647" s="811">
        <v>1.115</v>
      </c>
      <c r="AY647" s="811">
        <v>1.0900000000000001</v>
      </c>
      <c r="AZ647" s="811">
        <v>1.0549999999999999</v>
      </c>
      <c r="BA647" s="811">
        <v>1.03</v>
      </c>
      <c r="BB647" s="811">
        <v>0.99</v>
      </c>
      <c r="BC647" s="811">
        <v>0.95499999999999996</v>
      </c>
      <c r="BD647" s="811">
        <v>0.93</v>
      </c>
      <c r="BE647" s="811">
        <v>0.91500000000000004</v>
      </c>
      <c r="BF647" s="811">
        <v>0.89</v>
      </c>
      <c r="BG647" s="811">
        <v>0.87</v>
      </c>
      <c r="BH647" s="810">
        <v>14.28</v>
      </c>
      <c r="BI647" s="405">
        <v>13.157894736842103</v>
      </c>
      <c r="BJ647" s="405">
        <v>11.764705882352944</v>
      </c>
      <c r="BK647" s="405">
        <v>13.333333333333353</v>
      </c>
      <c r="BL647" s="306">
        <v>7.1428571428571397</v>
      </c>
      <c r="BM647" s="404">
        <v>0</v>
      </c>
      <c r="BN647" s="306">
        <v>0</v>
      </c>
      <c r="BO647" s="306">
        <v>2.2935779816513735</v>
      </c>
      <c r="BP647" s="306">
        <v>3.3175355450237198</v>
      </c>
      <c r="BQ647" s="306">
        <v>2.4271844660194164</v>
      </c>
      <c r="BR647" s="306">
        <v>4.0404040404040442</v>
      </c>
      <c r="BS647" s="306">
        <v>3.6649214659685958</v>
      </c>
      <c r="BT647" s="306">
        <v>2.6881720430107503</v>
      </c>
      <c r="BU647" s="306">
        <v>1.6393442622950838</v>
      </c>
      <c r="BV647" s="306">
        <v>2.8089887640449396</v>
      </c>
      <c r="BW647" s="306">
        <v>2.2988505747126409</v>
      </c>
      <c r="BX647" s="404">
        <v>4.705184682567741</v>
      </c>
      <c r="BY647" s="405">
        <v>4.3455599709553328</v>
      </c>
      <c r="BZ647" s="788" t="s">
        <v>2637</v>
      </c>
      <c r="CA647" s="486">
        <v>-13.467302043132474</v>
      </c>
      <c r="CB647" s="348">
        <v>0.23144272674200295</v>
      </c>
      <c r="CC647" s="404">
        <v>50.636784952354226</v>
      </c>
      <c r="CD647" s="570">
        <v>0.94256000000000006</v>
      </c>
      <c r="CE647" s="419">
        <v>1.0368160000000002</v>
      </c>
      <c r="CF647" s="419">
        <v>1.0886568000000003</v>
      </c>
      <c r="CG647" s="419">
        <v>1.1430896400000004</v>
      </c>
      <c r="CH647" s="496">
        <v>1.2002441220000004</v>
      </c>
      <c r="CI647" s="416">
        <v>5.4113665620000013</v>
      </c>
      <c r="CJ647" s="405">
        <v>16.528303488087971</v>
      </c>
      <c r="CK647" s="457">
        <v>1.04</v>
      </c>
      <c r="CL647" s="458">
        <v>19.72</v>
      </c>
      <c r="CM647" s="458">
        <v>-7.93</v>
      </c>
      <c r="CN647" s="525">
        <v>-0.44</v>
      </c>
      <c r="CO647" s="508">
        <v>4.0199999999999996</v>
      </c>
    </row>
    <row r="648" spans="1:93" ht="11.25" customHeight="1">
      <c r="A648" s="24" t="s">
        <v>1687</v>
      </c>
      <c r="B648" s="24" t="s">
        <v>1586</v>
      </c>
      <c r="C648" s="29" t="s">
        <v>1957</v>
      </c>
      <c r="D648" s="199">
        <v>22</v>
      </c>
      <c r="E648" s="121">
        <v>123</v>
      </c>
      <c r="F648" s="38" t="s">
        <v>2049</v>
      </c>
      <c r="G648" s="39" t="s">
        <v>2049</v>
      </c>
      <c r="H648" s="161">
        <v>54.72</v>
      </c>
      <c r="I648" s="227">
        <v>0.80409356725146197</v>
      </c>
      <c r="J648" s="113">
        <v>0.1</v>
      </c>
      <c r="K648" s="113">
        <v>0.11</v>
      </c>
      <c r="L648" s="83">
        <v>0.66666666666666663</v>
      </c>
      <c r="M648" s="140">
        <v>41932</v>
      </c>
      <c r="N648" s="27">
        <v>41934</v>
      </c>
      <c r="O648" s="28">
        <v>41948</v>
      </c>
      <c r="P648" s="93" t="s">
        <v>1249</v>
      </c>
      <c r="Q648" s="198"/>
      <c r="R648" s="224">
        <v>0.44</v>
      </c>
      <c r="S648" s="231">
        <v>26.666666666666668</v>
      </c>
      <c r="T648" s="680">
        <v>143.1151367088641</v>
      </c>
      <c r="U648" s="227">
        <v>33.163636363636364</v>
      </c>
      <c r="V648" s="263">
        <v>12</v>
      </c>
      <c r="W648" s="161">
        <v>1.65</v>
      </c>
      <c r="X648" s="149">
        <v>2.2400000000000002</v>
      </c>
      <c r="Y648" s="155">
        <v>2.75</v>
      </c>
      <c r="Z648" s="149">
        <v>4.01</v>
      </c>
      <c r="AA648" s="156">
        <v>12.6</v>
      </c>
      <c r="AB648" s="432">
        <v>36.5</v>
      </c>
      <c r="AC648" s="440">
        <v>22.72</v>
      </c>
      <c r="AD648" s="443">
        <v>4.7</v>
      </c>
      <c r="AE648" s="440">
        <v>14.8</v>
      </c>
      <c r="AF648" s="723">
        <v>3</v>
      </c>
      <c r="AG648" s="456">
        <v>3889</v>
      </c>
      <c r="AH648" s="653">
        <v>1.9</v>
      </c>
      <c r="AI648" s="767">
        <v>0.35</v>
      </c>
      <c r="AJ648" s="796">
        <v>1.2969065573088356</v>
      </c>
      <c r="AK648" s="688">
        <v>0.89732457065650384</v>
      </c>
      <c r="AL648" s="634">
        <v>6.4935064935064846</v>
      </c>
      <c r="AM648" s="631">
        <v>5.9225076526782328</v>
      </c>
      <c r="AN648" s="631">
        <v>6.0954608193515281</v>
      </c>
      <c r="AO648" s="235">
        <v>6.7929275745697515</v>
      </c>
      <c r="AP648" s="808">
        <v>0.41</v>
      </c>
      <c r="AQ648" s="808">
        <v>0.38500000000000001</v>
      </c>
      <c r="AR648" s="809"/>
      <c r="AS648" s="808">
        <v>0.36499999999999999</v>
      </c>
      <c r="AT648" s="796">
        <v>0.34499999999999997</v>
      </c>
      <c r="AU648" s="809"/>
      <c r="AV648" s="821">
        <v>0.32500000000000001</v>
      </c>
      <c r="AW648" s="821">
        <v>0.30499999999999999</v>
      </c>
      <c r="AX648" s="811">
        <v>0.28499999999999998</v>
      </c>
      <c r="AY648" s="811">
        <v>0.26500000000000001</v>
      </c>
      <c r="AZ648" s="811">
        <v>0.245</v>
      </c>
      <c r="BA648" s="811">
        <v>0.22500000000000001</v>
      </c>
      <c r="BB648" s="811">
        <v>0.21249999999999999</v>
      </c>
      <c r="BC648" s="811">
        <v>0.20250000000000001</v>
      </c>
      <c r="BD648" s="812">
        <v>0.19</v>
      </c>
      <c r="BE648" s="811">
        <v>0.1825</v>
      </c>
      <c r="BF648" s="811">
        <v>0.17249999999999999</v>
      </c>
      <c r="BG648" s="811">
        <v>0.16250000000000001</v>
      </c>
      <c r="BH648" s="810">
        <v>4.2774999999999999</v>
      </c>
      <c r="BI648" s="405">
        <v>6.4935064935064846</v>
      </c>
      <c r="BJ648" s="405">
        <v>5.4794520547945202</v>
      </c>
      <c r="BK648" s="405">
        <v>5.7971014492753659</v>
      </c>
      <c r="BL648" s="306">
        <v>6.153846153846132</v>
      </c>
      <c r="BM648" s="404">
        <v>6.5573770491803351</v>
      </c>
      <c r="BN648" s="306">
        <v>7.0175438596491224</v>
      </c>
      <c r="BO648" s="306">
        <v>7.5471698113207308</v>
      </c>
      <c r="BP648" s="306">
        <v>8.163265306122458</v>
      </c>
      <c r="BQ648" s="306">
        <v>8.8888888888888786</v>
      </c>
      <c r="BR648" s="306">
        <v>5.8823529411764719</v>
      </c>
      <c r="BS648" s="306">
        <v>4.9382716049382713</v>
      </c>
      <c r="BT648" s="306">
        <v>6.578947368421062</v>
      </c>
      <c r="BU648" s="306">
        <v>4.1095890410958846</v>
      </c>
      <c r="BV648" s="306">
        <v>5.7971014492753659</v>
      </c>
      <c r="BW648" s="306">
        <v>6.153846153846132</v>
      </c>
      <c r="BX648" s="404">
        <v>6.3705506416891478</v>
      </c>
      <c r="BY648" s="405">
        <v>1.1661821367478329</v>
      </c>
      <c r="BZ648" s="788" t="s">
        <v>1863</v>
      </c>
      <c r="CA648" s="486">
        <v>-26.264081977033374</v>
      </c>
      <c r="CB648" s="348">
        <v>6.8995543866029898</v>
      </c>
      <c r="CC648" s="404">
        <v>62.457779621200601</v>
      </c>
      <c r="CD648" s="570">
        <v>0.45100000000000001</v>
      </c>
      <c r="CE648" s="419">
        <v>0.49610000000000004</v>
      </c>
      <c r="CF648" s="419">
        <v>0.54571000000000014</v>
      </c>
      <c r="CG648" s="419">
        <v>0.60028100000000018</v>
      </c>
      <c r="CH648" s="496">
        <v>0.6603091000000002</v>
      </c>
      <c r="CI648" s="416">
        <v>2.7534001000000004</v>
      </c>
      <c r="CJ648" s="405">
        <v>5.0317984283625741</v>
      </c>
      <c r="CK648" s="457">
        <v>0.81</v>
      </c>
      <c r="CL648" s="458">
        <v>40.56</v>
      </c>
      <c r="CM648" s="458">
        <v>-0.81</v>
      </c>
      <c r="CN648" s="525">
        <v>5.16</v>
      </c>
      <c r="CO648" s="508">
        <v>17.899999999999999</v>
      </c>
    </row>
    <row r="649" spans="1:93" ht="11.25" customHeight="1">
      <c r="A649" s="24" t="s">
        <v>898</v>
      </c>
      <c r="B649" s="24" t="s">
        <v>899</v>
      </c>
      <c r="C649" s="29" t="s">
        <v>497</v>
      </c>
      <c r="D649" s="199">
        <v>23</v>
      </c>
      <c r="E649" s="121">
        <v>108</v>
      </c>
      <c r="F649" s="38" t="s">
        <v>2049</v>
      </c>
      <c r="G649" s="39" t="s">
        <v>1572</v>
      </c>
      <c r="H649" s="161">
        <v>43.07</v>
      </c>
      <c r="I649" s="227">
        <v>3.5291386115625727</v>
      </c>
      <c r="J649" s="113">
        <v>0.37</v>
      </c>
      <c r="K649" s="113">
        <v>0.38</v>
      </c>
      <c r="L649" s="83">
        <v>2.7027027027026973</v>
      </c>
      <c r="M649" s="214">
        <v>41578</v>
      </c>
      <c r="N649" s="62">
        <v>41582</v>
      </c>
      <c r="O649" s="63">
        <v>41593</v>
      </c>
      <c r="P649" s="93" t="s">
        <v>1518</v>
      </c>
      <c r="Q649" s="198" t="s">
        <v>2313</v>
      </c>
      <c r="R649" s="224">
        <v>1.52</v>
      </c>
      <c r="S649" s="231">
        <v>64.957264957264954</v>
      </c>
      <c r="T649" s="680">
        <v>31.068369101463134</v>
      </c>
      <c r="U649" s="227">
        <v>18.405982905982906</v>
      </c>
      <c r="V649" s="263">
        <v>12</v>
      </c>
      <c r="W649" s="161">
        <v>2.34</v>
      </c>
      <c r="X649" s="149">
        <v>3.68</v>
      </c>
      <c r="Y649" s="155">
        <v>7.78</v>
      </c>
      <c r="Z649" s="149">
        <v>2.1</v>
      </c>
      <c r="AA649" s="156">
        <v>11.5</v>
      </c>
      <c r="AB649" s="432">
        <v>-14.7</v>
      </c>
      <c r="AC649" s="440">
        <v>4.3499999999999996</v>
      </c>
      <c r="AD649" s="443">
        <v>4.2</v>
      </c>
      <c r="AE649" s="443">
        <v>5</v>
      </c>
      <c r="AF649" s="723">
        <v>6</v>
      </c>
      <c r="AG649" s="456">
        <v>1109</v>
      </c>
      <c r="AH649" s="653">
        <v>0.3</v>
      </c>
      <c r="AI649" s="767">
        <v>0</v>
      </c>
      <c r="AJ649" s="796">
        <v>0.36041799104732003</v>
      </c>
      <c r="AK649" s="688">
        <v>0.46054710583912623</v>
      </c>
      <c r="AL649" s="634">
        <v>2.0134228187919545</v>
      </c>
      <c r="AM649" s="631">
        <v>1.583973219267798</v>
      </c>
      <c r="AN649" s="631">
        <v>1.5137555623987442</v>
      </c>
      <c r="AO649" s="235">
        <v>3.286863695822495</v>
      </c>
      <c r="AP649" s="813">
        <v>1.52</v>
      </c>
      <c r="AQ649" s="808">
        <v>1.49</v>
      </c>
      <c r="AR649" s="809"/>
      <c r="AS649" s="813">
        <v>1.48</v>
      </c>
      <c r="AT649" s="796">
        <v>1.45</v>
      </c>
      <c r="AU649" s="809"/>
      <c r="AV649" s="821">
        <v>1.44</v>
      </c>
      <c r="AW649" s="821">
        <v>1.41</v>
      </c>
      <c r="AX649" s="811">
        <v>1.39</v>
      </c>
      <c r="AY649" s="812">
        <v>1.36</v>
      </c>
      <c r="AZ649" s="811">
        <v>1.3</v>
      </c>
      <c r="BA649" s="811">
        <v>1.22</v>
      </c>
      <c r="BB649" s="811">
        <v>1.1000000000000001</v>
      </c>
      <c r="BC649" s="811">
        <v>1</v>
      </c>
      <c r="BD649" s="811">
        <v>0.9</v>
      </c>
      <c r="BE649" s="811">
        <v>0.82</v>
      </c>
      <c r="BF649" s="811">
        <v>0.74</v>
      </c>
      <c r="BG649" s="811">
        <v>0.66</v>
      </c>
      <c r="BH649" s="810">
        <v>19.28</v>
      </c>
      <c r="BI649" s="405">
        <v>2.0134228187919545</v>
      </c>
      <c r="BJ649" s="405">
        <v>0.67567567567567988</v>
      </c>
      <c r="BK649" s="405">
        <v>2.0689655172413834</v>
      </c>
      <c r="BL649" s="306">
        <v>0.69444444444444198</v>
      </c>
      <c r="BM649" s="404">
        <v>2.1276595744680771</v>
      </c>
      <c r="BN649" s="306">
        <v>1.4388489208633004</v>
      </c>
      <c r="BO649" s="306">
        <v>2.2058823529411686</v>
      </c>
      <c r="BP649" s="306">
        <v>4.6153846153846212</v>
      </c>
      <c r="BQ649" s="306">
        <v>6.5573770491803351</v>
      </c>
      <c r="BR649" s="306">
        <v>10.909090909090891</v>
      </c>
      <c r="BS649" s="306">
        <v>10</v>
      </c>
      <c r="BT649" s="306">
        <v>11.111111111111116</v>
      </c>
      <c r="BU649" s="306">
        <v>9.7560975609756184</v>
      </c>
      <c r="BV649" s="306">
        <v>10.810810810810811</v>
      </c>
      <c r="BW649" s="306">
        <v>12.12121212121211</v>
      </c>
      <c r="BX649" s="404">
        <v>5.8070655654794345</v>
      </c>
      <c r="BY649" s="405">
        <v>4.32551452405602</v>
      </c>
      <c r="BZ649" s="788" t="s">
        <v>2637</v>
      </c>
      <c r="CA649" s="486">
        <v>-13.363088732021589</v>
      </c>
      <c r="CB649" s="348">
        <v>5.0428941739613169</v>
      </c>
      <c r="CC649" s="404">
        <v>39.832566995906774</v>
      </c>
      <c r="CD649" s="570">
        <v>1.5352000000000001</v>
      </c>
      <c r="CE649" s="419">
        <v>1.6019812000000002</v>
      </c>
      <c r="CF649" s="419">
        <v>1.6820802600000002</v>
      </c>
      <c r="CG649" s="419">
        <v>1.7661842730000004</v>
      </c>
      <c r="CH649" s="496">
        <v>1.8544934866500005</v>
      </c>
      <c r="CI649" s="416">
        <v>8.439939219650002</v>
      </c>
      <c r="CJ649" s="405">
        <v>19.595865381123755</v>
      </c>
      <c r="CK649" s="457">
        <v>1.1599999999999999</v>
      </c>
      <c r="CL649" s="458">
        <v>6.16</v>
      </c>
      <c r="CM649" s="458">
        <v>-19.63</v>
      </c>
      <c r="CN649" s="525">
        <v>-3.39</v>
      </c>
      <c r="CO649" s="508">
        <v>-8.7200000000000006</v>
      </c>
    </row>
    <row r="650" spans="1:93" ht="11.25" customHeight="1">
      <c r="A650" s="32" t="s">
        <v>204</v>
      </c>
      <c r="B650" s="32" t="s">
        <v>193</v>
      </c>
      <c r="C650" s="35" t="s">
        <v>2000</v>
      </c>
      <c r="D650" s="200">
        <v>11</v>
      </c>
      <c r="E650" s="121">
        <v>313</v>
      </c>
      <c r="F650" s="40" t="s">
        <v>2049</v>
      </c>
      <c r="G650" s="42" t="s">
        <v>2049</v>
      </c>
      <c r="H650" s="185">
        <v>38.85</v>
      </c>
      <c r="I650" s="229">
        <v>3.7065637065637063</v>
      </c>
      <c r="J650" s="125">
        <v>0.35</v>
      </c>
      <c r="K650" s="125">
        <v>0.36</v>
      </c>
      <c r="L650" s="84">
        <v>2.8571428571428692</v>
      </c>
      <c r="M650" s="215">
        <v>42068</v>
      </c>
      <c r="N650" s="44">
        <v>42072</v>
      </c>
      <c r="O650" s="34">
        <v>42095</v>
      </c>
      <c r="P650" s="268" t="s">
        <v>3171</v>
      </c>
      <c r="Q650" s="32"/>
      <c r="R650" s="192">
        <v>1.44</v>
      </c>
      <c r="S650" s="672">
        <v>61.53846153846154</v>
      </c>
      <c r="T650" s="673">
        <v>6.9454156910053744</v>
      </c>
      <c r="U650" s="229">
        <v>16.602564102564106</v>
      </c>
      <c r="V650" s="493">
        <v>12</v>
      </c>
      <c r="W650" s="162">
        <v>2.34</v>
      </c>
      <c r="X650" s="150">
        <v>4.93</v>
      </c>
      <c r="Y650" s="157">
        <v>1.98</v>
      </c>
      <c r="Z650" s="150">
        <v>1.55</v>
      </c>
      <c r="AA650" s="158">
        <v>12.1</v>
      </c>
      <c r="AB650" s="434">
        <v>5.6</v>
      </c>
      <c r="AC650" s="444">
        <v>0.37</v>
      </c>
      <c r="AD650" s="445">
        <v>6.1</v>
      </c>
      <c r="AE650" s="444">
        <v>3.37</v>
      </c>
      <c r="AF650" s="725">
        <v>13</v>
      </c>
      <c r="AG650" s="467">
        <v>5079</v>
      </c>
      <c r="AH650" s="679">
        <v>0.5</v>
      </c>
      <c r="AI650" s="769">
        <v>1.1100000000000001</v>
      </c>
      <c r="AJ650" s="797">
        <v>0.51734100295129948</v>
      </c>
      <c r="AK650" s="686">
        <v>0.50708450672576455</v>
      </c>
      <c r="AL650" s="635">
        <v>2.2058823529411686</v>
      </c>
      <c r="AM650" s="636">
        <v>3.0553066148652164</v>
      </c>
      <c r="AN650" s="636">
        <v>3.1557801180029266</v>
      </c>
      <c r="AO650" s="236">
        <v>6.2233810659681588</v>
      </c>
      <c r="AP650" s="814">
        <v>1.39</v>
      </c>
      <c r="AQ650" s="814">
        <v>1.36</v>
      </c>
      <c r="AR650" s="815"/>
      <c r="AS650" s="814">
        <v>1.31</v>
      </c>
      <c r="AT650" s="797">
        <v>1.27</v>
      </c>
      <c r="AU650" s="815"/>
      <c r="AV650" s="828">
        <v>1.23</v>
      </c>
      <c r="AW650" s="828">
        <v>1.19</v>
      </c>
      <c r="AX650" s="817">
        <v>1.1399999999999999</v>
      </c>
      <c r="AY650" s="817">
        <v>1.06</v>
      </c>
      <c r="AZ650" s="817">
        <v>1</v>
      </c>
      <c r="BA650" s="817">
        <v>0.92</v>
      </c>
      <c r="BB650" s="820">
        <v>0.76</v>
      </c>
      <c r="BC650" s="820">
        <v>0.87</v>
      </c>
      <c r="BD650" s="820">
        <v>1.2</v>
      </c>
      <c r="BE650" s="820">
        <v>1.2</v>
      </c>
      <c r="BF650" s="820">
        <v>1.4350000000000001</v>
      </c>
      <c r="BG650" s="817">
        <v>2.14</v>
      </c>
      <c r="BH650" s="816">
        <v>19.475000000000001</v>
      </c>
      <c r="BI650" s="409">
        <v>2.2058823529411686</v>
      </c>
      <c r="BJ650" s="409">
        <v>3.8167938931297662</v>
      </c>
      <c r="BK650" s="409">
        <v>3.1496062992125928</v>
      </c>
      <c r="BL650" s="395">
        <v>3.2520325203251987</v>
      </c>
      <c r="BM650" s="408">
        <v>3.3613445378151363</v>
      </c>
      <c r="BN650" s="395">
        <v>4.3859649122807154</v>
      </c>
      <c r="BO650" s="395">
        <v>7.5471698113207308</v>
      </c>
      <c r="BP650" s="395">
        <v>6.0000000000000053</v>
      </c>
      <c r="BQ650" s="395">
        <v>8.6956521739130377</v>
      </c>
      <c r="BR650" s="395">
        <v>21.052631578947366</v>
      </c>
      <c r="BS650" s="395">
        <v>0</v>
      </c>
      <c r="BT650" s="395">
        <v>0</v>
      </c>
      <c r="BU650" s="395">
        <v>0</v>
      </c>
      <c r="BV650" s="395">
        <v>0</v>
      </c>
      <c r="BW650" s="395">
        <v>0</v>
      </c>
      <c r="BX650" s="408">
        <v>4.2311385386590485</v>
      </c>
      <c r="BY650" s="409">
        <v>5.2517573473660137</v>
      </c>
      <c r="BZ650" s="654" t="s">
        <v>52</v>
      </c>
      <c r="CA650" s="487">
        <v>-9.7402202779974729</v>
      </c>
      <c r="CB650" s="349">
        <v>6.8623438245666328</v>
      </c>
      <c r="CC650" s="408">
        <v>43.530213209687126</v>
      </c>
      <c r="CD650" s="574">
        <v>1.46784</v>
      </c>
      <c r="CE650" s="420">
        <v>1.473271008</v>
      </c>
      <c r="CF650" s="420">
        <v>1.5229202409696001</v>
      </c>
      <c r="CG650" s="420">
        <v>1.5742426530902758</v>
      </c>
      <c r="CH650" s="497">
        <v>1.6272946304994182</v>
      </c>
      <c r="CI650" s="421">
        <v>7.6655685325592939</v>
      </c>
      <c r="CJ650" s="409">
        <v>19.731193134000755</v>
      </c>
      <c r="CK650" s="468">
        <v>0.37</v>
      </c>
      <c r="CL650" s="469">
        <v>20.48</v>
      </c>
      <c r="CM650" s="469">
        <v>-11.76</v>
      </c>
      <c r="CN650" s="528">
        <v>-6.03</v>
      </c>
      <c r="CO650" s="476">
        <v>3.77</v>
      </c>
    </row>
    <row r="651" spans="1:93" ht="11.25" customHeight="1">
      <c r="A651" s="16" t="s">
        <v>71</v>
      </c>
      <c r="B651" s="16" t="s">
        <v>72</v>
      </c>
      <c r="C651" s="194" t="s">
        <v>3252</v>
      </c>
      <c r="D651" s="116">
        <v>8</v>
      </c>
      <c r="E651" s="24">
        <v>392</v>
      </c>
      <c r="F651" s="78" t="s">
        <v>2659</v>
      </c>
      <c r="G651" s="50" t="s">
        <v>2659</v>
      </c>
      <c r="H651" s="183">
        <v>69.58</v>
      </c>
      <c r="I651" s="226">
        <v>4.0241448692152915</v>
      </c>
      <c r="J651" s="127">
        <v>0.67500000000000004</v>
      </c>
      <c r="K651" s="127">
        <v>0.7</v>
      </c>
      <c r="L651" s="96">
        <v>3.7037037037036979</v>
      </c>
      <c r="M651" s="105">
        <v>42033</v>
      </c>
      <c r="N651" s="20">
        <v>42037</v>
      </c>
      <c r="O651" s="21">
        <v>42047</v>
      </c>
      <c r="P651" s="269" t="s">
        <v>1517</v>
      </c>
      <c r="Q651" s="128"/>
      <c r="R651" s="225">
        <v>2.8</v>
      </c>
      <c r="S651" s="675">
        <v>131.45539906103286</v>
      </c>
      <c r="T651" s="684">
        <v>80.739222823012796</v>
      </c>
      <c r="U651" s="226">
        <v>32.666666666666664</v>
      </c>
      <c r="V651" s="267">
        <v>12</v>
      </c>
      <c r="W651" s="169">
        <v>2.13</v>
      </c>
      <c r="X651" s="171">
        <v>4.47</v>
      </c>
      <c r="Y651" s="170">
        <v>6.98</v>
      </c>
      <c r="Z651" s="171">
        <v>2.25</v>
      </c>
      <c r="AA651" s="172">
        <v>9</v>
      </c>
      <c r="AB651" s="433">
        <v>15.8</v>
      </c>
      <c r="AC651" s="441">
        <v>38.64</v>
      </c>
      <c r="AD651" s="442">
        <v>11.3</v>
      </c>
      <c r="AE651" s="442">
        <v>7.3</v>
      </c>
      <c r="AF651" s="724">
        <v>3</v>
      </c>
      <c r="AG651" s="461">
        <v>8885</v>
      </c>
      <c r="AH651" s="678">
        <v>0.5</v>
      </c>
      <c r="AI651" s="768">
        <v>0.63</v>
      </c>
      <c r="AJ651" s="795">
        <v>1.3892309385771406</v>
      </c>
      <c r="AK651" s="794" t="s">
        <v>462</v>
      </c>
      <c r="AL651" s="632">
        <v>15.909090909090896</v>
      </c>
      <c r="AM651" s="633">
        <v>16.930147543969799</v>
      </c>
      <c r="AN651" s="633">
        <v>15.69830960592169</v>
      </c>
      <c r="AO651" s="234" t="s">
        <v>462</v>
      </c>
      <c r="AP651" s="803">
        <v>2.5499999999999998</v>
      </c>
      <c r="AQ651" s="803">
        <v>2.2000000000000002</v>
      </c>
      <c r="AR651" s="802"/>
      <c r="AS651" s="803">
        <v>1.88</v>
      </c>
      <c r="AT651" s="795">
        <v>1.595</v>
      </c>
      <c r="AU651" s="802"/>
      <c r="AV651" s="826">
        <v>1.39</v>
      </c>
      <c r="AW651" s="826">
        <v>1.23</v>
      </c>
      <c r="AX651" s="806">
        <v>0.45799999999999996</v>
      </c>
      <c r="AY651" s="807">
        <v>0</v>
      </c>
      <c r="AZ651" s="807">
        <v>0</v>
      </c>
      <c r="BA651" s="807">
        <v>0</v>
      </c>
      <c r="BB651" s="807">
        <v>0</v>
      </c>
      <c r="BC651" s="807">
        <v>0</v>
      </c>
      <c r="BD651" s="807">
        <v>0</v>
      </c>
      <c r="BE651" s="807">
        <v>0</v>
      </c>
      <c r="BF651" s="807">
        <v>0</v>
      </c>
      <c r="BG651" s="807">
        <v>0</v>
      </c>
      <c r="BH651" s="805">
        <v>11.303000000000001</v>
      </c>
      <c r="BI651" s="407">
        <v>15.909090909090896</v>
      </c>
      <c r="BJ651" s="407">
        <v>17.021276595744705</v>
      </c>
      <c r="BK651" s="407">
        <v>17.868338557993724</v>
      </c>
      <c r="BL651" s="394">
        <v>14.748201438848918</v>
      </c>
      <c r="BM651" s="406">
        <v>13.008130081300816</v>
      </c>
      <c r="BN651" s="394">
        <v>168.55895196506552</v>
      </c>
      <c r="BO651" s="394">
        <v>0</v>
      </c>
      <c r="BP651" s="394">
        <v>0</v>
      </c>
      <c r="BQ651" s="394">
        <v>0</v>
      </c>
      <c r="BR651" s="394">
        <v>0</v>
      </c>
      <c r="BS651" s="394">
        <v>0</v>
      </c>
      <c r="BT651" s="394">
        <v>0</v>
      </c>
      <c r="BU651" s="394">
        <v>0</v>
      </c>
      <c r="BV651" s="394">
        <v>0</v>
      </c>
      <c r="BW651" s="394">
        <v>0</v>
      </c>
      <c r="BX651" s="406">
        <v>16.474265969869638</v>
      </c>
      <c r="BY651" s="407">
        <v>41.30368841164168</v>
      </c>
      <c r="BZ651" s="787" t="s">
        <v>1465</v>
      </c>
      <c r="CA651" s="682">
        <v>-12.944212191529683</v>
      </c>
      <c r="CB651" s="350">
        <v>19.722454475136981</v>
      </c>
      <c r="CC651" s="406">
        <v>48.695185185185181</v>
      </c>
      <c r="CD651" s="554">
        <v>2.8050000000000002</v>
      </c>
      <c r="CE651" s="417">
        <v>3.0855000000000006</v>
      </c>
      <c r="CF651" s="417">
        <v>3.3107415000000007</v>
      </c>
      <c r="CG651" s="417">
        <v>3.5524256295000005</v>
      </c>
      <c r="CH651" s="495">
        <v>3.8117527004535003</v>
      </c>
      <c r="CI651" s="418">
        <v>16.565419829953502</v>
      </c>
      <c r="CJ651" s="407">
        <v>23.80773186253737</v>
      </c>
      <c r="CK651" s="462">
        <v>0.66</v>
      </c>
      <c r="CL651" s="463">
        <v>18.03</v>
      </c>
      <c r="CM651" s="463">
        <v>-10.38</v>
      </c>
      <c r="CN651" s="529">
        <v>-0.84</v>
      </c>
      <c r="CO651" s="530">
        <v>-2.5099999999999998</v>
      </c>
    </row>
    <row r="652" spans="1:93" ht="11.25" customHeight="1">
      <c r="A652" s="91" t="s">
        <v>956</v>
      </c>
      <c r="B652" s="24" t="s">
        <v>1591</v>
      </c>
      <c r="C652" s="29" t="s">
        <v>1312</v>
      </c>
      <c r="D652" s="117">
        <v>11</v>
      </c>
      <c r="E652" s="121">
        <v>298</v>
      </c>
      <c r="F652" s="57" t="s">
        <v>2659</v>
      </c>
      <c r="G652" s="49" t="s">
        <v>2659</v>
      </c>
      <c r="H652" s="184">
        <v>66.760000000000005</v>
      </c>
      <c r="I652" s="227">
        <v>0.98861593768723788</v>
      </c>
      <c r="J652" s="126">
        <v>0.126</v>
      </c>
      <c r="K652" s="126">
        <v>0.16500000000000001</v>
      </c>
      <c r="L652" s="83">
        <v>30.952380952380953</v>
      </c>
      <c r="M652" s="140">
        <v>41885</v>
      </c>
      <c r="N652" s="27">
        <v>41887</v>
      </c>
      <c r="O652" s="28">
        <v>41901</v>
      </c>
      <c r="P652" s="93" t="s">
        <v>559</v>
      </c>
      <c r="Q652" s="91"/>
      <c r="R652" s="224">
        <v>0.66</v>
      </c>
      <c r="S652" s="231">
        <v>13.279678068410464</v>
      </c>
      <c r="T652" s="647">
        <v>36.915789367209427</v>
      </c>
      <c r="U652" s="227">
        <v>13.432595573440645</v>
      </c>
      <c r="V652" s="492">
        <v>12</v>
      </c>
      <c r="W652" s="161">
        <v>4.97</v>
      </c>
      <c r="X652" s="149" t="s">
        <v>462</v>
      </c>
      <c r="Y652" s="155">
        <v>2.1</v>
      </c>
      <c r="Z652" s="149">
        <v>3.14</v>
      </c>
      <c r="AA652" s="156">
        <v>25.2</v>
      </c>
      <c r="AB652" s="432">
        <v>57.6</v>
      </c>
      <c r="AC652" s="440">
        <v>-11</v>
      </c>
      <c r="AD652" s="443">
        <v>85.1</v>
      </c>
      <c r="AE652" s="440">
        <v>-1.7</v>
      </c>
      <c r="AF652" s="723">
        <v>9</v>
      </c>
      <c r="AG652" s="456">
        <v>8884</v>
      </c>
      <c r="AH652" s="653">
        <v>0.1</v>
      </c>
      <c r="AI652" s="767">
        <v>0.27</v>
      </c>
      <c r="AJ652" s="796">
        <v>0.46465756504384442</v>
      </c>
      <c r="AK652" s="688">
        <v>0.78866135221092359</v>
      </c>
      <c r="AL652" s="634">
        <v>41.090909090909108</v>
      </c>
      <c r="AM652" s="631">
        <v>61.859009047739157</v>
      </c>
      <c r="AN652" s="631">
        <v>39.542358785231158</v>
      </c>
      <c r="AO652" s="235">
        <v>50.138578078383823</v>
      </c>
      <c r="AP652" s="808">
        <v>0.58200000000000007</v>
      </c>
      <c r="AQ652" s="808">
        <v>0.41249999999999998</v>
      </c>
      <c r="AR652" s="809"/>
      <c r="AS652" s="808">
        <v>0.26124999999999998</v>
      </c>
      <c r="AT652" s="796">
        <v>0.13724999999999998</v>
      </c>
      <c r="AU652" s="809"/>
      <c r="AV652" s="821">
        <v>0.121</v>
      </c>
      <c r="AW652" s="821">
        <v>0.11</v>
      </c>
      <c r="AX652" s="811">
        <v>0.10249999999999999</v>
      </c>
      <c r="AY652" s="811">
        <v>0.09</v>
      </c>
      <c r="AZ652" s="811">
        <v>6.7500000000000004E-2</v>
      </c>
      <c r="BA652" s="811">
        <v>4.8500000000000001E-2</v>
      </c>
      <c r="BB652" s="811">
        <v>0.01</v>
      </c>
      <c r="BC652" s="812">
        <v>0</v>
      </c>
      <c r="BD652" s="812">
        <v>0</v>
      </c>
      <c r="BE652" s="812">
        <v>0</v>
      </c>
      <c r="BF652" s="812">
        <v>0</v>
      </c>
      <c r="BG652" s="812">
        <v>0</v>
      </c>
      <c r="BH652" s="810">
        <v>1.9424999999999999</v>
      </c>
      <c r="BI652" s="405">
        <v>41.090909090909108</v>
      </c>
      <c r="BJ652" s="405">
        <v>57.894736842105267</v>
      </c>
      <c r="BK652" s="405">
        <v>90.34608378870675</v>
      </c>
      <c r="BL652" s="306">
        <v>13.429752066115697</v>
      </c>
      <c r="BM652" s="404">
        <v>9.9999999999999858</v>
      </c>
      <c r="BN652" s="306">
        <v>7.3170731707317138</v>
      </c>
      <c r="BO652" s="306">
        <v>13.888888888888884</v>
      </c>
      <c r="BP652" s="306">
        <v>33.333333333333329</v>
      </c>
      <c r="BQ652" s="306">
        <v>39.175257731958759</v>
      </c>
      <c r="BR652" s="306">
        <v>385</v>
      </c>
      <c r="BS652" s="306">
        <v>0</v>
      </c>
      <c r="BT652" s="306">
        <v>0</v>
      </c>
      <c r="BU652" s="306">
        <v>0</v>
      </c>
      <c r="BV652" s="306">
        <v>0</v>
      </c>
      <c r="BW652" s="306">
        <v>0</v>
      </c>
      <c r="BX652" s="404">
        <v>46.098402327516631</v>
      </c>
      <c r="BY652" s="405">
        <v>94.065349173516495</v>
      </c>
      <c r="BZ652" s="788" t="s">
        <v>1464</v>
      </c>
      <c r="CA652" s="486">
        <v>27.098379149477751</v>
      </c>
      <c r="CB652" s="348">
        <v>40.530974722918394</v>
      </c>
      <c r="CC652" s="404">
        <v>62.10877263581488</v>
      </c>
      <c r="CD652" s="570">
        <v>0.6402000000000001</v>
      </c>
      <c r="CE652" s="419">
        <v>0.64660200000000012</v>
      </c>
      <c r="CF652" s="419">
        <v>0.65306802000000008</v>
      </c>
      <c r="CG652" s="419">
        <v>0.65959870020000011</v>
      </c>
      <c r="CH652" s="496">
        <v>0.66619468720200015</v>
      </c>
      <c r="CI652" s="416">
        <v>3.2656634074020006</v>
      </c>
      <c r="CJ652" s="405">
        <v>4.8916468055751947</v>
      </c>
      <c r="CK652" s="457">
        <v>2.35</v>
      </c>
      <c r="CL652" s="458">
        <v>24.95</v>
      </c>
      <c r="CM652" s="458">
        <v>-32</v>
      </c>
      <c r="CN652" s="525">
        <v>8.84</v>
      </c>
      <c r="CO652" s="508">
        <v>-12.1</v>
      </c>
    </row>
    <row r="653" spans="1:93" ht="11.25" customHeight="1">
      <c r="A653" s="24" t="s">
        <v>2706</v>
      </c>
      <c r="B653" s="24" t="s">
        <v>2707</v>
      </c>
      <c r="C653" s="29" t="s">
        <v>3266</v>
      </c>
      <c r="D653" s="117">
        <v>13</v>
      </c>
      <c r="E653" s="121">
        <v>229</v>
      </c>
      <c r="F653" s="57" t="s">
        <v>2659</v>
      </c>
      <c r="G653" s="49" t="s">
        <v>2659</v>
      </c>
      <c r="H653" s="184">
        <v>62.48</v>
      </c>
      <c r="I653" s="227">
        <v>3.2010243277848911</v>
      </c>
      <c r="J653" s="113">
        <v>0.44</v>
      </c>
      <c r="K653" s="113">
        <v>0.5</v>
      </c>
      <c r="L653" s="83">
        <v>13.636363636363647</v>
      </c>
      <c r="M653" s="140">
        <v>41984</v>
      </c>
      <c r="N653" s="27">
        <v>41988</v>
      </c>
      <c r="O653" s="28">
        <v>42006</v>
      </c>
      <c r="P653" s="26" t="s">
        <v>2777</v>
      </c>
      <c r="Q653" s="91" t="s">
        <v>634</v>
      </c>
      <c r="R653" s="224">
        <v>2</v>
      </c>
      <c r="S653" s="231">
        <v>56.980056980056979</v>
      </c>
      <c r="T653" s="680">
        <v>83.797513038951578</v>
      </c>
      <c r="U653" s="227">
        <v>17.8005698005698</v>
      </c>
      <c r="V653" s="263">
        <v>12</v>
      </c>
      <c r="W653" s="161">
        <v>3.51</v>
      </c>
      <c r="X653" s="149" t="s">
        <v>462</v>
      </c>
      <c r="Y653" s="155">
        <v>4.59</v>
      </c>
      <c r="Z653" s="149">
        <v>4.2699999999999996</v>
      </c>
      <c r="AA653" s="156">
        <v>32.9</v>
      </c>
      <c r="AB653" s="432">
        <v>48.7</v>
      </c>
      <c r="AC653" s="440">
        <v>0</v>
      </c>
      <c r="AD653" s="443">
        <v>25.9</v>
      </c>
      <c r="AE653" s="443" t="s">
        <v>462</v>
      </c>
      <c r="AF653" s="723">
        <v>0</v>
      </c>
      <c r="AG653" s="456">
        <v>519</v>
      </c>
      <c r="AH653" s="653">
        <v>4</v>
      </c>
      <c r="AI653" s="767">
        <v>0</v>
      </c>
      <c r="AJ653" s="796">
        <v>0.30736862180155561</v>
      </c>
      <c r="AK653" s="688">
        <v>0.31929423763931031</v>
      </c>
      <c r="AL653" s="634">
        <v>9.9999999999999858</v>
      </c>
      <c r="AM653" s="631">
        <v>8.4454146872977809</v>
      </c>
      <c r="AN653" s="631">
        <v>7.9608473046602901</v>
      </c>
      <c r="AO653" s="235">
        <v>24.932636941770415</v>
      </c>
      <c r="AP653" s="808">
        <v>1.76</v>
      </c>
      <c r="AQ653" s="808">
        <v>1.6</v>
      </c>
      <c r="AR653" s="809"/>
      <c r="AS653" s="808">
        <v>1.48</v>
      </c>
      <c r="AT653" s="796">
        <v>1.38</v>
      </c>
      <c r="AU653" s="809" t="s">
        <v>1127</v>
      </c>
      <c r="AV653" s="821">
        <v>1.32</v>
      </c>
      <c r="AW653" s="821">
        <v>1.2</v>
      </c>
      <c r="AX653" s="811">
        <v>1.1499999999999999</v>
      </c>
      <c r="AY653" s="811">
        <v>0.8</v>
      </c>
      <c r="AZ653" s="811">
        <v>0.42</v>
      </c>
      <c r="BA653" s="811">
        <v>0.33</v>
      </c>
      <c r="BB653" s="811">
        <v>0.19</v>
      </c>
      <c r="BC653" s="811">
        <v>0.09</v>
      </c>
      <c r="BD653" s="811">
        <v>0.02</v>
      </c>
      <c r="BE653" s="812">
        <v>0</v>
      </c>
      <c r="BF653" s="812">
        <v>0</v>
      </c>
      <c r="BG653" s="812">
        <v>0</v>
      </c>
      <c r="BH653" s="810">
        <v>11.74</v>
      </c>
      <c r="BI653" s="405">
        <v>9.9999999999999858</v>
      </c>
      <c r="BJ653" s="405">
        <v>8.1081081081081141</v>
      </c>
      <c r="BK653" s="405">
        <v>7.2463768115942129</v>
      </c>
      <c r="BL653" s="306">
        <v>4.5454545454545414</v>
      </c>
      <c r="BM653" s="404">
        <v>10</v>
      </c>
      <c r="BN653" s="306">
        <v>4.3478260869565188</v>
      </c>
      <c r="BO653" s="306">
        <v>43.75</v>
      </c>
      <c r="BP653" s="306">
        <v>90.476190476190482</v>
      </c>
      <c r="BQ653" s="306">
        <v>27.27272727272727</v>
      </c>
      <c r="BR653" s="306">
        <v>73.684210526315795</v>
      </c>
      <c r="BS653" s="306">
        <v>111.11111111111111</v>
      </c>
      <c r="BT653" s="306">
        <v>350</v>
      </c>
      <c r="BU653" s="306">
        <v>0</v>
      </c>
      <c r="BV653" s="306">
        <v>0</v>
      </c>
      <c r="BW653" s="306">
        <v>0</v>
      </c>
      <c r="BX653" s="404">
        <v>49.369466995897206</v>
      </c>
      <c r="BY653" s="405">
        <v>87.527709578174694</v>
      </c>
      <c r="BZ653" s="788" t="s">
        <v>2637</v>
      </c>
      <c r="CA653" s="486">
        <v>-6.6386981681246198</v>
      </c>
      <c r="CB653" s="348">
        <v>11.16187163244518</v>
      </c>
      <c r="CC653" s="404">
        <v>50.875068317916352</v>
      </c>
      <c r="CD653" s="570">
        <v>1.9360000000000002</v>
      </c>
      <c r="CE653" s="419">
        <v>1.9360000000000002</v>
      </c>
      <c r="CF653" s="419">
        <v>1.9940800000000003</v>
      </c>
      <c r="CG653" s="419">
        <v>2.0539024000000006</v>
      </c>
      <c r="CH653" s="496">
        <v>2.1155194720000008</v>
      </c>
      <c r="CI653" s="416">
        <v>10.035501872000001</v>
      </c>
      <c r="CJ653" s="405">
        <v>16.061942816901411</v>
      </c>
      <c r="CK653" s="457">
        <v>0.94</v>
      </c>
      <c r="CL653" s="458">
        <v>22.71</v>
      </c>
      <c r="CM653" s="458">
        <v>-8.25</v>
      </c>
      <c r="CN653" s="525">
        <v>3.18</v>
      </c>
      <c r="CO653" s="508">
        <v>5.66</v>
      </c>
    </row>
    <row r="654" spans="1:93" ht="11.25" customHeight="1">
      <c r="A654" s="24" t="s">
        <v>879</v>
      </c>
      <c r="B654" s="24" t="s">
        <v>2628</v>
      </c>
      <c r="C654" s="29" t="s">
        <v>3422</v>
      </c>
      <c r="D654" s="199">
        <v>33</v>
      </c>
      <c r="E654" s="121">
        <v>77</v>
      </c>
      <c r="F654" s="57" t="s">
        <v>2659</v>
      </c>
      <c r="G654" s="49" t="s">
        <v>2659</v>
      </c>
      <c r="H654" s="161">
        <v>26.94</v>
      </c>
      <c r="I654" s="227">
        <v>2.8210838901262063</v>
      </c>
      <c r="J654" s="126">
        <v>0.18</v>
      </c>
      <c r="K654" s="126">
        <v>0.19</v>
      </c>
      <c r="L654" s="218">
        <v>5.555555555555558</v>
      </c>
      <c r="M654" s="140">
        <v>41787</v>
      </c>
      <c r="N654" s="27">
        <v>41789</v>
      </c>
      <c r="O654" s="28">
        <v>41820</v>
      </c>
      <c r="P654" s="26" t="s">
        <v>954</v>
      </c>
      <c r="Q654" s="515"/>
      <c r="R654" s="224">
        <v>0.76</v>
      </c>
      <c r="S654" s="231">
        <v>46.625766871165645</v>
      </c>
      <c r="T654" s="647">
        <v>4.96859010187507</v>
      </c>
      <c r="U654" s="227">
        <v>16.527607361963192</v>
      </c>
      <c r="V654" s="492">
        <v>12</v>
      </c>
      <c r="W654" s="161">
        <v>1.63</v>
      </c>
      <c r="X654" s="149" t="s">
        <v>462</v>
      </c>
      <c r="Y654" s="155">
        <v>0.96</v>
      </c>
      <c r="Z654" s="149">
        <v>1.5</v>
      </c>
      <c r="AA654" s="156">
        <v>9.3000000000000007</v>
      </c>
      <c r="AB654" s="432">
        <v>-6.4</v>
      </c>
      <c r="AC654" s="440">
        <v>0</v>
      </c>
      <c r="AD654" s="443">
        <v>2.2000000000000002</v>
      </c>
      <c r="AE654" s="440" t="s">
        <v>462</v>
      </c>
      <c r="AF654" s="723">
        <v>0</v>
      </c>
      <c r="AG654" s="466">
        <v>290</v>
      </c>
      <c r="AH654" s="653">
        <v>9.1999999999999993</v>
      </c>
      <c r="AI654" s="767">
        <v>0.13</v>
      </c>
      <c r="AJ654" s="796">
        <v>2.3978819572709953</v>
      </c>
      <c r="AK654" s="688">
        <v>0.3885961554753799</v>
      </c>
      <c r="AL654" s="634">
        <v>7.1428571428571397</v>
      </c>
      <c r="AM654" s="631">
        <v>5.429083162718662</v>
      </c>
      <c r="AN654" s="631">
        <v>5.2753403059961901</v>
      </c>
      <c r="AO654" s="638">
        <v>13.575379559642652</v>
      </c>
      <c r="AP654" s="808">
        <v>0.75</v>
      </c>
      <c r="AQ654" s="808">
        <v>0.7</v>
      </c>
      <c r="AR654" s="809" t="s">
        <v>1127</v>
      </c>
      <c r="AS654" s="808">
        <v>0.66</v>
      </c>
      <c r="AT654" s="819">
        <v>0.64</v>
      </c>
      <c r="AU654" s="809"/>
      <c r="AV654" s="821">
        <v>0.62</v>
      </c>
      <c r="AW654" s="821">
        <v>0.57999999999999996</v>
      </c>
      <c r="AX654" s="811">
        <v>0.5</v>
      </c>
      <c r="AY654" s="811">
        <v>0.4</v>
      </c>
      <c r="AZ654" s="811">
        <v>0.34</v>
      </c>
      <c r="BA654" s="811">
        <v>0.25</v>
      </c>
      <c r="BB654" s="811">
        <v>0.21</v>
      </c>
      <c r="BC654" s="811">
        <v>0.18</v>
      </c>
      <c r="BD654" s="811">
        <v>0.16667000000000001</v>
      </c>
      <c r="BE654" s="811">
        <v>0.15332999999999999</v>
      </c>
      <c r="BF654" s="811">
        <v>0.14000000000000001</v>
      </c>
      <c r="BG654" s="811">
        <v>0.12667</v>
      </c>
      <c r="BH654" s="810">
        <v>6.4166699999999999</v>
      </c>
      <c r="BI654" s="405">
        <v>7.1428571428571397</v>
      </c>
      <c r="BJ654" s="405">
        <v>6.0606060606060552</v>
      </c>
      <c r="BK654" s="405">
        <v>3.125</v>
      </c>
      <c r="BL654" s="306">
        <v>3.2258064516129004</v>
      </c>
      <c r="BM654" s="404">
        <v>6.8965517241379448</v>
      </c>
      <c r="BN654" s="306">
        <v>16</v>
      </c>
      <c r="BO654" s="306">
        <v>25</v>
      </c>
      <c r="BP654" s="306">
        <v>17.647058823529417</v>
      </c>
      <c r="BQ654" s="306">
        <v>36</v>
      </c>
      <c r="BR654" s="306">
        <v>19.047619047619047</v>
      </c>
      <c r="BS654" s="306">
        <v>16.666666666666675</v>
      </c>
      <c r="BT654" s="306">
        <v>7.9978400431991226</v>
      </c>
      <c r="BU654" s="306">
        <v>8.7001891345464202</v>
      </c>
      <c r="BV654" s="306">
        <v>9.5214285714285474</v>
      </c>
      <c r="BW654" s="306">
        <v>10.523407278755826</v>
      </c>
      <c r="BX654" s="404">
        <v>12.903668729663938</v>
      </c>
      <c r="BY654" s="405">
        <v>8.6717238773285974</v>
      </c>
      <c r="BZ654" s="788" t="s">
        <v>2441</v>
      </c>
      <c r="CA654" s="486">
        <v>-8.4311831658407961</v>
      </c>
      <c r="CB654" s="348">
        <v>8.0964241961223955</v>
      </c>
      <c r="CC654" s="404">
        <v>50.45608066025089</v>
      </c>
      <c r="CD654" s="570">
        <v>0.75749999999999995</v>
      </c>
      <c r="CE654" s="419">
        <v>0.75749999999999995</v>
      </c>
      <c r="CF654" s="419">
        <v>0.78022500000000006</v>
      </c>
      <c r="CG654" s="419">
        <v>0.80363175000000009</v>
      </c>
      <c r="CH654" s="496">
        <v>0.82774070250000009</v>
      </c>
      <c r="CI654" s="416">
        <v>3.9265974525000003</v>
      </c>
      <c r="CJ654" s="405">
        <v>14.575343179287307</v>
      </c>
      <c r="CK654" s="457">
        <v>0.72</v>
      </c>
      <c r="CL654" s="458">
        <v>11.23</v>
      </c>
      <c r="CM654" s="458">
        <v>-13.35</v>
      </c>
      <c r="CN654" s="459">
        <v>-2.5499999999999998</v>
      </c>
      <c r="CO654" s="460">
        <v>-0.41</v>
      </c>
    </row>
    <row r="655" spans="1:93" ht="11.25" customHeight="1">
      <c r="A655" s="32" t="s">
        <v>1325</v>
      </c>
      <c r="B655" s="32" t="s">
        <v>215</v>
      </c>
      <c r="C655" s="35" t="s">
        <v>2172</v>
      </c>
      <c r="D655" s="200">
        <v>39</v>
      </c>
      <c r="E655" s="121">
        <v>64</v>
      </c>
      <c r="F655" s="40" t="s">
        <v>2049</v>
      </c>
      <c r="G655" s="42" t="s">
        <v>2049</v>
      </c>
      <c r="H655" s="162">
        <v>53.35</v>
      </c>
      <c r="I655" s="229">
        <v>3.4676663542642929</v>
      </c>
      <c r="J655" s="125">
        <v>0.44</v>
      </c>
      <c r="K655" s="125">
        <v>0.46250000000000002</v>
      </c>
      <c r="L655" s="191">
        <v>5.1136363636363757</v>
      </c>
      <c r="M655" s="215">
        <v>42102</v>
      </c>
      <c r="N655" s="44">
        <v>42104</v>
      </c>
      <c r="O655" s="34">
        <v>42125</v>
      </c>
      <c r="P655" s="43" t="s">
        <v>1515</v>
      </c>
      <c r="Q655" s="32"/>
      <c r="R655" s="192">
        <v>1.85</v>
      </c>
      <c r="S655" s="672">
        <v>62.5</v>
      </c>
      <c r="T655" s="681">
        <v>30.929341602608318</v>
      </c>
      <c r="U655" s="229">
        <v>18.023648648648649</v>
      </c>
      <c r="V655" s="264">
        <v>9</v>
      </c>
      <c r="W655" s="162">
        <v>2.96</v>
      </c>
      <c r="X655" s="150">
        <v>3.28</v>
      </c>
      <c r="Y655" s="157">
        <v>0.93</v>
      </c>
      <c r="Z655" s="150">
        <v>2.14</v>
      </c>
      <c r="AA655" s="158">
        <v>11.9</v>
      </c>
      <c r="AB655" s="434">
        <v>32.299999999999997</v>
      </c>
      <c r="AC655" s="444">
        <v>8.5500000000000007</v>
      </c>
      <c r="AD655" s="445">
        <v>-3</v>
      </c>
      <c r="AE655" s="445">
        <v>5.5</v>
      </c>
      <c r="AF655" s="725">
        <v>8</v>
      </c>
      <c r="AG655" s="467">
        <v>2653</v>
      </c>
      <c r="AH655" s="679">
        <v>0.2</v>
      </c>
      <c r="AI655" s="769">
        <v>1.08</v>
      </c>
      <c r="AJ655" s="797" t="s">
        <v>462</v>
      </c>
      <c r="AK655" s="686">
        <v>1.2031392028829044</v>
      </c>
      <c r="AL655" s="635">
        <v>4.8192771084337505</v>
      </c>
      <c r="AM655" s="636">
        <v>4.1540533067867536</v>
      </c>
      <c r="AN655" s="636">
        <v>3.6067705806331452</v>
      </c>
      <c r="AO655" s="639">
        <v>2.9977998987904098</v>
      </c>
      <c r="AP655" s="814">
        <v>1.74</v>
      </c>
      <c r="AQ655" s="814">
        <v>1.66</v>
      </c>
      <c r="AR655" s="815"/>
      <c r="AS655" s="814">
        <v>1.5874999999999999</v>
      </c>
      <c r="AT655" s="797">
        <v>1.54</v>
      </c>
      <c r="AU655" s="815"/>
      <c r="AV655" s="828">
        <v>1.5</v>
      </c>
      <c r="AW655" s="828">
        <v>1.4575</v>
      </c>
      <c r="AX655" s="817">
        <v>1.4075</v>
      </c>
      <c r="AY655" s="817">
        <v>1.365</v>
      </c>
      <c r="AZ655" s="817">
        <v>1.345</v>
      </c>
      <c r="BA655" s="817">
        <v>1.3225</v>
      </c>
      <c r="BB655" s="817">
        <v>1.2949999999999999</v>
      </c>
      <c r="BC655" s="817">
        <v>1.2775000000000001</v>
      </c>
      <c r="BD655" s="817">
        <v>1.2675000000000001</v>
      </c>
      <c r="BE655" s="817">
        <v>1.2549999999999999</v>
      </c>
      <c r="BF655" s="817">
        <v>1.2350000000000001</v>
      </c>
      <c r="BG655" s="817">
        <v>1.2150000000000001</v>
      </c>
      <c r="BH655" s="816">
        <v>22.47</v>
      </c>
      <c r="BI655" s="409">
        <v>4.8192771084337505</v>
      </c>
      <c r="BJ655" s="409">
        <v>4.5669291338582774</v>
      </c>
      <c r="BK655" s="409">
        <v>3.0844155844155674</v>
      </c>
      <c r="BL655" s="395">
        <v>2.6666666666666616</v>
      </c>
      <c r="BM655" s="408">
        <v>2.9159519725557415</v>
      </c>
      <c r="BN655" s="395">
        <v>3.5523978685612745</v>
      </c>
      <c r="BO655" s="395">
        <v>3.1135531135531025</v>
      </c>
      <c r="BP655" s="395">
        <v>1.4869888475836479</v>
      </c>
      <c r="BQ655" s="395">
        <v>1.7013232514177634</v>
      </c>
      <c r="BR655" s="395">
        <v>2.1235521235521304</v>
      </c>
      <c r="BS655" s="395">
        <v>1.3698630136986134</v>
      </c>
      <c r="BT655" s="395">
        <v>0.78895463510848529</v>
      </c>
      <c r="BU655" s="395">
        <v>0.9960159362550014</v>
      </c>
      <c r="BV655" s="395">
        <v>1.6194331983805599</v>
      </c>
      <c r="BW655" s="395">
        <v>1.6460905349794164</v>
      </c>
      <c r="BX655" s="408">
        <v>2.430094199267999</v>
      </c>
      <c r="BY655" s="409">
        <v>1.1939141916496006</v>
      </c>
      <c r="BZ655" s="654" t="s">
        <v>52</v>
      </c>
      <c r="CA655" s="487">
        <v>-10.949211713751211</v>
      </c>
      <c r="CB655" s="349">
        <v>7.0744369348974381</v>
      </c>
      <c r="CC655" s="408">
        <v>58.243450863909338</v>
      </c>
      <c r="CD655" s="574">
        <v>1.9140000000000001</v>
      </c>
      <c r="CE655" s="420">
        <v>2.0776469999999998</v>
      </c>
      <c r="CF655" s="420">
        <v>2.1919175849999997</v>
      </c>
      <c r="CG655" s="420">
        <v>2.3124730521749997</v>
      </c>
      <c r="CH655" s="497">
        <v>2.4396590700446246</v>
      </c>
      <c r="CI655" s="421">
        <v>10.935696707219623</v>
      </c>
      <c r="CJ655" s="409">
        <v>20.49802569300773</v>
      </c>
      <c r="CK655" s="468">
        <v>0.56999999999999995</v>
      </c>
      <c r="CL655" s="469">
        <v>44.79</v>
      </c>
      <c r="CM655" s="469">
        <v>-9.6999999999999993</v>
      </c>
      <c r="CN655" s="470">
        <v>-2.91</v>
      </c>
      <c r="CO655" s="471">
        <v>16.39</v>
      </c>
    </row>
    <row r="656" spans="1:93" ht="11.25" customHeight="1">
      <c r="A656" s="16" t="s">
        <v>891</v>
      </c>
      <c r="B656" s="16" t="s">
        <v>1900</v>
      </c>
      <c r="C656" s="194" t="s">
        <v>715</v>
      </c>
      <c r="D656" s="116">
        <v>5</v>
      </c>
      <c r="E656" s="24">
        <v>589</v>
      </c>
      <c r="F656" s="78" t="s">
        <v>2659</v>
      </c>
      <c r="G656" s="50" t="s">
        <v>2659</v>
      </c>
      <c r="H656" s="183">
        <v>56.49</v>
      </c>
      <c r="I656" s="226">
        <v>0.92051690564701716</v>
      </c>
      <c r="J656" s="127">
        <v>0.12</v>
      </c>
      <c r="K656" s="127">
        <v>0.13</v>
      </c>
      <c r="L656" s="96">
        <v>8.3333333333333481</v>
      </c>
      <c r="M656" s="105">
        <v>42018</v>
      </c>
      <c r="N656" s="20">
        <v>42020</v>
      </c>
      <c r="O656" s="21">
        <v>42031</v>
      </c>
      <c r="P656" s="19" t="s">
        <v>689</v>
      </c>
      <c r="Q656" s="775"/>
      <c r="R656" s="225">
        <v>0.52</v>
      </c>
      <c r="S656" s="675">
        <v>32.5</v>
      </c>
      <c r="T656" s="684">
        <v>185.10144393414305</v>
      </c>
      <c r="U656" s="226">
        <v>35.306249999999999</v>
      </c>
      <c r="V656" s="267">
        <v>9</v>
      </c>
      <c r="W656" s="169">
        <v>1.6</v>
      </c>
      <c r="X656" s="171">
        <v>2.66</v>
      </c>
      <c r="Y656" s="170">
        <v>1.39</v>
      </c>
      <c r="Z656" s="171">
        <v>5.18</v>
      </c>
      <c r="AA656" s="172">
        <v>15.1</v>
      </c>
      <c r="AB656" s="433">
        <v>6.1</v>
      </c>
      <c r="AC656" s="441">
        <v>11.74</v>
      </c>
      <c r="AD656" s="442">
        <v>30</v>
      </c>
      <c r="AE656" s="442">
        <v>13.25</v>
      </c>
      <c r="AF656" s="724">
        <v>33</v>
      </c>
      <c r="AG656" s="461">
        <v>20353</v>
      </c>
      <c r="AH656" s="678">
        <v>0.3</v>
      </c>
      <c r="AI656" s="768">
        <v>0.02</v>
      </c>
      <c r="AJ656" s="795" t="s">
        <v>462</v>
      </c>
      <c r="AK656" s="794" t="s">
        <v>462</v>
      </c>
      <c r="AL656" s="632">
        <v>20</v>
      </c>
      <c r="AM656" s="633">
        <v>33.886590016433907</v>
      </c>
      <c r="AN656" s="633" t="s">
        <v>462</v>
      </c>
      <c r="AO656" s="234">
        <v>12.334976252295826</v>
      </c>
      <c r="AP656" s="803">
        <v>0.48</v>
      </c>
      <c r="AQ656" s="803">
        <v>0.4</v>
      </c>
      <c r="AR656" s="802"/>
      <c r="AS656" s="803">
        <v>0.28000000000000003</v>
      </c>
      <c r="AT656" s="795">
        <v>0.2</v>
      </c>
      <c r="AU656" s="802"/>
      <c r="AV656" s="830">
        <v>0</v>
      </c>
      <c r="AW656" s="830">
        <v>0</v>
      </c>
      <c r="AX656" s="807">
        <v>0.3</v>
      </c>
      <c r="AY656" s="806">
        <v>0.36</v>
      </c>
      <c r="AZ656" s="806">
        <v>0.3</v>
      </c>
      <c r="BA656" s="806">
        <v>0.23499999999999999</v>
      </c>
      <c r="BB656" s="806">
        <v>0.15</v>
      </c>
      <c r="BC656" s="807">
        <v>0</v>
      </c>
      <c r="BD656" s="807">
        <v>0</v>
      </c>
      <c r="BE656" s="807">
        <v>0</v>
      </c>
      <c r="BF656" s="807">
        <v>0</v>
      </c>
      <c r="BG656" s="807">
        <v>0</v>
      </c>
      <c r="BH656" s="805">
        <v>2.7050000000000001</v>
      </c>
      <c r="BI656" s="407">
        <v>20</v>
      </c>
      <c r="BJ656" s="407">
        <v>42.857142857142861</v>
      </c>
      <c r="BK656" s="407">
        <v>40</v>
      </c>
      <c r="BL656" s="394">
        <v>0</v>
      </c>
      <c r="BM656" s="406">
        <v>0</v>
      </c>
      <c r="BN656" s="394">
        <v>0</v>
      </c>
      <c r="BO656" s="394">
        <v>0</v>
      </c>
      <c r="BP656" s="394">
        <v>20</v>
      </c>
      <c r="BQ656" s="394">
        <v>27.659574468085111</v>
      </c>
      <c r="BR656" s="394">
        <v>56.666666666666664</v>
      </c>
      <c r="BS656" s="394">
        <v>0</v>
      </c>
      <c r="BT656" s="394">
        <v>0</v>
      </c>
      <c r="BU656" s="394">
        <v>0</v>
      </c>
      <c r="BV656" s="394">
        <v>0</v>
      </c>
      <c r="BW656" s="394">
        <v>0</v>
      </c>
      <c r="BX656" s="406">
        <v>13.812225599459644</v>
      </c>
      <c r="BY656" s="407">
        <v>18.88779892697697</v>
      </c>
      <c r="BZ656" s="787" t="s">
        <v>2441</v>
      </c>
      <c r="CA656" s="682" t="s">
        <v>462</v>
      </c>
      <c r="CB656" s="350" t="s">
        <v>462</v>
      </c>
      <c r="CC656" s="406">
        <v>61.296041666666667</v>
      </c>
      <c r="CD656" s="554">
        <v>0.50927999999999995</v>
      </c>
      <c r="CE656" s="417">
        <v>0.56020800000000004</v>
      </c>
      <c r="CF656" s="417">
        <v>0.61622880000000013</v>
      </c>
      <c r="CG656" s="417">
        <v>0.67785168000000018</v>
      </c>
      <c r="CH656" s="495">
        <v>0.7456368480000003</v>
      </c>
      <c r="CI656" s="418">
        <v>3.1092053280000007</v>
      </c>
      <c r="CJ656" s="407">
        <v>5.5039924375995763</v>
      </c>
      <c r="CK656" s="462">
        <v>0.71</v>
      </c>
      <c r="CL656" s="463">
        <v>57.47</v>
      </c>
      <c r="CM656" s="463">
        <v>-1.88</v>
      </c>
      <c r="CN656" s="529">
        <v>8.1999999999999993</v>
      </c>
      <c r="CO656" s="530">
        <v>31.45</v>
      </c>
    </row>
    <row r="657" spans="1:93" ht="11.25" customHeight="1">
      <c r="A657" s="24" t="s">
        <v>3473</v>
      </c>
      <c r="B657" s="24" t="s">
        <v>867</v>
      </c>
      <c r="C657" s="217" t="s">
        <v>351</v>
      </c>
      <c r="D657" s="117">
        <v>5</v>
      </c>
      <c r="E657" s="24">
        <v>571</v>
      </c>
      <c r="F657" s="57" t="s">
        <v>2659</v>
      </c>
      <c r="G657" s="49" t="s">
        <v>2659</v>
      </c>
      <c r="H657" s="989">
        <v>2.64</v>
      </c>
      <c r="I657" s="227">
        <v>6.1387348484848481</v>
      </c>
      <c r="J657" s="126">
        <v>3.8946874999999999E-2</v>
      </c>
      <c r="K657" s="126">
        <v>4.051565E-2</v>
      </c>
      <c r="L657" s="83">
        <v>4.0279868410495023</v>
      </c>
      <c r="M657" s="140">
        <v>41983</v>
      </c>
      <c r="N657" s="27">
        <v>41985</v>
      </c>
      <c r="O657" s="28">
        <v>42011</v>
      </c>
      <c r="P657" s="93" t="s">
        <v>3716</v>
      </c>
      <c r="Q657" s="91" t="s">
        <v>994</v>
      </c>
      <c r="R657" s="224">
        <v>0.1620626</v>
      </c>
      <c r="S657" s="231">
        <v>202.57825</v>
      </c>
      <c r="T657" s="680">
        <v>38.612168777973245</v>
      </c>
      <c r="U657" s="227">
        <v>33</v>
      </c>
      <c r="V657" s="263">
        <v>12</v>
      </c>
      <c r="W657" s="1001">
        <v>0.08</v>
      </c>
      <c r="X657" s="1002">
        <v>0.39</v>
      </c>
      <c r="Y657" s="1003">
        <v>3.27</v>
      </c>
      <c r="Z657" s="1002">
        <v>1.31</v>
      </c>
      <c r="AA657" s="481" t="s">
        <v>462</v>
      </c>
      <c r="AB657" s="484" t="s">
        <v>462</v>
      </c>
      <c r="AC657" s="482" t="s">
        <v>462</v>
      </c>
      <c r="AD657" s="523" t="s">
        <v>462</v>
      </c>
      <c r="AE657" s="1097" t="s">
        <v>462</v>
      </c>
      <c r="AF657" s="723">
        <v>3</v>
      </c>
      <c r="AG657" s="1094">
        <v>317</v>
      </c>
      <c r="AH657" s="710" t="s">
        <v>462</v>
      </c>
      <c r="AI657" s="479" t="s">
        <v>462</v>
      </c>
      <c r="AJ657" s="796" t="s">
        <v>462</v>
      </c>
      <c r="AK657" s="688" t="s">
        <v>462</v>
      </c>
      <c r="AL657" s="634">
        <v>4.0279868410495023</v>
      </c>
      <c r="AM657" s="631">
        <v>29.254012846706701</v>
      </c>
      <c r="AN657" s="631" t="s">
        <v>462</v>
      </c>
      <c r="AO657" s="235" t="s">
        <v>462</v>
      </c>
      <c r="AP657" s="808">
        <v>0.16206259999999997</v>
      </c>
      <c r="AQ657" s="808">
        <v>0.1557875</v>
      </c>
      <c r="AR657" s="809"/>
      <c r="AS657" s="808">
        <v>0.12943400000000002</v>
      </c>
      <c r="AT657" s="796">
        <v>7.5050000000000006E-2</v>
      </c>
      <c r="AU657" s="809"/>
      <c r="AV657" s="827">
        <v>0</v>
      </c>
      <c r="AW657" s="827">
        <v>0</v>
      </c>
      <c r="AX657" s="812">
        <v>0</v>
      </c>
      <c r="AY657" s="812">
        <v>0</v>
      </c>
      <c r="AZ657" s="812">
        <v>0</v>
      </c>
      <c r="BA657" s="812">
        <v>0</v>
      </c>
      <c r="BB657" s="812">
        <v>0</v>
      </c>
      <c r="BC657" s="812">
        <v>0</v>
      </c>
      <c r="BD657" s="812">
        <v>0</v>
      </c>
      <c r="BE657" s="812">
        <v>0</v>
      </c>
      <c r="BF657" s="812">
        <v>0</v>
      </c>
      <c r="BG657" s="812">
        <v>0</v>
      </c>
      <c r="BH657" s="810">
        <v>0.52233409999999991</v>
      </c>
      <c r="BI657" s="405">
        <v>4.0279868410495023</v>
      </c>
      <c r="BJ657" s="405">
        <v>20.360569865723054</v>
      </c>
      <c r="BK657" s="405">
        <v>72.463690872751513</v>
      </c>
      <c r="BL657" s="306">
        <v>0</v>
      </c>
      <c r="BM657" s="404">
        <v>0</v>
      </c>
      <c r="BN657" s="306">
        <v>0</v>
      </c>
      <c r="BO657" s="306">
        <v>0</v>
      </c>
      <c r="BP657" s="306">
        <v>0</v>
      </c>
      <c r="BQ657" s="306">
        <v>0</v>
      </c>
      <c r="BR657" s="306">
        <v>0</v>
      </c>
      <c r="BS657" s="306">
        <v>0</v>
      </c>
      <c r="BT657" s="306">
        <v>0</v>
      </c>
      <c r="BU657" s="306">
        <v>0</v>
      </c>
      <c r="BV657" s="306">
        <v>0</v>
      </c>
      <c r="BW657" s="306">
        <v>0</v>
      </c>
      <c r="BX657" s="404">
        <v>6.456816505301604</v>
      </c>
      <c r="BY657" s="405">
        <v>18.360113992753099</v>
      </c>
      <c r="BZ657" s="788" t="s">
        <v>2442</v>
      </c>
      <c r="CA657" s="486" t="s">
        <v>462</v>
      </c>
      <c r="CB657" s="348" t="s">
        <v>462</v>
      </c>
      <c r="CC657" s="404">
        <v>29.076395093700306</v>
      </c>
      <c r="CD657" s="570">
        <v>0.16692447799999999</v>
      </c>
      <c r="CE657" s="419">
        <v>0.17193221234</v>
      </c>
      <c r="CF657" s="419">
        <v>0.1770901787102</v>
      </c>
      <c r="CG657" s="419">
        <v>0.18240288407150601</v>
      </c>
      <c r="CH657" s="496">
        <v>0.18787497059365119</v>
      </c>
      <c r="CI657" s="416">
        <v>0.88622472371535721</v>
      </c>
      <c r="CJ657" s="405">
        <v>33.569118322551404</v>
      </c>
      <c r="CK657" s="483" t="s">
        <v>462</v>
      </c>
      <c r="CL657" s="502">
        <v>0.76</v>
      </c>
      <c r="CM657" s="502">
        <v>-34.159999999999997</v>
      </c>
      <c r="CN657" s="526">
        <v>-8.2799999999999994</v>
      </c>
      <c r="CO657" s="527">
        <v>-18.25</v>
      </c>
    </row>
    <row r="658" spans="1:93" ht="11.25" customHeight="1">
      <c r="A658" s="91" t="s">
        <v>2021</v>
      </c>
      <c r="B658" s="24" t="s">
        <v>2022</v>
      </c>
      <c r="C658" s="29" t="s">
        <v>3133</v>
      </c>
      <c r="D658" s="199">
        <v>12</v>
      </c>
      <c r="E658" s="121">
        <v>285</v>
      </c>
      <c r="F658" s="38" t="s">
        <v>1572</v>
      </c>
      <c r="G658" s="39" t="s">
        <v>1572</v>
      </c>
      <c r="H658" s="184">
        <v>49.04</v>
      </c>
      <c r="I658" s="227">
        <v>4.7308319738988578</v>
      </c>
      <c r="J658" s="126">
        <v>0.56999999999999995</v>
      </c>
      <c r="K658" s="126">
        <v>0.57999999999999996</v>
      </c>
      <c r="L658" s="83">
        <v>1.7543859649122862</v>
      </c>
      <c r="M658" s="140">
        <v>42074</v>
      </c>
      <c r="N658" s="27">
        <v>42076</v>
      </c>
      <c r="O658" s="28">
        <v>42093</v>
      </c>
      <c r="P658" s="93" t="s">
        <v>954</v>
      </c>
      <c r="Q658" s="91"/>
      <c r="R658" s="224">
        <v>2.3199999999999998</v>
      </c>
      <c r="S658" s="231">
        <v>81.978798586572438</v>
      </c>
      <c r="T658" s="647">
        <v>76.393036532793772</v>
      </c>
      <c r="U658" s="227">
        <v>17.328621908127207</v>
      </c>
      <c r="V658" s="492">
        <v>12</v>
      </c>
      <c r="W658" s="161">
        <v>2.83</v>
      </c>
      <c r="X658" s="149">
        <v>2.8</v>
      </c>
      <c r="Y658" s="155">
        <v>4.8</v>
      </c>
      <c r="Z658" s="149">
        <v>4.04</v>
      </c>
      <c r="AA658" s="156">
        <v>31.9</v>
      </c>
      <c r="AB658" s="432">
        <v>356.3</v>
      </c>
      <c r="AC658" s="440">
        <v>16.940000000000001</v>
      </c>
      <c r="AD658" s="443">
        <v>52.8</v>
      </c>
      <c r="AE658" s="440">
        <v>6.19</v>
      </c>
      <c r="AF658" s="723">
        <v>16</v>
      </c>
      <c r="AG658" s="456">
        <v>36659</v>
      </c>
      <c r="AH658" s="653">
        <v>0.1</v>
      </c>
      <c r="AI658" s="767">
        <v>2.29</v>
      </c>
      <c r="AJ658" s="796">
        <v>0.6588553459820804</v>
      </c>
      <c r="AK658" s="688">
        <v>0.9233119783408904</v>
      </c>
      <c r="AL658" s="634">
        <v>36.173913043478258</v>
      </c>
      <c r="AM658" s="631">
        <v>36.186279691080323</v>
      </c>
      <c r="AN658" s="631">
        <v>34.787562267853843</v>
      </c>
      <c r="AO658" s="235">
        <v>37.67693161564307</v>
      </c>
      <c r="AP658" s="808">
        <v>1.9575</v>
      </c>
      <c r="AQ658" s="808">
        <v>1.4375</v>
      </c>
      <c r="AR658" s="809"/>
      <c r="AS658" s="808">
        <v>1.1964999999999999</v>
      </c>
      <c r="AT658" s="796">
        <v>0.77500000000000002</v>
      </c>
      <c r="AU658" s="809"/>
      <c r="AV658" s="821">
        <v>0.48499999999999999</v>
      </c>
      <c r="AW658" s="827">
        <v>0.44</v>
      </c>
      <c r="AX658" s="811">
        <v>0.43</v>
      </c>
      <c r="AY658" s="811">
        <v>0.39</v>
      </c>
      <c r="AZ658" s="811">
        <v>0.34499999999999997</v>
      </c>
      <c r="BA658" s="811">
        <v>0.25</v>
      </c>
      <c r="BB658" s="811">
        <v>0.08</v>
      </c>
      <c r="BC658" s="812">
        <v>0.04</v>
      </c>
      <c r="BD658" s="812">
        <v>0.42</v>
      </c>
      <c r="BE658" s="811">
        <v>0.68</v>
      </c>
      <c r="BF658" s="812">
        <v>0.6</v>
      </c>
      <c r="BG658" s="812">
        <v>0.6</v>
      </c>
      <c r="BH658" s="810">
        <v>10.1265</v>
      </c>
      <c r="BI658" s="405">
        <v>36.173913043478258</v>
      </c>
      <c r="BJ658" s="405">
        <v>20.142081069786897</v>
      </c>
      <c r="BK658" s="405">
        <v>54.38709677419353</v>
      </c>
      <c r="BL658" s="306">
        <v>59.793814432989699</v>
      </c>
      <c r="BM658" s="404">
        <v>10.22727272727273</v>
      </c>
      <c r="BN658" s="306">
        <v>2.3255813953488413</v>
      </c>
      <c r="BO658" s="306">
        <v>10.256410256410241</v>
      </c>
      <c r="BP658" s="306">
        <v>13.043478260869579</v>
      </c>
      <c r="BQ658" s="306">
        <v>38</v>
      </c>
      <c r="BR658" s="306">
        <v>212.5</v>
      </c>
      <c r="BS658" s="306">
        <v>100</v>
      </c>
      <c r="BT658" s="306">
        <v>0</v>
      </c>
      <c r="BU658" s="306">
        <v>0</v>
      </c>
      <c r="BV658" s="306">
        <v>13.333333333333353</v>
      </c>
      <c r="BW658" s="306">
        <v>0</v>
      </c>
      <c r="BX658" s="404">
        <v>38.012198752912212</v>
      </c>
      <c r="BY658" s="405">
        <v>53.998125050622242</v>
      </c>
      <c r="BZ658" s="788" t="s">
        <v>1465</v>
      </c>
      <c r="CA658" s="486">
        <v>22.189772333625495</v>
      </c>
      <c r="CB658" s="348">
        <v>39.518394241752702</v>
      </c>
      <c r="CC658" s="404">
        <v>61.351450932986175</v>
      </c>
      <c r="CD658" s="570">
        <v>2.1532500000000003</v>
      </c>
      <c r="CE658" s="419">
        <v>2.3685750000000008</v>
      </c>
      <c r="CF658" s="419">
        <v>2.5151897925000011</v>
      </c>
      <c r="CG658" s="419">
        <v>2.6708800406557511</v>
      </c>
      <c r="CH658" s="496">
        <v>2.8362075151723425</v>
      </c>
      <c r="CI658" s="416">
        <v>12.544102348328096</v>
      </c>
      <c r="CJ658" s="405">
        <v>25.579327790228579</v>
      </c>
      <c r="CK658" s="457">
        <v>1.36</v>
      </c>
      <c r="CL658" s="458">
        <v>28.68</v>
      </c>
      <c r="CM658" s="458">
        <v>-16.13</v>
      </c>
      <c r="CN658" s="525">
        <v>8.82</v>
      </c>
      <c r="CO658" s="508">
        <v>-4.08</v>
      </c>
    </row>
    <row r="659" spans="1:93" ht="11.25" customHeight="1">
      <c r="A659" s="24" t="s">
        <v>665</v>
      </c>
      <c r="B659" s="24" t="s">
        <v>2763</v>
      </c>
      <c r="C659" s="98" t="s">
        <v>3252</v>
      </c>
      <c r="D659" s="199">
        <v>6</v>
      </c>
      <c r="E659" s="24">
        <v>449</v>
      </c>
      <c r="F659" s="57" t="s">
        <v>2659</v>
      </c>
      <c r="G659" s="49" t="s">
        <v>2659</v>
      </c>
      <c r="H659" s="184">
        <v>51.14</v>
      </c>
      <c r="I659" s="227">
        <v>6.6484161126319901</v>
      </c>
      <c r="J659" s="374">
        <v>0.56051699449845505</v>
      </c>
      <c r="K659" s="126">
        <v>0.85</v>
      </c>
      <c r="L659" s="83">
        <v>51.64571428571427</v>
      </c>
      <c r="M659" s="140">
        <v>42040</v>
      </c>
      <c r="N659" s="27">
        <v>42044</v>
      </c>
      <c r="O659" s="28">
        <v>42048</v>
      </c>
      <c r="P659" s="93" t="s">
        <v>2158</v>
      </c>
      <c r="Q659" s="428" t="s">
        <v>660</v>
      </c>
      <c r="R659" s="224">
        <v>3.4</v>
      </c>
      <c r="S659" s="231">
        <v>311.92660550458709</v>
      </c>
      <c r="T659" s="680">
        <v>138.15533011884557</v>
      </c>
      <c r="U659" s="227">
        <v>46.917431192660544</v>
      </c>
      <c r="V659" s="263">
        <v>12</v>
      </c>
      <c r="W659" s="161">
        <v>1.0900000000000001</v>
      </c>
      <c r="X659" s="149">
        <v>11.73</v>
      </c>
      <c r="Y659" s="155">
        <v>24.76</v>
      </c>
      <c r="Z659" s="149">
        <v>2.72</v>
      </c>
      <c r="AA659" s="156">
        <v>5.4</v>
      </c>
      <c r="AB659" s="432">
        <v>57</v>
      </c>
      <c r="AC659" s="440">
        <v>35.64</v>
      </c>
      <c r="AD659" s="443">
        <v>-5.7</v>
      </c>
      <c r="AE659" s="443">
        <v>4</v>
      </c>
      <c r="AF659" s="723">
        <v>12</v>
      </c>
      <c r="AG659" s="456">
        <v>30003</v>
      </c>
      <c r="AH659" s="653">
        <v>16.100000000000001</v>
      </c>
      <c r="AI659" s="767">
        <v>1.08</v>
      </c>
      <c r="AJ659" s="796" t="s">
        <v>462</v>
      </c>
      <c r="AK659" s="688" t="s">
        <v>462</v>
      </c>
      <c r="AL659" s="634">
        <v>20.774193548387075</v>
      </c>
      <c r="AM659" s="631">
        <v>17.977810228482973</v>
      </c>
      <c r="AN659" s="631" t="s">
        <v>462</v>
      </c>
      <c r="AO659" s="235" t="s">
        <v>462</v>
      </c>
      <c r="AP659" s="808">
        <v>2.2043861632376212</v>
      </c>
      <c r="AQ659" s="808">
        <v>1.8252129022533725</v>
      </c>
      <c r="AR659" s="809"/>
      <c r="AS659" s="808">
        <v>1.5543748586931945</v>
      </c>
      <c r="AT659" s="796">
        <v>1.3424146506895773</v>
      </c>
      <c r="AU659" s="809"/>
      <c r="AV659" s="821">
        <v>0.20442384505237771</v>
      </c>
      <c r="AW659" s="827">
        <v>0</v>
      </c>
      <c r="AX659" s="812">
        <v>0</v>
      </c>
      <c r="AY659" s="812">
        <v>0</v>
      </c>
      <c r="AZ659" s="812">
        <v>0</v>
      </c>
      <c r="BA659" s="812">
        <v>0</v>
      </c>
      <c r="BB659" s="812">
        <v>0</v>
      </c>
      <c r="BC659" s="812">
        <v>0</v>
      </c>
      <c r="BD659" s="812">
        <v>0</v>
      </c>
      <c r="BE659" s="812">
        <v>0</v>
      </c>
      <c r="BF659" s="812">
        <v>0</v>
      </c>
      <c r="BG659" s="812">
        <v>0</v>
      </c>
      <c r="BH659" s="810">
        <v>7.1308124199261425</v>
      </c>
      <c r="BI659" s="405">
        <v>20.774193548387075</v>
      </c>
      <c r="BJ659" s="405">
        <v>17.424242424242429</v>
      </c>
      <c r="BK659" s="405">
        <v>15.78947368421051</v>
      </c>
      <c r="BL659" s="306">
        <v>556.68202764976968</v>
      </c>
      <c r="BM659" s="404">
        <v>0</v>
      </c>
      <c r="BN659" s="306">
        <v>0</v>
      </c>
      <c r="BO659" s="306">
        <v>0</v>
      </c>
      <c r="BP659" s="306">
        <v>0</v>
      </c>
      <c r="BQ659" s="306">
        <v>0</v>
      </c>
      <c r="BR659" s="306">
        <v>0</v>
      </c>
      <c r="BS659" s="306">
        <v>0</v>
      </c>
      <c r="BT659" s="306">
        <v>0</v>
      </c>
      <c r="BU659" s="306">
        <v>0</v>
      </c>
      <c r="BV659" s="306">
        <v>0</v>
      </c>
      <c r="BW659" s="306">
        <v>0</v>
      </c>
      <c r="BX659" s="404">
        <v>40.711329153773974</v>
      </c>
      <c r="BY659" s="405">
        <v>138.08648833421378</v>
      </c>
      <c r="BZ659" s="788" t="s">
        <v>1465</v>
      </c>
      <c r="CA659" s="486" t="s">
        <v>462</v>
      </c>
      <c r="CB659" s="348" t="s">
        <v>462</v>
      </c>
      <c r="CC659" s="404">
        <v>43.898256880733939</v>
      </c>
      <c r="CD659" s="570">
        <v>2.4248247795613835</v>
      </c>
      <c r="CE659" s="419">
        <v>2.6673072575175221</v>
      </c>
      <c r="CF659" s="419">
        <v>2.7739995478182231</v>
      </c>
      <c r="CG659" s="419">
        <v>2.8849595297309523</v>
      </c>
      <c r="CH659" s="496">
        <v>3.0003579109201906</v>
      </c>
      <c r="CI659" s="416">
        <v>13.751449025548272</v>
      </c>
      <c r="CJ659" s="405">
        <v>26.889810374556649</v>
      </c>
      <c r="CK659" s="457" t="s">
        <v>462</v>
      </c>
      <c r="CL659" s="458">
        <v>16.02</v>
      </c>
      <c r="CM659" s="458">
        <v>-17.3</v>
      </c>
      <c r="CN659" s="525">
        <v>5.16</v>
      </c>
      <c r="CO659" s="508">
        <v>-6.63</v>
      </c>
    </row>
    <row r="660" spans="1:93" ht="11.25" customHeight="1">
      <c r="A660" s="32" t="s">
        <v>1639</v>
      </c>
      <c r="B660" s="32" t="s">
        <v>1640</v>
      </c>
      <c r="C660" s="107" t="s">
        <v>1006</v>
      </c>
      <c r="D660" s="200">
        <v>9</v>
      </c>
      <c r="E660" s="24">
        <v>357</v>
      </c>
      <c r="F660" s="65" t="s">
        <v>2659</v>
      </c>
      <c r="G660" s="66" t="s">
        <v>2659</v>
      </c>
      <c r="H660" s="185">
        <v>80.45</v>
      </c>
      <c r="I660" s="229">
        <v>1.6407706650093228</v>
      </c>
      <c r="J660" s="125">
        <v>0.31</v>
      </c>
      <c r="K660" s="125">
        <v>0.33</v>
      </c>
      <c r="L660" s="84">
        <v>6.4516129032258229</v>
      </c>
      <c r="M660" s="890">
        <v>41752</v>
      </c>
      <c r="N660" s="886">
        <v>41754</v>
      </c>
      <c r="O660" s="887">
        <v>41787</v>
      </c>
      <c r="P660" s="268" t="s">
        <v>860</v>
      </c>
      <c r="Q660" s="32"/>
      <c r="R660" s="192">
        <v>1.32</v>
      </c>
      <c r="S660" s="672">
        <v>43.137254901960787</v>
      </c>
      <c r="T660" s="681">
        <v>177.49410351805898</v>
      </c>
      <c r="U660" s="229">
        <v>26.290849673202615</v>
      </c>
      <c r="V660" s="264">
        <v>1</v>
      </c>
      <c r="W660" s="162">
        <v>3.06</v>
      </c>
      <c r="X660" s="150">
        <v>1.89</v>
      </c>
      <c r="Y660" s="157">
        <v>1.6</v>
      </c>
      <c r="Z660" s="150">
        <v>6.59</v>
      </c>
      <c r="AA660" s="158">
        <v>24.7</v>
      </c>
      <c r="AB660" s="434">
        <v>11</v>
      </c>
      <c r="AC660" s="444">
        <v>13.53</v>
      </c>
      <c r="AD660" s="445">
        <v>58.7</v>
      </c>
      <c r="AE660" s="445">
        <v>13.9</v>
      </c>
      <c r="AF660" s="725">
        <v>28</v>
      </c>
      <c r="AG660" s="467">
        <v>7409</v>
      </c>
      <c r="AH660" s="679">
        <v>0.4</v>
      </c>
      <c r="AI660" s="769">
        <v>0.08</v>
      </c>
      <c r="AJ660" s="797">
        <v>-0.19757225808354875</v>
      </c>
      <c r="AK660" s="686" t="s">
        <v>462</v>
      </c>
      <c r="AL660" s="635">
        <v>13.043478260869579</v>
      </c>
      <c r="AM660" s="636">
        <v>25.352540142393099</v>
      </c>
      <c r="AN660" s="636">
        <v>-11.597491549504312</v>
      </c>
      <c r="AO660" s="236" t="s">
        <v>462</v>
      </c>
      <c r="AP660" s="814">
        <v>1.3</v>
      </c>
      <c r="AQ660" s="814">
        <v>1.1499999999999999</v>
      </c>
      <c r="AR660" s="815"/>
      <c r="AS660" s="814">
        <v>0.88</v>
      </c>
      <c r="AT660" s="797">
        <v>0.66</v>
      </c>
      <c r="AU660" s="815"/>
      <c r="AV660" s="828">
        <v>0.55000000000000004</v>
      </c>
      <c r="AW660" s="828">
        <v>2.4077999999999999</v>
      </c>
      <c r="AX660" s="817">
        <v>0.47499999999999998</v>
      </c>
      <c r="AY660" s="817">
        <v>0.44500000000000001</v>
      </c>
      <c r="AZ660" s="817">
        <v>0.3</v>
      </c>
      <c r="BA660" s="820">
        <v>0</v>
      </c>
      <c r="BB660" s="820">
        <v>0</v>
      </c>
      <c r="BC660" s="820">
        <v>0</v>
      </c>
      <c r="BD660" s="820">
        <v>0</v>
      </c>
      <c r="BE660" s="820">
        <v>0</v>
      </c>
      <c r="BF660" s="820">
        <v>0</v>
      </c>
      <c r="BG660" s="820">
        <v>0</v>
      </c>
      <c r="BH660" s="816">
        <v>8.1677999999999997</v>
      </c>
      <c r="BI660" s="409">
        <v>13.043478260869579</v>
      </c>
      <c r="BJ660" s="409">
        <v>30.681818181818166</v>
      </c>
      <c r="BK660" s="409">
        <v>33.333333333333329</v>
      </c>
      <c r="BL660" s="395">
        <v>20</v>
      </c>
      <c r="BM660" s="408">
        <v>0</v>
      </c>
      <c r="BN660" s="395">
        <v>406.90526315789475</v>
      </c>
      <c r="BO660" s="395">
        <v>6.7415730337078594</v>
      </c>
      <c r="BP660" s="395">
        <v>48.333333333333343</v>
      </c>
      <c r="BQ660" s="395">
        <v>0</v>
      </c>
      <c r="BR660" s="395">
        <v>0</v>
      </c>
      <c r="BS660" s="395">
        <v>0</v>
      </c>
      <c r="BT660" s="395">
        <v>0</v>
      </c>
      <c r="BU660" s="395">
        <v>0</v>
      </c>
      <c r="BV660" s="395">
        <v>0</v>
      </c>
      <c r="BW660" s="395">
        <v>0</v>
      </c>
      <c r="BX660" s="408">
        <v>37.269253286730468</v>
      </c>
      <c r="BY660" s="409">
        <v>99.913666699010193</v>
      </c>
      <c r="BZ660" s="654" t="s">
        <v>2441</v>
      </c>
      <c r="CA660" s="487">
        <v>-36.247570557697607</v>
      </c>
      <c r="CB660" s="349">
        <v>-9.9567208844949899</v>
      </c>
      <c r="CC660" s="408">
        <v>53.124250219344411</v>
      </c>
      <c r="CD660" s="574">
        <v>1.43</v>
      </c>
      <c r="CE660" s="420">
        <v>1.5730000000000004</v>
      </c>
      <c r="CF660" s="420">
        <v>1.7303000000000006</v>
      </c>
      <c r="CG660" s="420">
        <v>1.9033300000000009</v>
      </c>
      <c r="CH660" s="497">
        <v>2.0936630000000012</v>
      </c>
      <c r="CI660" s="421">
        <v>8.7302930000000032</v>
      </c>
      <c r="CJ660" s="409">
        <v>10.851824735860786</v>
      </c>
      <c r="CK660" s="468">
        <v>1.25</v>
      </c>
      <c r="CL660" s="469">
        <v>45.28</v>
      </c>
      <c r="CM660" s="469">
        <v>-2.0299999999999998</v>
      </c>
      <c r="CN660" s="528">
        <v>3.59</v>
      </c>
      <c r="CO660" s="476">
        <v>14.38</v>
      </c>
    </row>
    <row r="661" spans="1:93" ht="11.25" customHeight="1">
      <c r="A661" s="16" t="s">
        <v>1934</v>
      </c>
      <c r="B661" s="16" t="s">
        <v>1935</v>
      </c>
      <c r="C661" s="373" t="s">
        <v>3314</v>
      </c>
      <c r="D661" s="216">
        <v>5</v>
      </c>
      <c r="E661" s="24">
        <v>503</v>
      </c>
      <c r="F661" s="78" t="s">
        <v>2659</v>
      </c>
      <c r="G661" s="50" t="s">
        <v>2659</v>
      </c>
      <c r="H661" s="183">
        <v>82.1</v>
      </c>
      <c r="I661" s="226">
        <v>0.29232643118148599</v>
      </c>
      <c r="J661" s="127">
        <v>0.05</v>
      </c>
      <c r="K661" s="127">
        <v>0.06</v>
      </c>
      <c r="L661" s="96">
        <v>20</v>
      </c>
      <c r="M661" s="105">
        <v>41771</v>
      </c>
      <c r="N661" s="20">
        <v>41773</v>
      </c>
      <c r="O661" s="21">
        <v>41792</v>
      </c>
      <c r="P661" s="19" t="s">
        <v>2739</v>
      </c>
      <c r="Q661" s="16"/>
      <c r="R661" s="225">
        <v>0.24</v>
      </c>
      <c r="S661" s="675">
        <v>6.6115702479338845</v>
      </c>
      <c r="T661" s="676">
        <v>410.24280457488754</v>
      </c>
      <c r="U661" s="226">
        <v>22.617079889807162</v>
      </c>
      <c r="V661" s="677">
        <v>12</v>
      </c>
      <c r="W661" s="169">
        <v>3.63</v>
      </c>
      <c r="X661" s="171" t="s">
        <v>462</v>
      </c>
      <c r="Y661" s="170">
        <v>6.98</v>
      </c>
      <c r="Z661" s="171">
        <v>25.9</v>
      </c>
      <c r="AA661" s="172">
        <v>90.1</v>
      </c>
      <c r="AB661" s="433">
        <v>40.9</v>
      </c>
      <c r="AC661" s="441">
        <v>0</v>
      </c>
      <c r="AD661" s="442">
        <v>75.3</v>
      </c>
      <c r="AE661" s="441" t="s">
        <v>462</v>
      </c>
      <c r="AF661" s="724">
        <v>0</v>
      </c>
      <c r="AG661" s="461">
        <v>411</v>
      </c>
      <c r="AH661" s="678">
        <v>51.6</v>
      </c>
      <c r="AI661" s="768">
        <v>1.26</v>
      </c>
      <c r="AJ661" s="795" t="s">
        <v>462</v>
      </c>
      <c r="AK661" s="794" t="s">
        <v>462</v>
      </c>
      <c r="AL661" s="632">
        <v>21.052631578947366</v>
      </c>
      <c r="AM661" s="633">
        <v>27.872861448303944</v>
      </c>
      <c r="AN661" s="633" t="s">
        <v>462</v>
      </c>
      <c r="AO661" s="234" t="s">
        <v>462</v>
      </c>
      <c r="AP661" s="803">
        <v>0.23</v>
      </c>
      <c r="AQ661" s="803">
        <v>0.19</v>
      </c>
      <c r="AR661" s="802"/>
      <c r="AS661" s="803">
        <v>0.15</v>
      </c>
      <c r="AT661" s="795">
        <v>0.11</v>
      </c>
      <c r="AU661" s="802"/>
      <c r="AV661" s="826">
        <v>0.06</v>
      </c>
      <c r="AW661" s="830">
        <v>0</v>
      </c>
      <c r="AX661" s="807">
        <v>0</v>
      </c>
      <c r="AY661" s="807">
        <v>0</v>
      </c>
      <c r="AZ661" s="807">
        <v>0</v>
      </c>
      <c r="BA661" s="807">
        <v>0</v>
      </c>
      <c r="BB661" s="807">
        <v>0</v>
      </c>
      <c r="BC661" s="807">
        <v>0</v>
      </c>
      <c r="BD661" s="807">
        <v>0</v>
      </c>
      <c r="BE661" s="807">
        <v>0</v>
      </c>
      <c r="BF661" s="807">
        <v>0</v>
      </c>
      <c r="BG661" s="807">
        <v>0</v>
      </c>
      <c r="BH661" s="805">
        <v>0.74</v>
      </c>
      <c r="BI661" s="407">
        <v>21.052631578947366</v>
      </c>
      <c r="BJ661" s="407">
        <v>26.666666666666682</v>
      </c>
      <c r="BK661" s="407">
        <v>36.363636363636353</v>
      </c>
      <c r="BL661" s="394">
        <v>83.333333333333343</v>
      </c>
      <c r="BM661" s="406">
        <v>0</v>
      </c>
      <c r="BN661" s="394">
        <v>0</v>
      </c>
      <c r="BO661" s="394">
        <v>0</v>
      </c>
      <c r="BP661" s="394">
        <v>0</v>
      </c>
      <c r="BQ661" s="394">
        <v>0</v>
      </c>
      <c r="BR661" s="394">
        <v>0</v>
      </c>
      <c r="BS661" s="394">
        <v>0</v>
      </c>
      <c r="BT661" s="394">
        <v>0</v>
      </c>
      <c r="BU661" s="394">
        <v>0</v>
      </c>
      <c r="BV661" s="394">
        <v>0</v>
      </c>
      <c r="BW661" s="394">
        <v>0</v>
      </c>
      <c r="BX661" s="406">
        <v>11.161084529505583</v>
      </c>
      <c r="BY661" s="407">
        <v>22.438858829301303</v>
      </c>
      <c r="BZ661" s="787" t="s">
        <v>2441</v>
      </c>
      <c r="CA661" s="682" t="s">
        <v>462</v>
      </c>
      <c r="CB661" s="350" t="s">
        <v>462</v>
      </c>
      <c r="CC661" s="406">
        <v>42.547134986225899</v>
      </c>
      <c r="CD661" s="554">
        <v>0.25300000000000006</v>
      </c>
      <c r="CE661" s="417">
        <v>0.25300000000000006</v>
      </c>
      <c r="CF661" s="417">
        <v>0.26059000000000004</v>
      </c>
      <c r="CG661" s="417">
        <v>0.26840770000000003</v>
      </c>
      <c r="CH661" s="495">
        <v>0.27645993100000005</v>
      </c>
      <c r="CI661" s="418">
        <v>1.3114576310000001</v>
      </c>
      <c r="CJ661" s="407">
        <v>1.5973905371498176</v>
      </c>
      <c r="CK661" s="462">
        <v>0.46</v>
      </c>
      <c r="CL661" s="463">
        <v>28.24</v>
      </c>
      <c r="CM661" s="463">
        <v>-7.84</v>
      </c>
      <c r="CN661" s="529">
        <v>0.15</v>
      </c>
      <c r="CO661" s="530">
        <v>9.4499999999999993</v>
      </c>
    </row>
    <row r="662" spans="1:93" ht="11.25" customHeight="1">
      <c r="A662" s="91" t="s">
        <v>2951</v>
      </c>
      <c r="B662" s="24" t="s">
        <v>2952</v>
      </c>
      <c r="C662" s="29" t="s">
        <v>2063</v>
      </c>
      <c r="D662" s="199">
        <v>12</v>
      </c>
      <c r="E662" s="121">
        <v>277</v>
      </c>
      <c r="F662" s="38" t="s">
        <v>2049</v>
      </c>
      <c r="G662" s="39" t="s">
        <v>2049</v>
      </c>
      <c r="H662" s="184">
        <v>50.98</v>
      </c>
      <c r="I662" s="227">
        <v>3.3150255001961551</v>
      </c>
      <c r="J662" s="126">
        <v>0.39</v>
      </c>
      <c r="K662" s="126">
        <v>0.42249999999999999</v>
      </c>
      <c r="L662" s="83">
        <v>8.333333333333325</v>
      </c>
      <c r="M662" s="140">
        <v>42046</v>
      </c>
      <c r="N662" s="27">
        <v>42048</v>
      </c>
      <c r="O662" s="28">
        <v>42064</v>
      </c>
      <c r="P662" s="26" t="s">
        <v>1199</v>
      </c>
      <c r="Q662" s="91"/>
      <c r="R662" s="224">
        <v>1.69</v>
      </c>
      <c r="S662" s="231">
        <v>65.250965250965251</v>
      </c>
      <c r="T662" s="647">
        <v>50.815316016840754</v>
      </c>
      <c r="U662" s="227">
        <v>19.683397683397683</v>
      </c>
      <c r="V662" s="492">
        <v>12</v>
      </c>
      <c r="W662" s="161">
        <v>2.59</v>
      </c>
      <c r="X662" s="149">
        <v>3.37</v>
      </c>
      <c r="Y662" s="155">
        <v>2.2999999999999998</v>
      </c>
      <c r="Z662" s="149">
        <v>2.6</v>
      </c>
      <c r="AA662" s="156">
        <v>13.4</v>
      </c>
      <c r="AB662" s="432">
        <v>3.2</v>
      </c>
      <c r="AC662" s="440">
        <v>5.82</v>
      </c>
      <c r="AD662" s="443">
        <v>10.3</v>
      </c>
      <c r="AE662" s="440">
        <v>5.84</v>
      </c>
      <c r="AF662" s="723">
        <v>17</v>
      </c>
      <c r="AG662" s="456">
        <v>11497</v>
      </c>
      <c r="AH662" s="653">
        <v>0.2</v>
      </c>
      <c r="AI662" s="767">
        <v>1.18</v>
      </c>
      <c r="AJ662" s="796">
        <v>1.7708670210431006</v>
      </c>
      <c r="AK662" s="688">
        <v>1.2882815756264412</v>
      </c>
      <c r="AL662" s="634">
        <v>7.9584775086505077</v>
      </c>
      <c r="AM662" s="631">
        <v>14.471424255333186</v>
      </c>
      <c r="AN662" s="631">
        <v>18.239930316743937</v>
      </c>
      <c r="AO662" s="235">
        <v>14.158341360951754</v>
      </c>
      <c r="AP662" s="808">
        <v>1.56</v>
      </c>
      <c r="AQ662" s="808">
        <v>1.4450000000000001</v>
      </c>
      <c r="AR662" s="809"/>
      <c r="AS662" s="808">
        <v>1.2</v>
      </c>
      <c r="AT662" s="796">
        <v>1.04</v>
      </c>
      <c r="AU662" s="809"/>
      <c r="AV662" s="821">
        <v>0.8</v>
      </c>
      <c r="AW662" s="821">
        <v>0.67500000000000004</v>
      </c>
      <c r="AX662" s="811">
        <v>0.54</v>
      </c>
      <c r="AY662" s="811">
        <v>0.5</v>
      </c>
      <c r="AZ662" s="811">
        <v>0.46</v>
      </c>
      <c r="BA662" s="811">
        <v>0.44</v>
      </c>
      <c r="BB662" s="811">
        <v>0.41499999999999998</v>
      </c>
      <c r="BC662" s="812">
        <v>0.4</v>
      </c>
      <c r="BD662" s="812">
        <v>0.4</v>
      </c>
      <c r="BE662" s="812">
        <v>0.4</v>
      </c>
      <c r="BF662" s="812">
        <v>0.68500000000000005</v>
      </c>
      <c r="BG662" s="812">
        <v>0.78</v>
      </c>
      <c r="BH662" s="810">
        <v>11.74</v>
      </c>
      <c r="BI662" s="405">
        <v>7.9584775086505077</v>
      </c>
      <c r="BJ662" s="405">
        <v>20.416666666666682</v>
      </c>
      <c r="BK662" s="405">
        <v>15.384615384615374</v>
      </c>
      <c r="BL662" s="306">
        <v>30</v>
      </c>
      <c r="BM662" s="404">
        <v>18.518518518518512</v>
      </c>
      <c r="BN662" s="306">
        <v>25</v>
      </c>
      <c r="BO662" s="306">
        <v>8.0000000000000071</v>
      </c>
      <c r="BP662" s="306">
        <v>8.6956521739130377</v>
      </c>
      <c r="BQ662" s="306">
        <v>4.5454545454545414</v>
      </c>
      <c r="BR662" s="306">
        <v>6.024096385542177</v>
      </c>
      <c r="BS662" s="306">
        <v>3.7499999999999867</v>
      </c>
      <c r="BT662" s="306">
        <v>0</v>
      </c>
      <c r="BU662" s="306">
        <v>0</v>
      </c>
      <c r="BV662" s="306">
        <v>0</v>
      </c>
      <c r="BW662" s="306">
        <v>0</v>
      </c>
      <c r="BX662" s="404">
        <v>9.8862320788907212</v>
      </c>
      <c r="BY662" s="405">
        <v>9.414044653028391</v>
      </c>
      <c r="BZ662" s="788" t="s">
        <v>52</v>
      </c>
      <c r="CA662" s="486">
        <v>1.8715581335424112</v>
      </c>
      <c r="CB662" s="348">
        <v>21.554955816940094</v>
      </c>
      <c r="CC662" s="404">
        <v>64.885585167000983</v>
      </c>
      <c r="CD662" s="570">
        <v>1.60992</v>
      </c>
      <c r="CE662" s="419">
        <v>1.703617344</v>
      </c>
      <c r="CF662" s="419">
        <v>1.8031085968895999</v>
      </c>
      <c r="CG662" s="419">
        <v>1.9084101389479526</v>
      </c>
      <c r="CH662" s="496">
        <v>2.0198612910625129</v>
      </c>
      <c r="CI662" s="416">
        <v>9.0449173709000661</v>
      </c>
      <c r="CJ662" s="405">
        <v>17.742089782071531</v>
      </c>
      <c r="CK662" s="457">
        <v>0.18</v>
      </c>
      <c r="CL662" s="458">
        <v>24.73</v>
      </c>
      <c r="CM662" s="458">
        <v>-11.42</v>
      </c>
      <c r="CN662" s="525">
        <v>-4.46</v>
      </c>
      <c r="CO662" s="508">
        <v>7.97</v>
      </c>
    </row>
    <row r="663" spans="1:93" ht="11.25" customHeight="1">
      <c r="A663" s="24" t="s">
        <v>147</v>
      </c>
      <c r="B663" s="24" t="s">
        <v>1208</v>
      </c>
      <c r="C663" s="109" t="s">
        <v>829</v>
      </c>
      <c r="D663" s="117">
        <v>5</v>
      </c>
      <c r="E663" s="24">
        <v>542</v>
      </c>
      <c r="F663" s="57" t="s">
        <v>2659</v>
      </c>
      <c r="G663" s="49" t="s">
        <v>2659</v>
      </c>
      <c r="H663" s="179">
        <v>118.15</v>
      </c>
      <c r="I663" s="227">
        <v>2.4646356326703338</v>
      </c>
      <c r="J663" s="106">
        <v>1.151627</v>
      </c>
      <c r="K663" s="106">
        <v>1.4559834999999999</v>
      </c>
      <c r="L663" s="83">
        <v>26.428392179064918</v>
      </c>
      <c r="M663" s="27">
        <v>41920</v>
      </c>
      <c r="N663" s="27">
        <v>41922</v>
      </c>
      <c r="O663" s="26">
        <v>41953</v>
      </c>
      <c r="P663" s="92" t="s">
        <v>3224</v>
      </c>
      <c r="Q663" s="24" t="s">
        <v>2046</v>
      </c>
      <c r="R663" s="224">
        <v>2.9119669999999998</v>
      </c>
      <c r="S663" s="231">
        <v>50.380051903114179</v>
      </c>
      <c r="T663" s="680">
        <v>60.061262781277769</v>
      </c>
      <c r="U663" s="227">
        <v>20.441176470588236</v>
      </c>
      <c r="V663" s="263">
        <v>12</v>
      </c>
      <c r="W663" s="161">
        <v>5.78</v>
      </c>
      <c r="X663" s="149">
        <v>2.06</v>
      </c>
      <c r="Y663" s="155">
        <v>1.8</v>
      </c>
      <c r="Z663" s="149">
        <v>2.82</v>
      </c>
      <c r="AA663" s="156">
        <v>25.1</v>
      </c>
      <c r="AB663" s="432">
        <v>11.1</v>
      </c>
      <c r="AC663" s="474">
        <v>10.71</v>
      </c>
      <c r="AD663" s="443">
        <v>13.1</v>
      </c>
      <c r="AE663" s="474">
        <v>9.9</v>
      </c>
      <c r="AF663" s="723">
        <v>1</v>
      </c>
      <c r="AG663" s="456">
        <v>31013</v>
      </c>
      <c r="AH663" s="655">
        <v>0</v>
      </c>
      <c r="AI663" s="767">
        <v>0.56999999999999995</v>
      </c>
      <c r="AJ663" s="796">
        <v>1.4023395514165597</v>
      </c>
      <c r="AK663" s="688">
        <v>0.75630803850743378</v>
      </c>
      <c r="AL663" s="634">
        <v>26.428392179064918</v>
      </c>
      <c r="AM663" s="631">
        <v>23.708380000388416</v>
      </c>
      <c r="AN663" s="631">
        <v>18.370648123556933</v>
      </c>
      <c r="AO663" s="235">
        <v>24.289901982016772</v>
      </c>
      <c r="AP663" s="808">
        <v>2.9119669999999998</v>
      </c>
      <c r="AQ663" s="808">
        <v>2.3032539999999999</v>
      </c>
      <c r="AR663" s="809"/>
      <c r="AS663" s="808">
        <v>2.0238290000000001</v>
      </c>
      <c r="AT663" s="796">
        <v>1.538116</v>
      </c>
      <c r="AU663" s="809"/>
      <c r="AV663" s="810">
        <v>1.2616580000000002</v>
      </c>
      <c r="AW663" s="812">
        <v>1.253044</v>
      </c>
      <c r="AX663" s="811">
        <v>1.28474</v>
      </c>
      <c r="AY663" s="811">
        <v>1.2044950000000001</v>
      </c>
      <c r="AZ663" s="811">
        <v>0.89600000000000013</v>
      </c>
      <c r="BA663" s="811">
        <v>0.77300000000000002</v>
      </c>
      <c r="BB663" s="812">
        <v>0.33100000000000002</v>
      </c>
      <c r="BC663" s="811">
        <v>0.49</v>
      </c>
      <c r="BD663" s="811">
        <v>0.38900000000000001</v>
      </c>
      <c r="BE663" s="812">
        <v>0.20399999999999999</v>
      </c>
      <c r="BF663" s="811">
        <v>0.27700000000000002</v>
      </c>
      <c r="BG663" s="811">
        <v>0.14499999999999999</v>
      </c>
      <c r="BH663" s="810">
        <v>17.286103000000001</v>
      </c>
      <c r="BI663" s="405">
        <v>26.428392179064918</v>
      </c>
      <c r="BJ663" s="405">
        <v>13.806749483281443</v>
      </c>
      <c r="BK663" s="405">
        <v>31.578437517066327</v>
      </c>
      <c r="BL663" s="404">
        <v>21.912277336647467</v>
      </c>
      <c r="BM663" s="404">
        <v>0.68744593166720769</v>
      </c>
      <c r="BN663" s="306">
        <v>0</v>
      </c>
      <c r="BO663" s="306">
        <v>6.6621281117812847</v>
      </c>
      <c r="BP663" s="306">
        <v>34.430245535714278</v>
      </c>
      <c r="BQ663" s="306">
        <v>15.912031047865472</v>
      </c>
      <c r="BR663" s="306">
        <v>133.53474320241691</v>
      </c>
      <c r="BS663" s="306">
        <v>0</v>
      </c>
      <c r="BT663" s="306">
        <v>25.96401028277635</v>
      </c>
      <c r="BU663" s="306">
        <v>90.686274509803937</v>
      </c>
      <c r="BV663" s="306">
        <v>0</v>
      </c>
      <c r="BW663" s="306">
        <v>91.034482758620712</v>
      </c>
      <c r="BX663" s="404">
        <v>32.842481193113755</v>
      </c>
      <c r="BY663" s="405">
        <v>38.890812346930765</v>
      </c>
      <c r="BZ663" s="788" t="s">
        <v>2441</v>
      </c>
      <c r="CA663" s="486">
        <v>0.39410728563903064</v>
      </c>
      <c r="CB663" s="348">
        <v>20.835283756227266</v>
      </c>
      <c r="CC663" s="404">
        <v>68.367877162629753</v>
      </c>
      <c r="CD663" s="570">
        <v>3.2031637000000002</v>
      </c>
      <c r="CE663" s="419">
        <v>3.5234800700000006</v>
      </c>
      <c r="CF663" s="419">
        <v>3.8723045969300007</v>
      </c>
      <c r="CG663" s="419">
        <v>4.2556627520260708</v>
      </c>
      <c r="CH663" s="496">
        <v>4.6769733644766518</v>
      </c>
      <c r="CI663" s="416">
        <v>19.531584483432724</v>
      </c>
      <c r="CJ663" s="405">
        <v>16.531176033375136</v>
      </c>
      <c r="CK663" s="457">
        <v>1.43</v>
      </c>
      <c r="CL663" s="458">
        <v>34.03</v>
      </c>
      <c r="CM663" s="458">
        <v>-0.57999999999999996</v>
      </c>
      <c r="CN663" s="525">
        <v>9.02</v>
      </c>
      <c r="CO663" s="508">
        <v>14.2</v>
      </c>
    </row>
    <row r="664" spans="1:93" ht="11.25" customHeight="1">
      <c r="A664" s="24" t="s">
        <v>1130</v>
      </c>
      <c r="B664" s="24" t="s">
        <v>2979</v>
      </c>
      <c r="C664" s="29" t="s">
        <v>838</v>
      </c>
      <c r="D664" s="117">
        <v>6</v>
      </c>
      <c r="E664" s="24">
        <v>470</v>
      </c>
      <c r="F664" s="57" t="s">
        <v>2659</v>
      </c>
      <c r="G664" s="49" t="s">
        <v>2659</v>
      </c>
      <c r="H664" s="184">
        <v>91.48</v>
      </c>
      <c r="I664" s="227">
        <v>1.8364669873196324</v>
      </c>
      <c r="J664" s="126">
        <v>0.35</v>
      </c>
      <c r="K664" s="126">
        <v>0.42</v>
      </c>
      <c r="L664" s="83">
        <v>20</v>
      </c>
      <c r="M664" s="140">
        <v>42074</v>
      </c>
      <c r="N664" s="27">
        <v>42076</v>
      </c>
      <c r="O664" s="28">
        <v>42090</v>
      </c>
      <c r="P664" s="93" t="s">
        <v>464</v>
      </c>
      <c r="Q664" s="626"/>
      <c r="R664" s="224">
        <v>1.68</v>
      </c>
      <c r="S664" s="231">
        <v>39.810426540284361</v>
      </c>
      <c r="T664" s="680">
        <v>192.66209282934517</v>
      </c>
      <c r="U664" s="227">
        <v>21.677725118483416</v>
      </c>
      <c r="V664" s="263">
        <v>12</v>
      </c>
      <c r="W664" s="161">
        <v>4.22</v>
      </c>
      <c r="X664" s="149">
        <v>1.68</v>
      </c>
      <c r="Y664" s="155">
        <v>2.09</v>
      </c>
      <c r="Z664" s="149">
        <v>8.89</v>
      </c>
      <c r="AA664" s="156">
        <v>60.8</v>
      </c>
      <c r="AB664" s="432">
        <v>30.3</v>
      </c>
      <c r="AC664" s="440">
        <v>11.19</v>
      </c>
      <c r="AD664" s="443">
        <v>21</v>
      </c>
      <c r="AE664" s="443">
        <v>12.94</v>
      </c>
      <c r="AF664" s="723">
        <v>12</v>
      </c>
      <c r="AG664" s="456">
        <v>11029</v>
      </c>
      <c r="AH664" s="653">
        <v>1.3</v>
      </c>
      <c r="AI664" s="767">
        <v>4.03</v>
      </c>
      <c r="AJ664" s="796">
        <v>2.5863180400758869</v>
      </c>
      <c r="AK664" s="688" t="s">
        <v>462</v>
      </c>
      <c r="AL664" s="634">
        <v>20.68965517241379</v>
      </c>
      <c r="AM664" s="631">
        <v>32.63524026321307</v>
      </c>
      <c r="AN664" s="631">
        <v>54.31267884159363</v>
      </c>
      <c r="AO664" s="235" t="s">
        <v>462</v>
      </c>
      <c r="AP664" s="808">
        <v>1.4</v>
      </c>
      <c r="AQ664" s="808">
        <v>1.1599999999999999</v>
      </c>
      <c r="AR664" s="809"/>
      <c r="AS664" s="808">
        <v>0.92</v>
      </c>
      <c r="AT664" s="796">
        <v>0.6</v>
      </c>
      <c r="AU664" s="809"/>
      <c r="AV664" s="821">
        <v>0.48</v>
      </c>
      <c r="AW664" s="827">
        <v>0.16</v>
      </c>
      <c r="AX664" s="811">
        <v>0.16</v>
      </c>
      <c r="AY664" s="812">
        <v>0.08</v>
      </c>
      <c r="AZ664" s="812">
        <v>0</v>
      </c>
      <c r="BA664" s="812">
        <v>0</v>
      </c>
      <c r="BB664" s="812">
        <v>0</v>
      </c>
      <c r="BC664" s="812">
        <v>0</v>
      </c>
      <c r="BD664" s="812">
        <v>0</v>
      </c>
      <c r="BE664" s="812">
        <v>0</v>
      </c>
      <c r="BF664" s="812">
        <v>0</v>
      </c>
      <c r="BG664" s="812">
        <v>0</v>
      </c>
      <c r="BH664" s="810">
        <v>4.96</v>
      </c>
      <c r="BI664" s="405">
        <v>20.68965517241379</v>
      </c>
      <c r="BJ664" s="405">
        <v>26.086956521739111</v>
      </c>
      <c r="BK664" s="405">
        <v>53.333333333333343</v>
      </c>
      <c r="BL664" s="306">
        <v>25</v>
      </c>
      <c r="BM664" s="404">
        <v>200</v>
      </c>
      <c r="BN664" s="306">
        <v>0</v>
      </c>
      <c r="BO664" s="306">
        <v>100</v>
      </c>
      <c r="BP664" s="306">
        <v>0</v>
      </c>
      <c r="BQ664" s="306">
        <v>0</v>
      </c>
      <c r="BR664" s="306">
        <v>0</v>
      </c>
      <c r="BS664" s="306">
        <v>0</v>
      </c>
      <c r="BT664" s="306">
        <v>0</v>
      </c>
      <c r="BU664" s="306">
        <v>0</v>
      </c>
      <c r="BV664" s="306">
        <v>0</v>
      </c>
      <c r="BW664" s="306">
        <v>0</v>
      </c>
      <c r="BX664" s="404">
        <v>28.340663001832414</v>
      </c>
      <c r="BY664" s="405">
        <v>53.247934473500742</v>
      </c>
      <c r="BZ664" s="788" t="s">
        <v>2441</v>
      </c>
      <c r="CA664" s="486">
        <v>34.471420710429847</v>
      </c>
      <c r="CB664" s="348">
        <v>56.149145828913262</v>
      </c>
      <c r="CC664" s="404">
        <v>64.181184834123229</v>
      </c>
      <c r="CD664" s="570">
        <v>1.54</v>
      </c>
      <c r="CE664" s="419">
        <v>1.6940000000000002</v>
      </c>
      <c r="CF664" s="419">
        <v>1.8634000000000004</v>
      </c>
      <c r="CG664" s="419">
        <v>2.0497400000000008</v>
      </c>
      <c r="CH664" s="496">
        <v>2.2547140000000012</v>
      </c>
      <c r="CI664" s="416">
        <v>9.4018540000000019</v>
      </c>
      <c r="CJ664" s="405">
        <v>10.277496720594668</v>
      </c>
      <c r="CK664" s="457">
        <v>1.54</v>
      </c>
      <c r="CL664" s="458">
        <v>33.58</v>
      </c>
      <c r="CM664" s="458">
        <v>-1.19</v>
      </c>
      <c r="CN664" s="525">
        <v>6.22</v>
      </c>
      <c r="CO664" s="508">
        <v>14.84</v>
      </c>
    </row>
    <row r="665" spans="1:93" ht="11.25" customHeight="1">
      <c r="A665" s="32" t="s">
        <v>2023</v>
      </c>
      <c r="B665" s="32" t="s">
        <v>2024</v>
      </c>
      <c r="C665" s="35" t="s">
        <v>2063</v>
      </c>
      <c r="D665" s="118">
        <v>12</v>
      </c>
      <c r="E665" s="121">
        <v>288</v>
      </c>
      <c r="F665" s="40" t="s">
        <v>2049</v>
      </c>
      <c r="G665" s="42" t="s">
        <v>1572</v>
      </c>
      <c r="H665" s="185">
        <v>35.28</v>
      </c>
      <c r="I665" s="229">
        <v>3.6281179138321997</v>
      </c>
      <c r="J665" s="125">
        <v>0.3</v>
      </c>
      <c r="K665" s="125">
        <v>0.32</v>
      </c>
      <c r="L665" s="84">
        <v>6.6666666666666652</v>
      </c>
      <c r="M665" s="215">
        <v>42076</v>
      </c>
      <c r="N665" s="44">
        <v>42080</v>
      </c>
      <c r="O665" s="34">
        <v>42114</v>
      </c>
      <c r="P665" s="43" t="s">
        <v>647</v>
      </c>
      <c r="Q665" s="32"/>
      <c r="R665" s="192">
        <v>1.28</v>
      </c>
      <c r="S665" s="672">
        <v>63.054187192118235</v>
      </c>
      <c r="T665" s="681">
        <v>16.59538052007332</v>
      </c>
      <c r="U665" s="229">
        <v>17.379310344827587</v>
      </c>
      <c r="V665" s="264">
        <v>12</v>
      </c>
      <c r="W665" s="162">
        <v>2.0299999999999998</v>
      </c>
      <c r="X665" s="150">
        <v>3.85</v>
      </c>
      <c r="Y665" s="157">
        <v>1.53</v>
      </c>
      <c r="Z665" s="150">
        <v>1.76</v>
      </c>
      <c r="AA665" s="158">
        <v>10.4</v>
      </c>
      <c r="AB665" s="434">
        <v>6.3</v>
      </c>
      <c r="AC665" s="444">
        <v>5.94</v>
      </c>
      <c r="AD665" s="445">
        <v>6.4</v>
      </c>
      <c r="AE665" s="444">
        <v>4.51</v>
      </c>
      <c r="AF665" s="725">
        <v>20</v>
      </c>
      <c r="AG665" s="467">
        <v>17840</v>
      </c>
      <c r="AH665" s="679">
        <v>0.1</v>
      </c>
      <c r="AI665" s="769">
        <v>1.23</v>
      </c>
      <c r="AJ665" s="797">
        <v>0.64138191555706403</v>
      </c>
      <c r="AK665" s="686">
        <v>1.0026608987110337</v>
      </c>
      <c r="AL665" s="635">
        <v>7.2727272727272529</v>
      </c>
      <c r="AM665" s="636">
        <v>4.8059761525133693</v>
      </c>
      <c r="AN665" s="636">
        <v>4.1048442595652102</v>
      </c>
      <c r="AO665" s="236">
        <v>4.0939506715003793</v>
      </c>
      <c r="AP665" s="814">
        <v>1.18</v>
      </c>
      <c r="AQ665" s="814">
        <v>1.1000000000000001</v>
      </c>
      <c r="AR665" s="815"/>
      <c r="AS665" s="814">
        <v>1.06</v>
      </c>
      <c r="AT665" s="797">
        <v>1.0249999999999999</v>
      </c>
      <c r="AU665" s="815"/>
      <c r="AV665" s="828">
        <v>0.995</v>
      </c>
      <c r="AW665" s="828">
        <v>0.96499999999999997</v>
      </c>
      <c r="AX665" s="817">
        <v>0.93500000000000005</v>
      </c>
      <c r="AY665" s="817">
        <v>0.90500000000000003</v>
      </c>
      <c r="AZ665" s="817">
        <v>0.875</v>
      </c>
      <c r="BA665" s="817">
        <v>0.84499999999999997</v>
      </c>
      <c r="BB665" s="817">
        <v>0.79</v>
      </c>
      <c r="BC665" s="820">
        <v>0.75</v>
      </c>
      <c r="BD665" s="820">
        <v>1.3125</v>
      </c>
      <c r="BE665" s="817">
        <v>1.5</v>
      </c>
      <c r="BF665" s="820">
        <v>1.3105</v>
      </c>
      <c r="BG665" s="817">
        <v>1.44</v>
      </c>
      <c r="BH665" s="816">
        <v>16.988</v>
      </c>
      <c r="BI665" s="409">
        <v>7.2727272727272529</v>
      </c>
      <c r="BJ665" s="409">
        <v>3.7735849056603765</v>
      </c>
      <c r="BK665" s="409">
        <v>3.4146341463414887</v>
      </c>
      <c r="BL665" s="395">
        <v>3.015075376884413</v>
      </c>
      <c r="BM665" s="408">
        <v>3.1088082901554515</v>
      </c>
      <c r="BN665" s="395">
        <v>3.2085561497326109</v>
      </c>
      <c r="BO665" s="395">
        <v>3.3149171270718369</v>
      </c>
      <c r="BP665" s="395">
        <v>3.4285714285714253</v>
      </c>
      <c r="BQ665" s="395">
        <v>3.5502958579881616</v>
      </c>
      <c r="BR665" s="395">
        <v>6.9620253164556889</v>
      </c>
      <c r="BS665" s="395">
        <v>5.3333333333333455</v>
      </c>
      <c r="BT665" s="395">
        <v>0</v>
      </c>
      <c r="BU665" s="395">
        <v>0</v>
      </c>
      <c r="BV665" s="395">
        <v>14.460129721480342</v>
      </c>
      <c r="BW665" s="395">
        <v>0</v>
      </c>
      <c r="BX665" s="408">
        <v>4.0561772617601592</v>
      </c>
      <c r="BY665" s="409">
        <v>3.4872318875850574</v>
      </c>
      <c r="BZ665" s="654" t="s">
        <v>52</v>
      </c>
      <c r="CA665" s="487">
        <v>-9.6463481714301764</v>
      </c>
      <c r="CB665" s="349">
        <v>7.7329621733974099</v>
      </c>
      <c r="CC665" s="408">
        <v>54.011821388671933</v>
      </c>
      <c r="CD665" s="574">
        <v>1.2543399999999998</v>
      </c>
      <c r="CE665" s="420">
        <v>1.3288477959999996</v>
      </c>
      <c r="CF665" s="420">
        <v>1.3887788315995995</v>
      </c>
      <c r="CG665" s="420">
        <v>1.4514127569047413</v>
      </c>
      <c r="CH665" s="497">
        <v>1.5168714722411449</v>
      </c>
      <c r="CI665" s="421">
        <v>6.940250856745485</v>
      </c>
      <c r="CJ665" s="409">
        <v>19.671912859255912</v>
      </c>
      <c r="CK665" s="468">
        <v>0.23</v>
      </c>
      <c r="CL665" s="469">
        <v>24.17</v>
      </c>
      <c r="CM665" s="469">
        <v>-8.01</v>
      </c>
      <c r="CN665" s="528">
        <v>-2.76</v>
      </c>
      <c r="CO665" s="476">
        <v>8.31</v>
      </c>
    </row>
    <row r="666" spans="1:93" ht="11.25" customHeight="1">
      <c r="A666" s="24" t="s">
        <v>1454</v>
      </c>
      <c r="B666" s="24" t="s">
        <v>1455</v>
      </c>
      <c r="C666" s="98" t="s">
        <v>1880</v>
      </c>
      <c r="D666" s="117">
        <v>12</v>
      </c>
      <c r="E666" s="121">
        <v>249</v>
      </c>
      <c r="F666" s="57" t="s">
        <v>2659</v>
      </c>
      <c r="G666" s="49" t="s">
        <v>2659</v>
      </c>
      <c r="H666" s="184">
        <v>42.37</v>
      </c>
      <c r="I666" s="227">
        <v>2.7377861694595231</v>
      </c>
      <c r="J666" s="126">
        <v>0.25</v>
      </c>
      <c r="K666" s="126">
        <v>0.28999999999999998</v>
      </c>
      <c r="L666" s="83">
        <v>16</v>
      </c>
      <c r="M666" s="140">
        <v>41771</v>
      </c>
      <c r="N666" s="27">
        <v>41773</v>
      </c>
      <c r="O666" s="28">
        <v>41794</v>
      </c>
      <c r="P666" s="93" t="s">
        <v>3187</v>
      </c>
      <c r="Q666" s="24"/>
      <c r="R666" s="224">
        <v>1.1599999999999999</v>
      </c>
      <c r="S666" s="231">
        <v>48.53556485355648</v>
      </c>
      <c r="T666" s="647">
        <v>80.39066031831868</v>
      </c>
      <c r="U666" s="227">
        <v>17.728033472803347</v>
      </c>
      <c r="V666" s="492">
        <v>3</v>
      </c>
      <c r="W666" s="161">
        <v>2.39</v>
      </c>
      <c r="X666" s="149">
        <v>2.46</v>
      </c>
      <c r="Y666" s="155">
        <v>4.5599999999999996</v>
      </c>
      <c r="Z666" s="149">
        <v>4.13</v>
      </c>
      <c r="AA666" s="156">
        <v>24.2</v>
      </c>
      <c r="AB666" s="432">
        <v>22.3</v>
      </c>
      <c r="AC666" s="440">
        <v>-3.56</v>
      </c>
      <c r="AD666" s="443">
        <v>10.8</v>
      </c>
      <c r="AE666" s="440">
        <v>7.21</v>
      </c>
      <c r="AF666" s="723">
        <v>30</v>
      </c>
      <c r="AG666" s="456">
        <v>11077</v>
      </c>
      <c r="AH666" s="653">
        <v>0.1</v>
      </c>
      <c r="AI666" s="767">
        <v>0.57999999999999996</v>
      </c>
      <c r="AJ666" s="796">
        <v>1.2259088252314487</v>
      </c>
      <c r="AK666" s="688">
        <v>0.60666001545133708</v>
      </c>
      <c r="AL666" s="634">
        <v>11.340206185567014</v>
      </c>
      <c r="AM666" s="631">
        <v>13.946318595725637</v>
      </c>
      <c r="AN666" s="631">
        <v>13.239815312499648</v>
      </c>
      <c r="AO666" s="235">
        <v>21.824110663778651</v>
      </c>
      <c r="AP666" s="808">
        <v>1.08</v>
      </c>
      <c r="AQ666" s="808">
        <v>0.97</v>
      </c>
      <c r="AR666" s="809"/>
      <c r="AS666" s="808">
        <v>0.85</v>
      </c>
      <c r="AT666" s="796">
        <v>0.73</v>
      </c>
      <c r="AU666" s="809"/>
      <c r="AV666" s="827">
        <v>0.64</v>
      </c>
      <c r="AW666" s="821">
        <v>0.57999999999999996</v>
      </c>
      <c r="AX666" s="811">
        <v>0.54</v>
      </c>
      <c r="AY666" s="811">
        <v>0.45</v>
      </c>
      <c r="AZ666" s="811">
        <v>0.34</v>
      </c>
      <c r="BA666" s="811">
        <v>0.26</v>
      </c>
      <c r="BB666" s="811">
        <v>0.15</v>
      </c>
      <c r="BC666" s="812">
        <v>0</v>
      </c>
      <c r="BD666" s="812">
        <v>0</v>
      </c>
      <c r="BE666" s="812">
        <v>0</v>
      </c>
      <c r="BF666" s="812">
        <v>0</v>
      </c>
      <c r="BG666" s="812">
        <v>0</v>
      </c>
      <c r="BH666" s="810">
        <v>6.59</v>
      </c>
      <c r="BI666" s="405">
        <v>11.340206185567014</v>
      </c>
      <c r="BJ666" s="405">
        <v>14.117647058823524</v>
      </c>
      <c r="BK666" s="405">
        <v>16.43835616438356</v>
      </c>
      <c r="BL666" s="306">
        <v>14.0625</v>
      </c>
      <c r="BM666" s="404">
        <v>10.344827586206918</v>
      </c>
      <c r="BN666" s="306">
        <v>7.4074074074073959</v>
      </c>
      <c r="BO666" s="306">
        <v>20</v>
      </c>
      <c r="BP666" s="306">
        <v>32.352941176470587</v>
      </c>
      <c r="BQ666" s="306">
        <v>30.76923076923077</v>
      </c>
      <c r="BR666" s="306">
        <v>73.333333333333343</v>
      </c>
      <c r="BS666" s="306">
        <v>0</v>
      </c>
      <c r="BT666" s="306">
        <v>0</v>
      </c>
      <c r="BU666" s="306">
        <v>0</v>
      </c>
      <c r="BV666" s="306">
        <v>0</v>
      </c>
      <c r="BW666" s="306">
        <v>0</v>
      </c>
      <c r="BX666" s="404">
        <v>15.344429978761541</v>
      </c>
      <c r="BY666" s="405">
        <v>18.614026984710314</v>
      </c>
      <c r="BZ666" s="788" t="s">
        <v>2442</v>
      </c>
      <c r="CA666" s="486">
        <v>-1.7504319908441754</v>
      </c>
      <c r="CB666" s="348">
        <v>15.977601481959171</v>
      </c>
      <c r="CC666" s="404">
        <v>64.538640167364008</v>
      </c>
      <c r="CD666" s="570">
        <v>1.1880000000000002</v>
      </c>
      <c r="CE666" s="419">
        <v>1.1998800000000003</v>
      </c>
      <c r="CF666" s="419">
        <v>1.2863913480000004</v>
      </c>
      <c r="CG666" s="419">
        <v>1.3791401641908005</v>
      </c>
      <c r="CH666" s="496">
        <v>1.4785761700289572</v>
      </c>
      <c r="CI666" s="416">
        <v>6.5319876822197589</v>
      </c>
      <c r="CJ666" s="405">
        <v>15.416539254707953</v>
      </c>
      <c r="CK666" s="457">
        <v>1.33</v>
      </c>
      <c r="CL666" s="458">
        <v>18.579999999999998</v>
      </c>
      <c r="CM666" s="458">
        <v>-22.15</v>
      </c>
      <c r="CN666" s="525">
        <v>2.42</v>
      </c>
      <c r="CO666" s="508">
        <v>-1.32</v>
      </c>
    </row>
    <row r="667" spans="1:93" ht="11.25" customHeight="1">
      <c r="A667" s="24" t="s">
        <v>2448</v>
      </c>
      <c r="B667" s="24" t="s">
        <v>2449</v>
      </c>
      <c r="C667" s="217" t="s">
        <v>1345</v>
      </c>
      <c r="D667" s="117">
        <v>5</v>
      </c>
      <c r="E667" s="24">
        <v>633</v>
      </c>
      <c r="F667" s="38" t="s">
        <v>2049</v>
      </c>
      <c r="G667" s="39" t="s">
        <v>2049</v>
      </c>
      <c r="H667" s="184">
        <v>35.700000000000003</v>
      </c>
      <c r="I667" s="227">
        <v>1.5775910364145658</v>
      </c>
      <c r="J667" s="126">
        <v>0.128</v>
      </c>
      <c r="K667" s="126">
        <v>0.14080000000000001</v>
      </c>
      <c r="L667" s="83">
        <v>10</v>
      </c>
      <c r="M667" s="140">
        <v>42048</v>
      </c>
      <c r="N667" s="27">
        <v>42053</v>
      </c>
      <c r="O667" s="28">
        <v>42081</v>
      </c>
      <c r="P667" s="26" t="s">
        <v>949</v>
      </c>
      <c r="Q667" s="1181"/>
      <c r="R667" s="224">
        <v>0.56320000000000003</v>
      </c>
      <c r="S667" s="231">
        <v>30.60869565217391</v>
      </c>
      <c r="T667" s="680">
        <v>62.440624604004569</v>
      </c>
      <c r="U667" s="227">
        <v>19.40217391304348</v>
      </c>
      <c r="V667" s="263">
        <v>12</v>
      </c>
      <c r="W667" s="161">
        <v>1.84</v>
      </c>
      <c r="X667" s="149">
        <v>2.0099999999999998</v>
      </c>
      <c r="Y667" s="155">
        <v>1.66</v>
      </c>
      <c r="Z667" s="149">
        <v>3.06</v>
      </c>
      <c r="AA667" s="156">
        <v>15.3</v>
      </c>
      <c r="AB667" s="432">
        <v>48.8</v>
      </c>
      <c r="AC667" s="440">
        <v>13.11</v>
      </c>
      <c r="AD667" s="443">
        <v>5.2</v>
      </c>
      <c r="AE667" s="443">
        <v>9.6300000000000008</v>
      </c>
      <c r="AF667" s="723">
        <v>17</v>
      </c>
      <c r="AG667" s="456">
        <v>6493</v>
      </c>
      <c r="AH667" s="653">
        <v>0.2</v>
      </c>
      <c r="AI667" s="767">
        <v>0.61</v>
      </c>
      <c r="AJ667" s="796" t="s">
        <v>462</v>
      </c>
      <c r="AK667" s="688" t="s">
        <v>462</v>
      </c>
      <c r="AL667" s="634">
        <v>10.344827586206895</v>
      </c>
      <c r="AM667" s="631">
        <v>71.784059847725331</v>
      </c>
      <c r="AN667" s="631" t="s">
        <v>462</v>
      </c>
      <c r="AO667" s="235" t="s">
        <v>462</v>
      </c>
      <c r="AP667" s="808">
        <v>0.51200000000000001</v>
      </c>
      <c r="AQ667" s="808">
        <v>0.46400000000000002</v>
      </c>
      <c r="AR667" s="809"/>
      <c r="AS667" s="808">
        <v>0.40400000000000003</v>
      </c>
      <c r="AT667" s="796">
        <v>0.10100000000000001</v>
      </c>
      <c r="AU667" s="809"/>
      <c r="AV667" s="827">
        <v>0</v>
      </c>
      <c r="AW667" s="827">
        <v>0</v>
      </c>
      <c r="AX667" s="812">
        <v>0</v>
      </c>
      <c r="AY667" s="812">
        <v>0</v>
      </c>
      <c r="AZ667" s="812">
        <v>0</v>
      </c>
      <c r="BA667" s="812">
        <v>0</v>
      </c>
      <c r="BB667" s="812">
        <v>0</v>
      </c>
      <c r="BC667" s="812">
        <v>0</v>
      </c>
      <c r="BD667" s="812">
        <v>0</v>
      </c>
      <c r="BE667" s="812">
        <v>0</v>
      </c>
      <c r="BF667" s="812">
        <v>0</v>
      </c>
      <c r="BG667" s="812">
        <v>0</v>
      </c>
      <c r="BH667" s="810">
        <v>1.4809999999999999</v>
      </c>
      <c r="BI667" s="405">
        <v>10.344827586206895</v>
      </c>
      <c r="BJ667" s="405">
        <v>14.851485148514843</v>
      </c>
      <c r="BK667" s="405">
        <v>300</v>
      </c>
      <c r="BL667" s="306">
        <v>0</v>
      </c>
      <c r="BM667" s="404">
        <v>0</v>
      </c>
      <c r="BN667" s="306">
        <v>0</v>
      </c>
      <c r="BO667" s="306">
        <v>0</v>
      </c>
      <c r="BP667" s="306">
        <v>0</v>
      </c>
      <c r="BQ667" s="306">
        <v>0</v>
      </c>
      <c r="BR667" s="306">
        <v>0</v>
      </c>
      <c r="BS667" s="306">
        <v>0</v>
      </c>
      <c r="BT667" s="306">
        <v>0</v>
      </c>
      <c r="BU667" s="306">
        <v>0</v>
      </c>
      <c r="BV667" s="306">
        <v>0</v>
      </c>
      <c r="BW667" s="306">
        <v>0</v>
      </c>
      <c r="BX667" s="404">
        <v>21.679754182314785</v>
      </c>
      <c r="BY667" s="405">
        <v>74.510583564941086</v>
      </c>
      <c r="BZ667" s="788" t="s">
        <v>2558</v>
      </c>
      <c r="CA667" s="486" t="s">
        <v>462</v>
      </c>
      <c r="CB667" s="348" t="s">
        <v>462</v>
      </c>
      <c r="CC667" s="404">
        <v>63.953913043478266</v>
      </c>
      <c r="CD667" s="570">
        <v>0.56320000000000003</v>
      </c>
      <c r="CE667" s="419">
        <v>0.61952000000000007</v>
      </c>
      <c r="CF667" s="419">
        <v>0.67917977600000012</v>
      </c>
      <c r="CG667" s="419">
        <v>0.74458478842880016</v>
      </c>
      <c r="CH667" s="496">
        <v>0.81628830355449367</v>
      </c>
      <c r="CI667" s="416">
        <v>3.4227728679832943</v>
      </c>
      <c r="CJ667" s="405">
        <v>9.5875990699812164</v>
      </c>
      <c r="CK667" s="457">
        <v>1.45</v>
      </c>
      <c r="CL667" s="458">
        <v>13.11</v>
      </c>
      <c r="CM667" s="458">
        <v>-9.76</v>
      </c>
      <c r="CN667" s="525">
        <v>-0.37</v>
      </c>
      <c r="CO667" s="508">
        <v>-2.2400000000000002</v>
      </c>
    </row>
    <row r="668" spans="1:93" ht="11.25" customHeight="1">
      <c r="A668" s="24" t="s">
        <v>594</v>
      </c>
      <c r="B668" s="24" t="s">
        <v>644</v>
      </c>
      <c r="C668" s="29" t="s">
        <v>496</v>
      </c>
      <c r="D668" s="199">
        <v>18</v>
      </c>
      <c r="E668" s="121">
        <v>167</v>
      </c>
      <c r="F668" s="38" t="s">
        <v>2049</v>
      </c>
      <c r="G668" s="39" t="s">
        <v>2049</v>
      </c>
      <c r="H668" s="184">
        <v>23.67</v>
      </c>
      <c r="I668" s="227">
        <v>2.5264047317279252</v>
      </c>
      <c r="J668" s="113">
        <v>0.1431</v>
      </c>
      <c r="K668" s="113">
        <v>0.14949999999999999</v>
      </c>
      <c r="L668" s="83">
        <v>4.4723969252270956</v>
      </c>
      <c r="M668" s="140">
        <v>42002</v>
      </c>
      <c r="N668" s="27">
        <v>42004</v>
      </c>
      <c r="O668" s="28">
        <v>42019</v>
      </c>
      <c r="P668" s="93" t="s">
        <v>1514</v>
      </c>
      <c r="Q668" s="201"/>
      <c r="R668" s="224">
        <v>0.59799999999999998</v>
      </c>
      <c r="S668" s="231">
        <v>72.926829268292678</v>
      </c>
      <c r="T668" s="647">
        <v>94.541361831911331</v>
      </c>
      <c r="U668" s="227">
        <v>28.86585365853659</v>
      </c>
      <c r="V668" s="492">
        <v>12</v>
      </c>
      <c r="W668" s="161">
        <v>0.82</v>
      </c>
      <c r="X668" s="149">
        <v>5.89</v>
      </c>
      <c r="Y668" s="155">
        <v>6.72</v>
      </c>
      <c r="Z668" s="149">
        <v>2.95</v>
      </c>
      <c r="AA668" s="156">
        <v>10.3</v>
      </c>
      <c r="AB668" s="432">
        <v>4.2</v>
      </c>
      <c r="AC668" s="440">
        <v>5.33</v>
      </c>
      <c r="AD668" s="443">
        <v>5.6</v>
      </c>
      <c r="AE668" s="440">
        <v>4.9000000000000004</v>
      </c>
      <c r="AF668" s="723">
        <v>4</v>
      </c>
      <c r="AG668" s="456">
        <v>303</v>
      </c>
      <c r="AH668" s="653">
        <v>0.9</v>
      </c>
      <c r="AI668" s="767">
        <v>0.83</v>
      </c>
      <c r="AJ668" s="796">
        <v>0.46033987160943951</v>
      </c>
      <c r="AK668" s="688">
        <v>0.64437646988614095</v>
      </c>
      <c r="AL668" s="634">
        <v>3.4707158351410028</v>
      </c>
      <c r="AM668" s="631">
        <v>2.9886691344815475</v>
      </c>
      <c r="AN668" s="631">
        <v>2.577903281012861</v>
      </c>
      <c r="AO668" s="235">
        <v>4.0006167225013156</v>
      </c>
      <c r="AP668" s="808">
        <v>0.57240000000000002</v>
      </c>
      <c r="AQ668" s="808">
        <v>0.55320000000000003</v>
      </c>
      <c r="AR668" s="809"/>
      <c r="AS668" s="808">
        <v>0.53439999999999999</v>
      </c>
      <c r="AT668" s="796">
        <v>0.52400000000000002</v>
      </c>
      <c r="AU668" s="832"/>
      <c r="AV668" s="821">
        <v>0.51200000000000001</v>
      </c>
      <c r="AW668" s="821">
        <v>0.504</v>
      </c>
      <c r="AX668" s="811">
        <v>0.48399999999999999</v>
      </c>
      <c r="AY668" s="811">
        <v>0.47199999999999998</v>
      </c>
      <c r="AZ668" s="811">
        <v>0.44800000000000001</v>
      </c>
      <c r="BA668" s="811">
        <v>0.41599999999999998</v>
      </c>
      <c r="BB668" s="811">
        <v>0.38667000000000001</v>
      </c>
      <c r="BC668" s="811">
        <v>0.36</v>
      </c>
      <c r="BD668" s="811">
        <v>0.34666999999999998</v>
      </c>
      <c r="BE668" s="811">
        <v>0.33333000000000002</v>
      </c>
      <c r="BF668" s="811">
        <v>0.32</v>
      </c>
      <c r="BG668" s="811">
        <v>0.30667</v>
      </c>
      <c r="BH668" s="810">
        <v>7.0733400000000017</v>
      </c>
      <c r="BI668" s="405">
        <v>3.4707158351410028</v>
      </c>
      <c r="BJ668" s="405">
        <v>3.5179640718562943</v>
      </c>
      <c r="BK668" s="405">
        <v>1.984732824427482</v>
      </c>
      <c r="BL668" s="306">
        <v>2.34375</v>
      </c>
      <c r="BM668" s="404">
        <v>1.5873015873015817</v>
      </c>
      <c r="BN668" s="306">
        <v>4.1322314049586861</v>
      </c>
      <c r="BO668" s="306">
        <v>2.5423728813559254</v>
      </c>
      <c r="BP668" s="306">
        <v>5.3571428571428603</v>
      </c>
      <c r="BQ668" s="306">
        <v>7.6923076923077094</v>
      </c>
      <c r="BR668" s="306">
        <v>7.5852794372462284</v>
      </c>
      <c r="BS668" s="306">
        <v>7.4083333333333501</v>
      </c>
      <c r="BT668" s="306">
        <v>3.8451553350448586</v>
      </c>
      <c r="BU668" s="306">
        <v>4.0020400204001882</v>
      </c>
      <c r="BV668" s="306">
        <v>4.165624999999995</v>
      </c>
      <c r="BW668" s="306">
        <v>4.3466918837838708</v>
      </c>
      <c r="BX668" s="404">
        <v>4.2654429442866686</v>
      </c>
      <c r="BY668" s="405">
        <v>1.9033459656638889</v>
      </c>
      <c r="BZ668" s="788" t="s">
        <v>52</v>
      </c>
      <c r="CA668" s="486">
        <v>-23.761545645795806</v>
      </c>
      <c r="CB668" s="348">
        <v>5.1043080127407858</v>
      </c>
      <c r="CC668" s="404">
        <v>39.503604128642323</v>
      </c>
      <c r="CD668" s="570">
        <v>0.59644079999999999</v>
      </c>
      <c r="CE668" s="419">
        <v>0.62823109463999993</v>
      </c>
      <c r="CF668" s="419">
        <v>0.65901441827735985</v>
      </c>
      <c r="CG668" s="419">
        <v>0.69130612477295039</v>
      </c>
      <c r="CH668" s="496">
        <v>0.72518012488682493</v>
      </c>
      <c r="CI668" s="416">
        <v>3.300172562577135</v>
      </c>
      <c r="CJ668" s="405">
        <v>13.942427387313625</v>
      </c>
      <c r="CK668" s="457">
        <v>0.43</v>
      </c>
      <c r="CL668" s="458">
        <v>28.04</v>
      </c>
      <c r="CM668" s="458">
        <v>-4.62</v>
      </c>
      <c r="CN668" s="525">
        <v>1.55</v>
      </c>
      <c r="CO668" s="508">
        <v>13.76</v>
      </c>
    </row>
    <row r="669" spans="1:93" ht="11.25" customHeight="1">
      <c r="A669" s="197" t="s">
        <v>3622</v>
      </c>
      <c r="B669" s="32" t="s">
        <v>3623</v>
      </c>
      <c r="C669" s="32" t="s">
        <v>728</v>
      </c>
      <c r="D669" s="200">
        <v>11</v>
      </c>
      <c r="E669" s="121">
        <v>301</v>
      </c>
      <c r="F669" s="40" t="s">
        <v>1572</v>
      </c>
      <c r="G669" s="42" t="s">
        <v>1572</v>
      </c>
      <c r="H669" s="185">
        <v>81.11</v>
      </c>
      <c r="I669" s="229">
        <v>2.0219455061028233</v>
      </c>
      <c r="J669" s="125">
        <v>0.37</v>
      </c>
      <c r="K669" s="125">
        <v>0.41</v>
      </c>
      <c r="L669" s="84">
        <v>10.810810810810811</v>
      </c>
      <c r="M669" s="215">
        <v>41927</v>
      </c>
      <c r="N669" s="44">
        <v>41929</v>
      </c>
      <c r="O669" s="34">
        <v>41950</v>
      </c>
      <c r="P669" s="268" t="s">
        <v>3616</v>
      </c>
      <c r="Q669" s="32"/>
      <c r="R669" s="192">
        <v>1.64</v>
      </c>
      <c r="S669" s="672">
        <v>70.995670995670991</v>
      </c>
      <c r="T669" s="673">
        <v>500.53721340558457</v>
      </c>
      <c r="U669" s="229">
        <v>35.112554112554115</v>
      </c>
      <c r="V669" s="493">
        <v>12</v>
      </c>
      <c r="W669" s="162">
        <v>2.31</v>
      </c>
      <c r="X669" s="150">
        <v>3.1</v>
      </c>
      <c r="Y669" s="157">
        <v>2.65</v>
      </c>
      <c r="Z669" s="150">
        <v>23.11</v>
      </c>
      <c r="AA669" s="158">
        <v>48.9</v>
      </c>
      <c r="AB669" s="434">
        <v>-2.1</v>
      </c>
      <c r="AC669" s="444">
        <v>16.55</v>
      </c>
      <c r="AD669" s="445">
        <v>0.9</v>
      </c>
      <c r="AE669" s="445">
        <v>11.33</v>
      </c>
      <c r="AF669" s="725">
        <v>27</v>
      </c>
      <c r="AG669" s="467">
        <v>35130</v>
      </c>
      <c r="AH669" s="679">
        <v>0.2</v>
      </c>
      <c r="AI669" s="769">
        <v>2.16</v>
      </c>
      <c r="AJ669" s="796">
        <v>15.860692179857933</v>
      </c>
      <c r="AK669" s="688">
        <v>0.45641251029467073</v>
      </c>
      <c r="AL669" s="634">
        <v>10.545454545454547</v>
      </c>
      <c r="AM669" s="631">
        <v>13.667003888087637</v>
      </c>
      <c r="AN669" s="631">
        <v>14.27462296187214</v>
      </c>
      <c r="AO669" s="235">
        <v>31.275704850106113</v>
      </c>
      <c r="AP669" s="808">
        <v>1.52</v>
      </c>
      <c r="AQ669" s="808">
        <v>1.375</v>
      </c>
      <c r="AR669" s="809"/>
      <c r="AS669" s="808">
        <v>1.19</v>
      </c>
      <c r="AT669" s="796">
        <v>1.0349999999999999</v>
      </c>
      <c r="AU669" s="809"/>
      <c r="AV669" s="821">
        <v>0.88</v>
      </c>
      <c r="AW669" s="821">
        <v>0.78</v>
      </c>
      <c r="AX669" s="811">
        <v>0.68</v>
      </c>
      <c r="AY669" s="811">
        <v>0.52500000000000002</v>
      </c>
      <c r="AZ669" s="811">
        <v>0.26500000000000001</v>
      </c>
      <c r="BA669" s="811">
        <v>0.215</v>
      </c>
      <c r="BB669" s="811">
        <v>0.1</v>
      </c>
      <c r="BC669" s="812">
        <v>0</v>
      </c>
      <c r="BD669" s="812">
        <v>0</v>
      </c>
      <c r="BE669" s="812">
        <v>0</v>
      </c>
      <c r="BF669" s="812">
        <v>0</v>
      </c>
      <c r="BG669" s="812">
        <v>0</v>
      </c>
      <c r="BH669" s="810">
        <v>8.5649999999999995</v>
      </c>
      <c r="BI669" s="405">
        <v>10.545454545454547</v>
      </c>
      <c r="BJ669" s="405">
        <v>15.54621848739497</v>
      </c>
      <c r="BK669" s="405">
        <v>14.975845410628018</v>
      </c>
      <c r="BL669" s="306">
        <v>17.613636363636353</v>
      </c>
      <c r="BM669" s="404">
        <v>12.820512820512819</v>
      </c>
      <c r="BN669" s="306">
        <v>14.705882352941169</v>
      </c>
      <c r="BO669" s="306">
        <v>29.523809523809529</v>
      </c>
      <c r="BP669" s="306">
        <v>98.113207547169807</v>
      </c>
      <c r="BQ669" s="306">
        <v>23.255813953488392</v>
      </c>
      <c r="BR669" s="306">
        <v>115</v>
      </c>
      <c r="BS669" s="306">
        <v>0</v>
      </c>
      <c r="BT669" s="306">
        <v>0</v>
      </c>
      <c r="BU669" s="306">
        <v>0</v>
      </c>
      <c r="BV669" s="306">
        <v>0</v>
      </c>
      <c r="BW669" s="306">
        <v>0</v>
      </c>
      <c r="BX669" s="404">
        <v>23.473358733669041</v>
      </c>
      <c r="BY669" s="405">
        <v>33.92810764969532</v>
      </c>
      <c r="BZ669" s="788" t="s">
        <v>2441</v>
      </c>
      <c r="CA669" s="486">
        <v>-18.81598564457915</v>
      </c>
      <c r="CB669" s="348">
        <v>16.296568467974964</v>
      </c>
      <c r="CC669" s="404">
        <v>63.429177489177491</v>
      </c>
      <c r="CD669" s="570">
        <v>1.5352000000000001</v>
      </c>
      <c r="CE669" s="420">
        <v>1.6887200000000002</v>
      </c>
      <c r="CF669" s="420">
        <v>1.8575920000000004</v>
      </c>
      <c r="CG669" s="420">
        <v>2.0433512000000005</v>
      </c>
      <c r="CH669" s="497">
        <v>2.2476863200000006</v>
      </c>
      <c r="CI669" s="421">
        <v>9.3725495200000033</v>
      </c>
      <c r="CJ669" s="409">
        <v>11.555356330908646</v>
      </c>
      <c r="CK669" s="468">
        <v>0.8</v>
      </c>
      <c r="CL669" s="469">
        <v>23.95</v>
      </c>
      <c r="CM669" s="469">
        <v>-1.81</v>
      </c>
      <c r="CN669" s="528">
        <v>10.57</v>
      </c>
      <c r="CO669" s="476">
        <v>10.26</v>
      </c>
    </row>
    <row r="670" spans="1:93">
      <c r="A670" s="278" t="s">
        <v>3563</v>
      </c>
      <c r="B670" s="173">
        <v>663</v>
      </c>
      <c r="C670" s="128" t="s">
        <v>3042</v>
      </c>
      <c r="D670" s="187">
        <v>14.621417797888386</v>
      </c>
      <c r="E670" s="6"/>
      <c r="F670" s="6"/>
      <c r="G670" s="6"/>
      <c r="H670" s="80">
        <v>63.413122171945702</v>
      </c>
      <c r="I670" s="280">
        <v>2.7761360150461263</v>
      </c>
      <c r="J670" s="282">
        <v>0.37607585046168546</v>
      </c>
      <c r="K670" s="282">
        <v>0.41323352599296131</v>
      </c>
      <c r="L670" s="649">
        <v>9.8803673476134168</v>
      </c>
      <c r="M670" s="6"/>
      <c r="N670" s="6"/>
      <c r="O670" s="6"/>
      <c r="P670" s="6"/>
      <c r="Q670" s="6"/>
      <c r="R670" s="80">
        <v>1.4963188460532935</v>
      </c>
      <c r="S670" s="771">
        <v>49.080993382048554</v>
      </c>
      <c r="T670" s="685">
        <v>139.95025008162733</v>
      </c>
      <c r="U670" s="772">
        <v>20.800239453412939</v>
      </c>
      <c r="V670" s="51"/>
      <c r="W670" s="80">
        <v>3.0486726998491727</v>
      </c>
      <c r="X670" s="280">
        <v>3.4114177978883853</v>
      </c>
      <c r="Y670" s="280">
        <v>3.0019457013574655</v>
      </c>
      <c r="Z670" s="280">
        <v>6.2281146304675703</v>
      </c>
      <c r="AA670" s="280">
        <v>17.525641025641018</v>
      </c>
      <c r="AB670" s="305">
        <v>17.12895927601809</v>
      </c>
      <c r="AC670" s="305">
        <v>8.4235746606334807</v>
      </c>
      <c r="AD670" s="305">
        <v>13.803092006033173</v>
      </c>
      <c r="AE670" s="305">
        <v>8.8064102564102598</v>
      </c>
      <c r="AF670" s="337">
        <v>12.182503770739064</v>
      </c>
      <c r="AG670" s="624">
        <v>21063.32277526395</v>
      </c>
      <c r="AH670" s="79">
        <v>3.1835444947209655</v>
      </c>
      <c r="AI670" s="80">
        <v>1.4109803921568631</v>
      </c>
      <c r="AJ670" s="843">
        <v>0.91945513961408276</v>
      </c>
      <c r="AK670" s="630">
        <v>1.0727177819957656</v>
      </c>
      <c r="AL670" s="992">
        <v>11.370233964132304</v>
      </c>
      <c r="AM670" s="993">
        <v>12.338318347141675</v>
      </c>
      <c r="AN670" s="993">
        <v>12.691323887513262</v>
      </c>
      <c r="AO670" s="996">
        <v>11.830999821687826</v>
      </c>
      <c r="AP670" s="837">
        <v>1.3951861028929806</v>
      </c>
      <c r="AQ670" s="837">
        <v>1.2527459566461103</v>
      </c>
      <c r="AR670" s="838"/>
      <c r="AS670" s="837">
        <v>1.1165522590826764</v>
      </c>
      <c r="AT670" s="837">
        <v>0.98412074453212561</v>
      </c>
      <c r="AU670" s="839"/>
      <c r="AV670" s="837">
        <v>0.83869984714615431</v>
      </c>
      <c r="AW670" s="841">
        <v>0.76767913484267147</v>
      </c>
      <c r="AX670" s="841">
        <v>0.79473803508344742</v>
      </c>
      <c r="AY670" s="841">
        <v>0.7069441624065399</v>
      </c>
      <c r="AZ670" s="841">
        <v>0.61396372909803432</v>
      </c>
      <c r="BA670" s="841">
        <v>0.53276374061967324</v>
      </c>
      <c r="BB670" s="841">
        <v>0.45604748452834698</v>
      </c>
      <c r="BC670" s="841">
        <v>0.40732088591095167</v>
      </c>
      <c r="BD670" s="841">
        <v>0.37887187829869112</v>
      </c>
      <c r="BE670" s="841">
        <v>0.36254717812562826</v>
      </c>
      <c r="BF670" s="841">
        <v>0.35651195698740779</v>
      </c>
      <c r="BG670" s="842">
        <v>0.34120071479525327</v>
      </c>
      <c r="BH670" s="837">
        <v>11.305893810996691</v>
      </c>
      <c r="BI670" s="411">
        <v>11.370233964132304</v>
      </c>
      <c r="BJ670" s="400">
        <v>12.197700237992116</v>
      </c>
      <c r="BK670" s="400">
        <v>13.45683599155425</v>
      </c>
      <c r="BL670" s="410">
        <v>17.338848681181386</v>
      </c>
      <c r="BM670" s="410">
        <v>9.2513537336191618</v>
      </c>
      <c r="BN670" s="396">
        <v>0</v>
      </c>
      <c r="BO670" s="396">
        <v>12.41878458661354</v>
      </c>
      <c r="BP670" s="396">
        <v>15.144287667465605</v>
      </c>
      <c r="BQ670" s="396">
        <v>15.241275313502944</v>
      </c>
      <c r="BR670" s="396">
        <v>16.821988651174703</v>
      </c>
      <c r="BS670" s="396">
        <v>11.962705646291827</v>
      </c>
      <c r="BT670" s="396">
        <v>7.5088728516905734</v>
      </c>
      <c r="BU670" s="396">
        <v>4.502779543744273</v>
      </c>
      <c r="BV670" s="396">
        <v>1.6928523770196158</v>
      </c>
      <c r="BW670" s="411">
        <v>4.4874590023477712</v>
      </c>
      <c r="BX670" s="410">
        <v>10.226398549888673</v>
      </c>
      <c r="BY670" s="411">
        <v>5.280822854258397</v>
      </c>
      <c r="BZ670" s="410"/>
      <c r="CA670" s="488">
        <v>-5.3327795508535516</v>
      </c>
      <c r="CB670" s="640">
        <v>15.467459902559387</v>
      </c>
      <c r="CC670" s="400">
        <v>69.834081506399315</v>
      </c>
      <c r="CD670" s="553">
        <v>1.5347047131822789</v>
      </c>
      <c r="CE670" s="422">
        <v>1.663981710517449</v>
      </c>
      <c r="CF670" s="422">
        <v>1.8105187665372486</v>
      </c>
      <c r="CG670" s="422">
        <v>1.9699604768878176</v>
      </c>
      <c r="CH670" s="589">
        <v>2.143443278371695</v>
      </c>
      <c r="CI670" s="423">
        <v>9.1226089454964896</v>
      </c>
      <c r="CJ670" s="411">
        <v>14.385995568488788</v>
      </c>
      <c r="CK670" s="623">
        <v>0.91076923076923078</v>
      </c>
      <c r="CL670" s="620">
        <v>26.368235294117639</v>
      </c>
      <c r="CM670" s="619">
        <v>-9.1601206636500798</v>
      </c>
      <c r="CN670" s="620">
        <v>1.9407993966817494</v>
      </c>
      <c r="CO670" s="621">
        <v>5.4979185520361975</v>
      </c>
    </row>
    <row r="671" spans="1:93">
      <c r="C671" s="32" t="s">
        <v>3043</v>
      </c>
      <c r="S671" s="46"/>
      <c r="T671" s="647"/>
      <c r="U671" s="46"/>
      <c r="AA671" s="149"/>
      <c r="AH671" s="655"/>
      <c r="AI671" s="656"/>
      <c r="AJ671" s="656"/>
      <c r="BL671" s="309"/>
      <c r="BM671" s="309"/>
      <c r="BN671" s="309"/>
      <c r="BO671" s="309"/>
      <c r="BP671" s="309"/>
      <c r="BQ671" s="309"/>
      <c r="BR671" s="309"/>
      <c r="BS671" s="309"/>
      <c r="BT671" s="309"/>
      <c r="BU671" s="309"/>
      <c r="BV671" s="309"/>
      <c r="BW671" s="309"/>
      <c r="BX671" s="309"/>
      <c r="BY671" s="309"/>
      <c r="BZ671" s="309"/>
      <c r="CB671" s="342"/>
      <c r="CC671" s="306"/>
    </row>
  </sheetData>
  <conditionalFormatting sqref="CB7:CB671">
    <cfRule type="cellIs" dxfId="3" priority="1" stopIfTrue="1" operator="greaterThan">
      <formula>11.99</formula>
    </cfRule>
    <cfRule type="cellIs" dxfId="2" priority="2" stopIfTrue="1" operator="lessThan">
      <formula>8</formula>
    </cfRule>
  </conditionalFormatting>
  <conditionalFormatting sqref="AL7:AO670 L7:L670 I7:I670">
    <cfRule type="cellIs" dxfId="1" priority="3" stopIfTrue="1" operator="lessThan">
      <formula>2</formula>
    </cfRule>
  </conditionalFormatting>
  <conditionalFormatting sqref="T7:T670">
    <cfRule type="cellIs" dxfId="0" priority="4" stopIfTrue="1" operator="lessThan">
      <formula>0</formula>
    </cfRule>
  </conditionalFormatting>
  <pageMargins left="0.3" right="0.2" top="0.44" bottom="0.45" header="0.5" footer="0.5"/>
  <pageSetup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0"/>
  <sheetViews>
    <sheetView topLeftCell="A500" workbookViewId="0">
      <selection activeCell="A521" sqref="A521"/>
    </sheetView>
  </sheetViews>
  <sheetFormatPr baseColWidth="10" defaultColWidth="8.83203125" defaultRowHeight="12" x14ac:dyDescent="0"/>
  <cols>
    <col min="1" max="1" width="19.6640625" customWidth="1"/>
    <col min="2" max="2" width="6.33203125" customWidth="1"/>
    <col min="3" max="3" width="4.33203125" customWidth="1"/>
    <col min="4" max="4" width="7.6640625" customWidth="1"/>
    <col min="5" max="8" width="5.6640625" customWidth="1"/>
    <col min="9" max="9" width="27.6640625" customWidth="1"/>
  </cols>
  <sheetData>
    <row r="1" spans="1:9">
      <c r="A1" s="190" t="s">
        <v>3194</v>
      </c>
      <c r="B1" s="6"/>
      <c r="C1" s="6"/>
      <c r="D1" s="6"/>
      <c r="E1" s="6"/>
      <c r="F1" s="77" t="s">
        <v>2574</v>
      </c>
      <c r="G1" s="6"/>
      <c r="H1" s="6"/>
      <c r="I1" s="6"/>
    </row>
    <row r="2" spans="1:9" ht="11" customHeight="1">
      <c r="A2" s="510" t="s">
        <v>3578</v>
      </c>
      <c r="B2" s="6"/>
      <c r="C2" s="6"/>
      <c r="D2" s="6"/>
      <c r="E2" s="6"/>
      <c r="F2" s="77"/>
      <c r="G2" s="6"/>
      <c r="H2" s="6"/>
      <c r="I2" s="6"/>
    </row>
    <row r="3" spans="1:9" ht="11" customHeight="1">
      <c r="A3" s="511" t="s">
        <v>3306</v>
      </c>
      <c r="B3" s="6"/>
      <c r="C3" s="6"/>
      <c r="D3" s="6"/>
      <c r="E3" s="6"/>
      <c r="F3" s="77"/>
      <c r="G3" s="6"/>
      <c r="H3" s="6"/>
      <c r="I3" s="6"/>
    </row>
    <row r="4" spans="1:9" ht="11" customHeight="1">
      <c r="A4" s="897" t="s">
        <v>3115</v>
      </c>
      <c r="B4" s="6"/>
      <c r="C4" s="6"/>
      <c r="D4" s="6"/>
      <c r="E4" s="6"/>
      <c r="F4" s="77"/>
      <c r="G4" s="6"/>
      <c r="H4" s="6"/>
      <c r="I4" s="6"/>
    </row>
    <row r="5" spans="1:9" ht="11" customHeight="1">
      <c r="A5" s="661" t="s">
        <v>1134</v>
      </c>
      <c r="B5" s="6"/>
      <c r="C5" s="6"/>
      <c r="D5" s="6"/>
      <c r="E5" s="6"/>
      <c r="F5" s="77"/>
      <c r="G5" s="6"/>
      <c r="H5" s="6"/>
      <c r="I5" s="6"/>
    </row>
    <row r="6" spans="1:9">
      <c r="A6" s="15"/>
      <c r="B6" s="22"/>
      <c r="C6" s="116" t="s">
        <v>2658</v>
      </c>
      <c r="D6" s="130" t="s">
        <v>2373</v>
      </c>
      <c r="E6" s="36" t="s">
        <v>2083</v>
      </c>
      <c r="F6" s="53" t="s">
        <v>2575</v>
      </c>
      <c r="G6" s="131" t="s">
        <v>2377</v>
      </c>
      <c r="H6" s="130"/>
      <c r="I6" s="16"/>
    </row>
    <row r="7" spans="1:9">
      <c r="A7" s="102" t="s">
        <v>3643</v>
      </c>
      <c r="B7" s="42" t="s">
        <v>3644</v>
      </c>
      <c r="C7" s="132" t="s">
        <v>1886</v>
      </c>
      <c r="D7" s="54" t="s">
        <v>2374</v>
      </c>
      <c r="E7" s="40" t="s">
        <v>2375</v>
      </c>
      <c r="F7" s="54" t="s">
        <v>2376</v>
      </c>
      <c r="G7" s="41" t="s">
        <v>2378</v>
      </c>
      <c r="H7" s="54" t="s">
        <v>3588</v>
      </c>
      <c r="I7" s="197" t="s">
        <v>1197</v>
      </c>
    </row>
    <row r="8" spans="1:9">
      <c r="A8" s="15" t="s">
        <v>240</v>
      </c>
      <c r="B8" s="16" t="s">
        <v>241</v>
      </c>
      <c r="C8" s="134">
        <v>40</v>
      </c>
      <c r="D8" s="136">
        <v>41262</v>
      </c>
      <c r="E8" s="36"/>
      <c r="F8" s="130"/>
      <c r="G8" s="37"/>
      <c r="H8" s="37" t="s">
        <v>1026</v>
      </c>
      <c r="I8" s="194" t="s">
        <v>2221</v>
      </c>
    </row>
    <row r="9" spans="1:9">
      <c r="A9" s="514" t="s">
        <v>1866</v>
      </c>
      <c r="B9" s="515" t="s">
        <v>1867</v>
      </c>
      <c r="C9" s="119">
        <v>8</v>
      </c>
      <c r="D9" s="137">
        <v>40431</v>
      </c>
      <c r="E9" s="38"/>
      <c r="F9" s="139" t="s">
        <v>1026</v>
      </c>
      <c r="G9" s="39"/>
      <c r="H9" s="39"/>
      <c r="I9" s="98" t="s">
        <v>1658</v>
      </c>
    </row>
    <row r="10" spans="1:9">
      <c r="A10" s="514" t="s">
        <v>20</v>
      </c>
      <c r="B10" s="515" t="s">
        <v>21</v>
      </c>
      <c r="C10" s="119">
        <v>8</v>
      </c>
      <c r="D10" s="137">
        <v>40471</v>
      </c>
      <c r="E10" s="38"/>
      <c r="F10" s="139" t="s">
        <v>1026</v>
      </c>
      <c r="G10" s="39"/>
      <c r="H10" s="39"/>
      <c r="I10" s="947" t="s">
        <v>3172</v>
      </c>
    </row>
    <row r="11" spans="1:9">
      <c r="A11" s="86" t="s">
        <v>518</v>
      </c>
      <c r="B11" s="24" t="s">
        <v>519</v>
      </c>
      <c r="C11" s="119">
        <v>7</v>
      </c>
      <c r="D11" s="137">
        <v>41341</v>
      </c>
      <c r="E11" s="38"/>
      <c r="F11" s="139"/>
      <c r="G11" s="39" t="s">
        <v>1026</v>
      </c>
      <c r="H11" s="39"/>
      <c r="I11" s="217" t="s">
        <v>2539</v>
      </c>
    </row>
    <row r="12" spans="1:9">
      <c r="A12" s="30" t="s">
        <v>986</v>
      </c>
      <c r="B12" s="32" t="s">
        <v>3008</v>
      </c>
      <c r="C12" s="135">
        <v>5</v>
      </c>
      <c r="D12" s="138">
        <v>40773</v>
      </c>
      <c r="E12" s="40"/>
      <c r="F12" s="54"/>
      <c r="G12" s="42"/>
      <c r="H12" s="42" t="s">
        <v>1026</v>
      </c>
      <c r="I12" s="107" t="s">
        <v>2121</v>
      </c>
    </row>
    <row r="13" spans="1:9">
      <c r="A13" s="15" t="s">
        <v>2109</v>
      </c>
      <c r="B13" s="16" t="s">
        <v>574</v>
      </c>
      <c r="C13" s="134">
        <v>12</v>
      </c>
      <c r="D13" s="136">
        <v>41395</v>
      </c>
      <c r="E13" s="36"/>
      <c r="F13" s="130"/>
      <c r="G13" s="37" t="s">
        <v>1026</v>
      </c>
      <c r="H13" s="37"/>
      <c r="I13" s="22" t="s">
        <v>3371</v>
      </c>
    </row>
    <row r="14" spans="1:9">
      <c r="A14" s="23" t="s">
        <v>1025</v>
      </c>
      <c r="B14" s="24" t="s">
        <v>2803</v>
      </c>
      <c r="C14" s="119">
        <v>39</v>
      </c>
      <c r="D14" s="137">
        <v>39477</v>
      </c>
      <c r="E14" s="38"/>
      <c r="F14" s="139"/>
      <c r="G14" s="39"/>
      <c r="H14" s="731" t="s">
        <v>1026</v>
      </c>
      <c r="I14" s="732" t="s">
        <v>2858</v>
      </c>
    </row>
    <row r="15" spans="1:9">
      <c r="A15" s="23" t="s">
        <v>697</v>
      </c>
      <c r="B15" s="24" t="s">
        <v>698</v>
      </c>
      <c r="C15" s="119">
        <v>7</v>
      </c>
      <c r="D15" s="137">
        <v>40431</v>
      </c>
      <c r="E15" s="38"/>
      <c r="F15" s="139" t="s">
        <v>1026</v>
      </c>
      <c r="G15" s="39"/>
      <c r="H15" s="39"/>
      <c r="I15" s="98" t="s">
        <v>2329</v>
      </c>
    </row>
    <row r="16" spans="1:9">
      <c r="A16" s="85" t="s">
        <v>2064</v>
      </c>
      <c r="B16" s="24" t="s">
        <v>2065</v>
      </c>
      <c r="C16" s="119">
        <v>8</v>
      </c>
      <c r="D16" s="137">
        <v>41250</v>
      </c>
      <c r="E16" s="38"/>
      <c r="F16" s="139" t="s">
        <v>1026</v>
      </c>
      <c r="G16" s="39"/>
      <c r="H16" s="39"/>
      <c r="I16" s="98" t="s">
        <v>1659</v>
      </c>
    </row>
    <row r="17" spans="1:9">
      <c r="A17" s="30" t="s">
        <v>248</v>
      </c>
      <c r="B17" s="32" t="s">
        <v>249</v>
      </c>
      <c r="C17" s="135">
        <v>5</v>
      </c>
      <c r="D17" s="138">
        <v>41675</v>
      </c>
      <c r="E17" s="40"/>
      <c r="F17" s="54" t="s">
        <v>1026</v>
      </c>
      <c r="G17" s="42"/>
      <c r="H17" s="42"/>
      <c r="I17" s="29" t="s">
        <v>1260</v>
      </c>
    </row>
    <row r="18" spans="1:9">
      <c r="A18" s="129" t="s">
        <v>376</v>
      </c>
      <c r="B18" s="16" t="s">
        <v>377</v>
      </c>
      <c r="C18" s="134">
        <v>31</v>
      </c>
      <c r="D18" s="136">
        <v>39770</v>
      </c>
      <c r="E18" s="36"/>
      <c r="F18" s="130"/>
      <c r="G18" s="37" t="s">
        <v>1026</v>
      </c>
      <c r="H18" s="131"/>
      <c r="I18" s="128" t="s">
        <v>1485</v>
      </c>
    </row>
    <row r="19" spans="1:9">
      <c r="A19" s="514" t="s">
        <v>3197</v>
      </c>
      <c r="B19" s="515" t="s">
        <v>2219</v>
      </c>
      <c r="C19" s="119">
        <v>8</v>
      </c>
      <c r="D19" s="137">
        <v>40457</v>
      </c>
      <c r="E19" s="38"/>
      <c r="F19" s="139" t="s">
        <v>1026</v>
      </c>
      <c r="G19" s="39"/>
      <c r="H19" s="17"/>
      <c r="I19" s="91" t="s">
        <v>1766</v>
      </c>
    </row>
    <row r="20" spans="1:9">
      <c r="A20" s="23" t="s">
        <v>3168</v>
      </c>
      <c r="B20" s="24" t="s">
        <v>3169</v>
      </c>
      <c r="C20" s="119">
        <v>8</v>
      </c>
      <c r="D20" s="137">
        <v>41030</v>
      </c>
      <c r="E20" s="38" t="s">
        <v>1026</v>
      </c>
      <c r="F20" s="139"/>
      <c r="G20" s="39"/>
      <c r="H20" s="17"/>
      <c r="I20" s="24" t="s">
        <v>1103</v>
      </c>
    </row>
    <row r="21" spans="1:9">
      <c r="A21" s="295" t="s">
        <v>3144</v>
      </c>
      <c r="B21" s="515" t="s">
        <v>3044</v>
      </c>
      <c r="C21" s="119">
        <v>23</v>
      </c>
      <c r="D21" s="137">
        <v>40382</v>
      </c>
      <c r="E21" s="38"/>
      <c r="F21" s="139" t="s">
        <v>1026</v>
      </c>
      <c r="G21" s="39"/>
      <c r="H21" s="17"/>
      <c r="I21" s="947" t="s">
        <v>3172</v>
      </c>
    </row>
    <row r="22" spans="1:9">
      <c r="A22" s="519" t="s">
        <v>1202</v>
      </c>
      <c r="B22" s="520" t="s">
        <v>1196</v>
      </c>
      <c r="C22" s="135">
        <v>38</v>
      </c>
      <c r="D22" s="138">
        <v>39924</v>
      </c>
      <c r="E22" s="40" t="s">
        <v>1026</v>
      </c>
      <c r="F22" s="54"/>
      <c r="G22" s="42"/>
      <c r="H22" s="41"/>
      <c r="I22" s="197" t="s">
        <v>220</v>
      </c>
    </row>
    <row r="23" spans="1:9">
      <c r="A23" s="15" t="s">
        <v>3606</v>
      </c>
      <c r="B23" s="16" t="s">
        <v>3607</v>
      </c>
      <c r="C23" s="134">
        <v>9</v>
      </c>
      <c r="D23" s="136">
        <v>41488</v>
      </c>
      <c r="E23" s="36" t="s">
        <v>1026</v>
      </c>
      <c r="F23" s="130"/>
      <c r="G23" s="37"/>
      <c r="H23" s="37"/>
      <c r="I23" s="194"/>
    </row>
    <row r="24" spans="1:9">
      <c r="A24" s="23" t="s">
        <v>3205</v>
      </c>
      <c r="B24" s="24" t="s">
        <v>3206</v>
      </c>
      <c r="C24" s="119">
        <v>7</v>
      </c>
      <c r="D24" s="137">
        <v>41142</v>
      </c>
      <c r="E24" s="38"/>
      <c r="F24" s="139" t="s">
        <v>1026</v>
      </c>
      <c r="G24" s="39"/>
      <c r="H24" s="39"/>
      <c r="I24" s="217" t="s">
        <v>3183</v>
      </c>
    </row>
    <row r="25" spans="1:9">
      <c r="A25" s="516" t="s">
        <v>2282</v>
      </c>
      <c r="B25" s="517" t="s">
        <v>2283</v>
      </c>
      <c r="C25" s="119">
        <v>32</v>
      </c>
      <c r="D25" s="137">
        <v>40029</v>
      </c>
      <c r="E25" s="38" t="s">
        <v>1026</v>
      </c>
      <c r="F25" s="139"/>
      <c r="G25" s="39"/>
      <c r="H25" s="39"/>
      <c r="I25" s="98" t="s">
        <v>1587</v>
      </c>
    </row>
    <row r="26" spans="1:9">
      <c r="A26" s="23" t="s">
        <v>2302</v>
      </c>
      <c r="B26" s="24" t="s">
        <v>606</v>
      </c>
      <c r="C26" s="119">
        <v>22</v>
      </c>
      <c r="D26" s="137">
        <v>41214</v>
      </c>
      <c r="E26" s="38" t="s">
        <v>1026</v>
      </c>
      <c r="F26" s="139"/>
      <c r="G26" s="39"/>
      <c r="H26" s="39"/>
      <c r="I26" s="98"/>
    </row>
    <row r="27" spans="1:9">
      <c r="A27" s="519" t="s">
        <v>1674</v>
      </c>
      <c r="B27" s="520" t="s">
        <v>3499</v>
      </c>
      <c r="C27" s="135">
        <v>25</v>
      </c>
      <c r="D27" s="138">
        <v>40426</v>
      </c>
      <c r="E27" s="40"/>
      <c r="F27" s="54" t="s">
        <v>1026</v>
      </c>
      <c r="G27" s="42"/>
      <c r="H27" s="42"/>
      <c r="I27" s="107" t="s">
        <v>2906</v>
      </c>
    </row>
    <row r="28" spans="1:9">
      <c r="A28" s="518" t="s">
        <v>2557</v>
      </c>
      <c r="B28" s="507" t="s">
        <v>107</v>
      </c>
      <c r="C28" s="134">
        <v>30</v>
      </c>
      <c r="D28" s="136">
        <v>39727</v>
      </c>
      <c r="E28" s="36" t="s">
        <v>1026</v>
      </c>
      <c r="F28" s="130"/>
      <c r="G28" s="37"/>
      <c r="H28" s="37"/>
      <c r="I28" s="194" t="s">
        <v>1123</v>
      </c>
    </row>
    <row r="29" spans="1:9">
      <c r="A29" s="23" t="s">
        <v>43</v>
      </c>
      <c r="B29" s="24" t="s">
        <v>216</v>
      </c>
      <c r="C29" s="119">
        <v>30</v>
      </c>
      <c r="D29" s="137">
        <v>40476</v>
      </c>
      <c r="E29" s="38"/>
      <c r="F29" s="139" t="s">
        <v>1026</v>
      </c>
      <c r="G29" s="39"/>
      <c r="H29" s="39"/>
      <c r="I29" s="29" t="s">
        <v>260</v>
      </c>
    </row>
    <row r="30" spans="1:9">
      <c r="A30" s="516" t="s">
        <v>3490</v>
      </c>
      <c r="B30" s="517" t="s">
        <v>3493</v>
      </c>
      <c r="C30" s="119">
        <v>37</v>
      </c>
      <c r="D30" s="137">
        <v>39944</v>
      </c>
      <c r="E30" s="38" t="s">
        <v>1026</v>
      </c>
      <c r="F30" s="139"/>
      <c r="G30" s="39"/>
      <c r="H30" s="39"/>
      <c r="I30" s="98" t="s">
        <v>498</v>
      </c>
    </row>
    <row r="31" spans="1:9">
      <c r="A31" s="899" t="s">
        <v>1270</v>
      </c>
      <c r="B31" s="898" t="s">
        <v>682</v>
      </c>
      <c r="C31" s="119">
        <v>5</v>
      </c>
      <c r="D31" s="137">
        <v>41898</v>
      </c>
      <c r="E31" s="38"/>
      <c r="F31" s="139"/>
      <c r="G31" s="39"/>
      <c r="H31" s="39" t="s">
        <v>1026</v>
      </c>
      <c r="I31" s="98"/>
    </row>
    <row r="32" spans="1:9">
      <c r="A32" s="193" t="s">
        <v>674</v>
      </c>
      <c r="B32" s="32" t="s">
        <v>2445</v>
      </c>
      <c r="C32" s="135">
        <v>17</v>
      </c>
      <c r="D32" s="138">
        <v>40731</v>
      </c>
      <c r="E32" s="40"/>
      <c r="F32" s="54"/>
      <c r="G32" s="42" t="s">
        <v>1026</v>
      </c>
      <c r="H32" s="42"/>
      <c r="I32" s="107" t="s">
        <v>1976</v>
      </c>
    </row>
    <row r="33" spans="1:9">
      <c r="A33" s="15" t="s">
        <v>2279</v>
      </c>
      <c r="B33" s="16" t="s">
        <v>3204</v>
      </c>
      <c r="C33" s="134">
        <v>9</v>
      </c>
      <c r="D33" s="136">
        <v>41535</v>
      </c>
      <c r="E33" s="36"/>
      <c r="F33" s="130" t="s">
        <v>1026</v>
      </c>
      <c r="G33" s="37"/>
      <c r="H33" s="37"/>
      <c r="I33" s="194" t="s">
        <v>1408</v>
      </c>
    </row>
    <row r="34" spans="1:9">
      <c r="A34" s="940" t="s">
        <v>1562</v>
      </c>
      <c r="B34" s="515" t="s">
        <v>3161</v>
      </c>
      <c r="C34" s="119">
        <v>12</v>
      </c>
      <c r="D34" s="137">
        <v>40431</v>
      </c>
      <c r="E34" s="38"/>
      <c r="F34" s="139" t="s">
        <v>1026</v>
      </c>
      <c r="G34" s="39"/>
      <c r="H34" s="39"/>
      <c r="I34" s="98" t="s">
        <v>1203</v>
      </c>
    </row>
    <row r="35" spans="1:9">
      <c r="A35" s="23" t="s">
        <v>2149</v>
      </c>
      <c r="B35" s="24" t="s">
        <v>1379</v>
      </c>
      <c r="C35" s="119">
        <v>8</v>
      </c>
      <c r="D35" s="137">
        <v>41680</v>
      </c>
      <c r="E35" s="38" t="s">
        <v>1026</v>
      </c>
      <c r="F35" s="139"/>
      <c r="G35" s="39"/>
      <c r="H35" s="39"/>
      <c r="I35" s="98"/>
    </row>
    <row r="36" spans="1:9">
      <c r="A36" s="514" t="s">
        <v>2720</v>
      </c>
      <c r="B36" s="515" t="s">
        <v>1381</v>
      </c>
      <c r="C36" s="119">
        <v>6</v>
      </c>
      <c r="D36" s="137">
        <v>40476</v>
      </c>
      <c r="E36" s="38"/>
      <c r="F36" s="139" t="s">
        <v>1026</v>
      </c>
      <c r="G36" s="39"/>
      <c r="H36" s="39"/>
      <c r="I36" s="98" t="s">
        <v>3146</v>
      </c>
    </row>
    <row r="37" spans="1:9">
      <c r="A37" s="30" t="s">
        <v>2613</v>
      </c>
      <c r="B37" s="32" t="s">
        <v>926</v>
      </c>
      <c r="C37" s="135">
        <v>6</v>
      </c>
      <c r="D37" s="138">
        <v>42006</v>
      </c>
      <c r="E37" s="40" t="s">
        <v>1026</v>
      </c>
      <c r="F37" s="54"/>
      <c r="G37" s="42"/>
      <c r="H37" s="42"/>
      <c r="I37" s="35"/>
    </row>
    <row r="38" spans="1:9">
      <c r="A38" s="15" t="s">
        <v>621</v>
      </c>
      <c r="B38" s="16" t="s">
        <v>622</v>
      </c>
      <c r="C38" s="134">
        <v>5</v>
      </c>
      <c r="D38" s="136">
        <v>40444</v>
      </c>
      <c r="E38" s="36"/>
      <c r="F38" s="130"/>
      <c r="G38" s="37" t="s">
        <v>1026</v>
      </c>
      <c r="H38" s="37"/>
      <c r="I38" s="194" t="s">
        <v>631</v>
      </c>
    </row>
    <row r="39" spans="1:9">
      <c r="A39" s="295" t="s">
        <v>229</v>
      </c>
      <c r="B39" s="515" t="s">
        <v>951</v>
      </c>
      <c r="C39" s="119">
        <v>7</v>
      </c>
      <c r="D39" s="137">
        <v>40442</v>
      </c>
      <c r="E39" s="38"/>
      <c r="F39" s="139" t="s">
        <v>1026</v>
      </c>
      <c r="G39" s="39"/>
      <c r="H39" s="39"/>
      <c r="I39" s="98" t="s">
        <v>1621</v>
      </c>
    </row>
    <row r="40" spans="1:9">
      <c r="A40" s="23" t="s">
        <v>323</v>
      </c>
      <c r="B40" s="24" t="s">
        <v>324</v>
      </c>
      <c r="C40" s="119">
        <v>5</v>
      </c>
      <c r="D40" s="137">
        <v>41586</v>
      </c>
      <c r="E40" s="38"/>
      <c r="F40" s="139" t="s">
        <v>1026</v>
      </c>
      <c r="G40" s="39"/>
      <c r="H40" s="39"/>
      <c r="I40" s="98" t="s">
        <v>1408</v>
      </c>
    </row>
    <row r="41" spans="1:9">
      <c r="A41" s="514" t="s">
        <v>2137</v>
      </c>
      <c r="B41" s="515" t="s">
        <v>2138</v>
      </c>
      <c r="C41" s="119">
        <v>8</v>
      </c>
      <c r="D41" s="137">
        <v>41418</v>
      </c>
      <c r="E41" s="38"/>
      <c r="F41" s="139" t="s">
        <v>1026</v>
      </c>
      <c r="G41" s="39"/>
      <c r="H41" s="39"/>
      <c r="I41" s="98" t="s">
        <v>1789</v>
      </c>
    </row>
    <row r="42" spans="1:9">
      <c r="A42" s="30" t="s">
        <v>3734</v>
      </c>
      <c r="B42" s="32" t="s">
        <v>3735</v>
      </c>
      <c r="C42" s="135">
        <v>6</v>
      </c>
      <c r="D42" s="138">
        <v>40463</v>
      </c>
      <c r="E42" s="40"/>
      <c r="F42" s="54" t="s">
        <v>1026</v>
      </c>
      <c r="G42" s="42"/>
      <c r="H42" s="42"/>
      <c r="I42" s="35" t="s">
        <v>260</v>
      </c>
    </row>
    <row r="43" spans="1:9">
      <c r="A43" s="15" t="s">
        <v>1513</v>
      </c>
      <c r="B43" s="16" t="s">
        <v>3709</v>
      </c>
      <c r="C43" s="134">
        <v>20</v>
      </c>
      <c r="D43" s="136">
        <v>39881</v>
      </c>
      <c r="E43" s="36" t="s">
        <v>1026</v>
      </c>
      <c r="F43" s="130"/>
      <c r="G43" s="37"/>
      <c r="H43" s="37"/>
      <c r="I43" s="194" t="s">
        <v>335</v>
      </c>
    </row>
    <row r="44" spans="1:9">
      <c r="A44" s="86" t="s">
        <v>3528</v>
      </c>
      <c r="B44" s="24" t="s">
        <v>289</v>
      </c>
      <c r="C44" s="119">
        <v>37</v>
      </c>
      <c r="D44" s="137">
        <v>40862</v>
      </c>
      <c r="E44" s="38"/>
      <c r="F44" s="139" t="s">
        <v>1026</v>
      </c>
      <c r="G44" s="39"/>
      <c r="H44" s="39"/>
      <c r="I44" s="98" t="s">
        <v>2248</v>
      </c>
    </row>
    <row r="45" spans="1:9">
      <c r="A45" s="23" t="s">
        <v>866</v>
      </c>
      <c r="B45" s="24" t="s">
        <v>3657</v>
      </c>
      <c r="C45" s="119">
        <v>7</v>
      </c>
      <c r="D45" s="137">
        <v>40477</v>
      </c>
      <c r="E45" s="38"/>
      <c r="F45" s="139" t="s">
        <v>1026</v>
      </c>
      <c r="G45" s="39"/>
      <c r="H45" s="39"/>
      <c r="I45" s="29" t="s">
        <v>260</v>
      </c>
    </row>
    <row r="46" spans="1:9">
      <c r="A46" s="516" t="s">
        <v>2772</v>
      </c>
      <c r="B46" s="517" t="s">
        <v>2773</v>
      </c>
      <c r="C46" s="119">
        <v>34</v>
      </c>
      <c r="D46" s="137">
        <v>40112</v>
      </c>
      <c r="E46" s="38"/>
      <c r="F46" s="139" t="s">
        <v>1026</v>
      </c>
      <c r="G46" s="39"/>
      <c r="H46" s="39"/>
      <c r="I46" s="98" t="s">
        <v>529</v>
      </c>
    </row>
    <row r="47" spans="1:9">
      <c r="A47" s="521" t="s">
        <v>1732</v>
      </c>
      <c r="B47" s="522" t="s">
        <v>1733</v>
      </c>
      <c r="C47" s="135">
        <v>7</v>
      </c>
      <c r="D47" s="138">
        <v>40431</v>
      </c>
      <c r="E47" s="40"/>
      <c r="F47" s="54" t="s">
        <v>1026</v>
      </c>
      <c r="G47" s="42"/>
      <c r="H47" s="42"/>
      <c r="I47" s="107" t="s">
        <v>3102</v>
      </c>
    </row>
    <row r="48" spans="1:9">
      <c r="A48" s="1010" t="s">
        <v>830</v>
      </c>
      <c r="B48" s="507" t="s">
        <v>3343</v>
      </c>
      <c r="C48" s="134">
        <v>8</v>
      </c>
      <c r="D48" s="136">
        <v>40962</v>
      </c>
      <c r="E48" s="36" t="s">
        <v>1026</v>
      </c>
      <c r="F48" s="130"/>
      <c r="G48" s="37"/>
      <c r="H48" s="37"/>
      <c r="I48" s="373" t="s">
        <v>2553</v>
      </c>
    </row>
    <row r="49" spans="1:9">
      <c r="A49" s="86" t="s">
        <v>2982</v>
      </c>
      <c r="B49" s="24" t="s">
        <v>2983</v>
      </c>
      <c r="C49" s="119">
        <v>8</v>
      </c>
      <c r="D49" s="137">
        <v>41904</v>
      </c>
      <c r="E49" s="38" t="s">
        <v>1026</v>
      </c>
      <c r="F49" s="139"/>
      <c r="G49" s="39"/>
      <c r="H49" s="39"/>
      <c r="I49" s="98"/>
    </row>
    <row r="50" spans="1:9">
      <c r="A50" s="23" t="s">
        <v>2597</v>
      </c>
      <c r="B50" s="24" t="s">
        <v>2598</v>
      </c>
      <c r="C50" s="119">
        <v>5</v>
      </c>
      <c r="D50" s="137">
        <v>41904</v>
      </c>
      <c r="E50" s="38" t="s">
        <v>1026</v>
      </c>
      <c r="F50" s="139"/>
      <c r="G50" s="39"/>
      <c r="H50" s="39"/>
      <c r="I50" s="98"/>
    </row>
    <row r="51" spans="1:9">
      <c r="A51" s="23" t="s">
        <v>1672</v>
      </c>
      <c r="B51" s="24" t="s">
        <v>1673</v>
      </c>
      <c r="C51" s="119">
        <v>6</v>
      </c>
      <c r="D51" s="137">
        <v>40444</v>
      </c>
      <c r="E51" s="38"/>
      <c r="F51" s="139" t="s">
        <v>1026</v>
      </c>
      <c r="G51" s="39"/>
      <c r="H51" s="39"/>
      <c r="I51" s="29" t="s">
        <v>260</v>
      </c>
    </row>
    <row r="52" spans="1:9">
      <c r="A52" s="1011" t="s">
        <v>2101</v>
      </c>
      <c r="B52" s="522" t="s">
        <v>125</v>
      </c>
      <c r="C52" s="135">
        <v>11</v>
      </c>
      <c r="D52" s="138">
        <v>41243</v>
      </c>
      <c r="E52" s="40"/>
      <c r="F52" s="54" t="s">
        <v>1026</v>
      </c>
      <c r="G52" s="42"/>
      <c r="H52" s="42"/>
      <c r="I52" s="107" t="s">
        <v>3213</v>
      </c>
    </row>
    <row r="53" spans="1:9">
      <c r="A53" s="512" t="s">
        <v>763</v>
      </c>
      <c r="B53" s="513" t="s">
        <v>764</v>
      </c>
      <c r="C53" s="134">
        <v>7</v>
      </c>
      <c r="D53" s="136">
        <v>40458</v>
      </c>
      <c r="E53" s="36"/>
      <c r="F53" s="130" t="s">
        <v>1026</v>
      </c>
      <c r="G53" s="37"/>
      <c r="H53" s="37"/>
      <c r="I53" s="98" t="s">
        <v>554</v>
      </c>
    </row>
    <row r="54" spans="1:9">
      <c r="A54" s="23" t="s">
        <v>3038</v>
      </c>
      <c r="B54" s="24" t="s">
        <v>3039</v>
      </c>
      <c r="C54" s="119">
        <v>18</v>
      </c>
      <c r="D54" s="137">
        <v>40491</v>
      </c>
      <c r="E54" s="38"/>
      <c r="F54" s="139" t="s">
        <v>1026</v>
      </c>
      <c r="G54" s="39"/>
      <c r="H54" s="39"/>
      <c r="I54" s="29" t="s">
        <v>260</v>
      </c>
    </row>
    <row r="55" spans="1:9">
      <c r="A55" s="765" t="s">
        <v>2491</v>
      </c>
      <c r="B55" s="517" t="s">
        <v>305</v>
      </c>
      <c r="C55" s="119">
        <v>7</v>
      </c>
      <c r="D55" s="137">
        <v>41149</v>
      </c>
      <c r="E55" s="38" t="s">
        <v>1026</v>
      </c>
      <c r="F55" s="139"/>
      <c r="G55" s="39"/>
      <c r="H55" s="39"/>
      <c r="I55" s="217" t="s">
        <v>2553</v>
      </c>
    </row>
    <row r="56" spans="1:9">
      <c r="A56" s="86" t="s">
        <v>2413</v>
      </c>
      <c r="B56" s="24" t="s">
        <v>2414</v>
      </c>
      <c r="C56" s="119">
        <v>9</v>
      </c>
      <c r="D56" s="137">
        <v>41381</v>
      </c>
      <c r="E56" s="38" t="s">
        <v>1026</v>
      </c>
      <c r="F56" s="139"/>
      <c r="G56" s="39"/>
      <c r="H56" s="39"/>
      <c r="I56" s="29"/>
    </row>
    <row r="57" spans="1:9">
      <c r="A57" s="519" t="s">
        <v>469</v>
      </c>
      <c r="B57" s="520" t="s">
        <v>108</v>
      </c>
      <c r="C57" s="135">
        <v>39</v>
      </c>
      <c r="D57" s="138">
        <v>39727</v>
      </c>
      <c r="E57" s="40" t="s">
        <v>1026</v>
      </c>
      <c r="F57" s="54"/>
      <c r="G57" s="42"/>
      <c r="H57" s="42"/>
      <c r="I57" s="107" t="s">
        <v>307</v>
      </c>
    </row>
    <row r="58" spans="1:9">
      <c r="A58" s="512" t="s">
        <v>3007</v>
      </c>
      <c r="B58" s="513" t="s">
        <v>1482</v>
      </c>
      <c r="C58" s="134">
        <v>6</v>
      </c>
      <c r="D58" s="136">
        <v>40850</v>
      </c>
      <c r="E58" s="36"/>
      <c r="F58" s="130" t="s">
        <v>1026</v>
      </c>
      <c r="G58" s="37"/>
      <c r="H58" s="37"/>
      <c r="I58" s="194" t="s">
        <v>3214</v>
      </c>
    </row>
    <row r="59" spans="1:9">
      <c r="A59" s="23" t="s">
        <v>2437</v>
      </c>
      <c r="B59" s="24" t="s">
        <v>2438</v>
      </c>
      <c r="C59" s="119">
        <v>11</v>
      </c>
      <c r="D59" s="137">
        <v>41885</v>
      </c>
      <c r="E59" s="38"/>
      <c r="F59" s="139" t="s">
        <v>1026</v>
      </c>
      <c r="G59" s="39"/>
      <c r="H59" s="39"/>
      <c r="I59" s="98" t="s">
        <v>2662</v>
      </c>
    </row>
    <row r="60" spans="1:9">
      <c r="A60" s="23" t="s">
        <v>901</v>
      </c>
      <c r="B60" s="24" t="s">
        <v>1276</v>
      </c>
      <c r="C60" s="119">
        <v>6</v>
      </c>
      <c r="D60" s="137">
        <v>42008</v>
      </c>
      <c r="E60" s="38"/>
      <c r="F60" s="139" t="s">
        <v>1026</v>
      </c>
      <c r="G60" s="39"/>
      <c r="H60" s="39"/>
      <c r="I60" s="29" t="s">
        <v>130</v>
      </c>
    </row>
    <row r="61" spans="1:9">
      <c r="A61" s="23" t="s">
        <v>2992</v>
      </c>
      <c r="B61" s="24" t="s">
        <v>2993</v>
      </c>
      <c r="C61" s="119">
        <v>13</v>
      </c>
      <c r="D61" s="137">
        <v>40826</v>
      </c>
      <c r="E61" s="38"/>
      <c r="F61" s="139" t="s">
        <v>1026</v>
      </c>
      <c r="G61" s="39"/>
      <c r="H61" s="39"/>
      <c r="I61" s="29" t="s">
        <v>2936</v>
      </c>
    </row>
    <row r="62" spans="1:9">
      <c r="A62" s="30" t="s">
        <v>2205</v>
      </c>
      <c r="B62" s="32" t="s">
        <v>786</v>
      </c>
      <c r="C62" s="135">
        <v>7</v>
      </c>
      <c r="D62" s="138">
        <v>41853</v>
      </c>
      <c r="E62" s="40"/>
      <c r="F62" s="54" t="s">
        <v>1026</v>
      </c>
      <c r="G62" s="42"/>
      <c r="H62" s="42"/>
      <c r="I62" s="107" t="s">
        <v>2662</v>
      </c>
    </row>
    <row r="63" spans="1:9">
      <c r="A63" s="15" t="s">
        <v>1986</v>
      </c>
      <c r="B63" s="16" t="s">
        <v>1987</v>
      </c>
      <c r="C63" s="134">
        <v>5</v>
      </c>
      <c r="D63" s="136">
        <v>42046</v>
      </c>
      <c r="E63" s="36" t="s">
        <v>1026</v>
      </c>
      <c r="F63" s="130"/>
      <c r="G63" s="37"/>
      <c r="H63" s="37"/>
      <c r="I63" s="22"/>
    </row>
    <row r="64" spans="1:9">
      <c r="A64" s="23" t="s">
        <v>3195</v>
      </c>
      <c r="B64" s="24" t="s">
        <v>3196</v>
      </c>
      <c r="C64" s="119">
        <v>5</v>
      </c>
      <c r="D64" s="137">
        <v>40464</v>
      </c>
      <c r="E64" s="38"/>
      <c r="F64" s="139" t="s">
        <v>1026</v>
      </c>
      <c r="G64" s="39"/>
      <c r="H64" s="39"/>
      <c r="I64" s="98" t="s">
        <v>411</v>
      </c>
    </row>
    <row r="65" spans="1:9">
      <c r="A65" s="86" t="s">
        <v>2059</v>
      </c>
      <c r="B65" s="24" t="s">
        <v>3234</v>
      </c>
      <c r="C65" s="119">
        <v>13</v>
      </c>
      <c r="D65" s="137">
        <v>40920</v>
      </c>
      <c r="E65" s="38" t="s">
        <v>1026</v>
      </c>
      <c r="F65" s="139"/>
      <c r="G65" s="39"/>
      <c r="H65" s="39"/>
      <c r="I65" s="29"/>
    </row>
    <row r="66" spans="1:9">
      <c r="A66" s="23" t="s">
        <v>2261</v>
      </c>
      <c r="B66" s="24" t="s">
        <v>3378</v>
      </c>
      <c r="C66" s="119">
        <v>15</v>
      </c>
      <c r="D66" s="137">
        <v>40497</v>
      </c>
      <c r="E66" s="38"/>
      <c r="F66" s="139" t="s">
        <v>1026</v>
      </c>
      <c r="G66" s="39"/>
      <c r="H66" s="39"/>
      <c r="I66" s="29" t="s">
        <v>260</v>
      </c>
    </row>
    <row r="67" spans="1:9">
      <c r="A67" s="30" t="s">
        <v>1107</v>
      </c>
      <c r="B67" s="32" t="s">
        <v>1342</v>
      </c>
      <c r="C67" s="135">
        <v>8</v>
      </c>
      <c r="D67" s="138">
        <v>42032</v>
      </c>
      <c r="E67" s="40"/>
      <c r="F67" s="54"/>
      <c r="G67" s="42" t="s">
        <v>1026</v>
      </c>
      <c r="H67" s="42"/>
      <c r="I67" s="35" t="s">
        <v>271</v>
      </c>
    </row>
    <row r="68" spans="1:9">
      <c r="A68" s="196" t="s">
        <v>2100</v>
      </c>
      <c r="B68" s="16" t="s">
        <v>82</v>
      </c>
      <c r="C68" s="134">
        <v>6</v>
      </c>
      <c r="D68" s="136">
        <v>41554</v>
      </c>
      <c r="E68" s="36"/>
      <c r="F68" s="130"/>
      <c r="G68" s="37" t="s">
        <v>1026</v>
      </c>
      <c r="H68" s="130"/>
      <c r="I68" s="194" t="s">
        <v>1663</v>
      </c>
    </row>
    <row r="69" spans="1:9">
      <c r="A69" s="23" t="s">
        <v>3080</v>
      </c>
      <c r="B69" s="24" t="s">
        <v>1073</v>
      </c>
      <c r="C69" s="119">
        <v>7</v>
      </c>
      <c r="D69" s="137">
        <v>40499</v>
      </c>
      <c r="E69" s="38"/>
      <c r="F69" s="139" t="s">
        <v>1026</v>
      </c>
      <c r="G69" s="39"/>
      <c r="H69" s="139"/>
      <c r="I69" s="29" t="s">
        <v>260</v>
      </c>
    </row>
    <row r="70" spans="1:9">
      <c r="A70" s="514" t="s">
        <v>1689</v>
      </c>
      <c r="B70" s="515" t="s">
        <v>278</v>
      </c>
      <c r="C70" s="119">
        <v>15</v>
      </c>
      <c r="D70" s="137">
        <v>40085</v>
      </c>
      <c r="E70" s="38"/>
      <c r="F70" s="139" t="s">
        <v>1026</v>
      </c>
      <c r="G70" s="39"/>
      <c r="H70" s="139"/>
      <c r="I70" s="98" t="s">
        <v>1660</v>
      </c>
    </row>
    <row r="71" spans="1:9">
      <c r="A71" s="23" t="s">
        <v>2216</v>
      </c>
      <c r="B71" s="24" t="s">
        <v>401</v>
      </c>
      <c r="C71" s="119">
        <v>11</v>
      </c>
      <c r="D71" s="137">
        <v>41060</v>
      </c>
      <c r="E71" s="38"/>
      <c r="F71" s="139"/>
      <c r="G71" s="39" t="s">
        <v>1026</v>
      </c>
      <c r="H71" s="139"/>
      <c r="I71" s="29" t="s">
        <v>1075</v>
      </c>
    </row>
    <row r="72" spans="1:9">
      <c r="A72" s="521" t="s">
        <v>3181</v>
      </c>
      <c r="B72" s="522" t="s">
        <v>3182</v>
      </c>
      <c r="C72" s="135">
        <v>7</v>
      </c>
      <c r="D72" s="138">
        <v>40431</v>
      </c>
      <c r="E72" s="40"/>
      <c r="F72" s="54" t="s">
        <v>1026</v>
      </c>
      <c r="G72" s="42"/>
      <c r="H72" s="54"/>
      <c r="I72" s="107" t="s">
        <v>3508</v>
      </c>
    </row>
    <row r="73" spans="1:9">
      <c r="A73" s="15" t="s">
        <v>1635</v>
      </c>
      <c r="B73" s="16" t="s">
        <v>1636</v>
      </c>
      <c r="C73" s="134">
        <v>60</v>
      </c>
      <c r="D73" s="136">
        <v>41928</v>
      </c>
      <c r="E73" s="36"/>
      <c r="F73" s="130" t="s">
        <v>1026</v>
      </c>
      <c r="G73" s="37"/>
      <c r="H73" s="37"/>
      <c r="I73" s="194" t="s">
        <v>2662</v>
      </c>
    </row>
    <row r="74" spans="1:9">
      <c r="A74" s="23" t="s">
        <v>3084</v>
      </c>
      <c r="B74" s="24" t="s">
        <v>560</v>
      </c>
      <c r="C74" s="119">
        <v>6</v>
      </c>
      <c r="D74" s="137">
        <v>40877</v>
      </c>
      <c r="E74" s="38"/>
      <c r="F74" s="139"/>
      <c r="G74" s="39" t="s">
        <v>1026</v>
      </c>
      <c r="H74" s="39"/>
      <c r="I74" s="98" t="s">
        <v>3512</v>
      </c>
    </row>
    <row r="75" spans="1:9">
      <c r="A75" s="85" t="s">
        <v>2371</v>
      </c>
      <c r="B75" s="24" t="s">
        <v>2372</v>
      </c>
      <c r="C75" s="119">
        <v>5</v>
      </c>
      <c r="D75" s="137">
        <v>40793</v>
      </c>
      <c r="E75" s="38"/>
      <c r="F75" s="139"/>
      <c r="G75" s="39" t="s">
        <v>1026</v>
      </c>
      <c r="H75" s="39"/>
      <c r="I75" s="98" t="s">
        <v>1449</v>
      </c>
    </row>
    <row r="76" spans="1:9">
      <c r="A76" s="23" t="s">
        <v>1819</v>
      </c>
      <c r="B76" s="24" t="s">
        <v>2616</v>
      </c>
      <c r="C76" s="119">
        <v>5</v>
      </c>
      <c r="D76" s="137">
        <v>41534</v>
      </c>
      <c r="E76" s="38" t="s">
        <v>1026</v>
      </c>
      <c r="F76" s="139"/>
      <c r="G76" s="39"/>
      <c r="H76" s="39"/>
      <c r="I76" s="29" t="s">
        <v>1103</v>
      </c>
    </row>
    <row r="77" spans="1:9">
      <c r="A77" s="521" t="s">
        <v>1501</v>
      </c>
      <c r="B77" s="522" t="s">
        <v>1994</v>
      </c>
      <c r="C77" s="135">
        <v>16</v>
      </c>
      <c r="D77" s="138">
        <v>40375</v>
      </c>
      <c r="E77" s="40"/>
      <c r="F77" s="54" t="s">
        <v>1026</v>
      </c>
      <c r="G77" s="42"/>
      <c r="H77" s="42"/>
      <c r="I77" s="107" t="s">
        <v>3157</v>
      </c>
    </row>
    <row r="78" spans="1:9">
      <c r="A78" s="129" t="s">
        <v>3666</v>
      </c>
      <c r="B78" s="16" t="s">
        <v>3667</v>
      </c>
      <c r="C78" s="134">
        <v>6</v>
      </c>
      <c r="D78" s="136">
        <v>41218</v>
      </c>
      <c r="E78" s="36"/>
      <c r="F78" s="130" t="s">
        <v>1026</v>
      </c>
      <c r="G78" s="37"/>
      <c r="H78" s="37"/>
      <c r="I78" s="194" t="s">
        <v>6</v>
      </c>
    </row>
    <row r="79" spans="1:9">
      <c r="A79" s="1060" t="s">
        <v>1122</v>
      </c>
      <c r="B79" s="898" t="s">
        <v>1118</v>
      </c>
      <c r="C79" s="117">
        <v>13</v>
      </c>
      <c r="D79" s="137">
        <v>41259</v>
      </c>
      <c r="E79" s="38"/>
      <c r="F79" s="139"/>
      <c r="G79" s="39"/>
      <c r="H79" s="39" t="s">
        <v>1026</v>
      </c>
      <c r="I79" s="29"/>
    </row>
    <row r="80" spans="1:9">
      <c r="A80" s="23" t="s">
        <v>3677</v>
      </c>
      <c r="B80" s="24" t="s">
        <v>3678</v>
      </c>
      <c r="C80" s="117">
        <v>6</v>
      </c>
      <c r="D80" s="137">
        <v>41969</v>
      </c>
      <c r="E80" s="38"/>
      <c r="F80" s="139"/>
      <c r="G80" s="39" t="s">
        <v>1026</v>
      </c>
      <c r="H80" s="39"/>
      <c r="I80" s="217" t="s">
        <v>635</v>
      </c>
    </row>
    <row r="81" spans="1:9">
      <c r="A81" s="514" t="s">
        <v>3564</v>
      </c>
      <c r="B81" s="515" t="s">
        <v>3565</v>
      </c>
      <c r="C81" s="117">
        <v>42</v>
      </c>
      <c r="D81" s="137">
        <v>40469</v>
      </c>
      <c r="E81" s="38"/>
      <c r="F81" s="139" t="s">
        <v>1026</v>
      </c>
      <c r="G81" s="39"/>
      <c r="H81" s="39"/>
      <c r="I81" s="98" t="s">
        <v>897</v>
      </c>
    </row>
    <row r="82" spans="1:9">
      <c r="A82" s="193" t="s">
        <v>723</v>
      </c>
      <c r="B82" s="32" t="s">
        <v>724</v>
      </c>
      <c r="C82" s="118">
        <v>8</v>
      </c>
      <c r="D82" s="138">
        <v>41031</v>
      </c>
      <c r="E82" s="40" t="s">
        <v>1026</v>
      </c>
      <c r="F82" s="54"/>
      <c r="G82" s="42"/>
      <c r="H82" s="42"/>
      <c r="I82" s="107"/>
    </row>
    <row r="83" spans="1:9">
      <c r="A83" s="196" t="s">
        <v>213</v>
      </c>
      <c r="B83" s="16" t="s">
        <v>214</v>
      </c>
      <c r="C83" s="116">
        <v>32</v>
      </c>
      <c r="D83" s="136">
        <v>41933</v>
      </c>
      <c r="E83" s="36" t="s">
        <v>1026</v>
      </c>
      <c r="F83" s="130"/>
      <c r="G83" s="37"/>
      <c r="H83" s="37"/>
      <c r="I83" s="194" t="s">
        <v>1817</v>
      </c>
    </row>
    <row r="84" spans="1:9">
      <c r="A84" s="514" t="s">
        <v>2311</v>
      </c>
      <c r="B84" s="515" t="s">
        <v>2312</v>
      </c>
      <c r="C84" s="117">
        <v>12</v>
      </c>
      <c r="D84" s="137">
        <v>40479</v>
      </c>
      <c r="E84" s="38"/>
      <c r="F84" s="139" t="s">
        <v>1026</v>
      </c>
      <c r="G84" s="39"/>
      <c r="H84" s="39"/>
      <c r="I84" s="98" t="s">
        <v>1868</v>
      </c>
    </row>
    <row r="85" spans="1:9">
      <c r="A85" s="23" t="s">
        <v>470</v>
      </c>
      <c r="B85" s="24" t="s">
        <v>473</v>
      </c>
      <c r="C85" s="117">
        <v>33</v>
      </c>
      <c r="D85" s="137">
        <v>39729</v>
      </c>
      <c r="E85" s="38"/>
      <c r="F85" s="139"/>
      <c r="G85" s="39" t="s">
        <v>1026</v>
      </c>
      <c r="H85" s="39"/>
      <c r="I85" s="98" t="s">
        <v>1484</v>
      </c>
    </row>
    <row r="86" spans="1:9">
      <c r="A86" s="23" t="s">
        <v>2852</v>
      </c>
      <c r="B86" s="24" t="s">
        <v>1948</v>
      </c>
      <c r="C86" s="117">
        <v>5</v>
      </c>
      <c r="D86" s="137">
        <v>42061</v>
      </c>
      <c r="E86" s="38" t="s">
        <v>1026</v>
      </c>
      <c r="F86" s="139"/>
      <c r="G86" s="39"/>
      <c r="H86" s="39"/>
      <c r="I86" s="29"/>
    </row>
    <row r="87" spans="1:9">
      <c r="A87" s="30" t="s">
        <v>1525</v>
      </c>
      <c r="B87" s="32" t="s">
        <v>3120</v>
      </c>
      <c r="C87" s="118">
        <v>6</v>
      </c>
      <c r="D87" s="138">
        <v>40433</v>
      </c>
      <c r="E87" s="40"/>
      <c r="F87" s="54"/>
      <c r="G87" s="42" t="s">
        <v>1026</v>
      </c>
      <c r="H87" s="42"/>
      <c r="I87" s="107" t="s">
        <v>222</v>
      </c>
    </row>
    <row r="88" spans="1:9">
      <c r="A88" s="196" t="s">
        <v>1187</v>
      </c>
      <c r="B88" s="16" t="s">
        <v>2215</v>
      </c>
      <c r="C88" s="116">
        <v>6</v>
      </c>
      <c r="D88" s="136">
        <v>41928</v>
      </c>
      <c r="E88" s="36"/>
      <c r="F88" s="130"/>
      <c r="G88" s="37" t="s">
        <v>1026</v>
      </c>
      <c r="H88" s="37"/>
      <c r="I88" s="194" t="s">
        <v>3287</v>
      </c>
    </row>
    <row r="89" spans="1:9">
      <c r="A89" s="23" t="s">
        <v>3100</v>
      </c>
      <c r="B89" s="24" t="s">
        <v>798</v>
      </c>
      <c r="C89" s="117">
        <v>6</v>
      </c>
      <c r="D89" s="137">
        <v>41366</v>
      </c>
      <c r="E89" s="38"/>
      <c r="F89" s="139"/>
      <c r="G89" s="39" t="s">
        <v>1026</v>
      </c>
      <c r="H89" s="39"/>
      <c r="I89" s="29" t="s">
        <v>3101</v>
      </c>
    </row>
    <row r="90" spans="1:9">
      <c r="A90" s="23" t="s">
        <v>1349</v>
      </c>
      <c r="B90" s="24" t="s">
        <v>1350</v>
      </c>
      <c r="C90" s="117">
        <v>8</v>
      </c>
      <c r="D90" s="137">
        <v>42037</v>
      </c>
      <c r="E90" s="38" t="s">
        <v>1026</v>
      </c>
      <c r="F90" s="139"/>
      <c r="G90" s="39"/>
      <c r="H90" s="39"/>
      <c r="I90" s="29"/>
    </row>
    <row r="91" spans="1:9">
      <c r="A91" s="23" t="s">
        <v>868</v>
      </c>
      <c r="B91" s="24" t="s">
        <v>869</v>
      </c>
      <c r="C91" s="117">
        <v>35</v>
      </c>
      <c r="D91" s="137">
        <v>39862</v>
      </c>
      <c r="E91" s="38" t="s">
        <v>1026</v>
      </c>
      <c r="F91" s="139"/>
      <c r="G91" s="39"/>
      <c r="H91" s="39"/>
      <c r="I91" s="29"/>
    </row>
    <row r="92" spans="1:9">
      <c r="A92" s="30" t="s">
        <v>1938</v>
      </c>
      <c r="B92" s="32" t="s">
        <v>1939</v>
      </c>
      <c r="C92" s="118">
        <v>38</v>
      </c>
      <c r="D92" s="138">
        <v>42037</v>
      </c>
      <c r="E92" s="40"/>
      <c r="F92" s="54"/>
      <c r="G92" s="42" t="s">
        <v>1026</v>
      </c>
      <c r="H92" s="42"/>
      <c r="I92" s="35" t="s">
        <v>1361</v>
      </c>
    </row>
    <row r="93" spans="1:9">
      <c r="A93" s="15" t="s">
        <v>274</v>
      </c>
      <c r="B93" s="16" t="s">
        <v>275</v>
      </c>
      <c r="C93" s="116">
        <v>13</v>
      </c>
      <c r="D93" s="136">
        <v>41290</v>
      </c>
      <c r="E93" s="1089" t="s">
        <v>1026</v>
      </c>
      <c r="F93" s="130"/>
      <c r="G93" s="37"/>
      <c r="H93" s="37"/>
      <c r="I93" s="1091" t="s">
        <v>349</v>
      </c>
    </row>
    <row r="94" spans="1:9">
      <c r="A94" s="295" t="s">
        <v>1061</v>
      </c>
      <c r="B94" s="515" t="s">
        <v>1062</v>
      </c>
      <c r="C94" s="117">
        <v>13</v>
      </c>
      <c r="D94" s="137">
        <v>40479</v>
      </c>
      <c r="E94" s="38"/>
      <c r="F94" s="139" t="s">
        <v>1026</v>
      </c>
      <c r="G94" s="39"/>
      <c r="H94" s="39"/>
      <c r="I94" s="98" t="s">
        <v>3360</v>
      </c>
    </row>
    <row r="95" spans="1:9">
      <c r="A95" s="516" t="s">
        <v>1284</v>
      </c>
      <c r="B95" s="517" t="s">
        <v>1286</v>
      </c>
      <c r="C95" s="117">
        <v>34</v>
      </c>
      <c r="D95" s="137">
        <v>39617</v>
      </c>
      <c r="E95" s="38" t="s">
        <v>1026</v>
      </c>
      <c r="F95" s="139"/>
      <c r="G95" s="39"/>
      <c r="H95" s="39"/>
      <c r="I95" s="98" t="s">
        <v>1770</v>
      </c>
    </row>
    <row r="96" spans="1:9">
      <c r="A96" s="514" t="s">
        <v>776</v>
      </c>
      <c r="B96" s="515" t="s">
        <v>3521</v>
      </c>
      <c r="C96" s="117">
        <v>10</v>
      </c>
      <c r="D96" s="137">
        <v>41234</v>
      </c>
      <c r="E96" s="38"/>
      <c r="F96" s="139" t="s">
        <v>1026</v>
      </c>
      <c r="G96" s="39"/>
      <c r="H96" s="39"/>
      <c r="I96" s="98" t="s">
        <v>1652</v>
      </c>
    </row>
    <row r="97" spans="1:9">
      <c r="A97" s="1011" t="s">
        <v>2671</v>
      </c>
      <c r="B97" s="522" t="s">
        <v>2672</v>
      </c>
      <c r="C97" s="118">
        <v>23</v>
      </c>
      <c r="D97" s="138">
        <v>40431</v>
      </c>
      <c r="E97" s="40"/>
      <c r="F97" s="54" t="s">
        <v>1026</v>
      </c>
      <c r="G97" s="42"/>
      <c r="H97" s="42"/>
      <c r="I97" s="107" t="s">
        <v>842</v>
      </c>
    </row>
    <row r="98" spans="1:9">
      <c r="A98" s="15" t="s">
        <v>378</v>
      </c>
      <c r="B98" s="16" t="s">
        <v>379</v>
      </c>
      <c r="C98" s="116">
        <v>24</v>
      </c>
      <c r="D98" s="136">
        <v>39772</v>
      </c>
      <c r="E98" s="36"/>
      <c r="F98" s="130" t="s">
        <v>1026</v>
      </c>
      <c r="G98" s="37"/>
      <c r="H98" s="37"/>
      <c r="I98" s="194" t="s">
        <v>1072</v>
      </c>
    </row>
    <row r="99" spans="1:9">
      <c r="A99" s="23" t="s">
        <v>3713</v>
      </c>
      <c r="B99" s="24" t="s">
        <v>3714</v>
      </c>
      <c r="C99" s="117">
        <v>40</v>
      </c>
      <c r="D99" s="137">
        <v>40115</v>
      </c>
      <c r="E99" s="38"/>
      <c r="F99" s="139"/>
      <c r="G99" s="39" t="s">
        <v>1026</v>
      </c>
      <c r="H99" s="39"/>
      <c r="I99" s="29" t="s">
        <v>306</v>
      </c>
    </row>
    <row r="100" spans="1:9">
      <c r="A100" s="514" t="s">
        <v>3385</v>
      </c>
      <c r="B100" s="515" t="s">
        <v>948</v>
      </c>
      <c r="C100" s="117">
        <v>7</v>
      </c>
      <c r="D100" s="137">
        <v>40431</v>
      </c>
      <c r="E100" s="38"/>
      <c r="F100" s="139" t="s">
        <v>1026</v>
      </c>
      <c r="G100" s="39"/>
      <c r="H100" s="39"/>
      <c r="I100" s="947" t="s">
        <v>3172</v>
      </c>
    </row>
    <row r="101" spans="1:9">
      <c r="A101" s="516" t="s">
        <v>3681</v>
      </c>
      <c r="B101" s="517" t="s">
        <v>3127</v>
      </c>
      <c r="C101" s="117">
        <v>32</v>
      </c>
      <c r="D101" s="137">
        <v>39889</v>
      </c>
      <c r="E101" s="38" t="s">
        <v>1026</v>
      </c>
      <c r="F101" s="139"/>
      <c r="G101" s="39"/>
      <c r="H101" s="39"/>
      <c r="I101" s="98" t="s">
        <v>3098</v>
      </c>
    </row>
    <row r="102" spans="1:9">
      <c r="A102" s="519" t="s">
        <v>2615</v>
      </c>
      <c r="B102" s="520" t="s">
        <v>1053</v>
      </c>
      <c r="C102" s="118">
        <v>39</v>
      </c>
      <c r="D102" s="138">
        <v>39869</v>
      </c>
      <c r="E102" s="40" t="s">
        <v>1026</v>
      </c>
      <c r="F102" s="54"/>
      <c r="G102" s="42"/>
      <c r="H102" s="42"/>
      <c r="I102" s="107" t="s">
        <v>3098</v>
      </c>
    </row>
    <row r="103" spans="1:9">
      <c r="A103" s="853" t="s">
        <v>3486</v>
      </c>
      <c r="B103" s="22" t="s">
        <v>1549</v>
      </c>
      <c r="C103" s="116">
        <v>5</v>
      </c>
      <c r="D103" s="136">
        <v>40879</v>
      </c>
      <c r="E103" s="36"/>
      <c r="F103" s="130" t="s">
        <v>1026</v>
      </c>
      <c r="G103" s="37"/>
      <c r="H103" s="37"/>
      <c r="I103" s="853" t="s">
        <v>2936</v>
      </c>
    </row>
    <row r="104" spans="1:9">
      <c r="A104" s="201" t="s">
        <v>611</v>
      </c>
      <c r="B104" s="1086" t="s">
        <v>612</v>
      </c>
      <c r="C104" s="117">
        <v>5</v>
      </c>
      <c r="D104" s="137">
        <v>40473</v>
      </c>
      <c r="E104" s="38"/>
      <c r="F104" s="786" t="s">
        <v>1026</v>
      </c>
      <c r="G104" s="39"/>
      <c r="H104" s="39"/>
      <c r="I104" s="626" t="s">
        <v>1135</v>
      </c>
    </row>
    <row r="105" spans="1:9">
      <c r="A105" s="517" t="s">
        <v>809</v>
      </c>
      <c r="B105" s="645" t="s">
        <v>1054</v>
      </c>
      <c r="C105" s="117">
        <v>32</v>
      </c>
      <c r="D105" s="137">
        <v>39871</v>
      </c>
      <c r="E105" s="38" t="s">
        <v>1026</v>
      </c>
      <c r="F105" s="139"/>
      <c r="G105" s="39"/>
      <c r="H105" s="39"/>
      <c r="I105" s="627" t="s">
        <v>3172</v>
      </c>
    </row>
    <row r="106" spans="1:9">
      <c r="A106" s="515" t="s">
        <v>2590</v>
      </c>
      <c r="B106" s="720" t="s">
        <v>640</v>
      </c>
      <c r="C106" s="117">
        <v>7</v>
      </c>
      <c r="D106" s="137">
        <v>40431</v>
      </c>
      <c r="E106" s="38"/>
      <c r="F106" s="139" t="s">
        <v>1026</v>
      </c>
      <c r="G106" s="39"/>
      <c r="H106" s="39"/>
      <c r="I106" s="91" t="s">
        <v>842</v>
      </c>
    </row>
    <row r="107" spans="1:9">
      <c r="A107" s="520" t="s">
        <v>3035</v>
      </c>
      <c r="B107" s="223" t="s">
        <v>3650</v>
      </c>
      <c r="C107" s="118">
        <v>11</v>
      </c>
      <c r="D107" s="138">
        <v>40809</v>
      </c>
      <c r="E107" s="40" t="s">
        <v>1026</v>
      </c>
      <c r="F107" s="54"/>
      <c r="G107" s="42"/>
      <c r="H107" s="42"/>
      <c r="I107" s="197" t="s">
        <v>1047</v>
      </c>
    </row>
    <row r="108" spans="1:9">
      <c r="A108" s="513" t="s">
        <v>111</v>
      </c>
      <c r="B108" s="1087" t="s">
        <v>639</v>
      </c>
      <c r="C108" s="116">
        <v>16</v>
      </c>
      <c r="D108" s="136">
        <v>40087</v>
      </c>
      <c r="E108" s="36"/>
      <c r="F108" s="130" t="s">
        <v>1026</v>
      </c>
      <c r="G108" s="37"/>
      <c r="H108" s="37"/>
      <c r="I108" s="194" t="s">
        <v>3513</v>
      </c>
    </row>
    <row r="109" spans="1:9">
      <c r="A109" s="109" t="s">
        <v>1486</v>
      </c>
      <c r="B109" s="7" t="s">
        <v>2496</v>
      </c>
      <c r="C109" s="117">
        <v>7</v>
      </c>
      <c r="D109" s="137">
        <v>41152</v>
      </c>
      <c r="E109" s="38"/>
      <c r="F109" s="139" t="s">
        <v>1026</v>
      </c>
      <c r="G109" s="39"/>
      <c r="H109" s="39"/>
      <c r="I109" s="217" t="s">
        <v>3183</v>
      </c>
    </row>
    <row r="110" spans="1:9">
      <c r="A110" s="517" t="s">
        <v>870</v>
      </c>
      <c r="B110" s="941" t="s">
        <v>2090</v>
      </c>
      <c r="C110" s="117">
        <v>8</v>
      </c>
      <c r="D110" s="137">
        <v>41247</v>
      </c>
      <c r="E110" s="38" t="s">
        <v>1026</v>
      </c>
      <c r="F110" s="139"/>
      <c r="G110" s="39"/>
      <c r="H110" s="39"/>
      <c r="I110" s="98" t="s">
        <v>449</v>
      </c>
    </row>
    <row r="111" spans="1:9">
      <c r="A111" s="515" t="s">
        <v>863</v>
      </c>
      <c r="B111" s="720" t="s">
        <v>799</v>
      </c>
      <c r="C111" s="117">
        <v>6</v>
      </c>
      <c r="D111" s="137">
        <v>41241</v>
      </c>
      <c r="E111" s="38"/>
      <c r="F111" s="139" t="s">
        <v>1026</v>
      </c>
      <c r="G111" s="39"/>
      <c r="H111" s="39"/>
      <c r="I111" s="98" t="s">
        <v>3213</v>
      </c>
    </row>
    <row r="112" spans="1:9">
      <c r="A112" s="32" t="s">
        <v>1992</v>
      </c>
      <c r="B112" s="35" t="s">
        <v>545</v>
      </c>
      <c r="C112" s="118">
        <v>9</v>
      </c>
      <c r="D112" s="138">
        <v>41432</v>
      </c>
      <c r="E112" s="40"/>
      <c r="F112" s="54"/>
      <c r="G112" s="42" t="s">
        <v>1026</v>
      </c>
      <c r="H112" s="42"/>
      <c r="I112" s="107" t="s">
        <v>546</v>
      </c>
    </row>
    <row r="113" spans="1:9">
      <c r="A113" s="16" t="s">
        <v>2816</v>
      </c>
      <c r="B113" s="22" t="s">
        <v>3570</v>
      </c>
      <c r="C113" s="116">
        <v>25</v>
      </c>
      <c r="D113" s="136">
        <v>41030</v>
      </c>
      <c r="E113" s="36"/>
      <c r="F113" s="130"/>
      <c r="G113" s="37" t="s">
        <v>1026</v>
      </c>
      <c r="H113" s="37"/>
      <c r="I113" s="373" t="s">
        <v>3283</v>
      </c>
    </row>
    <row r="114" spans="1:9">
      <c r="A114" s="24" t="s">
        <v>375</v>
      </c>
      <c r="B114" s="29" t="s">
        <v>2516</v>
      </c>
      <c r="C114" s="117">
        <v>27</v>
      </c>
      <c r="D114" s="137">
        <v>39769</v>
      </c>
      <c r="E114" s="38"/>
      <c r="F114" s="139" t="s">
        <v>1026</v>
      </c>
      <c r="G114" s="39"/>
      <c r="H114" s="39"/>
      <c r="I114" s="98" t="s">
        <v>1332</v>
      </c>
    </row>
    <row r="115" spans="1:9">
      <c r="A115" s="515" t="s">
        <v>256</v>
      </c>
      <c r="B115" s="720" t="s">
        <v>257</v>
      </c>
      <c r="C115" s="117">
        <v>22</v>
      </c>
      <c r="D115" s="137">
        <v>40835</v>
      </c>
      <c r="E115" s="38"/>
      <c r="F115" s="139" t="s">
        <v>1026</v>
      </c>
      <c r="G115" s="39"/>
      <c r="H115" s="39"/>
      <c r="I115" s="98" t="s">
        <v>770</v>
      </c>
    </row>
    <row r="116" spans="1:9">
      <c r="A116" s="24" t="s">
        <v>874</v>
      </c>
      <c r="B116" s="29" t="s">
        <v>875</v>
      </c>
      <c r="C116" s="117">
        <v>16</v>
      </c>
      <c r="D116" s="137">
        <v>40826</v>
      </c>
      <c r="E116" s="38"/>
      <c r="F116" s="139" t="s">
        <v>1026</v>
      </c>
      <c r="G116" s="39"/>
      <c r="H116" s="39"/>
      <c r="I116" s="29" t="s">
        <v>2936</v>
      </c>
    </row>
    <row r="117" spans="1:9">
      <c r="A117" s="520" t="s">
        <v>3484</v>
      </c>
      <c r="B117" s="223" t="s">
        <v>3485</v>
      </c>
      <c r="C117" s="118">
        <v>6</v>
      </c>
      <c r="D117" s="138">
        <v>40598</v>
      </c>
      <c r="E117" s="40" t="s">
        <v>1026</v>
      </c>
      <c r="F117" s="54"/>
      <c r="G117" s="42"/>
      <c r="H117" s="42"/>
      <c r="I117" s="107" t="s">
        <v>1661</v>
      </c>
    </row>
    <row r="118" spans="1:9">
      <c r="A118" s="513" t="s">
        <v>638</v>
      </c>
      <c r="B118" s="1088" t="s">
        <v>3692</v>
      </c>
      <c r="C118" s="116">
        <v>33</v>
      </c>
      <c r="D118" s="136">
        <v>40105</v>
      </c>
      <c r="E118" s="36"/>
      <c r="F118" s="130" t="s">
        <v>1026</v>
      </c>
      <c r="G118" s="37"/>
      <c r="H118" s="37"/>
      <c r="I118" s="1065" t="s">
        <v>3673</v>
      </c>
    </row>
    <row r="119" spans="1:9">
      <c r="A119" s="24" t="s">
        <v>1713</v>
      </c>
      <c r="B119" s="7" t="s">
        <v>3173</v>
      </c>
      <c r="C119" s="117">
        <v>6</v>
      </c>
      <c r="D119" s="137">
        <v>41949</v>
      </c>
      <c r="E119" s="38"/>
      <c r="F119" s="139" t="s">
        <v>1026</v>
      </c>
      <c r="G119" s="39"/>
      <c r="H119" s="39"/>
      <c r="I119" s="98" t="s">
        <v>2662</v>
      </c>
    </row>
    <row r="120" spans="1:9">
      <c r="A120" s="23" t="s">
        <v>26</v>
      </c>
      <c r="B120" s="24" t="s">
        <v>3229</v>
      </c>
      <c r="C120" s="117">
        <v>35</v>
      </c>
      <c r="D120" s="137">
        <v>39538</v>
      </c>
      <c r="E120" s="38"/>
      <c r="F120" s="139"/>
      <c r="G120" s="39"/>
      <c r="H120" s="39" t="s">
        <v>1026</v>
      </c>
      <c r="I120" s="29" t="s">
        <v>781</v>
      </c>
    </row>
    <row r="121" spans="1:9">
      <c r="A121" s="515" t="s">
        <v>3722</v>
      </c>
      <c r="B121" s="1038" t="s">
        <v>1756</v>
      </c>
      <c r="C121" s="117">
        <v>19</v>
      </c>
      <c r="D121" s="137">
        <v>40135</v>
      </c>
      <c r="E121" s="38"/>
      <c r="F121" s="139" t="s">
        <v>1026</v>
      </c>
      <c r="G121" s="39"/>
      <c r="H121" s="39"/>
      <c r="I121" s="98" t="s">
        <v>1740</v>
      </c>
    </row>
    <row r="122" spans="1:9">
      <c r="A122" s="847" t="s">
        <v>694</v>
      </c>
      <c r="B122" s="1075" t="s">
        <v>3162</v>
      </c>
      <c r="C122" s="118">
        <v>16</v>
      </c>
      <c r="D122" s="138">
        <v>40431</v>
      </c>
      <c r="E122" s="40"/>
      <c r="F122" s="54" t="s">
        <v>1026</v>
      </c>
      <c r="G122" s="42"/>
      <c r="H122" s="42"/>
      <c r="I122" s="107" t="s">
        <v>695</v>
      </c>
    </row>
    <row r="123" spans="1:9">
      <c r="A123" s="512" t="s">
        <v>2551</v>
      </c>
      <c r="B123" s="513" t="s">
        <v>2552</v>
      </c>
      <c r="C123" s="216">
        <v>5</v>
      </c>
      <c r="D123" s="136">
        <v>40480</v>
      </c>
      <c r="E123" s="36"/>
      <c r="F123" s="130" t="s">
        <v>1026</v>
      </c>
      <c r="G123" s="37"/>
      <c r="H123" s="37"/>
      <c r="I123" s="194" t="s">
        <v>685</v>
      </c>
    </row>
    <row r="124" spans="1:9">
      <c r="A124" s="23" t="s">
        <v>1490</v>
      </c>
      <c r="B124" s="24" t="s">
        <v>1491</v>
      </c>
      <c r="C124" s="199">
        <v>12</v>
      </c>
      <c r="D124" s="137">
        <v>40653</v>
      </c>
      <c r="E124" s="38" t="s">
        <v>1026</v>
      </c>
      <c r="F124" s="139"/>
      <c r="G124" s="39"/>
      <c r="H124" s="39"/>
      <c r="I124" s="29" t="s">
        <v>733</v>
      </c>
    </row>
    <row r="125" spans="1:9">
      <c r="A125" s="514" t="s">
        <v>2424</v>
      </c>
      <c r="B125" s="515" t="s">
        <v>2425</v>
      </c>
      <c r="C125" s="199">
        <v>8</v>
      </c>
      <c r="D125" s="137">
        <v>40437</v>
      </c>
      <c r="E125" s="38"/>
      <c r="F125" s="139" t="s">
        <v>1026</v>
      </c>
      <c r="G125" s="39"/>
      <c r="H125" s="39"/>
      <c r="I125" s="98" t="s">
        <v>842</v>
      </c>
    </row>
    <row r="126" spans="1:9">
      <c r="A126" s="86" t="s">
        <v>1254</v>
      </c>
      <c r="B126" s="24" t="s">
        <v>1653</v>
      </c>
      <c r="C126" s="199">
        <v>6</v>
      </c>
      <c r="D126" s="137">
        <v>40400</v>
      </c>
      <c r="E126" s="38"/>
      <c r="F126" s="139"/>
      <c r="G126" s="39" t="s">
        <v>1026</v>
      </c>
      <c r="H126" s="39"/>
      <c r="I126" s="217" t="s">
        <v>3419</v>
      </c>
    </row>
    <row r="127" spans="1:9">
      <c r="A127" s="30" t="s">
        <v>1907</v>
      </c>
      <c r="B127" s="32" t="s">
        <v>1908</v>
      </c>
      <c r="C127" s="200">
        <v>10</v>
      </c>
      <c r="D127" s="138">
        <v>41025</v>
      </c>
      <c r="E127" s="40" t="s">
        <v>1026</v>
      </c>
      <c r="F127" s="54"/>
      <c r="G127" s="42"/>
      <c r="H127" s="42"/>
      <c r="I127" s="107" t="s">
        <v>2760</v>
      </c>
    </row>
    <row r="128" spans="1:9">
      <c r="A128" s="15" t="s">
        <v>288</v>
      </c>
      <c r="B128" s="16" t="s">
        <v>710</v>
      </c>
      <c r="C128" s="116">
        <v>15</v>
      </c>
      <c r="D128" s="136">
        <v>40879</v>
      </c>
      <c r="E128" s="36" t="s">
        <v>1026</v>
      </c>
      <c r="F128" s="130"/>
      <c r="G128" s="37"/>
      <c r="H128" s="37"/>
      <c r="I128" s="22"/>
    </row>
    <row r="129" spans="1:9">
      <c r="A129" s="514" t="s">
        <v>3047</v>
      </c>
      <c r="B129" s="515" t="s">
        <v>264</v>
      </c>
      <c r="C129" s="199">
        <v>6</v>
      </c>
      <c r="D129" s="137">
        <v>40436</v>
      </c>
      <c r="E129" s="38"/>
      <c r="F129" s="139" t="s">
        <v>1026</v>
      </c>
      <c r="G129" s="39"/>
      <c r="H129" s="39"/>
      <c r="I129" s="98" t="s">
        <v>842</v>
      </c>
    </row>
    <row r="130" spans="1:9">
      <c r="A130" s="23" t="s">
        <v>303</v>
      </c>
      <c r="B130" s="24" t="s">
        <v>2599</v>
      </c>
      <c r="C130" s="199">
        <v>51</v>
      </c>
      <c r="D130" s="137">
        <v>40465</v>
      </c>
      <c r="E130" s="38"/>
      <c r="F130" s="139" t="s">
        <v>1026</v>
      </c>
      <c r="G130" s="39"/>
      <c r="H130" s="39"/>
      <c r="I130" s="98" t="s">
        <v>783</v>
      </c>
    </row>
    <row r="131" spans="1:9">
      <c r="A131" s="514" t="s">
        <v>199</v>
      </c>
      <c r="B131" s="515" t="s">
        <v>3701</v>
      </c>
      <c r="C131" s="199">
        <v>10</v>
      </c>
      <c r="D131" s="137">
        <v>41894</v>
      </c>
      <c r="E131" s="38"/>
      <c r="F131" s="139" t="s">
        <v>1026</v>
      </c>
      <c r="G131" s="39"/>
      <c r="H131" s="39"/>
      <c r="I131" s="98" t="s">
        <v>910</v>
      </c>
    </row>
    <row r="132" spans="1:9">
      <c r="A132" s="30" t="s">
        <v>3118</v>
      </c>
      <c r="B132" s="32" t="s">
        <v>2986</v>
      </c>
      <c r="C132" s="200">
        <v>39</v>
      </c>
      <c r="D132" s="138">
        <v>40724</v>
      </c>
      <c r="E132" s="40" t="s">
        <v>1026</v>
      </c>
      <c r="F132" s="54"/>
      <c r="G132" s="42"/>
      <c r="H132" s="42"/>
      <c r="I132" s="35"/>
    </row>
    <row r="133" spans="1:9">
      <c r="A133" s="15" t="s">
        <v>599</v>
      </c>
      <c r="B133" s="16" t="s">
        <v>950</v>
      </c>
      <c r="C133" s="216">
        <v>8</v>
      </c>
      <c r="D133" s="136">
        <v>40855</v>
      </c>
      <c r="E133" s="36"/>
      <c r="F133" s="130"/>
      <c r="G133" s="37"/>
      <c r="H133" s="37" t="s">
        <v>1026</v>
      </c>
      <c r="I133" s="194" t="s">
        <v>1662</v>
      </c>
    </row>
    <row r="134" spans="1:9">
      <c r="A134" s="514" t="s">
        <v>1370</v>
      </c>
      <c r="B134" s="515" t="s">
        <v>1690</v>
      </c>
      <c r="C134" s="199">
        <v>33</v>
      </c>
      <c r="D134" s="137">
        <v>40085</v>
      </c>
      <c r="E134" s="38"/>
      <c r="F134" s="139" t="s">
        <v>1026</v>
      </c>
      <c r="G134" s="39"/>
      <c r="H134" s="39"/>
      <c r="I134" s="947" t="s">
        <v>3172</v>
      </c>
    </row>
    <row r="135" spans="1:9">
      <c r="A135" s="514" t="s">
        <v>444</v>
      </c>
      <c r="B135" s="515" t="s">
        <v>445</v>
      </c>
      <c r="C135" s="199">
        <v>5</v>
      </c>
      <c r="D135" s="137">
        <v>40505</v>
      </c>
      <c r="E135" s="38"/>
      <c r="F135" s="139" t="s">
        <v>1026</v>
      </c>
      <c r="G135" s="39"/>
      <c r="H135" s="39"/>
      <c r="I135" s="98" t="s">
        <v>478</v>
      </c>
    </row>
    <row r="136" spans="1:9">
      <c r="A136" s="23" t="s">
        <v>792</v>
      </c>
      <c r="B136" s="24" t="s">
        <v>793</v>
      </c>
      <c r="C136" s="199">
        <v>22</v>
      </c>
      <c r="D136" s="137">
        <v>41578</v>
      </c>
      <c r="E136" s="38"/>
      <c r="F136" s="139" t="s">
        <v>1026</v>
      </c>
      <c r="G136" s="39"/>
      <c r="H136" s="39"/>
      <c r="I136" s="98" t="s">
        <v>1408</v>
      </c>
    </row>
    <row r="137" spans="1:9">
      <c r="A137" s="30" t="s">
        <v>83</v>
      </c>
      <c r="B137" s="32" t="s">
        <v>84</v>
      </c>
      <c r="C137" s="200">
        <v>6</v>
      </c>
      <c r="D137" s="138">
        <v>41526</v>
      </c>
      <c r="E137" s="40"/>
      <c r="F137" s="54" t="s">
        <v>1026</v>
      </c>
      <c r="G137" s="42"/>
      <c r="H137" s="42"/>
      <c r="I137" s="107" t="s">
        <v>2633</v>
      </c>
    </row>
    <row r="138" spans="1:9">
      <c r="A138" s="507" t="s">
        <v>1285</v>
      </c>
      <c r="B138" s="1061" t="s">
        <v>1287</v>
      </c>
      <c r="C138" s="216">
        <v>43</v>
      </c>
      <c r="D138" s="136">
        <v>39617</v>
      </c>
      <c r="E138" s="36" t="s">
        <v>1026</v>
      </c>
      <c r="F138" s="130"/>
      <c r="G138" s="37"/>
      <c r="H138" s="37"/>
      <c r="I138" s="194" t="s">
        <v>2268</v>
      </c>
    </row>
    <row r="139" spans="1:9">
      <c r="A139" s="517" t="s">
        <v>1262</v>
      </c>
      <c r="B139" s="941" t="s">
        <v>54</v>
      </c>
      <c r="C139" s="199">
        <v>15</v>
      </c>
      <c r="D139" s="137">
        <v>40085</v>
      </c>
      <c r="E139" s="38" t="s">
        <v>1026</v>
      </c>
      <c r="F139" s="139"/>
      <c r="G139" s="39"/>
      <c r="H139" s="39"/>
      <c r="I139" s="947" t="s">
        <v>3172</v>
      </c>
    </row>
    <row r="140" spans="1:9">
      <c r="A140" s="24" t="s">
        <v>513</v>
      </c>
      <c r="B140" s="29" t="s">
        <v>92</v>
      </c>
      <c r="C140" s="199">
        <v>18</v>
      </c>
      <c r="D140" s="137">
        <v>41969</v>
      </c>
      <c r="E140" s="38"/>
      <c r="F140" s="139"/>
      <c r="G140" s="39" t="s">
        <v>1026</v>
      </c>
      <c r="H140" s="39"/>
      <c r="I140" s="217" t="s">
        <v>635</v>
      </c>
    </row>
    <row r="141" spans="1:9">
      <c r="A141" s="24" t="s">
        <v>533</v>
      </c>
      <c r="B141" s="29" t="s">
        <v>2896</v>
      </c>
      <c r="C141" s="199">
        <v>5</v>
      </c>
      <c r="D141" s="137">
        <v>41495</v>
      </c>
      <c r="E141" s="38" t="s">
        <v>1026</v>
      </c>
      <c r="F141" s="139"/>
      <c r="G141" s="39"/>
      <c r="H141" s="39"/>
      <c r="I141" s="29"/>
    </row>
    <row r="142" spans="1:9">
      <c r="A142" s="197" t="s">
        <v>3299</v>
      </c>
      <c r="B142" s="35" t="s">
        <v>212</v>
      </c>
      <c r="C142" s="200">
        <v>7</v>
      </c>
      <c r="D142" s="138">
        <v>41221</v>
      </c>
      <c r="E142" s="40"/>
      <c r="F142" s="54" t="s">
        <v>1026</v>
      </c>
      <c r="G142" s="42"/>
      <c r="H142" s="42"/>
      <c r="I142" s="107" t="s">
        <v>6</v>
      </c>
    </row>
    <row r="143" spans="1:9">
      <c r="A143" s="128" t="s">
        <v>2232</v>
      </c>
      <c r="B143" s="9" t="s">
        <v>1280</v>
      </c>
      <c r="C143" s="116">
        <v>8</v>
      </c>
      <c r="D143" s="136">
        <v>41122</v>
      </c>
      <c r="E143" s="36" t="s">
        <v>1026</v>
      </c>
      <c r="F143" s="130"/>
      <c r="G143" s="37"/>
      <c r="H143" s="37"/>
      <c r="I143" s="194"/>
    </row>
    <row r="144" spans="1:9">
      <c r="A144" s="24" t="s">
        <v>1219</v>
      </c>
      <c r="B144" s="7" t="s">
        <v>1220</v>
      </c>
      <c r="C144" s="117">
        <v>8</v>
      </c>
      <c r="D144" s="137">
        <v>40431</v>
      </c>
      <c r="E144" s="38"/>
      <c r="F144" s="139" t="s">
        <v>1026</v>
      </c>
      <c r="G144" s="39"/>
      <c r="H144" s="39"/>
      <c r="I144" s="98" t="s">
        <v>769</v>
      </c>
    </row>
    <row r="145" spans="1:9">
      <c r="A145" s="765" t="s">
        <v>2234</v>
      </c>
      <c r="B145" s="517" t="s">
        <v>152</v>
      </c>
      <c r="C145" s="117">
        <v>6</v>
      </c>
      <c r="D145" s="137">
        <v>41209</v>
      </c>
      <c r="E145" s="38" t="s">
        <v>1026</v>
      </c>
      <c r="F145" s="139"/>
      <c r="G145" s="39"/>
      <c r="H145" s="39"/>
      <c r="I145" s="217" t="s">
        <v>2553</v>
      </c>
    </row>
    <row r="146" spans="1:9">
      <c r="A146" s="514" t="s">
        <v>1070</v>
      </c>
      <c r="B146" s="515" t="s">
        <v>1071</v>
      </c>
      <c r="C146" s="117">
        <v>13</v>
      </c>
      <c r="D146" s="137">
        <v>40471</v>
      </c>
      <c r="E146" s="38"/>
      <c r="F146" s="139" t="s">
        <v>1026</v>
      </c>
      <c r="G146" s="39"/>
      <c r="H146" s="39"/>
      <c r="I146" s="98" t="s">
        <v>480</v>
      </c>
    </row>
    <row r="147" spans="1:9">
      <c r="A147" s="32" t="s">
        <v>701</v>
      </c>
      <c r="B147" s="31" t="s">
        <v>2423</v>
      </c>
      <c r="C147" s="118">
        <v>9</v>
      </c>
      <c r="D147" s="138">
        <v>41409</v>
      </c>
      <c r="E147" s="40"/>
      <c r="F147" s="54" t="s">
        <v>1026</v>
      </c>
      <c r="G147" s="42"/>
      <c r="H147" s="42"/>
      <c r="I147" s="107" t="s">
        <v>3016</v>
      </c>
    </row>
    <row r="148" spans="1:9">
      <c r="A148" s="518" t="s">
        <v>1028</v>
      </c>
      <c r="B148" s="507" t="s">
        <v>1029</v>
      </c>
      <c r="C148" s="116">
        <v>25</v>
      </c>
      <c r="D148" s="136">
        <v>39497</v>
      </c>
      <c r="E148" s="36" t="s">
        <v>1026</v>
      </c>
      <c r="F148" s="130"/>
      <c r="G148" s="37"/>
      <c r="H148" s="37"/>
      <c r="I148" s="194" t="s">
        <v>2401</v>
      </c>
    </row>
    <row r="149" spans="1:9">
      <c r="A149" s="23" t="s">
        <v>190</v>
      </c>
      <c r="B149" s="24" t="s">
        <v>930</v>
      </c>
      <c r="C149" s="117">
        <v>23</v>
      </c>
      <c r="D149" s="137">
        <v>40127</v>
      </c>
      <c r="E149" s="38"/>
      <c r="F149" s="139" t="s">
        <v>1026</v>
      </c>
      <c r="G149" s="39"/>
      <c r="H149" s="39"/>
      <c r="I149" s="29" t="s">
        <v>261</v>
      </c>
    </row>
    <row r="150" spans="1:9">
      <c r="A150" s="516" t="s">
        <v>3489</v>
      </c>
      <c r="B150" s="517" t="s">
        <v>3492</v>
      </c>
      <c r="C150" s="117">
        <v>27</v>
      </c>
      <c r="D150" s="137">
        <v>39937</v>
      </c>
      <c r="E150" s="38" t="s">
        <v>1026</v>
      </c>
      <c r="F150" s="139"/>
      <c r="G150" s="39"/>
      <c r="H150" s="39"/>
      <c r="I150" s="98" t="s">
        <v>3653</v>
      </c>
    </row>
    <row r="151" spans="1:9">
      <c r="A151" s="516" t="s">
        <v>2668</v>
      </c>
      <c r="B151" s="517" t="s">
        <v>2669</v>
      </c>
      <c r="C151" s="117">
        <v>25</v>
      </c>
      <c r="D151" s="137">
        <v>39752</v>
      </c>
      <c r="E151" s="38" t="s">
        <v>1026</v>
      </c>
      <c r="F151" s="139"/>
      <c r="G151" s="39"/>
      <c r="H151" s="39"/>
      <c r="I151" s="947" t="s">
        <v>3172</v>
      </c>
    </row>
    <row r="152" spans="1:9">
      <c r="A152" s="30" t="s">
        <v>2186</v>
      </c>
      <c r="B152" s="32" t="s">
        <v>2189</v>
      </c>
      <c r="C152" s="118">
        <v>12</v>
      </c>
      <c r="D152" s="138">
        <v>41243</v>
      </c>
      <c r="E152" s="40"/>
      <c r="F152" s="54"/>
      <c r="G152" s="42"/>
      <c r="H152" s="1090" t="s">
        <v>1026</v>
      </c>
      <c r="I152" s="1076" t="s">
        <v>624</v>
      </c>
    </row>
    <row r="153" spans="1:9">
      <c r="A153" s="15" t="s">
        <v>2863</v>
      </c>
      <c r="B153" s="16" t="s">
        <v>931</v>
      </c>
      <c r="C153" s="116">
        <v>27</v>
      </c>
      <c r="D153" s="136">
        <v>40134</v>
      </c>
      <c r="E153" s="36"/>
      <c r="F153" s="130" t="s">
        <v>1026</v>
      </c>
      <c r="G153" s="37"/>
      <c r="H153" s="37"/>
      <c r="I153" s="22" t="s">
        <v>261</v>
      </c>
    </row>
    <row r="154" spans="1:9">
      <c r="A154" s="514" t="s">
        <v>101</v>
      </c>
      <c r="B154" s="515" t="s">
        <v>2844</v>
      </c>
      <c r="C154" s="117">
        <v>7</v>
      </c>
      <c r="D154" s="137">
        <v>40478</v>
      </c>
      <c r="E154" s="38"/>
      <c r="F154" s="139" t="s">
        <v>1026</v>
      </c>
      <c r="G154" s="39"/>
      <c r="H154" s="39"/>
      <c r="I154" s="947" t="s">
        <v>3172</v>
      </c>
    </row>
    <row r="155" spans="1:9">
      <c r="A155" s="23" t="s">
        <v>117</v>
      </c>
      <c r="B155" s="23" t="s">
        <v>118</v>
      </c>
      <c r="C155" s="117">
        <v>36</v>
      </c>
      <c r="D155" s="137">
        <v>39828</v>
      </c>
      <c r="E155" s="38" t="s">
        <v>1026</v>
      </c>
      <c r="F155" s="139"/>
      <c r="G155" s="39"/>
      <c r="H155" s="39"/>
      <c r="I155" s="29" t="s">
        <v>2310</v>
      </c>
    </row>
    <row r="156" spans="1:9">
      <c r="A156" s="23" t="s">
        <v>704</v>
      </c>
      <c r="B156" s="23" t="s">
        <v>705</v>
      </c>
      <c r="C156" s="117">
        <v>16</v>
      </c>
      <c r="D156" s="137">
        <v>40493</v>
      </c>
      <c r="E156" s="38"/>
      <c r="F156" s="139" t="s">
        <v>1026</v>
      </c>
      <c r="G156" s="39"/>
      <c r="H156" s="39"/>
      <c r="I156" s="29" t="s">
        <v>260</v>
      </c>
    </row>
    <row r="157" spans="1:9">
      <c r="A157" s="521" t="s">
        <v>47</v>
      </c>
      <c r="B157" s="522" t="s">
        <v>593</v>
      </c>
      <c r="C157" s="118">
        <v>7</v>
      </c>
      <c r="D157" s="138">
        <v>40477</v>
      </c>
      <c r="E157" s="40"/>
      <c r="F157" s="54" t="s">
        <v>1026</v>
      </c>
      <c r="G157" s="42"/>
      <c r="H157" s="42"/>
      <c r="I157" s="107" t="s">
        <v>842</v>
      </c>
    </row>
    <row r="158" spans="1:9">
      <c r="A158" s="518" t="s">
        <v>3682</v>
      </c>
      <c r="B158" s="507" t="s">
        <v>3683</v>
      </c>
      <c r="C158" s="116">
        <v>50</v>
      </c>
      <c r="D158" s="136">
        <v>39899</v>
      </c>
      <c r="E158" s="36" t="s">
        <v>1026</v>
      </c>
      <c r="F158" s="130"/>
      <c r="G158" s="37"/>
      <c r="H158" s="130"/>
      <c r="I158" s="194" t="s">
        <v>481</v>
      </c>
    </row>
    <row r="159" spans="1:9">
      <c r="A159" s="86" t="s">
        <v>1700</v>
      </c>
      <c r="B159" s="24" t="s">
        <v>2915</v>
      </c>
      <c r="C159" s="117">
        <v>5</v>
      </c>
      <c r="D159" s="137">
        <v>41254</v>
      </c>
      <c r="E159" s="38"/>
      <c r="F159" s="139"/>
      <c r="G159" s="39" t="s">
        <v>1026</v>
      </c>
      <c r="H159" s="139"/>
      <c r="I159" s="29" t="s">
        <v>942</v>
      </c>
    </row>
    <row r="160" spans="1:9">
      <c r="A160" s="940" t="s">
        <v>2537</v>
      </c>
      <c r="B160" s="515" t="s">
        <v>2173</v>
      </c>
      <c r="C160" s="117">
        <v>19</v>
      </c>
      <c r="D160" s="137">
        <v>40857</v>
      </c>
      <c r="E160" s="38"/>
      <c r="F160" s="139" t="s">
        <v>1026</v>
      </c>
      <c r="G160" s="39"/>
      <c r="H160" s="139"/>
      <c r="I160" s="98" t="s">
        <v>1412</v>
      </c>
    </row>
    <row r="161" spans="1:9">
      <c r="A161" s="940" t="s">
        <v>1725</v>
      </c>
      <c r="B161" s="515" t="s">
        <v>1476</v>
      </c>
      <c r="C161" s="117">
        <v>7</v>
      </c>
      <c r="D161" s="137">
        <v>40506</v>
      </c>
      <c r="E161" s="38"/>
      <c r="F161" s="139" t="s">
        <v>1026</v>
      </c>
      <c r="G161" s="39"/>
      <c r="H161" s="139"/>
      <c r="I161" s="98" t="s">
        <v>685</v>
      </c>
    </row>
    <row r="162" spans="1:9">
      <c r="A162" s="30" t="s">
        <v>3198</v>
      </c>
      <c r="B162" s="32" t="s">
        <v>3199</v>
      </c>
      <c r="C162" s="118">
        <v>12</v>
      </c>
      <c r="D162" s="138">
        <v>41518</v>
      </c>
      <c r="E162" s="40"/>
      <c r="F162" s="54"/>
      <c r="G162" s="42" t="s">
        <v>1026</v>
      </c>
      <c r="H162" s="54"/>
      <c r="I162" s="35" t="s">
        <v>1848</v>
      </c>
    </row>
    <row r="163" spans="1:9">
      <c r="A163" s="196" t="s">
        <v>1582</v>
      </c>
      <c r="B163" s="16" t="s">
        <v>586</v>
      </c>
      <c r="C163" s="116">
        <v>5</v>
      </c>
      <c r="D163" s="136">
        <v>40450</v>
      </c>
      <c r="E163" s="36"/>
      <c r="F163" s="1062" t="s">
        <v>1026</v>
      </c>
      <c r="G163" s="37"/>
      <c r="H163" s="130"/>
      <c r="I163" s="1091" t="s">
        <v>182</v>
      </c>
    </row>
    <row r="164" spans="1:9">
      <c r="A164" s="23" t="s">
        <v>1582</v>
      </c>
      <c r="B164" s="24" t="s">
        <v>586</v>
      </c>
      <c r="C164" s="117">
        <v>10</v>
      </c>
      <c r="D164" s="137">
        <v>41617</v>
      </c>
      <c r="E164" s="38"/>
      <c r="F164" s="139"/>
      <c r="G164" s="39" t="s">
        <v>1026</v>
      </c>
      <c r="H164" s="139"/>
      <c r="I164" s="29" t="s">
        <v>2043</v>
      </c>
    </row>
    <row r="165" spans="1:9">
      <c r="A165" s="514" t="s">
        <v>1568</v>
      </c>
      <c r="B165" s="515" t="s">
        <v>1567</v>
      </c>
      <c r="C165" s="117">
        <v>5</v>
      </c>
      <c r="D165" s="137">
        <v>41592</v>
      </c>
      <c r="E165" s="38"/>
      <c r="F165" s="139" t="s">
        <v>1026</v>
      </c>
      <c r="G165" s="39"/>
      <c r="H165" s="139"/>
      <c r="I165" s="98" t="s">
        <v>2130</v>
      </c>
    </row>
    <row r="166" spans="1:9">
      <c r="A166" s="514" t="s">
        <v>3136</v>
      </c>
      <c r="B166" s="515" t="s">
        <v>2236</v>
      </c>
      <c r="C166" s="117">
        <v>30</v>
      </c>
      <c r="D166" s="137">
        <v>40085</v>
      </c>
      <c r="E166" s="38"/>
      <c r="F166" s="139" t="s">
        <v>1026</v>
      </c>
      <c r="G166" s="39"/>
      <c r="H166" s="139"/>
      <c r="I166" s="947" t="s">
        <v>3673</v>
      </c>
    </row>
    <row r="167" spans="1:9">
      <c r="A167" s="30" t="s">
        <v>1763</v>
      </c>
      <c r="B167" s="32" t="s">
        <v>1764</v>
      </c>
      <c r="C167" s="118">
        <v>6</v>
      </c>
      <c r="D167" s="138">
        <v>41578</v>
      </c>
      <c r="E167" s="40"/>
      <c r="F167" s="54" t="s">
        <v>1026</v>
      </c>
      <c r="G167" s="42"/>
      <c r="H167" s="54"/>
      <c r="I167" s="107" t="s">
        <v>1408</v>
      </c>
    </row>
    <row r="168" spans="1:9">
      <c r="A168" s="196" t="s">
        <v>2239</v>
      </c>
      <c r="B168" s="16" t="s">
        <v>3397</v>
      </c>
      <c r="C168" s="116">
        <v>7</v>
      </c>
      <c r="D168" s="136">
        <v>40497</v>
      </c>
      <c r="E168" s="1089" t="s">
        <v>1026</v>
      </c>
      <c r="F168" s="130"/>
      <c r="G168" s="37"/>
      <c r="H168" s="37"/>
      <c r="I168" s="1063" t="s">
        <v>2370</v>
      </c>
    </row>
    <row r="169" spans="1:9">
      <c r="A169" s="514" t="s">
        <v>1410</v>
      </c>
      <c r="B169" s="515" t="s">
        <v>1411</v>
      </c>
      <c r="C169" s="117">
        <v>10</v>
      </c>
      <c r="D169" s="137">
        <v>41578</v>
      </c>
      <c r="E169" s="38"/>
      <c r="F169" s="139" t="s">
        <v>1026</v>
      </c>
      <c r="G169" s="39"/>
      <c r="H169" s="39"/>
      <c r="I169" s="98" t="s">
        <v>729</v>
      </c>
    </row>
    <row r="170" spans="1:9">
      <c r="A170" s="516" t="s">
        <v>3744</v>
      </c>
      <c r="B170" s="517" t="s">
        <v>3487</v>
      </c>
      <c r="C170" s="117">
        <v>31</v>
      </c>
      <c r="D170" s="137">
        <v>39927</v>
      </c>
      <c r="E170" s="38" t="s">
        <v>1026</v>
      </c>
      <c r="F170" s="139"/>
      <c r="G170" s="39"/>
      <c r="H170" s="39"/>
      <c r="I170" s="98" t="s">
        <v>307</v>
      </c>
    </row>
    <row r="171" spans="1:9">
      <c r="A171" s="765" t="s">
        <v>1030</v>
      </c>
      <c r="B171" s="517" t="s">
        <v>1031</v>
      </c>
      <c r="C171" s="117">
        <v>8</v>
      </c>
      <c r="D171" s="137">
        <v>40960</v>
      </c>
      <c r="E171" s="38" t="s">
        <v>1026</v>
      </c>
      <c r="F171" s="139"/>
      <c r="G171" s="39"/>
      <c r="H171" s="39"/>
      <c r="I171" s="217" t="s">
        <v>900</v>
      </c>
    </row>
    <row r="172" spans="1:9">
      <c r="A172" s="102" t="s">
        <v>1637</v>
      </c>
      <c r="B172" s="32" t="s">
        <v>1638</v>
      </c>
      <c r="C172" s="118">
        <v>9</v>
      </c>
      <c r="D172" s="138">
        <v>41449</v>
      </c>
      <c r="E172" s="40"/>
      <c r="F172" s="54"/>
      <c r="G172" s="42"/>
      <c r="H172" s="42" t="s">
        <v>1026</v>
      </c>
      <c r="I172" s="524" t="s">
        <v>1749</v>
      </c>
    </row>
    <row r="173" spans="1:9">
      <c r="A173" s="15" t="s">
        <v>474</v>
      </c>
      <c r="B173" s="16" t="s">
        <v>1239</v>
      </c>
      <c r="C173" s="116">
        <v>6</v>
      </c>
      <c r="D173" s="136">
        <v>40807</v>
      </c>
      <c r="E173" s="36"/>
      <c r="F173" s="130"/>
      <c r="G173" s="37" t="s">
        <v>1026</v>
      </c>
      <c r="H173" s="37"/>
      <c r="I173" s="22" t="s">
        <v>987</v>
      </c>
    </row>
    <row r="174" spans="1:9">
      <c r="A174" s="85" t="s">
        <v>3192</v>
      </c>
      <c r="B174" s="24" t="s">
        <v>3193</v>
      </c>
      <c r="C174" s="117">
        <v>10</v>
      </c>
      <c r="D174" s="137">
        <v>41569</v>
      </c>
      <c r="E174" s="38"/>
      <c r="F174" s="139" t="s">
        <v>1026</v>
      </c>
      <c r="G174" s="39"/>
      <c r="H174" s="39"/>
      <c r="I174" s="217" t="s">
        <v>232</v>
      </c>
    </row>
    <row r="175" spans="1:9">
      <c r="A175" s="23" t="s">
        <v>3411</v>
      </c>
      <c r="B175" s="24" t="s">
        <v>2686</v>
      </c>
      <c r="C175" s="117">
        <v>6</v>
      </c>
      <c r="D175" s="137">
        <v>41935</v>
      </c>
      <c r="E175" s="38"/>
      <c r="F175" s="139" t="s">
        <v>1026</v>
      </c>
      <c r="G175" s="39"/>
      <c r="H175" s="39"/>
      <c r="I175" s="98" t="s">
        <v>2662</v>
      </c>
    </row>
    <row r="176" spans="1:9">
      <c r="A176" s="85" t="s">
        <v>153</v>
      </c>
      <c r="B176" s="24" t="s">
        <v>154</v>
      </c>
      <c r="C176" s="117">
        <v>9</v>
      </c>
      <c r="D176" s="137">
        <v>40442</v>
      </c>
      <c r="E176" s="38"/>
      <c r="F176" s="139" t="s">
        <v>1026</v>
      </c>
      <c r="G176" s="39"/>
      <c r="H176" s="39"/>
      <c r="I176" s="98" t="s">
        <v>483</v>
      </c>
    </row>
    <row r="177" spans="1:9">
      <c r="A177" s="102" t="s">
        <v>1556</v>
      </c>
      <c r="B177" s="32" t="s">
        <v>1557</v>
      </c>
      <c r="C177" s="118">
        <v>5</v>
      </c>
      <c r="D177" s="138">
        <v>40422</v>
      </c>
      <c r="E177" s="40"/>
      <c r="F177" s="54"/>
      <c r="G177" s="42" t="s">
        <v>1026</v>
      </c>
      <c r="H177" s="42"/>
      <c r="I177" s="524" t="s">
        <v>3639</v>
      </c>
    </row>
    <row r="178" spans="1:9">
      <c r="A178" s="1082" t="s">
        <v>1431</v>
      </c>
      <c r="B178" s="983" t="s">
        <v>1432</v>
      </c>
      <c r="C178" s="116">
        <v>11</v>
      </c>
      <c r="D178" s="136">
        <v>41618</v>
      </c>
      <c r="E178" s="36"/>
      <c r="F178" s="130"/>
      <c r="G178" s="37"/>
      <c r="H178" s="37" t="s">
        <v>1026</v>
      </c>
      <c r="I178" s="194"/>
    </row>
    <row r="179" spans="1:9">
      <c r="A179" s="516" t="s">
        <v>2930</v>
      </c>
      <c r="B179" s="517" t="s">
        <v>1731</v>
      </c>
      <c r="C179" s="117">
        <v>8</v>
      </c>
      <c r="D179" s="137">
        <v>40942</v>
      </c>
      <c r="E179" s="38" t="s">
        <v>1026</v>
      </c>
      <c r="F179" s="139"/>
      <c r="G179" s="39"/>
      <c r="H179" s="39"/>
      <c r="I179" s="98" t="s">
        <v>55</v>
      </c>
    </row>
    <row r="180" spans="1:9">
      <c r="A180" s="940" t="s">
        <v>1734</v>
      </c>
      <c r="B180" s="515" t="s">
        <v>1676</v>
      </c>
      <c r="C180" s="117">
        <v>7</v>
      </c>
      <c r="D180" s="137">
        <v>40477</v>
      </c>
      <c r="E180" s="38"/>
      <c r="F180" s="139" t="s">
        <v>1026</v>
      </c>
      <c r="G180" s="39"/>
      <c r="H180" s="39"/>
      <c r="I180" s="98" t="s">
        <v>685</v>
      </c>
    </row>
    <row r="181" spans="1:9">
      <c r="A181" s="514" t="s">
        <v>2530</v>
      </c>
      <c r="B181" s="515" t="s">
        <v>1757</v>
      </c>
      <c r="C181" s="117">
        <v>22</v>
      </c>
      <c r="D181" s="137">
        <v>40147</v>
      </c>
      <c r="E181" s="38"/>
      <c r="F181" s="139" t="s">
        <v>1026</v>
      </c>
      <c r="G181" s="39"/>
      <c r="H181" s="39"/>
      <c r="I181" s="98" t="s">
        <v>484</v>
      </c>
    </row>
    <row r="182" spans="1:9">
      <c r="A182" s="30" t="s">
        <v>1933</v>
      </c>
      <c r="B182" s="32" t="s">
        <v>1712</v>
      </c>
      <c r="C182" s="118">
        <v>5</v>
      </c>
      <c r="D182" s="138">
        <v>41389</v>
      </c>
      <c r="E182" s="40"/>
      <c r="F182" s="54"/>
      <c r="G182" s="42"/>
      <c r="H182" s="42" t="s">
        <v>1026</v>
      </c>
      <c r="I182" s="107" t="s">
        <v>485</v>
      </c>
    </row>
    <row r="183" spans="1:9">
      <c r="A183" s="1083" t="s">
        <v>18</v>
      </c>
      <c r="B183" s="983" t="s">
        <v>19</v>
      </c>
      <c r="C183" s="116">
        <v>12</v>
      </c>
      <c r="D183" s="136">
        <v>41370</v>
      </c>
      <c r="E183" s="36"/>
      <c r="F183" s="130"/>
      <c r="G183" s="37"/>
      <c r="H183" s="37" t="s">
        <v>1026</v>
      </c>
      <c r="I183" s="194" t="s">
        <v>121</v>
      </c>
    </row>
    <row r="184" spans="1:9">
      <c r="A184" s="23" t="s">
        <v>2127</v>
      </c>
      <c r="B184" s="24" t="s">
        <v>2128</v>
      </c>
      <c r="C184" s="117">
        <v>14</v>
      </c>
      <c r="D184" s="137">
        <v>41008</v>
      </c>
      <c r="E184" s="38"/>
      <c r="F184" s="139"/>
      <c r="G184" s="39" t="s">
        <v>1026</v>
      </c>
      <c r="H184" s="39"/>
      <c r="I184" s="29" t="s">
        <v>3329</v>
      </c>
    </row>
    <row r="185" spans="1:9">
      <c r="A185" s="899" t="s">
        <v>3087</v>
      </c>
      <c r="B185" s="898" t="s">
        <v>3088</v>
      </c>
      <c r="C185" s="117">
        <v>11</v>
      </c>
      <c r="D185" s="137">
        <v>41607</v>
      </c>
      <c r="E185" s="38"/>
      <c r="F185" s="139"/>
      <c r="G185" s="39"/>
      <c r="H185" s="39" t="s">
        <v>1026</v>
      </c>
      <c r="I185" s="29"/>
    </row>
    <row r="186" spans="1:9">
      <c r="A186" s="23" t="s">
        <v>2084</v>
      </c>
      <c r="B186" s="24" t="s">
        <v>2085</v>
      </c>
      <c r="C186" s="117">
        <v>12</v>
      </c>
      <c r="D186" s="137">
        <v>41578</v>
      </c>
      <c r="E186" s="38"/>
      <c r="F186" s="139" t="s">
        <v>1026</v>
      </c>
      <c r="G186" s="39"/>
      <c r="H186" s="39"/>
      <c r="I186" s="98" t="s">
        <v>1408</v>
      </c>
    </row>
    <row r="187" spans="1:9">
      <c r="A187" s="30" t="s">
        <v>1170</v>
      </c>
      <c r="B187" s="32" t="s">
        <v>1171</v>
      </c>
      <c r="C187" s="118">
        <v>8</v>
      </c>
      <c r="D187" s="138">
        <v>41943</v>
      </c>
      <c r="E187" s="40"/>
      <c r="F187" s="54" t="s">
        <v>1026</v>
      </c>
      <c r="G187" s="42"/>
      <c r="H187" s="42"/>
      <c r="I187" s="107" t="s">
        <v>2662</v>
      </c>
    </row>
    <row r="188" spans="1:9">
      <c r="A188" s="15" t="s">
        <v>2737</v>
      </c>
      <c r="B188" s="16" t="s">
        <v>760</v>
      </c>
      <c r="C188" s="116">
        <v>7</v>
      </c>
      <c r="D188" s="136">
        <v>41627</v>
      </c>
      <c r="E188" s="36"/>
      <c r="F188" s="130"/>
      <c r="G188" s="37" t="s">
        <v>1026</v>
      </c>
      <c r="H188" s="37"/>
      <c r="I188" s="22" t="s">
        <v>761</v>
      </c>
    </row>
    <row r="189" spans="1:9">
      <c r="A189" s="23" t="s">
        <v>3465</v>
      </c>
      <c r="B189" s="24" t="s">
        <v>3466</v>
      </c>
      <c r="C189" s="117">
        <v>15</v>
      </c>
      <c r="D189" s="137">
        <v>40834</v>
      </c>
      <c r="E189" s="38"/>
      <c r="F189" s="139" t="s">
        <v>1026</v>
      </c>
      <c r="G189" s="39"/>
      <c r="H189" s="39"/>
      <c r="I189" s="98" t="s">
        <v>2936</v>
      </c>
    </row>
    <row r="190" spans="1:9">
      <c r="A190" s="516" t="s">
        <v>1195</v>
      </c>
      <c r="B190" s="517" t="s">
        <v>3488</v>
      </c>
      <c r="C190" s="117">
        <v>26</v>
      </c>
      <c r="D190" s="137">
        <v>39930</v>
      </c>
      <c r="E190" s="38" t="s">
        <v>1026</v>
      </c>
      <c r="F190" s="139"/>
      <c r="G190" s="39"/>
      <c r="H190" s="39"/>
      <c r="I190" s="98" t="s">
        <v>299</v>
      </c>
    </row>
    <row r="191" spans="1:9">
      <c r="A191" s="86" t="s">
        <v>1550</v>
      </c>
      <c r="B191" s="24" t="s">
        <v>1551</v>
      </c>
      <c r="C191" s="117">
        <v>11</v>
      </c>
      <c r="D191" s="137">
        <v>40848</v>
      </c>
      <c r="E191" s="38" t="s">
        <v>1026</v>
      </c>
      <c r="F191" s="139"/>
      <c r="G191" s="39"/>
      <c r="H191" s="39"/>
      <c r="I191" s="98" t="s">
        <v>3478</v>
      </c>
    </row>
    <row r="192" spans="1:9">
      <c r="A192" s="521" t="s">
        <v>857</v>
      </c>
      <c r="B192" s="522" t="s">
        <v>859</v>
      </c>
      <c r="C192" s="118">
        <v>33</v>
      </c>
      <c r="D192" s="138">
        <v>40116</v>
      </c>
      <c r="E192" s="40"/>
      <c r="F192" s="54" t="s">
        <v>1026</v>
      </c>
      <c r="G192" s="42"/>
      <c r="H192" s="42"/>
      <c r="I192" s="107" t="s">
        <v>3738</v>
      </c>
    </row>
    <row r="193" spans="1:9">
      <c r="A193" s="1084" t="s">
        <v>3458</v>
      </c>
      <c r="B193" s="776" t="s">
        <v>3459</v>
      </c>
      <c r="C193" s="116">
        <v>5</v>
      </c>
      <c r="D193" s="136">
        <v>40442</v>
      </c>
      <c r="E193" s="36"/>
      <c r="F193" s="1062" t="s">
        <v>1026</v>
      </c>
      <c r="G193" s="37"/>
      <c r="H193" s="37"/>
      <c r="I193" s="1092" t="s">
        <v>486</v>
      </c>
    </row>
    <row r="194" spans="1:9">
      <c r="A194" s="23" t="s">
        <v>2904</v>
      </c>
      <c r="B194" s="24" t="s">
        <v>2905</v>
      </c>
      <c r="C194" s="117">
        <v>20</v>
      </c>
      <c r="D194" s="137">
        <v>40412</v>
      </c>
      <c r="E194" s="38"/>
      <c r="F194" s="139" t="s">
        <v>1026</v>
      </c>
      <c r="G194" s="39"/>
      <c r="H194" s="39"/>
      <c r="I194" s="29" t="s">
        <v>261</v>
      </c>
    </row>
    <row r="195" spans="1:9">
      <c r="A195" s="514" t="s">
        <v>1255</v>
      </c>
      <c r="B195" s="515" t="s">
        <v>678</v>
      </c>
      <c r="C195" s="117">
        <v>20</v>
      </c>
      <c r="D195" s="137">
        <v>40464</v>
      </c>
      <c r="E195" s="38"/>
      <c r="F195" s="139" t="s">
        <v>1026</v>
      </c>
      <c r="G195" s="39"/>
      <c r="H195" s="39"/>
      <c r="I195" s="98" t="s">
        <v>685</v>
      </c>
    </row>
    <row r="196" spans="1:9">
      <c r="A196" s="86" t="s">
        <v>80</v>
      </c>
      <c r="B196" s="24" t="s">
        <v>81</v>
      </c>
      <c r="C196" s="117">
        <v>6</v>
      </c>
      <c r="D196" s="137">
        <v>41521</v>
      </c>
      <c r="E196" s="38"/>
      <c r="F196" s="139" t="s">
        <v>1026</v>
      </c>
      <c r="G196" s="39"/>
      <c r="H196" s="39"/>
      <c r="I196" s="98" t="s">
        <v>1408</v>
      </c>
    </row>
    <row r="197" spans="1:9">
      <c r="A197" s="519" t="s">
        <v>2077</v>
      </c>
      <c r="B197" s="520" t="s">
        <v>1391</v>
      </c>
      <c r="C197" s="118">
        <v>43</v>
      </c>
      <c r="D197" s="138">
        <v>40054</v>
      </c>
      <c r="E197" s="40" t="s">
        <v>1026</v>
      </c>
      <c r="F197" s="54"/>
      <c r="G197" s="42"/>
      <c r="H197" s="42"/>
      <c r="I197" s="107" t="s">
        <v>1875</v>
      </c>
    </row>
    <row r="198" spans="1:9">
      <c r="A198" s="518" t="s">
        <v>2115</v>
      </c>
      <c r="B198" s="507" t="s">
        <v>692</v>
      </c>
      <c r="C198" s="116">
        <v>41</v>
      </c>
      <c r="D198" s="136">
        <v>39839</v>
      </c>
      <c r="E198" s="36" t="s">
        <v>1026</v>
      </c>
      <c r="F198" s="130"/>
      <c r="G198" s="37"/>
      <c r="H198" s="37"/>
      <c r="I198" s="947" t="s">
        <v>3172</v>
      </c>
    </row>
    <row r="199" spans="1:9">
      <c r="A199" s="23" t="s">
        <v>833</v>
      </c>
      <c r="B199" s="24" t="s">
        <v>1537</v>
      </c>
      <c r="C199" s="117">
        <v>6</v>
      </c>
      <c r="D199" s="137">
        <v>41171</v>
      </c>
      <c r="E199" s="38"/>
      <c r="F199" s="139" t="s">
        <v>1026</v>
      </c>
      <c r="G199" s="39"/>
      <c r="H199" s="39"/>
      <c r="I199" s="98" t="s">
        <v>6</v>
      </c>
    </row>
    <row r="200" spans="1:9">
      <c r="A200" s="23" t="s">
        <v>1750</v>
      </c>
      <c r="B200" s="24" t="s">
        <v>1657</v>
      </c>
      <c r="C200" s="117">
        <v>6</v>
      </c>
      <c r="D200" s="137">
        <v>40877</v>
      </c>
      <c r="E200" s="38"/>
      <c r="F200" s="139"/>
      <c r="G200" s="39" t="s">
        <v>1026</v>
      </c>
      <c r="H200" s="39"/>
      <c r="I200" s="217" t="s">
        <v>360</v>
      </c>
    </row>
    <row r="201" spans="1:9">
      <c r="A201" s="23" t="s">
        <v>2245</v>
      </c>
      <c r="B201" s="24" t="s">
        <v>2246</v>
      </c>
      <c r="C201" s="117">
        <v>30</v>
      </c>
      <c r="D201" s="137">
        <v>41394</v>
      </c>
      <c r="E201" s="38" t="s">
        <v>1026</v>
      </c>
      <c r="F201" s="139"/>
      <c r="G201" s="39"/>
      <c r="H201" s="39"/>
      <c r="I201" s="29"/>
    </row>
    <row r="202" spans="1:9">
      <c r="A202" s="521" t="s">
        <v>3078</v>
      </c>
      <c r="B202" s="522" t="s">
        <v>3079</v>
      </c>
      <c r="C202" s="118">
        <v>6</v>
      </c>
      <c r="D202" s="138">
        <v>40486</v>
      </c>
      <c r="E202" s="40"/>
      <c r="F202" s="54" t="s">
        <v>1026</v>
      </c>
      <c r="G202" s="42"/>
      <c r="H202" s="42"/>
      <c r="I202" s="107" t="s">
        <v>685</v>
      </c>
    </row>
    <row r="203" spans="1:9">
      <c r="A203" s="128" t="s">
        <v>587</v>
      </c>
      <c r="B203" s="16" t="s">
        <v>588</v>
      </c>
      <c r="C203" s="116">
        <v>21</v>
      </c>
      <c r="D203" s="136">
        <v>40438</v>
      </c>
      <c r="E203" s="36"/>
      <c r="F203" s="130" t="s">
        <v>1026</v>
      </c>
      <c r="G203" s="37"/>
      <c r="H203" s="37"/>
      <c r="I203" s="194" t="s">
        <v>2148</v>
      </c>
    </row>
    <row r="204" spans="1:9">
      <c r="A204" s="517" t="s">
        <v>3589</v>
      </c>
      <c r="B204" s="517" t="s">
        <v>1027</v>
      </c>
      <c r="C204" s="117">
        <v>36</v>
      </c>
      <c r="D204" s="137">
        <v>39477</v>
      </c>
      <c r="E204" s="38" t="s">
        <v>1026</v>
      </c>
      <c r="F204" s="139"/>
      <c r="G204" s="39"/>
      <c r="H204" s="39"/>
      <c r="I204" s="98" t="s">
        <v>487</v>
      </c>
    </row>
    <row r="205" spans="1:9">
      <c r="A205" s="201" t="s">
        <v>279</v>
      </c>
      <c r="B205" s="201" t="s">
        <v>280</v>
      </c>
      <c r="C205" s="117">
        <v>5</v>
      </c>
      <c r="D205" s="137">
        <v>41981</v>
      </c>
      <c r="E205" s="760" t="s">
        <v>1026</v>
      </c>
      <c r="F205" s="139"/>
      <c r="G205" s="39"/>
      <c r="H205" s="39"/>
      <c r="I205" s="732" t="s">
        <v>1201</v>
      </c>
    </row>
    <row r="206" spans="1:9">
      <c r="A206" s="109" t="s">
        <v>3352</v>
      </c>
      <c r="B206" s="24" t="s">
        <v>1069</v>
      </c>
      <c r="C206" s="117">
        <v>5</v>
      </c>
      <c r="D206" s="137">
        <v>42037</v>
      </c>
      <c r="E206" s="38"/>
      <c r="F206" s="139"/>
      <c r="G206" s="39" t="s">
        <v>1026</v>
      </c>
      <c r="H206" s="39"/>
      <c r="I206" s="217" t="s">
        <v>1629</v>
      </c>
    </row>
    <row r="207" spans="1:9">
      <c r="A207" s="847" t="s">
        <v>523</v>
      </c>
      <c r="B207" s="522" t="s">
        <v>524</v>
      </c>
      <c r="C207" s="118">
        <v>7</v>
      </c>
      <c r="D207" s="138">
        <v>40862</v>
      </c>
      <c r="E207" s="40"/>
      <c r="F207" s="54" t="s">
        <v>1026</v>
      </c>
      <c r="G207" s="42"/>
      <c r="H207" s="42"/>
      <c r="I207" s="107" t="s">
        <v>2606</v>
      </c>
    </row>
    <row r="208" spans="1:9">
      <c r="A208" s="128" t="s">
        <v>804</v>
      </c>
      <c r="B208" s="16" t="s">
        <v>1092</v>
      </c>
      <c r="C208" s="116">
        <v>7</v>
      </c>
      <c r="D208" s="136">
        <v>40478</v>
      </c>
      <c r="E208" s="36"/>
      <c r="F208" s="130" t="s">
        <v>1026</v>
      </c>
      <c r="G208" s="37"/>
      <c r="H208" s="37"/>
      <c r="I208" s="194" t="s">
        <v>971</v>
      </c>
    </row>
    <row r="209" spans="1:9">
      <c r="A209" s="515" t="s">
        <v>3170</v>
      </c>
      <c r="B209" s="515" t="s">
        <v>3737</v>
      </c>
      <c r="C209" s="117">
        <v>14</v>
      </c>
      <c r="D209" s="137">
        <v>40505</v>
      </c>
      <c r="E209" s="38"/>
      <c r="F209" s="139" t="s">
        <v>1026</v>
      </c>
      <c r="G209" s="39"/>
      <c r="H209" s="39"/>
      <c r="I209" s="98" t="s">
        <v>685</v>
      </c>
    </row>
    <row r="210" spans="1:9">
      <c r="A210" s="24" t="s">
        <v>1487</v>
      </c>
      <c r="B210" s="24" t="s">
        <v>476</v>
      </c>
      <c r="C210" s="117">
        <v>6</v>
      </c>
      <c r="D210" s="137">
        <v>41761</v>
      </c>
      <c r="E210" s="38"/>
      <c r="F210" s="139"/>
      <c r="G210" s="39" t="s">
        <v>1026</v>
      </c>
      <c r="H210" s="39"/>
      <c r="I210" s="217" t="s">
        <v>1858</v>
      </c>
    </row>
    <row r="211" spans="1:9">
      <c r="A211" s="627" t="s">
        <v>957</v>
      </c>
      <c r="B211" s="515" t="s">
        <v>958</v>
      </c>
      <c r="C211" s="117">
        <v>7</v>
      </c>
      <c r="D211" s="137">
        <v>41751</v>
      </c>
      <c r="E211" s="38"/>
      <c r="F211" s="139" t="s">
        <v>1026</v>
      </c>
      <c r="G211" s="39"/>
      <c r="H211" s="39"/>
      <c r="I211" s="98" t="s">
        <v>2480</v>
      </c>
    </row>
    <row r="212" spans="1:9">
      <c r="A212" s="520" t="s">
        <v>1824</v>
      </c>
      <c r="B212" s="520" t="s">
        <v>1825</v>
      </c>
      <c r="C212" s="118">
        <v>37</v>
      </c>
      <c r="D212" s="138">
        <v>39651</v>
      </c>
      <c r="E212" s="40" t="s">
        <v>1026</v>
      </c>
      <c r="F212" s="54"/>
      <c r="G212" s="42"/>
      <c r="H212" s="42"/>
      <c r="I212" s="107" t="s">
        <v>1645</v>
      </c>
    </row>
    <row r="213" spans="1:9">
      <c r="A213" s="16" t="s">
        <v>333</v>
      </c>
      <c r="B213" s="16" t="s">
        <v>334</v>
      </c>
      <c r="C213" s="116">
        <v>6</v>
      </c>
      <c r="D213" s="136">
        <v>41985</v>
      </c>
      <c r="E213" s="36"/>
      <c r="F213" s="130" t="s">
        <v>1026</v>
      </c>
      <c r="G213" s="37"/>
      <c r="H213" s="37"/>
      <c r="I213" s="194" t="s">
        <v>218</v>
      </c>
    </row>
    <row r="214" spans="1:9">
      <c r="A214" s="109" t="s">
        <v>44</v>
      </c>
      <c r="B214" s="24" t="s">
        <v>45</v>
      </c>
      <c r="C214" s="117">
        <v>6</v>
      </c>
      <c r="D214" s="137">
        <v>41325</v>
      </c>
      <c r="E214" s="38"/>
      <c r="F214" s="139"/>
      <c r="G214" s="39" t="s">
        <v>1026</v>
      </c>
      <c r="H214" s="39"/>
      <c r="I214" s="217" t="s">
        <v>2409</v>
      </c>
    </row>
    <row r="215" spans="1:9">
      <c r="A215" s="515" t="s">
        <v>3386</v>
      </c>
      <c r="B215" s="515" t="s">
        <v>3387</v>
      </c>
      <c r="C215" s="117">
        <v>6</v>
      </c>
      <c r="D215" s="137">
        <v>40476</v>
      </c>
      <c r="E215" s="38"/>
      <c r="F215" s="139" t="s">
        <v>1026</v>
      </c>
      <c r="G215" s="39"/>
      <c r="H215" s="39"/>
      <c r="I215" s="98" t="s">
        <v>1203</v>
      </c>
    </row>
    <row r="216" spans="1:9">
      <c r="A216" s="898" t="s">
        <v>150</v>
      </c>
      <c r="B216" s="898" t="s">
        <v>151</v>
      </c>
      <c r="C216" s="117">
        <v>9</v>
      </c>
      <c r="D216" s="137">
        <v>41898</v>
      </c>
      <c r="E216" s="38"/>
      <c r="F216" s="139"/>
      <c r="G216" s="39"/>
      <c r="H216" s="39" t="s">
        <v>1026</v>
      </c>
      <c r="I216" s="98"/>
    </row>
    <row r="217" spans="1:9">
      <c r="A217" s="32" t="s">
        <v>932</v>
      </c>
      <c r="B217" s="32" t="s">
        <v>2005</v>
      </c>
      <c r="C217" s="118">
        <v>31</v>
      </c>
      <c r="D217" s="138">
        <v>39881</v>
      </c>
      <c r="E217" s="40"/>
      <c r="F217" s="54"/>
      <c r="G217" s="42" t="s">
        <v>1026</v>
      </c>
      <c r="H217" s="42"/>
      <c r="I217" s="107" t="s">
        <v>3428</v>
      </c>
    </row>
    <row r="218" spans="1:9">
      <c r="A218" s="775" t="s">
        <v>2102</v>
      </c>
      <c r="B218" s="513" t="s">
        <v>2145</v>
      </c>
      <c r="C218" s="116">
        <v>5</v>
      </c>
      <c r="D218" s="136">
        <v>40844</v>
      </c>
      <c r="E218" s="36"/>
      <c r="F218" s="130" t="s">
        <v>1026</v>
      </c>
      <c r="G218" s="37"/>
      <c r="H218" s="130"/>
      <c r="I218" s="194" t="s">
        <v>3504</v>
      </c>
    </row>
    <row r="219" spans="1:9">
      <c r="A219" s="627" t="s">
        <v>2821</v>
      </c>
      <c r="B219" s="627" t="s">
        <v>3707</v>
      </c>
      <c r="C219" s="117">
        <v>5</v>
      </c>
      <c r="D219" s="137">
        <v>40844</v>
      </c>
      <c r="E219" s="38"/>
      <c r="F219" s="139" t="s">
        <v>1026</v>
      </c>
      <c r="G219" s="39"/>
      <c r="H219" s="139"/>
      <c r="I219" s="98" t="s">
        <v>3504</v>
      </c>
    </row>
    <row r="220" spans="1:9">
      <c r="A220" s="517" t="s">
        <v>1261</v>
      </c>
      <c r="B220" s="517" t="s">
        <v>53</v>
      </c>
      <c r="C220" s="117">
        <v>18</v>
      </c>
      <c r="D220" s="137">
        <v>40067</v>
      </c>
      <c r="E220" s="38" t="s">
        <v>1026</v>
      </c>
      <c r="F220" s="139"/>
      <c r="G220" s="39"/>
      <c r="H220" s="139"/>
      <c r="I220" s="98" t="s">
        <v>449</v>
      </c>
    </row>
    <row r="221" spans="1:9">
      <c r="A221" s="24" t="s">
        <v>2561</v>
      </c>
      <c r="B221" s="24" t="s">
        <v>1500</v>
      </c>
      <c r="C221" s="117">
        <v>10</v>
      </c>
      <c r="D221" s="137">
        <v>42037</v>
      </c>
      <c r="E221" s="38"/>
      <c r="F221" s="139"/>
      <c r="G221" s="39" t="s">
        <v>1026</v>
      </c>
      <c r="H221" s="139"/>
      <c r="I221" s="98" t="s">
        <v>1631</v>
      </c>
    </row>
    <row r="222" spans="1:9">
      <c r="A222" s="522" t="s">
        <v>1224</v>
      </c>
      <c r="B222" s="522" t="s">
        <v>620</v>
      </c>
      <c r="C222" s="118">
        <v>9</v>
      </c>
      <c r="D222" s="138">
        <v>41172</v>
      </c>
      <c r="E222" s="40"/>
      <c r="F222" s="54" t="s">
        <v>1026</v>
      </c>
      <c r="G222" s="42"/>
      <c r="H222" s="54"/>
      <c r="I222" s="107" t="s">
        <v>835</v>
      </c>
    </row>
    <row r="223" spans="1:9">
      <c r="A223" s="16" t="s">
        <v>3366</v>
      </c>
      <c r="B223" s="16" t="s">
        <v>3365</v>
      </c>
      <c r="C223" s="116">
        <v>5</v>
      </c>
      <c r="D223" s="136">
        <v>41969</v>
      </c>
      <c r="E223" s="36" t="s">
        <v>1026</v>
      </c>
      <c r="F223" s="130"/>
      <c r="G223" s="37"/>
      <c r="H223" s="130"/>
      <c r="I223" s="194"/>
    </row>
    <row r="224" spans="1:9">
      <c r="A224" s="24" t="s">
        <v>1128</v>
      </c>
      <c r="B224" s="24" t="s">
        <v>1129</v>
      </c>
      <c r="C224" s="117">
        <v>10</v>
      </c>
      <c r="D224" s="137">
        <v>41918</v>
      </c>
      <c r="E224" s="38"/>
      <c r="F224" s="139" t="s">
        <v>1026</v>
      </c>
      <c r="G224" s="39"/>
      <c r="H224" s="139"/>
      <c r="I224" s="98" t="s">
        <v>2662</v>
      </c>
    </row>
    <row r="225" spans="1:9">
      <c r="A225" s="898" t="s">
        <v>2661</v>
      </c>
      <c r="B225" s="898" t="s">
        <v>805</v>
      </c>
      <c r="C225" s="117">
        <v>11</v>
      </c>
      <c r="D225" s="137">
        <v>41984</v>
      </c>
      <c r="E225" s="38"/>
      <c r="F225" s="139"/>
      <c r="G225" s="39"/>
      <c r="H225" s="139" t="s">
        <v>1026</v>
      </c>
      <c r="I225" s="29"/>
    </row>
    <row r="226" spans="1:9">
      <c r="A226" s="515" t="s">
        <v>646</v>
      </c>
      <c r="B226" s="515" t="s">
        <v>1642</v>
      </c>
      <c r="C226" s="117">
        <v>14</v>
      </c>
      <c r="D226" s="137">
        <v>40836</v>
      </c>
      <c r="E226" s="38"/>
      <c r="F226" s="139" t="s">
        <v>1026</v>
      </c>
      <c r="G226" s="39"/>
      <c r="H226" s="139"/>
      <c r="I226" s="98" t="s">
        <v>3214</v>
      </c>
    </row>
    <row r="227" spans="1:9">
      <c r="A227" s="1058" t="s">
        <v>100</v>
      </c>
      <c r="B227" s="1058" t="s">
        <v>3711</v>
      </c>
      <c r="C227" s="118">
        <v>11</v>
      </c>
      <c r="D227" s="138">
        <v>41849</v>
      </c>
      <c r="E227" s="40"/>
      <c r="F227" s="54"/>
      <c r="G227" s="1090" t="s">
        <v>1026</v>
      </c>
      <c r="H227" s="54"/>
      <c r="I227" s="1076" t="s">
        <v>1814</v>
      </c>
    </row>
    <row r="228" spans="1:9">
      <c r="A228" s="16" t="s">
        <v>2758</v>
      </c>
      <c r="B228" s="16" t="s">
        <v>2759</v>
      </c>
      <c r="C228" s="116">
        <v>8</v>
      </c>
      <c r="D228" s="136">
        <v>41426</v>
      </c>
      <c r="E228" s="36"/>
      <c r="F228" s="130"/>
      <c r="G228" s="37" t="s">
        <v>1026</v>
      </c>
      <c r="H228" s="37"/>
      <c r="I228" s="22" t="s">
        <v>292</v>
      </c>
    </row>
    <row r="229" spans="1:9">
      <c r="A229" s="24" t="s">
        <v>189</v>
      </c>
      <c r="B229" s="24" t="s">
        <v>1889</v>
      </c>
      <c r="C229" s="117">
        <v>16</v>
      </c>
      <c r="D229" s="137">
        <v>40123</v>
      </c>
      <c r="E229" s="38"/>
      <c r="F229" s="139" t="s">
        <v>1026</v>
      </c>
      <c r="G229" s="39"/>
      <c r="H229" s="39"/>
      <c r="I229" s="98" t="s">
        <v>75</v>
      </c>
    </row>
    <row r="230" spans="1:9">
      <c r="A230" s="517" t="s">
        <v>570</v>
      </c>
      <c r="B230" s="517" t="s">
        <v>1922</v>
      </c>
      <c r="C230" s="117">
        <v>27</v>
      </c>
      <c r="D230" s="137">
        <v>39849</v>
      </c>
      <c r="E230" s="38" t="s">
        <v>1026</v>
      </c>
      <c r="F230" s="139"/>
      <c r="G230" s="39"/>
      <c r="H230" s="39"/>
      <c r="I230" s="98" t="s">
        <v>498</v>
      </c>
    </row>
    <row r="231" spans="1:9">
      <c r="A231" s="24" t="s">
        <v>1009</v>
      </c>
      <c r="B231" s="24" t="s">
        <v>467</v>
      </c>
      <c r="C231" s="117">
        <v>5</v>
      </c>
      <c r="D231" s="137">
        <v>41631</v>
      </c>
      <c r="E231" s="38"/>
      <c r="F231" s="139"/>
      <c r="G231" s="39" t="s">
        <v>1026</v>
      </c>
      <c r="H231" s="39"/>
      <c r="I231" s="29" t="s">
        <v>3573</v>
      </c>
    </row>
    <row r="232" spans="1:9">
      <c r="A232" s="1057" t="s">
        <v>297</v>
      </c>
      <c r="B232" s="522" t="s">
        <v>2004</v>
      </c>
      <c r="C232" s="118">
        <v>13</v>
      </c>
      <c r="D232" s="138">
        <v>40431</v>
      </c>
      <c r="E232" s="40"/>
      <c r="F232" s="54" t="s">
        <v>1026</v>
      </c>
      <c r="G232" s="42"/>
      <c r="H232" s="42"/>
      <c r="I232" s="1039" t="s">
        <v>3673</v>
      </c>
    </row>
    <row r="233" spans="1:9">
      <c r="A233" s="16" t="s">
        <v>1540</v>
      </c>
      <c r="B233" s="16" t="s">
        <v>1541</v>
      </c>
      <c r="C233" s="116">
        <v>8</v>
      </c>
      <c r="D233" s="136">
        <v>41222</v>
      </c>
      <c r="E233" s="36"/>
      <c r="F233" s="130" t="s">
        <v>1026</v>
      </c>
      <c r="G233" s="37"/>
      <c r="H233" s="37"/>
      <c r="I233" s="373" t="s">
        <v>319</v>
      </c>
    </row>
    <row r="234" spans="1:9">
      <c r="A234" s="91" t="s">
        <v>295</v>
      </c>
      <c r="B234" s="24" t="s">
        <v>717</v>
      </c>
      <c r="C234" s="117">
        <v>5</v>
      </c>
      <c r="D234" s="137">
        <v>41941</v>
      </c>
      <c r="E234" s="38" t="s">
        <v>1026</v>
      </c>
      <c r="F234" s="139"/>
      <c r="G234" s="39"/>
      <c r="H234" s="39"/>
      <c r="I234" s="98"/>
    </row>
    <row r="235" spans="1:9">
      <c r="A235" s="646" t="s">
        <v>843</v>
      </c>
      <c r="B235" s="515" t="s">
        <v>844</v>
      </c>
      <c r="C235" s="117">
        <v>14</v>
      </c>
      <c r="D235" s="137">
        <v>41215</v>
      </c>
      <c r="E235" s="38"/>
      <c r="F235" s="139" t="s">
        <v>1026</v>
      </c>
      <c r="G235" s="39"/>
      <c r="H235" s="39"/>
      <c r="I235" s="98" t="s">
        <v>488</v>
      </c>
    </row>
    <row r="236" spans="1:9">
      <c r="A236" s="517" t="s">
        <v>119</v>
      </c>
      <c r="B236" s="517" t="s">
        <v>2114</v>
      </c>
      <c r="C236" s="117">
        <v>22</v>
      </c>
      <c r="D236" s="137">
        <v>39835</v>
      </c>
      <c r="E236" s="38" t="s">
        <v>1026</v>
      </c>
      <c r="F236" s="139"/>
      <c r="G236" s="39"/>
      <c r="H236" s="39"/>
      <c r="I236" s="98" t="s">
        <v>1771</v>
      </c>
    </row>
    <row r="237" spans="1:9">
      <c r="A237" s="32" t="s">
        <v>3685</v>
      </c>
      <c r="B237" s="32" t="s">
        <v>3686</v>
      </c>
      <c r="C237" s="118">
        <v>35</v>
      </c>
      <c r="D237" s="138">
        <v>40106</v>
      </c>
      <c r="E237" s="40" t="s">
        <v>1026</v>
      </c>
      <c r="F237" s="54"/>
      <c r="G237" s="42"/>
      <c r="H237" s="42"/>
      <c r="I237" s="35" t="s">
        <v>315</v>
      </c>
    </row>
    <row r="238" spans="1:9">
      <c r="A238" s="507" t="s">
        <v>3710</v>
      </c>
      <c r="B238" s="507" t="s">
        <v>2466</v>
      </c>
      <c r="C238" s="116">
        <v>26</v>
      </c>
      <c r="D238" s="136">
        <v>39918</v>
      </c>
      <c r="E238" s="36" t="s">
        <v>1026</v>
      </c>
      <c r="F238" s="130"/>
      <c r="G238" s="37"/>
      <c r="H238" s="37"/>
      <c r="I238" s="194" t="s">
        <v>1076</v>
      </c>
    </row>
    <row r="239" spans="1:9">
      <c r="A239" s="517" t="s">
        <v>1826</v>
      </c>
      <c r="B239" s="517" t="s">
        <v>120</v>
      </c>
      <c r="C239" s="117">
        <v>30</v>
      </c>
      <c r="D239" s="137">
        <v>39701</v>
      </c>
      <c r="E239" s="38" t="s">
        <v>1026</v>
      </c>
      <c r="F239" s="139"/>
      <c r="G239" s="39"/>
      <c r="H239" s="39"/>
      <c r="I239" s="98" t="s">
        <v>534</v>
      </c>
    </row>
    <row r="240" spans="1:9">
      <c r="A240" s="24" t="s">
        <v>1068</v>
      </c>
      <c r="B240" s="24" t="s">
        <v>1859</v>
      </c>
      <c r="C240" s="117">
        <v>6</v>
      </c>
      <c r="D240" s="137">
        <v>41247</v>
      </c>
      <c r="E240" s="38"/>
      <c r="F240" s="139" t="s">
        <v>1026</v>
      </c>
      <c r="G240" s="39"/>
      <c r="H240" s="39"/>
      <c r="I240" s="98" t="s">
        <v>1247</v>
      </c>
    </row>
    <row r="241" spans="1:9">
      <c r="A241" s="24" t="s">
        <v>590</v>
      </c>
      <c r="B241" s="24" t="s">
        <v>2989</v>
      </c>
      <c r="C241" s="117">
        <v>12</v>
      </c>
      <c r="D241" s="137">
        <v>41791</v>
      </c>
      <c r="E241" s="38"/>
      <c r="F241" s="139"/>
      <c r="G241" s="39" t="s">
        <v>1026</v>
      </c>
      <c r="H241" s="39"/>
      <c r="I241" s="217" t="s">
        <v>2800</v>
      </c>
    </row>
    <row r="242" spans="1:9">
      <c r="A242" s="522" t="s">
        <v>2364</v>
      </c>
      <c r="B242" s="522" t="s">
        <v>2365</v>
      </c>
      <c r="C242" s="118">
        <v>6</v>
      </c>
      <c r="D242" s="138">
        <v>41577</v>
      </c>
      <c r="E242" s="40"/>
      <c r="F242" s="54" t="s">
        <v>1026</v>
      </c>
      <c r="G242" s="42"/>
      <c r="H242" s="42"/>
      <c r="I242" s="107" t="s">
        <v>1833</v>
      </c>
    </row>
    <row r="243" spans="1:9">
      <c r="A243" s="16" t="s">
        <v>1004</v>
      </c>
      <c r="B243" s="16" t="s">
        <v>1005</v>
      </c>
      <c r="C243" s="116">
        <v>7</v>
      </c>
      <c r="D243" s="136">
        <v>40456</v>
      </c>
      <c r="E243" s="36"/>
      <c r="F243" s="130" t="s">
        <v>1026</v>
      </c>
      <c r="G243" s="37"/>
      <c r="H243" s="37"/>
      <c r="I243" s="22" t="s">
        <v>260</v>
      </c>
    </row>
    <row r="244" spans="1:9">
      <c r="A244" s="24" t="s">
        <v>3264</v>
      </c>
      <c r="B244" s="24" t="s">
        <v>2028</v>
      </c>
      <c r="C244" s="117">
        <v>31</v>
      </c>
      <c r="D244" s="137">
        <v>40477</v>
      </c>
      <c r="E244" s="38"/>
      <c r="F244" s="139" t="s">
        <v>1026</v>
      </c>
      <c r="G244" s="39"/>
      <c r="H244" s="39"/>
      <c r="I244" s="29" t="s">
        <v>260</v>
      </c>
    </row>
    <row r="245" spans="1:9">
      <c r="A245" s="109" t="s">
        <v>2250</v>
      </c>
      <c r="B245" s="24" t="s">
        <v>2251</v>
      </c>
      <c r="C245" s="117">
        <v>9</v>
      </c>
      <c r="D245" s="137">
        <v>40892</v>
      </c>
      <c r="E245" s="38" t="s">
        <v>1026</v>
      </c>
      <c r="F245" s="139"/>
      <c r="G245" s="39"/>
      <c r="H245" s="39"/>
      <c r="I245" s="98"/>
    </row>
    <row r="246" spans="1:9">
      <c r="A246" s="24" t="s">
        <v>567</v>
      </c>
      <c r="B246" s="24" t="s">
        <v>291</v>
      </c>
      <c r="C246" s="117">
        <v>16</v>
      </c>
      <c r="D246" s="137">
        <v>40112</v>
      </c>
      <c r="E246" s="38"/>
      <c r="F246" s="139"/>
      <c r="G246" s="39" t="s">
        <v>1026</v>
      </c>
      <c r="H246" s="39"/>
      <c r="I246" s="29" t="s">
        <v>2477</v>
      </c>
    </row>
    <row r="247" spans="1:9">
      <c r="A247" s="32" t="s">
        <v>1965</v>
      </c>
      <c r="B247" s="32" t="s">
        <v>1966</v>
      </c>
      <c r="C247" s="118">
        <v>9</v>
      </c>
      <c r="D247" s="138">
        <v>41985</v>
      </c>
      <c r="E247" s="40"/>
      <c r="F247" s="54"/>
      <c r="G247" s="42" t="s">
        <v>1026</v>
      </c>
      <c r="H247" s="42"/>
      <c r="I247" s="35" t="s">
        <v>1890</v>
      </c>
    </row>
    <row r="248" spans="1:9">
      <c r="A248" s="16" t="s">
        <v>1124</v>
      </c>
      <c r="B248" s="16" t="s">
        <v>2887</v>
      </c>
      <c r="C248" s="116">
        <v>6</v>
      </c>
      <c r="D248" s="136">
        <v>41452</v>
      </c>
      <c r="E248" s="36"/>
      <c r="F248" s="130"/>
      <c r="G248" s="37" t="s">
        <v>1026</v>
      </c>
      <c r="H248" s="37"/>
      <c r="I248" s="22" t="s">
        <v>3110</v>
      </c>
    </row>
    <row r="249" spans="1:9">
      <c r="A249" s="898" t="s">
        <v>2209</v>
      </c>
      <c r="B249" s="898" t="s">
        <v>2210</v>
      </c>
      <c r="C249" s="117">
        <v>6</v>
      </c>
      <c r="D249" s="137">
        <v>41229</v>
      </c>
      <c r="E249" s="38"/>
      <c r="F249" s="139"/>
      <c r="G249" s="39"/>
      <c r="H249" s="39" t="s">
        <v>1026</v>
      </c>
      <c r="I249" s="29"/>
    </row>
    <row r="250" spans="1:9">
      <c r="A250" s="24" t="s">
        <v>384</v>
      </c>
      <c r="B250" s="24" t="s">
        <v>2444</v>
      </c>
      <c r="C250" s="117">
        <v>21</v>
      </c>
      <c r="D250" s="137">
        <v>41121</v>
      </c>
      <c r="E250" s="38"/>
      <c r="F250" s="139"/>
      <c r="G250" s="39" t="s">
        <v>1026</v>
      </c>
      <c r="H250" s="39"/>
      <c r="I250" s="98" t="s">
        <v>3017</v>
      </c>
    </row>
    <row r="251" spans="1:9">
      <c r="A251" s="515" t="s">
        <v>3524</v>
      </c>
      <c r="B251" s="515" t="s">
        <v>3525</v>
      </c>
      <c r="C251" s="117">
        <v>5</v>
      </c>
      <c r="D251" s="137">
        <v>40431</v>
      </c>
      <c r="E251" s="38"/>
      <c r="F251" s="139" t="s">
        <v>1026</v>
      </c>
      <c r="G251" s="39"/>
      <c r="H251" s="39"/>
      <c r="I251" s="98" t="s">
        <v>685</v>
      </c>
    </row>
    <row r="252" spans="1:9">
      <c r="A252" s="32" t="s">
        <v>858</v>
      </c>
      <c r="B252" s="32" t="s">
        <v>188</v>
      </c>
      <c r="C252" s="118">
        <v>25</v>
      </c>
      <c r="D252" s="138">
        <v>40116</v>
      </c>
      <c r="E252" s="40"/>
      <c r="F252" s="54" t="s">
        <v>1026</v>
      </c>
      <c r="G252" s="42"/>
      <c r="H252" s="42"/>
      <c r="I252" s="35" t="s">
        <v>261</v>
      </c>
    </row>
    <row r="253" spans="1:9">
      <c r="A253" s="507" t="s">
        <v>2154</v>
      </c>
      <c r="B253" s="507" t="s">
        <v>3128</v>
      </c>
      <c r="C253" s="116">
        <v>36</v>
      </c>
      <c r="D253" s="136">
        <v>39876</v>
      </c>
      <c r="E253" s="36" t="s">
        <v>1026</v>
      </c>
      <c r="F253" s="130"/>
      <c r="G253" s="37"/>
      <c r="H253" s="37"/>
      <c r="I253" s="194" t="s">
        <v>498</v>
      </c>
    </row>
    <row r="254" spans="1:9">
      <c r="A254" s="517" t="s">
        <v>3491</v>
      </c>
      <c r="B254" s="517" t="s">
        <v>3494</v>
      </c>
      <c r="C254" s="117">
        <v>32</v>
      </c>
      <c r="D254" s="137">
        <v>39959</v>
      </c>
      <c r="E254" s="38" t="s">
        <v>1026</v>
      </c>
      <c r="F254" s="139"/>
      <c r="G254" s="39"/>
      <c r="H254" s="39"/>
      <c r="I254" s="98" t="s">
        <v>2534</v>
      </c>
    </row>
    <row r="255" spans="1:9">
      <c r="A255" s="898" t="s">
        <v>207</v>
      </c>
      <c r="B255" s="898" t="s">
        <v>208</v>
      </c>
      <c r="C255" s="117">
        <v>12</v>
      </c>
      <c r="D255" s="137">
        <v>41250</v>
      </c>
      <c r="E255" s="38"/>
      <c r="F255" s="139"/>
      <c r="G255" s="39"/>
      <c r="H255" s="39" t="s">
        <v>1026</v>
      </c>
      <c r="I255" s="98" t="s">
        <v>122</v>
      </c>
    </row>
    <row r="256" spans="1:9">
      <c r="A256" s="898" t="s">
        <v>320</v>
      </c>
      <c r="B256" s="898" t="s">
        <v>321</v>
      </c>
      <c r="C256" s="117">
        <v>12</v>
      </c>
      <c r="D256" s="137">
        <v>41250</v>
      </c>
      <c r="E256" s="38"/>
      <c r="F256" s="139"/>
      <c r="G256" s="39"/>
      <c r="H256" s="39" t="s">
        <v>1026</v>
      </c>
      <c r="I256" s="98" t="s">
        <v>122</v>
      </c>
    </row>
    <row r="257" spans="1:9">
      <c r="A257" s="520" t="s">
        <v>3040</v>
      </c>
      <c r="B257" s="520" t="s">
        <v>3041</v>
      </c>
      <c r="C257" s="118">
        <v>14</v>
      </c>
      <c r="D257" s="138">
        <v>40492</v>
      </c>
      <c r="E257" s="40"/>
      <c r="F257" s="54" t="s">
        <v>1026</v>
      </c>
      <c r="G257" s="42"/>
      <c r="H257" s="42"/>
      <c r="I257" s="107" t="s">
        <v>1100</v>
      </c>
    </row>
    <row r="258" spans="1:9">
      <c r="A258" s="16" t="s">
        <v>1688</v>
      </c>
      <c r="B258" s="16" t="s">
        <v>2029</v>
      </c>
      <c r="C258" s="116">
        <v>35</v>
      </c>
      <c r="D258" s="136">
        <v>40085</v>
      </c>
      <c r="E258" s="36"/>
      <c r="F258" s="1062" t="s">
        <v>1026</v>
      </c>
      <c r="G258" s="37"/>
      <c r="H258" s="37"/>
      <c r="I258" s="1092" t="s">
        <v>3501</v>
      </c>
    </row>
    <row r="259" spans="1:9">
      <c r="A259" s="24" t="s">
        <v>1950</v>
      </c>
      <c r="B259" s="24" t="s">
        <v>1951</v>
      </c>
      <c r="C259" s="117">
        <v>6</v>
      </c>
      <c r="D259" s="137">
        <v>41180</v>
      </c>
      <c r="E259" s="38" t="s">
        <v>1026</v>
      </c>
      <c r="F259" s="139"/>
      <c r="G259" s="39"/>
      <c r="H259" s="39"/>
      <c r="I259" s="29" t="s">
        <v>733</v>
      </c>
    </row>
    <row r="260" spans="1:9">
      <c r="A260" s="201" t="s">
        <v>1619</v>
      </c>
      <c r="B260" s="201" t="s">
        <v>1620</v>
      </c>
      <c r="C260" s="117">
        <v>8</v>
      </c>
      <c r="D260" s="137">
        <v>41765</v>
      </c>
      <c r="E260" s="38"/>
      <c r="F260" s="786" t="s">
        <v>1026</v>
      </c>
      <c r="G260" s="39"/>
      <c r="H260" s="39"/>
      <c r="I260" s="1040" t="s">
        <v>2933</v>
      </c>
    </row>
    <row r="261" spans="1:9">
      <c r="A261" s="109" t="s">
        <v>3237</v>
      </c>
      <c r="B261" s="24" t="s">
        <v>1473</v>
      </c>
      <c r="C261" s="117">
        <v>5</v>
      </c>
      <c r="D261" s="137">
        <v>41967</v>
      </c>
      <c r="E261" s="38" t="s">
        <v>1026</v>
      </c>
      <c r="F261" s="139"/>
      <c r="G261" s="39"/>
      <c r="H261" s="39"/>
      <c r="I261" s="98"/>
    </row>
    <row r="262" spans="1:9">
      <c r="A262" s="847" t="s">
        <v>2500</v>
      </c>
      <c r="B262" s="522" t="s">
        <v>2699</v>
      </c>
      <c r="C262" s="118">
        <v>16</v>
      </c>
      <c r="D262" s="138">
        <v>40830</v>
      </c>
      <c r="E262" s="40"/>
      <c r="F262" s="54" t="s">
        <v>1026</v>
      </c>
      <c r="G262" s="42"/>
      <c r="H262" s="42"/>
      <c r="I262" s="107" t="s">
        <v>1019</v>
      </c>
    </row>
    <row r="263" spans="1:9">
      <c r="A263" s="853" t="s">
        <v>287</v>
      </c>
      <c r="B263" s="16" t="s">
        <v>2185</v>
      </c>
      <c r="C263" s="116">
        <v>15</v>
      </c>
      <c r="D263" s="136">
        <v>41880</v>
      </c>
      <c r="E263" s="36"/>
      <c r="F263" s="130"/>
      <c r="G263" s="37" t="s">
        <v>1026</v>
      </c>
      <c r="H263" s="37"/>
      <c r="I263" s="194" t="s">
        <v>3031</v>
      </c>
    </row>
    <row r="264" spans="1:9">
      <c r="A264" s="517" t="s">
        <v>2859</v>
      </c>
      <c r="B264" s="517" t="s">
        <v>2860</v>
      </c>
      <c r="C264" s="117">
        <v>18</v>
      </c>
      <c r="D264" s="137">
        <v>40371</v>
      </c>
      <c r="E264" s="38" t="s">
        <v>1026</v>
      </c>
      <c r="F264" s="139"/>
      <c r="G264" s="39"/>
      <c r="H264" s="39"/>
      <c r="I264" s="98" t="s">
        <v>2715</v>
      </c>
    </row>
    <row r="265" spans="1:9">
      <c r="A265" s="24" t="s">
        <v>3705</v>
      </c>
      <c r="B265" s="24" t="s">
        <v>3706</v>
      </c>
      <c r="C265" s="117">
        <v>7</v>
      </c>
      <c r="D265" s="137">
        <v>42052</v>
      </c>
      <c r="E265" s="38" t="s">
        <v>1026</v>
      </c>
      <c r="F265" s="139"/>
      <c r="G265" s="39"/>
      <c r="H265" s="39"/>
      <c r="I265" s="29"/>
    </row>
    <row r="266" spans="1:9">
      <c r="A266" s="1037" t="s">
        <v>963</v>
      </c>
      <c r="B266" s="517" t="s">
        <v>962</v>
      </c>
      <c r="C266" s="117">
        <v>8</v>
      </c>
      <c r="D266" s="137">
        <v>40620</v>
      </c>
      <c r="E266" s="38" t="s">
        <v>1026</v>
      </c>
      <c r="F266" s="139"/>
      <c r="G266" s="39"/>
      <c r="H266" s="39"/>
      <c r="I266" s="98" t="s">
        <v>3649</v>
      </c>
    </row>
    <row r="267" spans="1:9">
      <c r="A267" s="520" t="s">
        <v>3495</v>
      </c>
      <c r="B267" s="520" t="s">
        <v>2281</v>
      </c>
      <c r="C267" s="118">
        <v>15</v>
      </c>
      <c r="D267" s="138">
        <v>39975</v>
      </c>
      <c r="E267" s="40" t="s">
        <v>1026</v>
      </c>
      <c r="F267" s="54"/>
      <c r="G267" s="42"/>
      <c r="H267" s="42"/>
      <c r="I267" s="107" t="s">
        <v>489</v>
      </c>
    </row>
    <row r="268" spans="1:9">
      <c r="A268" s="507" t="s">
        <v>3603</v>
      </c>
      <c r="B268" s="507" t="s">
        <v>3604</v>
      </c>
      <c r="C268" s="116">
        <v>25</v>
      </c>
      <c r="D268" s="136">
        <v>39843</v>
      </c>
      <c r="E268" s="36" t="s">
        <v>1026</v>
      </c>
      <c r="F268" s="130"/>
      <c r="G268" s="37"/>
      <c r="H268" s="37"/>
      <c r="I268" s="1065" t="s">
        <v>3172</v>
      </c>
    </row>
    <row r="269" spans="1:9">
      <c r="A269" s="24" t="s">
        <v>3281</v>
      </c>
      <c r="B269" s="24" t="s">
        <v>3282</v>
      </c>
      <c r="C269" s="117">
        <v>39</v>
      </c>
      <c r="D269" s="137">
        <v>41116</v>
      </c>
      <c r="E269" s="38" t="s">
        <v>1026</v>
      </c>
      <c r="F269" s="139"/>
      <c r="G269" s="39"/>
      <c r="H269" s="39"/>
      <c r="I269" s="98"/>
    </row>
    <row r="270" spans="1:9">
      <c r="A270" s="627" t="s">
        <v>2134</v>
      </c>
      <c r="B270" s="515" t="s">
        <v>1475</v>
      </c>
      <c r="C270" s="117">
        <v>16</v>
      </c>
      <c r="D270" s="137">
        <v>40438</v>
      </c>
      <c r="E270" s="38"/>
      <c r="F270" s="139" t="s">
        <v>1026</v>
      </c>
      <c r="G270" s="39"/>
      <c r="H270" s="39"/>
      <c r="I270" s="98" t="s">
        <v>842</v>
      </c>
    </row>
    <row r="271" spans="1:9">
      <c r="A271" s="91" t="s">
        <v>2095</v>
      </c>
      <c r="B271" s="24" t="s">
        <v>2096</v>
      </c>
      <c r="C271" s="117">
        <v>11</v>
      </c>
      <c r="D271" s="137">
        <v>41898</v>
      </c>
      <c r="E271" s="38"/>
      <c r="F271" s="139"/>
      <c r="G271" s="39" t="s">
        <v>1026</v>
      </c>
      <c r="H271" s="39"/>
      <c r="I271" s="98" t="s">
        <v>2540</v>
      </c>
    </row>
    <row r="272" spans="1:9">
      <c r="A272" s="1085" t="s">
        <v>2652</v>
      </c>
      <c r="B272" s="520" t="s">
        <v>2961</v>
      </c>
      <c r="C272" s="118">
        <v>11</v>
      </c>
      <c r="D272" s="138">
        <v>41285</v>
      </c>
      <c r="E272" s="40" t="s">
        <v>1026</v>
      </c>
      <c r="F272" s="54"/>
      <c r="G272" s="42"/>
      <c r="H272" s="42"/>
      <c r="I272" s="107" t="s">
        <v>628</v>
      </c>
    </row>
    <row r="273" spans="1:9">
      <c r="A273" s="507" t="s">
        <v>777</v>
      </c>
      <c r="B273" s="507" t="s">
        <v>3129</v>
      </c>
      <c r="C273" s="116">
        <v>20</v>
      </c>
      <c r="D273" s="136">
        <v>39878</v>
      </c>
      <c r="E273" s="36" t="s">
        <v>1026</v>
      </c>
      <c r="F273" s="130"/>
      <c r="G273" s="37"/>
      <c r="H273" s="37"/>
      <c r="I273" s="194" t="s">
        <v>498</v>
      </c>
    </row>
    <row r="274" spans="1:9">
      <c r="A274" s="517" t="s">
        <v>1390</v>
      </c>
      <c r="B274" s="517" t="s">
        <v>1392</v>
      </c>
      <c r="C274" s="117">
        <v>22</v>
      </c>
      <c r="D274" s="137">
        <v>40054</v>
      </c>
      <c r="E274" s="38" t="s">
        <v>1026</v>
      </c>
      <c r="F274" s="139"/>
      <c r="G274" s="39"/>
      <c r="H274" s="39"/>
      <c r="I274" s="947" t="s">
        <v>3172</v>
      </c>
    </row>
    <row r="275" spans="1:9">
      <c r="A275" s="24" t="s">
        <v>3116</v>
      </c>
      <c r="B275" s="24" t="s">
        <v>3117</v>
      </c>
      <c r="C275" s="117">
        <v>39</v>
      </c>
      <c r="D275" s="137">
        <v>40718</v>
      </c>
      <c r="E275" s="38"/>
      <c r="F275" s="139"/>
      <c r="G275" s="39" t="s">
        <v>1026</v>
      </c>
      <c r="H275" s="39"/>
      <c r="I275" s="98" t="s">
        <v>3372</v>
      </c>
    </row>
    <row r="276" spans="1:9">
      <c r="A276" s="646" t="s">
        <v>2092</v>
      </c>
      <c r="B276" s="515" t="s">
        <v>2093</v>
      </c>
      <c r="C276" s="117">
        <v>5</v>
      </c>
      <c r="D276" s="137">
        <v>41978</v>
      </c>
      <c r="E276" s="38"/>
      <c r="F276" s="139" t="s">
        <v>1026</v>
      </c>
      <c r="G276" s="39"/>
      <c r="H276" s="39"/>
      <c r="I276" s="98" t="s">
        <v>2480</v>
      </c>
    </row>
    <row r="277" spans="1:9">
      <c r="A277" s="32" t="s">
        <v>661</v>
      </c>
      <c r="B277" s="32" t="s">
        <v>2763</v>
      </c>
      <c r="C277" s="118">
        <v>10</v>
      </c>
      <c r="D277" s="138">
        <v>42037</v>
      </c>
      <c r="E277" s="40"/>
      <c r="F277" s="54"/>
      <c r="G277" s="42" t="s">
        <v>1026</v>
      </c>
      <c r="H277" s="42"/>
      <c r="I277" s="35" t="s">
        <v>662</v>
      </c>
    </row>
    <row r="278" spans="1:9">
      <c r="A278" s="515" t="s">
        <v>1090</v>
      </c>
      <c r="B278" s="515" t="s">
        <v>1091</v>
      </c>
      <c r="C278" s="117">
        <v>7</v>
      </c>
      <c r="D278" s="137">
        <v>40431</v>
      </c>
      <c r="E278" s="38"/>
      <c r="F278" s="139" t="s">
        <v>1026</v>
      </c>
      <c r="G278" s="39"/>
      <c r="H278" s="39"/>
      <c r="I278" s="98" t="s">
        <v>1766</v>
      </c>
    </row>
    <row r="279" spans="1:9">
      <c r="A279" s="24" t="s">
        <v>3071</v>
      </c>
      <c r="B279" s="24" t="s">
        <v>1921</v>
      </c>
      <c r="C279" s="117">
        <v>27</v>
      </c>
      <c r="D279" s="137">
        <v>39849</v>
      </c>
      <c r="E279" s="38" t="s">
        <v>1026</v>
      </c>
      <c r="F279" s="139"/>
      <c r="G279" s="39"/>
      <c r="H279" s="39"/>
      <c r="I279" s="29" t="s">
        <v>477</v>
      </c>
    </row>
    <row r="280" spans="1:9">
      <c r="A280" s="646" t="s">
        <v>2670</v>
      </c>
      <c r="B280" s="515" t="s">
        <v>2673</v>
      </c>
      <c r="C280" s="117">
        <v>15</v>
      </c>
      <c r="D280" s="137">
        <v>40431</v>
      </c>
      <c r="E280" s="38"/>
      <c r="F280" s="139" t="s">
        <v>1026</v>
      </c>
      <c r="G280" s="39"/>
      <c r="H280" s="39"/>
      <c r="I280" s="98" t="s">
        <v>3102</v>
      </c>
    </row>
    <row r="281" spans="1:9">
      <c r="A281" s="24" t="s">
        <v>471</v>
      </c>
      <c r="B281" s="24" t="s">
        <v>472</v>
      </c>
      <c r="C281" s="117">
        <v>28</v>
      </c>
      <c r="D281" s="137">
        <v>39729</v>
      </c>
      <c r="E281" s="38"/>
      <c r="F281" s="139"/>
      <c r="G281" s="39" t="s">
        <v>1026</v>
      </c>
      <c r="H281" s="39"/>
      <c r="I281" s="98" t="s">
        <v>3330</v>
      </c>
    </row>
    <row r="282" spans="1:9">
      <c r="A282" s="522" t="s">
        <v>1488</v>
      </c>
      <c r="B282" s="522" t="s">
        <v>1489</v>
      </c>
      <c r="C282" s="118">
        <v>10</v>
      </c>
      <c r="D282" s="138">
        <v>40480</v>
      </c>
      <c r="E282" s="40"/>
      <c r="F282" s="54" t="s">
        <v>1026</v>
      </c>
      <c r="G282" s="42"/>
      <c r="H282" s="42"/>
      <c r="I282" s="107" t="s">
        <v>455</v>
      </c>
    </row>
    <row r="283" spans="1:9">
      <c r="A283" s="297" t="s">
        <v>1043</v>
      </c>
      <c r="B283" s="71">
        <f>COUNTA(B8:B282)</f>
        <v>275</v>
      </c>
      <c r="C283" s="343"/>
      <c r="D283" s="344"/>
      <c r="E283" s="71">
        <f>COUNTA(E8:E282)</f>
        <v>81</v>
      </c>
      <c r="F283" s="71">
        <f>COUNTA(F8:F282)</f>
        <v>129</v>
      </c>
      <c r="G283" s="71">
        <f>COUNTA(G8:G282)</f>
        <v>47</v>
      </c>
      <c r="H283" s="71">
        <f>COUNTA(H8:H282)</f>
        <v>18</v>
      </c>
      <c r="I283" s="354" t="s">
        <v>1664</v>
      </c>
    </row>
    <row r="284" spans="1:9">
      <c r="A284" s="193" t="s">
        <v>1136</v>
      </c>
      <c r="B284" s="41">
        <f>B283-4</f>
        <v>271</v>
      </c>
      <c r="C284" s="351"/>
      <c r="D284" s="352"/>
      <c r="E284" s="41">
        <f>E283-1</f>
        <v>80</v>
      </c>
      <c r="F284" s="41">
        <f>F283-3</f>
        <v>126</v>
      </c>
      <c r="G284" s="41">
        <f>G283</f>
        <v>47</v>
      </c>
      <c r="H284" s="41">
        <f>H283</f>
        <v>18</v>
      </c>
      <c r="I284" s="753" t="s">
        <v>2966</v>
      </c>
    </row>
    <row r="285" spans="1:9">
      <c r="A285" s="193" t="s">
        <v>1044</v>
      </c>
      <c r="B285" s="41">
        <f>B284-7</f>
        <v>264</v>
      </c>
      <c r="C285" s="351"/>
      <c r="D285" s="352"/>
      <c r="E285" s="41">
        <f>E284-2</f>
        <v>78</v>
      </c>
      <c r="F285" s="41">
        <f>F284-2</f>
        <v>124</v>
      </c>
      <c r="G285" s="41">
        <f>G284-1</f>
        <v>46</v>
      </c>
      <c r="H285" s="41">
        <f>H284-2</f>
        <v>16</v>
      </c>
      <c r="I285" s="355" t="s">
        <v>3535</v>
      </c>
    </row>
    <row r="286" spans="1:9">
      <c r="A286" s="30" t="s">
        <v>1042</v>
      </c>
      <c r="B286" s="353">
        <v>100</v>
      </c>
      <c r="C286" s="345"/>
      <c r="D286" s="299"/>
      <c r="E286" s="345">
        <f>E285/$B285*100</f>
        <v>29.545454545454547</v>
      </c>
      <c r="F286" s="345">
        <f>F285/$B285*100</f>
        <v>46.969696969696969</v>
      </c>
      <c r="G286" s="345">
        <f>G285/$B285*100</f>
        <v>17.424242424242426</v>
      </c>
      <c r="H286" s="345">
        <f>H285/$B285*100</f>
        <v>6.0606060606060606</v>
      </c>
      <c r="I286" s="35"/>
    </row>
    <row r="287" spans="1:9">
      <c r="A287" s="30" t="s">
        <v>818</v>
      </c>
      <c r="B287" s="31"/>
      <c r="C287" s="345">
        <f>AVERAGE(C8:C282)</f>
        <v>15.221818181818183</v>
      </c>
      <c r="D287" s="346">
        <f>AVERAGE(D8:D282)</f>
        <v>40841.250909090908</v>
      </c>
      <c r="E287" s="41"/>
      <c r="F287" s="41"/>
      <c r="G287" s="41"/>
      <c r="H287" s="41"/>
      <c r="I287" s="35"/>
    </row>
    <row r="288" spans="1:9">
      <c r="A288" s="77" t="s">
        <v>2410</v>
      </c>
      <c r="B288" s="6"/>
      <c r="C288" s="133"/>
      <c r="D288" s="103"/>
      <c r="E288" s="8"/>
      <c r="F288" s="8"/>
      <c r="G288" s="8"/>
      <c r="H288" s="8"/>
      <c r="I288" s="6"/>
    </row>
    <row r="289" spans="1:9">
      <c r="A289" s="77"/>
      <c r="B289" s="6"/>
      <c r="C289" s="133"/>
      <c r="D289" s="103"/>
      <c r="E289" s="8"/>
      <c r="F289" s="8"/>
      <c r="G289" s="8"/>
      <c r="H289" s="8"/>
      <c r="I289" s="6"/>
    </row>
    <row r="290" spans="1:9">
      <c r="A290" s="700" t="s">
        <v>1827</v>
      </c>
      <c r="B290" s="51"/>
      <c r="C290" s="694" t="s">
        <v>2658</v>
      </c>
      <c r="D290" s="699" t="s">
        <v>3082</v>
      </c>
      <c r="E290" s="47" t="s">
        <v>2375</v>
      </c>
      <c r="F290" s="55" t="s">
        <v>907</v>
      </c>
      <c r="G290" s="48" t="s">
        <v>722</v>
      </c>
      <c r="H290" s="48" t="s">
        <v>3588</v>
      </c>
      <c r="I290" s="930" t="s">
        <v>1197</v>
      </c>
    </row>
    <row r="291" spans="1:9">
      <c r="A291" s="86" t="s">
        <v>1263</v>
      </c>
      <c r="B291" s="7"/>
      <c r="C291" s="119">
        <f>SUM(E291:H291)</f>
        <v>113</v>
      </c>
      <c r="D291" s="697">
        <f>C291/C295*100</f>
        <v>42.803030303030305</v>
      </c>
      <c r="E291" s="701">
        <v>45</v>
      </c>
      <c r="F291" s="702">
        <v>67</v>
      </c>
      <c r="G291" s="39">
        <v>0</v>
      </c>
      <c r="H291" s="39">
        <v>1</v>
      </c>
      <c r="I291" s="939" t="s">
        <v>2621</v>
      </c>
    </row>
    <row r="292" spans="1:9">
      <c r="A292" s="86" t="s">
        <v>2159</v>
      </c>
      <c r="B292" s="7"/>
      <c r="C292" s="119">
        <f>SUM(E292:H292)</f>
        <v>10</v>
      </c>
      <c r="D292" s="697">
        <f>C292/C294*100</f>
        <v>11.904761904761903</v>
      </c>
      <c r="E292" s="798" t="s">
        <v>2160</v>
      </c>
      <c r="F292" s="798" t="s">
        <v>2160</v>
      </c>
      <c r="G292" s="798" t="s">
        <v>2160</v>
      </c>
      <c r="H292" s="903">
        <v>10</v>
      </c>
      <c r="I292" s="6"/>
    </row>
    <row r="293" spans="1:9">
      <c r="A293" s="85" t="s">
        <v>1213</v>
      </c>
      <c r="B293" s="7"/>
      <c r="C293" s="119">
        <f>SUM(E293:H293)</f>
        <v>57</v>
      </c>
      <c r="D293" s="697">
        <f>C293/C295*100</f>
        <v>21.59090909090909</v>
      </c>
      <c r="E293" s="38">
        <v>3</v>
      </c>
      <c r="F293" s="139">
        <v>6</v>
      </c>
      <c r="G293" s="39">
        <v>46</v>
      </c>
      <c r="H293" s="39">
        <v>2</v>
      </c>
      <c r="I293" s="6"/>
    </row>
    <row r="294" spans="1:9">
      <c r="A294" s="86" t="s">
        <v>906</v>
      </c>
      <c r="B294" s="7"/>
      <c r="C294" s="119">
        <f>C295-C291-C293-C292</f>
        <v>84</v>
      </c>
      <c r="D294" s="697">
        <f>D295-D291-D293-D292</f>
        <v>23.701298701298704</v>
      </c>
      <c r="E294" s="38">
        <f>E295-E291-E293</f>
        <v>30</v>
      </c>
      <c r="F294" s="139">
        <f>F295-F291-F293</f>
        <v>51</v>
      </c>
      <c r="G294" s="798" t="s">
        <v>2160</v>
      </c>
      <c r="H294" s="39">
        <f>H295-H291-H293-H292</f>
        <v>3</v>
      </c>
      <c r="I294" s="6"/>
    </row>
    <row r="295" spans="1:9">
      <c r="A295" s="297" t="s">
        <v>1043</v>
      </c>
      <c r="B295" s="51"/>
      <c r="C295" s="694">
        <f>B285</f>
        <v>264</v>
      </c>
      <c r="D295" s="698">
        <v>100</v>
      </c>
      <c r="E295" s="694">
        <f>E285</f>
        <v>78</v>
      </c>
      <c r="F295" s="695">
        <f>F285</f>
        <v>124</v>
      </c>
      <c r="G295" s="696">
        <f>G285</f>
        <v>46</v>
      </c>
      <c r="H295" s="696">
        <f>H285</f>
        <v>16</v>
      </c>
      <c r="I295" s="6"/>
    </row>
    <row r="296" spans="1:9">
      <c r="A296" s="77"/>
      <c r="B296" s="6"/>
      <c r="C296" s="133"/>
      <c r="D296" s="103"/>
      <c r="E296" s="8"/>
      <c r="F296" s="8"/>
      <c r="G296" s="8"/>
      <c r="H296" s="8"/>
      <c r="I296" s="6"/>
    </row>
    <row r="297" spans="1:9">
      <c r="A297" s="703" t="s">
        <v>2614</v>
      </c>
      <c r="B297" s="51"/>
      <c r="C297" s="695" t="s">
        <v>2658</v>
      </c>
      <c r="D297" s="706" t="s">
        <v>3082</v>
      </c>
      <c r="E297" s="47" t="s">
        <v>2375</v>
      </c>
      <c r="F297" s="47" t="s">
        <v>907</v>
      </c>
      <c r="G297" s="55" t="s">
        <v>722</v>
      </c>
      <c r="H297" s="48" t="s">
        <v>3588</v>
      </c>
      <c r="I297" s="354" t="s">
        <v>1197</v>
      </c>
    </row>
    <row r="298" spans="1:9">
      <c r="A298" s="704">
        <v>2008</v>
      </c>
      <c r="B298" s="9"/>
      <c r="C298" s="119">
        <f t="shared" ref="C298:C305" si="0">SUM(E298:H298)</f>
        <v>15</v>
      </c>
      <c r="D298" s="697">
        <f t="shared" ref="D298:D305" si="1">C298/C$306*100</f>
        <v>5.6818181818181817</v>
      </c>
      <c r="E298" s="36">
        <v>9</v>
      </c>
      <c r="F298" s="130">
        <v>2</v>
      </c>
      <c r="G298" s="37">
        <v>3</v>
      </c>
      <c r="H298" s="37">
        <v>1</v>
      </c>
      <c r="I298" s="77" t="s">
        <v>3367</v>
      </c>
    </row>
    <row r="299" spans="1:9">
      <c r="A299" s="705">
        <v>2009</v>
      </c>
      <c r="B299" s="7"/>
      <c r="C299" s="119">
        <f t="shared" si="0"/>
        <v>44</v>
      </c>
      <c r="D299" s="697">
        <f t="shared" si="1"/>
        <v>16.666666666666664</v>
      </c>
      <c r="E299" s="38">
        <v>28</v>
      </c>
      <c r="F299" s="139">
        <v>13</v>
      </c>
      <c r="G299" s="39">
        <v>3</v>
      </c>
      <c r="H299" s="39">
        <v>0</v>
      </c>
      <c r="I299" s="77" t="s">
        <v>3367</v>
      </c>
    </row>
    <row r="300" spans="1:9">
      <c r="A300" s="705">
        <v>2010</v>
      </c>
      <c r="B300" s="7"/>
      <c r="C300" s="119">
        <f t="shared" si="0"/>
        <v>62</v>
      </c>
      <c r="D300" s="697">
        <f t="shared" si="1"/>
        <v>23.484848484848484</v>
      </c>
      <c r="E300" s="38">
        <v>1</v>
      </c>
      <c r="F300" s="139">
        <v>57</v>
      </c>
      <c r="G300" s="39">
        <v>4</v>
      </c>
      <c r="H300" s="39">
        <v>0</v>
      </c>
      <c r="I300" s="77" t="s">
        <v>1602</v>
      </c>
    </row>
    <row r="301" spans="1:9">
      <c r="A301" s="705">
        <v>2011</v>
      </c>
      <c r="B301" s="7"/>
      <c r="C301" s="119">
        <f t="shared" si="0"/>
        <v>29</v>
      </c>
      <c r="D301" s="697">
        <f t="shared" si="1"/>
        <v>10.984848484848484</v>
      </c>
      <c r="E301" s="38">
        <v>8</v>
      </c>
      <c r="F301" s="139">
        <v>13</v>
      </c>
      <c r="G301" s="39">
        <v>6</v>
      </c>
      <c r="H301" s="39">
        <v>2</v>
      </c>
      <c r="I301" s="6"/>
    </row>
    <row r="302" spans="1:9">
      <c r="A302" s="705">
        <v>2012</v>
      </c>
      <c r="B302" s="7"/>
      <c r="C302" s="119">
        <f t="shared" si="0"/>
        <v>37</v>
      </c>
      <c r="D302" s="697">
        <f t="shared" si="1"/>
        <v>14.015151515151514</v>
      </c>
      <c r="E302" s="38">
        <v>14</v>
      </c>
      <c r="F302" s="139">
        <v>13</v>
      </c>
      <c r="G302" s="39">
        <v>5</v>
      </c>
      <c r="H302" s="39">
        <v>5</v>
      </c>
      <c r="I302" s="6"/>
    </row>
    <row r="303" spans="1:9">
      <c r="A303" s="705">
        <v>2013</v>
      </c>
      <c r="B303" s="7"/>
      <c r="C303" s="119">
        <f>SUM(E303:H303)</f>
        <v>36</v>
      </c>
      <c r="D303" s="697">
        <f t="shared" si="1"/>
        <v>13.636363636363635</v>
      </c>
      <c r="E303" s="38">
        <v>6</v>
      </c>
      <c r="F303" s="139">
        <v>13</v>
      </c>
      <c r="G303" s="39">
        <v>12</v>
      </c>
      <c r="H303" s="39">
        <v>5</v>
      </c>
      <c r="I303" s="6"/>
    </row>
    <row r="304" spans="1:9">
      <c r="A304" s="705">
        <v>2014</v>
      </c>
      <c r="B304" s="7"/>
      <c r="C304" s="119">
        <f>SUM(E304:H304)</f>
        <v>30</v>
      </c>
      <c r="D304" s="697">
        <f t="shared" si="1"/>
        <v>11.363636363636363</v>
      </c>
      <c r="E304" s="38">
        <v>7</v>
      </c>
      <c r="F304" s="139">
        <v>12</v>
      </c>
      <c r="G304" s="39">
        <v>8</v>
      </c>
      <c r="H304" s="39">
        <v>3</v>
      </c>
      <c r="I304" s="6"/>
    </row>
    <row r="305" spans="1:9">
      <c r="A305" s="59">
        <v>2015</v>
      </c>
      <c r="B305" s="31"/>
      <c r="C305" s="119">
        <f t="shared" si="0"/>
        <v>11</v>
      </c>
      <c r="D305" s="697">
        <f t="shared" si="1"/>
        <v>4.1666666666666661</v>
      </c>
      <c r="E305" s="40">
        <v>5</v>
      </c>
      <c r="F305" s="54">
        <v>1</v>
      </c>
      <c r="G305" s="42">
        <v>5</v>
      </c>
      <c r="H305" s="42">
        <v>0</v>
      </c>
      <c r="I305" s="6"/>
    </row>
    <row r="306" spans="1:9">
      <c r="A306" s="297" t="s">
        <v>1043</v>
      </c>
      <c r="B306" s="51"/>
      <c r="C306" s="695">
        <f t="shared" ref="C306:H306" si="2">SUM(C298:C305)</f>
        <v>264</v>
      </c>
      <c r="D306" s="707">
        <f t="shared" si="2"/>
        <v>100</v>
      </c>
      <c r="E306" s="695">
        <f t="shared" si="2"/>
        <v>78</v>
      </c>
      <c r="F306" s="695">
        <f t="shared" si="2"/>
        <v>124</v>
      </c>
      <c r="G306" s="695">
        <f t="shared" si="2"/>
        <v>46</v>
      </c>
      <c r="H306" s="695">
        <f t="shared" si="2"/>
        <v>16</v>
      </c>
      <c r="I306" s="6"/>
    </row>
    <row r="307" spans="1:9">
      <c r="A307" s="123"/>
      <c r="B307" s="7"/>
      <c r="C307" s="356"/>
      <c r="D307" s="708"/>
      <c r="E307" s="356"/>
      <c r="F307" s="356"/>
      <c r="G307" s="356"/>
      <c r="H307" s="356"/>
      <c r="I307" s="6"/>
    </row>
    <row r="308" spans="1:9">
      <c r="A308" s="700" t="s">
        <v>1310</v>
      </c>
      <c r="B308" s="51"/>
      <c r="C308" s="695" t="s">
        <v>2658</v>
      </c>
      <c r="D308" s="706" t="s">
        <v>3082</v>
      </c>
      <c r="E308" s="47" t="s">
        <v>2375</v>
      </c>
      <c r="F308" s="55" t="s">
        <v>907</v>
      </c>
      <c r="G308" s="48" t="s">
        <v>722</v>
      </c>
      <c r="H308" s="48" t="s">
        <v>3588</v>
      </c>
      <c r="I308" s="6"/>
    </row>
    <row r="309" spans="1:9">
      <c r="A309" s="704" t="s">
        <v>3225</v>
      </c>
      <c r="B309" s="9"/>
      <c r="C309" s="119">
        <f t="shared" ref="C309:C318" si="3">SUM(E309:H309)</f>
        <v>124</v>
      </c>
      <c r="D309" s="697">
        <f t="shared" ref="D309:D316" si="4">C309/C$319*100</f>
        <v>46.969696969696969</v>
      </c>
      <c r="E309" s="36">
        <v>28</v>
      </c>
      <c r="F309" s="130">
        <v>65</v>
      </c>
      <c r="G309" s="37">
        <v>24</v>
      </c>
      <c r="H309" s="37">
        <v>7</v>
      </c>
      <c r="I309" s="6"/>
    </row>
    <row r="310" spans="1:9">
      <c r="A310" s="705" t="s">
        <v>2984</v>
      </c>
      <c r="B310" s="7"/>
      <c r="C310" s="119">
        <f t="shared" si="3"/>
        <v>41</v>
      </c>
      <c r="D310" s="697">
        <f t="shared" si="4"/>
        <v>15.530303030303031</v>
      </c>
      <c r="E310" s="38">
        <v>6</v>
      </c>
      <c r="F310" s="139">
        <v>19</v>
      </c>
      <c r="G310" s="39">
        <v>9</v>
      </c>
      <c r="H310" s="39">
        <v>7</v>
      </c>
      <c r="I310" s="6"/>
    </row>
    <row r="311" spans="1:9">
      <c r="A311" s="705" t="s">
        <v>2985</v>
      </c>
      <c r="B311" s="7"/>
      <c r="C311" s="119">
        <f t="shared" si="3"/>
        <v>24</v>
      </c>
      <c r="D311" s="697">
        <f t="shared" si="4"/>
        <v>9.0909090909090917</v>
      </c>
      <c r="E311" s="38">
        <v>5</v>
      </c>
      <c r="F311" s="139">
        <v>15</v>
      </c>
      <c r="G311" s="39">
        <v>4</v>
      </c>
      <c r="H311" s="39">
        <v>0</v>
      </c>
      <c r="I311" s="6"/>
    </row>
    <row r="312" spans="1:9">
      <c r="A312" s="705" t="s">
        <v>2895</v>
      </c>
      <c r="B312" s="7"/>
      <c r="C312" s="119">
        <f t="shared" si="3"/>
        <v>16</v>
      </c>
      <c r="D312" s="697">
        <f t="shared" si="4"/>
        <v>6.0606060606060606</v>
      </c>
      <c r="E312" s="38">
        <v>5</v>
      </c>
      <c r="F312" s="139">
        <v>10</v>
      </c>
      <c r="G312" s="39">
        <v>1</v>
      </c>
      <c r="H312" s="39">
        <v>0</v>
      </c>
      <c r="I312" s="6"/>
    </row>
    <row r="313" spans="1:9">
      <c r="A313" s="705" t="s">
        <v>1225</v>
      </c>
      <c r="B313" s="7"/>
      <c r="C313" s="119">
        <f t="shared" si="3"/>
        <v>14</v>
      </c>
      <c r="D313" s="697">
        <f t="shared" si="4"/>
        <v>5.3030303030303028</v>
      </c>
      <c r="E313" s="38">
        <v>8</v>
      </c>
      <c r="F313" s="139">
        <v>4</v>
      </c>
      <c r="G313" s="39">
        <v>2</v>
      </c>
      <c r="H313" s="39">
        <v>0</v>
      </c>
      <c r="I313" s="6"/>
    </row>
    <row r="314" spans="1:9">
      <c r="A314" s="705" t="s">
        <v>1362</v>
      </c>
      <c r="B314" s="7"/>
      <c r="C314" s="119">
        <f t="shared" si="3"/>
        <v>20</v>
      </c>
      <c r="D314" s="697">
        <f t="shared" si="4"/>
        <v>7.5757575757575761</v>
      </c>
      <c r="E314" s="38">
        <v>10</v>
      </c>
      <c r="F314" s="139">
        <v>7</v>
      </c>
      <c r="G314" s="39">
        <v>3</v>
      </c>
      <c r="H314" s="39">
        <v>0</v>
      </c>
      <c r="I314" s="6"/>
    </row>
    <row r="315" spans="1:9">
      <c r="A315" s="705" t="s">
        <v>1363</v>
      </c>
      <c r="B315" s="7"/>
      <c r="C315" s="119">
        <f t="shared" si="3"/>
        <v>16</v>
      </c>
      <c r="D315" s="697">
        <f t="shared" si="4"/>
        <v>6.0606060606060606</v>
      </c>
      <c r="E315" s="38">
        <v>12</v>
      </c>
      <c r="F315" s="139">
        <v>1</v>
      </c>
      <c r="G315" s="39">
        <v>2</v>
      </c>
      <c r="H315" s="39">
        <v>1</v>
      </c>
      <c r="I315" s="6"/>
    </row>
    <row r="316" spans="1:9">
      <c r="A316" s="709" t="s">
        <v>1364</v>
      </c>
      <c r="B316" s="7"/>
      <c r="C316" s="119">
        <f t="shared" si="3"/>
        <v>6</v>
      </c>
      <c r="D316" s="697">
        <f t="shared" si="4"/>
        <v>2.2727272727272729</v>
      </c>
      <c r="E316" s="38">
        <v>3</v>
      </c>
      <c r="F316" s="139">
        <v>1</v>
      </c>
      <c r="G316" s="39">
        <v>1</v>
      </c>
      <c r="H316" s="39">
        <v>1</v>
      </c>
      <c r="I316" s="6"/>
    </row>
    <row r="317" spans="1:9">
      <c r="A317" s="705" t="s">
        <v>2794</v>
      </c>
      <c r="B317" s="7"/>
      <c r="C317" s="119">
        <f t="shared" si="3"/>
        <v>0</v>
      </c>
      <c r="D317" s="697">
        <f>C317/C$319*100</f>
        <v>0</v>
      </c>
      <c r="E317" s="38">
        <v>0</v>
      </c>
      <c r="F317" s="139">
        <v>0</v>
      </c>
      <c r="G317" s="39">
        <v>0</v>
      </c>
      <c r="H317" s="39">
        <v>0</v>
      </c>
      <c r="I317" s="6"/>
    </row>
    <row r="318" spans="1:9">
      <c r="A318" s="59" t="s">
        <v>2795</v>
      </c>
      <c r="B318" s="31"/>
      <c r="C318" s="119">
        <f t="shared" si="3"/>
        <v>3</v>
      </c>
      <c r="D318" s="697">
        <f>C318/C$319*100</f>
        <v>1.1363636363636365</v>
      </c>
      <c r="E318" s="40">
        <v>1</v>
      </c>
      <c r="F318" s="54">
        <v>2</v>
      </c>
      <c r="G318" s="42">
        <v>0</v>
      </c>
      <c r="H318" s="42">
        <v>0</v>
      </c>
      <c r="I318" s="6"/>
    </row>
    <row r="319" spans="1:9">
      <c r="A319" s="297" t="s">
        <v>1043</v>
      </c>
      <c r="B319" s="51"/>
      <c r="C319" s="695">
        <f t="shared" ref="C319:H319" si="5">SUM(C309:C318)</f>
        <v>264</v>
      </c>
      <c r="D319" s="707">
        <f t="shared" si="5"/>
        <v>100</v>
      </c>
      <c r="E319" s="694">
        <f t="shared" si="5"/>
        <v>78</v>
      </c>
      <c r="F319" s="695">
        <f t="shared" si="5"/>
        <v>124</v>
      </c>
      <c r="G319" s="696">
        <f t="shared" si="5"/>
        <v>46</v>
      </c>
      <c r="H319" s="696">
        <f t="shared" si="5"/>
        <v>16</v>
      </c>
      <c r="I319" s="6"/>
    </row>
    <row r="320" spans="1:9">
      <c r="A320" s="123"/>
      <c r="B320" s="7"/>
      <c r="C320" s="356"/>
      <c r="D320" s="708"/>
      <c r="E320" s="356"/>
      <c r="F320" s="356"/>
      <c r="G320" s="356"/>
      <c r="H320" s="356"/>
      <c r="I320" s="6"/>
    </row>
    <row r="321" spans="1:9">
      <c r="A321" s="141" t="s">
        <v>2341</v>
      </c>
      <c r="B321" s="6"/>
      <c r="C321" s="133"/>
      <c r="D321" s="103"/>
      <c r="E321" s="8"/>
      <c r="F321" s="8"/>
      <c r="G321" s="8"/>
      <c r="H321" s="8"/>
      <c r="I321" s="6"/>
    </row>
    <row r="322" spans="1:9">
      <c r="A322" s="103">
        <v>39490</v>
      </c>
      <c r="B322" s="6" t="s">
        <v>56</v>
      </c>
      <c r="C322" s="133"/>
      <c r="D322" s="103"/>
      <c r="E322" s="8"/>
      <c r="F322" s="8"/>
      <c r="G322" s="8"/>
      <c r="H322" s="8"/>
      <c r="I322" s="6"/>
    </row>
    <row r="323" spans="1:9">
      <c r="A323" s="103">
        <v>39494</v>
      </c>
      <c r="B323" s="77" t="s">
        <v>756</v>
      </c>
      <c r="C323" s="133"/>
      <c r="D323" s="103"/>
      <c r="E323" s="8"/>
      <c r="F323" s="8"/>
      <c r="G323" s="8"/>
      <c r="H323" s="8"/>
      <c r="I323" s="6"/>
    </row>
    <row r="324" spans="1:9">
      <c r="A324" s="103">
        <v>39542</v>
      </c>
      <c r="B324" s="6" t="s">
        <v>1157</v>
      </c>
      <c r="C324" s="133"/>
      <c r="D324" s="103"/>
      <c r="E324" s="8"/>
      <c r="F324" s="8"/>
      <c r="G324" s="8"/>
      <c r="H324" s="8"/>
      <c r="I324" s="6"/>
    </row>
    <row r="325" spans="1:9">
      <c r="A325" s="103">
        <v>39566</v>
      </c>
      <c r="B325" s="77" t="s">
        <v>3018</v>
      </c>
      <c r="C325" s="133"/>
      <c r="D325" s="103"/>
      <c r="E325" s="8"/>
      <c r="F325" s="8"/>
      <c r="G325" s="8"/>
      <c r="H325" s="8"/>
      <c r="I325" s="6"/>
    </row>
    <row r="326" spans="1:9">
      <c r="A326" s="103">
        <v>39639</v>
      </c>
      <c r="B326" s="77" t="s">
        <v>389</v>
      </c>
      <c r="C326" s="133"/>
      <c r="D326" s="103"/>
      <c r="E326" s="8"/>
      <c r="F326" s="8"/>
      <c r="G326" s="8"/>
      <c r="H326" s="8"/>
      <c r="I326" s="6"/>
    </row>
    <row r="327" spans="1:9">
      <c r="A327" s="103">
        <v>39643</v>
      </c>
      <c r="B327" s="82" t="s">
        <v>1677</v>
      </c>
      <c r="C327" s="133"/>
      <c r="D327" s="103"/>
      <c r="E327" s="8"/>
      <c r="F327" s="8"/>
      <c r="G327" s="8"/>
      <c r="H327" s="8"/>
      <c r="I327" s="6"/>
    </row>
    <row r="328" spans="1:9">
      <c r="A328" s="103">
        <v>39657</v>
      </c>
      <c r="B328" s="77" t="s">
        <v>1066</v>
      </c>
      <c r="C328" s="133"/>
      <c r="D328" s="103"/>
      <c r="E328" s="8"/>
      <c r="F328" s="8"/>
      <c r="G328" s="8"/>
      <c r="H328" s="8"/>
      <c r="I328" s="6"/>
    </row>
    <row r="329" spans="1:9">
      <c r="A329" s="103">
        <v>39721</v>
      </c>
      <c r="B329" s="82" t="s">
        <v>2815</v>
      </c>
      <c r="C329" s="133"/>
      <c r="D329" s="103"/>
      <c r="E329" s="8"/>
      <c r="F329" s="8"/>
      <c r="G329" s="8"/>
      <c r="H329" s="8"/>
      <c r="I329" s="6"/>
    </row>
    <row r="330" spans="1:9">
      <c r="A330" s="103">
        <v>39772</v>
      </c>
      <c r="B330" s="82" t="s">
        <v>1159</v>
      </c>
      <c r="C330" s="133"/>
      <c r="D330" s="103"/>
      <c r="E330" s="8"/>
      <c r="F330" s="8"/>
      <c r="G330" s="8"/>
      <c r="H330" s="8"/>
      <c r="I330" s="6"/>
    </row>
    <row r="331" spans="1:9">
      <c r="A331" s="103">
        <v>39773</v>
      </c>
      <c r="B331" s="77" t="s">
        <v>3356</v>
      </c>
      <c r="C331" s="133"/>
      <c r="D331" s="103"/>
      <c r="E331" s="8"/>
      <c r="F331" s="8"/>
      <c r="G331" s="8"/>
      <c r="H331" s="8"/>
      <c r="I331" s="6"/>
    </row>
    <row r="332" spans="1:9">
      <c r="A332" s="103">
        <v>39773</v>
      </c>
      <c r="B332" s="77" t="s">
        <v>2026</v>
      </c>
      <c r="C332" s="133"/>
      <c r="D332" s="103"/>
      <c r="E332" s="8"/>
      <c r="F332" s="8"/>
      <c r="G332" s="8"/>
      <c r="H332" s="8"/>
      <c r="I332" s="6"/>
    </row>
    <row r="333" spans="1:9">
      <c r="A333" s="103">
        <v>39775</v>
      </c>
      <c r="B333" s="77" t="s">
        <v>566</v>
      </c>
      <c r="C333" s="133"/>
      <c r="D333" s="103"/>
      <c r="E333" s="8"/>
      <c r="F333" s="8"/>
      <c r="G333" s="8"/>
      <c r="H333" s="8"/>
      <c r="I333" s="6"/>
    </row>
    <row r="334" spans="1:9">
      <c r="A334" s="103">
        <v>39775</v>
      </c>
      <c r="B334" s="77" t="s">
        <v>1578</v>
      </c>
      <c r="C334" s="133"/>
      <c r="D334" s="103"/>
      <c r="E334" s="8"/>
      <c r="F334" s="8"/>
      <c r="G334" s="8"/>
      <c r="H334" s="8"/>
      <c r="I334" s="6"/>
    </row>
    <row r="335" spans="1:9">
      <c r="A335" s="103">
        <v>39839</v>
      </c>
      <c r="B335" s="6" t="s">
        <v>89</v>
      </c>
      <c r="C335" s="133"/>
      <c r="D335" s="103"/>
      <c r="E335" s="8"/>
      <c r="F335" s="8"/>
      <c r="G335" s="8"/>
      <c r="H335" s="8"/>
      <c r="I335" s="6"/>
    </row>
    <row r="336" spans="1:9">
      <c r="A336" s="103">
        <v>39863</v>
      </c>
      <c r="B336" s="6" t="s">
        <v>873</v>
      </c>
      <c r="C336" s="6"/>
      <c r="D336" s="6"/>
      <c r="E336" s="6"/>
      <c r="F336" s="6"/>
      <c r="G336" s="6"/>
      <c r="H336" s="6"/>
      <c r="I336" s="6"/>
    </row>
    <row r="337" spans="1:9">
      <c r="A337" s="103">
        <v>39923</v>
      </c>
      <c r="B337" s="6" t="s">
        <v>1010</v>
      </c>
      <c r="C337" s="6"/>
      <c r="D337" s="6"/>
      <c r="E337" s="6"/>
      <c r="F337" s="6"/>
      <c r="G337" s="6"/>
      <c r="H337" s="6"/>
      <c r="I337" s="6"/>
    </row>
    <row r="338" spans="1:9">
      <c r="A338" s="103">
        <v>39993</v>
      </c>
      <c r="B338" s="77" t="s">
        <v>903</v>
      </c>
      <c r="C338" s="6"/>
      <c r="D338" s="6"/>
      <c r="E338" s="6"/>
      <c r="F338" s="6"/>
      <c r="G338" s="6"/>
      <c r="H338" s="6"/>
      <c r="I338" s="6"/>
    </row>
    <row r="339" spans="1:9">
      <c r="A339" s="103">
        <v>39995</v>
      </c>
      <c r="B339" s="77" t="s">
        <v>1060</v>
      </c>
      <c r="C339" s="6"/>
      <c r="D339" s="6"/>
      <c r="E339" s="6"/>
      <c r="F339" s="6"/>
      <c r="G339" s="6"/>
      <c r="H339" s="6"/>
      <c r="I339" s="6"/>
    </row>
    <row r="340" spans="1:9">
      <c r="A340" s="103">
        <v>40014</v>
      </c>
      <c r="B340" s="6" t="s">
        <v>2782</v>
      </c>
      <c r="C340" s="6"/>
      <c r="D340" s="6"/>
      <c r="E340" s="6"/>
      <c r="F340" s="6"/>
      <c r="G340" s="6"/>
      <c r="H340" s="6"/>
      <c r="I340" s="6"/>
    </row>
    <row r="341" spans="1:9">
      <c r="A341" s="103">
        <v>40031</v>
      </c>
      <c r="B341" s="6" t="s">
        <v>1774</v>
      </c>
      <c r="C341" s="6"/>
      <c r="D341" s="6"/>
      <c r="E341" s="6"/>
      <c r="F341" s="6"/>
      <c r="G341" s="6"/>
      <c r="H341" s="6"/>
      <c r="I341" s="6"/>
    </row>
    <row r="342" spans="1:9">
      <c r="A342" s="103">
        <v>40154</v>
      </c>
      <c r="B342" s="6" t="s">
        <v>3130</v>
      </c>
      <c r="C342" s="6"/>
      <c r="D342" s="6"/>
      <c r="E342" s="6"/>
      <c r="F342" s="6"/>
      <c r="G342" s="6"/>
      <c r="H342" s="6"/>
      <c r="I342" s="6"/>
    </row>
    <row r="343" spans="1:9">
      <c r="A343" s="103">
        <v>40186</v>
      </c>
      <c r="B343" s="6" t="s">
        <v>2175</v>
      </c>
      <c r="C343" s="6"/>
      <c r="D343" s="6"/>
      <c r="E343" s="6"/>
      <c r="F343" s="6"/>
      <c r="G343" s="6"/>
      <c r="H343" s="6"/>
      <c r="I343" s="6"/>
    </row>
    <row r="344" spans="1:9">
      <c r="A344" s="103">
        <v>40193</v>
      </c>
      <c r="B344" s="6" t="s">
        <v>3399</v>
      </c>
      <c r="C344" s="6"/>
      <c r="D344" s="6"/>
      <c r="E344" s="6"/>
      <c r="F344" s="6"/>
      <c r="G344" s="6"/>
      <c r="H344" s="6"/>
      <c r="I344" s="6"/>
    </row>
    <row r="345" spans="1:9">
      <c r="A345" s="103">
        <v>40201</v>
      </c>
      <c r="B345" s="6" t="s">
        <v>2088</v>
      </c>
      <c r="C345" s="6"/>
      <c r="D345" s="6"/>
      <c r="E345" s="6"/>
      <c r="F345" s="6"/>
      <c r="G345" s="6"/>
      <c r="H345" s="6"/>
      <c r="I345" s="6"/>
    </row>
    <row r="346" spans="1:9">
      <c r="A346" s="103">
        <v>40242</v>
      </c>
      <c r="B346" s="6" t="s">
        <v>2178</v>
      </c>
      <c r="C346" s="6"/>
      <c r="D346" s="6"/>
      <c r="E346" s="6"/>
      <c r="F346" s="6"/>
      <c r="G346" s="6"/>
      <c r="H346" s="6"/>
      <c r="I346" s="6"/>
    </row>
    <row r="347" spans="1:9">
      <c r="A347" s="103">
        <v>40242</v>
      </c>
      <c r="B347" s="77" t="s">
        <v>2682</v>
      </c>
      <c r="C347" s="6"/>
      <c r="D347" s="6"/>
      <c r="E347" s="6"/>
      <c r="F347" s="6"/>
      <c r="G347" s="6"/>
      <c r="H347" s="6"/>
      <c r="I347" s="6"/>
    </row>
    <row r="348" spans="1:9">
      <c r="A348" s="103">
        <v>40244</v>
      </c>
      <c r="B348" s="6" t="s">
        <v>3736</v>
      </c>
      <c r="C348" s="6"/>
      <c r="D348" s="6"/>
      <c r="E348" s="6"/>
      <c r="F348" s="6"/>
      <c r="G348" s="6"/>
      <c r="H348" s="6"/>
      <c r="I348" s="6"/>
    </row>
    <row r="349" spans="1:9">
      <c r="A349" s="103">
        <v>40244</v>
      </c>
      <c r="B349" s="6" t="s">
        <v>2163</v>
      </c>
      <c r="C349" s="6"/>
      <c r="D349" s="6"/>
      <c r="E349" s="6"/>
      <c r="F349" s="6"/>
      <c r="G349" s="6"/>
      <c r="H349" s="6"/>
      <c r="I349" s="6"/>
    </row>
    <row r="350" spans="1:9">
      <c r="A350" s="103">
        <v>40249</v>
      </c>
      <c r="B350" s="6" t="s">
        <v>1112</v>
      </c>
      <c r="C350" s="6"/>
      <c r="D350" s="6"/>
      <c r="E350" s="6"/>
      <c r="F350" s="6"/>
      <c r="G350" s="6"/>
      <c r="H350" s="6"/>
      <c r="I350" s="6"/>
    </row>
    <row r="351" spans="1:9">
      <c r="A351" s="103">
        <v>40250</v>
      </c>
      <c r="B351" s="6" t="s">
        <v>595</v>
      </c>
      <c r="C351" s="6"/>
      <c r="D351" s="6"/>
      <c r="E351" s="6"/>
      <c r="F351" s="6"/>
      <c r="G351" s="6"/>
      <c r="H351" s="6"/>
      <c r="I351" s="6"/>
    </row>
    <row r="352" spans="1:9">
      <c r="A352" s="103">
        <v>40251</v>
      </c>
      <c r="B352" s="6" t="s">
        <v>1467</v>
      </c>
      <c r="C352" s="6"/>
      <c r="D352" s="6"/>
      <c r="E352" s="6"/>
      <c r="F352" s="6"/>
      <c r="G352" s="6"/>
      <c r="H352" s="6"/>
      <c r="I352" s="6"/>
    </row>
    <row r="353" spans="1:9">
      <c r="A353" s="110">
        <v>40262</v>
      </c>
      <c r="B353" s="6" t="s">
        <v>3370</v>
      </c>
      <c r="C353" s="6"/>
      <c r="D353" s="6"/>
      <c r="E353" s="6"/>
      <c r="F353" s="6"/>
      <c r="G353" s="6"/>
      <c r="H353" s="6"/>
      <c r="I353" s="6"/>
    </row>
    <row r="354" spans="1:9">
      <c r="A354" s="103">
        <v>40263</v>
      </c>
      <c r="B354" s="6" t="s">
        <v>1097</v>
      </c>
      <c r="C354" s="6"/>
      <c r="D354" s="6"/>
      <c r="E354" s="6"/>
      <c r="F354" s="6"/>
      <c r="G354" s="6"/>
      <c r="H354" s="6"/>
      <c r="I354" s="6"/>
    </row>
    <row r="355" spans="1:9">
      <c r="A355" s="103">
        <v>40267</v>
      </c>
      <c r="B355" s="77" t="s">
        <v>914</v>
      </c>
      <c r="C355" s="6"/>
      <c r="D355" s="6"/>
      <c r="E355" s="6"/>
      <c r="F355" s="6"/>
      <c r="G355" s="6"/>
      <c r="H355" s="6"/>
      <c r="I355" s="6"/>
    </row>
    <row r="356" spans="1:9">
      <c r="A356" s="103">
        <v>40267</v>
      </c>
      <c r="B356" s="6" t="s">
        <v>2459</v>
      </c>
      <c r="C356" s="6"/>
      <c r="D356" s="6"/>
      <c r="E356" s="6"/>
      <c r="F356" s="6"/>
      <c r="G356" s="6"/>
      <c r="H356" s="6"/>
      <c r="I356" s="6"/>
    </row>
    <row r="357" spans="1:9">
      <c r="A357" s="103">
        <v>40268</v>
      </c>
      <c r="B357" s="6" t="s">
        <v>846</v>
      </c>
      <c r="C357" s="6"/>
      <c r="D357" s="6"/>
      <c r="E357" s="6"/>
      <c r="F357" s="6"/>
      <c r="G357" s="6"/>
      <c r="H357" s="6"/>
      <c r="I357" s="6"/>
    </row>
    <row r="358" spans="1:9">
      <c r="A358" s="103">
        <v>40295</v>
      </c>
      <c r="B358" s="77" t="s">
        <v>3560</v>
      </c>
      <c r="C358" s="6"/>
      <c r="D358" s="6"/>
      <c r="E358" s="6"/>
      <c r="F358" s="6"/>
      <c r="G358" s="6"/>
      <c r="H358" s="6"/>
      <c r="I358" s="6"/>
    </row>
    <row r="359" spans="1:9">
      <c r="A359" s="103">
        <v>40308</v>
      </c>
      <c r="B359" s="6" t="s">
        <v>3050</v>
      </c>
      <c r="C359" s="6"/>
      <c r="D359" s="6"/>
      <c r="E359" s="6"/>
      <c r="F359" s="6"/>
      <c r="G359" s="6"/>
      <c r="H359" s="6"/>
      <c r="I359" s="6"/>
    </row>
    <row r="360" spans="1:9">
      <c r="A360" s="103">
        <v>40308</v>
      </c>
      <c r="B360" s="77" t="s">
        <v>3297</v>
      </c>
      <c r="C360" s="6"/>
      <c r="D360" s="6"/>
      <c r="E360" s="6"/>
      <c r="F360" s="6"/>
      <c r="G360" s="6"/>
      <c r="H360" s="6"/>
      <c r="I360" s="6"/>
    </row>
    <row r="361" spans="1:9">
      <c r="A361" s="103">
        <v>40310</v>
      </c>
      <c r="B361" s="6" t="s">
        <v>822</v>
      </c>
      <c r="C361" s="6"/>
      <c r="D361" s="6"/>
      <c r="E361" s="6"/>
      <c r="F361" s="6"/>
      <c r="G361" s="6"/>
      <c r="H361" s="6"/>
      <c r="I361" s="6"/>
    </row>
    <row r="362" spans="1:9">
      <c r="A362" s="103">
        <v>40319</v>
      </c>
      <c r="B362" s="6" t="s">
        <v>785</v>
      </c>
      <c r="C362" s="6"/>
      <c r="D362" s="6"/>
      <c r="E362" s="6"/>
      <c r="F362" s="6"/>
      <c r="G362" s="6"/>
      <c r="H362" s="6"/>
      <c r="I362" s="6"/>
    </row>
    <row r="363" spans="1:9">
      <c r="A363" s="103">
        <v>40352</v>
      </c>
      <c r="B363" s="6" t="s">
        <v>2170</v>
      </c>
      <c r="C363" s="6"/>
      <c r="D363" s="6"/>
      <c r="E363" s="6"/>
      <c r="F363" s="6"/>
      <c r="G363" s="6"/>
      <c r="H363" s="6"/>
      <c r="I363" s="6"/>
    </row>
    <row r="364" spans="1:9">
      <c r="A364" s="103">
        <v>40358</v>
      </c>
      <c r="B364" s="6" t="s">
        <v>2455</v>
      </c>
      <c r="C364" s="6"/>
      <c r="D364" s="6"/>
      <c r="E364" s="6"/>
      <c r="F364" s="6"/>
      <c r="G364" s="6"/>
      <c r="H364" s="6"/>
      <c r="I364" s="6"/>
    </row>
    <row r="365" spans="1:9">
      <c r="A365" s="103">
        <v>40362</v>
      </c>
      <c r="B365" s="77" t="s">
        <v>290</v>
      </c>
      <c r="C365" s="6"/>
      <c r="D365" s="6"/>
      <c r="E365" s="6"/>
      <c r="F365" s="6"/>
      <c r="G365" s="6"/>
      <c r="H365" s="6"/>
      <c r="I365" s="6"/>
    </row>
    <row r="366" spans="1:9">
      <c r="A366" s="103">
        <v>40383</v>
      </c>
      <c r="B366" s="77" t="s">
        <v>1646</v>
      </c>
      <c r="C366" s="6"/>
      <c r="D366" s="6"/>
      <c r="E366" s="6"/>
      <c r="F366" s="6"/>
      <c r="G366" s="6"/>
      <c r="H366" s="6"/>
      <c r="I366" s="6"/>
    </row>
    <row r="367" spans="1:9">
      <c r="A367" s="103">
        <v>40383</v>
      </c>
      <c r="B367" s="77" t="s">
        <v>778</v>
      </c>
      <c r="C367" s="6"/>
      <c r="D367" s="6"/>
      <c r="E367" s="6"/>
      <c r="F367" s="6"/>
      <c r="G367" s="6"/>
      <c r="H367" s="6"/>
      <c r="I367" s="6"/>
    </row>
    <row r="368" spans="1:9">
      <c r="A368" s="103">
        <v>40383</v>
      </c>
      <c r="B368" s="77" t="s">
        <v>510</v>
      </c>
      <c r="C368" s="6"/>
      <c r="D368" s="6"/>
      <c r="E368" s="6"/>
      <c r="F368" s="6"/>
      <c r="G368" s="6"/>
      <c r="H368" s="6"/>
      <c r="I368" s="6"/>
    </row>
    <row r="369" spans="1:9">
      <c r="A369" s="103">
        <v>40383</v>
      </c>
      <c r="B369" s="77" t="s">
        <v>819</v>
      </c>
      <c r="C369" s="6"/>
      <c r="D369" s="6"/>
      <c r="E369" s="6"/>
      <c r="F369" s="6"/>
      <c r="G369" s="6"/>
      <c r="H369" s="6"/>
      <c r="I369" s="6"/>
    </row>
    <row r="370" spans="1:9">
      <c r="A370" s="103">
        <v>40386</v>
      </c>
      <c r="B370" s="77" t="s">
        <v>2820</v>
      </c>
      <c r="C370" s="6"/>
      <c r="D370" s="6"/>
      <c r="E370" s="6"/>
      <c r="F370" s="6"/>
      <c r="G370" s="6"/>
      <c r="H370" s="6"/>
      <c r="I370" s="6"/>
    </row>
    <row r="371" spans="1:9">
      <c r="A371" s="103">
        <v>40387</v>
      </c>
      <c r="B371" s="77" t="s">
        <v>2622</v>
      </c>
      <c r="C371" s="6"/>
      <c r="D371" s="6"/>
      <c r="E371" s="6"/>
      <c r="F371" s="6"/>
      <c r="G371" s="6"/>
      <c r="H371" s="6"/>
      <c r="I371" s="6"/>
    </row>
    <row r="372" spans="1:9">
      <c r="A372" s="103">
        <v>40393</v>
      </c>
      <c r="B372" s="77" t="s">
        <v>180</v>
      </c>
      <c r="C372" s="6"/>
      <c r="D372" s="6"/>
      <c r="E372" s="6"/>
      <c r="F372" s="6"/>
      <c r="G372" s="6"/>
      <c r="H372" s="6"/>
      <c r="I372" s="6"/>
    </row>
    <row r="373" spans="1:9">
      <c r="A373" s="103">
        <v>40396</v>
      </c>
      <c r="B373" s="77" t="s">
        <v>3029</v>
      </c>
      <c r="C373" s="6"/>
      <c r="D373" s="6"/>
      <c r="E373" s="6"/>
      <c r="F373" s="6"/>
      <c r="G373" s="6"/>
      <c r="H373" s="6"/>
      <c r="I373" s="6"/>
    </row>
    <row r="374" spans="1:9">
      <c r="A374" s="103">
        <v>40401</v>
      </c>
      <c r="B374" s="6" t="s">
        <v>731</v>
      </c>
      <c r="C374" s="6"/>
      <c r="D374" s="6"/>
      <c r="E374" s="6"/>
      <c r="F374" s="6"/>
      <c r="G374" s="6"/>
      <c r="H374" s="6"/>
      <c r="I374" s="6"/>
    </row>
    <row r="375" spans="1:9">
      <c r="A375" s="103">
        <v>40412</v>
      </c>
      <c r="B375" s="77" t="s">
        <v>259</v>
      </c>
      <c r="C375" s="6"/>
      <c r="D375" s="6"/>
      <c r="E375" s="6"/>
      <c r="F375" s="6"/>
      <c r="G375" s="6"/>
      <c r="H375" s="6"/>
      <c r="I375" s="6"/>
    </row>
    <row r="376" spans="1:9">
      <c r="A376" s="103">
        <v>40429</v>
      </c>
      <c r="B376" s="77" t="s">
        <v>1839</v>
      </c>
      <c r="C376" s="6"/>
      <c r="D376" s="6"/>
      <c r="E376" s="6"/>
      <c r="F376" s="6"/>
      <c r="G376" s="6"/>
      <c r="H376" s="6"/>
      <c r="I376" s="6"/>
    </row>
    <row r="377" spans="1:9">
      <c r="A377" s="103">
        <v>40430</v>
      </c>
      <c r="B377" s="6" t="s">
        <v>2136</v>
      </c>
      <c r="C377" s="6"/>
      <c r="D377" s="6"/>
      <c r="E377" s="6"/>
      <c r="F377" s="6"/>
      <c r="G377" s="6"/>
      <c r="H377" s="6"/>
      <c r="I377" s="6"/>
    </row>
    <row r="378" spans="1:9">
      <c r="A378" s="103">
        <v>40470</v>
      </c>
      <c r="B378" s="6" t="s">
        <v>3060</v>
      </c>
      <c r="C378" s="6"/>
      <c r="D378" s="6"/>
      <c r="E378" s="6"/>
      <c r="F378" s="6"/>
      <c r="G378" s="6"/>
      <c r="H378" s="6"/>
      <c r="I378" s="6"/>
    </row>
    <row r="379" spans="1:9">
      <c r="A379" s="103">
        <v>40472</v>
      </c>
      <c r="B379" s="6" t="s">
        <v>2014</v>
      </c>
      <c r="C379" s="6"/>
      <c r="D379" s="6"/>
      <c r="E379" s="6"/>
      <c r="F379" s="6"/>
      <c r="G379" s="6"/>
      <c r="H379" s="6"/>
      <c r="I379" s="6"/>
    </row>
    <row r="380" spans="1:9">
      <c r="A380" s="103">
        <v>40473</v>
      </c>
      <c r="B380" s="77" t="s">
        <v>434</v>
      </c>
      <c r="C380" s="6"/>
      <c r="D380" s="6"/>
      <c r="E380" s="6"/>
      <c r="F380" s="6"/>
      <c r="G380" s="6"/>
      <c r="H380" s="6"/>
      <c r="I380" s="6"/>
    </row>
    <row r="381" spans="1:9">
      <c r="A381" s="103">
        <v>40476</v>
      </c>
      <c r="B381" s="77" t="s">
        <v>1560</v>
      </c>
      <c r="C381" s="6"/>
      <c r="D381" s="6"/>
      <c r="E381" s="6"/>
      <c r="F381" s="6"/>
      <c r="G381" s="6"/>
      <c r="H381" s="6"/>
      <c r="I381" s="6"/>
    </row>
    <row r="382" spans="1:9">
      <c r="A382" s="103">
        <v>40479</v>
      </c>
      <c r="B382" s="77" t="s">
        <v>2651</v>
      </c>
      <c r="C382" s="6"/>
      <c r="D382" s="6"/>
      <c r="E382" s="6"/>
      <c r="F382" s="6"/>
      <c r="G382" s="6"/>
      <c r="H382" s="6"/>
      <c r="I382" s="6"/>
    </row>
    <row r="383" spans="1:9">
      <c r="A383" s="103">
        <v>40505</v>
      </c>
      <c r="B383" s="77" t="s">
        <v>1216</v>
      </c>
      <c r="C383" s="6"/>
      <c r="D383" s="6"/>
      <c r="E383" s="6"/>
      <c r="F383" s="6"/>
      <c r="G383" s="6"/>
      <c r="H383" s="6"/>
      <c r="I383" s="6"/>
    </row>
    <row r="384" spans="1:9">
      <c r="A384" s="103">
        <v>40507</v>
      </c>
      <c r="B384" s="77" t="s">
        <v>2454</v>
      </c>
      <c r="C384" s="6"/>
      <c r="D384" s="6"/>
      <c r="E384" s="6"/>
      <c r="F384" s="6"/>
      <c r="G384" s="6"/>
      <c r="H384" s="6"/>
      <c r="I384" s="6"/>
    </row>
    <row r="385" spans="1:9">
      <c r="A385" s="103">
        <v>40527</v>
      </c>
      <c r="B385" s="77" t="s">
        <v>64</v>
      </c>
      <c r="C385" s="6"/>
      <c r="D385" s="6"/>
      <c r="E385" s="6"/>
      <c r="F385" s="6"/>
      <c r="G385" s="6"/>
      <c r="H385" s="6"/>
      <c r="I385" s="6"/>
    </row>
    <row r="386" spans="1:9">
      <c r="A386" s="103">
        <v>40541</v>
      </c>
      <c r="B386" s="77" t="s">
        <v>2206</v>
      </c>
      <c r="C386" s="6"/>
      <c r="D386" s="6"/>
      <c r="E386" s="6"/>
      <c r="F386" s="6"/>
      <c r="G386" s="6"/>
      <c r="H386" s="6"/>
      <c r="I386" s="6"/>
    </row>
    <row r="387" spans="1:9">
      <c r="A387" s="103">
        <v>40541</v>
      </c>
      <c r="B387" s="77" t="s">
        <v>1000</v>
      </c>
      <c r="C387" s="6"/>
      <c r="D387" s="6"/>
      <c r="E387" s="6"/>
      <c r="F387" s="6"/>
      <c r="G387" s="6"/>
      <c r="H387" s="6"/>
      <c r="I387" s="6"/>
    </row>
    <row r="388" spans="1:9">
      <c r="A388" s="103">
        <v>40553</v>
      </c>
      <c r="B388" s="6" t="s">
        <v>2735</v>
      </c>
      <c r="C388" s="6"/>
      <c r="D388" s="6"/>
      <c r="E388" s="6"/>
      <c r="F388" s="6"/>
      <c r="G388" s="6"/>
      <c r="H388" s="6"/>
      <c r="I388" s="6"/>
    </row>
    <row r="389" spans="1:9">
      <c r="A389" s="103">
        <v>40553</v>
      </c>
      <c r="B389" s="77" t="s">
        <v>1745</v>
      </c>
      <c r="C389" s="6"/>
      <c r="D389" s="6"/>
      <c r="E389" s="6"/>
      <c r="F389" s="6"/>
      <c r="G389" s="6"/>
      <c r="H389" s="6"/>
      <c r="I389" s="6"/>
    </row>
    <row r="390" spans="1:9">
      <c r="A390" s="10">
        <v>40554</v>
      </c>
      <c r="B390" s="77" t="s">
        <v>2099</v>
      </c>
    </row>
    <row r="391" spans="1:9">
      <c r="A391" s="10">
        <v>40556</v>
      </c>
      <c r="B391" s="77" t="s">
        <v>99</v>
      </c>
    </row>
    <row r="392" spans="1:9">
      <c r="A392" s="10">
        <v>40557</v>
      </c>
      <c r="B392" t="s">
        <v>1555</v>
      </c>
    </row>
    <row r="393" spans="1:9">
      <c r="A393" s="10">
        <v>40568</v>
      </c>
      <c r="B393" s="77" t="s">
        <v>3398</v>
      </c>
    </row>
    <row r="394" spans="1:9">
      <c r="A394" s="10">
        <v>40570</v>
      </c>
      <c r="B394" s="77" t="s">
        <v>1233</v>
      </c>
    </row>
    <row r="395" spans="1:9">
      <c r="A395" s="10">
        <v>40571</v>
      </c>
      <c r="B395" s="77" t="s">
        <v>2487</v>
      </c>
    </row>
    <row r="396" spans="1:9">
      <c r="A396" s="10">
        <v>40573</v>
      </c>
      <c r="B396" s="77" t="s">
        <v>2511</v>
      </c>
    </row>
    <row r="397" spans="1:9">
      <c r="A397" s="10">
        <v>40577</v>
      </c>
      <c r="B397" s="77" t="s">
        <v>1893</v>
      </c>
    </row>
    <row r="398" spans="1:9">
      <c r="A398" s="10">
        <v>40578</v>
      </c>
      <c r="B398" s="77" t="s">
        <v>542</v>
      </c>
    </row>
    <row r="399" spans="1:9">
      <c r="A399" s="10">
        <v>40583</v>
      </c>
      <c r="B399" s="77" t="s">
        <v>773</v>
      </c>
    </row>
    <row r="400" spans="1:9">
      <c r="A400" s="10">
        <v>40584</v>
      </c>
      <c r="B400" s="77" t="s">
        <v>3074</v>
      </c>
    </row>
    <row r="401" spans="1:2">
      <c r="A401" s="10">
        <v>40591</v>
      </c>
      <c r="B401" s="77" t="s">
        <v>3430</v>
      </c>
    </row>
    <row r="402" spans="1:2">
      <c r="A402" s="10">
        <v>40599</v>
      </c>
      <c r="B402" s="77" t="s">
        <v>1109</v>
      </c>
    </row>
    <row r="403" spans="1:2">
      <c r="A403" s="10">
        <v>40604</v>
      </c>
      <c r="B403" s="77" t="s">
        <v>3094</v>
      </c>
    </row>
    <row r="404" spans="1:2">
      <c r="A404" s="10">
        <v>40623</v>
      </c>
      <c r="B404" s="77" t="s">
        <v>673</v>
      </c>
    </row>
    <row r="405" spans="1:2">
      <c r="A405" s="10">
        <v>40629</v>
      </c>
      <c r="B405" s="77" t="s">
        <v>3605</v>
      </c>
    </row>
    <row r="406" spans="1:2">
      <c r="A406" s="10">
        <v>40634</v>
      </c>
      <c r="B406" s="77" t="s">
        <v>2469</v>
      </c>
    </row>
    <row r="407" spans="1:2">
      <c r="A407" s="10">
        <v>40651</v>
      </c>
      <c r="B407" s="77" t="s">
        <v>1448</v>
      </c>
    </row>
    <row r="408" spans="1:2">
      <c r="A408" s="10">
        <v>40655</v>
      </c>
      <c r="B408" s="12" t="s">
        <v>551</v>
      </c>
    </row>
    <row r="409" spans="1:2">
      <c r="A409" s="10">
        <v>40659</v>
      </c>
      <c r="B409" s="77" t="s">
        <v>3240</v>
      </c>
    </row>
    <row r="410" spans="1:2">
      <c r="A410" s="10">
        <v>40669</v>
      </c>
      <c r="B410" s="77" t="s">
        <v>96</v>
      </c>
    </row>
    <row r="411" spans="1:2">
      <c r="A411" s="10">
        <v>40680</v>
      </c>
      <c r="B411" s="77" t="s">
        <v>3355</v>
      </c>
    </row>
    <row r="412" spans="1:2">
      <c r="A412" s="10">
        <v>40687</v>
      </c>
      <c r="B412" s="77" t="s">
        <v>1327</v>
      </c>
    </row>
    <row r="413" spans="1:2">
      <c r="A413" s="10">
        <v>40688</v>
      </c>
      <c r="B413" s="77" t="s">
        <v>784</v>
      </c>
    </row>
    <row r="414" spans="1:2">
      <c r="A414" s="10">
        <v>40689</v>
      </c>
      <c r="B414" s="77" t="s">
        <v>162</v>
      </c>
    </row>
    <row r="415" spans="1:2">
      <c r="A415" s="10">
        <v>40700</v>
      </c>
      <c r="B415" s="77" t="s">
        <v>173</v>
      </c>
    </row>
    <row r="416" spans="1:2">
      <c r="A416" s="10">
        <v>40745</v>
      </c>
      <c r="B416" s="77" t="s">
        <v>2829</v>
      </c>
    </row>
    <row r="417" spans="1:2">
      <c r="A417" s="10">
        <v>40752</v>
      </c>
      <c r="B417" s="77" t="s">
        <v>1953</v>
      </c>
    </row>
    <row r="418" spans="1:2">
      <c r="A418" s="10">
        <v>40778</v>
      </c>
      <c r="B418" s="12" t="s">
        <v>3708</v>
      </c>
    </row>
    <row r="419" spans="1:2">
      <c r="A419" s="10">
        <v>40795</v>
      </c>
      <c r="B419" s="77" t="s">
        <v>2824</v>
      </c>
    </row>
    <row r="420" spans="1:2">
      <c r="A420" s="10">
        <v>40795</v>
      </c>
      <c r="B420" s="77" t="s">
        <v>2433</v>
      </c>
    </row>
    <row r="421" spans="1:2">
      <c r="A421" s="10">
        <v>40832</v>
      </c>
      <c r="B421" s="12" t="s">
        <v>205</v>
      </c>
    </row>
    <row r="422" spans="1:2">
      <c r="A422" s="10">
        <v>40832</v>
      </c>
      <c r="B422" s="77" t="s">
        <v>862</v>
      </c>
    </row>
    <row r="423" spans="1:2">
      <c r="A423" s="10">
        <v>40836</v>
      </c>
      <c r="B423" s="77" t="s">
        <v>516</v>
      </c>
    </row>
    <row r="424" spans="1:2">
      <c r="A424" s="10">
        <v>40837</v>
      </c>
      <c r="B424" s="77" t="s">
        <v>762</v>
      </c>
    </row>
    <row r="425" spans="1:2">
      <c r="A425" s="10">
        <v>40856</v>
      </c>
      <c r="B425" s="12" t="s">
        <v>88</v>
      </c>
    </row>
    <row r="426" spans="1:2">
      <c r="A426" s="10">
        <v>40869</v>
      </c>
      <c r="B426" s="12" t="s">
        <v>1695</v>
      </c>
    </row>
    <row r="427" spans="1:2">
      <c r="A427" s="10">
        <v>40893</v>
      </c>
      <c r="B427" t="s">
        <v>1388</v>
      </c>
    </row>
    <row r="428" spans="1:2">
      <c r="A428" s="10">
        <v>40893</v>
      </c>
      <c r="B428" t="s">
        <v>3506</v>
      </c>
    </row>
    <row r="429" spans="1:2">
      <c r="A429" s="10">
        <v>40905</v>
      </c>
      <c r="B429" t="s">
        <v>2748</v>
      </c>
    </row>
    <row r="430" spans="1:2">
      <c r="A430" s="10">
        <v>40928</v>
      </c>
      <c r="B430" t="s">
        <v>1433</v>
      </c>
    </row>
    <row r="431" spans="1:2">
      <c r="A431" s="10">
        <v>40963</v>
      </c>
      <c r="B431" s="12" t="s">
        <v>759</v>
      </c>
    </row>
    <row r="432" spans="1:2">
      <c r="A432" s="10">
        <v>40980</v>
      </c>
      <c r="B432" t="s">
        <v>989</v>
      </c>
    </row>
    <row r="433" spans="1:2">
      <c r="A433" s="10">
        <v>40982</v>
      </c>
      <c r="B433" t="s">
        <v>2015</v>
      </c>
    </row>
    <row r="434" spans="1:2">
      <c r="A434" s="10">
        <v>41017</v>
      </c>
      <c r="B434" s="12" t="s">
        <v>3139</v>
      </c>
    </row>
    <row r="435" spans="1:2">
      <c r="A435" s="10">
        <v>41032</v>
      </c>
      <c r="B435" t="s">
        <v>2393</v>
      </c>
    </row>
    <row r="436" spans="1:2">
      <c r="A436" s="10">
        <v>41068</v>
      </c>
      <c r="B436" s="12" t="s">
        <v>2526</v>
      </c>
    </row>
    <row r="437" spans="1:2">
      <c r="A437" s="10">
        <v>41072</v>
      </c>
      <c r="B437" s="12" t="s">
        <v>1798</v>
      </c>
    </row>
    <row r="438" spans="1:2">
      <c r="A438" s="10">
        <v>41073</v>
      </c>
      <c r="B438" s="12" t="s">
        <v>1087</v>
      </c>
    </row>
    <row r="439" spans="1:2">
      <c r="A439" s="10">
        <v>41074</v>
      </c>
      <c r="B439" s="12" t="s">
        <v>2247</v>
      </c>
    </row>
    <row r="440" spans="1:2">
      <c r="A440" s="10">
        <v>41074</v>
      </c>
      <c r="B440" s="12" t="s">
        <v>1106</v>
      </c>
    </row>
    <row r="441" spans="1:2">
      <c r="A441" s="10">
        <v>41075</v>
      </c>
      <c r="B441" s="12" t="s">
        <v>1754</v>
      </c>
    </row>
    <row r="442" spans="1:2">
      <c r="A442" s="10">
        <v>41086</v>
      </c>
      <c r="B442" s="12" t="s">
        <v>2856</v>
      </c>
    </row>
    <row r="443" spans="1:2">
      <c r="A443" s="10">
        <v>41091</v>
      </c>
      <c r="B443" s="12" t="s">
        <v>1793</v>
      </c>
    </row>
    <row r="444" spans="1:2">
      <c r="A444" s="10">
        <v>41101</v>
      </c>
      <c r="B444" t="s">
        <v>2465</v>
      </c>
    </row>
    <row r="445" spans="1:2">
      <c r="A445" s="10">
        <v>41123</v>
      </c>
      <c r="B445" t="s">
        <v>803</v>
      </c>
    </row>
    <row r="446" spans="1:2">
      <c r="A446" s="10">
        <v>41124</v>
      </c>
      <c r="B446" s="12" t="s">
        <v>2070</v>
      </c>
    </row>
    <row r="447" spans="1:2">
      <c r="A447" s="10">
        <v>41142</v>
      </c>
      <c r="B447" s="12" t="s">
        <v>2394</v>
      </c>
    </row>
    <row r="448" spans="1:2">
      <c r="A448" s="10">
        <v>41142</v>
      </c>
      <c r="B448" t="s">
        <v>1665</v>
      </c>
    </row>
    <row r="449" spans="1:2">
      <c r="A449" s="10">
        <v>41166</v>
      </c>
      <c r="B449" s="12" t="s">
        <v>1002</v>
      </c>
    </row>
    <row r="450" spans="1:2">
      <c r="A450" s="10">
        <v>41175</v>
      </c>
      <c r="B450" s="12" t="s">
        <v>3617</v>
      </c>
    </row>
    <row r="451" spans="1:2">
      <c r="A451" s="10">
        <v>41218</v>
      </c>
      <c r="B451" s="12" t="s">
        <v>512</v>
      </c>
    </row>
    <row r="452" spans="1:2">
      <c r="A452" s="10">
        <v>41228</v>
      </c>
      <c r="B452" s="12" t="s">
        <v>2638</v>
      </c>
    </row>
    <row r="453" spans="1:2">
      <c r="A453" s="10">
        <v>41247</v>
      </c>
      <c r="B453" s="12" t="s">
        <v>2462</v>
      </c>
    </row>
    <row r="454" spans="1:2">
      <c r="A454" s="10">
        <v>41267</v>
      </c>
      <c r="B454" t="s">
        <v>721</v>
      </c>
    </row>
    <row r="455" spans="1:2">
      <c r="A455" s="10">
        <v>41308</v>
      </c>
      <c r="B455" t="s">
        <v>124</v>
      </c>
    </row>
    <row r="456" spans="1:2">
      <c r="A456" s="10">
        <v>41323</v>
      </c>
      <c r="B456" s="12" t="s">
        <v>1063</v>
      </c>
    </row>
    <row r="457" spans="1:2">
      <c r="A457" s="10">
        <v>41335</v>
      </c>
      <c r="B457" s="12" t="s">
        <v>637</v>
      </c>
    </row>
    <row r="458" spans="1:2">
      <c r="A458" s="10">
        <v>41355</v>
      </c>
      <c r="B458" t="s">
        <v>2753</v>
      </c>
    </row>
    <row r="459" spans="1:2">
      <c r="A459" s="10">
        <v>41381</v>
      </c>
      <c r="B459" s="12" t="s">
        <v>596</v>
      </c>
    </row>
    <row r="460" spans="1:2">
      <c r="A460" s="10">
        <v>41408</v>
      </c>
      <c r="B460" t="s">
        <v>2685</v>
      </c>
    </row>
    <row r="461" spans="1:2">
      <c r="A461" s="10">
        <v>41409</v>
      </c>
      <c r="B461" s="12" t="s">
        <v>2471</v>
      </c>
    </row>
    <row r="462" spans="1:2">
      <c r="A462" s="10">
        <v>41423</v>
      </c>
      <c r="B462" t="s">
        <v>270</v>
      </c>
    </row>
    <row r="463" spans="1:2">
      <c r="A463" s="10">
        <v>41448</v>
      </c>
      <c r="B463" s="12" t="s">
        <v>1820</v>
      </c>
    </row>
    <row r="464" spans="1:2">
      <c r="A464" s="10">
        <v>41449</v>
      </c>
      <c r="B464" s="12" t="s">
        <v>3727</v>
      </c>
    </row>
    <row r="465" spans="1:2">
      <c r="A465" s="10">
        <v>41460</v>
      </c>
      <c r="B465" t="s">
        <v>2751</v>
      </c>
    </row>
    <row r="466" spans="1:2">
      <c r="A466" s="10">
        <v>41462</v>
      </c>
      <c r="B466" s="12" t="s">
        <v>552</v>
      </c>
    </row>
    <row r="467" spans="1:2">
      <c r="A467" s="10">
        <v>41462</v>
      </c>
      <c r="B467" s="12" t="s">
        <v>3579</v>
      </c>
    </row>
    <row r="468" spans="1:2">
      <c r="A468" s="10">
        <v>41462</v>
      </c>
      <c r="B468" s="12" t="s">
        <v>2472</v>
      </c>
    </row>
    <row r="469" spans="1:2">
      <c r="A469" s="10">
        <v>41462</v>
      </c>
      <c r="B469" s="12" t="s">
        <v>972</v>
      </c>
    </row>
    <row r="470" spans="1:2">
      <c r="A470" s="10">
        <v>41462</v>
      </c>
      <c r="B470" s="12" t="s">
        <v>410</v>
      </c>
    </row>
    <row r="471" spans="1:2">
      <c r="A471" s="10">
        <v>41462</v>
      </c>
      <c r="B471" s="12" t="s">
        <v>688</v>
      </c>
    </row>
    <row r="472" spans="1:2">
      <c r="A472" s="10">
        <v>41462</v>
      </c>
      <c r="B472" s="12" t="s">
        <v>2380</v>
      </c>
    </row>
    <row r="473" spans="1:2">
      <c r="A473" s="10">
        <v>41462</v>
      </c>
      <c r="B473" s="12" t="s">
        <v>1772</v>
      </c>
    </row>
    <row r="474" spans="1:2">
      <c r="A474" s="10">
        <v>41462</v>
      </c>
      <c r="B474" s="12" t="s">
        <v>1773</v>
      </c>
    </row>
    <row r="475" spans="1:2">
      <c r="A475" s="10">
        <v>41462</v>
      </c>
      <c r="B475" s="12" t="s">
        <v>397</v>
      </c>
    </row>
    <row r="476" spans="1:2">
      <c r="A476" s="10">
        <v>41462</v>
      </c>
      <c r="B476" s="12" t="s">
        <v>398</v>
      </c>
    </row>
    <row r="477" spans="1:2">
      <c r="A477" s="10">
        <v>41462</v>
      </c>
      <c r="B477" s="12" t="s">
        <v>509</v>
      </c>
    </row>
    <row r="478" spans="1:2">
      <c r="A478" s="10">
        <v>41462</v>
      </c>
      <c r="B478" s="12" t="s">
        <v>1784</v>
      </c>
    </row>
    <row r="479" spans="1:2">
      <c r="A479" s="10">
        <v>41462</v>
      </c>
      <c r="B479" s="12" t="s">
        <v>2713</v>
      </c>
    </row>
    <row r="480" spans="1:2">
      <c r="A480" s="10">
        <v>41462</v>
      </c>
      <c r="B480" s="12" t="s">
        <v>450</v>
      </c>
    </row>
    <row r="481" spans="1:2">
      <c r="A481" s="10">
        <v>41462</v>
      </c>
      <c r="B481" s="12" t="s">
        <v>564</v>
      </c>
    </row>
    <row r="482" spans="1:2">
      <c r="A482" s="10">
        <v>41462</v>
      </c>
      <c r="B482" s="12" t="s">
        <v>1050</v>
      </c>
    </row>
    <row r="483" spans="1:2">
      <c r="A483" s="10">
        <v>41487</v>
      </c>
      <c r="B483" s="12" t="s">
        <v>1726</v>
      </c>
    </row>
    <row r="484" spans="1:2">
      <c r="A484" s="10">
        <v>41519</v>
      </c>
      <c r="B484" t="s">
        <v>1407</v>
      </c>
    </row>
    <row r="485" spans="1:2">
      <c r="A485" s="10">
        <v>41521</v>
      </c>
      <c r="B485" s="12" t="s">
        <v>3073</v>
      </c>
    </row>
    <row r="486" spans="1:2">
      <c r="A486" s="10">
        <v>41535</v>
      </c>
      <c r="B486" t="s">
        <v>1463</v>
      </c>
    </row>
    <row r="487" spans="1:2">
      <c r="A487" s="10">
        <v>41548</v>
      </c>
      <c r="B487" s="12" t="s">
        <v>2164</v>
      </c>
    </row>
    <row r="488" spans="1:2">
      <c r="A488" s="10">
        <v>41555</v>
      </c>
      <c r="B488" s="12" t="s">
        <v>1144</v>
      </c>
    </row>
    <row r="489" spans="1:2">
      <c r="A489" s="10">
        <v>41586</v>
      </c>
      <c r="B489" t="s">
        <v>3191</v>
      </c>
    </row>
    <row r="490" spans="1:2">
      <c r="A490" s="10">
        <v>41599</v>
      </c>
      <c r="B490" s="12" t="s">
        <v>848</v>
      </c>
    </row>
    <row r="491" spans="1:2">
      <c r="A491" s="10">
        <v>41614</v>
      </c>
      <c r="B491" s="12" t="s">
        <v>3626</v>
      </c>
    </row>
    <row r="492" spans="1:2">
      <c r="A492" s="10">
        <v>41628</v>
      </c>
      <c r="B492" s="12" t="s">
        <v>1102</v>
      </c>
    </row>
    <row r="493" spans="1:2">
      <c r="A493" s="10">
        <v>41669</v>
      </c>
      <c r="B493" t="s">
        <v>2132</v>
      </c>
    </row>
    <row r="494" spans="1:2">
      <c r="A494" s="10">
        <v>41690</v>
      </c>
      <c r="B494" s="12" t="s">
        <v>3500</v>
      </c>
    </row>
    <row r="495" spans="1:2">
      <c r="A495" s="10">
        <v>41701</v>
      </c>
      <c r="B495" s="12" t="s">
        <v>2797</v>
      </c>
    </row>
    <row r="496" spans="1:2">
      <c r="A496" s="10">
        <v>41729</v>
      </c>
      <c r="B496" s="12" t="s">
        <v>1985</v>
      </c>
    </row>
    <row r="497" spans="1:2">
      <c r="A497" s="10">
        <v>41736</v>
      </c>
      <c r="B497" t="s">
        <v>1728</v>
      </c>
    </row>
    <row r="498" spans="1:2">
      <c r="A498" s="10">
        <v>41750</v>
      </c>
      <c r="B498" s="12" t="s">
        <v>666</v>
      </c>
    </row>
    <row r="499" spans="1:2">
      <c r="A499" s="10">
        <v>41765</v>
      </c>
      <c r="B499" t="s">
        <v>3156</v>
      </c>
    </row>
    <row r="500" spans="1:2">
      <c r="A500" s="10">
        <v>41767</v>
      </c>
      <c r="B500" s="12" t="s">
        <v>2214</v>
      </c>
    </row>
    <row r="501" spans="1:2">
      <c r="A501" s="10">
        <v>41780</v>
      </c>
      <c r="B501" s="12" t="s">
        <v>828</v>
      </c>
    </row>
    <row r="502" spans="1:2">
      <c r="A502" s="10">
        <v>41782</v>
      </c>
      <c r="B502" s="12" t="s">
        <v>2927</v>
      </c>
    </row>
    <row r="503" spans="1:2">
      <c r="A503" s="10">
        <v>41794</v>
      </c>
      <c r="B503" s="12" t="s">
        <v>2212</v>
      </c>
    </row>
    <row r="504" spans="1:2">
      <c r="A504" s="10">
        <v>41841</v>
      </c>
      <c r="B504" t="s">
        <v>1188</v>
      </c>
    </row>
    <row r="505" spans="1:2">
      <c r="A505" s="10">
        <v>41857</v>
      </c>
      <c r="B505" s="12" t="s">
        <v>1623</v>
      </c>
    </row>
    <row r="506" spans="1:2">
      <c r="A506" s="10">
        <v>41857</v>
      </c>
      <c r="B506" s="12" t="s">
        <v>3090</v>
      </c>
    </row>
    <row r="507" spans="1:2">
      <c r="A507" s="10">
        <v>41891</v>
      </c>
      <c r="B507" s="12" t="s">
        <v>2542</v>
      </c>
    </row>
    <row r="508" spans="1:2">
      <c r="A508" s="10">
        <v>41932</v>
      </c>
      <c r="B508" t="s">
        <v>1815</v>
      </c>
    </row>
    <row r="509" spans="1:2">
      <c r="A509" s="10">
        <v>41950</v>
      </c>
      <c r="B509" s="12" t="s">
        <v>1032</v>
      </c>
    </row>
    <row r="510" spans="1:2">
      <c r="A510" s="10">
        <v>41956</v>
      </c>
      <c r="B510" s="12" t="s">
        <v>2937</v>
      </c>
    </row>
    <row r="511" spans="1:2">
      <c r="A511" s="10">
        <v>41962</v>
      </c>
      <c r="B511" t="s">
        <v>296</v>
      </c>
    </row>
    <row r="512" spans="1:2">
      <c r="A512" s="10">
        <v>41969</v>
      </c>
      <c r="B512" t="s">
        <v>2907</v>
      </c>
    </row>
    <row r="513" spans="1:2">
      <c r="A513" s="10">
        <v>41969</v>
      </c>
      <c r="B513" s="12" t="s">
        <v>2908</v>
      </c>
    </row>
    <row r="514" spans="1:2">
      <c r="A514" s="10">
        <v>41996</v>
      </c>
      <c r="B514" t="s">
        <v>1496</v>
      </c>
    </row>
    <row r="515" spans="1:2">
      <c r="A515" s="10">
        <v>42005</v>
      </c>
      <c r="B515" t="s">
        <v>79</v>
      </c>
    </row>
    <row r="516" spans="1:2">
      <c r="A516" s="10">
        <v>42032</v>
      </c>
      <c r="B516" s="12" t="s">
        <v>272</v>
      </c>
    </row>
    <row r="517" spans="1:2">
      <c r="A517" s="10">
        <v>42037</v>
      </c>
      <c r="B517" s="12" t="s">
        <v>664</v>
      </c>
    </row>
    <row r="518" spans="1:2">
      <c r="A518" s="10">
        <v>42045</v>
      </c>
      <c r="B518" t="s">
        <v>2131</v>
      </c>
    </row>
    <row r="519" spans="1:2">
      <c r="A519" s="10">
        <v>42054</v>
      </c>
      <c r="B519" t="s">
        <v>1099</v>
      </c>
    </row>
    <row r="520" spans="1:2">
      <c r="A520" s="10">
        <v>42054</v>
      </c>
      <c r="B520" t="s">
        <v>3303</v>
      </c>
    </row>
  </sheetData>
  <pageMargins left="0.75" right="0.63" top="1" bottom="1" header="0.5" footer="0.5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45"/>
  <sheetViews>
    <sheetView topLeftCell="S50" workbookViewId="0">
      <selection activeCell="T50" sqref="T50"/>
    </sheetView>
  </sheetViews>
  <sheetFormatPr baseColWidth="10" defaultColWidth="8.83203125" defaultRowHeight="12" x14ac:dyDescent="0"/>
  <cols>
    <col min="1" max="6" width="6.6640625" customWidth="1"/>
    <col min="7" max="7" width="2.6640625" customWidth="1"/>
    <col min="8" max="12" width="6.6640625" customWidth="1"/>
    <col min="13" max="13" width="2.6640625" customWidth="1"/>
    <col min="14" max="19" width="6.6640625" customWidth="1"/>
    <col min="20" max="20" width="16.6640625" customWidth="1"/>
    <col min="21" max="25" width="8.33203125" customWidth="1"/>
    <col min="26" max="26" width="2.6640625" customWidth="1"/>
    <col min="27" max="31" width="8.33203125" customWidth="1"/>
    <col min="32" max="32" width="16.6640625" customWidth="1"/>
    <col min="33" max="33" width="10.6640625" customWidth="1"/>
    <col min="34" max="41" width="6.6640625" customWidth="1"/>
    <col min="42" max="50" width="6.33203125" customWidth="1"/>
  </cols>
  <sheetData>
    <row r="1" spans="1:42" ht="11" customHeight="1">
      <c r="A1" s="141" t="s">
        <v>885</v>
      </c>
      <c r="B1" s="77"/>
      <c r="C1" s="7"/>
      <c r="D1" s="58"/>
      <c r="E1" s="58"/>
      <c r="F1" s="58"/>
      <c r="G1" s="58"/>
      <c r="AG1" s="923" t="s">
        <v>1918</v>
      </c>
      <c r="AH1" s="923"/>
      <c r="AI1" s="923"/>
      <c r="AJ1" s="923"/>
      <c r="AK1" s="309"/>
      <c r="AL1" s="309"/>
      <c r="AM1" s="309"/>
      <c r="AN1" s="309"/>
      <c r="AO1" s="309"/>
    </row>
    <row r="2" spans="1:42" ht="11.25" customHeight="1">
      <c r="A2" s="309"/>
      <c r="B2" s="534" t="s">
        <v>1543</v>
      </c>
      <c r="C2" s="606" t="s">
        <v>738</v>
      </c>
      <c r="D2" s="419"/>
      <c r="E2" s="419"/>
      <c r="F2" s="419"/>
      <c r="G2" s="419"/>
      <c r="H2" s="534" t="s">
        <v>1543</v>
      </c>
      <c r="I2" s="606" t="s">
        <v>1466</v>
      </c>
      <c r="J2" s="309"/>
      <c r="K2" s="309"/>
      <c r="L2" s="309"/>
      <c r="M2" s="309"/>
      <c r="N2" s="534" t="s">
        <v>1543</v>
      </c>
      <c r="O2" s="606" t="s">
        <v>2765</v>
      </c>
      <c r="P2" s="309"/>
      <c r="Q2" s="309"/>
      <c r="R2" s="309"/>
      <c r="AG2" s="924" t="s">
        <v>3244</v>
      </c>
      <c r="AH2" s="573" t="s">
        <v>1082</v>
      </c>
      <c r="AI2" s="424"/>
      <c r="AJ2" s="424"/>
      <c r="AK2" s="573"/>
      <c r="AL2" s="325"/>
      <c r="AM2" s="325"/>
      <c r="AN2" s="325"/>
      <c r="AO2" s="325"/>
      <c r="AP2" s="89"/>
    </row>
    <row r="3" spans="1:42" ht="11.25" customHeight="1">
      <c r="A3" s="855" t="s">
        <v>1348</v>
      </c>
      <c r="B3" s="545" t="s">
        <v>1544</v>
      </c>
      <c r="C3" s="610" t="s">
        <v>1886</v>
      </c>
      <c r="D3" s="547" t="s">
        <v>1670</v>
      </c>
      <c r="E3" s="547" t="s">
        <v>1671</v>
      </c>
      <c r="F3" s="548" t="s">
        <v>161</v>
      </c>
      <c r="G3" s="546"/>
      <c r="H3" s="545" t="s">
        <v>1544</v>
      </c>
      <c r="I3" s="414" t="s">
        <v>1886</v>
      </c>
      <c r="J3" s="547" t="s">
        <v>1670</v>
      </c>
      <c r="K3" s="547" t="s">
        <v>1671</v>
      </c>
      <c r="L3" s="548" t="s">
        <v>161</v>
      </c>
      <c r="M3" s="309"/>
      <c r="N3" s="545" t="s">
        <v>1544</v>
      </c>
      <c r="O3" s="414" t="s">
        <v>1886</v>
      </c>
      <c r="P3" s="547" t="s">
        <v>1670</v>
      </c>
      <c r="Q3" s="547" t="s">
        <v>1671</v>
      </c>
      <c r="R3" s="548" t="s">
        <v>161</v>
      </c>
      <c r="AG3" s="925" t="s">
        <v>3687</v>
      </c>
      <c r="AH3" s="424">
        <v>2007</v>
      </c>
      <c r="AI3" s="926">
        <v>2008</v>
      </c>
      <c r="AJ3" s="926">
        <v>2009</v>
      </c>
      <c r="AK3" s="424" t="s">
        <v>3688</v>
      </c>
      <c r="AL3" s="424" t="s">
        <v>1080</v>
      </c>
      <c r="AM3" s="926" t="s">
        <v>3593</v>
      </c>
      <c r="AN3" s="425" t="s">
        <v>3592</v>
      </c>
      <c r="AO3" s="425" t="s">
        <v>1081</v>
      </c>
      <c r="AP3" s="425" t="s">
        <v>997</v>
      </c>
    </row>
    <row r="4" spans="1:42" ht="11.25" customHeight="1">
      <c r="A4" s="609" t="s">
        <v>2755</v>
      </c>
      <c r="B4" s="549">
        <v>139</v>
      </c>
      <c r="C4" s="588">
        <v>34.5</v>
      </c>
      <c r="D4" s="608"/>
      <c r="E4" s="608"/>
      <c r="F4" s="567">
        <v>10.23</v>
      </c>
      <c r="G4" s="419"/>
      <c r="H4" s="541"/>
      <c r="I4" s="541"/>
      <c r="J4" s="541"/>
      <c r="K4" s="541"/>
      <c r="L4" s="541"/>
      <c r="M4" s="309"/>
      <c r="N4" s="309"/>
      <c r="O4" s="309"/>
      <c r="P4" s="309"/>
      <c r="Q4" s="309"/>
      <c r="R4" s="309"/>
      <c r="AG4" s="310">
        <v>64</v>
      </c>
      <c r="AH4" s="935">
        <v>0</v>
      </c>
      <c r="AI4" s="968">
        <v>0</v>
      </c>
      <c r="AJ4" s="969">
        <v>0</v>
      </c>
      <c r="AK4" s="935">
        <v>0</v>
      </c>
      <c r="AL4" s="953">
        <v>0</v>
      </c>
      <c r="AM4" s="952">
        <v>0</v>
      </c>
      <c r="AN4" s="936">
        <v>0</v>
      </c>
      <c r="AO4" s="959">
        <v>0</v>
      </c>
      <c r="AP4" s="1020"/>
    </row>
    <row r="5" spans="1:42" ht="11.25" customHeight="1">
      <c r="A5" s="594" t="s">
        <v>2754</v>
      </c>
      <c r="B5" s="555">
        <v>136</v>
      </c>
      <c r="C5" s="400">
        <v>34.9</v>
      </c>
      <c r="D5" s="553">
        <v>44.54</v>
      </c>
      <c r="E5" s="553">
        <v>2.97</v>
      </c>
      <c r="F5" s="553">
        <v>10.210000000000001</v>
      </c>
      <c r="G5" s="419"/>
      <c r="H5" s="541"/>
      <c r="I5" s="541"/>
      <c r="J5" s="541"/>
      <c r="K5" s="541"/>
      <c r="L5" s="541"/>
      <c r="M5" s="309"/>
      <c r="N5" s="309"/>
      <c r="O5" s="309"/>
      <c r="P5" s="309"/>
      <c r="Q5" s="309"/>
      <c r="R5" s="309"/>
      <c r="AG5" s="310">
        <v>63</v>
      </c>
      <c r="AH5" s="953">
        <v>0</v>
      </c>
      <c r="AI5" s="969">
        <v>0</v>
      </c>
      <c r="AJ5" s="969">
        <v>0</v>
      </c>
      <c r="AK5" s="953">
        <v>0</v>
      </c>
      <c r="AL5" s="953">
        <v>0</v>
      </c>
      <c r="AM5" s="936">
        <v>0</v>
      </c>
      <c r="AN5" s="936">
        <v>0</v>
      </c>
      <c r="AO5" s="959">
        <v>0</v>
      </c>
      <c r="AP5" s="1017"/>
    </row>
    <row r="6" spans="1:42" ht="11.25" customHeight="1">
      <c r="A6" s="595" t="s">
        <v>1368</v>
      </c>
      <c r="B6" s="552">
        <v>136</v>
      </c>
      <c r="C6" s="397">
        <v>35.200000000000003</v>
      </c>
      <c r="D6" s="554">
        <v>43.72</v>
      </c>
      <c r="E6" s="554">
        <v>3.13</v>
      </c>
      <c r="F6" s="538">
        <v>10.15</v>
      </c>
      <c r="G6" s="419"/>
      <c r="H6" s="311"/>
      <c r="I6" s="541"/>
      <c r="J6" s="541"/>
      <c r="K6" s="541"/>
      <c r="L6" s="541"/>
      <c r="M6" s="309"/>
      <c r="N6" s="309"/>
      <c r="O6" s="309"/>
      <c r="P6" s="309"/>
      <c r="Q6" s="309"/>
      <c r="R6" s="309"/>
      <c r="AG6" s="310">
        <v>62</v>
      </c>
      <c r="AH6" s="935">
        <v>0</v>
      </c>
      <c r="AI6" s="969">
        <v>0</v>
      </c>
      <c r="AJ6" s="968">
        <v>0</v>
      </c>
      <c r="AK6" s="953">
        <v>0</v>
      </c>
      <c r="AL6" s="935">
        <v>0</v>
      </c>
      <c r="AM6" s="936">
        <v>0</v>
      </c>
      <c r="AN6" s="936">
        <v>0</v>
      </c>
      <c r="AO6" s="949">
        <v>0</v>
      </c>
      <c r="AP6" s="1017"/>
    </row>
    <row r="7" spans="1:42" ht="11.25" customHeight="1">
      <c r="A7" s="594" t="s">
        <v>1367</v>
      </c>
      <c r="B7" s="555">
        <v>135</v>
      </c>
      <c r="C7" s="400">
        <v>35.200000000000003</v>
      </c>
      <c r="D7" s="553">
        <v>44.41</v>
      </c>
      <c r="E7" s="553">
        <v>3.09</v>
      </c>
      <c r="F7" s="553">
        <v>10.06</v>
      </c>
      <c r="G7" s="419"/>
      <c r="H7" s="541"/>
      <c r="I7" s="541"/>
      <c r="J7" s="541"/>
      <c r="K7" s="541"/>
      <c r="L7" s="541"/>
      <c r="M7" s="309"/>
      <c r="N7" s="309"/>
      <c r="O7" s="309"/>
      <c r="P7" s="309"/>
      <c r="Q7" s="309"/>
      <c r="R7" s="309"/>
      <c r="AG7" s="310">
        <v>61</v>
      </c>
      <c r="AH7" s="935">
        <v>0</v>
      </c>
      <c r="AI7" s="968">
        <v>0</v>
      </c>
      <c r="AJ7" s="968">
        <v>0</v>
      </c>
      <c r="AK7" s="935">
        <v>0</v>
      </c>
      <c r="AL7" s="935">
        <v>0</v>
      </c>
      <c r="AM7" s="936">
        <v>0</v>
      </c>
      <c r="AN7" s="952">
        <v>0</v>
      </c>
      <c r="AO7" s="949">
        <v>0</v>
      </c>
      <c r="AP7" s="1013"/>
    </row>
    <row r="8" spans="1:42" ht="11.25" customHeight="1">
      <c r="A8" s="594" t="s">
        <v>1366</v>
      </c>
      <c r="B8" s="555">
        <v>135</v>
      </c>
      <c r="C8" s="400">
        <v>35.299999999999997</v>
      </c>
      <c r="D8" s="553">
        <v>45.89</v>
      </c>
      <c r="E8" s="553">
        <v>3.02</v>
      </c>
      <c r="F8" s="553">
        <v>9.92</v>
      </c>
      <c r="G8" s="419"/>
      <c r="H8" s="541"/>
      <c r="I8" s="541"/>
      <c r="J8" s="541"/>
      <c r="K8" s="541"/>
      <c r="L8" s="541"/>
      <c r="M8" s="309"/>
      <c r="N8" s="309"/>
      <c r="O8" s="309"/>
      <c r="P8" s="309"/>
      <c r="Q8" s="309"/>
      <c r="R8" s="309"/>
      <c r="AG8" s="310">
        <v>60</v>
      </c>
      <c r="AH8" s="953">
        <v>0</v>
      </c>
      <c r="AI8" s="968">
        <v>0</v>
      </c>
      <c r="AJ8" s="969">
        <v>0</v>
      </c>
      <c r="AK8" s="935">
        <v>0</v>
      </c>
      <c r="AL8" s="935">
        <v>0</v>
      </c>
      <c r="AM8" s="952">
        <v>0</v>
      </c>
      <c r="AN8" s="949">
        <v>1</v>
      </c>
      <c r="AO8" s="669">
        <v>1</v>
      </c>
      <c r="AP8" s="1013"/>
    </row>
    <row r="9" spans="1:42" ht="11.25" customHeight="1">
      <c r="A9" s="594" t="s">
        <v>3751</v>
      </c>
      <c r="B9" s="555">
        <v>135</v>
      </c>
      <c r="C9" s="400">
        <v>35.4</v>
      </c>
      <c r="D9" s="553">
        <v>46.49</v>
      </c>
      <c r="E9" s="553">
        <v>3.06</v>
      </c>
      <c r="F9" s="553">
        <v>9.18</v>
      </c>
      <c r="G9" s="419"/>
      <c r="H9" s="541"/>
      <c r="I9" s="541"/>
      <c r="J9" s="541"/>
      <c r="K9" s="541"/>
      <c r="L9" s="541"/>
      <c r="M9" s="309"/>
      <c r="N9" s="309"/>
      <c r="O9" s="309"/>
      <c r="P9" s="309"/>
      <c r="Q9" s="309"/>
      <c r="R9" s="309"/>
      <c r="AG9" s="572">
        <v>59</v>
      </c>
      <c r="AH9" s="956">
        <v>0</v>
      </c>
      <c r="AI9" s="970">
        <v>0</v>
      </c>
      <c r="AJ9" s="970">
        <v>0</v>
      </c>
      <c r="AK9" s="937">
        <v>0</v>
      </c>
      <c r="AL9" s="956">
        <v>0</v>
      </c>
      <c r="AM9" s="954">
        <v>1</v>
      </c>
      <c r="AN9" s="668">
        <v>1</v>
      </c>
      <c r="AO9" s="668">
        <v>2</v>
      </c>
      <c r="AP9" s="1018"/>
    </row>
    <row r="10" spans="1:42" ht="11.25" customHeight="1">
      <c r="A10" s="594" t="s">
        <v>3750</v>
      </c>
      <c r="B10" s="555">
        <v>133</v>
      </c>
      <c r="C10" s="400">
        <v>35.4</v>
      </c>
      <c r="D10" s="553">
        <v>42.8</v>
      </c>
      <c r="E10" s="553">
        <v>3.53</v>
      </c>
      <c r="F10" s="553">
        <v>10.52</v>
      </c>
      <c r="G10" s="419"/>
      <c r="H10" s="541"/>
      <c r="I10" s="541"/>
      <c r="J10" s="541"/>
      <c r="K10" s="541"/>
      <c r="L10" s="541"/>
      <c r="M10" s="309"/>
      <c r="N10" s="309"/>
      <c r="O10" s="309"/>
      <c r="P10" s="309"/>
      <c r="Q10" s="309"/>
      <c r="R10" s="309"/>
      <c r="AG10" s="310">
        <v>58</v>
      </c>
      <c r="AH10" s="935">
        <v>0</v>
      </c>
      <c r="AI10" s="969">
        <v>0</v>
      </c>
      <c r="AJ10" s="969">
        <v>0</v>
      </c>
      <c r="AK10" s="953">
        <v>0</v>
      </c>
      <c r="AL10" s="953">
        <v>1</v>
      </c>
      <c r="AM10" s="927">
        <v>1</v>
      </c>
      <c r="AN10" s="669">
        <v>2</v>
      </c>
      <c r="AO10" s="949">
        <v>4</v>
      </c>
      <c r="AP10" s="1017"/>
    </row>
    <row r="11" spans="1:42" ht="11.25" customHeight="1">
      <c r="A11" s="594" t="s">
        <v>3749</v>
      </c>
      <c r="B11" s="555">
        <v>132</v>
      </c>
      <c r="C11" s="400">
        <v>35.5</v>
      </c>
      <c r="D11" s="553">
        <v>43.96</v>
      </c>
      <c r="E11" s="553">
        <v>3.32</v>
      </c>
      <c r="F11" s="553">
        <v>10.67</v>
      </c>
      <c r="G11" s="419"/>
      <c r="H11" s="541"/>
      <c r="I11" s="541"/>
      <c r="J11" s="541"/>
      <c r="K11" s="541"/>
      <c r="L11" s="541"/>
      <c r="M11" s="309"/>
      <c r="N11" s="309"/>
      <c r="O11" s="309"/>
      <c r="P11" s="309"/>
      <c r="Q11" s="309"/>
      <c r="R11" s="309"/>
      <c r="AG11" s="310">
        <v>57</v>
      </c>
      <c r="AH11" s="935">
        <v>0</v>
      </c>
      <c r="AI11" s="969">
        <v>0</v>
      </c>
      <c r="AJ11" s="968">
        <v>0</v>
      </c>
      <c r="AK11" s="953">
        <v>1</v>
      </c>
      <c r="AL11" s="310">
        <v>1</v>
      </c>
      <c r="AM11" s="927">
        <v>2</v>
      </c>
      <c r="AN11" s="949">
        <v>4</v>
      </c>
      <c r="AO11" s="949">
        <v>1</v>
      </c>
      <c r="AP11" s="1013"/>
    </row>
    <row r="12" spans="1:42" ht="11.25" customHeight="1">
      <c r="A12" s="594" t="s">
        <v>3748</v>
      </c>
      <c r="B12" s="555">
        <v>132</v>
      </c>
      <c r="C12" s="400">
        <v>35.6</v>
      </c>
      <c r="D12" s="553">
        <v>44.88</v>
      </c>
      <c r="E12" s="553">
        <v>3.23</v>
      </c>
      <c r="F12" s="553">
        <v>10.85</v>
      </c>
      <c r="G12" s="419"/>
      <c r="H12" s="541"/>
      <c r="I12" s="541"/>
      <c r="J12" s="541"/>
      <c r="K12" s="541"/>
      <c r="L12" s="541"/>
      <c r="M12" s="309"/>
      <c r="N12" s="309"/>
      <c r="O12" s="309"/>
      <c r="P12" s="309"/>
      <c r="Q12" s="309"/>
      <c r="R12" s="309"/>
      <c r="AG12" s="310">
        <v>56</v>
      </c>
      <c r="AH12" s="935">
        <v>0</v>
      </c>
      <c r="AI12" s="968">
        <v>0</v>
      </c>
      <c r="AJ12" s="968">
        <v>1</v>
      </c>
      <c r="AK12" s="310">
        <v>1</v>
      </c>
      <c r="AL12" s="310">
        <v>2</v>
      </c>
      <c r="AM12" s="952">
        <v>4</v>
      </c>
      <c r="AN12" s="949">
        <v>1</v>
      </c>
      <c r="AO12" s="669">
        <v>0</v>
      </c>
      <c r="AP12" s="1017"/>
    </row>
    <row r="13" spans="1:42" ht="11.25" customHeight="1">
      <c r="A13" s="594" t="s">
        <v>708</v>
      </c>
      <c r="B13" s="555">
        <v>131</v>
      </c>
      <c r="C13" s="400">
        <v>35.6</v>
      </c>
      <c r="D13" s="553">
        <v>43.72</v>
      </c>
      <c r="E13" s="553">
        <v>3.17</v>
      </c>
      <c r="F13" s="553">
        <v>10.5</v>
      </c>
      <c r="G13" s="419"/>
      <c r="H13" s="917">
        <v>3</v>
      </c>
      <c r="I13" s="541"/>
      <c r="J13" s="541"/>
      <c r="K13" s="541"/>
      <c r="L13" s="541"/>
      <c r="M13" s="309"/>
      <c r="N13" s="309"/>
      <c r="O13" s="309"/>
      <c r="P13" s="309"/>
      <c r="Q13" s="309"/>
      <c r="R13" s="309"/>
      <c r="AG13" s="312">
        <v>55</v>
      </c>
      <c r="AH13" s="955">
        <v>0</v>
      </c>
      <c r="AI13" s="971">
        <v>1</v>
      </c>
      <c r="AJ13" s="972">
        <v>1</v>
      </c>
      <c r="AK13" s="312">
        <v>2</v>
      </c>
      <c r="AL13" s="955">
        <v>3</v>
      </c>
      <c r="AM13" s="951">
        <v>0</v>
      </c>
      <c r="AN13" s="929">
        <v>0</v>
      </c>
      <c r="AO13" s="950">
        <v>1</v>
      </c>
      <c r="AP13" s="1014"/>
    </row>
    <row r="14" spans="1:42" ht="11.25" customHeight="1">
      <c r="A14" s="594" t="s">
        <v>707</v>
      </c>
      <c r="B14" s="555">
        <v>126</v>
      </c>
      <c r="C14" s="400">
        <v>35.799999999999997</v>
      </c>
      <c r="D14" s="553">
        <v>37.58</v>
      </c>
      <c r="E14" s="553">
        <v>3.68</v>
      </c>
      <c r="F14" s="553">
        <v>10.36</v>
      </c>
      <c r="G14" s="419"/>
      <c r="H14" s="916">
        <v>3</v>
      </c>
      <c r="I14" s="605"/>
      <c r="J14" s="604"/>
      <c r="K14" s="541"/>
      <c r="L14" s="541"/>
      <c r="M14" s="309"/>
      <c r="N14" s="309"/>
      <c r="O14" s="309"/>
      <c r="P14" s="309"/>
      <c r="Q14" s="309"/>
      <c r="R14" s="309"/>
      <c r="AG14" s="572">
        <v>54</v>
      </c>
      <c r="AH14" s="956">
        <v>1</v>
      </c>
      <c r="AI14" s="973">
        <v>1</v>
      </c>
      <c r="AJ14" s="973">
        <v>2</v>
      </c>
      <c r="AK14" s="956">
        <v>4</v>
      </c>
      <c r="AL14" s="956">
        <v>1</v>
      </c>
      <c r="AM14" s="538">
        <v>1</v>
      </c>
      <c r="AN14" s="957">
        <v>1</v>
      </c>
      <c r="AO14" s="668">
        <v>1</v>
      </c>
      <c r="AP14" s="1013"/>
    </row>
    <row r="15" spans="1:42" ht="11.25" customHeight="1">
      <c r="A15" s="594" t="s">
        <v>706</v>
      </c>
      <c r="B15" s="555">
        <v>128</v>
      </c>
      <c r="C15" s="400">
        <v>35.9</v>
      </c>
      <c r="D15" s="553">
        <v>35.58</v>
      </c>
      <c r="E15" s="553">
        <v>3.94</v>
      </c>
      <c r="F15" s="553">
        <v>9.91</v>
      </c>
      <c r="G15" s="419"/>
      <c r="H15" s="917">
        <v>25</v>
      </c>
      <c r="I15" s="605" t="s">
        <v>3056</v>
      </c>
      <c r="J15" s="541"/>
      <c r="K15" s="541"/>
      <c r="L15" s="541"/>
      <c r="M15" s="309"/>
      <c r="N15" s="309"/>
      <c r="O15" s="309"/>
      <c r="P15" s="309"/>
      <c r="Q15" s="309"/>
      <c r="R15" s="309"/>
      <c r="AG15" s="310">
        <v>53</v>
      </c>
      <c r="AH15" s="310">
        <v>1</v>
      </c>
      <c r="AI15" s="974">
        <v>2</v>
      </c>
      <c r="AJ15" s="968">
        <v>3</v>
      </c>
      <c r="AK15" s="953">
        <v>0</v>
      </c>
      <c r="AL15" s="310">
        <v>1</v>
      </c>
      <c r="AM15" s="952">
        <v>1</v>
      </c>
      <c r="AN15" s="669">
        <v>1</v>
      </c>
      <c r="AO15" s="669">
        <v>0</v>
      </c>
      <c r="AP15" s="1013"/>
    </row>
    <row r="16" spans="1:42" ht="11.25" customHeight="1">
      <c r="A16" s="594" t="s">
        <v>2147</v>
      </c>
      <c r="B16" s="555">
        <v>128</v>
      </c>
      <c r="C16" s="400">
        <v>35.9</v>
      </c>
      <c r="D16" s="553">
        <v>35.71</v>
      </c>
      <c r="E16" s="553">
        <v>3.92</v>
      </c>
      <c r="F16" s="553">
        <v>9.59</v>
      </c>
      <c r="G16" s="419"/>
      <c r="H16" s="918">
        <v>25</v>
      </c>
      <c r="I16" s="541" t="s">
        <v>2716</v>
      </c>
      <c r="J16" s="419"/>
      <c r="K16" s="419"/>
      <c r="L16" s="419"/>
      <c r="M16" s="309"/>
      <c r="N16" s="309"/>
      <c r="O16" s="309"/>
      <c r="P16" s="309"/>
      <c r="Q16" s="309"/>
      <c r="R16" s="309"/>
      <c r="AG16" s="310">
        <v>52</v>
      </c>
      <c r="AH16" s="310">
        <v>2</v>
      </c>
      <c r="AI16" s="968">
        <v>4</v>
      </c>
      <c r="AJ16" s="968">
        <v>1</v>
      </c>
      <c r="AK16" s="310">
        <v>1</v>
      </c>
      <c r="AL16" s="953">
        <v>1</v>
      </c>
      <c r="AM16" s="927">
        <v>1</v>
      </c>
      <c r="AN16" s="669">
        <v>0</v>
      </c>
      <c r="AO16" s="669">
        <v>4</v>
      </c>
      <c r="AP16" s="1013"/>
    </row>
    <row r="17" spans="1:42" ht="11.25" customHeight="1">
      <c r="A17" s="593" t="s">
        <v>2146</v>
      </c>
      <c r="B17" s="558">
        <v>125</v>
      </c>
      <c r="C17" s="550">
        <v>36.1</v>
      </c>
      <c r="D17" s="551">
        <v>32.75</v>
      </c>
      <c r="E17" s="551">
        <v>4.57</v>
      </c>
      <c r="F17" s="551">
        <v>9.3000000000000007</v>
      </c>
      <c r="G17" s="419"/>
      <c r="H17" s="919">
        <v>28</v>
      </c>
      <c r="I17" s="557" t="s">
        <v>1089</v>
      </c>
      <c r="J17" s="419"/>
      <c r="K17" s="419"/>
      <c r="L17" s="419"/>
      <c r="M17" s="309"/>
      <c r="N17" s="309"/>
      <c r="O17" s="309"/>
      <c r="P17" s="309"/>
      <c r="Q17" s="309"/>
      <c r="R17" s="309"/>
      <c r="AG17" s="310">
        <v>51</v>
      </c>
      <c r="AH17" s="953">
        <v>3</v>
      </c>
      <c r="AI17" s="968">
        <v>0</v>
      </c>
      <c r="AJ17" s="974">
        <v>2</v>
      </c>
      <c r="AK17" s="953">
        <v>1</v>
      </c>
      <c r="AL17" s="310">
        <v>1</v>
      </c>
      <c r="AM17" s="927">
        <v>0</v>
      </c>
      <c r="AN17" s="669">
        <v>4</v>
      </c>
      <c r="AO17" s="669">
        <v>2</v>
      </c>
      <c r="AP17" s="1013"/>
    </row>
    <row r="18" spans="1:42" ht="11.25" customHeight="1">
      <c r="A18" s="593" t="s">
        <v>539</v>
      </c>
      <c r="B18" s="558">
        <v>120</v>
      </c>
      <c r="C18" s="550">
        <v>36.4</v>
      </c>
      <c r="D18" s="551">
        <v>29.8</v>
      </c>
      <c r="E18" s="551">
        <v>4.93</v>
      </c>
      <c r="F18" s="551">
        <v>8.77</v>
      </c>
      <c r="G18" s="419"/>
      <c r="H18" s="920">
        <v>29</v>
      </c>
      <c r="I18" s="256" t="s">
        <v>1221</v>
      </c>
      <c r="J18" s="419"/>
      <c r="K18" s="419"/>
      <c r="L18" s="419"/>
      <c r="M18" s="309"/>
      <c r="N18" s="309"/>
      <c r="O18" s="309"/>
      <c r="P18" s="309"/>
      <c r="Q18" s="309"/>
      <c r="R18" s="309"/>
      <c r="AG18" s="312">
        <v>50</v>
      </c>
      <c r="AH18" s="955">
        <v>1</v>
      </c>
      <c r="AI18" s="972">
        <v>3</v>
      </c>
      <c r="AJ18" s="971">
        <v>1</v>
      </c>
      <c r="AK18" s="312">
        <v>1</v>
      </c>
      <c r="AL18" s="312">
        <v>0</v>
      </c>
      <c r="AM18" s="928">
        <v>4</v>
      </c>
      <c r="AN18" s="929">
        <v>2</v>
      </c>
      <c r="AO18" s="929">
        <v>0</v>
      </c>
      <c r="AP18" s="1013"/>
    </row>
    <row r="19" spans="1:42" ht="11.25" customHeight="1">
      <c r="A19" s="593" t="s">
        <v>538</v>
      </c>
      <c r="B19" s="558">
        <v>116</v>
      </c>
      <c r="C19" s="550">
        <v>36.4</v>
      </c>
      <c r="D19" s="551">
        <v>32.299999999999997</v>
      </c>
      <c r="E19" s="551">
        <v>4.3600000000000003</v>
      </c>
      <c r="F19" s="551">
        <v>8.74</v>
      </c>
      <c r="G19" s="419"/>
      <c r="H19" s="921">
        <v>27</v>
      </c>
      <c r="I19" s="256" t="s">
        <v>3288</v>
      </c>
      <c r="J19" s="419"/>
      <c r="K19" s="419"/>
      <c r="L19" s="419"/>
      <c r="M19" s="309"/>
      <c r="N19" s="309"/>
      <c r="O19" s="309"/>
      <c r="P19" s="309"/>
      <c r="Q19" s="309"/>
      <c r="R19" s="309"/>
      <c r="AG19" s="572">
        <v>49</v>
      </c>
      <c r="AH19" s="572">
        <v>3</v>
      </c>
      <c r="AI19" s="975">
        <v>1</v>
      </c>
      <c r="AJ19" s="973">
        <v>1</v>
      </c>
      <c r="AK19" s="572">
        <v>0</v>
      </c>
      <c r="AL19" s="572">
        <v>4</v>
      </c>
      <c r="AM19" s="538">
        <v>3</v>
      </c>
      <c r="AN19" s="668">
        <v>0</v>
      </c>
      <c r="AO19" s="668">
        <v>1</v>
      </c>
      <c r="AP19" s="1012"/>
    </row>
    <row r="20" spans="1:42" ht="11.25" customHeight="1">
      <c r="A20" s="593" t="s">
        <v>1499</v>
      </c>
      <c r="B20" s="558">
        <v>112</v>
      </c>
      <c r="C20" s="550">
        <v>36.700000000000003</v>
      </c>
      <c r="D20" s="551">
        <v>35.82</v>
      </c>
      <c r="E20" s="551">
        <v>3.79</v>
      </c>
      <c r="F20" s="551">
        <v>8.6300000000000008</v>
      </c>
      <c r="G20" s="419"/>
      <c r="H20" s="921">
        <v>27</v>
      </c>
      <c r="I20" s="256" t="s">
        <v>1033</v>
      </c>
      <c r="J20" s="419"/>
      <c r="K20" s="419"/>
      <c r="L20" s="419"/>
      <c r="M20" s="309"/>
      <c r="N20" s="309"/>
      <c r="O20" s="309"/>
      <c r="P20" s="309"/>
      <c r="Q20" s="309"/>
      <c r="R20" s="309"/>
      <c r="AG20" s="310">
        <v>48</v>
      </c>
      <c r="AH20" s="953">
        <v>1</v>
      </c>
      <c r="AI20" s="974">
        <v>1</v>
      </c>
      <c r="AJ20" s="974">
        <v>0</v>
      </c>
      <c r="AK20" s="310">
        <v>4</v>
      </c>
      <c r="AL20" s="310">
        <v>3</v>
      </c>
      <c r="AM20" s="927">
        <v>1</v>
      </c>
      <c r="AN20" s="669">
        <v>3</v>
      </c>
      <c r="AO20" s="669">
        <v>2</v>
      </c>
      <c r="AP20" s="1013"/>
    </row>
    <row r="21" spans="1:42" ht="11.25" customHeight="1">
      <c r="A21" s="593" t="s">
        <v>1498</v>
      </c>
      <c r="B21" s="558">
        <v>109</v>
      </c>
      <c r="C21" s="550">
        <v>36.799999999999997</v>
      </c>
      <c r="D21" s="551">
        <v>36.520000000000003</v>
      </c>
      <c r="E21" s="551">
        <v>3.66</v>
      </c>
      <c r="F21" s="551">
        <v>8.68</v>
      </c>
      <c r="G21" s="419"/>
      <c r="H21" s="559">
        <v>70</v>
      </c>
      <c r="I21" s="587">
        <v>17.899999999999999</v>
      </c>
      <c r="J21" s="560"/>
      <c r="K21" s="560"/>
      <c r="L21" s="560"/>
      <c r="M21" s="309"/>
      <c r="N21" s="309"/>
      <c r="O21" s="309"/>
      <c r="P21" s="309"/>
      <c r="Q21" s="309"/>
      <c r="R21" s="309"/>
      <c r="AG21" s="310">
        <v>47</v>
      </c>
      <c r="AH21" s="310">
        <v>1</v>
      </c>
      <c r="AI21" s="974">
        <v>0</v>
      </c>
      <c r="AJ21" s="974">
        <v>4</v>
      </c>
      <c r="AK21" s="310">
        <v>3</v>
      </c>
      <c r="AL21" s="310">
        <v>1</v>
      </c>
      <c r="AM21" s="927">
        <v>3</v>
      </c>
      <c r="AN21" s="669">
        <v>1</v>
      </c>
      <c r="AO21" s="669">
        <v>6</v>
      </c>
      <c r="AP21" s="1013"/>
    </row>
    <row r="22" spans="1:42" ht="11.25" customHeight="1">
      <c r="A22" s="593" t="s">
        <v>2650</v>
      </c>
      <c r="B22" s="558">
        <v>109</v>
      </c>
      <c r="C22" s="550">
        <v>36.9</v>
      </c>
      <c r="D22" s="551">
        <v>36.799999999999997</v>
      </c>
      <c r="E22" s="551">
        <v>3.64</v>
      </c>
      <c r="F22" s="551">
        <v>8.35</v>
      </c>
      <c r="G22" s="419"/>
      <c r="H22" s="559">
        <v>69</v>
      </c>
      <c r="I22" s="587">
        <v>18</v>
      </c>
      <c r="J22" s="561">
        <v>31.68</v>
      </c>
      <c r="K22" s="562">
        <v>3.8</v>
      </c>
      <c r="L22" s="560"/>
      <c r="M22" s="309"/>
      <c r="N22" s="309"/>
      <c r="O22" s="309"/>
      <c r="P22" s="309"/>
      <c r="Q22" s="309"/>
      <c r="R22" s="309"/>
      <c r="AG22" s="310">
        <v>46</v>
      </c>
      <c r="AH22" s="310">
        <v>0</v>
      </c>
      <c r="AI22" s="974">
        <v>4</v>
      </c>
      <c r="AJ22" s="974">
        <v>2</v>
      </c>
      <c r="AK22" s="310">
        <v>1</v>
      </c>
      <c r="AL22" s="310">
        <v>3</v>
      </c>
      <c r="AM22" s="927">
        <v>1</v>
      </c>
      <c r="AN22" s="669">
        <v>6</v>
      </c>
      <c r="AO22" s="669">
        <v>1</v>
      </c>
      <c r="AP22" s="1017"/>
    </row>
    <row r="23" spans="1:42" ht="11.25" customHeight="1">
      <c r="A23" s="593" t="s">
        <v>2649</v>
      </c>
      <c r="B23" s="558">
        <v>109</v>
      </c>
      <c r="C23" s="550">
        <v>36.9</v>
      </c>
      <c r="D23" s="551">
        <v>39.5</v>
      </c>
      <c r="E23" s="551">
        <v>3.39</v>
      </c>
      <c r="F23" s="551">
        <v>8.3699999999999992</v>
      </c>
      <c r="G23" s="419"/>
      <c r="H23" s="563">
        <v>70</v>
      </c>
      <c r="I23" s="550">
        <v>18</v>
      </c>
      <c r="J23" s="564">
        <v>33.76</v>
      </c>
      <c r="K23" s="551">
        <v>3.5</v>
      </c>
      <c r="L23" s="560"/>
      <c r="M23" s="309"/>
      <c r="N23" s="309"/>
      <c r="O23" s="309"/>
      <c r="P23" s="309"/>
      <c r="Q23" s="309"/>
      <c r="R23" s="309"/>
      <c r="AG23" s="312">
        <v>45</v>
      </c>
      <c r="AH23" s="312">
        <v>5</v>
      </c>
      <c r="AI23" s="972">
        <v>3</v>
      </c>
      <c r="AJ23" s="972">
        <v>1</v>
      </c>
      <c r="AK23" s="312">
        <v>3</v>
      </c>
      <c r="AL23" s="312">
        <v>1</v>
      </c>
      <c r="AM23" s="928">
        <v>6</v>
      </c>
      <c r="AN23" s="929">
        <v>2</v>
      </c>
      <c r="AO23" s="950">
        <v>4</v>
      </c>
      <c r="AP23" s="1014"/>
    </row>
    <row r="24" spans="1:42" ht="11.25" customHeight="1">
      <c r="A24" s="593" t="s">
        <v>2648</v>
      </c>
      <c r="B24" s="558">
        <v>107</v>
      </c>
      <c r="C24" s="550">
        <v>37</v>
      </c>
      <c r="D24" s="551">
        <v>40.630000000000003</v>
      </c>
      <c r="E24" s="551">
        <v>3.3</v>
      </c>
      <c r="F24" s="551">
        <v>7.79</v>
      </c>
      <c r="G24" s="419"/>
      <c r="H24" s="565">
        <v>70</v>
      </c>
      <c r="I24" s="588">
        <v>18.100000000000001</v>
      </c>
      <c r="J24" s="566">
        <v>34.49</v>
      </c>
      <c r="K24" s="567">
        <v>3.45</v>
      </c>
      <c r="L24" s="560"/>
      <c r="M24" s="309"/>
      <c r="N24" s="309"/>
      <c r="O24" s="309"/>
      <c r="P24" s="309"/>
      <c r="Q24" s="309"/>
      <c r="R24" s="309"/>
      <c r="AG24" s="572">
        <v>44</v>
      </c>
      <c r="AH24" s="572">
        <v>1</v>
      </c>
      <c r="AI24" s="973">
        <v>1</v>
      </c>
      <c r="AJ24" s="973">
        <v>3</v>
      </c>
      <c r="AK24" s="572">
        <v>1</v>
      </c>
      <c r="AL24" s="572">
        <v>6</v>
      </c>
      <c r="AM24" s="538">
        <v>2</v>
      </c>
      <c r="AN24" s="957">
        <v>3</v>
      </c>
      <c r="AO24" s="668">
        <v>3</v>
      </c>
      <c r="AP24" s="1013"/>
    </row>
    <row r="25" spans="1:42" ht="11.25" customHeight="1">
      <c r="A25" s="593" t="s">
        <v>417</v>
      </c>
      <c r="B25" s="558">
        <v>104</v>
      </c>
      <c r="C25" s="550">
        <v>37.1</v>
      </c>
      <c r="D25" s="551">
        <v>42.64</v>
      </c>
      <c r="E25" s="551">
        <v>3.22</v>
      </c>
      <c r="F25" s="551">
        <v>7.49</v>
      </c>
      <c r="G25" s="419"/>
      <c r="H25" s="563">
        <v>67</v>
      </c>
      <c r="I25" s="550">
        <v>18.3</v>
      </c>
      <c r="J25" s="564">
        <v>35.51</v>
      </c>
      <c r="K25" s="551">
        <v>3.44</v>
      </c>
      <c r="L25" s="560"/>
      <c r="M25" s="309"/>
      <c r="N25" s="309"/>
      <c r="O25" s="309"/>
      <c r="P25" s="309"/>
      <c r="Q25" s="309"/>
      <c r="R25" s="309"/>
      <c r="AG25" s="310">
        <v>43</v>
      </c>
      <c r="AH25" s="310">
        <v>1</v>
      </c>
      <c r="AI25" s="974">
        <v>3</v>
      </c>
      <c r="AJ25" s="974">
        <v>1</v>
      </c>
      <c r="AK25" s="310">
        <v>6</v>
      </c>
      <c r="AL25" s="310">
        <v>2</v>
      </c>
      <c r="AM25" s="952">
        <v>3</v>
      </c>
      <c r="AN25" s="669">
        <v>3</v>
      </c>
      <c r="AO25" s="669">
        <v>10</v>
      </c>
      <c r="AP25" s="1017"/>
    </row>
    <row r="26" spans="1:42" ht="11.25" customHeight="1">
      <c r="A26" s="593" t="s">
        <v>416</v>
      </c>
      <c r="B26" s="558">
        <v>98</v>
      </c>
      <c r="C26" s="550">
        <v>37.4</v>
      </c>
      <c r="D26" s="551">
        <v>43.46</v>
      </c>
      <c r="E26" s="551">
        <v>3.21</v>
      </c>
      <c r="F26" s="551">
        <v>7.6</v>
      </c>
      <c r="G26" s="419"/>
      <c r="H26" s="565">
        <v>65</v>
      </c>
      <c r="I26" s="588">
        <v>18.399999999999999</v>
      </c>
      <c r="J26" s="566">
        <v>34.799999999999997</v>
      </c>
      <c r="K26" s="567">
        <v>3.5</v>
      </c>
      <c r="L26" s="560"/>
      <c r="M26" s="309"/>
      <c r="N26" s="309"/>
      <c r="O26" s="309"/>
      <c r="P26" s="309"/>
      <c r="Q26" s="309"/>
      <c r="R26" s="309"/>
      <c r="AG26" s="310">
        <v>42</v>
      </c>
      <c r="AH26" s="310">
        <v>3</v>
      </c>
      <c r="AI26" s="974">
        <v>2</v>
      </c>
      <c r="AJ26" s="974">
        <v>7</v>
      </c>
      <c r="AK26" s="310">
        <v>2</v>
      </c>
      <c r="AL26" s="953">
        <v>3</v>
      </c>
      <c r="AM26" s="927">
        <v>3</v>
      </c>
      <c r="AN26" s="669">
        <v>8</v>
      </c>
      <c r="AO26" s="949">
        <v>6</v>
      </c>
      <c r="AP26" s="1017"/>
    </row>
    <row r="27" spans="1:42" ht="11.25" customHeight="1">
      <c r="A27" s="593" t="s">
        <v>2490</v>
      </c>
      <c r="B27" s="558">
        <v>97</v>
      </c>
      <c r="C27" s="550">
        <v>37.6</v>
      </c>
      <c r="D27" s="551">
        <v>45.14</v>
      </c>
      <c r="E27" s="551">
        <v>3.11</v>
      </c>
      <c r="F27" s="551">
        <v>7.18</v>
      </c>
      <c r="G27" s="419"/>
      <c r="H27" s="563">
        <v>61</v>
      </c>
      <c r="I27" s="550">
        <v>18.399999999999999</v>
      </c>
      <c r="J27" s="564">
        <v>36.44</v>
      </c>
      <c r="K27" s="551">
        <v>3.43</v>
      </c>
      <c r="L27" s="560"/>
      <c r="M27" s="309"/>
      <c r="N27" s="309"/>
      <c r="O27" s="309"/>
      <c r="P27" s="309"/>
      <c r="Q27" s="309"/>
      <c r="R27" s="309"/>
      <c r="AG27" s="310">
        <v>41</v>
      </c>
      <c r="AH27" s="310">
        <v>3</v>
      </c>
      <c r="AI27" s="974">
        <v>7</v>
      </c>
      <c r="AJ27" s="974">
        <v>1</v>
      </c>
      <c r="AK27" s="953">
        <v>3</v>
      </c>
      <c r="AL27" s="310">
        <v>3</v>
      </c>
      <c r="AM27" s="927">
        <v>9</v>
      </c>
      <c r="AN27" s="949">
        <v>7</v>
      </c>
      <c r="AO27" s="949">
        <v>3</v>
      </c>
      <c r="AP27" s="1017"/>
    </row>
    <row r="28" spans="1:42" ht="11.25" customHeight="1">
      <c r="A28" s="593" t="s">
        <v>2489</v>
      </c>
      <c r="B28" s="558">
        <v>98</v>
      </c>
      <c r="C28" s="550">
        <v>37.700000000000003</v>
      </c>
      <c r="D28" s="551">
        <v>45.79</v>
      </c>
      <c r="E28" s="551">
        <v>3.05</v>
      </c>
      <c r="F28" s="551">
        <v>7.05</v>
      </c>
      <c r="G28" s="419"/>
      <c r="H28" s="565">
        <v>62</v>
      </c>
      <c r="I28" s="588">
        <v>18.399999999999999</v>
      </c>
      <c r="J28" s="566">
        <v>37.24</v>
      </c>
      <c r="K28" s="567">
        <v>3.33</v>
      </c>
      <c r="L28" s="560"/>
      <c r="M28" s="309"/>
      <c r="N28" s="309"/>
      <c r="O28" s="309"/>
      <c r="P28" s="309"/>
      <c r="Q28" s="309"/>
      <c r="R28" s="309"/>
      <c r="AG28" s="312">
        <v>40</v>
      </c>
      <c r="AH28" s="312">
        <v>6</v>
      </c>
      <c r="AI28" s="972">
        <v>3</v>
      </c>
      <c r="AJ28" s="971">
        <v>3</v>
      </c>
      <c r="AK28" s="312">
        <v>3</v>
      </c>
      <c r="AL28" s="312">
        <v>6</v>
      </c>
      <c r="AM28" s="951">
        <v>6</v>
      </c>
      <c r="AN28" s="950">
        <v>3</v>
      </c>
      <c r="AO28" s="950">
        <v>5</v>
      </c>
      <c r="AP28" s="1013"/>
    </row>
    <row r="29" spans="1:42" ht="11.25" customHeight="1">
      <c r="A29" s="594" t="s">
        <v>2488</v>
      </c>
      <c r="B29" s="555">
        <v>98</v>
      </c>
      <c r="C29" s="400">
        <v>37.799999999999997</v>
      </c>
      <c r="D29" s="553">
        <v>44.87</v>
      </c>
      <c r="E29" s="553">
        <v>3.14</v>
      </c>
      <c r="F29" s="553">
        <v>7.11</v>
      </c>
      <c r="G29" s="419"/>
      <c r="H29" s="568">
        <v>65</v>
      </c>
      <c r="I29" s="400">
        <v>18.399999999999999</v>
      </c>
      <c r="J29" s="422">
        <v>36.520000000000003</v>
      </c>
      <c r="K29" s="553">
        <v>3.39</v>
      </c>
      <c r="L29" s="544"/>
      <c r="M29" s="309"/>
      <c r="N29" s="309"/>
      <c r="O29" s="309"/>
      <c r="P29" s="309"/>
      <c r="Q29" s="309"/>
      <c r="R29" s="309"/>
      <c r="AG29" s="572">
        <v>39</v>
      </c>
      <c r="AH29" s="572">
        <v>3</v>
      </c>
      <c r="AI29" s="975">
        <v>2</v>
      </c>
      <c r="AJ29" s="973">
        <v>3</v>
      </c>
      <c r="AK29" s="572">
        <v>9</v>
      </c>
      <c r="AL29" s="956">
        <v>11</v>
      </c>
      <c r="AM29" s="954">
        <v>3</v>
      </c>
      <c r="AN29" s="957">
        <v>6</v>
      </c>
      <c r="AO29" s="668">
        <v>6</v>
      </c>
      <c r="AP29" s="1012"/>
    </row>
    <row r="30" spans="1:42" ht="11.25" customHeight="1">
      <c r="A30" s="594" t="s">
        <v>3438</v>
      </c>
      <c r="B30" s="555">
        <v>98</v>
      </c>
      <c r="C30" s="400">
        <v>38</v>
      </c>
      <c r="D30" s="553">
        <v>46.06</v>
      </c>
      <c r="E30" s="553">
        <v>3.1</v>
      </c>
      <c r="F30" s="553">
        <v>5.0999999999999996</v>
      </c>
      <c r="G30" s="419"/>
      <c r="H30" s="569">
        <v>65</v>
      </c>
      <c r="I30" s="398">
        <v>18.600000000000001</v>
      </c>
      <c r="J30" s="419">
        <v>37.24</v>
      </c>
      <c r="K30" s="570">
        <v>3.35</v>
      </c>
      <c r="L30" s="544"/>
      <c r="M30" s="309"/>
      <c r="N30" s="556"/>
      <c r="O30" s="309"/>
      <c r="P30" s="309"/>
      <c r="Q30" s="309"/>
      <c r="R30" s="309"/>
      <c r="AG30" s="310">
        <v>38</v>
      </c>
      <c r="AH30" s="953">
        <v>4</v>
      </c>
      <c r="AI30" s="974">
        <v>5</v>
      </c>
      <c r="AJ30" s="974">
        <v>7</v>
      </c>
      <c r="AK30" s="953">
        <v>9</v>
      </c>
      <c r="AL30" s="953">
        <v>3</v>
      </c>
      <c r="AM30" s="952">
        <v>4</v>
      </c>
      <c r="AN30" s="669">
        <v>4</v>
      </c>
      <c r="AO30" s="669">
        <v>4</v>
      </c>
      <c r="AP30" s="1013"/>
    </row>
    <row r="31" spans="1:42" ht="11.25" customHeight="1">
      <c r="A31" s="594" t="s">
        <v>3437</v>
      </c>
      <c r="B31" s="555">
        <v>99</v>
      </c>
      <c r="C31" s="400">
        <v>38.1</v>
      </c>
      <c r="D31" s="553">
        <v>48.1</v>
      </c>
      <c r="E31" s="553">
        <v>2.98</v>
      </c>
      <c r="F31" s="553">
        <v>5.15</v>
      </c>
      <c r="G31" s="419"/>
      <c r="H31" s="568">
        <v>81</v>
      </c>
      <c r="I31" s="400">
        <v>18.3</v>
      </c>
      <c r="J31" s="422">
        <v>40.340000000000003</v>
      </c>
      <c r="K31" s="553">
        <v>3.06</v>
      </c>
      <c r="L31" s="544"/>
      <c r="M31" s="605" t="s">
        <v>3055</v>
      </c>
      <c r="N31" s="556"/>
      <c r="O31" s="604"/>
      <c r="P31" s="309"/>
      <c r="Q31" s="309"/>
      <c r="R31" s="309"/>
      <c r="AG31" s="310">
        <v>37</v>
      </c>
      <c r="AH31" s="310">
        <v>9</v>
      </c>
      <c r="AI31" s="974">
        <v>10</v>
      </c>
      <c r="AJ31" s="968">
        <v>9</v>
      </c>
      <c r="AK31" s="953">
        <v>5</v>
      </c>
      <c r="AL31" s="953">
        <v>4</v>
      </c>
      <c r="AM31" s="927">
        <v>2</v>
      </c>
      <c r="AN31" s="669">
        <v>5</v>
      </c>
      <c r="AO31" s="669">
        <v>3</v>
      </c>
      <c r="AP31" s="1013"/>
    </row>
    <row r="32" spans="1:42" ht="11.25" customHeight="1">
      <c r="A32" s="594" t="s">
        <v>1708</v>
      </c>
      <c r="B32" s="555">
        <v>99</v>
      </c>
      <c r="C32" s="400">
        <v>38.200000000000003</v>
      </c>
      <c r="D32" s="553">
        <v>49.53</v>
      </c>
      <c r="E32" s="553">
        <v>2.9</v>
      </c>
      <c r="F32" s="553">
        <v>5.19</v>
      </c>
      <c r="G32" s="419"/>
      <c r="H32" s="569">
        <v>82</v>
      </c>
      <c r="I32" s="398">
        <v>18.399999999999999</v>
      </c>
      <c r="J32" s="419">
        <v>43.21</v>
      </c>
      <c r="K32" s="570">
        <v>2.95</v>
      </c>
      <c r="L32" s="544"/>
      <c r="M32" s="256" t="s">
        <v>2262</v>
      </c>
      <c r="N32" s="256"/>
      <c r="O32" s="256"/>
      <c r="P32" s="309"/>
      <c r="Q32" s="309"/>
      <c r="R32" s="309"/>
      <c r="AG32" s="310">
        <v>36</v>
      </c>
      <c r="AH32" s="310">
        <v>4</v>
      </c>
      <c r="AI32" s="968">
        <v>8</v>
      </c>
      <c r="AJ32" s="968">
        <v>3</v>
      </c>
      <c r="AK32" s="953">
        <v>4</v>
      </c>
      <c r="AL32" s="310">
        <v>4</v>
      </c>
      <c r="AM32" s="927">
        <v>8</v>
      </c>
      <c r="AN32" s="669">
        <v>3</v>
      </c>
      <c r="AO32" s="669">
        <v>2</v>
      </c>
      <c r="AP32" s="1017"/>
    </row>
    <row r="33" spans="1:42" ht="11.25" customHeight="1">
      <c r="A33" s="594" t="s">
        <v>1707</v>
      </c>
      <c r="B33" s="555">
        <v>100</v>
      </c>
      <c r="C33" s="400">
        <v>38.299999999999997</v>
      </c>
      <c r="D33" s="553">
        <v>46.36</v>
      </c>
      <c r="E33" s="553">
        <v>3.13</v>
      </c>
      <c r="F33" s="553">
        <v>5.16</v>
      </c>
      <c r="G33" s="419"/>
      <c r="H33" s="568">
        <v>82</v>
      </c>
      <c r="I33" s="400">
        <v>18.399999999999999</v>
      </c>
      <c r="J33" s="422">
        <v>40.28</v>
      </c>
      <c r="K33" s="553">
        <v>3.14</v>
      </c>
      <c r="L33" s="544"/>
      <c r="M33" s="256" t="s">
        <v>2563</v>
      </c>
      <c r="N33" s="256"/>
      <c r="O33" s="256"/>
      <c r="P33" s="309"/>
      <c r="Q33" s="309"/>
      <c r="R33" s="309"/>
      <c r="AG33" s="312">
        <v>35</v>
      </c>
      <c r="AH33" s="955">
        <v>7</v>
      </c>
      <c r="AI33" s="971">
        <v>8</v>
      </c>
      <c r="AJ33" s="971">
        <v>6</v>
      </c>
      <c r="AK33" s="312">
        <v>4</v>
      </c>
      <c r="AL33" s="312">
        <v>6</v>
      </c>
      <c r="AM33" s="928">
        <v>3</v>
      </c>
      <c r="AN33" s="929">
        <v>2</v>
      </c>
      <c r="AO33" s="950">
        <v>2</v>
      </c>
      <c r="AP33" s="1019"/>
    </row>
    <row r="34" spans="1:42" ht="11.25" customHeight="1">
      <c r="A34" s="594" t="s">
        <v>1706</v>
      </c>
      <c r="B34" s="555">
        <v>100</v>
      </c>
      <c r="C34" s="400">
        <v>38.4</v>
      </c>
      <c r="D34" s="553">
        <v>44.27</v>
      </c>
      <c r="E34" s="553">
        <v>3.26</v>
      </c>
      <c r="F34" s="553">
        <v>5.37</v>
      </c>
      <c r="G34" s="419"/>
      <c r="H34" s="569">
        <v>82</v>
      </c>
      <c r="I34" s="398">
        <v>18.399999999999999</v>
      </c>
      <c r="J34" s="419">
        <v>38.619999999999997</v>
      </c>
      <c r="K34" s="570">
        <v>3.28</v>
      </c>
      <c r="L34" s="544"/>
      <c r="M34" s="922" t="s">
        <v>2263</v>
      </c>
      <c r="N34" s="309"/>
      <c r="O34" s="309"/>
      <c r="P34" s="309"/>
      <c r="Q34" s="309"/>
      <c r="R34" s="309"/>
      <c r="AG34" s="572">
        <v>34</v>
      </c>
      <c r="AH34" s="956">
        <v>9</v>
      </c>
      <c r="AI34" s="975">
        <v>6</v>
      </c>
      <c r="AJ34" s="973">
        <v>4</v>
      </c>
      <c r="AK34" s="572">
        <v>6</v>
      </c>
      <c r="AL34" s="572">
        <v>3</v>
      </c>
      <c r="AM34" s="538">
        <v>2</v>
      </c>
      <c r="AN34" s="957">
        <v>2</v>
      </c>
      <c r="AO34" s="957">
        <v>2</v>
      </c>
      <c r="AP34" s="1017"/>
    </row>
    <row r="35" spans="1:42" ht="11.25" customHeight="1">
      <c r="A35" s="594" t="s">
        <v>1705</v>
      </c>
      <c r="B35" s="571">
        <v>100</v>
      </c>
      <c r="C35" s="400">
        <v>38.4</v>
      </c>
      <c r="D35" s="553">
        <v>46.832099999999983</v>
      </c>
      <c r="E35" s="553">
        <v>3.0753178500548648</v>
      </c>
      <c r="F35" s="553">
        <v>5.3890542709912115</v>
      </c>
      <c r="G35" s="419"/>
      <c r="H35" s="572">
        <v>85</v>
      </c>
      <c r="I35" s="397">
        <v>18.3</v>
      </c>
      <c r="J35" s="417">
        <v>41.67</v>
      </c>
      <c r="K35" s="554">
        <v>2.98</v>
      </c>
      <c r="L35" s="495">
        <v>6.71</v>
      </c>
      <c r="M35" s="915" t="s">
        <v>3401</v>
      </c>
      <c r="N35" s="590">
        <v>111</v>
      </c>
      <c r="O35" s="397">
        <v>9.1999999999999993</v>
      </c>
      <c r="P35" s="417">
        <v>38.97</v>
      </c>
      <c r="Q35" s="554">
        <v>3.36</v>
      </c>
      <c r="R35" s="415"/>
      <c r="AG35" s="310">
        <v>33</v>
      </c>
      <c r="AH35" s="953">
        <v>9</v>
      </c>
      <c r="AI35" s="974">
        <v>7</v>
      </c>
      <c r="AJ35" s="974">
        <v>6</v>
      </c>
      <c r="AK35" s="310">
        <v>2</v>
      </c>
      <c r="AL35" s="310">
        <v>2</v>
      </c>
      <c r="AM35" s="952">
        <v>1</v>
      </c>
      <c r="AN35" s="949">
        <v>2</v>
      </c>
      <c r="AO35" s="949">
        <v>2</v>
      </c>
      <c r="AP35" s="1013"/>
    </row>
    <row r="36" spans="1:42" ht="11.25" customHeight="1">
      <c r="A36" s="594" t="s">
        <v>1704</v>
      </c>
      <c r="B36" s="571">
        <v>101</v>
      </c>
      <c r="C36" s="400">
        <v>38.524752475247524</v>
      </c>
      <c r="D36" s="553">
        <v>44.630099009901002</v>
      </c>
      <c r="E36" s="553">
        <v>3.3277287568410165</v>
      </c>
      <c r="F36" s="553">
        <v>5.4194178372080959</v>
      </c>
      <c r="G36" s="419"/>
      <c r="H36" s="573">
        <v>139</v>
      </c>
      <c r="I36" s="400">
        <v>15.8</v>
      </c>
      <c r="J36" s="325">
        <v>38.119999999999997</v>
      </c>
      <c r="K36" s="571">
        <v>3.37</v>
      </c>
      <c r="L36" s="326">
        <v>6.36</v>
      </c>
      <c r="M36" s="915" t="s">
        <v>3400</v>
      </c>
      <c r="N36" s="590">
        <v>203</v>
      </c>
      <c r="O36" s="397">
        <v>6.7</v>
      </c>
      <c r="P36" s="417">
        <v>35.54</v>
      </c>
      <c r="Q36" s="554">
        <v>3.33</v>
      </c>
      <c r="R36" s="415"/>
      <c r="AG36" s="310">
        <v>32</v>
      </c>
      <c r="AH36" s="310">
        <v>10</v>
      </c>
      <c r="AI36" s="974">
        <v>8</v>
      </c>
      <c r="AJ36" s="974">
        <v>2</v>
      </c>
      <c r="AK36" s="310">
        <v>2</v>
      </c>
      <c r="AL36" s="953">
        <v>1</v>
      </c>
      <c r="AM36" s="952">
        <v>3</v>
      </c>
      <c r="AN36" s="949">
        <v>2</v>
      </c>
      <c r="AO36" s="669">
        <v>6</v>
      </c>
      <c r="AP36" s="1013"/>
    </row>
    <row r="37" spans="1:42" ht="11.25" customHeight="1">
      <c r="A37" s="594" t="s">
        <v>1347</v>
      </c>
      <c r="B37" s="571">
        <v>101</v>
      </c>
      <c r="C37" s="400">
        <v>38.544554455445542</v>
      </c>
      <c r="D37" s="553">
        <v>48.067128712871302</v>
      </c>
      <c r="E37" s="553">
        <v>3.055991406802248</v>
      </c>
      <c r="F37" s="553">
        <v>5.4317532322220696</v>
      </c>
      <c r="G37" s="419"/>
      <c r="H37" s="312">
        <v>132</v>
      </c>
      <c r="I37" s="399">
        <v>15.636363636363637</v>
      </c>
      <c r="J37" s="420">
        <v>41.63954545454547</v>
      </c>
      <c r="K37" s="574">
        <v>3.1957909949806549</v>
      </c>
      <c r="L37" s="497">
        <v>6.6552391050457738</v>
      </c>
      <c r="M37" s="309"/>
      <c r="N37" s="568">
        <v>200</v>
      </c>
      <c r="O37" s="400">
        <v>6.7</v>
      </c>
      <c r="P37" s="422">
        <v>40.159999999999997</v>
      </c>
      <c r="Q37" s="553">
        <v>3.11</v>
      </c>
      <c r="R37" s="415"/>
      <c r="AG37" s="310">
        <v>31</v>
      </c>
      <c r="AH37" s="310">
        <v>8</v>
      </c>
      <c r="AI37" s="974">
        <v>7</v>
      </c>
      <c r="AJ37" s="974">
        <v>3</v>
      </c>
      <c r="AK37" s="953">
        <v>1</v>
      </c>
      <c r="AL37" s="953">
        <v>3</v>
      </c>
      <c r="AM37" s="952">
        <v>2</v>
      </c>
      <c r="AN37" s="669">
        <v>6</v>
      </c>
      <c r="AO37" s="669">
        <v>5</v>
      </c>
      <c r="AP37" s="1013"/>
    </row>
    <row r="38" spans="1:42" ht="11.25" customHeight="1">
      <c r="A38" s="594" t="s">
        <v>1125</v>
      </c>
      <c r="B38" s="571">
        <v>97</v>
      </c>
      <c r="C38" s="399">
        <v>38.618556701030926</v>
      </c>
      <c r="D38" s="553">
        <v>49.495773195876282</v>
      </c>
      <c r="E38" s="553">
        <v>2.9443033032508596</v>
      </c>
      <c r="F38" s="553">
        <v>5.7077663615521912</v>
      </c>
      <c r="G38" s="419"/>
      <c r="H38" s="312">
        <v>131</v>
      </c>
      <c r="I38" s="399">
        <v>15.625954198473282</v>
      </c>
      <c r="J38" s="420">
        <v>42.8332824427481</v>
      </c>
      <c r="K38" s="574">
        <v>3.119570253102609</v>
      </c>
      <c r="L38" s="497">
        <v>6.4360639882372617</v>
      </c>
      <c r="M38" s="309"/>
      <c r="N38" s="569">
        <v>189</v>
      </c>
      <c r="O38" s="398">
        <v>6.8</v>
      </c>
      <c r="P38" s="419">
        <v>41.36</v>
      </c>
      <c r="Q38" s="570">
        <v>2.94</v>
      </c>
      <c r="R38" s="415"/>
      <c r="AG38" s="312">
        <v>30</v>
      </c>
      <c r="AH38" s="312">
        <v>7</v>
      </c>
      <c r="AI38" s="972">
        <v>4</v>
      </c>
      <c r="AJ38" s="971">
        <v>2</v>
      </c>
      <c r="AK38" s="955">
        <v>4</v>
      </c>
      <c r="AL38" s="955">
        <v>1</v>
      </c>
      <c r="AM38" s="928">
        <v>7</v>
      </c>
      <c r="AN38" s="929">
        <v>5</v>
      </c>
      <c r="AO38" s="929">
        <v>0</v>
      </c>
      <c r="AP38" s="1013"/>
    </row>
    <row r="39" spans="1:42" ht="11.25" customHeight="1">
      <c r="A39" s="594" t="s">
        <v>3185</v>
      </c>
      <c r="B39" s="571">
        <v>98</v>
      </c>
      <c r="C39" s="399">
        <v>38.602040816326529</v>
      </c>
      <c r="D39" s="553">
        <v>49.527142857142877</v>
      </c>
      <c r="E39" s="553">
        <v>2.972102998888293</v>
      </c>
      <c r="F39" s="553">
        <v>5.9802889820579797</v>
      </c>
      <c r="G39" s="419"/>
      <c r="H39" s="312">
        <v>126</v>
      </c>
      <c r="I39" s="399">
        <v>15.698412698412698</v>
      </c>
      <c r="J39" s="420">
        <v>43.564603174603164</v>
      </c>
      <c r="K39" s="574">
        <v>3.0528073297237297</v>
      </c>
      <c r="L39" s="497">
        <v>6.3944600977292154</v>
      </c>
      <c r="M39" s="309"/>
      <c r="N39" s="590">
        <v>192</v>
      </c>
      <c r="O39" s="397">
        <v>6.8</v>
      </c>
      <c r="P39" s="417">
        <v>41.73</v>
      </c>
      <c r="Q39" s="554">
        <v>3</v>
      </c>
      <c r="R39" s="495">
        <v>10.97</v>
      </c>
      <c r="AG39" s="572">
        <v>29</v>
      </c>
      <c r="AH39" s="572">
        <v>3</v>
      </c>
      <c r="AI39" s="975">
        <v>1</v>
      </c>
      <c r="AJ39" s="975">
        <v>3</v>
      </c>
      <c r="AK39" s="956">
        <v>2</v>
      </c>
      <c r="AL39" s="572">
        <v>7</v>
      </c>
      <c r="AM39" s="538">
        <v>3</v>
      </c>
      <c r="AN39" s="668">
        <v>0</v>
      </c>
      <c r="AO39" s="668">
        <v>4</v>
      </c>
      <c r="AP39" s="1012"/>
    </row>
    <row r="40" spans="1:42" ht="11.25" customHeight="1">
      <c r="A40" s="594" t="s">
        <v>2050</v>
      </c>
      <c r="B40" s="571">
        <v>98</v>
      </c>
      <c r="C40" s="399">
        <v>38.683673469387756</v>
      </c>
      <c r="D40" s="553">
        <v>51.989183673469391</v>
      </c>
      <c r="E40" s="553">
        <v>2.857210045790525</v>
      </c>
      <c r="F40" s="553">
        <v>6.0448479510924136</v>
      </c>
      <c r="G40" s="419"/>
      <c r="H40" s="312">
        <v>129</v>
      </c>
      <c r="I40" s="399">
        <v>15.666666666666666</v>
      </c>
      <c r="J40" s="420">
        <v>45.841162790697652</v>
      </c>
      <c r="K40" s="574">
        <v>2.8956182249185649</v>
      </c>
      <c r="L40" s="497">
        <v>6.6335991288042573</v>
      </c>
      <c r="M40" s="309"/>
      <c r="N40" s="568">
        <v>190</v>
      </c>
      <c r="O40" s="400">
        <v>6.9</v>
      </c>
      <c r="P40" s="422">
        <v>44.65</v>
      </c>
      <c r="Q40" s="553">
        <v>2.9</v>
      </c>
      <c r="R40" s="589">
        <v>10.93</v>
      </c>
      <c r="AG40" s="310">
        <v>28</v>
      </c>
      <c r="AH40" s="953">
        <v>3</v>
      </c>
      <c r="AI40" s="968">
        <v>4</v>
      </c>
      <c r="AJ40" s="968">
        <v>2</v>
      </c>
      <c r="AK40" s="310">
        <v>6</v>
      </c>
      <c r="AL40" s="310">
        <v>4</v>
      </c>
      <c r="AM40" s="927">
        <v>0</v>
      </c>
      <c r="AN40" s="669">
        <v>4</v>
      </c>
      <c r="AO40" s="669">
        <v>6</v>
      </c>
      <c r="AP40" s="1013"/>
    </row>
    <row r="41" spans="1:42" ht="11.25" customHeight="1">
      <c r="A41" s="593" t="s">
        <v>1926</v>
      </c>
      <c r="B41" s="575">
        <v>99</v>
      </c>
      <c r="C41" s="550">
        <v>38.656565656565654</v>
      </c>
      <c r="D41" s="551">
        <v>51.854646464646478</v>
      </c>
      <c r="E41" s="551">
        <v>2.9165600730584966</v>
      </c>
      <c r="F41" s="551">
        <v>5.9544836404310963</v>
      </c>
      <c r="G41" s="419"/>
      <c r="H41" s="576">
        <v>135</v>
      </c>
      <c r="I41" s="550">
        <v>15.496296296296297</v>
      </c>
      <c r="J41" s="564">
        <v>45.969555555555544</v>
      </c>
      <c r="K41" s="551">
        <v>2.930252354073223</v>
      </c>
      <c r="L41" s="577">
        <v>6.8765748197916032</v>
      </c>
      <c r="M41" s="309"/>
      <c r="N41" s="559">
        <v>202</v>
      </c>
      <c r="O41" s="587">
        <v>6.9</v>
      </c>
      <c r="P41" s="561">
        <v>43.55</v>
      </c>
      <c r="Q41" s="562">
        <v>2.95</v>
      </c>
      <c r="R41" s="592">
        <v>10.52</v>
      </c>
      <c r="AG41" s="310">
        <v>27</v>
      </c>
      <c r="AH41" s="953">
        <v>7</v>
      </c>
      <c r="AI41" s="968">
        <v>7</v>
      </c>
      <c r="AJ41" s="974">
        <v>6</v>
      </c>
      <c r="AK41" s="310">
        <v>4</v>
      </c>
      <c r="AL41" s="310">
        <v>0</v>
      </c>
      <c r="AM41" s="927">
        <v>4</v>
      </c>
      <c r="AN41" s="669">
        <v>6</v>
      </c>
      <c r="AO41" s="669">
        <v>4</v>
      </c>
      <c r="AP41" s="1013"/>
    </row>
    <row r="42" spans="1:42" ht="11.25" customHeight="1">
      <c r="A42" s="593" t="s">
        <v>1148</v>
      </c>
      <c r="B42" s="575">
        <v>99</v>
      </c>
      <c r="C42" s="550">
        <v>38.80808080808081</v>
      </c>
      <c r="D42" s="551">
        <v>53.668383838383818</v>
      </c>
      <c r="E42" s="551">
        <v>2.8499761628197873</v>
      </c>
      <c r="F42" s="551">
        <v>6.0865647430160985</v>
      </c>
      <c r="G42" s="419"/>
      <c r="H42" s="576">
        <v>141</v>
      </c>
      <c r="I42" s="550">
        <v>15.475177304964539</v>
      </c>
      <c r="J42" s="564">
        <v>46.964609929078037</v>
      </c>
      <c r="K42" s="551">
        <v>2.9490897918944348</v>
      </c>
      <c r="L42" s="577">
        <v>7.6017910067641248</v>
      </c>
      <c r="M42" s="309"/>
      <c r="N42" s="559">
        <v>207</v>
      </c>
      <c r="O42" s="587">
        <v>6.9</v>
      </c>
      <c r="P42" s="561">
        <v>45.81</v>
      </c>
      <c r="Q42" s="562">
        <v>2.91</v>
      </c>
      <c r="R42" s="592">
        <v>9.52</v>
      </c>
      <c r="AG42" s="310">
        <v>26</v>
      </c>
      <c r="AH42" s="953">
        <v>7</v>
      </c>
      <c r="AI42" s="974">
        <v>7</v>
      </c>
      <c r="AJ42" s="974">
        <v>6</v>
      </c>
      <c r="AK42" s="310">
        <v>0</v>
      </c>
      <c r="AL42" s="310">
        <v>4</v>
      </c>
      <c r="AM42" s="927">
        <v>6</v>
      </c>
      <c r="AN42" s="669">
        <v>4</v>
      </c>
      <c r="AO42" s="669">
        <v>1</v>
      </c>
      <c r="AP42" s="1017"/>
    </row>
    <row r="43" spans="1:42" ht="11.25" customHeight="1">
      <c r="A43" s="593" t="s">
        <v>46</v>
      </c>
      <c r="B43" s="575">
        <v>100</v>
      </c>
      <c r="C43" s="550">
        <v>38.729999999999997</v>
      </c>
      <c r="D43" s="551">
        <v>54.124499999999991</v>
      </c>
      <c r="E43" s="551">
        <v>2.8238618806997953</v>
      </c>
      <c r="F43" s="551">
        <v>6.3733043927764799</v>
      </c>
      <c r="G43" s="419"/>
      <c r="H43" s="576">
        <v>142</v>
      </c>
      <c r="I43" s="550">
        <v>15.380281690140846</v>
      </c>
      <c r="J43" s="564">
        <v>48.335492957746474</v>
      </c>
      <c r="K43" s="551">
        <v>2.9450917893922788</v>
      </c>
      <c r="L43" s="577">
        <v>8.3292039618436</v>
      </c>
      <c r="M43" s="309"/>
      <c r="N43" s="559">
        <v>205</v>
      </c>
      <c r="O43" s="587">
        <v>6.9</v>
      </c>
      <c r="P43" s="561">
        <v>46.12</v>
      </c>
      <c r="Q43" s="562">
        <v>2.92</v>
      </c>
      <c r="R43" s="592">
        <v>9.5</v>
      </c>
      <c r="AG43" s="312">
        <v>25</v>
      </c>
      <c r="AH43" s="310">
        <v>11</v>
      </c>
      <c r="AI43" s="972">
        <v>8</v>
      </c>
      <c r="AJ43" s="972">
        <v>1</v>
      </c>
      <c r="AK43" s="312">
        <v>3</v>
      </c>
      <c r="AL43" s="312">
        <v>6</v>
      </c>
      <c r="AM43" s="928">
        <v>5</v>
      </c>
      <c r="AN43" s="929">
        <v>1</v>
      </c>
      <c r="AO43" s="950">
        <v>2</v>
      </c>
      <c r="AP43" s="1019"/>
    </row>
    <row r="44" spans="1:42" ht="11.25" customHeight="1">
      <c r="A44" s="593" t="s">
        <v>3353</v>
      </c>
      <c r="B44" s="575">
        <v>100</v>
      </c>
      <c r="C44" s="550">
        <v>38.83</v>
      </c>
      <c r="D44" s="551">
        <v>54.851599999999998</v>
      </c>
      <c r="E44" s="551">
        <v>2.7894920379859536</v>
      </c>
      <c r="F44" s="551">
        <v>6.5584349610236403</v>
      </c>
      <c r="G44" s="419"/>
      <c r="H44" s="576">
        <v>144</v>
      </c>
      <c r="I44" s="550">
        <v>15.381944444444445</v>
      </c>
      <c r="J44" s="564">
        <v>50.311458333333327</v>
      </c>
      <c r="K44" s="551">
        <v>2.8825951210557439</v>
      </c>
      <c r="L44" s="577">
        <v>8.0704774338824947</v>
      </c>
      <c r="M44" s="309"/>
      <c r="N44" s="559">
        <v>204</v>
      </c>
      <c r="O44" s="587">
        <v>7</v>
      </c>
      <c r="P44" s="561">
        <v>47.17</v>
      </c>
      <c r="Q44" s="562">
        <v>2.9</v>
      </c>
      <c r="R44" s="592">
        <v>9.52</v>
      </c>
      <c r="AG44" s="538">
        <v>24</v>
      </c>
      <c r="AH44" s="325">
        <v>6</v>
      </c>
      <c r="AI44" s="976">
        <v>1</v>
      </c>
      <c r="AJ44" s="977">
        <v>3</v>
      </c>
      <c r="AK44" s="538">
        <v>6</v>
      </c>
      <c r="AL44" s="310">
        <v>4</v>
      </c>
      <c r="AM44" s="927">
        <v>2</v>
      </c>
      <c r="AN44" s="949">
        <v>3</v>
      </c>
      <c r="AO44" s="949">
        <v>2</v>
      </c>
      <c r="AP44" s="1013"/>
    </row>
    <row r="45" spans="1:42" ht="11.25" customHeight="1">
      <c r="A45" s="593" t="s">
        <v>209</v>
      </c>
      <c r="B45" s="575">
        <v>101</v>
      </c>
      <c r="C45" s="550">
        <v>38.75247524752475</v>
      </c>
      <c r="D45" s="551">
        <v>54.385742574257414</v>
      </c>
      <c r="E45" s="551">
        <v>2.8029889688727305</v>
      </c>
      <c r="F45" s="551">
        <v>6.6341226448606294</v>
      </c>
      <c r="G45" s="419"/>
      <c r="H45" s="576">
        <v>147</v>
      </c>
      <c r="I45" s="550">
        <v>15.258503401360544</v>
      </c>
      <c r="J45" s="564">
        <v>49.323469387755132</v>
      </c>
      <c r="K45" s="551">
        <v>2.9253273656954684</v>
      </c>
      <c r="L45" s="577">
        <v>8.1252261643234736</v>
      </c>
      <c r="M45" s="309"/>
      <c r="N45" s="559">
        <v>201</v>
      </c>
      <c r="O45" s="587">
        <v>7</v>
      </c>
      <c r="P45" s="561">
        <v>46.09</v>
      </c>
      <c r="Q45" s="562">
        <v>3</v>
      </c>
      <c r="R45" s="592">
        <v>9.77</v>
      </c>
      <c r="AG45" s="927">
        <v>23</v>
      </c>
      <c r="AH45" s="933"/>
      <c r="AI45" s="978">
        <v>3</v>
      </c>
      <c r="AJ45" s="977">
        <v>4</v>
      </c>
      <c r="AK45" s="927">
        <v>4</v>
      </c>
      <c r="AL45" s="310">
        <v>3</v>
      </c>
      <c r="AM45" s="952">
        <v>1</v>
      </c>
      <c r="AN45" s="949">
        <v>2</v>
      </c>
      <c r="AO45" s="669">
        <v>5</v>
      </c>
      <c r="AP45" s="1013"/>
    </row>
    <row r="46" spans="1:42" ht="11.25" customHeight="1">
      <c r="A46" s="593" t="s">
        <v>1618</v>
      </c>
      <c r="B46" s="575">
        <v>100</v>
      </c>
      <c r="C46" s="550">
        <v>38.799999999999997</v>
      </c>
      <c r="D46" s="551">
        <v>50.423599999999986</v>
      </c>
      <c r="E46" s="551">
        <v>2.8892952650741188</v>
      </c>
      <c r="F46" s="551">
        <v>6.5708844243127507</v>
      </c>
      <c r="G46" s="419"/>
      <c r="H46" s="576">
        <v>148</v>
      </c>
      <c r="I46" s="550">
        <v>15.25</v>
      </c>
      <c r="J46" s="564">
        <v>48.225810810810813</v>
      </c>
      <c r="K46" s="551">
        <v>2.9664610814392947</v>
      </c>
      <c r="L46" s="577">
        <v>7.9772501170852772</v>
      </c>
      <c r="M46" s="309"/>
      <c r="N46" s="563">
        <v>201</v>
      </c>
      <c r="O46" s="550">
        <v>7</v>
      </c>
      <c r="P46" s="564">
        <v>45.51</v>
      </c>
      <c r="Q46" s="551">
        <v>3.04</v>
      </c>
      <c r="R46" s="577">
        <v>9.8000000000000007</v>
      </c>
      <c r="AG46" s="927">
        <v>22</v>
      </c>
      <c r="AH46" s="933"/>
      <c r="AI46" s="978">
        <v>6</v>
      </c>
      <c r="AJ46" s="977">
        <v>8</v>
      </c>
      <c r="AK46" s="927">
        <v>4</v>
      </c>
      <c r="AL46" s="953">
        <v>4</v>
      </c>
      <c r="AM46" s="952">
        <v>2</v>
      </c>
      <c r="AN46" s="669">
        <v>5</v>
      </c>
      <c r="AO46" s="669">
        <v>13</v>
      </c>
      <c r="AP46" s="1013"/>
    </row>
    <row r="47" spans="1:42" ht="11.25" customHeight="1">
      <c r="A47" s="593" t="s">
        <v>61</v>
      </c>
      <c r="B47" s="575">
        <v>100</v>
      </c>
      <c r="C47" s="550">
        <v>38.68</v>
      </c>
      <c r="D47" s="551">
        <v>49.002299999999998</v>
      </c>
      <c r="E47" s="551">
        <v>2.9632973505669984</v>
      </c>
      <c r="F47" s="551">
        <v>6.6302090773542322</v>
      </c>
      <c r="G47" s="419"/>
      <c r="H47" s="576">
        <v>147</v>
      </c>
      <c r="I47" s="550">
        <v>15.197278911564625</v>
      </c>
      <c r="J47" s="564">
        <v>46.483401360544235</v>
      </c>
      <c r="K47" s="551">
        <v>3.1070016662788218</v>
      </c>
      <c r="L47" s="577">
        <v>8.0226987938091909</v>
      </c>
      <c r="M47" s="309"/>
      <c r="N47" s="559">
        <v>204</v>
      </c>
      <c r="O47" s="587">
        <v>7</v>
      </c>
      <c r="P47" s="561">
        <v>43.95</v>
      </c>
      <c r="Q47" s="562">
        <v>3.15</v>
      </c>
      <c r="R47" s="592">
        <v>9.82</v>
      </c>
      <c r="AG47" s="927">
        <v>21</v>
      </c>
      <c r="AH47" s="933"/>
      <c r="AI47" s="978">
        <v>7</v>
      </c>
      <c r="AJ47" s="977">
        <v>3</v>
      </c>
      <c r="AK47" s="952">
        <v>4</v>
      </c>
      <c r="AL47" s="953">
        <v>5</v>
      </c>
      <c r="AM47" s="927">
        <v>7</v>
      </c>
      <c r="AN47" s="669">
        <v>14</v>
      </c>
      <c r="AO47" s="669">
        <v>17</v>
      </c>
      <c r="AP47" s="1013"/>
    </row>
    <row r="48" spans="1:42" ht="11.25" customHeight="1">
      <c r="A48" s="593" t="s">
        <v>2155</v>
      </c>
      <c r="B48" s="575">
        <v>101</v>
      </c>
      <c r="C48" s="550">
        <v>38.643564356435647</v>
      </c>
      <c r="D48" s="551">
        <v>47.564059405940597</v>
      </c>
      <c r="E48" s="551">
        <v>3.0579525722549681</v>
      </c>
      <c r="F48" s="551">
        <v>6.6969676901980302</v>
      </c>
      <c r="G48" s="419"/>
      <c r="H48" s="576">
        <v>147</v>
      </c>
      <c r="I48" s="550">
        <v>15.149659863945578</v>
      </c>
      <c r="J48" s="564">
        <v>44.554285714285697</v>
      </c>
      <c r="K48" s="551">
        <v>3.2133140447133086</v>
      </c>
      <c r="L48" s="577">
        <v>8.0504013424443919</v>
      </c>
      <c r="M48" s="309"/>
      <c r="N48" s="559">
        <v>204</v>
      </c>
      <c r="O48" s="587">
        <v>7.1</v>
      </c>
      <c r="P48" s="561">
        <v>41.89</v>
      </c>
      <c r="Q48" s="562">
        <v>3.3</v>
      </c>
      <c r="R48" s="592">
        <v>10.47</v>
      </c>
      <c r="AG48" s="928">
        <v>20</v>
      </c>
      <c r="AH48" s="933"/>
      <c r="AI48" s="979">
        <v>5</v>
      </c>
      <c r="AJ48" s="980">
        <v>4</v>
      </c>
      <c r="AK48" s="951">
        <v>4</v>
      </c>
      <c r="AL48" s="312">
        <v>5</v>
      </c>
      <c r="AM48" s="928">
        <v>14</v>
      </c>
      <c r="AN48" s="929">
        <v>17</v>
      </c>
      <c r="AO48" s="929">
        <v>11</v>
      </c>
      <c r="AP48" s="1013"/>
    </row>
    <row r="49" spans="1:42" ht="11.25" customHeight="1">
      <c r="A49" s="593" t="s">
        <v>2464</v>
      </c>
      <c r="B49" s="575">
        <v>101</v>
      </c>
      <c r="C49" s="550">
        <v>38.67326732673267</v>
      </c>
      <c r="D49" s="551">
        <v>44.376633663366334</v>
      </c>
      <c r="E49" s="551">
        <v>3.2618295242128497</v>
      </c>
      <c r="F49" s="551">
        <v>6.8020067441228571</v>
      </c>
      <c r="G49" s="419"/>
      <c r="H49" s="576">
        <v>148</v>
      </c>
      <c r="I49" s="550">
        <v>15.135135135135135</v>
      </c>
      <c r="J49" s="564">
        <v>40.473513513513531</v>
      </c>
      <c r="K49" s="551">
        <v>3.4120814961396579</v>
      </c>
      <c r="L49" s="577">
        <v>7.9494263549631627</v>
      </c>
      <c r="M49" s="309"/>
      <c r="N49" s="559">
        <v>201</v>
      </c>
      <c r="O49" s="587">
        <v>7.1</v>
      </c>
      <c r="P49" s="561">
        <v>38.83</v>
      </c>
      <c r="Q49" s="562">
        <v>3.55</v>
      </c>
      <c r="R49" s="592">
        <v>10.97</v>
      </c>
      <c r="AG49" s="538">
        <v>19</v>
      </c>
      <c r="AH49" s="933"/>
      <c r="AI49" s="933"/>
      <c r="AJ49" s="981">
        <v>3</v>
      </c>
      <c r="AK49" s="538">
        <v>5</v>
      </c>
      <c r="AL49" s="572">
        <v>13</v>
      </c>
      <c r="AM49" s="538">
        <v>14</v>
      </c>
      <c r="AN49" s="668">
        <v>10</v>
      </c>
      <c r="AO49" s="668">
        <v>6</v>
      </c>
      <c r="AP49" s="1012"/>
    </row>
    <row r="50" spans="1:42" ht="11.25" customHeight="1">
      <c r="A50" s="593" t="s">
        <v>2935</v>
      </c>
      <c r="B50" s="575">
        <v>103</v>
      </c>
      <c r="C50" s="550">
        <v>38.485436893203882</v>
      </c>
      <c r="D50" s="551">
        <v>48.802621359223302</v>
      </c>
      <c r="E50" s="551">
        <v>3.0221468002579739</v>
      </c>
      <c r="F50" s="551">
        <v>6.9550959084478947</v>
      </c>
      <c r="G50" s="419"/>
      <c r="H50" s="576">
        <v>144</v>
      </c>
      <c r="I50" s="550">
        <v>15.0625</v>
      </c>
      <c r="J50" s="564">
        <v>45.984652777777761</v>
      </c>
      <c r="K50" s="551">
        <v>3.1611902465599413</v>
      </c>
      <c r="L50" s="577">
        <v>7.9229743635824246</v>
      </c>
      <c r="M50" s="309"/>
      <c r="N50" s="559">
        <v>201</v>
      </c>
      <c r="O50" s="587">
        <v>7.2</v>
      </c>
      <c r="P50" s="561">
        <v>42.63</v>
      </c>
      <c r="Q50" s="562">
        <v>3.27</v>
      </c>
      <c r="R50" s="592">
        <v>11</v>
      </c>
      <c r="T50" s="87" t="s">
        <v>855</v>
      </c>
      <c r="AG50" s="927">
        <v>18</v>
      </c>
      <c r="AH50" s="933"/>
      <c r="AI50" s="933"/>
      <c r="AJ50" s="978">
        <v>6</v>
      </c>
      <c r="AK50" s="927">
        <v>11</v>
      </c>
      <c r="AL50" s="310">
        <v>16</v>
      </c>
      <c r="AM50" s="927">
        <v>13</v>
      </c>
      <c r="AN50" s="669">
        <v>7</v>
      </c>
      <c r="AO50" s="669">
        <v>9</v>
      </c>
      <c r="AP50" s="1013"/>
    </row>
    <row r="51" spans="1:42" ht="11.25" customHeight="1">
      <c r="A51" s="593" t="s">
        <v>1945</v>
      </c>
      <c r="B51" s="575">
        <v>102</v>
      </c>
      <c r="C51" s="550">
        <v>38.647058823529413</v>
      </c>
      <c r="D51" s="551">
        <v>49.737254901960767</v>
      </c>
      <c r="E51" s="551">
        <v>2.9656380119573282</v>
      </c>
      <c r="F51" s="551">
        <v>7.2436534605491376</v>
      </c>
      <c r="G51" s="419"/>
      <c r="H51" s="576">
        <v>145</v>
      </c>
      <c r="I51" s="550">
        <v>15.096551724137932</v>
      </c>
      <c r="J51" s="564">
        <v>46.813103448275847</v>
      </c>
      <c r="K51" s="551">
        <v>3.1368896808885021</v>
      </c>
      <c r="L51" s="577">
        <v>7.9716151039925576</v>
      </c>
      <c r="M51" s="309"/>
      <c r="N51" s="559">
        <v>202</v>
      </c>
      <c r="O51" s="587">
        <v>7.2</v>
      </c>
      <c r="P51" s="561">
        <v>42.43</v>
      </c>
      <c r="Q51" s="562">
        <v>3.37</v>
      </c>
      <c r="R51" s="592">
        <v>10.98</v>
      </c>
      <c r="T51" s="313">
        <f>USDIV.txt!H5</f>
        <v>42062</v>
      </c>
      <c r="U51" s="600" t="s">
        <v>252</v>
      </c>
      <c r="V51" s="600" t="s">
        <v>1346</v>
      </c>
      <c r="W51" s="601" t="s">
        <v>1421</v>
      </c>
      <c r="X51" s="314" t="s">
        <v>2970</v>
      </c>
      <c r="AG51" s="927">
        <v>17</v>
      </c>
      <c r="AH51" s="933"/>
      <c r="AI51" s="933"/>
      <c r="AJ51" s="978">
        <v>6</v>
      </c>
      <c r="AK51" s="927">
        <v>17</v>
      </c>
      <c r="AL51" s="310">
        <v>12</v>
      </c>
      <c r="AM51" s="927">
        <v>7</v>
      </c>
      <c r="AN51" s="669">
        <v>10</v>
      </c>
      <c r="AO51" s="669">
        <v>9</v>
      </c>
      <c r="AP51" s="1013"/>
    </row>
    <row r="52" spans="1:42" ht="11.25" customHeight="1">
      <c r="A52" s="593" t="s">
        <v>3676</v>
      </c>
      <c r="B52" s="575">
        <v>102</v>
      </c>
      <c r="C52" s="550">
        <v>38.705882352941174</v>
      </c>
      <c r="D52" s="551">
        <v>49.979411764705894</v>
      </c>
      <c r="E52" s="551">
        <v>2.9360786191410759</v>
      </c>
      <c r="F52" s="551">
        <v>7.242047477093938</v>
      </c>
      <c r="G52" s="419"/>
      <c r="H52" s="576">
        <v>146</v>
      </c>
      <c r="I52" s="550">
        <v>15.123287671232877</v>
      </c>
      <c r="J52" s="564">
        <v>46.203698630136984</v>
      </c>
      <c r="K52" s="551">
        <v>3.0950657320091328</v>
      </c>
      <c r="L52" s="577">
        <v>8.4714570593119589</v>
      </c>
      <c r="M52" s="309"/>
      <c r="N52" s="563">
        <v>200</v>
      </c>
      <c r="O52" s="550">
        <v>7.2</v>
      </c>
      <c r="P52" s="564">
        <v>42.62</v>
      </c>
      <c r="Q52" s="551">
        <v>3.36</v>
      </c>
      <c r="R52" s="577">
        <v>10.99</v>
      </c>
      <c r="T52" s="310" t="s">
        <v>62</v>
      </c>
      <c r="U52" s="597">
        <f>B90</f>
        <v>105</v>
      </c>
      <c r="V52" s="597">
        <f>H90</f>
        <v>249</v>
      </c>
      <c r="W52" s="598">
        <f>N90</f>
        <v>309</v>
      </c>
      <c r="X52" s="599">
        <f>SUM(U52:W52)</f>
        <v>663</v>
      </c>
      <c r="AG52" s="927">
        <v>16</v>
      </c>
      <c r="AH52" s="933"/>
      <c r="AI52" s="933"/>
      <c r="AJ52" s="978">
        <v>15</v>
      </c>
      <c r="AK52" s="927">
        <v>13</v>
      </c>
      <c r="AL52" s="310">
        <v>4</v>
      </c>
      <c r="AM52" s="927">
        <v>10</v>
      </c>
      <c r="AN52" s="669">
        <v>10</v>
      </c>
      <c r="AO52" s="669">
        <v>11</v>
      </c>
      <c r="AP52" s="1013"/>
    </row>
    <row r="53" spans="1:42" ht="11.25" customHeight="1">
      <c r="A53" s="596" t="s">
        <v>258</v>
      </c>
      <c r="B53" s="578">
        <v>102</v>
      </c>
      <c r="C53" s="579">
        <v>38.803921568627452</v>
      </c>
      <c r="D53" s="580">
        <v>51.386274509803918</v>
      </c>
      <c r="E53" s="580">
        <v>2.8866733923182233</v>
      </c>
      <c r="F53" s="580">
        <v>7.0861909785741695</v>
      </c>
      <c r="G53" s="581"/>
      <c r="H53" s="582">
        <v>152</v>
      </c>
      <c r="I53" s="579">
        <v>15</v>
      </c>
      <c r="J53" s="583">
        <v>47.295328947368404</v>
      </c>
      <c r="K53" s="580">
        <v>3.0846084287309465</v>
      </c>
      <c r="L53" s="584">
        <v>8.671472362275745</v>
      </c>
      <c r="M53" s="309"/>
      <c r="N53" s="568">
        <v>197</v>
      </c>
      <c r="O53" s="400">
        <v>7.2</v>
      </c>
      <c r="P53" s="422">
        <v>44.38</v>
      </c>
      <c r="Q53" s="553">
        <v>3.29</v>
      </c>
      <c r="R53" s="589">
        <v>10.89</v>
      </c>
      <c r="T53" s="310" t="s">
        <v>853</v>
      </c>
      <c r="U53" s="318">
        <f>C90</f>
        <v>40.476190476190474</v>
      </c>
      <c r="V53" s="318">
        <f>I90</f>
        <v>14.626506024096386</v>
      </c>
      <c r="W53" s="319">
        <f>O90</f>
        <v>5.8317152103559868</v>
      </c>
      <c r="X53" s="320">
        <f>Challengers!D320</f>
        <v>14.621417797888386</v>
      </c>
      <c r="AG53" s="928">
        <v>15</v>
      </c>
      <c r="AH53" s="933"/>
      <c r="AI53" s="933"/>
      <c r="AJ53" s="979">
        <v>10</v>
      </c>
      <c r="AK53" s="928">
        <v>7</v>
      </c>
      <c r="AL53" s="312">
        <v>10</v>
      </c>
      <c r="AM53" s="928">
        <v>9</v>
      </c>
      <c r="AN53" s="929">
        <v>10</v>
      </c>
      <c r="AO53" s="929">
        <v>8</v>
      </c>
      <c r="AP53" s="1019"/>
    </row>
    <row r="54" spans="1:42" ht="11.25" customHeight="1">
      <c r="A54" s="596" t="s">
        <v>514</v>
      </c>
      <c r="B54" s="578">
        <v>103</v>
      </c>
      <c r="C54" s="579">
        <v>38.815533980582522</v>
      </c>
      <c r="D54" s="580">
        <v>52.578932038834949</v>
      </c>
      <c r="E54" s="580">
        <v>2.8607300227114689</v>
      </c>
      <c r="F54" s="580">
        <v>7.1176326154057445</v>
      </c>
      <c r="G54" s="581"/>
      <c r="H54" s="582">
        <v>161</v>
      </c>
      <c r="I54" s="579">
        <v>14.857142857142858</v>
      </c>
      <c r="J54" s="583">
        <v>47.806211180124222</v>
      </c>
      <c r="K54" s="580">
        <v>3.1179119770031862</v>
      </c>
      <c r="L54" s="584">
        <v>8.5609463685717202</v>
      </c>
      <c r="M54" s="309"/>
      <c r="N54" s="591">
        <v>195</v>
      </c>
      <c r="O54" s="399">
        <v>7.2</v>
      </c>
      <c r="P54" s="420">
        <v>44.79</v>
      </c>
      <c r="Q54" s="574">
        <v>3.24</v>
      </c>
      <c r="R54" s="497">
        <v>11.95</v>
      </c>
      <c r="T54" s="310" t="s">
        <v>854</v>
      </c>
      <c r="U54" s="321">
        <f>D90</f>
        <v>69.741142857142847</v>
      </c>
      <c r="V54" s="321">
        <f>J90</f>
        <v>70.40481927710843</v>
      </c>
      <c r="W54" s="228">
        <f>P90</f>
        <v>55.628737864077692</v>
      </c>
      <c r="X54" s="301">
        <f>Challengers!H320</f>
        <v>63.413122171945702</v>
      </c>
      <c r="AG54" s="538">
        <v>14</v>
      </c>
      <c r="AH54" s="933"/>
      <c r="AI54" s="933"/>
      <c r="AJ54" s="933"/>
      <c r="AK54" s="538">
        <v>10</v>
      </c>
      <c r="AL54" s="572">
        <v>8</v>
      </c>
      <c r="AM54" s="538">
        <v>9</v>
      </c>
      <c r="AN54" s="668">
        <v>9</v>
      </c>
      <c r="AO54" s="957">
        <v>14</v>
      </c>
      <c r="AP54" s="1013"/>
    </row>
    <row r="55" spans="1:42" ht="11.25" customHeight="1">
      <c r="A55" s="596" t="s">
        <v>3520</v>
      </c>
      <c r="B55" s="578">
        <v>103</v>
      </c>
      <c r="C55" s="579">
        <v>38.873786407766993</v>
      </c>
      <c r="D55" s="580">
        <v>53.349611650485429</v>
      </c>
      <c r="E55" s="580">
        <v>2.8265858836552429</v>
      </c>
      <c r="F55" s="580">
        <v>6.8885103829195771</v>
      </c>
      <c r="G55" s="581"/>
      <c r="H55" s="582">
        <v>166</v>
      </c>
      <c r="I55" s="579">
        <v>14.746987951807229</v>
      </c>
      <c r="J55" s="583">
        <v>48.310963855421662</v>
      </c>
      <c r="K55" s="580">
        <v>3.0964217756855379</v>
      </c>
      <c r="L55" s="584">
        <v>8.7965028252211539</v>
      </c>
      <c r="M55" s="309"/>
      <c r="N55" s="591">
        <v>194</v>
      </c>
      <c r="O55" s="399">
        <v>7.1</v>
      </c>
      <c r="P55" s="420">
        <v>44.68</v>
      </c>
      <c r="Q55" s="574">
        <v>3.27</v>
      </c>
      <c r="R55" s="497">
        <v>12.15</v>
      </c>
      <c r="T55" s="143" t="s">
        <v>2503</v>
      </c>
      <c r="U55" s="321">
        <f>E90</f>
        <v>2.5536367271743168</v>
      </c>
      <c r="V55" s="321">
        <f>K90</f>
        <v>2.6973954721488651</v>
      </c>
      <c r="W55" s="228">
        <f>Q90</f>
        <v>2.9151936862692911</v>
      </c>
      <c r="X55" s="301">
        <f>Challengers!I320</f>
        <v>2.7761360150461263</v>
      </c>
      <c r="AG55" s="927">
        <v>13</v>
      </c>
      <c r="AH55" s="933"/>
      <c r="AI55" s="933"/>
      <c r="AJ55" s="933"/>
      <c r="AK55" s="927">
        <v>11</v>
      </c>
      <c r="AL55" s="310">
        <v>10</v>
      </c>
      <c r="AM55" s="927">
        <v>10</v>
      </c>
      <c r="AN55" s="949">
        <v>15</v>
      </c>
      <c r="AO55" s="669">
        <v>23</v>
      </c>
      <c r="AP55" s="1013"/>
    </row>
    <row r="56" spans="1:42" ht="11.25" customHeight="1">
      <c r="A56" s="596" t="s">
        <v>1959</v>
      </c>
      <c r="B56" s="578">
        <v>105</v>
      </c>
      <c r="C56" s="579">
        <v>38.723809523809521</v>
      </c>
      <c r="D56" s="580">
        <v>53.880190476190471</v>
      </c>
      <c r="E56" s="580">
        <v>2.8628840691649637</v>
      </c>
      <c r="F56" s="580">
        <v>7.2100500970149417</v>
      </c>
      <c r="G56" s="581"/>
      <c r="H56" s="582">
        <v>165</v>
      </c>
      <c r="I56" s="579">
        <v>14.636363636363637</v>
      </c>
      <c r="J56" s="583">
        <v>47.998363636363621</v>
      </c>
      <c r="K56" s="580">
        <v>3.0155249841026874</v>
      </c>
      <c r="L56" s="584">
        <v>9.2460436479485217</v>
      </c>
      <c r="M56" s="309"/>
      <c r="N56" s="591">
        <v>191</v>
      </c>
      <c r="O56" s="399">
        <v>7.2</v>
      </c>
      <c r="P56" s="420">
        <v>45.33</v>
      </c>
      <c r="Q56" s="574">
        <v>3.31</v>
      </c>
      <c r="R56" s="497">
        <v>10.3</v>
      </c>
      <c r="T56" s="142" t="s">
        <v>3255</v>
      </c>
      <c r="U56" s="322">
        <f>F90</f>
        <v>8.2946179955700305</v>
      </c>
      <c r="V56" s="322">
        <f>L90</f>
        <v>8.3763581489520114</v>
      </c>
      <c r="W56" s="323">
        <f>R90</f>
        <v>12.160612334501097</v>
      </c>
      <c r="X56" s="324">
        <f>Challengers!L320</f>
        <v>9.8803673476134168</v>
      </c>
      <c r="AG56" s="927">
        <v>12</v>
      </c>
      <c r="AH56" s="933"/>
      <c r="AI56" s="933"/>
      <c r="AJ56" s="933"/>
      <c r="AK56" s="927">
        <v>7</v>
      </c>
      <c r="AL56" s="310">
        <v>8</v>
      </c>
      <c r="AM56" s="952">
        <v>13</v>
      </c>
      <c r="AN56" s="669">
        <v>22</v>
      </c>
      <c r="AO56" s="669">
        <v>41</v>
      </c>
      <c r="AP56" s="1013"/>
    </row>
    <row r="57" spans="1:42" ht="11.25" customHeight="1">
      <c r="A57" s="596" t="s">
        <v>889</v>
      </c>
      <c r="B57" s="578">
        <v>104</v>
      </c>
      <c r="C57" s="579">
        <v>38.894230769230766</v>
      </c>
      <c r="D57" s="580">
        <v>51.784999999999997</v>
      </c>
      <c r="E57" s="580">
        <v>2.9885313224494419</v>
      </c>
      <c r="F57" s="580">
        <v>7.2691126603644296</v>
      </c>
      <c r="G57" s="581"/>
      <c r="H57" s="582">
        <v>166</v>
      </c>
      <c r="I57" s="579">
        <v>14.632530120481928</v>
      </c>
      <c r="J57" s="583">
        <v>45.882349397590367</v>
      </c>
      <c r="K57" s="580">
        <v>3.1906718082788861</v>
      </c>
      <c r="L57" s="584">
        <v>9.1832590551744531</v>
      </c>
      <c r="M57" s="309"/>
      <c r="N57" s="591">
        <v>189</v>
      </c>
      <c r="O57" s="399">
        <v>7.2</v>
      </c>
      <c r="P57" s="420">
        <v>42.06</v>
      </c>
      <c r="Q57" s="574">
        <v>3.54</v>
      </c>
      <c r="R57" s="497">
        <v>10.01</v>
      </c>
      <c r="T57" s="313">
        <v>42034</v>
      </c>
      <c r="U57" s="600" t="s">
        <v>252</v>
      </c>
      <c r="V57" s="600" t="s">
        <v>1346</v>
      </c>
      <c r="W57" s="601" t="s">
        <v>1421</v>
      </c>
      <c r="X57" s="314" t="s">
        <v>2970</v>
      </c>
      <c r="AG57" s="927">
        <v>11</v>
      </c>
      <c r="AH57" s="933"/>
      <c r="AI57" s="933"/>
      <c r="AJ57" s="933"/>
      <c r="AK57" s="927">
        <v>11</v>
      </c>
      <c r="AL57" s="953">
        <v>19</v>
      </c>
      <c r="AM57" s="927">
        <v>26</v>
      </c>
      <c r="AN57" s="669">
        <v>43</v>
      </c>
      <c r="AO57" s="669">
        <v>32</v>
      </c>
      <c r="AP57" s="1013"/>
    </row>
    <row r="58" spans="1:42" ht="11.25" customHeight="1">
      <c r="A58" s="596" t="s">
        <v>3233</v>
      </c>
      <c r="B58" s="578">
        <v>105</v>
      </c>
      <c r="C58" s="579">
        <v>38.838095238095235</v>
      </c>
      <c r="D58" s="580">
        <v>53.037809523809528</v>
      </c>
      <c r="E58" s="580">
        <v>2.9709172176544589</v>
      </c>
      <c r="F58" s="580">
        <v>7.1191264908199825</v>
      </c>
      <c r="G58" s="581"/>
      <c r="H58" s="582">
        <v>172</v>
      </c>
      <c r="I58" s="579">
        <v>14.581395348837209</v>
      </c>
      <c r="J58" s="583">
        <v>47.891918604651174</v>
      </c>
      <c r="K58" s="580">
        <v>3.1046893434658496</v>
      </c>
      <c r="L58" s="584">
        <v>8.6197076361995695</v>
      </c>
      <c r="M58" s="309"/>
      <c r="N58" s="591">
        <v>196</v>
      </c>
      <c r="O58" s="399">
        <v>7.2</v>
      </c>
      <c r="P58" s="420">
        <v>43.88</v>
      </c>
      <c r="Q58" s="574">
        <v>3.44</v>
      </c>
      <c r="R58" s="497">
        <v>10.27</v>
      </c>
      <c r="T58" s="310" t="s">
        <v>62</v>
      </c>
      <c r="U58" s="315">
        <v>106</v>
      </c>
      <c r="V58" s="315">
        <v>250</v>
      </c>
      <c r="W58" s="316">
        <v>281</v>
      </c>
      <c r="X58" s="317">
        <v>637</v>
      </c>
      <c r="AG58" s="928">
        <v>10</v>
      </c>
      <c r="AH58" s="933"/>
      <c r="AI58" s="933"/>
      <c r="AJ58" s="933"/>
      <c r="AK58" s="951">
        <v>15</v>
      </c>
      <c r="AL58" s="312">
        <v>25</v>
      </c>
      <c r="AM58" s="928">
        <v>46</v>
      </c>
      <c r="AN58" s="929">
        <v>33</v>
      </c>
      <c r="AO58" s="929">
        <v>45</v>
      </c>
      <c r="AP58" s="1013"/>
    </row>
    <row r="59" spans="1:42" ht="11.25" customHeight="1">
      <c r="A59" s="596" t="s">
        <v>1651</v>
      </c>
      <c r="B59" s="578">
        <v>105</v>
      </c>
      <c r="C59" s="579">
        <v>38.723809523809521</v>
      </c>
      <c r="D59" s="580">
        <v>53.196761904761907</v>
      </c>
      <c r="E59" s="580">
        <v>2.9538614397729215</v>
      </c>
      <c r="F59" s="580">
        <v>7.3312568213796725</v>
      </c>
      <c r="G59" s="581"/>
      <c r="H59" s="582">
        <v>174</v>
      </c>
      <c r="I59" s="579">
        <v>14.436781609195402</v>
      </c>
      <c r="J59" s="583">
        <v>48.025287356321826</v>
      </c>
      <c r="K59" s="580">
        <v>3.0695672651124335</v>
      </c>
      <c r="L59" s="584">
        <v>8.725850821181691</v>
      </c>
      <c r="M59" s="309"/>
      <c r="N59" s="591">
        <v>195</v>
      </c>
      <c r="O59" s="399">
        <v>7.2</v>
      </c>
      <c r="P59" s="420">
        <v>43.92</v>
      </c>
      <c r="Q59" s="574">
        <v>3.49</v>
      </c>
      <c r="R59" s="497">
        <v>10.06</v>
      </c>
      <c r="T59" s="310" t="s">
        <v>853</v>
      </c>
      <c r="U59" s="318">
        <v>40.29245283018868</v>
      </c>
      <c r="V59" s="318">
        <v>14.423999999999999</v>
      </c>
      <c r="W59" s="319">
        <v>5.8291814946619214</v>
      </c>
      <c r="X59" s="320">
        <v>14.937205651491366</v>
      </c>
      <c r="AG59" s="538">
        <v>9</v>
      </c>
      <c r="AH59" s="933"/>
      <c r="AI59" s="933"/>
      <c r="AJ59" s="933"/>
      <c r="AK59" s="538">
        <v>25</v>
      </c>
      <c r="AL59" s="572">
        <v>47</v>
      </c>
      <c r="AM59" s="538">
        <v>35</v>
      </c>
      <c r="AN59" s="668">
        <v>44</v>
      </c>
      <c r="AO59" s="668">
        <v>22</v>
      </c>
      <c r="AP59" s="1012"/>
    </row>
    <row r="60" spans="1:42" ht="11.25" customHeight="1">
      <c r="A60" s="596" t="s">
        <v>1569</v>
      </c>
      <c r="B60" s="578">
        <v>105</v>
      </c>
      <c r="C60" s="579">
        <v>38.838095238095235</v>
      </c>
      <c r="D60" s="580">
        <v>53.237333333333318</v>
      </c>
      <c r="E60" s="580">
        <v>2.945408753308461</v>
      </c>
      <c r="F60" s="580">
        <v>7.4227730062119246</v>
      </c>
      <c r="G60" s="581"/>
      <c r="H60" s="582">
        <v>176</v>
      </c>
      <c r="I60" s="579">
        <v>14.443181818181818</v>
      </c>
      <c r="J60" s="583">
        <v>49.355568181818199</v>
      </c>
      <c r="K60" s="580">
        <v>3.0606598261493123</v>
      </c>
      <c r="L60" s="584">
        <v>8.5585570179090844</v>
      </c>
      <c r="M60" s="309"/>
      <c r="N60" s="591">
        <v>190</v>
      </c>
      <c r="O60" s="399">
        <v>7.2</v>
      </c>
      <c r="P60" s="420">
        <v>43.15</v>
      </c>
      <c r="Q60" s="574">
        <v>3.45</v>
      </c>
      <c r="R60" s="497">
        <v>10.02</v>
      </c>
      <c r="T60" s="310" t="s">
        <v>854</v>
      </c>
      <c r="U60" s="321">
        <v>67.493679245283005</v>
      </c>
      <c r="V60" s="321">
        <v>67.095879999999994</v>
      </c>
      <c r="W60" s="228">
        <v>54.167010676156544</v>
      </c>
      <c r="X60" s="301">
        <v>61.458759811616936</v>
      </c>
      <c r="AG60" s="927">
        <v>8</v>
      </c>
      <c r="AH60" s="933"/>
      <c r="AI60" s="933"/>
      <c r="AJ60" s="933"/>
      <c r="AK60" s="927">
        <v>43</v>
      </c>
      <c r="AL60" s="310">
        <v>43</v>
      </c>
      <c r="AM60" s="927">
        <v>48</v>
      </c>
      <c r="AN60" s="669">
        <v>28</v>
      </c>
      <c r="AO60" s="669">
        <v>22</v>
      </c>
      <c r="AP60" s="1017"/>
    </row>
    <row r="61" spans="1:42" ht="11.25" customHeight="1">
      <c r="A61" s="596" t="s">
        <v>3362</v>
      </c>
      <c r="B61" s="578">
        <v>105</v>
      </c>
      <c r="C61" s="579">
        <v>38.876190476190473</v>
      </c>
      <c r="D61" s="580">
        <v>54.732761904761915</v>
      </c>
      <c r="E61" s="580">
        <v>2.8607813842828724</v>
      </c>
      <c r="F61" s="580">
        <v>7.3144659724257766</v>
      </c>
      <c r="G61" s="581"/>
      <c r="H61" s="582">
        <v>178</v>
      </c>
      <c r="I61" s="579">
        <v>14.404494382022472</v>
      </c>
      <c r="J61" s="583">
        <v>50.229719101123592</v>
      </c>
      <c r="K61" s="580">
        <v>3.047047986021679</v>
      </c>
      <c r="L61" s="584">
        <v>8.7287816473957882</v>
      </c>
      <c r="M61" s="309"/>
      <c r="N61" s="591">
        <v>187</v>
      </c>
      <c r="O61" s="399">
        <v>7.2</v>
      </c>
      <c r="P61" s="420">
        <v>44.06</v>
      </c>
      <c r="Q61" s="574">
        <v>3.43</v>
      </c>
      <c r="R61" s="497">
        <v>9.6300000000000008</v>
      </c>
      <c r="T61" s="143" t="s">
        <v>2503</v>
      </c>
      <c r="U61" s="321">
        <v>2.5844576979213203</v>
      </c>
      <c r="V61" s="321">
        <v>2.7455868266746983</v>
      </c>
      <c r="W61" s="228">
        <v>3.145651285338082</v>
      </c>
      <c r="X61" s="301">
        <v>2.89525468418891</v>
      </c>
      <c r="AG61" s="927">
        <v>7</v>
      </c>
      <c r="AH61" s="933"/>
      <c r="AI61" s="933"/>
      <c r="AJ61" s="933"/>
      <c r="AK61" s="927">
        <v>39</v>
      </c>
      <c r="AL61" s="310">
        <v>43</v>
      </c>
      <c r="AM61" s="927">
        <v>29</v>
      </c>
      <c r="AN61" s="669">
        <v>27</v>
      </c>
      <c r="AO61" s="949">
        <v>23</v>
      </c>
      <c r="AP61" s="1017"/>
    </row>
    <row r="62" spans="1:42" ht="11.25" customHeight="1">
      <c r="A62" s="596" t="s">
        <v>703</v>
      </c>
      <c r="B62" s="578">
        <v>105</v>
      </c>
      <c r="C62" s="579">
        <v>39</v>
      </c>
      <c r="D62" s="580">
        <v>53.261809523809511</v>
      </c>
      <c r="E62" s="580">
        <v>2.8941494665859269</v>
      </c>
      <c r="F62" s="580">
        <v>7.5877547617204666</v>
      </c>
      <c r="G62" s="581"/>
      <c r="H62" s="582">
        <v>181</v>
      </c>
      <c r="I62" s="579">
        <v>14.397790055248619</v>
      </c>
      <c r="J62" s="583">
        <v>49.882071823204456</v>
      </c>
      <c r="K62" s="580">
        <v>3.0732199988358793</v>
      </c>
      <c r="L62" s="584">
        <v>8.3853861894620962</v>
      </c>
      <c r="M62" s="309"/>
      <c r="N62" s="591">
        <v>189</v>
      </c>
      <c r="O62" s="399">
        <v>7.2</v>
      </c>
      <c r="P62" s="420">
        <v>44.45</v>
      </c>
      <c r="Q62" s="574">
        <v>3.49</v>
      </c>
      <c r="R62" s="497">
        <v>10.36</v>
      </c>
      <c r="T62" s="142" t="s">
        <v>3255</v>
      </c>
      <c r="U62" s="322">
        <v>8.2681088405621495</v>
      </c>
      <c r="V62" s="322">
        <v>8.4288867515287755</v>
      </c>
      <c r="W62" s="323">
        <v>11.853811236729971</v>
      </c>
      <c r="X62" s="324">
        <v>9.7346851753526522</v>
      </c>
      <c r="AG62" s="927">
        <v>6</v>
      </c>
      <c r="AH62" s="933"/>
      <c r="AI62" s="933"/>
      <c r="AJ62" s="933"/>
      <c r="AK62" s="927">
        <v>49</v>
      </c>
      <c r="AL62" s="310">
        <v>36</v>
      </c>
      <c r="AM62" s="927">
        <v>30</v>
      </c>
      <c r="AN62" s="949">
        <v>24</v>
      </c>
      <c r="AO62" s="949">
        <v>36</v>
      </c>
      <c r="AP62" s="1013"/>
    </row>
    <row r="63" spans="1:42" ht="11.25" customHeight="1">
      <c r="A63" s="596" t="s">
        <v>223</v>
      </c>
      <c r="B63" s="578">
        <v>106</v>
      </c>
      <c r="C63" s="579">
        <v>39.018867924528301</v>
      </c>
      <c r="D63" s="580">
        <v>53.89150943396227</v>
      </c>
      <c r="E63" s="580">
        <v>2.9360208613894998</v>
      </c>
      <c r="F63" s="580">
        <v>7.7347614603787473</v>
      </c>
      <c r="G63" s="581"/>
      <c r="H63" s="582">
        <v>180</v>
      </c>
      <c r="I63" s="579">
        <v>14.28888888888889</v>
      </c>
      <c r="J63" s="583">
        <v>50.597722222222245</v>
      </c>
      <c r="K63" s="580">
        <v>3.0113819005787401</v>
      </c>
      <c r="L63" s="584">
        <v>8.5893126267585718</v>
      </c>
      <c r="M63" s="309"/>
      <c r="N63" s="591">
        <v>180</v>
      </c>
      <c r="O63" s="399">
        <v>7.2166666666666668</v>
      </c>
      <c r="P63" s="420">
        <v>44.658222222222214</v>
      </c>
      <c r="Q63" s="574">
        <v>3.5695887194909592</v>
      </c>
      <c r="R63" s="497">
        <v>10.211207480675476</v>
      </c>
      <c r="T63" s="313">
        <v>42004</v>
      </c>
      <c r="U63" s="600" t="s">
        <v>252</v>
      </c>
      <c r="V63" s="600" t="s">
        <v>1346</v>
      </c>
      <c r="W63" s="601" t="s">
        <v>1421</v>
      </c>
      <c r="X63" s="314" t="s">
        <v>2970</v>
      </c>
      <c r="AG63" s="928">
        <v>5</v>
      </c>
      <c r="AH63" s="933"/>
      <c r="AI63" s="933"/>
      <c r="AJ63" s="933"/>
      <c r="AK63" s="928">
        <v>34</v>
      </c>
      <c r="AL63" s="312">
        <v>31</v>
      </c>
      <c r="AM63" s="951">
        <v>28</v>
      </c>
      <c r="AN63" s="950">
        <v>38</v>
      </c>
      <c r="AO63" s="929">
        <v>156</v>
      </c>
      <c r="AP63" s="1014"/>
    </row>
    <row r="64" spans="1:42" ht="11.25" customHeight="1">
      <c r="A64" s="596" t="s">
        <v>583</v>
      </c>
      <c r="B64" s="578">
        <v>105</v>
      </c>
      <c r="C64" s="579">
        <v>39.038095238095238</v>
      </c>
      <c r="D64" s="580">
        <v>53.484190476190449</v>
      </c>
      <c r="E64" s="580">
        <v>2.9307077302537237</v>
      </c>
      <c r="F64" s="580">
        <v>7.751604099309084</v>
      </c>
      <c r="G64" s="581"/>
      <c r="H64" s="582">
        <v>183</v>
      </c>
      <c r="I64" s="579">
        <v>14.289617486338798</v>
      </c>
      <c r="J64" s="583">
        <v>50.888196721311473</v>
      </c>
      <c r="K64" s="580">
        <v>3.0162873488379405</v>
      </c>
      <c r="L64" s="584">
        <v>8.5811906820553396</v>
      </c>
      <c r="M64" s="309"/>
      <c r="N64" s="591">
        <v>170</v>
      </c>
      <c r="O64" s="399">
        <v>7.1882352941176473</v>
      </c>
      <c r="P64" s="420">
        <v>45.254941176470588</v>
      </c>
      <c r="Q64" s="574">
        <v>3.6225862398058157</v>
      </c>
      <c r="R64" s="497">
        <v>10.425282867376961</v>
      </c>
      <c r="T64" s="310" t="s">
        <v>62</v>
      </c>
      <c r="U64" s="315">
        <v>106</v>
      </c>
      <c r="V64" s="315">
        <v>246</v>
      </c>
      <c r="W64" s="316">
        <v>259</v>
      </c>
      <c r="X64" s="317">
        <v>611</v>
      </c>
      <c r="AG64" s="424" t="s">
        <v>1920</v>
      </c>
      <c r="AH64" s="573">
        <f t="shared" ref="AH64:AO64" si="0">SUM(AH4:AH63)</f>
        <v>139</v>
      </c>
      <c r="AI64" s="573">
        <f t="shared" si="0"/>
        <v>150</v>
      </c>
      <c r="AJ64" s="571">
        <f t="shared" si="0"/>
        <v>159</v>
      </c>
      <c r="AK64" s="573">
        <f t="shared" si="0"/>
        <v>417</v>
      </c>
      <c r="AL64" s="573">
        <f t="shared" si="0"/>
        <v>448</v>
      </c>
      <c r="AM64" s="571">
        <f t="shared" si="0"/>
        <v>458</v>
      </c>
      <c r="AN64" s="571">
        <f t="shared" si="0"/>
        <v>476</v>
      </c>
      <c r="AO64" s="571">
        <f t="shared" si="0"/>
        <v>611</v>
      </c>
      <c r="AP64" s="1015"/>
    </row>
    <row r="65" spans="1:42" ht="11.25" customHeight="1">
      <c r="A65" s="593" t="s">
        <v>1163</v>
      </c>
      <c r="B65" s="575">
        <v>105</v>
      </c>
      <c r="C65" s="550">
        <v>39.1</v>
      </c>
      <c r="D65" s="551">
        <v>56.35</v>
      </c>
      <c r="E65" s="551">
        <v>2.77</v>
      </c>
      <c r="F65" s="551">
        <v>7.82</v>
      </c>
      <c r="G65" s="581"/>
      <c r="H65" s="576">
        <v>189</v>
      </c>
      <c r="I65" s="550">
        <v>14.3</v>
      </c>
      <c r="J65" s="564">
        <v>56.29</v>
      </c>
      <c r="K65" s="551">
        <v>2.89</v>
      </c>
      <c r="L65" s="577">
        <v>8.6199999999999992</v>
      </c>
      <c r="M65" s="715"/>
      <c r="N65" s="714">
        <v>175</v>
      </c>
      <c r="O65" s="690">
        <v>7.1</v>
      </c>
      <c r="P65" s="691">
        <v>47.02</v>
      </c>
      <c r="Q65" s="692">
        <v>3.35</v>
      </c>
      <c r="R65" s="693">
        <v>10.64</v>
      </c>
      <c r="T65" s="310" t="s">
        <v>853</v>
      </c>
      <c r="U65" s="318">
        <v>40.226415094339622</v>
      </c>
      <c r="V65" s="318">
        <v>14.390243902439025</v>
      </c>
      <c r="W65" s="319">
        <v>5.9111969111969112</v>
      </c>
      <c r="X65" s="320">
        <v>15.278232405891981</v>
      </c>
      <c r="AG65" s="309">
        <v>4</v>
      </c>
      <c r="AH65" s="933"/>
      <c r="AI65" s="933"/>
      <c r="AJ65" s="933"/>
      <c r="AK65" s="309">
        <v>26</v>
      </c>
      <c r="AL65" s="948">
        <v>32</v>
      </c>
      <c r="AM65" s="948">
        <v>50</v>
      </c>
      <c r="AN65" s="309">
        <v>179</v>
      </c>
      <c r="AO65" s="309">
        <v>221</v>
      </c>
    </row>
    <row r="66" spans="1:42" ht="11.25" customHeight="1">
      <c r="A66" s="593" t="s">
        <v>3293</v>
      </c>
      <c r="B66" s="575">
        <v>105</v>
      </c>
      <c r="C66" s="550">
        <v>39.361904761904761</v>
      </c>
      <c r="D66" s="551">
        <v>57.248571428571438</v>
      </c>
      <c r="E66" s="551">
        <v>2.7699593384160988</v>
      </c>
      <c r="F66" s="551">
        <v>8.3075800531567481</v>
      </c>
      <c r="G66" s="581"/>
      <c r="H66" s="576">
        <v>199</v>
      </c>
      <c r="I66" s="550">
        <v>14.201005025125628</v>
      </c>
      <c r="J66" s="564">
        <v>56.91070351758794</v>
      </c>
      <c r="K66" s="551">
        <v>2.9230893023152928</v>
      </c>
      <c r="L66" s="577">
        <v>8.4249070499532905</v>
      </c>
      <c r="M66" s="715"/>
      <c r="N66" s="714">
        <v>167</v>
      </c>
      <c r="O66" s="690">
        <v>7.1377245508982039</v>
      </c>
      <c r="P66" s="691">
        <v>47.294491017964035</v>
      </c>
      <c r="Q66" s="692">
        <v>3.3257199468726544</v>
      </c>
      <c r="R66" s="693">
        <v>10.424227082764403</v>
      </c>
      <c r="T66" s="310" t="s">
        <v>854</v>
      </c>
      <c r="U66" s="321">
        <v>69.582924528301859</v>
      </c>
      <c r="V66" s="321">
        <v>68.710447154471538</v>
      </c>
      <c r="W66" s="228">
        <v>56.756718146718157</v>
      </c>
      <c r="X66" s="301">
        <v>63.794680851063838</v>
      </c>
      <c r="AG66" s="855" t="s">
        <v>1919</v>
      </c>
      <c r="AH66" s="933"/>
      <c r="AI66" s="933"/>
      <c r="AJ66" s="933"/>
      <c r="AK66" s="571">
        <f>AK64+AK65</f>
        <v>443</v>
      </c>
      <c r="AL66" s="573">
        <f>AL64+AL65</f>
        <v>480</v>
      </c>
      <c r="AM66" s="571">
        <f>AM64+AM65</f>
        <v>508</v>
      </c>
      <c r="AN66" s="326">
        <f>AN64+AN65</f>
        <v>655</v>
      </c>
      <c r="AO66" s="326">
        <f>AO64+AO65</f>
        <v>832</v>
      </c>
      <c r="AP66" s="1015"/>
    </row>
    <row r="67" spans="1:42" ht="11.25" customHeight="1">
      <c r="A67" s="593" t="s">
        <v>2275</v>
      </c>
      <c r="B67" s="575">
        <v>105</v>
      </c>
      <c r="C67" s="550">
        <v>39.4</v>
      </c>
      <c r="D67" s="551">
        <v>59.159523809523819</v>
      </c>
      <c r="E67" s="551">
        <v>2.6749219036577752</v>
      </c>
      <c r="F67" s="551">
        <v>8.3642525684448632</v>
      </c>
      <c r="G67" s="581"/>
      <c r="H67" s="576">
        <v>201</v>
      </c>
      <c r="I67" s="550">
        <v>14.17910447761194</v>
      </c>
      <c r="J67" s="564">
        <v>58.424676616915434</v>
      </c>
      <c r="K67" s="551">
        <v>2.8396686901779384</v>
      </c>
      <c r="L67" s="577">
        <v>8.6199430602531102</v>
      </c>
      <c r="M67" s="715"/>
      <c r="N67" s="714">
        <v>164</v>
      </c>
      <c r="O67" s="690">
        <v>7.1463414634146343</v>
      </c>
      <c r="P67" s="691">
        <v>49.490853658536572</v>
      </c>
      <c r="Q67" s="692">
        <v>3.2174412194264299</v>
      </c>
      <c r="R67" s="693">
        <v>10.514087696930474</v>
      </c>
      <c r="T67" s="143" t="s">
        <v>2503</v>
      </c>
      <c r="U67" s="321">
        <v>2.4985181950939808</v>
      </c>
      <c r="V67" s="321">
        <v>2.6426313265707595</v>
      </c>
      <c r="W67" s="228">
        <v>3.1156709291068094</v>
      </c>
      <c r="X67" s="301">
        <v>2.8181489454255848</v>
      </c>
      <c r="AG67" s="922" t="s">
        <v>530</v>
      </c>
      <c r="AH67" s="922"/>
      <c r="AI67" s="922"/>
      <c r="AJ67" s="922"/>
      <c r="AK67" s="309"/>
      <c r="AL67" s="309"/>
      <c r="AM67" s="309"/>
      <c r="AN67" s="309"/>
      <c r="AO67" s="309"/>
    </row>
    <row r="68" spans="1:42" ht="11.25" customHeight="1">
      <c r="A68" s="593" t="s">
        <v>2193</v>
      </c>
      <c r="B68" s="575">
        <v>104</v>
      </c>
      <c r="C68" s="550">
        <v>39.471153846153847</v>
      </c>
      <c r="D68" s="551">
        <v>60.574038461538457</v>
      </c>
      <c r="E68" s="551">
        <v>2.5836863680457465</v>
      </c>
      <c r="F68" s="551">
        <v>8.292882437544403</v>
      </c>
      <c r="G68" s="581"/>
      <c r="H68" s="576">
        <v>203</v>
      </c>
      <c r="I68" s="550">
        <v>14.216748768472906</v>
      </c>
      <c r="J68" s="564">
        <v>58.792266009852206</v>
      </c>
      <c r="K68" s="551">
        <v>2.8117213926878968</v>
      </c>
      <c r="L68" s="577">
        <v>8.8575396610943713</v>
      </c>
      <c r="M68" s="715"/>
      <c r="N68" s="714">
        <v>164</v>
      </c>
      <c r="O68" s="690">
        <v>7.1707317073170733</v>
      </c>
      <c r="P68" s="691">
        <v>50.35902439024391</v>
      </c>
      <c r="Q68" s="692">
        <v>3.2350208793003468</v>
      </c>
      <c r="R68" s="693">
        <v>10.268489681650506</v>
      </c>
      <c r="T68" s="142" t="s">
        <v>3255</v>
      </c>
      <c r="U68" s="322">
        <v>8.2467161042749879</v>
      </c>
      <c r="V68" s="322">
        <v>8.6096120307346258</v>
      </c>
      <c r="W68" s="323">
        <v>12.278304141151919</v>
      </c>
      <c r="X68" s="324">
        <v>9.9270831857380735</v>
      </c>
      <c r="AG68" s="309"/>
      <c r="AH68" s="309"/>
      <c r="AI68" s="309"/>
      <c r="AJ68" s="309"/>
      <c r="AK68" s="309"/>
      <c r="AL68" s="309"/>
      <c r="AM68" s="309"/>
      <c r="AN68" s="309"/>
      <c r="AO68" s="309"/>
    </row>
    <row r="69" spans="1:42" ht="11.25" customHeight="1">
      <c r="A69" s="593" t="s">
        <v>2839</v>
      </c>
      <c r="B69" s="575">
        <v>104</v>
      </c>
      <c r="C69" s="550">
        <v>39.54807692307692</v>
      </c>
      <c r="D69" s="551">
        <v>60.582692307692319</v>
      </c>
      <c r="E69" s="551">
        <v>2.6136963238998376</v>
      </c>
      <c r="F69" s="551">
        <v>8.3066123970142449</v>
      </c>
      <c r="G69" s="581"/>
      <c r="H69" s="576">
        <v>207</v>
      </c>
      <c r="I69" s="550">
        <v>14.212560386473429</v>
      </c>
      <c r="J69" s="564">
        <v>58.61797101449271</v>
      </c>
      <c r="K69" s="551">
        <v>2.8385718808556466</v>
      </c>
      <c r="L69" s="577">
        <v>8.8333712232463455</v>
      </c>
      <c r="M69" s="715"/>
      <c r="N69" s="714">
        <v>160</v>
      </c>
      <c r="O69" s="690">
        <v>7.1124999999999998</v>
      </c>
      <c r="P69" s="691">
        <v>50.618562500000024</v>
      </c>
      <c r="Q69" s="692">
        <v>3.3042096632933871</v>
      </c>
      <c r="R69" s="693">
        <v>10.398908493616554</v>
      </c>
      <c r="T69" s="327" t="s">
        <v>2554</v>
      </c>
      <c r="U69" s="745"/>
      <c r="V69" s="745"/>
      <c r="W69" s="745"/>
      <c r="X69" s="746"/>
      <c r="AG69" s="309"/>
      <c r="AH69" s="309"/>
      <c r="AI69" s="309"/>
      <c r="AJ69" s="309"/>
      <c r="AK69" s="309"/>
      <c r="AL69" s="309"/>
      <c r="AM69" s="309"/>
      <c r="AN69" s="309"/>
      <c r="AO69" s="309"/>
    </row>
    <row r="70" spans="1:42" ht="11.25" customHeight="1">
      <c r="A70" s="593" t="s">
        <v>2152</v>
      </c>
      <c r="B70" s="575">
        <v>104</v>
      </c>
      <c r="C70" s="550">
        <v>39.596153846153847</v>
      </c>
      <c r="D70" s="551">
        <v>59.724519230769218</v>
      </c>
      <c r="E70" s="551">
        <v>2.6652034129112616</v>
      </c>
      <c r="F70" s="551">
        <v>9.0743012684674227</v>
      </c>
      <c r="G70" s="581"/>
      <c r="H70" s="576">
        <v>209</v>
      </c>
      <c r="I70" s="550">
        <v>14.253588516746412</v>
      </c>
      <c r="J70" s="564">
        <v>57.539665071770294</v>
      </c>
      <c r="K70" s="551">
        <v>2.8530721443428444</v>
      </c>
      <c r="L70" s="577">
        <v>8.7865990321294376</v>
      </c>
      <c r="M70" s="715"/>
      <c r="N70" s="714">
        <v>155</v>
      </c>
      <c r="O70" s="690">
        <v>7.1032258064516132</v>
      </c>
      <c r="P70" s="691">
        <v>50.265096774193552</v>
      </c>
      <c r="Q70" s="692">
        <v>3.3168905464037746</v>
      </c>
      <c r="R70" s="693">
        <v>10.358425818376737</v>
      </c>
      <c r="T70" s="5" t="s">
        <v>856</v>
      </c>
      <c r="U70" s="544"/>
      <c r="V70" s="544"/>
      <c r="W70" s="544"/>
      <c r="X70" s="544"/>
      <c r="AG70" s="671" t="s">
        <v>252</v>
      </c>
      <c r="AH70" s="538">
        <f t="shared" ref="AH70:AO70" si="1">SUM(AH4:AH43)</f>
        <v>133</v>
      </c>
      <c r="AI70" s="668">
        <f t="shared" si="1"/>
        <v>128</v>
      </c>
      <c r="AJ70" s="668">
        <f t="shared" si="1"/>
        <v>97</v>
      </c>
      <c r="AK70" s="668">
        <f t="shared" si="1"/>
        <v>98</v>
      </c>
      <c r="AL70" s="572">
        <f t="shared" si="1"/>
        <v>102</v>
      </c>
      <c r="AM70" s="572">
        <f t="shared" si="1"/>
        <v>105</v>
      </c>
      <c r="AN70" s="572">
        <f t="shared" si="1"/>
        <v>105</v>
      </c>
      <c r="AO70" s="538">
        <f t="shared" si="1"/>
        <v>106</v>
      </c>
      <c r="AP70" s="1012"/>
    </row>
    <row r="71" spans="1:42" ht="11.25" customHeight="1">
      <c r="A71" s="593" t="s">
        <v>2752</v>
      </c>
      <c r="B71" s="575">
        <v>105</v>
      </c>
      <c r="C71" s="550">
        <v>39.495238095238093</v>
      </c>
      <c r="D71" s="551">
        <v>61.935904761904752</v>
      </c>
      <c r="E71" s="551">
        <v>2.5239831009868787</v>
      </c>
      <c r="F71" s="551">
        <v>8.84</v>
      </c>
      <c r="G71" s="581"/>
      <c r="H71" s="576">
        <v>208</v>
      </c>
      <c r="I71" s="550">
        <v>14.259615384615385</v>
      </c>
      <c r="J71" s="564">
        <v>59.171634615384626</v>
      </c>
      <c r="K71" s="551">
        <v>2.7767832425829786</v>
      </c>
      <c r="L71" s="577">
        <v>8.663770700008433</v>
      </c>
      <c r="M71" s="715"/>
      <c r="N71" s="714">
        <v>156</v>
      </c>
      <c r="O71" s="690">
        <v>7.0897435897435894</v>
      </c>
      <c r="P71" s="691">
        <v>51.153653846153851</v>
      </c>
      <c r="Q71" s="692">
        <v>3.2707664126954681</v>
      </c>
      <c r="R71" s="693">
        <v>10.407064171414437</v>
      </c>
      <c r="T71" s="77" t="s">
        <v>3278</v>
      </c>
      <c r="U71" s="544"/>
      <c r="V71" s="544"/>
      <c r="W71" s="544"/>
      <c r="X71" s="544"/>
      <c r="AG71" s="401" t="s">
        <v>1346</v>
      </c>
      <c r="AH71" s="928">
        <f t="shared" ref="AH71:AO71" si="2">SUM(AH44:AH58)</f>
        <v>6</v>
      </c>
      <c r="AI71" s="929">
        <f t="shared" si="2"/>
        <v>22</v>
      </c>
      <c r="AJ71" s="929">
        <f t="shared" si="2"/>
        <v>62</v>
      </c>
      <c r="AK71" s="669">
        <f t="shared" si="2"/>
        <v>129</v>
      </c>
      <c r="AL71" s="310">
        <f t="shared" si="2"/>
        <v>146</v>
      </c>
      <c r="AM71" s="310">
        <f t="shared" si="2"/>
        <v>183</v>
      </c>
      <c r="AN71" s="310">
        <f t="shared" si="2"/>
        <v>210</v>
      </c>
      <c r="AO71" s="927">
        <f t="shared" si="2"/>
        <v>246</v>
      </c>
      <c r="AP71" s="1013"/>
    </row>
    <row r="72" spans="1:42" ht="11.25" customHeight="1">
      <c r="A72" s="593" t="s">
        <v>1744</v>
      </c>
      <c r="B72" s="575">
        <v>105</v>
      </c>
      <c r="C72" s="550">
        <v>39.580952380952382</v>
      </c>
      <c r="D72" s="551">
        <v>59.01857142857142</v>
      </c>
      <c r="E72" s="551">
        <v>2.6793228819822539</v>
      </c>
      <c r="F72" s="551">
        <v>8.9096463391715055</v>
      </c>
      <c r="G72" s="581"/>
      <c r="H72" s="576">
        <v>209</v>
      </c>
      <c r="I72" s="550">
        <v>14.301435406698564</v>
      </c>
      <c r="J72" s="564">
        <v>57.986363636363649</v>
      </c>
      <c r="K72" s="551">
        <v>2.8348578888855744</v>
      </c>
      <c r="L72" s="577">
        <v>8.5624116367713157</v>
      </c>
      <c r="M72" s="715"/>
      <c r="N72" s="714">
        <v>158</v>
      </c>
      <c r="O72" s="690">
        <v>7.0886075949367084</v>
      </c>
      <c r="P72" s="691">
        <v>49.919873417721512</v>
      </c>
      <c r="Q72" s="692">
        <v>3.4402253557203175</v>
      </c>
      <c r="R72" s="693">
        <v>10.583324628774493</v>
      </c>
      <c r="T72" s="77" t="s">
        <v>2603</v>
      </c>
      <c r="U72" s="544"/>
      <c r="V72" s="544"/>
      <c r="W72" s="544"/>
      <c r="X72" s="544"/>
      <c r="AG72" s="287" t="s">
        <v>1421</v>
      </c>
      <c r="AH72" s="932"/>
      <c r="AI72" s="932"/>
      <c r="AJ72" s="932"/>
      <c r="AK72" s="928">
        <f>SUM(AK59:AK63)</f>
        <v>190</v>
      </c>
      <c r="AL72" s="312">
        <f>SUM(AL59:AL63)</f>
        <v>200</v>
      </c>
      <c r="AM72" s="312">
        <f>SUM(AM59:AM63)</f>
        <v>170</v>
      </c>
      <c r="AN72" s="312">
        <f>SUM(AN59:AN63)</f>
        <v>161</v>
      </c>
      <c r="AO72" s="928">
        <f>SUM(AO59:AO63)</f>
        <v>259</v>
      </c>
      <c r="AP72" s="1013"/>
    </row>
    <row r="73" spans="1:42" ht="11.25" customHeight="1">
      <c r="A73" s="593" t="s">
        <v>312</v>
      </c>
      <c r="B73" s="575">
        <v>105</v>
      </c>
      <c r="C73" s="550">
        <v>39.44761904761905</v>
      </c>
      <c r="D73" s="551">
        <v>61.410952380952388</v>
      </c>
      <c r="E73" s="551">
        <v>2.5861727924204545</v>
      </c>
      <c r="F73" s="551">
        <v>8.8208029495875131</v>
      </c>
      <c r="G73" s="581"/>
      <c r="H73" s="576">
        <v>210</v>
      </c>
      <c r="I73" s="550">
        <v>14.304761904761905</v>
      </c>
      <c r="J73" s="564">
        <v>59.836952380952418</v>
      </c>
      <c r="K73" s="551">
        <v>2.7848141209094215</v>
      </c>
      <c r="L73" s="577">
        <v>8.5418332956794565</v>
      </c>
      <c r="M73" s="715"/>
      <c r="N73" s="714">
        <v>154</v>
      </c>
      <c r="O73" s="690">
        <v>7.1103896103896105</v>
      </c>
      <c r="P73" s="691">
        <v>53.042207792207783</v>
      </c>
      <c r="Q73" s="692">
        <v>3.2050314025820672</v>
      </c>
      <c r="R73" s="693">
        <v>10.625121784019754</v>
      </c>
      <c r="T73" s="77" t="s">
        <v>2596</v>
      </c>
      <c r="U73" s="544"/>
      <c r="V73" s="544"/>
      <c r="W73" s="544"/>
      <c r="X73" s="544"/>
      <c r="AG73" s="926" t="s">
        <v>1920</v>
      </c>
      <c r="AH73" s="571">
        <f t="shared" ref="AH73:AO73" si="3">SUM(AH70:AH72)</f>
        <v>139</v>
      </c>
      <c r="AI73" s="571">
        <f t="shared" si="3"/>
        <v>150</v>
      </c>
      <c r="AJ73" s="571">
        <f t="shared" si="3"/>
        <v>159</v>
      </c>
      <c r="AK73" s="571">
        <f t="shared" si="3"/>
        <v>417</v>
      </c>
      <c r="AL73" s="573">
        <f t="shared" si="3"/>
        <v>448</v>
      </c>
      <c r="AM73" s="571">
        <f t="shared" si="3"/>
        <v>458</v>
      </c>
      <c r="AN73" s="326">
        <f t="shared" si="3"/>
        <v>476</v>
      </c>
      <c r="AO73" s="326">
        <f t="shared" si="3"/>
        <v>611</v>
      </c>
      <c r="AP73" s="1015"/>
    </row>
    <row r="74" spans="1:42" ht="11.25" customHeight="1">
      <c r="A74" s="593" t="s">
        <v>313</v>
      </c>
      <c r="B74" s="575">
        <v>105</v>
      </c>
      <c r="C74" s="550">
        <v>39.561904761904763</v>
      </c>
      <c r="D74" s="551">
        <v>64.090571428571423</v>
      </c>
      <c r="E74" s="551">
        <v>2.5044245947688957</v>
      </c>
      <c r="F74" s="551">
        <v>8.9089100533580101</v>
      </c>
      <c r="G74" s="581"/>
      <c r="H74" s="576">
        <v>209</v>
      </c>
      <c r="I74" s="550">
        <v>14.334928229665072</v>
      </c>
      <c r="J74" s="564">
        <v>62.34449760765547</v>
      </c>
      <c r="K74" s="551">
        <v>2.6419824491198516</v>
      </c>
      <c r="L74" s="577">
        <v>8.6146386937879562</v>
      </c>
      <c r="M74" s="715"/>
      <c r="N74" s="714">
        <v>153</v>
      </c>
      <c r="O74" s="690">
        <v>7.117647058823529</v>
      </c>
      <c r="P74" s="691">
        <v>54.96287581699346</v>
      </c>
      <c r="Q74" s="692">
        <v>3.0667751721316683</v>
      </c>
      <c r="R74" s="693">
        <v>10.780946710288752</v>
      </c>
      <c r="T74" s="77" t="s">
        <v>2996</v>
      </c>
      <c r="U74" s="544"/>
      <c r="V74" s="544"/>
      <c r="W74" s="544"/>
      <c r="X74" s="544"/>
      <c r="AG74" s="309"/>
      <c r="AH74" s="309"/>
      <c r="AI74" s="309"/>
      <c r="AJ74" s="309"/>
      <c r="AK74" s="309"/>
      <c r="AL74" s="309"/>
      <c r="AM74" s="309"/>
      <c r="AN74" s="309"/>
      <c r="AO74" s="309"/>
    </row>
    <row r="75" spans="1:42" ht="11.25" customHeight="1">
      <c r="A75" s="593" t="s">
        <v>3111</v>
      </c>
      <c r="B75" s="575">
        <v>105</v>
      </c>
      <c r="C75" s="550">
        <v>39.704761904761902</v>
      </c>
      <c r="D75" s="551">
        <v>65.144190476190516</v>
      </c>
      <c r="E75" s="551">
        <v>2.4971055056780749</v>
      </c>
      <c r="F75" s="551">
        <v>9.0008166069357678</v>
      </c>
      <c r="G75" s="581"/>
      <c r="H75" s="576">
        <v>211</v>
      </c>
      <c r="I75" s="550">
        <v>14.407582938388625</v>
      </c>
      <c r="J75" s="564">
        <v>63.89450236966821</v>
      </c>
      <c r="K75" s="551">
        <v>2.610560511554481</v>
      </c>
      <c r="L75" s="577">
        <v>8.7419951703857848</v>
      </c>
      <c r="M75" s="715"/>
      <c r="N75" s="714">
        <v>155</v>
      </c>
      <c r="O75" s="690">
        <v>7.1677419354838712</v>
      </c>
      <c r="P75" s="691">
        <v>56.600967741935506</v>
      </c>
      <c r="Q75" s="692">
        <v>3.0692540538199053</v>
      </c>
      <c r="R75" s="693">
        <v>11.110767485824468</v>
      </c>
      <c r="T75" s="77" t="s">
        <v>1340</v>
      </c>
      <c r="U75" s="544"/>
      <c r="V75" s="544"/>
      <c r="W75" s="544"/>
      <c r="X75" s="544"/>
      <c r="AG75" s="931" t="s">
        <v>1450</v>
      </c>
      <c r="AH75" s="573" t="s">
        <v>1082</v>
      </c>
      <c r="AI75" s="424"/>
      <c r="AJ75" s="424"/>
      <c r="AK75" s="573"/>
      <c r="AL75" s="325"/>
      <c r="AM75" s="325"/>
      <c r="AN75" s="325"/>
      <c r="AO75" s="325"/>
      <c r="AP75" s="89"/>
    </row>
    <row r="76" spans="1:42" ht="11.25" customHeight="1">
      <c r="A76" s="593" t="s">
        <v>3112</v>
      </c>
      <c r="B76" s="575">
        <v>105</v>
      </c>
      <c r="C76" s="550">
        <v>39.780952380952378</v>
      </c>
      <c r="D76" s="551">
        <v>64.418000000000035</v>
      </c>
      <c r="E76" s="551">
        <v>2.486117554557163</v>
      </c>
      <c r="F76" s="551">
        <v>8.6807418765520783</v>
      </c>
      <c r="G76" s="581"/>
      <c r="H76" s="576">
        <v>210</v>
      </c>
      <c r="I76" s="550">
        <v>14.514285714285714</v>
      </c>
      <c r="J76" s="564">
        <v>65.135523809523846</v>
      </c>
      <c r="K76" s="551">
        <v>2.592407560154566</v>
      </c>
      <c r="L76" s="577">
        <v>8.8925878506381331</v>
      </c>
      <c r="M76" s="715"/>
      <c r="N76" s="714">
        <v>161</v>
      </c>
      <c r="O76" s="690">
        <v>7.1</v>
      </c>
      <c r="P76" s="691">
        <v>57.74</v>
      </c>
      <c r="Q76" s="692">
        <v>3.06</v>
      </c>
      <c r="R76" s="693">
        <v>11.1</v>
      </c>
      <c r="T76" s="77" t="s">
        <v>3638</v>
      </c>
      <c r="U76" s="544"/>
      <c r="V76" s="544"/>
      <c r="W76" s="544"/>
      <c r="X76" s="544"/>
      <c r="AG76" s="931" t="s">
        <v>1451</v>
      </c>
      <c r="AH76" s="925">
        <v>2007</v>
      </c>
      <c r="AI76" s="307">
        <v>2008</v>
      </c>
      <c r="AJ76" s="307">
        <v>2009</v>
      </c>
      <c r="AK76" s="1016" t="s">
        <v>3688</v>
      </c>
      <c r="AL76" s="1016" t="s">
        <v>1080</v>
      </c>
      <c r="AM76" s="307" t="s">
        <v>3593</v>
      </c>
      <c r="AN76" s="307" t="s">
        <v>3592</v>
      </c>
      <c r="AO76" s="403" t="s">
        <v>1081</v>
      </c>
      <c r="AP76" s="1012"/>
    </row>
    <row r="77" spans="1:42" ht="11.25" customHeight="1">
      <c r="A77" s="596" t="s">
        <v>3113</v>
      </c>
      <c r="B77" s="578">
        <v>105</v>
      </c>
      <c r="C77" s="579">
        <v>39.885714285714286</v>
      </c>
      <c r="D77" s="580">
        <v>61.158666666666669</v>
      </c>
      <c r="E77" s="580">
        <v>2.5961587280672771</v>
      </c>
      <c r="F77" s="580">
        <v>8.6993419004530068</v>
      </c>
      <c r="G77" s="581"/>
      <c r="H77" s="582">
        <v>213</v>
      </c>
      <c r="I77" s="579">
        <v>14.572769953051644</v>
      </c>
      <c r="J77" s="583">
        <v>62.381502347417843</v>
      </c>
      <c r="K77" s="580">
        <v>2.7041955597524754</v>
      </c>
      <c r="L77" s="584">
        <v>8.4342540871660034</v>
      </c>
      <c r="M77" s="715"/>
      <c r="N77" s="856">
        <v>170</v>
      </c>
      <c r="O77" s="857">
        <v>7.0117647058823529</v>
      </c>
      <c r="P77" s="858">
        <v>57.773117647058811</v>
      </c>
      <c r="Q77" s="859">
        <v>3.1506388783548411</v>
      </c>
      <c r="R77" s="860">
        <v>11.527549714401575</v>
      </c>
      <c r="T77" s="77" t="s">
        <v>3532</v>
      </c>
      <c r="U77" s="544"/>
      <c r="V77" s="544"/>
      <c r="W77" s="544"/>
      <c r="X77" s="544"/>
      <c r="AG77" s="286" t="s">
        <v>252</v>
      </c>
      <c r="AH77" s="932"/>
      <c r="AI77" s="538">
        <f t="shared" ref="AI77:AO78" si="4">AI70-AH70</f>
        <v>-5</v>
      </c>
      <c r="AJ77" s="668">
        <f t="shared" si="4"/>
        <v>-31</v>
      </c>
      <c r="AK77" s="668">
        <f t="shared" si="4"/>
        <v>1</v>
      </c>
      <c r="AL77" s="660">
        <f t="shared" si="4"/>
        <v>4</v>
      </c>
      <c r="AM77" s="538">
        <f t="shared" si="4"/>
        <v>3</v>
      </c>
      <c r="AN77" s="538">
        <f t="shared" si="4"/>
        <v>0</v>
      </c>
      <c r="AO77" s="668">
        <f t="shared" si="4"/>
        <v>1</v>
      </c>
      <c r="AP77" s="1012"/>
    </row>
    <row r="78" spans="1:42" ht="11.25" customHeight="1">
      <c r="A78" s="596" t="s">
        <v>3290</v>
      </c>
      <c r="B78" s="578">
        <v>105</v>
      </c>
      <c r="C78" s="579">
        <v>40.019047619047619</v>
      </c>
      <c r="D78" s="580">
        <v>63.604952380952369</v>
      </c>
      <c r="E78" s="580">
        <v>2.5465388171481345</v>
      </c>
      <c r="F78" s="580">
        <v>8.4413501169265928</v>
      </c>
      <c r="G78" s="581"/>
      <c r="H78" s="582">
        <v>220</v>
      </c>
      <c r="I78" s="579">
        <v>14.586363636363636</v>
      </c>
      <c r="J78" s="583">
        <v>64.136681818181799</v>
      </c>
      <c r="K78" s="580">
        <v>2.6863026577608946</v>
      </c>
      <c r="L78" s="584">
        <v>8.2824058559688662</v>
      </c>
      <c r="M78" s="715"/>
      <c r="N78" s="856">
        <v>184</v>
      </c>
      <c r="O78" s="857">
        <v>6.7826086956521738</v>
      </c>
      <c r="P78" s="858">
        <v>59.648641304347848</v>
      </c>
      <c r="Q78" s="859">
        <v>3.1135783713403917</v>
      </c>
      <c r="R78" s="860">
        <v>11.42086925348169</v>
      </c>
      <c r="T78" s="77" t="s">
        <v>3633</v>
      </c>
      <c r="U78" s="544"/>
      <c r="V78" s="544"/>
      <c r="W78" s="544"/>
      <c r="X78" s="544"/>
      <c r="AG78" s="308" t="s">
        <v>1346</v>
      </c>
      <c r="AH78" s="932"/>
      <c r="AI78" s="928">
        <f t="shared" si="4"/>
        <v>16</v>
      </c>
      <c r="AJ78" s="929">
        <f t="shared" si="4"/>
        <v>40</v>
      </c>
      <c r="AK78" s="929">
        <f t="shared" si="4"/>
        <v>67</v>
      </c>
      <c r="AL78" s="541">
        <f t="shared" si="4"/>
        <v>17</v>
      </c>
      <c r="AM78" s="927">
        <f t="shared" si="4"/>
        <v>37</v>
      </c>
      <c r="AN78" s="927">
        <f t="shared" si="4"/>
        <v>27</v>
      </c>
      <c r="AO78" s="669">
        <f t="shared" si="4"/>
        <v>36</v>
      </c>
      <c r="AP78" s="1013"/>
    </row>
    <row r="79" spans="1:42" ht="11.25" customHeight="1">
      <c r="A79" s="596" t="s">
        <v>3291</v>
      </c>
      <c r="B79" s="578">
        <v>105</v>
      </c>
      <c r="C79" s="579">
        <v>39.885714285714286</v>
      </c>
      <c r="D79" s="580">
        <v>64.119619047619082</v>
      </c>
      <c r="E79" s="580">
        <v>2.5115031205356479</v>
      </c>
      <c r="F79" s="580">
        <v>8.4708585935910019</v>
      </c>
      <c r="G79" s="581"/>
      <c r="H79" s="582">
        <v>222</v>
      </c>
      <c r="I79" s="579">
        <v>14.581081081081081</v>
      </c>
      <c r="J79" s="583">
        <v>64.423468468468499</v>
      </c>
      <c r="K79" s="580">
        <v>2.6540066333247236</v>
      </c>
      <c r="L79" s="584">
        <v>8.1174965295598653</v>
      </c>
      <c r="M79" s="715"/>
      <c r="N79" s="856">
        <v>192</v>
      </c>
      <c r="O79" s="857">
        <v>6.6875</v>
      </c>
      <c r="P79" s="858">
        <v>58.870052083333341</v>
      </c>
      <c r="Q79" s="859">
        <v>3.0856738130063941</v>
      </c>
      <c r="R79" s="860">
        <v>11.503757323745756</v>
      </c>
      <c r="T79" s="77" t="s">
        <v>2430</v>
      </c>
      <c r="U79" s="544"/>
      <c r="V79" s="544"/>
      <c r="W79" s="544"/>
      <c r="X79" s="544"/>
      <c r="AG79" s="287" t="s">
        <v>1421</v>
      </c>
      <c r="AH79" s="932"/>
      <c r="AI79" s="932"/>
      <c r="AJ79" s="932"/>
      <c r="AK79" s="310">
        <f>AK72-AJ72</f>
        <v>190</v>
      </c>
      <c r="AL79" s="310">
        <f>AL72-AK72</f>
        <v>10</v>
      </c>
      <c r="AM79" s="927">
        <f>AM72-AL72</f>
        <v>-30</v>
      </c>
      <c r="AN79" s="927">
        <f>AN72-AM72</f>
        <v>-9</v>
      </c>
      <c r="AO79" s="669">
        <f>AO72-AN72</f>
        <v>98</v>
      </c>
      <c r="AP79" s="1014"/>
    </row>
    <row r="80" spans="1:42" ht="11.25" customHeight="1">
      <c r="A80" s="596" t="s">
        <v>3680</v>
      </c>
      <c r="B80" s="578">
        <v>105</v>
      </c>
      <c r="C80" s="579">
        <v>40.142857142857146</v>
      </c>
      <c r="D80" s="580">
        <v>64.301238095238091</v>
      </c>
      <c r="E80" s="580">
        <v>2.5238260402437893</v>
      </c>
      <c r="F80" s="580">
        <v>8.5740261297054587</v>
      </c>
      <c r="G80" s="581"/>
      <c r="H80" s="582">
        <v>229</v>
      </c>
      <c r="I80" s="579">
        <v>14.497816593886462</v>
      </c>
      <c r="J80" s="583">
        <v>64.061703056768579</v>
      </c>
      <c r="K80" s="580">
        <v>2.6875656890539323</v>
      </c>
      <c r="L80" s="584">
        <v>8.3620300291121108</v>
      </c>
      <c r="M80" s="715"/>
      <c r="N80" s="856">
        <v>192</v>
      </c>
      <c r="O80" s="857">
        <v>6.557291666666667</v>
      </c>
      <c r="P80" s="858">
        <v>58.175208333333302</v>
      </c>
      <c r="Q80" s="859">
        <v>3.0447712648946923</v>
      </c>
      <c r="R80" s="860">
        <v>12.093782405682752</v>
      </c>
      <c r="T80" s="82" t="s">
        <v>659</v>
      </c>
      <c r="U80" s="544"/>
      <c r="V80" s="544"/>
      <c r="W80" s="544"/>
      <c r="X80" s="544"/>
      <c r="AG80" s="926" t="s">
        <v>1920</v>
      </c>
      <c r="AH80" s="934"/>
      <c r="AI80" s="573">
        <f t="shared" ref="AI80:AO80" si="5">SUM(AI77:AI79)</f>
        <v>11</v>
      </c>
      <c r="AJ80" s="573">
        <f t="shared" si="5"/>
        <v>9</v>
      </c>
      <c r="AK80" s="573">
        <f t="shared" si="5"/>
        <v>258</v>
      </c>
      <c r="AL80" s="573">
        <f t="shared" si="5"/>
        <v>31</v>
      </c>
      <c r="AM80" s="571">
        <f t="shared" si="5"/>
        <v>10</v>
      </c>
      <c r="AN80" s="571">
        <f t="shared" si="5"/>
        <v>18</v>
      </c>
      <c r="AO80" s="326">
        <f t="shared" si="5"/>
        <v>135</v>
      </c>
      <c r="AP80" s="1014"/>
    </row>
    <row r="81" spans="1:41" ht="11.25" customHeight="1">
      <c r="A81" s="596" t="s">
        <v>1064</v>
      </c>
      <c r="B81" s="578">
        <v>106</v>
      </c>
      <c r="C81" s="579">
        <v>40.113207547169814</v>
      </c>
      <c r="D81" s="580">
        <v>64.795849056603785</v>
      </c>
      <c r="E81" s="580">
        <v>2.5317331660121991</v>
      </c>
      <c r="F81" s="580">
        <v>8.1678998168796646</v>
      </c>
      <c r="G81" s="581"/>
      <c r="H81" s="582">
        <v>231</v>
      </c>
      <c r="I81" s="579">
        <v>14.484848484848484</v>
      </c>
      <c r="J81" s="583">
        <v>64.713290043290044</v>
      </c>
      <c r="K81" s="580">
        <v>2.6749067439937124</v>
      </c>
      <c r="L81" s="584">
        <v>8.4304909538956085</v>
      </c>
      <c r="M81" s="715"/>
      <c r="N81" s="856">
        <v>203</v>
      </c>
      <c r="O81" s="857">
        <v>6.4236453201970445</v>
      </c>
      <c r="P81" s="858">
        <v>59.11891625615764</v>
      </c>
      <c r="Q81" s="859">
        <v>3.0270252483911095</v>
      </c>
      <c r="R81" s="860">
        <v>12.376145391650105</v>
      </c>
      <c r="T81" s="77" t="s">
        <v>1832</v>
      </c>
      <c r="U81" s="544"/>
      <c r="V81" s="544"/>
      <c r="W81" s="544"/>
      <c r="X81" s="544"/>
      <c r="AG81" s="309"/>
      <c r="AH81" s="309"/>
      <c r="AI81" s="309"/>
      <c r="AJ81" s="309"/>
      <c r="AK81" s="309"/>
      <c r="AL81" s="309"/>
      <c r="AM81" s="309"/>
      <c r="AN81" s="309"/>
      <c r="AO81" s="309"/>
    </row>
    <row r="82" spans="1:41" ht="11.25" customHeight="1">
      <c r="A82" s="596" t="s">
        <v>1065</v>
      </c>
      <c r="B82" s="578">
        <v>106</v>
      </c>
      <c r="C82" s="579">
        <v>40.179245283018865</v>
      </c>
      <c r="D82" s="580">
        <v>66.142358490566011</v>
      </c>
      <c r="E82" s="580">
        <v>2.4843703779840212</v>
      </c>
      <c r="F82" s="580">
        <v>8.0186818429414544</v>
      </c>
      <c r="G82" s="581"/>
      <c r="H82" s="582">
        <v>231</v>
      </c>
      <c r="I82" s="579">
        <v>14.510822510822511</v>
      </c>
      <c r="J82" s="583">
        <v>65.788787878787829</v>
      </c>
      <c r="K82" s="580">
        <v>2.6353627449481323</v>
      </c>
      <c r="L82" s="584">
        <v>8.6386686725300699</v>
      </c>
      <c r="M82" s="715"/>
      <c r="N82" s="856">
        <v>206</v>
      </c>
      <c r="O82" s="857">
        <v>6.3932038834951452</v>
      </c>
      <c r="P82" s="858">
        <v>60.067038834951461</v>
      </c>
      <c r="Q82" s="859">
        <v>2.9221804334667221</v>
      </c>
      <c r="R82" s="860">
        <v>12.42349677404475</v>
      </c>
      <c r="T82" s="77" t="s">
        <v>2604</v>
      </c>
      <c r="U82" s="544"/>
      <c r="V82" s="544"/>
      <c r="W82" s="544"/>
      <c r="X82" s="544"/>
      <c r="AG82" s="309"/>
      <c r="AH82" s="960"/>
      <c r="AI82" s="922" t="s">
        <v>1807</v>
      </c>
      <c r="AJ82" s="309"/>
      <c r="AK82" s="309"/>
      <c r="AL82" s="309"/>
      <c r="AM82" s="309"/>
      <c r="AN82" s="309"/>
      <c r="AO82" s="309"/>
    </row>
    <row r="83" spans="1:41" ht="11.25" customHeight="1">
      <c r="A83" s="596" t="s">
        <v>400</v>
      </c>
      <c r="B83" s="578">
        <v>107</v>
      </c>
      <c r="C83" s="579">
        <v>40.065420560747661</v>
      </c>
      <c r="D83" s="580">
        <v>62.953364485981311</v>
      </c>
      <c r="E83" s="580">
        <v>2.6371650567247449</v>
      </c>
      <c r="F83" s="580">
        <v>8.1533121439846923</v>
      </c>
      <c r="G83" s="581"/>
      <c r="H83" s="582">
        <v>236</v>
      </c>
      <c r="I83" s="579">
        <v>14.40677966101695</v>
      </c>
      <c r="J83" s="583">
        <v>63.561101694915223</v>
      </c>
      <c r="K83" s="580">
        <v>2.7552745709655775</v>
      </c>
      <c r="L83" s="584">
        <v>8.2210619108989302</v>
      </c>
      <c r="M83" s="715"/>
      <c r="N83" s="856">
        <v>207</v>
      </c>
      <c r="O83" s="857">
        <v>6.2898550724637685</v>
      </c>
      <c r="P83" s="858">
        <v>58.081449275362303</v>
      </c>
      <c r="Q83" s="859">
        <v>3.0015185627430694</v>
      </c>
      <c r="R83" s="860">
        <v>12.69116532794088</v>
      </c>
      <c r="T83" s="77" t="s">
        <v>39</v>
      </c>
      <c r="U83" s="544"/>
      <c r="V83" s="544"/>
      <c r="W83" s="544"/>
      <c r="X83" s="544"/>
      <c r="AG83" s="309"/>
      <c r="AH83" s="948"/>
      <c r="AI83" s="922" t="s">
        <v>1805</v>
      </c>
      <c r="AJ83" s="309"/>
      <c r="AK83" s="309"/>
      <c r="AL83" s="309"/>
      <c r="AM83" s="309"/>
      <c r="AN83" s="309"/>
      <c r="AO83" s="309"/>
    </row>
    <row r="84" spans="1:41" ht="11.25" customHeight="1">
      <c r="A84" s="596" t="s">
        <v>2683</v>
      </c>
      <c r="B84" s="578">
        <v>107</v>
      </c>
      <c r="C84" s="579">
        <v>40.158878504672899</v>
      </c>
      <c r="D84" s="580">
        <v>65.280373831775677</v>
      </c>
      <c r="E84" s="580">
        <v>2.5546275112060877</v>
      </c>
      <c r="F84" s="580">
        <v>8.1718987825606604</v>
      </c>
      <c r="G84" s="581"/>
      <c r="H84" s="582">
        <v>239</v>
      </c>
      <c r="I84" s="579">
        <v>14.372384937238493</v>
      </c>
      <c r="J84" s="583">
        <v>65.233598326359839</v>
      </c>
      <c r="K84" s="580">
        <v>2.6697732207007077</v>
      </c>
      <c r="L84" s="584">
        <v>8.3517277058108519</v>
      </c>
      <c r="M84" s="715"/>
      <c r="N84" s="856">
        <v>207</v>
      </c>
      <c r="O84" s="857">
        <v>6.2318840579710146</v>
      </c>
      <c r="P84" s="858">
        <v>59.009903381642552</v>
      </c>
      <c r="Q84" s="859">
        <v>2.9371415919988646</v>
      </c>
      <c r="R84" s="860">
        <v>11.991692055074999</v>
      </c>
      <c r="T84" s="77" t="s">
        <v>849</v>
      </c>
      <c r="U84" s="544"/>
      <c r="V84" s="544"/>
      <c r="W84" s="544"/>
      <c r="X84" s="544"/>
      <c r="AG84" s="309"/>
      <c r="AH84" s="922" t="s">
        <v>1852</v>
      </c>
      <c r="AI84" s="309"/>
      <c r="AJ84" s="958" t="s">
        <v>1806</v>
      </c>
      <c r="AK84" s="309"/>
      <c r="AL84" s="309"/>
      <c r="AM84" s="309"/>
      <c r="AN84" s="309"/>
      <c r="AO84" s="309"/>
    </row>
    <row r="85" spans="1:41" ht="11.25" customHeight="1">
      <c r="A85" s="596" t="s">
        <v>2684</v>
      </c>
      <c r="B85" s="578">
        <v>107</v>
      </c>
      <c r="C85" s="579">
        <v>40.186915887850468</v>
      </c>
      <c r="D85" s="580">
        <v>63.640934579439218</v>
      </c>
      <c r="E85" s="580">
        <v>2.6520637569992176</v>
      </c>
      <c r="F85" s="580">
        <v>8.1363982947464386</v>
      </c>
      <c r="G85" s="581"/>
      <c r="H85" s="582">
        <v>239</v>
      </c>
      <c r="I85" s="579">
        <v>14.418410041841005</v>
      </c>
      <c r="J85" s="583">
        <v>63.646108786610895</v>
      </c>
      <c r="K85" s="580">
        <v>2.7575417982139583</v>
      </c>
      <c r="L85" s="584">
        <v>8.467564407452377</v>
      </c>
      <c r="M85" s="715"/>
      <c r="N85" s="856">
        <v>208</v>
      </c>
      <c r="O85" s="857">
        <v>6.1826923076923075</v>
      </c>
      <c r="P85" s="858">
        <v>55.770576923076938</v>
      </c>
      <c r="Q85" s="859">
        <v>3.1265755307998471</v>
      </c>
      <c r="R85" s="860">
        <v>12.292188838984996</v>
      </c>
      <c r="T85" s="77" t="s">
        <v>2183</v>
      </c>
      <c r="U85" s="544"/>
      <c r="V85" s="544"/>
      <c r="W85" s="544"/>
      <c r="X85" s="544"/>
      <c r="AG85" s="309"/>
      <c r="AH85" s="982"/>
      <c r="AI85" s="922" t="s">
        <v>2123</v>
      </c>
      <c r="AJ85" s="309"/>
      <c r="AK85" s="309"/>
      <c r="AL85" s="309"/>
      <c r="AM85" s="309"/>
      <c r="AN85" s="309"/>
      <c r="AO85" s="309"/>
    </row>
    <row r="86" spans="1:41" ht="11.25" customHeight="1">
      <c r="A86" s="596" t="s">
        <v>2675</v>
      </c>
      <c r="B86" s="578">
        <v>105</v>
      </c>
      <c r="C86" s="579">
        <v>40.180952380952384</v>
      </c>
      <c r="D86" s="580">
        <v>67.284285714285716</v>
      </c>
      <c r="E86" s="580">
        <v>2.5230512410767219</v>
      </c>
      <c r="F86" s="580">
        <v>8.3912842710296651</v>
      </c>
      <c r="G86" s="581"/>
      <c r="H86" s="582">
        <v>245</v>
      </c>
      <c r="I86" s="579">
        <v>14.371428571428572</v>
      </c>
      <c r="J86" s="583">
        <v>68.06881632653058</v>
      </c>
      <c r="K86" s="580">
        <v>2.6500774337634585</v>
      </c>
      <c r="L86" s="584">
        <v>8.8487876793907461</v>
      </c>
      <c r="M86" s="715"/>
      <c r="N86" s="856">
        <v>218</v>
      </c>
      <c r="O86" s="857">
        <v>6.068807339449541</v>
      </c>
      <c r="P86" s="858">
        <v>55.271146788990798</v>
      </c>
      <c r="Q86" s="859">
        <v>3.0916555141228321</v>
      </c>
      <c r="R86" s="860">
        <v>11.976759627555911</v>
      </c>
      <c r="T86" s="77" t="s">
        <v>1013</v>
      </c>
      <c r="U86" s="544"/>
      <c r="V86" s="544"/>
      <c r="W86" s="544"/>
      <c r="X86" s="544"/>
      <c r="AG86" s="309"/>
      <c r="AH86" s="309"/>
      <c r="AI86" s="309"/>
      <c r="AJ86" s="309"/>
      <c r="AK86" s="309"/>
      <c r="AL86" s="309"/>
      <c r="AM86" s="309"/>
      <c r="AN86" s="309"/>
      <c r="AO86" s="309"/>
    </row>
    <row r="87" spans="1:41" ht="11.25" customHeight="1">
      <c r="A87" s="596" t="s">
        <v>2676</v>
      </c>
      <c r="B87" s="578">
        <v>105</v>
      </c>
      <c r="C87" s="579">
        <v>40.314285714285717</v>
      </c>
      <c r="D87" s="580">
        <v>68.376380952380956</v>
      </c>
      <c r="E87" s="580">
        <v>2.5279661610848594</v>
      </c>
      <c r="F87" s="580">
        <v>8.518488904225908</v>
      </c>
      <c r="G87" s="581"/>
      <c r="H87" s="582">
        <v>246</v>
      </c>
      <c r="I87" s="579">
        <v>14.349593495934959</v>
      </c>
      <c r="J87" s="583">
        <v>68.204024390243859</v>
      </c>
      <c r="K87" s="580">
        <v>2.6457581096145075</v>
      </c>
      <c r="L87" s="584">
        <v>8.9321094644245314</v>
      </c>
      <c r="M87" s="715"/>
      <c r="N87" s="856">
        <v>238</v>
      </c>
      <c r="O87" s="857">
        <v>5.96218487394958</v>
      </c>
      <c r="P87" s="858">
        <v>56.81394957983192</v>
      </c>
      <c r="Q87" s="859">
        <v>3.0148029219189652</v>
      </c>
      <c r="R87" s="860">
        <v>12.22504100438675</v>
      </c>
      <c r="T87" s="77" t="s">
        <v>633</v>
      </c>
      <c r="U87" s="544"/>
      <c r="V87" s="544"/>
      <c r="W87" s="544"/>
      <c r="X87" s="544"/>
      <c r="AG87" s="309"/>
      <c r="AH87" s="309"/>
      <c r="AI87" s="309"/>
      <c r="AJ87" s="309"/>
      <c r="AK87" s="309"/>
      <c r="AL87" s="309"/>
      <c r="AM87" s="309"/>
      <c r="AN87" s="309"/>
      <c r="AO87" s="309"/>
    </row>
    <row r="88" spans="1:41" ht="11.25" customHeight="1">
      <c r="A88" s="596" t="s">
        <v>511</v>
      </c>
      <c r="B88" s="578">
        <v>106</v>
      </c>
      <c r="C88" s="579">
        <v>40.226415094339622</v>
      </c>
      <c r="D88" s="580">
        <v>69.582924528301859</v>
      </c>
      <c r="E88" s="580">
        <v>2.4985181950939808</v>
      </c>
      <c r="F88" s="580">
        <v>8.2467161042749879</v>
      </c>
      <c r="G88" s="581"/>
      <c r="H88" s="582">
        <v>246</v>
      </c>
      <c r="I88" s="579">
        <v>14.390243902439025</v>
      </c>
      <c r="J88" s="583">
        <v>68.710447154471538</v>
      </c>
      <c r="K88" s="580">
        <v>2.6426313265707595</v>
      </c>
      <c r="L88" s="584">
        <v>8.6096120307346258</v>
      </c>
      <c r="M88" s="715"/>
      <c r="N88" s="856">
        <v>259</v>
      </c>
      <c r="O88" s="857">
        <v>5.9111969111969112</v>
      </c>
      <c r="P88" s="858">
        <v>56.756718146718157</v>
      </c>
      <c r="Q88" s="859">
        <v>3.1156709291068094</v>
      </c>
      <c r="R88" s="860">
        <v>12.278304141151919</v>
      </c>
      <c r="T88" s="77" t="s">
        <v>3531</v>
      </c>
      <c r="U88" s="544"/>
      <c r="V88" s="544"/>
      <c r="W88" s="544"/>
      <c r="X88" s="544"/>
      <c r="AG88" s="309"/>
      <c r="AH88" s="309"/>
      <c r="AI88" s="309"/>
      <c r="AJ88" s="309"/>
      <c r="AK88" s="309"/>
      <c r="AL88" s="309"/>
      <c r="AM88" s="309"/>
      <c r="AN88" s="309"/>
      <c r="AO88" s="309"/>
    </row>
    <row r="89" spans="1:41" ht="11.25" customHeight="1">
      <c r="A89" s="593" t="s">
        <v>3539</v>
      </c>
      <c r="B89" s="575">
        <v>106</v>
      </c>
      <c r="C89" s="550">
        <v>40.29245283018868</v>
      </c>
      <c r="D89" s="551">
        <v>67.493679245283005</v>
      </c>
      <c r="E89" s="551">
        <v>2.5844576979213203</v>
      </c>
      <c r="F89" s="551">
        <v>8.2681088405621495</v>
      </c>
      <c r="G89" s="581"/>
      <c r="H89" s="576">
        <v>250</v>
      </c>
      <c r="I89" s="550">
        <v>14.423999999999999</v>
      </c>
      <c r="J89" s="564">
        <v>67.095879999999994</v>
      </c>
      <c r="K89" s="551">
        <v>2.7455868266746983</v>
      </c>
      <c r="L89" s="577">
        <v>8.4288867515287755</v>
      </c>
      <c r="M89" s="715"/>
      <c r="N89" s="714">
        <v>281</v>
      </c>
      <c r="O89" s="690">
        <v>5.8291814946619214</v>
      </c>
      <c r="P89" s="691">
        <v>54.167010676156544</v>
      </c>
      <c r="Q89" s="692">
        <v>3.145651285338082</v>
      </c>
      <c r="R89" s="693">
        <v>11.853811236729971</v>
      </c>
      <c r="T89" s="77" t="s">
        <v>1511</v>
      </c>
      <c r="U89" s="544"/>
      <c r="V89" s="544"/>
      <c r="W89" s="544"/>
      <c r="X89" s="544"/>
      <c r="AG89" s="309"/>
      <c r="AH89" s="309"/>
      <c r="AI89" s="309"/>
      <c r="AJ89" s="309"/>
      <c r="AK89" s="309"/>
      <c r="AL89" s="309"/>
      <c r="AM89" s="309"/>
      <c r="AN89" s="309"/>
      <c r="AO89" s="309"/>
    </row>
    <row r="90" spans="1:41" ht="11.25" customHeight="1">
      <c r="A90" s="593" t="s">
        <v>562</v>
      </c>
      <c r="B90" s="558">
        <f>USDIV.txt!B112</f>
        <v>105</v>
      </c>
      <c r="C90" s="550">
        <f>USDIV.txt!D112</f>
        <v>40.476190476190474</v>
      </c>
      <c r="D90" s="551">
        <f>USDIV.txt!H112</f>
        <v>69.741142857142847</v>
      </c>
      <c r="E90" s="551">
        <f>USDIV.txt!I112</f>
        <v>2.5536367271743168</v>
      </c>
      <c r="F90" s="551">
        <f>USDIV.txt!L112</f>
        <v>8.2946179955700305</v>
      </c>
      <c r="G90" s="581"/>
      <c r="H90" s="563">
        <f>Contenders!B256</f>
        <v>249</v>
      </c>
      <c r="I90" s="550">
        <f>Contenders!D256</f>
        <v>14.626506024096386</v>
      </c>
      <c r="J90" s="564">
        <f>Contenders!H256</f>
        <v>70.40481927710843</v>
      </c>
      <c r="K90" s="551">
        <f>Contenders!I256</f>
        <v>2.6973954721488651</v>
      </c>
      <c r="L90" s="577">
        <f>Contenders!L256</f>
        <v>8.3763581489520114</v>
      </c>
      <c r="M90" s="715"/>
      <c r="N90" s="558">
        <f>Challengers!B316</f>
        <v>309</v>
      </c>
      <c r="O90" s="550">
        <f>Challengers!D316</f>
        <v>5.8317152103559868</v>
      </c>
      <c r="P90" s="564">
        <f>Challengers!H316</f>
        <v>55.628737864077692</v>
      </c>
      <c r="Q90" s="551">
        <f>Challengers!I316</f>
        <v>2.9151936862692911</v>
      </c>
      <c r="R90" s="577">
        <f>Challengers!L316</f>
        <v>12.160612334501097</v>
      </c>
      <c r="T90" s="77" t="s">
        <v>2810</v>
      </c>
      <c r="U90" s="541"/>
      <c r="V90" s="541"/>
      <c r="W90" s="541"/>
      <c r="X90" s="541"/>
      <c r="AG90" s="309"/>
      <c r="AH90" s="309"/>
      <c r="AI90" s="309"/>
      <c r="AJ90" s="309"/>
      <c r="AK90" s="309"/>
      <c r="AL90" s="309"/>
      <c r="AM90" s="309"/>
      <c r="AN90" s="309"/>
      <c r="AO90" s="309"/>
    </row>
    <row r="91" spans="1:41" ht="11.25" customHeight="1">
      <c r="A91" s="309"/>
      <c r="B91" s="585"/>
      <c r="C91" s="586"/>
      <c r="D91" s="581"/>
      <c r="E91" s="581"/>
      <c r="F91" s="581"/>
      <c r="G91" s="581"/>
      <c r="H91" s="585"/>
      <c r="I91" s="586"/>
      <c r="J91" s="581"/>
      <c r="K91" s="581"/>
      <c r="L91" s="581"/>
      <c r="M91" s="541"/>
      <c r="N91" s="309"/>
      <c r="O91" s="309"/>
      <c r="P91" s="309"/>
      <c r="Q91" s="309"/>
      <c r="R91" s="309"/>
      <c r="T91" s="77" t="s">
        <v>3637</v>
      </c>
      <c r="U91" s="7"/>
      <c r="V91" s="7"/>
      <c r="W91" s="7"/>
      <c r="X91" s="7"/>
      <c r="AG91" s="309"/>
      <c r="AH91" s="309"/>
      <c r="AI91" s="309"/>
      <c r="AJ91" s="309"/>
      <c r="AK91" s="309"/>
      <c r="AL91" s="309"/>
      <c r="AM91" s="309"/>
      <c r="AN91" s="309"/>
      <c r="AO91" s="309"/>
    </row>
    <row r="92" spans="1:41" ht="11.25" customHeight="1">
      <c r="A92" s="309"/>
      <c r="B92" s="585"/>
      <c r="C92" s="586"/>
      <c r="D92" s="581"/>
      <c r="E92" s="581"/>
      <c r="F92" s="581"/>
      <c r="G92" s="581"/>
      <c r="H92" s="585"/>
      <c r="I92" s="586"/>
      <c r="J92" s="581"/>
      <c r="K92" s="581"/>
      <c r="L92" s="581"/>
      <c r="M92" s="541"/>
      <c r="N92" s="309"/>
      <c r="O92" s="309"/>
      <c r="P92" s="309"/>
      <c r="Q92" s="309"/>
      <c r="R92" s="309"/>
      <c r="T92" s="77" t="s">
        <v>217</v>
      </c>
      <c r="U92" s="7"/>
      <c r="V92" s="7"/>
      <c r="W92" s="7"/>
      <c r="X92" s="7"/>
      <c r="AG92" s="309"/>
      <c r="AH92" s="309"/>
      <c r="AI92" s="309"/>
      <c r="AJ92" s="309"/>
      <c r="AK92" s="309"/>
      <c r="AL92" s="309"/>
      <c r="AM92" s="309"/>
      <c r="AN92" s="309"/>
      <c r="AO92" s="309"/>
    </row>
    <row r="93" spans="1:41" ht="11.25" customHeight="1">
      <c r="A93" s="309"/>
      <c r="B93" s="585"/>
      <c r="C93" s="586"/>
      <c r="D93" s="581"/>
      <c r="E93" s="581"/>
      <c r="F93" s="581"/>
      <c r="G93" s="581"/>
      <c r="H93" s="585"/>
      <c r="I93" s="586"/>
      <c r="J93" s="581"/>
      <c r="K93" s="581"/>
      <c r="L93" s="581"/>
      <c r="M93" s="541"/>
      <c r="N93" s="309"/>
      <c r="O93" s="309"/>
      <c r="P93" s="309"/>
      <c r="Q93" s="309"/>
      <c r="R93" s="309"/>
      <c r="T93" s="77" t="s">
        <v>337</v>
      </c>
      <c r="U93" s="7"/>
      <c r="V93" s="7"/>
      <c r="W93" s="7"/>
      <c r="X93" s="7"/>
      <c r="AG93" s="309"/>
      <c r="AH93" s="309"/>
      <c r="AI93" s="309"/>
      <c r="AJ93" s="309"/>
      <c r="AK93" s="309"/>
      <c r="AL93" s="309"/>
      <c r="AM93" s="309"/>
      <c r="AN93" s="309"/>
      <c r="AO93" s="309"/>
    </row>
    <row r="94" spans="1:41" ht="11.25" customHeight="1">
      <c r="A94" s="309"/>
      <c r="B94" s="585"/>
      <c r="C94" s="586"/>
      <c r="D94" s="581"/>
      <c r="E94" s="581"/>
      <c r="F94" s="581"/>
      <c r="G94" s="581"/>
      <c r="H94" s="585"/>
      <c r="I94" s="586"/>
      <c r="J94" s="581"/>
      <c r="K94" s="581"/>
      <c r="L94" s="581"/>
      <c r="M94" s="541"/>
      <c r="N94" s="309"/>
      <c r="O94" s="309"/>
      <c r="P94" s="309"/>
      <c r="Q94" s="309"/>
      <c r="R94" s="309"/>
      <c r="T94" s="77" t="s">
        <v>2809</v>
      </c>
      <c r="U94" s="7"/>
      <c r="V94" s="7"/>
      <c r="W94" s="7"/>
      <c r="X94" s="7"/>
      <c r="AG94" s="309"/>
      <c r="AH94" s="309"/>
      <c r="AI94" s="309"/>
      <c r="AJ94" s="309"/>
      <c r="AK94" s="309"/>
      <c r="AL94" s="309"/>
      <c r="AM94" s="309"/>
      <c r="AN94" s="309"/>
      <c r="AO94" s="309"/>
    </row>
    <row r="95" spans="1:41" ht="11.25" customHeight="1">
      <c r="A95" s="309"/>
      <c r="B95" s="541"/>
      <c r="C95" s="544"/>
      <c r="D95" s="544"/>
      <c r="E95" s="544"/>
      <c r="F95" s="544"/>
      <c r="G95" s="541"/>
      <c r="H95" s="309"/>
      <c r="I95" s="309"/>
      <c r="J95" s="309"/>
      <c r="K95" s="309"/>
      <c r="L95" s="309"/>
      <c r="M95" s="309"/>
      <c r="N95" s="309"/>
      <c r="O95" s="309"/>
      <c r="P95" s="309"/>
      <c r="Q95" s="309"/>
      <c r="R95" s="309"/>
      <c r="T95" s="77" t="s">
        <v>1722</v>
      </c>
      <c r="U95" s="6"/>
      <c r="V95" s="6"/>
      <c r="W95" s="6"/>
      <c r="X95" s="6"/>
      <c r="AG95" s="309"/>
      <c r="AH95" s="309"/>
      <c r="AI95" s="309"/>
      <c r="AJ95" s="309"/>
      <c r="AK95" s="309"/>
      <c r="AL95" s="309"/>
      <c r="AM95" s="309"/>
      <c r="AN95" s="309"/>
      <c r="AO95" s="309"/>
    </row>
    <row r="96" spans="1:41" ht="11.25" customHeight="1">
      <c r="A96" s="309"/>
      <c r="B96" s="541"/>
      <c r="C96" s="544"/>
      <c r="D96" s="544"/>
      <c r="E96" s="544"/>
      <c r="F96" s="544"/>
      <c r="G96" s="541"/>
      <c r="H96" s="309"/>
      <c r="I96" s="309"/>
      <c r="J96" s="309"/>
      <c r="K96" s="309"/>
      <c r="L96" s="309"/>
      <c r="M96" s="309"/>
      <c r="N96" s="309"/>
      <c r="O96" s="309"/>
      <c r="P96" s="309"/>
      <c r="Q96" s="309"/>
      <c r="R96" s="309"/>
      <c r="T96" s="77" t="s">
        <v>3305</v>
      </c>
      <c r="U96" s="6"/>
      <c r="V96" s="6"/>
      <c r="W96" s="6"/>
      <c r="X96" s="6"/>
      <c r="AG96" s="309"/>
      <c r="AH96" s="309"/>
      <c r="AI96" s="309"/>
      <c r="AJ96" s="309"/>
      <c r="AK96" s="309"/>
      <c r="AL96" s="309"/>
      <c r="AM96" s="309"/>
      <c r="AN96" s="309"/>
      <c r="AO96" s="309"/>
    </row>
    <row r="97" spans="1:41" ht="11.25" customHeight="1">
      <c r="A97" s="309"/>
      <c r="B97" s="541"/>
      <c r="C97" s="544"/>
      <c r="D97" s="544"/>
      <c r="E97" s="544"/>
      <c r="F97" s="544"/>
      <c r="G97" s="541"/>
      <c r="H97" s="309"/>
      <c r="I97" s="309"/>
      <c r="J97" s="309"/>
      <c r="K97" s="309"/>
      <c r="L97" s="309"/>
      <c r="M97" s="309"/>
      <c r="N97" s="309"/>
      <c r="O97" s="309"/>
      <c r="P97" s="309"/>
      <c r="Q97" s="309"/>
      <c r="R97" s="309"/>
      <c r="T97" s="77" t="s">
        <v>1751</v>
      </c>
      <c r="U97" s="6"/>
      <c r="V97" s="6"/>
      <c r="W97" s="6"/>
      <c r="X97" s="6"/>
      <c r="AG97" s="309"/>
      <c r="AH97" s="309"/>
      <c r="AI97" s="309"/>
      <c r="AJ97" s="309"/>
      <c r="AK97" s="309"/>
      <c r="AL97" s="309"/>
      <c r="AM97" s="309"/>
      <c r="AN97" s="309"/>
      <c r="AO97" s="309"/>
    </row>
    <row r="98" spans="1:41" ht="11.25" customHeight="1">
      <c r="A98" s="309"/>
      <c r="B98" s="541"/>
      <c r="C98" s="544"/>
      <c r="D98" s="544"/>
      <c r="E98" s="544"/>
      <c r="F98" s="544"/>
      <c r="G98" s="541"/>
      <c r="H98" s="309"/>
      <c r="I98" s="309"/>
      <c r="J98" s="309"/>
      <c r="K98" s="309"/>
      <c r="L98" s="309"/>
      <c r="M98" s="309"/>
      <c r="N98" s="309"/>
      <c r="O98" s="309"/>
      <c r="P98" s="309"/>
      <c r="Q98" s="309"/>
      <c r="R98" s="309"/>
      <c r="T98" s="77" t="s">
        <v>2260</v>
      </c>
      <c r="U98" s="6"/>
      <c r="V98" s="6"/>
      <c r="W98" s="6"/>
      <c r="X98" s="6"/>
      <c r="AG98" s="309"/>
      <c r="AH98" s="309"/>
      <c r="AI98" s="309"/>
      <c r="AJ98" s="309"/>
      <c r="AK98" s="309"/>
      <c r="AL98" s="309"/>
      <c r="AM98" s="309"/>
      <c r="AN98" s="309"/>
      <c r="AO98" s="309"/>
    </row>
    <row r="99" spans="1:41" ht="11.25" customHeight="1">
      <c r="A99" s="309"/>
      <c r="B99" s="541"/>
      <c r="C99" s="544"/>
      <c r="D99" s="544"/>
      <c r="E99" s="544"/>
      <c r="F99" s="544"/>
      <c r="G99" s="541"/>
      <c r="H99" s="309"/>
      <c r="I99" s="309"/>
      <c r="J99" s="309"/>
      <c r="K99" s="309"/>
      <c r="L99" s="309"/>
      <c r="M99" s="309"/>
      <c r="N99" s="309"/>
      <c r="O99" s="309"/>
      <c r="P99" s="309"/>
      <c r="Q99" s="309"/>
      <c r="R99" s="309"/>
      <c r="T99" s="77" t="s">
        <v>1628</v>
      </c>
      <c r="U99" s="6"/>
      <c r="V99" s="6"/>
      <c r="W99" s="6"/>
      <c r="X99" s="6"/>
      <c r="AG99" s="309"/>
      <c r="AH99" s="309"/>
      <c r="AI99" s="309"/>
      <c r="AJ99" s="309"/>
      <c r="AK99" s="309"/>
      <c r="AL99" s="309"/>
      <c r="AM99" s="309"/>
      <c r="AN99" s="309"/>
      <c r="AO99" s="309"/>
    </row>
    <row r="100" spans="1:41" ht="11.25" customHeight="1">
      <c r="A100" s="309"/>
      <c r="B100" s="541"/>
      <c r="C100" s="544"/>
      <c r="D100" s="544"/>
      <c r="E100" s="544"/>
      <c r="F100" s="544"/>
      <c r="G100" s="541"/>
      <c r="H100" s="309"/>
      <c r="I100" s="309"/>
      <c r="J100" s="309"/>
      <c r="K100" s="309"/>
      <c r="L100" s="309"/>
      <c r="M100" s="309"/>
      <c r="N100" s="309"/>
      <c r="O100" s="309"/>
      <c r="P100" s="309"/>
      <c r="Q100" s="309"/>
      <c r="R100" s="309"/>
      <c r="T100" s="77" t="s">
        <v>430</v>
      </c>
      <c r="U100" s="6"/>
      <c r="V100" s="6"/>
      <c r="W100" s="6"/>
      <c r="X100" s="6"/>
      <c r="AG100" s="309"/>
      <c r="AH100" s="309"/>
      <c r="AI100" s="309"/>
      <c r="AJ100" s="309"/>
      <c r="AK100" s="309"/>
      <c r="AL100" s="309"/>
      <c r="AM100" s="309"/>
      <c r="AN100" s="309"/>
      <c r="AO100" s="309"/>
    </row>
    <row r="101" spans="1:41" ht="11.25" customHeight="1">
      <c r="A101" s="309"/>
      <c r="B101" s="541"/>
      <c r="C101" s="544"/>
      <c r="D101" s="544"/>
      <c r="E101" s="544"/>
      <c r="F101" s="544"/>
      <c r="G101" s="541"/>
      <c r="H101" s="309"/>
      <c r="I101" s="309"/>
      <c r="J101" s="309"/>
      <c r="K101" s="309"/>
      <c r="L101" s="309"/>
      <c r="M101" s="309"/>
      <c r="N101" s="309"/>
      <c r="O101" s="309"/>
      <c r="P101" s="309"/>
      <c r="Q101" s="309"/>
      <c r="R101" s="309"/>
      <c r="T101" s="77" t="s">
        <v>1539</v>
      </c>
      <c r="U101" s="6"/>
      <c r="V101" s="6"/>
      <c r="W101" s="6"/>
      <c r="X101" s="6"/>
      <c r="AG101" s="309"/>
      <c r="AH101" s="309"/>
      <c r="AI101" s="309"/>
      <c r="AJ101" s="309"/>
      <c r="AK101" s="309"/>
      <c r="AL101" s="309"/>
      <c r="AM101" s="309"/>
      <c r="AN101" s="309"/>
      <c r="AO101" s="309"/>
    </row>
    <row r="102" spans="1:41" ht="11.25" customHeight="1">
      <c r="A102" s="309"/>
      <c r="B102" s="541"/>
      <c r="C102" s="544"/>
      <c r="D102" s="544"/>
      <c r="E102" s="544"/>
      <c r="F102" s="544"/>
      <c r="G102" s="541"/>
      <c r="H102" s="309"/>
      <c r="I102" s="309"/>
      <c r="J102" s="309"/>
      <c r="K102" s="309"/>
      <c r="L102" s="309"/>
      <c r="M102" s="309"/>
      <c r="N102" s="309"/>
      <c r="O102" s="309"/>
      <c r="P102" s="309"/>
      <c r="Q102" s="309"/>
      <c r="R102" s="309"/>
      <c r="T102" s="77" t="s">
        <v>1510</v>
      </c>
      <c r="U102" s="6"/>
      <c r="V102" s="6"/>
      <c r="W102" s="6"/>
      <c r="X102" s="6"/>
      <c r="AG102" s="309"/>
      <c r="AH102" s="309"/>
      <c r="AI102" s="309"/>
      <c r="AJ102" s="309"/>
      <c r="AK102" s="309"/>
      <c r="AL102" s="309"/>
      <c r="AM102" s="309"/>
      <c r="AN102" s="309"/>
      <c r="AO102" s="309"/>
    </row>
    <row r="103" spans="1:41" ht="11.25" customHeight="1">
      <c r="A103" s="309"/>
      <c r="B103" s="541"/>
      <c r="C103" s="544"/>
      <c r="D103" s="544"/>
      <c r="E103" s="544"/>
      <c r="F103" s="544"/>
      <c r="G103" s="541"/>
      <c r="H103" s="309"/>
      <c r="I103" s="309"/>
      <c r="J103" s="309"/>
      <c r="K103" s="309"/>
      <c r="L103" s="309"/>
      <c r="M103" s="309"/>
      <c r="N103" s="309"/>
      <c r="O103" s="309"/>
      <c r="P103" s="309"/>
      <c r="Q103" s="309"/>
      <c r="R103" s="309"/>
      <c r="T103" s="77" t="s">
        <v>433</v>
      </c>
      <c r="U103" s="6"/>
      <c r="V103" s="6"/>
      <c r="W103" s="6"/>
      <c r="X103" s="6"/>
      <c r="AG103" s="309"/>
      <c r="AH103" s="309"/>
      <c r="AI103" s="309"/>
      <c r="AJ103" s="309"/>
      <c r="AK103" s="309"/>
      <c r="AL103" s="309"/>
      <c r="AM103" s="309"/>
      <c r="AN103" s="309"/>
      <c r="AO103" s="309"/>
    </row>
    <row r="104" spans="1:41" ht="11.25" customHeight="1">
      <c r="A104" s="309"/>
      <c r="B104" s="541"/>
      <c r="C104" s="544"/>
      <c r="D104" s="544"/>
      <c r="E104" s="544"/>
      <c r="F104" s="544"/>
      <c r="G104" s="541"/>
      <c r="H104" s="309"/>
      <c r="I104" s="309"/>
      <c r="J104" s="309"/>
      <c r="K104" s="309"/>
      <c r="L104" s="309"/>
      <c r="M104" s="309"/>
      <c r="N104" s="309"/>
      <c r="O104" s="309"/>
      <c r="P104" s="309"/>
      <c r="Q104" s="309"/>
      <c r="R104" s="309"/>
      <c r="T104" s="77" t="s">
        <v>735</v>
      </c>
      <c r="U104" s="6"/>
      <c r="V104" s="6"/>
      <c r="W104" s="6"/>
      <c r="X104" s="6"/>
      <c r="AG104" s="309"/>
      <c r="AH104" s="309"/>
      <c r="AI104" s="309"/>
      <c r="AJ104" s="309"/>
      <c r="AK104" s="309"/>
      <c r="AL104" s="309"/>
      <c r="AM104" s="309"/>
      <c r="AN104" s="309"/>
      <c r="AO104" s="309"/>
    </row>
    <row r="105" spans="1:41" ht="11.25" customHeight="1">
      <c r="A105" s="309"/>
      <c r="B105" s="541"/>
      <c r="C105" s="544"/>
      <c r="D105" s="544"/>
      <c r="E105" s="544"/>
      <c r="F105" s="544"/>
      <c r="G105" s="541"/>
      <c r="H105" s="309"/>
      <c r="I105" s="309"/>
      <c r="J105" s="309"/>
      <c r="K105" s="309"/>
      <c r="L105" s="309"/>
      <c r="M105" s="309"/>
      <c r="N105" s="309"/>
      <c r="O105" s="309"/>
      <c r="P105" s="309"/>
      <c r="Q105" s="309"/>
      <c r="R105" s="309"/>
      <c r="T105" s="5" t="s">
        <v>1585</v>
      </c>
      <c r="U105" s="6"/>
      <c r="V105" s="6"/>
      <c r="W105" s="6"/>
      <c r="X105" s="6"/>
      <c r="AG105" s="309"/>
      <c r="AH105" s="309"/>
      <c r="AI105" s="309"/>
      <c r="AJ105" s="309"/>
      <c r="AK105" s="309"/>
      <c r="AL105" s="309"/>
      <c r="AM105" s="309"/>
      <c r="AN105" s="309"/>
      <c r="AO105" s="309"/>
    </row>
    <row r="106" spans="1:41" ht="11.25" customHeight="1">
      <c r="A106" s="309"/>
      <c r="B106" s="541"/>
      <c r="C106" s="544"/>
      <c r="D106" s="544"/>
      <c r="E106" s="544"/>
      <c r="F106" s="544"/>
      <c r="G106" s="541"/>
      <c r="H106" s="309"/>
      <c r="I106" s="309"/>
      <c r="J106" s="309"/>
      <c r="K106" s="309"/>
      <c r="L106" s="309"/>
      <c r="M106" s="309"/>
      <c r="N106" s="309"/>
      <c r="O106" s="309"/>
      <c r="P106" s="309"/>
      <c r="Q106" s="309"/>
      <c r="R106" s="309"/>
      <c r="T106" s="77" t="s">
        <v>338</v>
      </c>
      <c r="U106" s="6"/>
      <c r="V106" s="6"/>
      <c r="W106" s="6"/>
      <c r="X106" s="6"/>
      <c r="AG106" s="309"/>
      <c r="AH106" s="309"/>
      <c r="AI106" s="309"/>
      <c r="AJ106" s="309"/>
      <c r="AK106" s="309"/>
      <c r="AL106" s="309"/>
      <c r="AM106" s="309"/>
      <c r="AN106" s="309"/>
      <c r="AO106" s="309"/>
    </row>
    <row r="107" spans="1:41" ht="11.25" customHeight="1">
      <c r="A107" s="309"/>
      <c r="B107" s="541"/>
      <c r="C107" s="544"/>
      <c r="D107" s="544"/>
      <c r="E107" s="544"/>
      <c r="F107" s="544"/>
      <c r="G107" s="541"/>
      <c r="H107" s="309"/>
      <c r="I107" s="309"/>
      <c r="J107" s="309"/>
      <c r="K107" s="309"/>
      <c r="L107" s="309"/>
      <c r="M107" s="309"/>
      <c r="N107" s="309"/>
      <c r="O107" s="309"/>
      <c r="P107" s="309"/>
      <c r="Q107" s="309"/>
      <c r="R107" s="309"/>
      <c r="T107" s="77" t="s">
        <v>801</v>
      </c>
      <c r="U107" s="6"/>
      <c r="V107" s="6"/>
      <c r="W107" s="6"/>
      <c r="X107" s="6"/>
      <c r="AG107" s="309"/>
      <c r="AH107" s="309"/>
      <c r="AI107" s="309"/>
      <c r="AJ107" s="309"/>
      <c r="AK107" s="309"/>
      <c r="AL107" s="309"/>
      <c r="AM107" s="309"/>
      <c r="AN107" s="309"/>
      <c r="AO107" s="309"/>
    </row>
    <row r="108" spans="1:41" ht="11.25" customHeight="1">
      <c r="A108" s="309"/>
      <c r="B108" s="541"/>
      <c r="C108" s="544"/>
      <c r="D108" s="544"/>
      <c r="E108" s="544"/>
      <c r="F108" s="544"/>
      <c r="G108" s="541"/>
      <c r="H108" s="309"/>
      <c r="I108" s="309"/>
      <c r="J108" s="309"/>
      <c r="K108" s="309"/>
      <c r="L108" s="309"/>
      <c r="M108" s="309"/>
      <c r="N108" s="309"/>
      <c r="O108" s="309"/>
      <c r="P108" s="309"/>
      <c r="Q108" s="309"/>
      <c r="R108" s="309"/>
      <c r="T108" s="82" t="s">
        <v>658</v>
      </c>
      <c r="U108" s="6"/>
      <c r="V108" s="6"/>
      <c r="W108" s="6"/>
      <c r="X108" s="6"/>
      <c r="AG108" s="309"/>
      <c r="AH108" s="309"/>
      <c r="AI108" s="309"/>
      <c r="AJ108" s="309"/>
      <c r="AK108" s="309"/>
      <c r="AL108" s="309"/>
      <c r="AM108" s="309"/>
      <c r="AN108" s="309"/>
      <c r="AO108" s="309"/>
    </row>
    <row r="109" spans="1:41" ht="11.25" customHeight="1">
      <c r="A109" s="309"/>
      <c r="B109" s="541"/>
      <c r="C109" s="544"/>
      <c r="D109" s="544"/>
      <c r="E109" s="544"/>
      <c r="F109" s="544"/>
      <c r="G109" s="541"/>
      <c r="H109" s="309"/>
      <c r="I109" s="309"/>
      <c r="J109" s="309"/>
      <c r="K109" s="309"/>
      <c r="L109" s="309"/>
      <c r="M109" s="309"/>
      <c r="N109" s="309"/>
      <c r="O109" s="309"/>
      <c r="P109" s="309"/>
      <c r="Q109" s="309"/>
      <c r="R109" s="309"/>
      <c r="T109" s="77" t="s">
        <v>1360</v>
      </c>
      <c r="U109" s="6"/>
      <c r="V109" s="6"/>
      <c r="W109" s="6"/>
      <c r="X109" s="6"/>
      <c r="AG109" s="309"/>
      <c r="AH109" s="309"/>
      <c r="AI109" s="309"/>
      <c r="AJ109" s="309"/>
      <c r="AK109" s="309"/>
      <c r="AL109" s="309"/>
      <c r="AM109" s="309"/>
      <c r="AN109" s="309"/>
      <c r="AO109" s="309"/>
    </row>
    <row r="110" spans="1:41" ht="11.25" customHeight="1">
      <c r="A110" s="309"/>
      <c r="B110" s="541"/>
      <c r="C110" s="544"/>
      <c r="D110" s="544"/>
      <c r="E110" s="544"/>
      <c r="F110" s="544"/>
      <c r="G110" s="541"/>
      <c r="H110" s="309"/>
      <c r="I110" s="309"/>
      <c r="J110" s="309"/>
      <c r="K110" s="309"/>
      <c r="L110" s="309"/>
      <c r="M110" s="309"/>
      <c r="N110" s="309"/>
      <c r="O110" s="309"/>
      <c r="P110" s="309"/>
      <c r="Q110" s="309"/>
      <c r="R110" s="309"/>
      <c r="T110" s="77" t="s">
        <v>1630</v>
      </c>
      <c r="U110" s="6"/>
      <c r="V110" s="6"/>
      <c r="W110" s="6"/>
      <c r="X110" s="6"/>
      <c r="AG110" s="309"/>
      <c r="AH110" s="309"/>
      <c r="AI110" s="309"/>
      <c r="AJ110" s="309"/>
      <c r="AK110" s="309"/>
      <c r="AL110" s="309"/>
      <c r="AM110" s="309"/>
      <c r="AN110" s="309"/>
      <c r="AO110" s="309"/>
    </row>
    <row r="111" spans="1:41" ht="11.25" customHeight="1">
      <c r="A111" s="309"/>
      <c r="B111" s="541"/>
      <c r="C111" s="544"/>
      <c r="D111" s="544"/>
      <c r="E111" s="544"/>
      <c r="F111" s="544"/>
      <c r="G111" s="541"/>
      <c r="H111" s="309"/>
      <c r="I111" s="309"/>
      <c r="J111" s="309"/>
      <c r="K111" s="309"/>
      <c r="L111" s="309"/>
      <c r="M111" s="309"/>
      <c r="N111" s="309"/>
      <c r="O111" s="309"/>
      <c r="P111" s="309"/>
      <c r="Q111" s="309"/>
      <c r="R111" s="309"/>
      <c r="T111" s="77" t="s">
        <v>1632</v>
      </c>
      <c r="U111" s="6"/>
      <c r="V111" s="6"/>
      <c r="W111" s="6"/>
      <c r="X111" s="6"/>
      <c r="AG111" s="309"/>
      <c r="AH111" s="309"/>
      <c r="AI111" s="309"/>
      <c r="AJ111" s="309"/>
      <c r="AK111" s="309"/>
      <c r="AL111" s="309"/>
      <c r="AM111" s="309"/>
      <c r="AN111" s="309"/>
      <c r="AO111" s="309"/>
    </row>
    <row r="112" spans="1:41" ht="11.25" customHeight="1">
      <c r="A112" s="309"/>
      <c r="B112" s="541"/>
      <c r="C112" s="544"/>
      <c r="D112" s="544"/>
      <c r="E112" s="544"/>
      <c r="F112" s="544"/>
      <c r="G112" s="541"/>
      <c r="H112" s="309"/>
      <c r="I112" s="309"/>
      <c r="J112" s="309"/>
      <c r="K112" s="309"/>
      <c r="L112" s="309"/>
      <c r="M112" s="309"/>
      <c r="N112" s="309"/>
      <c r="O112" s="309"/>
      <c r="P112" s="309"/>
      <c r="Q112" s="309"/>
      <c r="R112" s="309"/>
      <c r="T112" s="77" t="s">
        <v>1337</v>
      </c>
      <c r="U112" s="6"/>
      <c r="V112" s="6"/>
      <c r="W112" s="6"/>
      <c r="X112" s="6"/>
      <c r="AG112" s="309"/>
      <c r="AH112" s="309"/>
      <c r="AI112" s="309"/>
      <c r="AJ112" s="309"/>
      <c r="AK112" s="309"/>
      <c r="AL112" s="309"/>
      <c r="AM112" s="309"/>
      <c r="AN112" s="309"/>
      <c r="AO112" s="309"/>
    </row>
    <row r="113" spans="1:50" ht="11.25" customHeight="1">
      <c r="A113" s="309"/>
      <c r="B113" s="541"/>
      <c r="C113" s="544"/>
      <c r="D113" s="544"/>
      <c r="E113" s="544"/>
      <c r="F113" s="544"/>
      <c r="G113" s="541"/>
      <c r="H113" s="309"/>
      <c r="I113" s="309"/>
      <c r="J113" s="309"/>
      <c r="K113" s="309"/>
      <c r="L113" s="309"/>
      <c r="M113" s="309"/>
      <c r="N113" s="309"/>
      <c r="O113" s="309"/>
      <c r="P113" s="309"/>
      <c r="Q113" s="309"/>
      <c r="R113" s="309"/>
      <c r="T113" s="77" t="s">
        <v>663</v>
      </c>
      <c r="U113" s="6"/>
      <c r="V113" s="6"/>
      <c r="W113" s="6"/>
      <c r="X113" s="6"/>
      <c r="AG113" s="309"/>
      <c r="AH113" s="309"/>
      <c r="AI113" s="309"/>
      <c r="AJ113" s="309"/>
      <c r="AK113" s="309"/>
      <c r="AL113" s="309"/>
      <c r="AM113" s="309"/>
      <c r="AN113" s="309"/>
      <c r="AO113" s="309"/>
    </row>
    <row r="114" spans="1:50" ht="11.25" customHeight="1">
      <c r="A114" s="309"/>
      <c r="B114" s="541"/>
      <c r="C114" s="544"/>
      <c r="D114" s="544"/>
      <c r="E114" s="544"/>
      <c r="F114" s="544"/>
      <c r="G114" s="541"/>
      <c r="H114" s="309"/>
      <c r="I114" s="309"/>
      <c r="J114" s="309"/>
      <c r="K114" s="309"/>
      <c r="L114" s="309"/>
      <c r="M114" s="309"/>
      <c r="N114" s="309"/>
      <c r="O114" s="309"/>
      <c r="P114" s="309"/>
      <c r="Q114" s="309"/>
      <c r="R114" s="309"/>
      <c r="T114" s="5" t="s">
        <v>286</v>
      </c>
      <c r="U114" s="6"/>
      <c r="V114" s="6"/>
      <c r="W114" s="6"/>
      <c r="X114" s="6"/>
      <c r="AG114" s="309"/>
      <c r="AH114" s="309"/>
      <c r="AI114" s="309"/>
      <c r="AJ114" s="309"/>
      <c r="AK114" s="309"/>
      <c r="AL114" s="309"/>
      <c r="AM114" s="309"/>
      <c r="AN114" s="309"/>
      <c r="AO114" s="309"/>
    </row>
    <row r="115" spans="1:50" ht="11.25" customHeight="1">
      <c r="A115" s="309"/>
      <c r="B115" s="541"/>
      <c r="C115" s="544"/>
      <c r="D115" s="544"/>
      <c r="E115" s="544"/>
      <c r="F115" s="544"/>
      <c r="G115" s="541"/>
      <c r="H115" s="309"/>
      <c r="I115" s="309"/>
      <c r="J115" s="309"/>
      <c r="K115" s="309"/>
      <c r="L115" s="309"/>
      <c r="M115" s="309"/>
      <c r="N115" s="309"/>
      <c r="O115" s="309"/>
      <c r="P115" s="309"/>
      <c r="Q115" s="309"/>
      <c r="R115" s="309"/>
      <c r="T115" s="6" t="s">
        <v>3369</v>
      </c>
      <c r="U115" s="6"/>
      <c r="V115" s="6"/>
      <c r="W115" s="6"/>
      <c r="X115" s="6"/>
      <c r="AG115" s="309"/>
      <c r="AH115" s="309"/>
      <c r="AI115" s="309"/>
      <c r="AJ115" s="309"/>
      <c r="AK115" s="309"/>
      <c r="AL115" s="309"/>
      <c r="AM115" s="309"/>
      <c r="AN115" s="309"/>
      <c r="AO115" s="309"/>
    </row>
    <row r="116" spans="1:50" ht="11.25" customHeight="1">
      <c r="A116" s="309"/>
      <c r="B116" s="541"/>
      <c r="C116" s="544"/>
      <c r="D116" s="544"/>
      <c r="E116" s="544"/>
      <c r="F116" s="544"/>
      <c r="G116" s="541"/>
      <c r="H116" s="309"/>
      <c r="I116" s="309"/>
      <c r="J116" s="309"/>
      <c r="K116" s="309"/>
      <c r="L116" s="309"/>
      <c r="M116" s="309"/>
      <c r="N116" s="309"/>
      <c r="O116" s="309"/>
      <c r="P116" s="309"/>
      <c r="Q116" s="309"/>
      <c r="R116" s="309"/>
      <c r="T116" s="82"/>
      <c r="U116" s="6"/>
      <c r="V116" s="6"/>
      <c r="W116" s="6"/>
      <c r="X116" s="6"/>
      <c r="AG116" s="309"/>
      <c r="AH116" s="309"/>
      <c r="AI116" s="309"/>
      <c r="AJ116" s="309"/>
      <c r="AK116" s="309"/>
      <c r="AL116" s="309"/>
      <c r="AM116" s="309"/>
      <c r="AN116" s="309"/>
      <c r="AO116" s="309"/>
    </row>
    <row r="117" spans="1:50" ht="11.25" customHeight="1">
      <c r="A117" s="309"/>
      <c r="B117" s="541"/>
      <c r="C117" s="544"/>
      <c r="D117" s="544"/>
      <c r="E117" s="544"/>
      <c r="F117" s="544"/>
      <c r="G117" s="541"/>
      <c r="H117" s="309"/>
      <c r="I117" s="309"/>
      <c r="J117" s="309"/>
      <c r="K117" s="309"/>
      <c r="L117" s="309"/>
      <c r="M117" s="309"/>
      <c r="N117" s="309"/>
      <c r="O117" s="309"/>
      <c r="P117" s="309"/>
      <c r="Q117" s="309"/>
      <c r="R117" s="309"/>
      <c r="T117" s="288" t="s">
        <v>310</v>
      </c>
      <c r="U117" s="777" t="s">
        <v>311</v>
      </c>
      <c r="V117" s="9"/>
      <c r="W117" s="9"/>
      <c r="X117" s="9"/>
      <c r="Y117" s="9"/>
      <c r="Z117" s="9"/>
      <c r="AA117" s="9"/>
      <c r="AB117" s="9"/>
      <c r="AC117" s="9"/>
      <c r="AD117" s="9"/>
      <c r="AE117" s="22"/>
      <c r="AG117" s="309"/>
      <c r="AH117" s="309"/>
      <c r="AI117" s="309"/>
      <c r="AJ117" s="309"/>
      <c r="AK117" s="309"/>
      <c r="AL117" s="309"/>
      <c r="AM117" s="309"/>
      <c r="AN117" s="309"/>
      <c r="AO117" s="309"/>
    </row>
    <row r="118" spans="1:50" ht="11" customHeight="1">
      <c r="A118" s="309"/>
      <c r="B118" s="540"/>
      <c r="C118" s="402"/>
      <c r="D118" s="402"/>
      <c r="E118" s="402"/>
      <c r="F118" s="402"/>
      <c r="G118" s="541"/>
      <c r="H118" s="309"/>
      <c r="I118" s="309"/>
      <c r="J118" s="309"/>
      <c r="K118" s="309"/>
      <c r="L118" s="309"/>
      <c r="M118" s="309"/>
      <c r="N118" s="309"/>
      <c r="O118" s="309"/>
      <c r="P118" s="309"/>
      <c r="Q118" s="309"/>
      <c r="R118" s="309"/>
      <c r="T118" s="778" t="s">
        <v>789</v>
      </c>
      <c r="U118" s="848" t="s">
        <v>242</v>
      </c>
      <c r="V118" s="848" t="s">
        <v>573</v>
      </c>
      <c r="W118" s="848" t="s">
        <v>466</v>
      </c>
      <c r="X118" s="848" t="s">
        <v>200</v>
      </c>
      <c r="Y118" s="848" t="s">
        <v>3186</v>
      </c>
      <c r="Z118" s="781"/>
      <c r="AA118" s="848" t="s">
        <v>38</v>
      </c>
      <c r="AB118" s="848" t="s">
        <v>1041</v>
      </c>
      <c r="AC118" s="848" t="s">
        <v>1906</v>
      </c>
      <c r="AD118" s="848" t="s">
        <v>2719</v>
      </c>
      <c r="AE118" s="849" t="s">
        <v>402</v>
      </c>
      <c r="AF118" s="756"/>
      <c r="AG118" s="309"/>
      <c r="AH118" s="309"/>
      <c r="AI118" s="309"/>
      <c r="AJ118" s="309"/>
      <c r="AK118" s="309"/>
      <c r="AL118" s="309"/>
      <c r="AM118" s="309"/>
      <c r="AN118" s="309"/>
      <c r="AO118" s="309"/>
    </row>
    <row r="119" spans="1:50" ht="11" customHeight="1">
      <c r="A119" s="309"/>
      <c r="B119" s="541"/>
      <c r="C119" s="542"/>
      <c r="D119" s="542"/>
      <c r="E119" s="542"/>
      <c r="F119" s="542"/>
      <c r="G119" s="541"/>
      <c r="H119" s="309"/>
      <c r="I119" s="309"/>
      <c r="J119" s="309"/>
      <c r="K119" s="309"/>
      <c r="L119" s="309"/>
      <c r="M119" s="309"/>
      <c r="N119" s="309"/>
      <c r="O119" s="309"/>
      <c r="P119" s="309"/>
      <c r="Q119" s="309"/>
      <c r="R119" s="309"/>
      <c r="T119" s="779" t="s">
        <v>3609</v>
      </c>
      <c r="U119" s="780">
        <f>X52</f>
        <v>663</v>
      </c>
      <c r="V119" s="781">
        <f>U122</f>
        <v>676</v>
      </c>
      <c r="W119" s="781">
        <f>V122</f>
        <v>685</v>
      </c>
      <c r="X119" s="781">
        <f>W122</f>
        <v>703</v>
      </c>
      <c r="Y119" s="781">
        <f>X122</f>
        <v>722</v>
      </c>
      <c r="Z119" s="781"/>
      <c r="AA119" s="781">
        <f>Y122</f>
        <v>731</v>
      </c>
      <c r="AB119" s="781">
        <f>AA122</f>
        <v>743</v>
      </c>
      <c r="AC119" s="781">
        <f>AB122</f>
        <v>755</v>
      </c>
      <c r="AD119" s="781">
        <f>AC122</f>
        <v>764</v>
      </c>
      <c r="AE119" s="782">
        <f>AD122</f>
        <v>775</v>
      </c>
      <c r="AF119" s="756"/>
      <c r="AG119" s="309"/>
      <c r="AH119" s="309"/>
      <c r="AI119" s="309"/>
      <c r="AJ119" s="309"/>
      <c r="AK119" s="309"/>
      <c r="AL119" s="309"/>
      <c r="AM119" s="309"/>
      <c r="AN119" s="309"/>
      <c r="AO119" s="309"/>
    </row>
    <row r="120" spans="1:50" ht="11" customHeight="1">
      <c r="A120" s="309"/>
      <c r="B120" s="541"/>
      <c r="C120" s="542"/>
      <c r="D120" s="542"/>
      <c r="E120" s="542"/>
      <c r="F120" s="542"/>
      <c r="G120" s="541"/>
      <c r="H120" s="309"/>
      <c r="I120" s="309"/>
      <c r="J120" s="309"/>
      <c r="K120" s="309"/>
      <c r="L120" s="309"/>
      <c r="M120" s="309"/>
      <c r="N120" s="309"/>
      <c r="O120" s="309"/>
      <c r="P120" s="309"/>
      <c r="Q120" s="309"/>
      <c r="R120" s="309"/>
      <c r="T120" s="783" t="s">
        <v>3611</v>
      </c>
      <c r="U120" s="781">
        <v>15</v>
      </c>
      <c r="V120" s="781">
        <v>10</v>
      </c>
      <c r="W120" s="781">
        <v>20</v>
      </c>
      <c r="X120" s="781">
        <v>20</v>
      </c>
      <c r="Y120" s="781">
        <v>11</v>
      </c>
      <c r="Z120" s="781"/>
      <c r="AA120" s="781">
        <v>13</v>
      </c>
      <c r="AB120" s="781">
        <v>13</v>
      </c>
      <c r="AC120" s="781">
        <v>11</v>
      </c>
      <c r="AD120" s="781">
        <v>14</v>
      </c>
      <c r="AE120" s="782">
        <v>6</v>
      </c>
      <c r="AF120" s="756"/>
      <c r="AG120" s="309"/>
      <c r="AH120" s="309"/>
      <c r="AI120" s="309"/>
      <c r="AJ120" s="309"/>
      <c r="AK120" s="309"/>
      <c r="AL120" s="309"/>
      <c r="AM120" s="309"/>
      <c r="AN120" s="309"/>
      <c r="AO120" s="309"/>
    </row>
    <row r="121" spans="1:50" ht="11" customHeight="1">
      <c r="A121" s="309"/>
      <c r="B121" s="541"/>
      <c r="C121" s="542"/>
      <c r="D121" s="542"/>
      <c r="E121" s="542"/>
      <c r="F121" s="542"/>
      <c r="G121" s="541"/>
      <c r="H121" s="309"/>
      <c r="I121" s="309"/>
      <c r="J121" s="309"/>
      <c r="K121" s="309"/>
      <c r="L121" s="309"/>
      <c r="M121" s="309"/>
      <c r="N121" s="309"/>
      <c r="O121" s="309"/>
      <c r="P121" s="309"/>
      <c r="Q121" s="309"/>
      <c r="R121" s="309"/>
      <c r="T121" s="783" t="s">
        <v>3679</v>
      </c>
      <c r="U121" s="781">
        <v>2</v>
      </c>
      <c r="V121" s="781">
        <v>1</v>
      </c>
      <c r="W121" s="781">
        <v>2</v>
      </c>
      <c r="X121" s="781">
        <v>1</v>
      </c>
      <c r="Y121" s="781">
        <v>2</v>
      </c>
      <c r="Z121" s="781"/>
      <c r="AA121" s="781">
        <v>1</v>
      </c>
      <c r="AB121" s="781">
        <v>1</v>
      </c>
      <c r="AC121" s="781">
        <v>2</v>
      </c>
      <c r="AD121" s="781">
        <v>3</v>
      </c>
      <c r="AE121" s="782">
        <v>4</v>
      </c>
      <c r="AF121" s="756"/>
      <c r="AG121" s="309"/>
      <c r="AH121" s="309"/>
      <c r="AI121" s="309"/>
      <c r="AJ121" s="309"/>
      <c r="AK121" s="309"/>
      <c r="AL121" s="309"/>
      <c r="AM121" s="309"/>
      <c r="AN121" s="309"/>
      <c r="AO121" s="309"/>
    </row>
    <row r="122" spans="1:50" ht="11" customHeight="1">
      <c r="A122" s="309"/>
      <c r="B122" s="541"/>
      <c r="C122" s="542"/>
      <c r="D122" s="542"/>
      <c r="E122" s="542"/>
      <c r="F122" s="542"/>
      <c r="G122" s="541"/>
      <c r="H122" s="309"/>
      <c r="I122" s="309"/>
      <c r="J122" s="309"/>
      <c r="K122" s="309"/>
      <c r="L122" s="309"/>
      <c r="M122" s="309"/>
      <c r="N122" s="309"/>
      <c r="O122" s="309"/>
      <c r="P122" s="309"/>
      <c r="Q122" s="309"/>
      <c r="R122" s="309"/>
      <c r="T122" s="779" t="s">
        <v>3610</v>
      </c>
      <c r="U122" s="781">
        <f>U119+U120-U121</f>
        <v>676</v>
      </c>
      <c r="V122" s="781">
        <f>V119+V120-V121</f>
        <v>685</v>
      </c>
      <c r="W122" s="781">
        <f>W119+W120-W121</f>
        <v>703</v>
      </c>
      <c r="X122" s="781">
        <f>X119+X120-X121</f>
        <v>722</v>
      </c>
      <c r="Y122" s="781">
        <f>Y119+Y120-Y121</f>
        <v>731</v>
      </c>
      <c r="Z122" s="781"/>
      <c r="AA122" s="781">
        <f>AA119+AA120-AA121</f>
        <v>743</v>
      </c>
      <c r="AB122" s="781">
        <f>AB119+AB120-AB121</f>
        <v>755</v>
      </c>
      <c r="AC122" s="781">
        <f>AC119+AC120-AC121</f>
        <v>764</v>
      </c>
      <c r="AD122" s="781">
        <f>AD119+AD120-AD121</f>
        <v>775</v>
      </c>
      <c r="AE122" s="782">
        <f>AE119+AE120-AE121</f>
        <v>777</v>
      </c>
      <c r="AF122" s="756"/>
      <c r="AG122" s="309"/>
      <c r="AH122" s="309"/>
      <c r="AI122" s="309"/>
      <c r="AJ122" s="309"/>
      <c r="AK122" s="309"/>
      <c r="AL122" s="309"/>
      <c r="AM122" s="309"/>
      <c r="AN122" s="309"/>
      <c r="AO122" s="309"/>
    </row>
    <row r="123" spans="1:50" ht="11" customHeight="1">
      <c r="A123" s="309"/>
      <c r="B123" s="541"/>
      <c r="C123" s="542"/>
      <c r="D123" s="542"/>
      <c r="E123" s="542"/>
      <c r="F123" s="542"/>
      <c r="G123" s="541"/>
      <c r="H123" s="70"/>
      <c r="I123" s="309"/>
      <c r="J123" s="309"/>
      <c r="K123" s="309"/>
      <c r="L123" s="309"/>
      <c r="M123" s="309"/>
      <c r="N123" s="309"/>
      <c r="O123" s="309"/>
      <c r="P123" s="309"/>
      <c r="Q123" s="309"/>
      <c r="R123" s="309"/>
      <c r="T123" s="783" t="s">
        <v>1001</v>
      </c>
      <c r="U123" s="781"/>
      <c r="V123" s="781"/>
      <c r="W123" s="781"/>
      <c r="X123" s="781"/>
      <c r="Y123" s="781"/>
      <c r="Z123" s="781"/>
      <c r="AA123" s="781"/>
      <c r="AB123" s="781"/>
      <c r="AC123" s="781"/>
      <c r="AD123" s="781"/>
      <c r="AE123" s="782"/>
      <c r="AF123" s="756"/>
      <c r="AG123" s="309"/>
      <c r="AH123" s="309"/>
      <c r="AI123" s="309"/>
      <c r="AJ123" s="309"/>
      <c r="AK123" s="309"/>
      <c r="AL123" s="309"/>
      <c r="AM123" s="309"/>
      <c r="AN123" s="309"/>
      <c r="AO123" s="309"/>
    </row>
    <row r="124" spans="1:50" ht="11" customHeight="1">
      <c r="A124" s="309"/>
      <c r="B124" s="541"/>
      <c r="C124" s="542"/>
      <c r="D124" s="542"/>
      <c r="E124" s="542"/>
      <c r="F124" s="542"/>
      <c r="G124" s="541"/>
      <c r="H124" s="70" t="s">
        <v>1860</v>
      </c>
      <c r="I124" s="309"/>
      <c r="J124" s="309"/>
      <c r="K124" s="309"/>
      <c r="L124" s="309"/>
      <c r="M124" s="309"/>
      <c r="N124" s="309"/>
      <c r="O124" s="309"/>
      <c r="P124" s="309"/>
      <c r="Q124" s="309"/>
      <c r="R124" s="309"/>
      <c r="T124" s="784" t="s">
        <v>2833</v>
      </c>
      <c r="U124" s="785"/>
      <c r="V124" s="785"/>
      <c r="W124" s="785"/>
      <c r="X124" s="785"/>
      <c r="Y124" s="785"/>
      <c r="Z124" s="785"/>
      <c r="AA124" s="785"/>
      <c r="AB124" s="785"/>
      <c r="AC124" s="785"/>
      <c r="AD124" s="785"/>
      <c r="AE124" s="850"/>
      <c r="AF124" s="756"/>
      <c r="AG124" s="309"/>
      <c r="AH124" s="541"/>
      <c r="AI124" s="542"/>
      <c r="AJ124" s="542"/>
      <c r="AK124" s="542"/>
      <c r="AL124" s="542"/>
      <c r="AM124" s="541"/>
      <c r="AN124" s="70" t="s">
        <v>1860</v>
      </c>
      <c r="AO124" s="309"/>
      <c r="AP124" s="309"/>
      <c r="AQ124" s="309"/>
      <c r="AR124" s="309"/>
      <c r="AS124" s="309"/>
      <c r="AT124" s="309"/>
      <c r="AU124" s="309"/>
      <c r="AV124" s="309"/>
      <c r="AW124" s="309"/>
      <c r="AX124" s="309"/>
    </row>
    <row r="125" spans="1:50" ht="11.25" customHeight="1">
      <c r="A125" s="541"/>
      <c r="B125" s="544"/>
      <c r="C125" s="544"/>
      <c r="D125" s="544"/>
      <c r="E125" s="544"/>
      <c r="F125" s="147"/>
      <c r="G125" s="147"/>
      <c r="H125" s="147"/>
      <c r="I125" s="147"/>
      <c r="J125" s="147"/>
      <c r="K125" s="147"/>
      <c r="L125" s="147"/>
      <c r="M125" s="147"/>
      <c r="N125" s="147"/>
      <c r="T125" s="6"/>
    </row>
    <row r="126" spans="1:50">
      <c r="A126" s="541"/>
      <c r="B126" s="544"/>
      <c r="C126" s="544"/>
      <c r="D126" s="544"/>
      <c r="E126" s="544"/>
      <c r="F126" s="147"/>
      <c r="G126" s="147"/>
      <c r="H126" s="147"/>
      <c r="I126" s="147"/>
      <c r="J126" s="147"/>
      <c r="K126" s="147"/>
      <c r="L126" s="147"/>
      <c r="M126" s="147"/>
      <c r="N126" s="147"/>
    </row>
    <row r="127" spans="1:50">
      <c r="A127" s="541"/>
      <c r="B127" s="544"/>
      <c r="C127" s="544"/>
      <c r="D127" s="544"/>
      <c r="E127" s="544"/>
      <c r="F127" s="147"/>
      <c r="G127" s="147"/>
      <c r="H127" s="147"/>
      <c r="I127" s="147"/>
      <c r="J127" s="147"/>
      <c r="K127" s="147"/>
      <c r="L127" s="147"/>
      <c r="M127" s="147"/>
      <c r="N127" s="147"/>
    </row>
    <row r="128" spans="1:50">
      <c r="A128" s="541"/>
      <c r="B128" s="544"/>
      <c r="C128" s="544"/>
      <c r="D128" s="544"/>
      <c r="E128" s="544"/>
      <c r="F128" s="147"/>
      <c r="G128" s="147"/>
      <c r="H128" s="147"/>
      <c r="I128" s="147"/>
      <c r="J128" s="147"/>
      <c r="K128" s="147"/>
      <c r="L128" s="147"/>
      <c r="M128" s="147"/>
      <c r="N128" s="147"/>
    </row>
    <row r="129" spans="1:14">
      <c r="A129" s="541"/>
      <c r="B129" s="544"/>
      <c r="C129" s="544"/>
      <c r="D129" s="544"/>
      <c r="E129" s="544"/>
      <c r="F129" s="147"/>
      <c r="G129" s="147"/>
      <c r="H129" s="147"/>
      <c r="I129" s="147"/>
      <c r="J129" s="147"/>
      <c r="K129" s="147"/>
      <c r="L129" s="147"/>
      <c r="M129" s="147"/>
      <c r="N129" s="147"/>
    </row>
    <row r="130" spans="1:14">
      <c r="A130" s="541"/>
      <c r="B130" s="544"/>
      <c r="C130" s="544"/>
      <c r="D130" s="544"/>
      <c r="E130" s="544"/>
      <c r="F130" s="147"/>
      <c r="G130" s="147"/>
      <c r="H130" s="147"/>
      <c r="I130" s="147"/>
      <c r="J130" s="147"/>
      <c r="K130" s="147"/>
      <c r="L130" s="147"/>
      <c r="M130" s="147"/>
      <c r="N130" s="147"/>
    </row>
    <row r="131" spans="1:14">
      <c r="A131" s="541"/>
      <c r="B131" s="544"/>
      <c r="C131" s="544"/>
      <c r="D131" s="544"/>
      <c r="E131" s="544"/>
      <c r="F131" s="147"/>
      <c r="G131" s="147"/>
      <c r="H131" s="147"/>
      <c r="I131" s="147"/>
      <c r="J131" s="147"/>
      <c r="K131" s="147"/>
      <c r="L131" s="147"/>
      <c r="M131" s="147"/>
      <c r="N131" s="147"/>
    </row>
    <row r="132" spans="1:14">
      <c r="A132" s="541"/>
      <c r="B132" s="544"/>
      <c r="C132" s="544"/>
      <c r="D132" s="544"/>
      <c r="E132" s="544"/>
      <c r="F132" s="147"/>
      <c r="G132" s="147"/>
      <c r="H132" s="147"/>
      <c r="I132" s="147"/>
      <c r="J132" s="147"/>
      <c r="K132" s="147"/>
      <c r="L132" s="147"/>
      <c r="M132" s="147"/>
      <c r="N132" s="147"/>
    </row>
    <row r="133" spans="1:14">
      <c r="A133" s="541"/>
      <c r="B133" s="544"/>
      <c r="C133" s="544"/>
      <c r="D133" s="544"/>
      <c r="E133" s="544"/>
      <c r="F133" s="147"/>
      <c r="G133" s="147"/>
      <c r="H133" s="147"/>
      <c r="I133" s="147"/>
      <c r="J133" s="147"/>
      <c r="K133" s="147"/>
      <c r="L133" s="147"/>
      <c r="M133" s="147"/>
      <c r="N133" s="147"/>
    </row>
    <row r="134" spans="1:14">
      <c r="A134" s="541"/>
      <c r="B134" s="544"/>
      <c r="C134" s="544"/>
      <c r="D134" s="544"/>
      <c r="E134" s="544"/>
      <c r="F134" s="147"/>
      <c r="G134" s="147"/>
      <c r="H134" s="147"/>
      <c r="I134" s="147"/>
      <c r="J134" s="147"/>
      <c r="K134" s="147"/>
      <c r="L134" s="147"/>
      <c r="M134" s="147"/>
      <c r="N134" s="147"/>
    </row>
    <row r="135" spans="1:14">
      <c r="A135" s="541"/>
      <c r="B135" s="544"/>
      <c r="C135" s="544"/>
      <c r="D135" s="544"/>
      <c r="E135" s="544"/>
      <c r="F135" s="147"/>
      <c r="G135" s="147"/>
      <c r="H135" s="147"/>
      <c r="I135" s="147"/>
      <c r="J135" s="147"/>
      <c r="K135" s="147"/>
      <c r="L135" s="147"/>
      <c r="M135" s="147"/>
      <c r="N135" s="147"/>
    </row>
    <row r="136" spans="1:14">
      <c r="A136" s="541"/>
      <c r="B136" s="544"/>
      <c r="C136" s="544"/>
      <c r="D136" s="544"/>
      <c r="E136" s="544"/>
      <c r="F136" s="147"/>
      <c r="G136" s="147"/>
      <c r="H136" s="147"/>
      <c r="I136" s="147"/>
      <c r="J136" s="147"/>
      <c r="K136" s="147"/>
      <c r="L136" s="147"/>
      <c r="M136" s="147"/>
      <c r="N136" s="147"/>
    </row>
    <row r="137" spans="1:14">
      <c r="A137" s="541"/>
      <c r="B137" s="544"/>
      <c r="C137" s="544"/>
      <c r="D137" s="544"/>
      <c r="E137" s="544"/>
      <c r="F137" s="147"/>
      <c r="G137" s="147"/>
      <c r="H137" s="147"/>
      <c r="I137" s="147"/>
      <c r="J137" s="147"/>
      <c r="K137" s="147"/>
      <c r="L137" s="147"/>
      <c r="M137" s="147"/>
      <c r="N137" s="147"/>
    </row>
    <row r="138" spans="1:14">
      <c r="A138" s="541"/>
      <c r="B138" s="544"/>
      <c r="C138" s="544"/>
      <c r="D138" s="544"/>
      <c r="E138" s="544"/>
      <c r="F138" s="147"/>
      <c r="G138" s="147"/>
      <c r="H138" s="147"/>
      <c r="I138" s="147"/>
      <c r="J138" s="147"/>
      <c r="K138" s="147"/>
      <c r="L138" s="147"/>
      <c r="M138" s="147"/>
      <c r="N138" s="147"/>
    </row>
    <row r="139" spans="1:14">
      <c r="A139" s="541"/>
      <c r="B139" s="544"/>
      <c r="C139" s="544"/>
      <c r="D139" s="544"/>
      <c r="E139" s="544"/>
      <c r="F139" s="147"/>
      <c r="G139" s="147"/>
      <c r="H139" s="147"/>
      <c r="I139" s="147"/>
      <c r="J139" s="147"/>
      <c r="K139" s="147"/>
      <c r="L139" s="147"/>
      <c r="M139" s="147"/>
      <c r="N139" s="147"/>
    </row>
    <row r="140" spans="1:14">
      <c r="A140" s="540"/>
      <c r="B140" s="602"/>
      <c r="C140" s="602"/>
      <c r="D140" s="602"/>
      <c r="E140" s="402"/>
      <c r="F140" s="147"/>
      <c r="G140" s="147"/>
      <c r="H140" s="147"/>
      <c r="I140" s="147"/>
      <c r="J140" s="147"/>
      <c r="K140" s="147"/>
      <c r="L140" s="147"/>
      <c r="M140" s="147"/>
      <c r="N140" s="147"/>
    </row>
    <row r="141" spans="1:14">
      <c r="A141" s="603"/>
      <c r="B141" s="7"/>
      <c r="C141" s="7"/>
      <c r="D141" s="7"/>
      <c r="E141" s="7"/>
      <c r="F141" s="147"/>
      <c r="G141" s="147"/>
      <c r="H141" s="147"/>
      <c r="I141" s="147"/>
      <c r="J141" s="147"/>
      <c r="K141" s="147"/>
      <c r="L141" s="147"/>
      <c r="M141" s="147"/>
      <c r="N141" s="147"/>
    </row>
    <row r="142" spans="1:14">
      <c r="A142" s="124"/>
      <c r="B142" s="7"/>
      <c r="C142" s="7"/>
      <c r="D142" s="7"/>
      <c r="E142" s="7"/>
      <c r="F142" s="147"/>
      <c r="G142" s="147"/>
      <c r="H142" s="147"/>
      <c r="I142" s="147"/>
      <c r="J142" s="147"/>
      <c r="K142" s="147"/>
      <c r="L142" s="147"/>
      <c r="M142" s="147"/>
      <c r="N142" s="147"/>
    </row>
    <row r="143" spans="1:14">
      <c r="A143" s="124"/>
      <c r="B143" s="7"/>
      <c r="C143" s="7"/>
      <c r="D143" s="7"/>
      <c r="E143" s="7"/>
      <c r="F143" s="147"/>
      <c r="G143" s="147"/>
      <c r="H143" s="147"/>
      <c r="I143" s="147"/>
      <c r="J143" s="147"/>
      <c r="K143" s="147"/>
      <c r="L143" s="147"/>
      <c r="M143" s="147"/>
      <c r="N143" s="147"/>
    </row>
    <row r="144" spans="1:14">
      <c r="A144" s="124"/>
      <c r="B144" s="7"/>
      <c r="C144" s="7"/>
      <c r="D144" s="7"/>
      <c r="E144" s="7"/>
      <c r="F144" s="147"/>
      <c r="G144" s="147"/>
      <c r="H144" s="147"/>
      <c r="I144" s="147"/>
      <c r="J144" s="147"/>
      <c r="K144" s="147"/>
      <c r="L144" s="147"/>
      <c r="M144" s="147"/>
      <c r="N144" s="147"/>
    </row>
    <row r="145" spans="1:14">
      <c r="A145" s="124"/>
      <c r="B145" s="7"/>
      <c r="C145" s="7"/>
      <c r="D145" s="7"/>
      <c r="E145" s="7"/>
      <c r="F145" s="147"/>
      <c r="G145" s="147"/>
      <c r="H145" s="147"/>
      <c r="I145" s="147"/>
      <c r="J145" s="147"/>
      <c r="K145" s="147"/>
      <c r="L145" s="147"/>
      <c r="M145" s="147"/>
      <c r="N145" s="147"/>
    </row>
  </sheetData>
  <hyperlinks>
    <hyperlink ref="AJ84" r:id="rId1"/>
  </hyperlinks>
  <pageMargins left="0.75" right="0.75" top="0.48" bottom="0.44" header="0.46" footer="0.46"/>
  <pageSetup orientation="landscape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6"/>
  <sheetViews>
    <sheetView workbookViewId="0">
      <pane xSplit="1" ySplit="1" topLeftCell="B171" activePane="bottomRight" state="frozen"/>
      <selection pane="topRight"/>
      <selection pane="bottomLeft"/>
      <selection pane="bottomRight" activeCell="B183" sqref="B183"/>
    </sheetView>
  </sheetViews>
  <sheetFormatPr baseColWidth="10" defaultColWidth="8.83203125" defaultRowHeight="12" x14ac:dyDescent="0"/>
  <cols>
    <col min="1" max="1" width="2.6640625" customWidth="1"/>
    <col min="11" max="11" width="6.6640625" customWidth="1"/>
  </cols>
  <sheetData>
    <row r="1" spans="1:3">
      <c r="A1" s="12"/>
      <c r="B1" s="87" t="s">
        <v>2072</v>
      </c>
    </row>
    <row r="2" spans="1:3" ht="2" customHeight="1">
      <c r="A2" s="12"/>
      <c r="B2" s="87"/>
    </row>
    <row r="3" spans="1:3">
      <c r="B3" s="10">
        <v>39447</v>
      </c>
      <c r="C3" t="s">
        <v>3377</v>
      </c>
    </row>
    <row r="4" spans="1:3">
      <c r="B4" s="10">
        <v>39447</v>
      </c>
      <c r="C4" t="s">
        <v>3015</v>
      </c>
    </row>
    <row r="5" spans="1:3">
      <c r="B5" s="10">
        <v>39449</v>
      </c>
      <c r="C5" t="s">
        <v>2564</v>
      </c>
    </row>
    <row r="6" spans="1:3">
      <c r="B6" s="10">
        <v>39449</v>
      </c>
      <c r="C6" t="s">
        <v>2227</v>
      </c>
    </row>
    <row r="7" spans="1:3">
      <c r="B7" s="10">
        <v>39451</v>
      </c>
      <c r="C7" s="12" t="s">
        <v>95</v>
      </c>
    </row>
    <row r="8" spans="1:3">
      <c r="B8" s="10">
        <v>39452</v>
      </c>
      <c r="C8" t="s">
        <v>1755</v>
      </c>
    </row>
    <row r="9" spans="1:3">
      <c r="B9" s="10">
        <v>39461</v>
      </c>
      <c r="C9" t="s">
        <v>3217</v>
      </c>
    </row>
    <row r="10" spans="1:3">
      <c r="B10" s="10">
        <v>39491</v>
      </c>
      <c r="C10" s="12" t="s">
        <v>1269</v>
      </c>
    </row>
    <row r="11" spans="1:3">
      <c r="B11" s="10">
        <v>39491</v>
      </c>
      <c r="C11" t="s">
        <v>1446</v>
      </c>
    </row>
    <row r="12" spans="1:3">
      <c r="B12" s="10">
        <v>39504</v>
      </c>
      <c r="C12" t="s">
        <v>1633</v>
      </c>
    </row>
    <row r="13" spans="1:3">
      <c r="B13" s="10">
        <v>39506</v>
      </c>
      <c r="C13" t="s">
        <v>2692</v>
      </c>
    </row>
    <row r="14" spans="1:3">
      <c r="B14" s="10">
        <v>39527</v>
      </c>
      <c r="C14" s="12" t="s">
        <v>1357</v>
      </c>
    </row>
    <row r="15" spans="1:3">
      <c r="B15" s="68">
        <v>39721</v>
      </c>
      <c r="C15" s="69" t="s">
        <v>3093</v>
      </c>
    </row>
    <row r="16" spans="1:3">
      <c r="B16" s="68">
        <v>39722</v>
      </c>
      <c r="C16" s="70" t="s">
        <v>365</v>
      </c>
    </row>
    <row r="17" spans="2:3">
      <c r="B17" s="68">
        <v>39753</v>
      </c>
      <c r="C17" s="69" t="s">
        <v>3536</v>
      </c>
    </row>
    <row r="18" spans="2:3">
      <c r="B18" s="68">
        <v>39771</v>
      </c>
      <c r="C18" s="69" t="s">
        <v>7</v>
      </c>
    </row>
    <row r="19" spans="2:3">
      <c r="B19" s="10">
        <v>39785</v>
      </c>
      <c r="C19" t="s">
        <v>2040</v>
      </c>
    </row>
    <row r="20" spans="2:3">
      <c r="B20" s="10">
        <v>39843</v>
      </c>
      <c r="C20" t="s">
        <v>865</v>
      </c>
    </row>
    <row r="21" spans="2:3">
      <c r="B21" s="10">
        <v>39859</v>
      </c>
      <c r="C21" s="12" t="s">
        <v>66</v>
      </c>
    </row>
    <row r="22" spans="2:3">
      <c r="B22" s="10">
        <v>39962</v>
      </c>
      <c r="C22" t="s">
        <v>2254</v>
      </c>
    </row>
    <row r="23" spans="2:3">
      <c r="B23" s="10">
        <v>39988</v>
      </c>
      <c r="C23" t="s">
        <v>3712</v>
      </c>
    </row>
    <row r="24" spans="2:3">
      <c r="B24" s="10">
        <v>40303</v>
      </c>
      <c r="C24" s="12" t="s">
        <v>3245</v>
      </c>
    </row>
    <row r="25" spans="2:3">
      <c r="B25" s="10">
        <v>40319</v>
      </c>
      <c r="C25" t="s">
        <v>255</v>
      </c>
    </row>
    <row r="26" spans="2:3">
      <c r="B26" s="10">
        <v>40325</v>
      </c>
      <c r="C26" t="s">
        <v>77</v>
      </c>
    </row>
    <row r="27" spans="2:3">
      <c r="B27" s="10">
        <v>40357</v>
      </c>
      <c r="C27" s="90" t="s">
        <v>730</v>
      </c>
    </row>
    <row r="28" spans="2:3">
      <c r="B28" s="10">
        <v>40357</v>
      </c>
      <c r="C28" s="12" t="s">
        <v>700</v>
      </c>
    </row>
    <row r="29" spans="2:3">
      <c r="B29" s="10">
        <v>40365</v>
      </c>
      <c r="C29" t="s">
        <v>1656</v>
      </c>
    </row>
    <row r="30" spans="2:3">
      <c r="B30" s="10">
        <v>40365</v>
      </c>
      <c r="C30" t="s">
        <v>623</v>
      </c>
    </row>
    <row r="31" spans="2:3">
      <c r="B31" s="10">
        <v>40371</v>
      </c>
      <c r="C31" s="12" t="s">
        <v>800</v>
      </c>
    </row>
    <row r="32" spans="2:3">
      <c r="B32" s="10">
        <v>40371</v>
      </c>
      <c r="C32" t="s">
        <v>2932</v>
      </c>
    </row>
    <row r="33" spans="2:3">
      <c r="B33" s="10">
        <v>40372</v>
      </c>
      <c r="C33" s="12" t="s">
        <v>817</v>
      </c>
    </row>
    <row r="34" spans="2:3">
      <c r="B34" s="10">
        <v>40378</v>
      </c>
      <c r="C34" t="s">
        <v>2504</v>
      </c>
    </row>
    <row r="35" spans="2:3">
      <c r="B35" s="10">
        <v>40382</v>
      </c>
      <c r="C35" t="s">
        <v>1641</v>
      </c>
    </row>
    <row r="36" spans="2:3">
      <c r="B36" s="10">
        <v>40382</v>
      </c>
      <c r="C36" s="12" t="s">
        <v>3020</v>
      </c>
    </row>
    <row r="37" spans="2:3">
      <c r="B37" s="10">
        <v>40386</v>
      </c>
      <c r="C37" s="12" t="s">
        <v>2538</v>
      </c>
    </row>
    <row r="38" spans="2:3">
      <c r="B38" s="10">
        <v>40391</v>
      </c>
      <c r="C38" t="s">
        <v>2422</v>
      </c>
    </row>
    <row r="39" spans="2:3">
      <c r="B39" s="10">
        <v>40393</v>
      </c>
      <c r="C39" s="12" t="s">
        <v>3325</v>
      </c>
    </row>
    <row r="40" spans="2:3">
      <c r="B40" s="10">
        <v>40396</v>
      </c>
      <c r="C40" t="s">
        <v>1375</v>
      </c>
    </row>
    <row r="41" spans="2:3">
      <c r="B41" s="10">
        <v>40401</v>
      </c>
      <c r="C41" s="12" t="s">
        <v>1696</v>
      </c>
    </row>
    <row r="42" spans="2:3">
      <c r="B42" s="10">
        <v>40403</v>
      </c>
      <c r="C42" s="12" t="s">
        <v>1158</v>
      </c>
    </row>
    <row r="43" spans="2:3">
      <c r="B43" s="10">
        <v>40413</v>
      </c>
      <c r="C43" t="s">
        <v>29</v>
      </c>
    </row>
    <row r="44" spans="2:3">
      <c r="B44" s="10">
        <v>40417</v>
      </c>
      <c r="C44" t="s">
        <v>1861</v>
      </c>
    </row>
    <row r="45" spans="2:3">
      <c r="B45" s="10">
        <v>40420</v>
      </c>
      <c r="C45" s="12" t="s">
        <v>1949</v>
      </c>
    </row>
    <row r="46" spans="2:3">
      <c r="B46" s="10">
        <v>40420</v>
      </c>
      <c r="C46" s="12" t="s">
        <v>2522</v>
      </c>
    </row>
    <row r="47" spans="2:3">
      <c r="B47" s="10">
        <v>40420</v>
      </c>
      <c r="C47" s="12" t="s">
        <v>2071</v>
      </c>
    </row>
    <row r="48" spans="2:3">
      <c r="B48" s="10">
        <v>40431</v>
      </c>
      <c r="C48" t="s">
        <v>2006</v>
      </c>
    </row>
    <row r="49" spans="2:3">
      <c r="B49" s="10">
        <v>40436</v>
      </c>
      <c r="C49" s="12" t="s">
        <v>406</v>
      </c>
    </row>
    <row r="50" spans="2:3">
      <c r="B50" s="10">
        <v>40439</v>
      </c>
      <c r="C50" s="12" t="s">
        <v>2909</v>
      </c>
    </row>
    <row r="51" spans="2:3">
      <c r="B51" s="10">
        <v>40441</v>
      </c>
      <c r="C51" s="12" t="s">
        <v>1643</v>
      </c>
    </row>
    <row r="52" spans="2:3">
      <c r="B52" s="10">
        <v>40476</v>
      </c>
      <c r="C52" s="12" t="s">
        <v>2412</v>
      </c>
    </row>
    <row r="53" spans="2:3">
      <c r="B53" s="10">
        <v>40499</v>
      </c>
      <c r="C53" s="12" t="s">
        <v>3702</v>
      </c>
    </row>
    <row r="54" spans="2:3">
      <c r="B54" s="10">
        <v>40500</v>
      </c>
      <c r="C54" t="s">
        <v>155</v>
      </c>
    </row>
    <row r="55" spans="2:3">
      <c r="B55" s="10">
        <v>40500</v>
      </c>
      <c r="C55" s="12" t="s">
        <v>1679</v>
      </c>
    </row>
    <row r="56" spans="2:3">
      <c r="B56" s="10">
        <v>40500</v>
      </c>
      <c r="C56" s="12" t="s">
        <v>2280</v>
      </c>
    </row>
    <row r="57" spans="2:3">
      <c r="B57" s="10">
        <v>40511</v>
      </c>
      <c r="C57" s="12" t="s">
        <v>1424</v>
      </c>
    </row>
    <row r="58" spans="2:3">
      <c r="B58" s="10">
        <v>40512</v>
      </c>
      <c r="C58" s="12" t="s">
        <v>1983</v>
      </c>
    </row>
    <row r="59" spans="2:3">
      <c r="B59" s="10">
        <v>40512</v>
      </c>
      <c r="C59" s="12" t="s">
        <v>490</v>
      </c>
    </row>
    <row r="60" spans="2:3">
      <c r="B60" s="10">
        <v>40519</v>
      </c>
      <c r="C60" s="12" t="s">
        <v>1126</v>
      </c>
    </row>
    <row r="61" spans="2:3">
      <c r="B61" s="10">
        <v>40527</v>
      </c>
      <c r="C61" t="s">
        <v>2886</v>
      </c>
    </row>
    <row r="62" spans="2:3">
      <c r="B62" s="10">
        <v>40527</v>
      </c>
      <c r="C62" s="12" t="s">
        <v>2391</v>
      </c>
    </row>
    <row r="63" spans="2:3">
      <c r="B63" s="10">
        <v>40528</v>
      </c>
      <c r="C63" t="s">
        <v>641</v>
      </c>
    </row>
    <row r="64" spans="2:3">
      <c r="B64" s="10">
        <v>40541</v>
      </c>
      <c r="C64" t="s">
        <v>3216</v>
      </c>
    </row>
    <row r="65" spans="2:3">
      <c r="B65" s="10">
        <v>40542</v>
      </c>
      <c r="C65" s="12" t="s">
        <v>1571</v>
      </c>
    </row>
    <row r="66" spans="2:3">
      <c r="B66" s="10">
        <v>40542</v>
      </c>
      <c r="C66" t="s">
        <v>3522</v>
      </c>
    </row>
    <row r="67" spans="2:3">
      <c r="B67" s="10">
        <v>40542</v>
      </c>
      <c r="C67" t="s">
        <v>3065</v>
      </c>
    </row>
    <row r="68" spans="2:3">
      <c r="B68" s="10">
        <v>40542</v>
      </c>
      <c r="C68" t="s">
        <v>1533</v>
      </c>
    </row>
    <row r="69" spans="2:3">
      <c r="B69" s="10">
        <v>40543</v>
      </c>
      <c r="C69" t="s">
        <v>1326</v>
      </c>
    </row>
    <row r="70" spans="2:3">
      <c r="B70" s="10">
        <v>40543</v>
      </c>
      <c r="C70" t="s">
        <v>422</v>
      </c>
    </row>
    <row r="71" spans="2:3">
      <c r="B71" s="10">
        <v>40562</v>
      </c>
      <c r="C71" s="12" t="s">
        <v>2677</v>
      </c>
    </row>
    <row r="72" spans="2:3">
      <c r="B72" s="10">
        <v>40583</v>
      </c>
      <c r="C72" t="s">
        <v>1829</v>
      </c>
    </row>
    <row r="73" spans="2:3">
      <c r="B73" s="10">
        <v>40602</v>
      </c>
      <c r="C73" t="s">
        <v>1625</v>
      </c>
    </row>
    <row r="74" spans="2:3">
      <c r="B74" s="10">
        <v>40602</v>
      </c>
      <c r="C74" s="12" t="s">
        <v>3114</v>
      </c>
    </row>
    <row r="75" spans="2:3">
      <c r="B75" s="10">
        <v>40602</v>
      </c>
      <c r="C75" s="12" t="s">
        <v>309</v>
      </c>
    </row>
    <row r="76" spans="2:3">
      <c r="B76" s="10">
        <v>40618</v>
      </c>
      <c r="C76" s="12" t="s">
        <v>1406</v>
      </c>
    </row>
    <row r="77" spans="2:3">
      <c r="B77" s="10">
        <v>40658</v>
      </c>
      <c r="C77" t="s">
        <v>1283</v>
      </c>
    </row>
    <row r="78" spans="2:3">
      <c r="B78" s="10">
        <v>40659</v>
      </c>
      <c r="C78" t="s">
        <v>1479</v>
      </c>
    </row>
    <row r="79" spans="2:3">
      <c r="B79" s="10">
        <v>40690</v>
      </c>
      <c r="C79" s="12" t="s">
        <v>1333</v>
      </c>
    </row>
    <row r="80" spans="2:3">
      <c r="B80" s="10">
        <v>40726</v>
      </c>
      <c r="C80" s="12" t="s">
        <v>3594</v>
      </c>
    </row>
    <row r="81" spans="2:3">
      <c r="B81" s="10">
        <v>40727</v>
      </c>
      <c r="C81" s="12" t="s">
        <v>1548</v>
      </c>
    </row>
    <row r="82" spans="2:3">
      <c r="B82" s="10">
        <v>40752</v>
      </c>
      <c r="C82" s="12" t="s">
        <v>1675</v>
      </c>
    </row>
    <row r="83" spans="2:3">
      <c r="B83" s="10">
        <v>40752</v>
      </c>
      <c r="C83" s="12" t="s">
        <v>568</v>
      </c>
    </row>
    <row r="84" spans="2:3">
      <c r="B84" s="10">
        <v>40753</v>
      </c>
      <c r="C84" t="s">
        <v>230</v>
      </c>
    </row>
    <row r="85" spans="2:3">
      <c r="B85" s="10">
        <v>40753</v>
      </c>
      <c r="C85" s="12" t="s">
        <v>3361</v>
      </c>
    </row>
    <row r="86" spans="2:3">
      <c r="B86" s="10">
        <v>40756</v>
      </c>
      <c r="C86" s="12" t="s">
        <v>2705</v>
      </c>
    </row>
    <row r="87" spans="2:3">
      <c r="B87" s="10">
        <v>40786</v>
      </c>
      <c r="C87" s="12" t="s">
        <v>325</v>
      </c>
    </row>
    <row r="88" spans="2:3">
      <c r="B88" s="10">
        <v>40805</v>
      </c>
      <c r="C88" t="s">
        <v>2704</v>
      </c>
    </row>
    <row r="89" spans="2:3">
      <c r="B89" s="10">
        <v>40806</v>
      </c>
      <c r="C89" t="s">
        <v>2166</v>
      </c>
    </row>
    <row r="90" spans="2:3">
      <c r="B90" s="10">
        <v>40812</v>
      </c>
      <c r="C90" t="s">
        <v>415</v>
      </c>
    </row>
    <row r="91" spans="2:3">
      <c r="B91" s="10">
        <v>40836</v>
      </c>
      <c r="C91" s="12" t="s">
        <v>129</v>
      </c>
    </row>
    <row r="92" spans="2:3">
      <c r="B92" s="10">
        <v>40884</v>
      </c>
      <c r="C92" t="s">
        <v>847</v>
      </c>
    </row>
    <row r="93" spans="2:3">
      <c r="B93" s="10">
        <v>40884</v>
      </c>
      <c r="C93" t="s">
        <v>2995</v>
      </c>
    </row>
    <row r="94" spans="2:3">
      <c r="B94" s="10">
        <v>40892</v>
      </c>
      <c r="C94" t="s">
        <v>1380</v>
      </c>
    </row>
    <row r="95" spans="2:3">
      <c r="B95" s="10">
        <v>40892</v>
      </c>
      <c r="C95" t="s">
        <v>1506</v>
      </c>
    </row>
    <row r="96" spans="2:3">
      <c r="B96" s="10">
        <v>40892</v>
      </c>
      <c r="C96" t="s">
        <v>457</v>
      </c>
    </row>
    <row r="97" spans="2:3">
      <c r="B97" s="10">
        <v>40898</v>
      </c>
      <c r="C97" t="s">
        <v>2255</v>
      </c>
    </row>
    <row r="98" spans="2:3">
      <c r="B98" s="10">
        <v>40903</v>
      </c>
      <c r="C98" t="s">
        <v>3574</v>
      </c>
    </row>
    <row r="99" spans="2:3">
      <c r="B99" s="10">
        <v>40905</v>
      </c>
      <c r="C99" t="s">
        <v>266</v>
      </c>
    </row>
    <row r="100" spans="2:3">
      <c r="B100" s="10">
        <v>40980</v>
      </c>
      <c r="C100" t="s">
        <v>2405</v>
      </c>
    </row>
    <row r="101" spans="2:3">
      <c r="B101" s="10">
        <v>40981</v>
      </c>
      <c r="C101" s="12" t="s">
        <v>3021</v>
      </c>
    </row>
    <row r="102" spans="2:3">
      <c r="B102" s="10">
        <v>40982</v>
      </c>
      <c r="C102" t="s">
        <v>2204</v>
      </c>
    </row>
    <row r="103" spans="2:3">
      <c r="B103" s="10">
        <v>40985</v>
      </c>
      <c r="C103" t="s">
        <v>339</v>
      </c>
    </row>
    <row r="104" spans="2:3">
      <c r="B104" s="10">
        <v>40985</v>
      </c>
      <c r="C104" s="12" t="s">
        <v>2702</v>
      </c>
    </row>
    <row r="105" spans="2:3">
      <c r="B105" s="10">
        <v>40985</v>
      </c>
      <c r="C105" t="s">
        <v>3151</v>
      </c>
    </row>
    <row r="106" spans="2:3">
      <c r="B106" s="10">
        <v>40988</v>
      </c>
      <c r="C106" t="s">
        <v>1447</v>
      </c>
    </row>
    <row r="107" spans="2:3">
      <c r="B107" s="10">
        <v>40990</v>
      </c>
      <c r="C107" s="12" t="s">
        <v>2700</v>
      </c>
    </row>
    <row r="108" spans="2:3">
      <c r="B108" s="10">
        <v>40992</v>
      </c>
      <c r="C108" t="s">
        <v>872</v>
      </c>
    </row>
    <row r="109" spans="2:3">
      <c r="B109" s="10">
        <v>41028</v>
      </c>
      <c r="C109" t="s">
        <v>501</v>
      </c>
    </row>
    <row r="110" spans="2:3">
      <c r="B110" s="10">
        <v>41108</v>
      </c>
      <c r="C110" s="12" t="s">
        <v>2738</v>
      </c>
    </row>
    <row r="111" spans="2:3">
      <c r="B111" s="10">
        <v>41138</v>
      </c>
      <c r="C111" t="s">
        <v>1542</v>
      </c>
    </row>
    <row r="112" spans="2:3">
      <c r="B112" s="10">
        <v>41176</v>
      </c>
      <c r="C112" t="s">
        <v>2274</v>
      </c>
    </row>
    <row r="113" spans="2:3">
      <c r="B113" s="10">
        <v>41193</v>
      </c>
      <c r="C113" t="s">
        <v>902</v>
      </c>
    </row>
    <row r="114" spans="2:3">
      <c r="B114" s="10">
        <v>41226</v>
      </c>
      <c r="C114" t="s">
        <v>667</v>
      </c>
    </row>
    <row r="115" spans="2:3">
      <c r="B115" s="10">
        <v>41251</v>
      </c>
      <c r="C115" s="12" t="s">
        <v>2832</v>
      </c>
    </row>
    <row r="116" spans="2:3">
      <c r="B116" s="10">
        <v>41255</v>
      </c>
      <c r="C116" s="12" t="s">
        <v>569</v>
      </c>
    </row>
    <row r="117" spans="2:3">
      <c r="B117" s="10">
        <v>41255</v>
      </c>
      <c r="C117" t="s">
        <v>3429</v>
      </c>
    </row>
    <row r="118" spans="2:3">
      <c r="B118" s="10">
        <v>41255</v>
      </c>
      <c r="C118" t="s">
        <v>1492</v>
      </c>
    </row>
    <row r="119" spans="2:3">
      <c r="B119" s="10">
        <v>41255</v>
      </c>
      <c r="C119" t="s">
        <v>383</v>
      </c>
    </row>
    <row r="120" spans="2:3">
      <c r="B120" s="10">
        <v>41255</v>
      </c>
      <c r="C120" t="s">
        <v>3665</v>
      </c>
    </row>
    <row r="121" spans="2:3">
      <c r="B121" s="10">
        <v>41265</v>
      </c>
      <c r="C121" t="s">
        <v>364</v>
      </c>
    </row>
    <row r="122" spans="2:3">
      <c r="B122" s="10">
        <v>41267</v>
      </c>
      <c r="C122" t="s">
        <v>1058</v>
      </c>
    </row>
    <row r="123" spans="2:3">
      <c r="B123" s="10">
        <v>41267</v>
      </c>
      <c r="C123" s="12" t="s">
        <v>1083</v>
      </c>
    </row>
    <row r="124" spans="2:3">
      <c r="B124" s="10">
        <v>41269</v>
      </c>
      <c r="C124" s="12" t="s">
        <v>331</v>
      </c>
    </row>
    <row r="125" spans="2:3">
      <c r="B125" s="10">
        <v>41270</v>
      </c>
      <c r="C125" t="s">
        <v>2903</v>
      </c>
    </row>
    <row r="126" spans="2:3">
      <c r="B126" s="10">
        <v>41270</v>
      </c>
      <c r="C126" t="s">
        <v>683</v>
      </c>
    </row>
    <row r="127" spans="2:3">
      <c r="B127" s="10">
        <v>41270</v>
      </c>
      <c r="C127" s="12" t="s">
        <v>131</v>
      </c>
    </row>
    <row r="128" spans="2:3">
      <c r="B128" s="10">
        <v>41271</v>
      </c>
      <c r="C128" t="s">
        <v>2359</v>
      </c>
    </row>
    <row r="129" spans="2:3">
      <c r="B129" s="10">
        <v>41271</v>
      </c>
      <c r="C129" t="s">
        <v>1483</v>
      </c>
    </row>
    <row r="130" spans="2:3">
      <c r="B130" s="10">
        <v>41271</v>
      </c>
      <c r="C130" t="s">
        <v>181</v>
      </c>
    </row>
    <row r="131" spans="2:3">
      <c r="B131" s="10">
        <v>41272</v>
      </c>
      <c r="C131" t="s">
        <v>3215</v>
      </c>
    </row>
    <row r="132" spans="2:3">
      <c r="B132" s="10">
        <v>41273</v>
      </c>
      <c r="C132" t="s">
        <v>3479</v>
      </c>
    </row>
    <row r="133" spans="2:3">
      <c r="B133" s="10">
        <v>41273</v>
      </c>
      <c r="C133" s="12" t="s">
        <v>691</v>
      </c>
    </row>
    <row r="134" spans="2:3">
      <c r="B134" s="10">
        <v>41284</v>
      </c>
      <c r="C134" s="12" t="s">
        <v>1840</v>
      </c>
    </row>
    <row r="135" spans="2:3">
      <c r="B135" s="10">
        <v>41288</v>
      </c>
      <c r="C135" t="s">
        <v>2051</v>
      </c>
    </row>
    <row r="136" spans="2:3">
      <c r="B136" s="10">
        <v>41288</v>
      </c>
      <c r="C136" s="12" t="s">
        <v>3591</v>
      </c>
    </row>
    <row r="137" spans="2:3">
      <c r="B137" s="10">
        <v>41290</v>
      </c>
      <c r="C137" s="12" t="s">
        <v>2113</v>
      </c>
    </row>
    <row r="138" spans="2:3">
      <c r="B138" s="10">
        <v>41301</v>
      </c>
      <c r="C138" t="s">
        <v>1956</v>
      </c>
    </row>
    <row r="139" spans="2:3">
      <c r="B139" s="10">
        <v>41317</v>
      </c>
      <c r="C139" s="12" t="s">
        <v>929</v>
      </c>
    </row>
    <row r="140" spans="2:3">
      <c r="B140" s="10">
        <v>41318</v>
      </c>
      <c r="C140" t="s">
        <v>1512</v>
      </c>
    </row>
    <row r="141" spans="2:3">
      <c r="B141" s="10">
        <v>41321</v>
      </c>
      <c r="C141" s="12" t="s">
        <v>1182</v>
      </c>
    </row>
    <row r="142" spans="2:3">
      <c r="B142" s="10">
        <v>41394</v>
      </c>
      <c r="C142" t="s">
        <v>711</v>
      </c>
    </row>
    <row r="143" spans="2:3">
      <c r="B143" s="10">
        <v>41403</v>
      </c>
      <c r="C143" s="12" t="s">
        <v>1759</v>
      </c>
    </row>
    <row r="144" spans="2:3">
      <c r="B144" s="10">
        <v>41423</v>
      </c>
      <c r="C144" t="s">
        <v>2303</v>
      </c>
    </row>
    <row r="145" spans="2:3">
      <c r="B145" s="10">
        <v>41478</v>
      </c>
      <c r="C145" t="s">
        <v>3167</v>
      </c>
    </row>
    <row r="146" spans="2:3">
      <c r="B146" s="10">
        <v>41494</v>
      </c>
      <c r="C146" s="12" t="s">
        <v>1849</v>
      </c>
    </row>
    <row r="147" spans="2:3">
      <c r="B147" s="10">
        <v>41507</v>
      </c>
      <c r="C147" t="s">
        <v>3053</v>
      </c>
    </row>
    <row r="148" spans="2:3">
      <c r="B148" s="10">
        <v>41522</v>
      </c>
      <c r="C148" s="12" t="s">
        <v>2243</v>
      </c>
    </row>
    <row r="149" spans="2:3">
      <c r="B149" s="10">
        <v>41584</v>
      </c>
      <c r="C149" s="12" t="s">
        <v>2854</v>
      </c>
    </row>
    <row r="150" spans="2:3">
      <c r="B150" s="10">
        <v>41584</v>
      </c>
      <c r="C150" s="12" t="s">
        <v>3135</v>
      </c>
    </row>
    <row r="151" spans="2:3">
      <c r="B151" s="10">
        <v>41584</v>
      </c>
      <c r="C151" t="s">
        <v>940</v>
      </c>
    </row>
    <row r="152" spans="2:3">
      <c r="B152" s="10">
        <v>41596</v>
      </c>
      <c r="C152" s="12" t="s">
        <v>973</v>
      </c>
    </row>
    <row r="153" spans="2:3">
      <c r="B153" s="10">
        <v>41617</v>
      </c>
      <c r="C153" s="12" t="s">
        <v>1760</v>
      </c>
    </row>
    <row r="154" spans="2:3">
      <c r="B154" s="10">
        <v>41617</v>
      </c>
      <c r="C154" s="12" t="s">
        <v>3654</v>
      </c>
    </row>
    <row r="155" spans="2:3">
      <c r="B155" s="10">
        <v>41620</v>
      </c>
      <c r="C155" s="12" t="s">
        <v>3655</v>
      </c>
    </row>
    <row r="156" spans="2:3">
      <c r="B156" s="10">
        <v>41621</v>
      </c>
      <c r="C156" s="12" t="s">
        <v>2918</v>
      </c>
    </row>
    <row r="157" spans="2:3">
      <c r="B157" s="10">
        <v>41623</v>
      </c>
      <c r="C157" s="12" t="s">
        <v>2431</v>
      </c>
    </row>
    <row r="158" spans="2:3">
      <c r="B158" s="10">
        <v>41625</v>
      </c>
      <c r="C158" t="s">
        <v>3665</v>
      </c>
    </row>
    <row r="159" spans="2:3">
      <c r="B159" s="10">
        <v>41628</v>
      </c>
      <c r="C159" s="12" t="s">
        <v>350</v>
      </c>
    </row>
    <row r="160" spans="2:3">
      <c r="B160" s="10">
        <v>41631</v>
      </c>
      <c r="C160" s="12" t="s">
        <v>3700</v>
      </c>
    </row>
    <row r="161" spans="2:3">
      <c r="B161" s="10">
        <v>41631</v>
      </c>
      <c r="C161" s="12" t="s">
        <v>1838</v>
      </c>
    </row>
    <row r="162" spans="2:3">
      <c r="B162" s="10">
        <v>41652</v>
      </c>
      <c r="C162" s="12" t="s">
        <v>2931</v>
      </c>
    </row>
    <row r="163" spans="2:3">
      <c r="B163" s="10">
        <v>41688</v>
      </c>
      <c r="C163" s="90" t="s">
        <v>928</v>
      </c>
    </row>
    <row r="164" spans="2:3">
      <c r="B164" s="10">
        <v>41768</v>
      </c>
      <c r="C164" s="90" t="s">
        <v>2926</v>
      </c>
    </row>
    <row r="165" spans="2:3">
      <c r="B165" s="10">
        <v>41857</v>
      </c>
      <c r="C165" s="90" t="s">
        <v>2008</v>
      </c>
    </row>
    <row r="166" spans="2:3">
      <c r="B166" s="10">
        <v>41859</v>
      </c>
      <c r="C166" s="90" t="s">
        <v>316</v>
      </c>
    </row>
    <row r="167" spans="2:3">
      <c r="B167" s="10">
        <v>41859</v>
      </c>
      <c r="C167" s="12" t="s">
        <v>1603</v>
      </c>
    </row>
    <row r="168" spans="2:3">
      <c r="B168" s="10">
        <v>41860</v>
      </c>
      <c r="C168" s="12" t="s">
        <v>123</v>
      </c>
    </row>
    <row r="169" spans="2:3">
      <c r="B169" s="10">
        <v>41885</v>
      </c>
      <c r="C169" s="90" t="s">
        <v>1138</v>
      </c>
    </row>
    <row r="170" spans="2:3">
      <c r="B170" s="10">
        <v>41935</v>
      </c>
      <c r="C170" s="12" t="s">
        <v>1808</v>
      </c>
    </row>
    <row r="171" spans="2:3">
      <c r="B171" s="10">
        <v>41936</v>
      </c>
      <c r="C171" s="12" t="s">
        <v>2769</v>
      </c>
    </row>
    <row r="172" spans="2:3">
      <c r="B172" s="10">
        <v>41964</v>
      </c>
      <c r="C172" s="12" t="s">
        <v>1020</v>
      </c>
    </row>
    <row r="173" spans="2:3">
      <c r="B173" s="10">
        <v>41982</v>
      </c>
      <c r="C173" s="12" t="s">
        <v>3067</v>
      </c>
    </row>
    <row r="174" spans="2:3">
      <c r="B174" s="10">
        <v>41984</v>
      </c>
      <c r="C174" s="12" t="s">
        <v>1021</v>
      </c>
    </row>
    <row r="175" spans="2:3">
      <c r="B175" s="10">
        <v>41985</v>
      </c>
      <c r="C175" s="12" t="s">
        <v>1495</v>
      </c>
    </row>
    <row r="176" spans="2:3">
      <c r="B176" s="10">
        <v>41988</v>
      </c>
      <c r="C176" s="12" t="s">
        <v>3068</v>
      </c>
    </row>
    <row r="177" spans="2:3">
      <c r="B177" s="10">
        <v>41989</v>
      </c>
      <c r="C177" t="s">
        <v>3665</v>
      </c>
    </row>
    <row r="178" spans="2:3">
      <c r="B178" s="10">
        <v>41992</v>
      </c>
      <c r="C178" s="12" t="s">
        <v>3069</v>
      </c>
    </row>
    <row r="179" spans="2:3">
      <c r="B179" s="10">
        <v>41997</v>
      </c>
      <c r="C179" s="12" t="s">
        <v>3070</v>
      </c>
    </row>
    <row r="180" spans="2:3">
      <c r="B180" s="10">
        <v>42004</v>
      </c>
      <c r="C180" s="12" t="s">
        <v>1818</v>
      </c>
    </row>
    <row r="181" spans="2:3">
      <c r="B181" s="10">
        <v>42012</v>
      </c>
      <c r="C181" s="12" t="s">
        <v>996</v>
      </c>
    </row>
    <row r="182" spans="2:3">
      <c r="B182" s="10">
        <v>42046</v>
      </c>
      <c r="C182" s="12" t="s">
        <v>827</v>
      </c>
    </row>
    <row r="183" spans="2:3">
      <c r="B183" s="10"/>
      <c r="C183" s="12"/>
    </row>
    <row r="184" spans="2:3">
      <c r="B184" s="10"/>
      <c r="C184" s="12"/>
    </row>
    <row r="185" spans="2:3">
      <c r="B185" s="10"/>
      <c r="C185" s="12"/>
    </row>
    <row r="186" spans="2:3">
      <c r="B186" s="10"/>
      <c r="C186" s="12"/>
    </row>
    <row r="187" spans="2:3">
      <c r="B187" s="10"/>
      <c r="C187" s="12"/>
    </row>
    <row r="188" spans="2:3">
      <c r="B188" s="10"/>
      <c r="C188" s="12"/>
    </row>
    <row r="189" spans="2:3">
      <c r="B189" s="10"/>
      <c r="C189" s="12"/>
    </row>
    <row r="190" spans="2:3">
      <c r="B190" s="10"/>
      <c r="C190" s="12"/>
    </row>
    <row r="191" spans="2:3">
      <c r="B191" s="10"/>
      <c r="C191" s="12"/>
    </row>
    <row r="192" spans="2:3">
      <c r="B192" s="10"/>
      <c r="C192" s="12"/>
    </row>
    <row r="193" spans="2:3">
      <c r="B193" s="10"/>
      <c r="C193" s="12"/>
    </row>
    <row r="194" spans="2:3">
      <c r="B194" s="10"/>
      <c r="C194" s="12"/>
    </row>
    <row r="195" spans="2:3">
      <c r="B195" s="10"/>
      <c r="C195" s="12"/>
    </row>
    <row r="196" spans="2:3">
      <c r="B196" s="10"/>
      <c r="C196" s="12"/>
    </row>
    <row r="197" spans="2:3">
      <c r="B197" s="10"/>
      <c r="C197" s="12"/>
    </row>
    <row r="198" spans="2:3">
      <c r="B198" s="10"/>
      <c r="C198" s="12"/>
    </row>
    <row r="199" spans="2:3">
      <c r="B199" s="10"/>
      <c r="C199" s="12"/>
    </row>
    <row r="200" spans="2:3">
      <c r="B200" s="10"/>
      <c r="C200" s="12"/>
    </row>
    <row r="201" spans="2:3">
      <c r="B201" s="10"/>
      <c r="C201" s="12"/>
    </row>
    <row r="202" spans="2:3">
      <c r="B202" s="10"/>
      <c r="C202" s="12"/>
    </row>
    <row r="203" spans="2:3">
      <c r="B203" s="10"/>
      <c r="C203" s="12"/>
    </row>
    <row r="204" spans="2:3">
      <c r="B204" s="10"/>
      <c r="C204" s="12"/>
    </row>
    <row r="205" spans="2:3">
      <c r="B205" s="10"/>
      <c r="C205" s="12"/>
    </row>
    <row r="206" spans="2:3">
      <c r="B206" s="10"/>
    </row>
  </sheetData>
  <pageMargins left="0.75" right="0.75" top="1" bottom="1" header="0.5" footer="0.5"/>
  <pageSetup orientation="portrait" verticalDpi="300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42"/>
  <sheetViews>
    <sheetView workbookViewId="0"/>
  </sheetViews>
  <sheetFormatPr baseColWidth="10" defaultColWidth="8.83203125" defaultRowHeight="12" x14ac:dyDescent="0"/>
  <cols>
    <col min="2" max="2" width="10.6640625" customWidth="1"/>
    <col min="4" max="4" width="8.6640625" customWidth="1"/>
    <col min="5" max="5" width="9.83203125" bestFit="1" customWidth="1"/>
    <col min="9" max="9" width="10.1640625" bestFit="1" customWidth="1"/>
    <col min="11" max="11" width="7.6640625" customWidth="1"/>
  </cols>
  <sheetData>
    <row r="1" spans="1:11" ht="11" customHeight="1">
      <c r="A1" s="288" t="s">
        <v>1197</v>
      </c>
      <c r="B1" s="9"/>
      <c r="C1" s="9"/>
      <c r="D1" s="9"/>
      <c r="E1" s="9"/>
      <c r="F1" s="9"/>
      <c r="G1" s="9"/>
      <c r="H1" s="9"/>
      <c r="I1" s="9"/>
      <c r="J1" s="9"/>
      <c r="K1" s="22"/>
    </row>
    <row r="2" spans="1:11" ht="11" customHeight="1">
      <c r="A2" s="86" t="s">
        <v>2766</v>
      </c>
      <c r="B2" s="7"/>
      <c r="C2" s="7"/>
      <c r="D2" s="7"/>
      <c r="E2" s="7"/>
      <c r="F2" s="7"/>
      <c r="G2" s="7"/>
      <c r="H2" s="7"/>
      <c r="I2" s="7"/>
      <c r="J2" s="7"/>
      <c r="K2" s="29"/>
    </row>
    <row r="3" spans="1:11" ht="11" customHeight="1">
      <c r="A3" s="86" t="s">
        <v>755</v>
      </c>
      <c r="B3" s="7"/>
      <c r="C3" s="7"/>
      <c r="D3" s="7"/>
      <c r="E3" s="7"/>
      <c r="F3" s="7"/>
      <c r="G3" s="7"/>
      <c r="H3" s="7"/>
      <c r="I3" s="7"/>
      <c r="J3" s="7"/>
      <c r="K3" s="29"/>
    </row>
    <row r="4" spans="1:11" ht="11" customHeight="1">
      <c r="A4" s="86" t="s">
        <v>2981</v>
      </c>
      <c r="B4" s="7"/>
      <c r="C4" s="7"/>
      <c r="D4" s="7"/>
      <c r="E4" s="7"/>
      <c r="F4" s="7"/>
      <c r="G4" s="7"/>
      <c r="H4" s="7"/>
      <c r="I4" s="7"/>
      <c r="J4" s="7"/>
      <c r="K4" s="29"/>
    </row>
    <row r="5" spans="1:11" ht="11" customHeight="1">
      <c r="A5" s="85" t="s">
        <v>3262</v>
      </c>
      <c r="B5" s="7"/>
      <c r="C5" s="7"/>
      <c r="D5" s="7"/>
      <c r="E5" s="7"/>
      <c r="F5" s="7"/>
      <c r="G5" s="7"/>
      <c r="H5" s="7"/>
      <c r="I5" s="7"/>
      <c r="J5" s="7"/>
      <c r="K5" s="29"/>
    </row>
    <row r="6" spans="1:11" ht="11" customHeight="1">
      <c r="A6" s="86" t="s">
        <v>2475</v>
      </c>
      <c r="B6" s="7"/>
      <c r="C6" s="7"/>
      <c r="D6" s="7"/>
      <c r="E6" s="7"/>
      <c r="F6" s="7"/>
      <c r="G6" s="7"/>
      <c r="H6" s="7"/>
      <c r="I6" s="7"/>
      <c r="J6" s="7"/>
      <c r="K6" s="29"/>
    </row>
    <row r="7" spans="1:11" ht="11" customHeight="1">
      <c r="A7" s="85" t="s">
        <v>1649</v>
      </c>
      <c r="B7" s="7"/>
      <c r="C7" s="7"/>
      <c r="D7" s="7"/>
      <c r="E7" s="7"/>
      <c r="F7" s="7"/>
      <c r="G7" s="7"/>
      <c r="H7" s="7"/>
      <c r="I7" s="7"/>
      <c r="J7" s="7"/>
      <c r="K7" s="29"/>
    </row>
    <row r="8" spans="1:11" ht="11" customHeight="1">
      <c r="A8" s="86" t="s">
        <v>135</v>
      </c>
      <c r="B8" s="7"/>
      <c r="C8" s="7"/>
      <c r="D8" s="7"/>
      <c r="E8" s="7"/>
      <c r="F8" s="7"/>
      <c r="G8" s="7"/>
      <c r="H8" s="7"/>
      <c r="I8" s="7"/>
      <c r="J8" s="7"/>
      <c r="K8" s="29"/>
    </row>
    <row r="9" spans="1:11" ht="11" customHeight="1">
      <c r="A9" s="285"/>
      <c r="B9" s="289" t="s">
        <v>2426</v>
      </c>
      <c r="C9" s="123" t="s">
        <v>3228</v>
      </c>
      <c r="D9" s="7"/>
      <c r="E9" s="7"/>
      <c r="F9" s="7"/>
      <c r="G9" s="7"/>
      <c r="H9" s="7"/>
      <c r="I9" s="7"/>
      <c r="J9" s="7"/>
      <c r="K9" s="29"/>
    </row>
    <row r="10" spans="1:11" ht="11" customHeight="1">
      <c r="A10" s="86" t="s">
        <v>2792</v>
      </c>
      <c r="B10" s="7"/>
      <c r="C10" s="7"/>
      <c r="D10" s="7"/>
      <c r="E10" s="7"/>
      <c r="F10" s="7"/>
      <c r="G10" s="7"/>
      <c r="H10" s="7"/>
      <c r="I10" s="7"/>
      <c r="J10" s="7"/>
      <c r="K10" s="29"/>
    </row>
    <row r="11" spans="1:11" ht="9.5" customHeight="1">
      <c r="A11" s="163"/>
      <c r="B11" s="602" t="s">
        <v>2112</v>
      </c>
      <c r="C11" s="602" t="s">
        <v>1282</v>
      </c>
      <c r="D11" s="602" t="s">
        <v>959</v>
      </c>
      <c r="E11" s="602" t="s">
        <v>2969</v>
      </c>
      <c r="F11" s="602" t="s">
        <v>2970</v>
      </c>
      <c r="G11" s="7"/>
      <c r="H11" s="7"/>
      <c r="I11" s="7"/>
      <c r="J11" s="7"/>
      <c r="K11" s="29"/>
    </row>
    <row r="12" spans="1:11" ht="9.5" customHeight="1">
      <c r="A12" s="163" t="s">
        <v>2972</v>
      </c>
      <c r="B12" s="670">
        <v>0.1</v>
      </c>
      <c r="C12" s="670">
        <v>0.1</v>
      </c>
      <c r="D12" s="670">
        <v>0.1</v>
      </c>
      <c r="E12" s="670">
        <v>0.1</v>
      </c>
      <c r="F12" s="670">
        <v>0.4</v>
      </c>
      <c r="G12" s="7"/>
      <c r="H12" s="7"/>
      <c r="I12" s="7"/>
      <c r="J12" s="7"/>
      <c r="K12" s="29"/>
    </row>
    <row r="13" spans="1:11" ht="9.5" customHeight="1">
      <c r="A13" s="163" t="s">
        <v>2973</v>
      </c>
      <c r="B13" s="670">
        <v>0.1</v>
      </c>
      <c r="C13" s="670">
        <v>0.1</v>
      </c>
      <c r="D13" s="670">
        <v>0.11</v>
      </c>
      <c r="E13" s="670">
        <v>0.11</v>
      </c>
      <c r="F13" s="670">
        <v>0.42</v>
      </c>
      <c r="G13" s="7"/>
      <c r="H13" s="7"/>
      <c r="I13" s="7"/>
      <c r="J13" s="7"/>
      <c r="K13" s="29"/>
    </row>
    <row r="14" spans="1:11" ht="9.5" customHeight="1">
      <c r="A14" s="163" t="s">
        <v>2974</v>
      </c>
      <c r="B14" s="670">
        <v>0.11</v>
      </c>
      <c r="C14" s="670">
        <v>0.11</v>
      </c>
      <c r="D14" s="670">
        <v>0.11</v>
      </c>
      <c r="E14" s="670">
        <v>0.11</v>
      </c>
      <c r="F14" s="670">
        <v>0.44</v>
      </c>
      <c r="G14" s="7"/>
      <c r="H14" s="7"/>
      <c r="I14" s="7"/>
      <c r="J14" s="7"/>
      <c r="K14" s="29"/>
    </row>
    <row r="15" spans="1:11" ht="9.5" customHeight="1">
      <c r="A15" s="163" t="s">
        <v>2975</v>
      </c>
      <c r="B15" s="670">
        <v>0.11</v>
      </c>
      <c r="C15" s="670">
        <v>0.11</v>
      </c>
      <c r="D15" s="670">
        <v>0.12</v>
      </c>
      <c r="E15" s="670">
        <v>0.12</v>
      </c>
      <c r="F15" s="670">
        <v>0.46</v>
      </c>
      <c r="G15" s="7"/>
      <c r="H15" s="7"/>
      <c r="I15" s="7"/>
      <c r="J15" s="7"/>
      <c r="K15" s="29"/>
    </row>
    <row r="16" spans="1:11" ht="9.5" customHeight="1">
      <c r="A16" s="163" t="s">
        <v>2976</v>
      </c>
      <c r="B16" s="670">
        <v>0.12</v>
      </c>
      <c r="C16" s="670">
        <v>0.12</v>
      </c>
      <c r="D16" s="670">
        <v>0.12</v>
      </c>
      <c r="E16" s="670">
        <v>0.12</v>
      </c>
      <c r="F16" s="670">
        <v>0.48</v>
      </c>
      <c r="G16" s="7"/>
      <c r="H16" s="7"/>
      <c r="I16" s="7"/>
      <c r="J16" s="7"/>
      <c r="K16" s="29"/>
    </row>
    <row r="17" spans="1:11" ht="11" customHeight="1">
      <c r="A17" s="23" t="s">
        <v>1404</v>
      </c>
      <c r="B17" s="7"/>
      <c r="C17" s="7"/>
      <c r="D17" s="7"/>
      <c r="E17" s="7"/>
      <c r="F17" s="7"/>
      <c r="G17" s="7"/>
      <c r="H17" s="7"/>
      <c r="I17" s="7"/>
      <c r="J17" s="7"/>
      <c r="K17" s="29"/>
    </row>
    <row r="18" spans="1:11" ht="11" customHeight="1">
      <c r="A18" s="23" t="s">
        <v>3263</v>
      </c>
      <c r="B18" s="7"/>
      <c r="C18" s="7"/>
      <c r="D18" s="7"/>
      <c r="E18" s="7"/>
      <c r="F18" s="7"/>
      <c r="G18" s="7"/>
      <c r="H18" s="7"/>
      <c r="I18" s="7"/>
      <c r="J18" s="7"/>
      <c r="K18" s="29"/>
    </row>
    <row r="19" spans="1:11" ht="11" customHeight="1">
      <c r="A19" s="23"/>
      <c r="B19" s="290" t="s">
        <v>2842</v>
      </c>
      <c r="C19" s="7" t="s">
        <v>235</v>
      </c>
      <c r="D19" s="7"/>
      <c r="E19" s="7"/>
      <c r="F19" s="7"/>
      <c r="G19" s="7"/>
      <c r="H19" s="7"/>
      <c r="I19" s="7"/>
      <c r="J19" s="7"/>
      <c r="K19" s="29"/>
    </row>
    <row r="20" spans="1:11" ht="11" customHeight="1">
      <c r="A20" s="86" t="s">
        <v>3545</v>
      </c>
      <c r="B20" s="7"/>
      <c r="C20" s="7"/>
      <c r="D20" s="7"/>
      <c r="E20" s="7"/>
      <c r="F20" s="7"/>
      <c r="G20" s="7"/>
      <c r="H20" s="7"/>
      <c r="I20" s="7"/>
      <c r="J20" s="7"/>
      <c r="K20" s="29"/>
    </row>
    <row r="21" spans="1:11" ht="11" customHeight="1">
      <c r="A21" s="86" t="s">
        <v>456</v>
      </c>
      <c r="B21" s="7"/>
      <c r="C21" s="7"/>
      <c r="D21" s="7"/>
      <c r="E21" s="7"/>
      <c r="F21" s="7"/>
      <c r="G21" s="7"/>
      <c r="H21" s="7"/>
      <c r="I21" s="7"/>
      <c r="J21" s="7"/>
      <c r="K21" s="29"/>
    </row>
    <row r="22" spans="1:11" ht="11" customHeight="1">
      <c r="A22" s="86" t="s">
        <v>2392</v>
      </c>
      <c r="B22" s="7"/>
      <c r="C22" s="7"/>
      <c r="D22" s="7"/>
      <c r="E22" s="291" t="s">
        <v>1162</v>
      </c>
      <c r="F22" s="123"/>
      <c r="G22" s="7"/>
      <c r="H22" s="7"/>
      <c r="I22" s="7"/>
      <c r="J22" s="7"/>
      <c r="K22" s="29"/>
    </row>
    <row r="23" spans="1:11" ht="11" customHeight="1">
      <c r="A23" s="23"/>
      <c r="B23" s="289" t="s">
        <v>2476</v>
      </c>
      <c r="C23" s="123" t="s">
        <v>393</v>
      </c>
      <c r="D23" s="7"/>
      <c r="E23" s="7"/>
      <c r="F23" s="7"/>
      <c r="G23" s="7"/>
      <c r="H23" s="7"/>
      <c r="I23" s="7"/>
      <c r="J23" s="7"/>
      <c r="K23" s="29"/>
    </row>
    <row r="24" spans="1:11" ht="11" customHeight="1">
      <c r="A24" s="102" t="s">
        <v>2914</v>
      </c>
      <c r="B24" s="31"/>
      <c r="C24" s="31"/>
      <c r="D24" s="31"/>
      <c r="E24" s="31"/>
      <c r="F24" s="31"/>
      <c r="G24" s="31"/>
      <c r="H24" s="31"/>
      <c r="I24" s="31"/>
      <c r="J24" s="31"/>
      <c r="K24" s="35"/>
    </row>
    <row r="25" spans="1:11" ht="3.75" customHeight="1">
      <c r="A25" s="85"/>
      <c r="B25" s="7"/>
      <c r="C25" s="7"/>
      <c r="D25" s="7"/>
      <c r="E25" s="7"/>
      <c r="F25" s="7"/>
      <c r="G25" s="7"/>
      <c r="H25" s="7"/>
      <c r="I25" s="7"/>
      <c r="J25" s="7"/>
      <c r="K25" s="29"/>
    </row>
    <row r="26" spans="1:11" ht="11" customHeight="1">
      <c r="A26" s="296" t="s">
        <v>1617</v>
      </c>
      <c r="B26" s="9"/>
      <c r="C26" s="9"/>
      <c r="D26" s="9"/>
      <c r="E26" s="9"/>
      <c r="F26" s="9"/>
      <c r="G26" s="9"/>
      <c r="H26" s="9"/>
      <c r="I26" s="9"/>
      <c r="J26" s="9"/>
      <c r="K26" s="22"/>
    </row>
    <row r="27" spans="1:11" ht="11" customHeight="1">
      <c r="A27" s="23" t="s">
        <v>3715</v>
      </c>
      <c r="B27" s="7"/>
      <c r="C27" s="7"/>
      <c r="D27" s="7"/>
      <c r="E27" s="7"/>
      <c r="F27" s="7"/>
      <c r="G27" s="7"/>
      <c r="H27" s="7"/>
      <c r="I27" s="7"/>
      <c r="J27" s="7"/>
      <c r="K27" s="29"/>
    </row>
    <row r="28" spans="1:11" ht="11" customHeight="1">
      <c r="A28" s="86" t="s">
        <v>2184</v>
      </c>
      <c r="B28" s="7"/>
      <c r="C28" s="7"/>
      <c r="D28" s="7"/>
      <c r="E28" s="7"/>
      <c r="F28" s="7"/>
      <c r="G28" s="7"/>
      <c r="H28" s="7"/>
      <c r="I28" s="7"/>
      <c r="J28" s="7"/>
      <c r="K28" s="29"/>
    </row>
    <row r="29" spans="1:11" ht="11" customHeight="1">
      <c r="A29" s="23" t="s">
        <v>2666</v>
      </c>
      <c r="B29" s="7"/>
      <c r="C29" s="7"/>
      <c r="D29" s="7"/>
      <c r="E29" s="7"/>
      <c r="F29" s="7"/>
      <c r="G29" s="7"/>
      <c r="H29" s="7"/>
      <c r="I29" s="7"/>
      <c r="J29" s="7"/>
      <c r="K29" s="29"/>
    </row>
    <row r="30" spans="1:11" ht="11" customHeight="1">
      <c r="A30" s="23" t="s">
        <v>2744</v>
      </c>
      <c r="B30" s="7"/>
      <c r="C30" s="7"/>
      <c r="D30" s="7"/>
      <c r="E30" s="7"/>
      <c r="F30" s="7"/>
      <c r="G30" s="7"/>
      <c r="H30" s="7"/>
      <c r="I30" s="7"/>
      <c r="J30" s="7"/>
      <c r="K30" s="29"/>
    </row>
    <row r="31" spans="1:11" ht="11" customHeight="1">
      <c r="A31" s="23" t="s">
        <v>1497</v>
      </c>
      <c r="B31" s="7"/>
      <c r="C31" s="7"/>
      <c r="D31" s="7"/>
      <c r="E31" s="7"/>
      <c r="F31" s="7"/>
      <c r="G31" s="7"/>
      <c r="H31" s="7"/>
      <c r="I31" s="7"/>
      <c r="J31" s="7"/>
      <c r="K31" s="29"/>
    </row>
    <row r="32" spans="1:11" ht="11" customHeight="1">
      <c r="A32" s="23" t="s">
        <v>3024</v>
      </c>
      <c r="B32" s="7"/>
      <c r="C32" s="7"/>
      <c r="D32" s="7"/>
      <c r="E32" s="7"/>
      <c r="F32" s="7"/>
      <c r="G32" s="7"/>
      <c r="H32" s="7"/>
      <c r="I32" s="7"/>
      <c r="J32" s="7"/>
      <c r="K32" s="29"/>
    </row>
    <row r="33" spans="1:11" ht="11" customHeight="1">
      <c r="A33" s="23"/>
      <c r="B33" s="293" t="s">
        <v>3025</v>
      </c>
      <c r="C33" s="7" t="s">
        <v>3446</v>
      </c>
      <c r="D33" s="7"/>
      <c r="E33" s="7"/>
      <c r="F33" s="7"/>
      <c r="G33" s="7"/>
      <c r="H33" s="7"/>
      <c r="I33" s="7"/>
      <c r="J33" s="7"/>
      <c r="K33" s="29"/>
    </row>
    <row r="34" spans="1:11" ht="11" customHeight="1">
      <c r="A34" s="23" t="s">
        <v>3373</v>
      </c>
      <c r="B34" s="7"/>
      <c r="C34" s="7"/>
      <c r="D34" s="7"/>
      <c r="E34" s="7"/>
      <c r="F34" s="7"/>
      <c r="G34" s="7"/>
      <c r="H34" s="7"/>
      <c r="I34" s="7"/>
      <c r="J34" s="7"/>
      <c r="K34" s="29"/>
    </row>
    <row r="35" spans="1:11" ht="11" customHeight="1">
      <c r="A35" s="23"/>
      <c r="B35" s="293" t="s">
        <v>3374</v>
      </c>
      <c r="C35" s="123" t="s">
        <v>3285</v>
      </c>
      <c r="D35" s="7"/>
      <c r="E35" s="7"/>
      <c r="F35" s="7"/>
      <c r="G35" s="7"/>
      <c r="H35" s="7"/>
      <c r="I35" s="7"/>
      <c r="J35" s="7"/>
      <c r="K35" s="29"/>
    </row>
    <row r="36" spans="1:11" ht="11" customHeight="1">
      <c r="A36" s="86" t="s">
        <v>281</v>
      </c>
      <c r="B36" s="7"/>
      <c r="C36" s="7"/>
      <c r="D36" s="7"/>
      <c r="E36" s="7"/>
      <c r="F36" s="7"/>
      <c r="G36" s="7"/>
      <c r="H36" s="7"/>
      <c r="I36" s="7"/>
      <c r="J36" s="7"/>
      <c r="K36" s="29"/>
    </row>
    <row r="37" spans="1:11" ht="11" customHeight="1">
      <c r="A37" s="23" t="s">
        <v>909</v>
      </c>
      <c r="B37" s="7"/>
      <c r="C37" s="7"/>
      <c r="D37" s="7"/>
      <c r="E37" s="7"/>
      <c r="F37" s="7"/>
      <c r="G37" s="7"/>
      <c r="H37" s="7"/>
      <c r="I37" s="7"/>
      <c r="J37" s="7"/>
      <c r="K37" s="29"/>
    </row>
    <row r="38" spans="1:11" ht="11" customHeight="1">
      <c r="A38" s="23" t="s">
        <v>629</v>
      </c>
      <c r="B38" s="7"/>
      <c r="C38" s="7"/>
      <c r="D38" s="7"/>
      <c r="E38" s="7"/>
      <c r="F38" s="7"/>
      <c r="G38" s="7"/>
      <c r="H38" s="7"/>
      <c r="I38" s="7"/>
      <c r="J38" s="7"/>
      <c r="K38" s="29"/>
    </row>
    <row r="39" spans="1:11" ht="11" customHeight="1">
      <c r="A39" s="23"/>
      <c r="B39" s="293" t="s">
        <v>630</v>
      </c>
      <c r="C39" s="7" t="s">
        <v>802</v>
      </c>
      <c r="D39" s="7"/>
      <c r="E39" s="7"/>
      <c r="F39" s="7"/>
      <c r="G39" s="7"/>
      <c r="H39" s="7"/>
      <c r="I39" s="7"/>
      <c r="J39" s="7"/>
      <c r="K39" s="29"/>
    </row>
    <row r="40" spans="1:11" ht="11" customHeight="1">
      <c r="A40" s="23" t="s">
        <v>42</v>
      </c>
      <c r="B40" s="7"/>
      <c r="C40" s="7"/>
      <c r="D40" s="7"/>
      <c r="E40" s="7"/>
      <c r="F40" s="7"/>
      <c r="G40" s="7"/>
      <c r="H40" s="7"/>
      <c r="I40" s="7"/>
      <c r="J40" s="7"/>
      <c r="K40" s="29"/>
    </row>
    <row r="41" spans="1:11" ht="11" customHeight="1">
      <c r="A41" s="23" t="s">
        <v>2980</v>
      </c>
      <c r="B41" s="7"/>
      <c r="C41" s="7"/>
      <c r="D41" s="7"/>
      <c r="E41" s="7"/>
      <c r="F41" s="7"/>
      <c r="G41" s="7"/>
      <c r="H41" s="7"/>
      <c r="I41" s="7"/>
      <c r="J41" s="7"/>
      <c r="K41" s="29"/>
    </row>
    <row r="42" spans="1:11" ht="11" customHeight="1">
      <c r="A42" s="193" t="s">
        <v>3249</v>
      </c>
      <c r="B42" s="31"/>
      <c r="C42" s="31"/>
      <c r="D42" s="31"/>
      <c r="E42" s="31"/>
      <c r="F42" s="31"/>
      <c r="G42" s="31"/>
      <c r="H42" s="31"/>
      <c r="I42" s="31"/>
      <c r="J42" s="31"/>
      <c r="K42" s="35"/>
    </row>
    <row r="43" spans="1:11" ht="3.75" customHeight="1">
      <c r="A43" s="86"/>
      <c r="B43" s="7"/>
      <c r="C43" s="7"/>
      <c r="D43" s="7"/>
      <c r="E43" s="7"/>
      <c r="F43" s="7"/>
      <c r="G43" s="7"/>
      <c r="H43" s="7"/>
      <c r="I43" s="7"/>
      <c r="J43" s="7"/>
      <c r="K43" s="29"/>
    </row>
    <row r="44" spans="1:11" ht="11" customHeight="1">
      <c r="A44" s="296" t="s">
        <v>2208</v>
      </c>
      <c r="B44" s="9"/>
      <c r="C44" s="9"/>
      <c r="D44" s="9"/>
      <c r="E44" s="9"/>
      <c r="F44" s="9"/>
      <c r="G44" s="9"/>
      <c r="H44" s="9"/>
      <c r="I44" s="9"/>
      <c r="J44" s="9"/>
      <c r="K44" s="22"/>
    </row>
    <row r="45" spans="1:11" ht="11" customHeight="1">
      <c r="A45" s="292"/>
      <c r="B45" s="378" t="s">
        <v>1229</v>
      </c>
      <c r="C45" s="7" t="s">
        <v>1275</v>
      </c>
      <c r="D45" s="7"/>
      <c r="E45" s="7"/>
      <c r="F45" s="7"/>
      <c r="G45" s="7"/>
      <c r="H45" s="7"/>
      <c r="I45" s="7"/>
      <c r="J45" s="7"/>
      <c r="K45" s="29"/>
    </row>
    <row r="46" spans="1:11" ht="11" customHeight="1">
      <c r="A46" s="292"/>
      <c r="B46" s="378" t="s">
        <v>347</v>
      </c>
      <c r="C46" s="7" t="s">
        <v>1532</v>
      </c>
      <c r="D46" s="7"/>
      <c r="E46" s="7"/>
      <c r="F46" s="7"/>
      <c r="G46" s="7"/>
      <c r="H46" s="7"/>
      <c r="I46" s="7"/>
      <c r="J46" s="7"/>
      <c r="K46" s="29"/>
    </row>
    <row r="47" spans="1:11" ht="11" customHeight="1">
      <c r="A47" s="292"/>
      <c r="B47" s="378" t="s">
        <v>2565</v>
      </c>
      <c r="C47" s="123" t="s">
        <v>1355</v>
      </c>
      <c r="D47" s="7"/>
      <c r="E47" s="7"/>
      <c r="F47" s="7"/>
      <c r="G47" s="7"/>
      <c r="H47" s="7"/>
      <c r="I47" s="7"/>
      <c r="J47" s="7"/>
      <c r="K47" s="29"/>
    </row>
    <row r="48" spans="1:11" ht="11" customHeight="1">
      <c r="A48" s="86" t="s">
        <v>300</v>
      </c>
      <c r="B48" s="662"/>
      <c r="C48" s="7"/>
      <c r="D48" s="7"/>
      <c r="E48" s="7"/>
      <c r="F48" s="7"/>
      <c r="G48" s="7"/>
      <c r="H48" s="7"/>
      <c r="I48" s="7"/>
      <c r="J48" s="7"/>
      <c r="K48" s="29"/>
    </row>
    <row r="49" spans="1:11" ht="11" customHeight="1">
      <c r="A49" s="292"/>
      <c r="B49" s="376" t="s">
        <v>1534</v>
      </c>
      <c r="C49" s="123" t="s">
        <v>2929</v>
      </c>
      <c r="D49" s="7"/>
      <c r="E49" s="7"/>
      <c r="F49" s="7"/>
      <c r="G49" s="7"/>
      <c r="H49" s="7"/>
      <c r="I49" s="7"/>
      <c r="J49" s="7"/>
      <c r="K49" s="29"/>
    </row>
    <row r="50" spans="1:11" ht="11" customHeight="1">
      <c r="A50" s="23"/>
      <c r="B50" s="378" t="s">
        <v>604</v>
      </c>
      <c r="C50" s="123" t="s">
        <v>314</v>
      </c>
      <c r="D50" s="7"/>
      <c r="E50" s="7"/>
      <c r="F50" s="7"/>
      <c r="G50" s="7"/>
      <c r="H50" s="7"/>
      <c r="I50" s="7"/>
      <c r="J50" s="7"/>
      <c r="K50" s="29"/>
    </row>
    <row r="51" spans="1:11" ht="11" customHeight="1">
      <c r="A51" s="23"/>
      <c r="B51" s="376" t="s">
        <v>1356</v>
      </c>
      <c r="C51" s="7" t="s">
        <v>3546</v>
      </c>
      <c r="D51" s="7"/>
      <c r="E51" s="7"/>
      <c r="F51" s="7"/>
      <c r="G51" s="7"/>
      <c r="H51" s="7"/>
      <c r="I51" s="7"/>
      <c r="J51" s="7"/>
      <c r="K51" s="29"/>
    </row>
    <row r="52" spans="1:11" ht="11" customHeight="1">
      <c r="A52" s="23" t="s">
        <v>3239</v>
      </c>
      <c r="B52" s="377"/>
      <c r="C52" s="7"/>
      <c r="D52" s="7"/>
      <c r="E52" s="7"/>
      <c r="F52" s="7"/>
      <c r="G52" s="7"/>
      <c r="H52" s="7"/>
      <c r="I52" s="7"/>
      <c r="J52" s="7"/>
      <c r="K52" s="29"/>
    </row>
    <row r="53" spans="1:11" ht="11" customHeight="1">
      <c r="A53" s="23" t="s">
        <v>115</v>
      </c>
      <c r="B53" s="377"/>
      <c r="C53" s="7"/>
      <c r="D53" s="7"/>
      <c r="E53" s="7"/>
      <c r="F53" s="7"/>
      <c r="G53" s="7"/>
      <c r="H53" s="7"/>
      <c r="I53" s="7"/>
      <c r="J53" s="7"/>
      <c r="K53" s="29"/>
    </row>
    <row r="54" spans="1:11" ht="11" customHeight="1">
      <c r="A54" s="86" t="s">
        <v>1341</v>
      </c>
      <c r="B54" s="377"/>
      <c r="C54" s="7"/>
      <c r="D54" s="7"/>
      <c r="E54" s="7"/>
      <c r="F54" s="7"/>
      <c r="G54" s="7"/>
      <c r="H54" s="7"/>
      <c r="I54" s="7"/>
      <c r="J54" s="7"/>
      <c r="K54" s="29"/>
    </row>
    <row r="55" spans="1:11" ht="11" customHeight="1">
      <c r="A55" s="380" t="s">
        <v>2135</v>
      </c>
      <c r="B55" s="7" t="s">
        <v>2680</v>
      </c>
      <c r="C55" s="7"/>
      <c r="D55" s="7"/>
      <c r="E55" s="7"/>
      <c r="F55" s="7"/>
      <c r="G55" s="7"/>
      <c r="H55" s="7"/>
      <c r="I55" s="7"/>
      <c r="J55" s="7"/>
      <c r="K55" s="29"/>
    </row>
    <row r="56" spans="1:11" ht="11" customHeight="1">
      <c r="A56" s="86" t="s">
        <v>1843</v>
      </c>
      <c r="B56" s="377"/>
      <c r="C56" s="7"/>
      <c r="D56" s="7"/>
      <c r="E56" s="7"/>
      <c r="F56" s="7"/>
      <c r="G56" s="7"/>
      <c r="H56" s="7"/>
      <c r="I56" s="7"/>
      <c r="J56" s="7"/>
      <c r="K56" s="29"/>
    </row>
    <row r="57" spans="1:11" ht="11" customHeight="1">
      <c r="A57" s="86"/>
      <c r="B57" s="378" t="s">
        <v>1670</v>
      </c>
      <c r="C57" s="7" t="s">
        <v>895</v>
      </c>
      <c r="D57" s="7"/>
      <c r="E57" s="7"/>
      <c r="F57" s="7"/>
      <c r="G57" s="7"/>
      <c r="H57" s="7"/>
      <c r="I57" s="7"/>
      <c r="J57" s="7"/>
      <c r="K57" s="29"/>
    </row>
    <row r="58" spans="1:11" ht="11" customHeight="1">
      <c r="A58" s="86"/>
      <c r="B58" s="378" t="s">
        <v>1671</v>
      </c>
      <c r="C58" s="7" t="s">
        <v>1434</v>
      </c>
      <c r="D58" s="7"/>
      <c r="E58" s="7"/>
      <c r="F58" s="7"/>
      <c r="G58" s="7"/>
      <c r="H58" s="7"/>
      <c r="I58" s="7"/>
      <c r="J58" s="7"/>
      <c r="K58" s="29"/>
    </row>
    <row r="59" spans="1:11" ht="11" customHeight="1">
      <c r="A59" s="291" t="s">
        <v>1108</v>
      </c>
      <c r="B59" s="378"/>
      <c r="C59" s="7"/>
      <c r="D59" s="7"/>
      <c r="E59" s="7"/>
      <c r="F59" s="7"/>
      <c r="G59" s="7"/>
      <c r="H59" s="7"/>
      <c r="I59" s="7"/>
      <c r="J59" s="7"/>
      <c r="K59" s="29"/>
    </row>
    <row r="60" spans="1:11" ht="11" customHeight="1">
      <c r="A60" s="23"/>
      <c r="B60" s="378" t="s">
        <v>1944</v>
      </c>
      <c r="C60" s="123" t="s">
        <v>925</v>
      </c>
      <c r="D60" s="7"/>
      <c r="E60" s="7"/>
      <c r="F60" s="7"/>
      <c r="G60" s="7"/>
      <c r="H60" s="7"/>
      <c r="I60" s="7"/>
      <c r="J60" s="7"/>
      <c r="K60" s="29"/>
    </row>
    <row r="61" spans="1:11" ht="11" customHeight="1">
      <c r="A61" s="23" t="s">
        <v>1508</v>
      </c>
      <c r="B61" s="378"/>
      <c r="C61" s="7"/>
      <c r="D61" s="7"/>
      <c r="E61" s="7"/>
      <c r="F61" s="7"/>
      <c r="G61" s="7"/>
      <c r="H61" s="7"/>
      <c r="I61" s="7"/>
      <c r="J61" s="7"/>
      <c r="K61" s="29"/>
    </row>
    <row r="62" spans="1:11" ht="11" customHeight="1">
      <c r="A62" s="291"/>
      <c r="B62" s="378"/>
      <c r="C62" s="291" t="s">
        <v>1162</v>
      </c>
      <c r="D62" s="7"/>
      <c r="E62" s="7"/>
      <c r="F62" s="7"/>
      <c r="G62" s="7"/>
      <c r="H62" s="7"/>
      <c r="I62" s="7"/>
      <c r="J62" s="7"/>
      <c r="K62" s="29"/>
    </row>
    <row r="63" spans="1:11" ht="11" customHeight="1">
      <c r="A63" s="294" t="s">
        <v>752</v>
      </c>
      <c r="B63" s="377"/>
      <c r="C63" s="291"/>
      <c r="D63" s="7"/>
      <c r="E63" s="7"/>
      <c r="F63" s="7"/>
      <c r="G63" s="7"/>
      <c r="H63" s="7"/>
      <c r="I63" s="7"/>
      <c r="J63" s="7"/>
      <c r="K63" s="29"/>
    </row>
    <row r="64" spans="1:11" ht="11" customHeight="1">
      <c r="A64" s="295" t="s">
        <v>1911</v>
      </c>
      <c r="B64" s="377"/>
      <c r="C64" s="291"/>
      <c r="D64" s="7"/>
      <c r="E64" s="7"/>
      <c r="F64" s="7"/>
      <c r="G64" s="7"/>
      <c r="H64" s="7"/>
      <c r="I64" s="7"/>
      <c r="J64" s="7"/>
      <c r="K64" s="29"/>
    </row>
    <row r="65" spans="1:11" ht="11" customHeight="1">
      <c r="A65" s="23"/>
      <c r="B65" s="376" t="s">
        <v>3184</v>
      </c>
      <c r="C65" s="124" t="s">
        <v>3739</v>
      </c>
      <c r="D65" s="7"/>
      <c r="E65" s="7"/>
      <c r="F65" s="7"/>
      <c r="G65" s="7"/>
      <c r="H65" s="7"/>
      <c r="I65" s="7"/>
      <c r="J65" s="7"/>
      <c r="K65" s="29"/>
    </row>
    <row r="66" spans="1:11" ht="11" customHeight="1">
      <c r="A66" s="23"/>
      <c r="B66" s="376" t="s">
        <v>461</v>
      </c>
      <c r="C66" s="123" t="s">
        <v>679</v>
      </c>
      <c r="D66" s="7"/>
      <c r="E66" s="7"/>
      <c r="F66" s="7"/>
      <c r="G66" s="7"/>
      <c r="H66" s="7"/>
      <c r="I66" s="7"/>
      <c r="J66" s="7"/>
      <c r="K66" s="29"/>
    </row>
    <row r="67" spans="1:11" ht="11" customHeight="1">
      <c r="A67" s="86" t="s">
        <v>2418</v>
      </c>
      <c r="B67" s="378"/>
      <c r="C67" s="124"/>
      <c r="D67" s="7"/>
      <c r="E67" s="7"/>
      <c r="F67" s="7"/>
      <c r="G67" s="7"/>
      <c r="H67" s="7"/>
      <c r="I67" s="7"/>
      <c r="J67" s="7"/>
      <c r="K67" s="29"/>
    </row>
    <row r="68" spans="1:11" ht="11" customHeight="1">
      <c r="A68" s="86" t="s">
        <v>1693</v>
      </c>
      <c r="B68" s="378"/>
      <c r="C68" s="124"/>
      <c r="D68" s="7"/>
      <c r="E68" s="7"/>
      <c r="F68" s="7"/>
      <c r="G68" s="7"/>
      <c r="H68" s="7"/>
      <c r="I68" s="7"/>
      <c r="J68" s="7"/>
      <c r="K68" s="29"/>
    </row>
    <row r="69" spans="1:11" ht="11" customHeight="1">
      <c r="A69" s="23"/>
      <c r="B69" s="378" t="s">
        <v>30</v>
      </c>
      <c r="C69" s="123" t="s">
        <v>3414</v>
      </c>
      <c r="D69" s="7"/>
      <c r="E69" s="7"/>
      <c r="F69" s="7"/>
      <c r="G69" s="7"/>
      <c r="H69" s="7"/>
      <c r="I69" s="7"/>
      <c r="J69" s="7"/>
      <c r="K69" s="29"/>
    </row>
    <row r="70" spans="1:11" ht="11" customHeight="1">
      <c r="A70" s="23"/>
      <c r="B70" s="378" t="s">
        <v>2843</v>
      </c>
      <c r="C70" s="123" t="s">
        <v>3694</v>
      </c>
      <c r="D70" s="7"/>
      <c r="E70" s="7"/>
      <c r="F70" s="7"/>
      <c r="G70" s="7"/>
      <c r="H70" s="7"/>
      <c r="I70" s="7"/>
      <c r="J70" s="7"/>
      <c r="K70" s="29"/>
    </row>
    <row r="71" spans="1:11" ht="11" customHeight="1">
      <c r="A71" s="23"/>
      <c r="B71" s="376" t="s">
        <v>985</v>
      </c>
      <c r="C71" s="124" t="s">
        <v>1709</v>
      </c>
      <c r="D71" s="7"/>
      <c r="E71" s="7"/>
      <c r="F71" s="7"/>
      <c r="G71" s="7"/>
      <c r="H71" s="7"/>
      <c r="I71" s="7"/>
      <c r="J71" s="7"/>
      <c r="K71" s="29"/>
    </row>
    <row r="72" spans="1:11" ht="11" customHeight="1">
      <c r="A72" s="86" t="s">
        <v>1730</v>
      </c>
      <c r="B72" s="376"/>
      <c r="C72" s="124"/>
      <c r="D72" s="7"/>
      <c r="E72" s="7"/>
      <c r="F72" s="7"/>
      <c r="G72" s="7"/>
      <c r="H72" s="7"/>
      <c r="I72" s="7"/>
      <c r="J72" s="7"/>
      <c r="K72" s="29"/>
    </row>
    <row r="73" spans="1:11" ht="11" customHeight="1">
      <c r="A73" s="23" t="s">
        <v>2039</v>
      </c>
      <c r="B73" s="376"/>
      <c r="C73" s="124"/>
      <c r="D73" s="7"/>
      <c r="E73" s="7"/>
      <c r="F73" s="7"/>
      <c r="G73" s="7"/>
      <c r="H73" s="7"/>
      <c r="I73" s="7"/>
      <c r="J73" s="7"/>
      <c r="K73" s="29"/>
    </row>
    <row r="74" spans="1:11" ht="11" customHeight="1">
      <c r="A74" s="86" t="s">
        <v>3392</v>
      </c>
      <c r="B74" s="376"/>
      <c r="C74" s="124"/>
      <c r="D74" s="7"/>
      <c r="E74" s="7"/>
      <c r="F74" s="7"/>
      <c r="G74" s="7"/>
      <c r="H74" s="7"/>
      <c r="I74" s="7"/>
      <c r="J74" s="7"/>
      <c r="K74" s="29"/>
    </row>
    <row r="75" spans="1:11" ht="11" customHeight="1">
      <c r="A75" s="86" t="s">
        <v>3077</v>
      </c>
      <c r="B75" s="376"/>
      <c r="C75" s="124"/>
      <c r="D75" s="7"/>
      <c r="E75" s="7"/>
      <c r="F75" s="7"/>
      <c r="G75" s="7"/>
      <c r="H75" s="7"/>
      <c r="I75" s="7"/>
      <c r="J75" s="7"/>
      <c r="K75" s="29"/>
    </row>
    <row r="76" spans="1:11" ht="11" customHeight="1">
      <c r="A76" s="86" t="s">
        <v>3718</v>
      </c>
      <c r="B76" s="376"/>
      <c r="C76" s="124"/>
      <c r="D76" s="7"/>
      <c r="E76" s="7"/>
      <c r="F76" s="7"/>
      <c r="G76" s="7"/>
      <c r="H76" s="7"/>
      <c r="I76" s="7"/>
      <c r="J76" s="7"/>
      <c r="K76" s="29"/>
    </row>
    <row r="77" spans="1:11" ht="11" customHeight="1">
      <c r="A77" s="23" t="s">
        <v>2920</v>
      </c>
      <c r="B77" s="376"/>
      <c r="C77" s="124"/>
      <c r="D77" s="7"/>
      <c r="E77" s="7"/>
      <c r="F77" s="7"/>
      <c r="G77" s="7"/>
      <c r="H77" s="7"/>
      <c r="I77" s="7"/>
      <c r="J77" s="7"/>
      <c r="K77" s="29"/>
    </row>
    <row r="78" spans="1:11" ht="11" customHeight="1">
      <c r="A78" s="23"/>
      <c r="B78" s="378" t="s">
        <v>2921</v>
      </c>
      <c r="C78" s="124" t="s">
        <v>2949</v>
      </c>
      <c r="D78" s="7"/>
      <c r="E78" s="7"/>
      <c r="F78" s="7"/>
      <c r="G78" s="7"/>
      <c r="H78" s="7"/>
      <c r="I78" s="7"/>
      <c r="J78" s="7"/>
      <c r="K78" s="29"/>
    </row>
    <row r="79" spans="1:11" ht="11" customHeight="1">
      <c r="A79" s="23"/>
      <c r="B79" s="378" t="s">
        <v>2333</v>
      </c>
      <c r="C79" s="123" t="s">
        <v>2945</v>
      </c>
      <c r="D79" s="7"/>
      <c r="E79" s="7"/>
      <c r="F79" s="7"/>
      <c r="G79" s="7"/>
      <c r="H79" s="7"/>
      <c r="I79" s="7"/>
      <c r="J79" s="7"/>
      <c r="K79" s="29"/>
    </row>
    <row r="80" spans="1:11" ht="11" customHeight="1">
      <c r="A80" s="23"/>
      <c r="B80" s="378" t="s">
        <v>2831</v>
      </c>
      <c r="C80" s="124" t="s">
        <v>1530</v>
      </c>
      <c r="D80" s="7"/>
      <c r="E80" s="7"/>
      <c r="F80" s="7"/>
      <c r="G80" s="7"/>
      <c r="H80" s="7"/>
      <c r="I80" s="7"/>
      <c r="J80" s="7"/>
      <c r="K80" s="29"/>
    </row>
    <row r="81" spans="1:11" ht="11" customHeight="1">
      <c r="A81" s="23"/>
      <c r="B81" s="378" t="s">
        <v>1531</v>
      </c>
      <c r="C81" s="123" t="s">
        <v>2944</v>
      </c>
      <c r="D81" s="7"/>
      <c r="E81" s="7"/>
      <c r="F81" s="7"/>
      <c r="G81" s="7"/>
      <c r="H81" s="7"/>
      <c r="I81" s="7"/>
      <c r="J81" s="7"/>
      <c r="K81" s="29"/>
    </row>
    <row r="82" spans="1:11" ht="11" customHeight="1">
      <c r="A82" s="23"/>
      <c r="B82" s="376" t="s">
        <v>834</v>
      </c>
      <c r="C82" s="124" t="s">
        <v>2867</v>
      </c>
      <c r="D82" s="7"/>
      <c r="E82" s="7"/>
      <c r="F82" s="7"/>
      <c r="G82" s="7"/>
      <c r="H82" s="7"/>
      <c r="I82" s="7"/>
      <c r="J82" s="7"/>
      <c r="K82" s="29"/>
    </row>
    <row r="83" spans="1:11" ht="11" customHeight="1">
      <c r="A83" s="23"/>
      <c r="B83" s="378" t="s">
        <v>3695</v>
      </c>
      <c r="C83" s="123" t="s">
        <v>3540</v>
      </c>
      <c r="D83" s="7"/>
      <c r="E83" s="7"/>
      <c r="F83" s="7"/>
      <c r="G83" s="7"/>
      <c r="H83" s="7"/>
      <c r="I83" s="7"/>
      <c r="J83" s="7"/>
      <c r="K83" s="29"/>
    </row>
    <row r="84" spans="1:11" ht="11" customHeight="1">
      <c r="A84" s="23"/>
      <c r="B84" s="376" t="s">
        <v>1372</v>
      </c>
      <c r="C84" s="123" t="s">
        <v>1288</v>
      </c>
      <c r="D84" s="7"/>
      <c r="E84" s="7"/>
      <c r="F84" s="7"/>
      <c r="G84" s="7"/>
      <c r="H84" s="7"/>
      <c r="I84" s="7"/>
      <c r="J84" s="7"/>
      <c r="K84" s="29"/>
    </row>
    <row r="85" spans="1:11" ht="11" customHeight="1">
      <c r="A85" s="23"/>
      <c r="B85" s="376" t="s">
        <v>3474</v>
      </c>
      <c r="C85" s="123" t="s">
        <v>2941</v>
      </c>
      <c r="D85" s="7"/>
      <c r="E85" s="7"/>
      <c r="F85" s="7"/>
      <c r="G85" s="7"/>
      <c r="H85" s="7"/>
      <c r="I85" s="7"/>
      <c r="J85" s="7"/>
      <c r="K85" s="29"/>
    </row>
    <row r="86" spans="1:11" ht="11" customHeight="1">
      <c r="A86" s="23"/>
      <c r="B86" s="378" t="s">
        <v>3656</v>
      </c>
      <c r="C86" s="123" t="s">
        <v>3030</v>
      </c>
      <c r="D86" s="7"/>
      <c r="E86" s="7"/>
      <c r="F86" s="7"/>
      <c r="G86" s="7"/>
      <c r="H86" s="7"/>
      <c r="I86" s="7"/>
      <c r="J86" s="7"/>
      <c r="K86" s="29"/>
    </row>
    <row r="87" spans="1:11" ht="11" customHeight="1">
      <c r="A87" s="23"/>
      <c r="B87" s="378" t="s">
        <v>2139</v>
      </c>
      <c r="C87" s="123" t="s">
        <v>743</v>
      </c>
      <c r="D87" s="7"/>
      <c r="E87" s="7"/>
      <c r="F87" s="7"/>
      <c r="G87" s="7"/>
      <c r="H87" s="7"/>
      <c r="I87" s="7"/>
      <c r="J87" s="7"/>
      <c r="K87" s="29"/>
    </row>
    <row r="88" spans="1:11" ht="11" customHeight="1">
      <c r="A88" s="23"/>
      <c r="B88" s="378" t="s">
        <v>2278</v>
      </c>
      <c r="C88" s="124" t="s">
        <v>2660</v>
      </c>
      <c r="D88" s="7"/>
      <c r="E88" s="7"/>
      <c r="F88" s="7"/>
      <c r="G88" s="7"/>
      <c r="H88" s="730" t="s">
        <v>2781</v>
      </c>
      <c r="I88" s="7"/>
      <c r="J88" s="7"/>
      <c r="K88" s="29"/>
    </row>
    <row r="89" spans="1:11" ht="11" customHeight="1">
      <c r="A89" s="23"/>
      <c r="B89" s="378" t="s">
        <v>2868</v>
      </c>
      <c r="C89" s="124" t="s">
        <v>1191</v>
      </c>
      <c r="D89" s="7"/>
      <c r="E89" s="7"/>
      <c r="F89" s="7"/>
      <c r="G89" s="7"/>
      <c r="H89" s="7"/>
      <c r="I89" s="7"/>
      <c r="J89" s="7"/>
      <c r="K89" s="29"/>
    </row>
    <row r="90" spans="1:11" ht="11" customHeight="1">
      <c r="A90" s="23"/>
      <c r="B90" s="378" t="s">
        <v>3541</v>
      </c>
      <c r="C90" s="124" t="s">
        <v>3741</v>
      </c>
      <c r="D90" s="7"/>
      <c r="E90" s="7"/>
      <c r="F90" s="7"/>
      <c r="G90" s="7"/>
      <c r="H90" s="7"/>
      <c r="I90" s="7"/>
      <c r="J90" s="7"/>
      <c r="K90" s="29"/>
    </row>
    <row r="91" spans="1:11" ht="11" customHeight="1">
      <c r="A91" s="23"/>
      <c r="B91" s="378" t="s">
        <v>807</v>
      </c>
      <c r="C91" s="123" t="s">
        <v>2229</v>
      </c>
      <c r="D91" s="7"/>
      <c r="E91" s="7"/>
      <c r="F91" s="7"/>
      <c r="G91" s="7"/>
      <c r="H91" s="7"/>
      <c r="I91" s="7"/>
      <c r="J91" s="7"/>
      <c r="K91" s="29"/>
    </row>
    <row r="92" spans="1:11" ht="11" customHeight="1">
      <c r="A92" s="23"/>
      <c r="B92" s="378" t="s">
        <v>1359</v>
      </c>
      <c r="C92" s="123" t="s">
        <v>1369</v>
      </c>
      <c r="D92" s="7"/>
      <c r="E92" s="7"/>
      <c r="F92" s="7"/>
      <c r="G92" s="7"/>
      <c r="H92" s="7"/>
      <c r="I92" s="7"/>
      <c r="J92" s="7"/>
      <c r="K92" s="29"/>
    </row>
    <row r="93" spans="1:11" ht="11" customHeight="1">
      <c r="A93" s="86" t="s">
        <v>2087</v>
      </c>
      <c r="B93" s="800"/>
      <c r="C93" s="123"/>
      <c r="D93" s="7"/>
      <c r="E93" s="7"/>
      <c r="F93" s="7"/>
      <c r="G93" s="7"/>
      <c r="H93" s="7"/>
      <c r="I93" s="7"/>
      <c r="J93" s="7"/>
      <c r="K93" s="29"/>
    </row>
    <row r="94" spans="1:11" ht="11" customHeight="1">
      <c r="A94" s="23"/>
      <c r="B94" s="376" t="s">
        <v>1192</v>
      </c>
      <c r="C94" s="124" t="s">
        <v>102</v>
      </c>
      <c r="D94" s="7"/>
      <c r="E94" s="7"/>
      <c r="F94" s="7"/>
      <c r="G94" s="7"/>
      <c r="H94" s="7"/>
      <c r="I94" s="7"/>
      <c r="J94" s="7"/>
      <c r="K94" s="29"/>
    </row>
    <row r="95" spans="1:11" ht="11" customHeight="1">
      <c r="A95" s="791" t="s">
        <v>3265</v>
      </c>
      <c r="B95" s="789" t="s">
        <v>386</v>
      </c>
      <c r="C95" s="777" t="s">
        <v>3131</v>
      </c>
      <c r="D95" s="9"/>
      <c r="E95" s="9"/>
      <c r="F95" s="9"/>
      <c r="G95" s="9"/>
      <c r="H95" s="9"/>
      <c r="I95" s="9"/>
      <c r="J95" s="9"/>
      <c r="K95" s="22"/>
    </row>
    <row r="96" spans="1:11" ht="11" customHeight="1">
      <c r="A96" s="294"/>
      <c r="B96" s="378"/>
      <c r="C96" s="291" t="s">
        <v>1162</v>
      </c>
      <c r="D96" s="7"/>
      <c r="E96" s="7"/>
      <c r="F96" s="7"/>
      <c r="G96" s="7"/>
      <c r="H96" s="7"/>
      <c r="I96" s="7"/>
      <c r="J96" s="7"/>
      <c r="K96" s="29"/>
    </row>
    <row r="97" spans="1:11" ht="11" customHeight="1">
      <c r="A97" s="23"/>
      <c r="B97" s="378" t="s">
        <v>3583</v>
      </c>
      <c r="C97" s="123" t="s">
        <v>1493</v>
      </c>
      <c r="D97" s="7"/>
      <c r="E97" s="7"/>
      <c r="F97" s="7"/>
      <c r="G97" s="7"/>
      <c r="H97" s="7"/>
      <c r="I97" s="7"/>
      <c r="J97" s="7"/>
      <c r="K97" s="29"/>
    </row>
    <row r="98" spans="1:11" ht="11" customHeight="1">
      <c r="A98" s="23"/>
      <c r="B98" s="376" t="s">
        <v>1022</v>
      </c>
      <c r="C98" s="123" t="s">
        <v>1494</v>
      </c>
      <c r="D98" s="7"/>
      <c r="E98" s="7"/>
      <c r="F98" s="7"/>
      <c r="G98" s="7"/>
      <c r="H98" s="7"/>
      <c r="I98" s="7"/>
      <c r="J98" s="7"/>
      <c r="K98" s="29"/>
    </row>
    <row r="99" spans="1:11" ht="11" customHeight="1">
      <c r="A99" s="30"/>
      <c r="B99" s="790" t="s">
        <v>2873</v>
      </c>
      <c r="C99" s="792" t="s">
        <v>2849</v>
      </c>
      <c r="D99" s="31"/>
      <c r="E99" s="31"/>
      <c r="F99" s="31"/>
      <c r="G99" s="31"/>
      <c r="H99" s="31"/>
      <c r="I99" s="31"/>
      <c r="J99" s="31"/>
      <c r="K99" s="35"/>
    </row>
    <row r="100" spans="1:11" ht="11" customHeight="1">
      <c r="A100" s="23"/>
      <c r="B100" s="378" t="s">
        <v>2167</v>
      </c>
      <c r="C100" s="124" t="s">
        <v>911</v>
      </c>
      <c r="D100" s="7"/>
      <c r="E100" s="7"/>
      <c r="F100" s="7"/>
      <c r="G100" s="7"/>
      <c r="H100" s="7"/>
      <c r="I100" s="7"/>
      <c r="J100" s="7"/>
      <c r="K100" s="29"/>
    </row>
    <row r="101" spans="1:11" ht="11" customHeight="1">
      <c r="A101" s="23" t="s">
        <v>3091</v>
      </c>
      <c r="B101" s="378"/>
      <c r="C101" s="124"/>
      <c r="D101" s="7"/>
      <c r="E101" s="7"/>
      <c r="F101" s="7"/>
      <c r="G101" s="7"/>
      <c r="H101" s="7"/>
      <c r="I101" s="7"/>
      <c r="J101" s="7"/>
      <c r="K101" s="29"/>
    </row>
    <row r="102" spans="1:11" ht="11" customHeight="1">
      <c r="A102" s="23" t="s">
        <v>2958</v>
      </c>
      <c r="B102" s="378"/>
      <c r="C102" s="124"/>
      <c r="D102" s="7"/>
      <c r="E102" s="7"/>
      <c r="F102" s="7"/>
      <c r="G102" s="7"/>
      <c r="H102" s="7"/>
      <c r="I102" s="7"/>
      <c r="J102" s="7"/>
      <c r="K102" s="29"/>
    </row>
    <row r="103" spans="1:11" ht="11" customHeight="1">
      <c r="A103" s="23"/>
      <c r="B103" s="378" t="s">
        <v>813</v>
      </c>
      <c r="C103" s="124" t="s">
        <v>3463</v>
      </c>
      <c r="D103" s="7"/>
      <c r="E103" s="7"/>
      <c r="F103" s="7"/>
      <c r="G103" s="7"/>
      <c r="H103" s="7"/>
      <c r="I103" s="7"/>
      <c r="J103" s="7"/>
      <c r="K103" s="29"/>
    </row>
    <row r="104" spans="1:11" ht="11" customHeight="1">
      <c r="A104" s="23" t="s">
        <v>1741</v>
      </c>
      <c r="B104" s="378"/>
      <c r="C104" s="124"/>
      <c r="D104" s="7"/>
      <c r="E104" s="7"/>
      <c r="F104" s="7"/>
      <c r="G104" s="7"/>
      <c r="H104" s="7"/>
      <c r="I104" s="7"/>
      <c r="J104" s="7"/>
      <c r="K104" s="29"/>
    </row>
    <row r="105" spans="1:11" ht="11" customHeight="1">
      <c r="A105" s="23"/>
      <c r="B105" s="378" t="s">
        <v>2360</v>
      </c>
      <c r="C105" s="124" t="s">
        <v>2240</v>
      </c>
      <c r="D105" s="7"/>
      <c r="E105" s="7"/>
      <c r="F105" s="7"/>
      <c r="G105" s="7"/>
      <c r="H105" s="7"/>
      <c r="I105" s="7"/>
      <c r="J105" s="7"/>
      <c r="K105" s="29"/>
    </row>
    <row r="106" spans="1:11" ht="11" customHeight="1">
      <c r="A106" s="23" t="s">
        <v>2830</v>
      </c>
      <c r="B106" s="378"/>
      <c r="C106" s="124"/>
      <c r="D106" s="7"/>
      <c r="E106" s="7"/>
      <c r="F106" s="7"/>
      <c r="G106" s="7"/>
      <c r="H106" s="7"/>
      <c r="I106" s="7"/>
      <c r="J106" s="7"/>
      <c r="K106" s="29"/>
    </row>
    <row r="107" spans="1:11" ht="11" customHeight="1">
      <c r="A107" s="23"/>
      <c r="B107" s="378" t="s">
        <v>1742</v>
      </c>
      <c r="C107" s="123" t="s">
        <v>3660</v>
      </c>
      <c r="D107" s="7"/>
      <c r="E107" s="7"/>
      <c r="F107" s="7"/>
      <c r="G107" s="7"/>
      <c r="H107" s="7"/>
      <c r="I107" s="7"/>
      <c r="J107" s="7"/>
      <c r="K107" s="29"/>
    </row>
    <row r="108" spans="1:11" ht="11" customHeight="1">
      <c r="A108" s="86" t="s">
        <v>613</v>
      </c>
      <c r="B108" s="378"/>
      <c r="C108" s="124"/>
      <c r="D108" s="7"/>
      <c r="E108" s="7"/>
      <c r="F108" s="7"/>
      <c r="G108" s="7"/>
      <c r="H108" s="7"/>
      <c r="I108" s="7"/>
      <c r="J108" s="7"/>
      <c r="K108" s="29"/>
    </row>
    <row r="109" spans="1:11" ht="11" customHeight="1">
      <c r="A109" s="23" t="s">
        <v>684</v>
      </c>
      <c r="B109" s="378"/>
      <c r="C109" s="124"/>
      <c r="D109" s="7"/>
      <c r="E109" s="7"/>
      <c r="F109" s="7"/>
      <c r="G109" s="7"/>
      <c r="H109" s="7"/>
      <c r="I109" s="7"/>
      <c r="J109" s="7"/>
      <c r="K109" s="29"/>
    </row>
    <row r="110" spans="1:11" ht="11" customHeight="1">
      <c r="A110" s="23" t="s">
        <v>2548</v>
      </c>
      <c r="B110" s="378"/>
      <c r="C110" s="124"/>
      <c r="D110" s="7"/>
      <c r="E110" s="7"/>
      <c r="F110" s="7"/>
      <c r="G110" s="7"/>
      <c r="H110" s="7"/>
      <c r="I110" s="7"/>
      <c r="J110" s="7"/>
      <c r="K110" s="29"/>
    </row>
    <row r="111" spans="1:11" ht="11" customHeight="1">
      <c r="A111" s="86" t="s">
        <v>403</v>
      </c>
      <c r="B111" s="378"/>
      <c r="C111" s="124"/>
      <c r="D111" s="7"/>
      <c r="E111" s="7"/>
      <c r="F111" s="7"/>
      <c r="G111" s="7"/>
      <c r="H111" s="7"/>
      <c r="I111" s="7"/>
      <c r="J111" s="7"/>
      <c r="K111" s="29"/>
    </row>
    <row r="112" spans="1:11" ht="11" customHeight="1">
      <c r="A112" s="23" t="s">
        <v>1055</v>
      </c>
      <c r="B112" s="378"/>
      <c r="C112" s="124"/>
      <c r="D112" s="7"/>
      <c r="E112" s="7"/>
      <c r="F112" s="7"/>
      <c r="G112" s="7"/>
      <c r="H112" s="7"/>
      <c r="I112" s="7"/>
      <c r="J112" s="7"/>
      <c r="K112" s="29"/>
    </row>
    <row r="113" spans="1:11" ht="11" customHeight="1">
      <c r="A113" s="23"/>
      <c r="B113" s="378" t="s">
        <v>2230</v>
      </c>
      <c r="C113" s="123" t="s">
        <v>2635</v>
      </c>
      <c r="D113" s="7"/>
      <c r="E113" s="7"/>
      <c r="F113" s="7"/>
      <c r="G113" s="7"/>
      <c r="H113" s="7"/>
      <c r="I113" s="7"/>
      <c r="J113" s="7"/>
      <c r="K113" s="29"/>
    </row>
    <row r="114" spans="1:11" ht="11" customHeight="1">
      <c r="A114" s="23" t="s">
        <v>2869</v>
      </c>
      <c r="B114" s="378"/>
      <c r="C114" s="124"/>
      <c r="D114" s="7"/>
      <c r="E114" s="7"/>
      <c r="F114" s="7"/>
      <c r="G114" s="7"/>
      <c r="H114" s="7"/>
      <c r="I114" s="7"/>
      <c r="J114" s="7"/>
      <c r="K114" s="29"/>
    </row>
    <row r="115" spans="1:11" ht="11" customHeight="1">
      <c r="A115" s="23" t="s">
        <v>2948</v>
      </c>
      <c r="B115" s="378"/>
      <c r="C115" s="124"/>
      <c r="D115" s="7"/>
      <c r="E115" s="7"/>
      <c r="F115" s="7"/>
      <c r="G115" s="7"/>
      <c r="H115" s="7"/>
      <c r="I115" s="7"/>
      <c r="J115" s="7"/>
      <c r="K115" s="29"/>
    </row>
    <row r="116" spans="1:11" ht="11" customHeight="1">
      <c r="A116" s="23" t="s">
        <v>1168</v>
      </c>
      <c r="B116" s="378"/>
      <c r="C116" s="124"/>
      <c r="D116" s="7"/>
      <c r="E116" s="7"/>
      <c r="F116" s="7"/>
      <c r="G116" s="7"/>
      <c r="H116" s="7"/>
      <c r="I116" s="7"/>
      <c r="J116" s="7"/>
      <c r="K116" s="29"/>
    </row>
    <row r="117" spans="1:11" ht="11" customHeight="1">
      <c r="A117" s="23" t="s">
        <v>2913</v>
      </c>
      <c r="B117" s="378"/>
      <c r="C117" s="124"/>
      <c r="D117" s="7"/>
      <c r="E117" s="7"/>
      <c r="F117" s="7"/>
      <c r="G117" s="7"/>
      <c r="H117" s="7"/>
      <c r="I117" s="7"/>
      <c r="J117" s="7"/>
      <c r="K117" s="29"/>
    </row>
    <row r="118" spans="1:11" ht="11" customHeight="1">
      <c r="A118" s="23"/>
      <c r="B118" s="378" t="s">
        <v>2403</v>
      </c>
      <c r="C118" s="123" t="s">
        <v>1413</v>
      </c>
      <c r="D118" s="7"/>
      <c r="E118" s="7"/>
      <c r="F118" s="7"/>
      <c r="G118" s="7"/>
      <c r="H118" s="7"/>
      <c r="I118" s="7"/>
      <c r="J118" s="7"/>
      <c r="K118" s="29"/>
    </row>
    <row r="119" spans="1:11" ht="11" customHeight="1">
      <c r="A119" s="15"/>
      <c r="B119" s="789" t="s">
        <v>3208</v>
      </c>
      <c r="C119" s="777" t="s">
        <v>1853</v>
      </c>
      <c r="D119" s="9"/>
      <c r="E119" s="9"/>
      <c r="F119" s="9"/>
      <c r="G119" s="9"/>
      <c r="H119" s="9"/>
      <c r="I119" s="9"/>
      <c r="J119" s="9"/>
      <c r="K119" s="22"/>
    </row>
    <row r="120" spans="1:11" ht="11" customHeight="1">
      <c r="A120" s="86" t="s">
        <v>1329</v>
      </c>
      <c r="B120" s="378"/>
      <c r="C120" s="124"/>
      <c r="D120" s="7"/>
      <c r="E120" s="7"/>
      <c r="F120" s="7"/>
      <c r="G120" s="7"/>
      <c r="H120" s="7"/>
      <c r="I120" s="7"/>
      <c r="J120" s="7"/>
      <c r="K120" s="29"/>
    </row>
    <row r="121" spans="1:11" ht="11" customHeight="1">
      <c r="A121" s="86" t="s">
        <v>1616</v>
      </c>
      <c r="B121" s="378"/>
      <c r="C121" s="124"/>
      <c r="D121" s="7"/>
      <c r="E121" s="7"/>
      <c r="F121" s="7"/>
      <c r="G121" s="7"/>
      <c r="H121" s="7"/>
      <c r="I121" s="7"/>
      <c r="J121" s="7"/>
      <c r="K121" s="29"/>
    </row>
    <row r="122" spans="1:11" ht="11" customHeight="1">
      <c r="A122" s="23" t="s">
        <v>243</v>
      </c>
      <c r="B122" s="378"/>
      <c r="C122" s="124"/>
      <c r="D122" s="7"/>
      <c r="E122" s="7"/>
      <c r="F122" s="7"/>
      <c r="G122" s="7"/>
      <c r="H122" s="7"/>
      <c r="I122" s="7"/>
      <c r="J122" s="7"/>
      <c r="K122" s="29"/>
    </row>
    <row r="123" spans="1:11" ht="11" customHeight="1">
      <c r="A123" s="30" t="s">
        <v>3436</v>
      </c>
      <c r="B123" s="790"/>
      <c r="C123" s="793" t="s">
        <v>2535</v>
      </c>
      <c r="D123" s="31"/>
      <c r="E123" s="31"/>
      <c r="F123" s="31"/>
      <c r="G123" s="31"/>
      <c r="H123" s="31"/>
      <c r="I123" s="31"/>
      <c r="J123" s="297" t="s">
        <v>2850</v>
      </c>
      <c r="K123" s="52"/>
    </row>
    <row r="124" spans="1:11" ht="11" customHeight="1">
      <c r="A124" s="23"/>
      <c r="B124" s="378" t="s">
        <v>1828</v>
      </c>
      <c r="C124" s="123" t="s">
        <v>2030</v>
      </c>
      <c r="D124" s="7"/>
      <c r="E124" s="7"/>
      <c r="F124" s="7"/>
      <c r="G124" s="7"/>
      <c r="H124" s="7"/>
      <c r="I124" s="7"/>
      <c r="J124" s="7"/>
      <c r="K124" s="29"/>
    </row>
    <row r="125" spans="1:11" ht="11" customHeight="1">
      <c r="A125" s="23"/>
      <c r="B125" s="379" t="s">
        <v>655</v>
      </c>
      <c r="C125" s="123" t="s">
        <v>1277</v>
      </c>
      <c r="D125" s="7"/>
      <c r="E125" s="7"/>
      <c r="F125" s="7"/>
      <c r="G125" s="7"/>
      <c r="H125" s="7"/>
      <c r="I125" s="7"/>
      <c r="J125" s="7"/>
      <c r="K125" s="29"/>
    </row>
    <row r="126" spans="1:11" ht="11" customHeight="1">
      <c r="A126" s="86"/>
      <c r="B126" s="379" t="s">
        <v>1278</v>
      </c>
      <c r="C126" s="123" t="s">
        <v>262</v>
      </c>
      <c r="D126" s="7"/>
      <c r="E126" s="7"/>
      <c r="F126" s="7"/>
      <c r="G126" s="7"/>
      <c r="H126" s="7"/>
      <c r="I126" s="7"/>
      <c r="J126" s="7"/>
      <c r="K126" s="29"/>
    </row>
    <row r="127" spans="1:11" ht="11" customHeight="1">
      <c r="A127" s="292" t="s">
        <v>2950</v>
      </c>
      <c r="B127" s="7"/>
      <c r="C127" s="7"/>
      <c r="D127" s="7"/>
      <c r="E127" s="7"/>
      <c r="F127" s="7"/>
      <c r="G127" s="7"/>
      <c r="H127" s="7"/>
      <c r="I127" s="7"/>
      <c r="J127" s="7"/>
      <c r="K127" s="29"/>
    </row>
    <row r="128" spans="1:11" ht="11" customHeight="1">
      <c r="A128" s="23" t="s">
        <v>2481</v>
      </c>
      <c r="B128" s="7"/>
      <c r="C128" s="7"/>
      <c r="D128" s="7"/>
      <c r="E128" s="7"/>
      <c r="F128" s="7"/>
      <c r="G128" s="7"/>
      <c r="H128" s="7"/>
      <c r="I128" s="7"/>
      <c r="J128" s="7"/>
      <c r="K128" s="29"/>
    </row>
    <row r="129" spans="1:11" ht="11" customHeight="1">
      <c r="A129" s="86" t="s">
        <v>1999</v>
      </c>
      <c r="B129" s="7"/>
      <c r="C129" s="7"/>
      <c r="D129" s="7"/>
      <c r="E129" s="7"/>
      <c r="F129" s="7"/>
      <c r="G129" s="7"/>
      <c r="H129" s="7"/>
      <c r="I129" s="7"/>
      <c r="J129" s="7"/>
      <c r="K129" s="29"/>
    </row>
    <row r="130" spans="1:11" ht="11" customHeight="1">
      <c r="A130" s="86" t="s">
        <v>298</v>
      </c>
      <c r="B130" s="7"/>
      <c r="C130" s="7"/>
      <c r="D130" s="7"/>
      <c r="E130" s="7"/>
      <c r="F130" s="7"/>
      <c r="G130" s="7"/>
      <c r="H130" s="7"/>
      <c r="I130" s="7"/>
      <c r="J130" s="7"/>
      <c r="K130" s="29"/>
    </row>
    <row r="131" spans="1:11" ht="11" customHeight="1">
      <c r="A131" s="86" t="s">
        <v>894</v>
      </c>
      <c r="B131" s="7"/>
      <c r="C131" s="7"/>
      <c r="D131" s="7"/>
      <c r="E131" s="7"/>
      <c r="F131" s="7"/>
      <c r="G131" s="7"/>
      <c r="H131" s="7"/>
      <c r="I131" s="7"/>
      <c r="J131" s="7"/>
      <c r="K131" s="29"/>
    </row>
    <row r="132" spans="1:11" ht="11" customHeight="1">
      <c r="A132" s="86" t="s">
        <v>614</v>
      </c>
      <c r="B132" s="7"/>
      <c r="C132" s="7"/>
      <c r="D132" s="7"/>
      <c r="E132" s="7"/>
      <c r="F132" s="7"/>
      <c r="G132" s="7"/>
      <c r="H132" s="7"/>
      <c r="I132" s="7"/>
      <c r="J132" s="7"/>
      <c r="K132" s="29"/>
    </row>
    <row r="133" spans="1:11" ht="11" customHeight="1">
      <c r="A133" s="86" t="s">
        <v>3003</v>
      </c>
      <c r="B133" s="7"/>
      <c r="C133" s="7"/>
      <c r="D133" s="7"/>
      <c r="E133" s="7"/>
      <c r="F133" s="7"/>
      <c r="G133" s="7"/>
      <c r="H133" s="7"/>
      <c r="I133" s="7"/>
      <c r="J133" s="7"/>
      <c r="K133" s="29"/>
    </row>
    <row r="134" spans="1:11" ht="11" customHeight="1">
      <c r="A134" s="23" t="s">
        <v>1204</v>
      </c>
      <c r="B134" s="7"/>
      <c r="C134" s="7"/>
      <c r="D134" s="7"/>
      <c r="E134" s="7"/>
      <c r="F134" s="7"/>
      <c r="G134" s="7"/>
      <c r="H134" s="7"/>
      <c r="I134" s="7"/>
      <c r="J134" s="7"/>
      <c r="K134" s="29"/>
    </row>
    <row r="135" spans="1:11" ht="11" customHeight="1">
      <c r="A135" s="86" t="s">
        <v>172</v>
      </c>
      <c r="B135" s="7"/>
      <c r="C135" s="7"/>
      <c r="D135" s="7"/>
      <c r="E135" s="7"/>
      <c r="F135" s="7"/>
      <c r="G135" s="7"/>
      <c r="H135" s="7"/>
      <c r="I135" s="7"/>
      <c r="J135" s="7"/>
      <c r="K135" s="29"/>
    </row>
    <row r="136" spans="1:11" ht="11" customHeight="1">
      <c r="A136" s="193" t="s">
        <v>1034</v>
      </c>
      <c r="B136" s="31"/>
      <c r="C136" s="31"/>
      <c r="D136" s="31"/>
      <c r="E136" s="31"/>
      <c r="F136" s="31"/>
      <c r="G136" s="663" t="s">
        <v>1035</v>
      </c>
      <c r="H136" s="31"/>
      <c r="I136" s="31"/>
      <c r="J136" s="31"/>
      <c r="K136" s="35"/>
    </row>
    <row r="137" spans="1:11" ht="11" customHeight="1">
      <c r="A137" s="371" t="s">
        <v>2211</v>
      </c>
      <c r="B137" s="9"/>
      <c r="C137" s="9"/>
      <c r="D137" s="9"/>
      <c r="E137" s="9"/>
      <c r="F137" s="9"/>
      <c r="G137" s="370"/>
      <c r="H137" s="9"/>
      <c r="I137" s="9"/>
      <c r="J137" s="9"/>
      <c r="K137" s="22"/>
    </row>
    <row r="138" spans="1:11" ht="11" customHeight="1">
      <c r="A138" s="86" t="s">
        <v>2743</v>
      </c>
      <c r="B138" s="7"/>
      <c r="C138" s="7"/>
      <c r="D138" s="7"/>
      <c r="E138" s="7"/>
      <c r="F138" s="7"/>
      <c r="G138" s="237"/>
      <c r="H138" s="7"/>
      <c r="I138" s="7"/>
      <c r="J138" s="7"/>
      <c r="K138" s="29"/>
    </row>
    <row r="139" spans="1:11" ht="11" customHeight="1">
      <c r="A139" s="193" t="s">
        <v>2923</v>
      </c>
      <c r="B139" s="31"/>
      <c r="C139" s="31"/>
      <c r="D139" s="31"/>
      <c r="E139" s="31"/>
      <c r="F139" s="31"/>
      <c r="G139" s="372" t="s">
        <v>388</v>
      </c>
      <c r="H139" s="31"/>
      <c r="I139" s="31"/>
      <c r="J139" s="31"/>
      <c r="K139" s="35"/>
    </row>
    <row r="140" spans="1:11" ht="9.5" customHeight="1">
      <c r="A140" s="664" t="s">
        <v>387</v>
      </c>
      <c r="B140" s="665" t="s">
        <v>3292</v>
      </c>
      <c r="C140" s="667" t="s">
        <v>2031</v>
      </c>
      <c r="D140" s="660"/>
      <c r="E140" s="660"/>
      <c r="F140" s="660"/>
      <c r="G140" s="660"/>
      <c r="H140" s="660"/>
      <c r="I140" s="660"/>
      <c r="J140" s="660"/>
      <c r="K140" s="668"/>
    </row>
    <row r="141" spans="1:11" ht="9.5" customHeight="1">
      <c r="A141" s="310"/>
      <c r="B141" s="541" t="s">
        <v>2319</v>
      </c>
      <c r="C141" s="256" t="s">
        <v>2855</v>
      </c>
      <c r="D141" s="541"/>
      <c r="E141" s="541"/>
      <c r="F141" s="541"/>
      <c r="G141" s="541"/>
      <c r="H141" s="541"/>
      <c r="I141" s="541"/>
      <c r="J141" s="541"/>
      <c r="K141" s="669"/>
    </row>
    <row r="142" spans="1:11" ht="9.5" customHeight="1">
      <c r="A142" s="666" t="s">
        <v>78</v>
      </c>
      <c r="B142" s="325"/>
      <c r="C142" s="325"/>
      <c r="D142" s="325"/>
      <c r="E142" s="325"/>
      <c r="F142" s="325"/>
      <c r="G142" s="325"/>
      <c r="H142" s="325"/>
      <c r="I142" s="325"/>
      <c r="J142" s="325"/>
      <c r="K142" s="326"/>
    </row>
    <row r="143" spans="1:11" ht="9.5" customHeight="1">
      <c r="A143" s="256"/>
      <c r="B143" s="541"/>
      <c r="C143" s="541"/>
      <c r="D143" s="541"/>
      <c r="E143" s="541"/>
      <c r="F143" s="541"/>
      <c r="G143" s="541"/>
      <c r="H143" s="541"/>
      <c r="I143" s="541"/>
      <c r="J143" s="541"/>
      <c r="K143" s="541"/>
    </row>
    <row r="144" spans="1:11" ht="11" customHeight="1">
      <c r="A144" s="288" t="s">
        <v>2314</v>
      </c>
      <c r="B144" s="9"/>
      <c r="C144" s="9"/>
      <c r="D144" s="9"/>
      <c r="E144" s="9"/>
      <c r="F144" s="9"/>
      <c r="G144" s="9"/>
      <c r="H144" s="9"/>
      <c r="I144" s="9"/>
      <c r="J144" s="9"/>
      <c r="K144" s="22"/>
    </row>
    <row r="145" spans="1:11" ht="11" customHeight="1">
      <c r="A145" s="86" t="s">
        <v>3218</v>
      </c>
      <c r="B145" s="7"/>
      <c r="C145" s="7"/>
      <c r="D145" s="7"/>
      <c r="E145" s="7"/>
      <c r="F145" s="7"/>
      <c r="G145" s="7"/>
      <c r="H145" s="7"/>
      <c r="I145" s="7"/>
      <c r="J145" s="7"/>
      <c r="K145" s="29"/>
    </row>
    <row r="146" spans="1:11" ht="11" customHeight="1">
      <c r="A146" s="383" t="s">
        <v>3219</v>
      </c>
      <c r="B146" s="384"/>
      <c r="C146" s="384"/>
      <c r="D146" s="384"/>
      <c r="E146" s="384"/>
      <c r="F146" s="384" t="s">
        <v>1462</v>
      </c>
      <c r="G146" s="384"/>
      <c r="H146" s="384"/>
      <c r="I146" s="384"/>
      <c r="J146" s="385" t="s">
        <v>138</v>
      </c>
      <c r="K146" s="386" t="s">
        <v>2120</v>
      </c>
    </row>
    <row r="147" spans="1:11" ht="11" customHeight="1">
      <c r="A147" s="23" t="s">
        <v>1048</v>
      </c>
      <c r="B147" s="7"/>
      <c r="C147" s="7"/>
      <c r="D147" s="7"/>
      <c r="E147" s="7"/>
      <c r="F147" s="7" t="s">
        <v>1049</v>
      </c>
      <c r="G147" s="7"/>
      <c r="H147" s="7"/>
      <c r="I147" s="7"/>
      <c r="J147" s="387">
        <v>0.5</v>
      </c>
      <c r="K147" s="218">
        <v>5.8</v>
      </c>
    </row>
    <row r="148" spans="1:11" ht="11" customHeight="1">
      <c r="A148" s="23" t="s">
        <v>2524</v>
      </c>
      <c r="B148" s="7"/>
      <c r="C148" s="7"/>
      <c r="D148" s="7"/>
      <c r="E148" s="7"/>
      <c r="F148" s="123" t="s">
        <v>412</v>
      </c>
      <c r="G148" s="7"/>
      <c r="H148" s="7"/>
      <c r="I148" s="7"/>
      <c r="J148" s="58">
        <v>0.5</v>
      </c>
      <c r="K148" s="218">
        <v>4.99</v>
      </c>
    </row>
    <row r="149" spans="1:11" ht="11" customHeight="1">
      <c r="A149" s="23" t="s">
        <v>3723</v>
      </c>
      <c r="B149" s="7"/>
      <c r="C149" s="7"/>
      <c r="D149" s="7"/>
      <c r="E149" s="7"/>
      <c r="F149" s="7" t="s">
        <v>2846</v>
      </c>
      <c r="G149" s="7"/>
      <c r="H149" s="7"/>
      <c r="I149" s="7"/>
      <c r="J149" s="58">
        <v>0</v>
      </c>
      <c r="K149" s="218">
        <v>2</v>
      </c>
    </row>
    <row r="150" spans="1:11" ht="11" customHeight="1">
      <c r="A150" s="23" t="s">
        <v>2402</v>
      </c>
      <c r="B150" s="7"/>
      <c r="C150" s="7"/>
      <c r="D150" s="7"/>
      <c r="E150" s="7"/>
      <c r="F150" s="7" t="s">
        <v>2846</v>
      </c>
      <c r="G150" s="7"/>
      <c r="H150" s="7"/>
      <c r="I150" s="7"/>
      <c r="J150" s="58">
        <v>0</v>
      </c>
      <c r="K150" s="218">
        <v>2</v>
      </c>
    </row>
    <row r="151" spans="1:11" ht="11" customHeight="1">
      <c r="A151" s="23" t="s">
        <v>836</v>
      </c>
      <c r="B151" s="7"/>
      <c r="C151" s="7"/>
      <c r="D151" s="7"/>
      <c r="E151" s="7"/>
      <c r="F151" s="7" t="s">
        <v>2864</v>
      </c>
      <c r="G151" s="7"/>
      <c r="H151" s="7"/>
      <c r="I151" s="7"/>
      <c r="J151" s="58">
        <v>0</v>
      </c>
      <c r="K151" s="218">
        <v>5</v>
      </c>
    </row>
    <row r="152" spans="1:11" ht="11" customHeight="1">
      <c r="A152" s="23" t="s">
        <v>198</v>
      </c>
      <c r="B152" s="7"/>
      <c r="C152" s="7"/>
      <c r="D152" s="7"/>
      <c r="E152" s="7"/>
      <c r="F152" s="123" t="s">
        <v>2118</v>
      </c>
      <c r="G152" s="7"/>
      <c r="H152" s="7"/>
      <c r="I152" s="7"/>
      <c r="J152" s="58">
        <v>0</v>
      </c>
      <c r="K152" s="218">
        <v>10</v>
      </c>
    </row>
    <row r="153" spans="1:11" ht="11" customHeight="1">
      <c r="A153" s="86" t="s">
        <v>2119</v>
      </c>
      <c r="B153" s="7"/>
      <c r="C153" s="7"/>
      <c r="D153" s="7"/>
      <c r="E153" s="7"/>
      <c r="F153" s="123" t="s">
        <v>2118</v>
      </c>
      <c r="G153" s="7"/>
      <c r="H153" s="7"/>
      <c r="I153" s="7"/>
      <c r="J153" s="58">
        <v>0</v>
      </c>
      <c r="K153" s="218">
        <v>10</v>
      </c>
    </row>
    <row r="154" spans="1:11" ht="11" customHeight="1">
      <c r="A154" s="86" t="s">
        <v>3123</v>
      </c>
      <c r="B154" s="7"/>
      <c r="C154" s="7"/>
      <c r="D154" s="7"/>
      <c r="E154" s="7"/>
      <c r="F154" s="123" t="s">
        <v>136</v>
      </c>
      <c r="G154" s="7"/>
      <c r="H154" s="7"/>
      <c r="I154" s="7"/>
      <c r="J154" s="58">
        <v>0</v>
      </c>
      <c r="K154" s="218">
        <v>5</v>
      </c>
    </row>
    <row r="155" spans="1:11" ht="11" customHeight="1">
      <c r="A155" s="86" t="s">
        <v>871</v>
      </c>
      <c r="B155" s="7"/>
      <c r="C155" s="7"/>
      <c r="D155" s="7"/>
      <c r="E155" s="7"/>
      <c r="F155" s="123" t="s">
        <v>137</v>
      </c>
      <c r="G155" s="7"/>
      <c r="H155" s="7"/>
      <c r="I155" s="7"/>
      <c r="J155" s="58">
        <v>0</v>
      </c>
      <c r="K155" s="218">
        <v>5</v>
      </c>
    </row>
    <row r="156" spans="1:11" ht="11" customHeight="1">
      <c r="A156" s="23" t="s">
        <v>2509</v>
      </c>
      <c r="B156" s="7"/>
      <c r="C156" s="7"/>
      <c r="D156" s="7"/>
      <c r="E156" s="7"/>
      <c r="F156" s="123" t="s">
        <v>267</v>
      </c>
      <c r="G156" s="7"/>
      <c r="H156" s="7"/>
      <c r="I156" s="7"/>
      <c r="J156" s="58">
        <v>0</v>
      </c>
      <c r="K156" s="218">
        <v>5</v>
      </c>
    </row>
    <row r="157" spans="1:11" ht="11" customHeight="1">
      <c r="A157" s="23" t="s">
        <v>268</v>
      </c>
      <c r="B157" s="7"/>
      <c r="C157" s="7"/>
      <c r="D157" s="7"/>
      <c r="E157" s="7"/>
      <c r="F157" s="7" t="s">
        <v>269</v>
      </c>
      <c r="G157" s="7"/>
      <c r="H157" s="7"/>
      <c r="I157" s="7"/>
      <c r="J157" s="58">
        <v>0</v>
      </c>
      <c r="K157" s="218">
        <v>5</v>
      </c>
    </row>
    <row r="158" spans="1:11" ht="11" customHeight="1">
      <c r="A158" s="86" t="s">
        <v>3148</v>
      </c>
      <c r="B158" s="7"/>
      <c r="C158" s="7"/>
      <c r="D158" s="7"/>
      <c r="E158" s="7"/>
      <c r="F158" s="7" t="s">
        <v>269</v>
      </c>
      <c r="G158" s="7"/>
      <c r="H158" s="7"/>
      <c r="I158" s="7"/>
      <c r="J158" s="58">
        <v>0</v>
      </c>
      <c r="K158" s="218">
        <v>5</v>
      </c>
    </row>
    <row r="159" spans="1:11" ht="11" customHeight="1">
      <c r="A159" s="86" t="s">
        <v>3176</v>
      </c>
      <c r="B159" s="7"/>
      <c r="C159" s="7"/>
      <c r="D159" s="7"/>
      <c r="E159" s="7"/>
      <c r="F159" s="7" t="s">
        <v>269</v>
      </c>
      <c r="G159" s="7"/>
      <c r="H159" s="7"/>
      <c r="I159" s="7"/>
      <c r="J159" s="58">
        <v>0</v>
      </c>
      <c r="K159" s="218">
        <v>5</v>
      </c>
    </row>
    <row r="160" spans="1:11" ht="11" customHeight="1">
      <c r="A160" s="23" t="s">
        <v>3177</v>
      </c>
      <c r="B160" s="7"/>
      <c r="C160" s="7"/>
      <c r="D160" s="7"/>
      <c r="E160" s="7"/>
      <c r="F160" s="123" t="s">
        <v>3178</v>
      </c>
      <c r="G160" s="7"/>
      <c r="H160" s="7"/>
      <c r="I160" s="7"/>
      <c r="J160" s="58">
        <v>0</v>
      </c>
      <c r="K160" s="218">
        <v>4.9000000000000004</v>
      </c>
    </row>
    <row r="161" spans="1:11" ht="11" customHeight="1">
      <c r="A161" s="23" t="s">
        <v>3049</v>
      </c>
      <c r="B161" s="7"/>
      <c r="C161" s="7"/>
      <c r="D161" s="7"/>
      <c r="E161" s="7"/>
      <c r="F161" s="123" t="s">
        <v>528</v>
      </c>
      <c r="G161" s="7"/>
      <c r="H161" s="7"/>
      <c r="I161" s="7"/>
      <c r="J161" s="58">
        <v>0</v>
      </c>
      <c r="K161" s="218">
        <v>3</v>
      </c>
    </row>
    <row r="162" spans="1:11" ht="11" customHeight="1">
      <c r="A162" s="23" t="s">
        <v>1175</v>
      </c>
      <c r="B162" s="7"/>
      <c r="C162" s="7"/>
      <c r="D162" s="7"/>
      <c r="E162" s="7"/>
      <c r="F162" s="7" t="s">
        <v>269</v>
      </c>
      <c r="G162" s="7"/>
      <c r="H162" s="7"/>
      <c r="I162" s="7"/>
      <c r="J162" s="58">
        <v>0</v>
      </c>
      <c r="K162" s="218">
        <v>5</v>
      </c>
    </row>
    <row r="163" spans="1:11" ht="11" customHeight="1">
      <c r="A163" s="86" t="s">
        <v>3037</v>
      </c>
      <c r="B163" s="7"/>
      <c r="C163" s="7"/>
      <c r="D163" s="7"/>
      <c r="E163" s="7"/>
      <c r="F163" s="7" t="s">
        <v>269</v>
      </c>
      <c r="G163" s="7"/>
      <c r="H163" s="7"/>
      <c r="I163" s="7"/>
      <c r="J163" s="58">
        <v>0</v>
      </c>
      <c r="K163" s="218">
        <v>5</v>
      </c>
    </row>
    <row r="164" spans="1:11" ht="11" customHeight="1">
      <c r="A164" s="86" t="s">
        <v>1084</v>
      </c>
      <c r="B164" s="7"/>
      <c r="C164" s="7"/>
      <c r="D164" s="7"/>
      <c r="E164" s="7"/>
      <c r="F164" s="7" t="s">
        <v>269</v>
      </c>
      <c r="G164" s="7"/>
      <c r="H164" s="7"/>
      <c r="I164" s="7"/>
      <c r="J164" s="58">
        <v>0</v>
      </c>
      <c r="K164" s="218">
        <v>5</v>
      </c>
    </row>
    <row r="165" spans="1:11" ht="11" customHeight="1">
      <c r="A165" s="86" t="s">
        <v>385</v>
      </c>
      <c r="B165" s="7"/>
      <c r="C165" s="7"/>
      <c r="D165" s="7"/>
      <c r="E165" s="7"/>
      <c r="F165" s="7" t="s">
        <v>269</v>
      </c>
      <c r="G165" s="7"/>
      <c r="H165" s="7"/>
      <c r="I165" s="7"/>
      <c r="J165" s="58">
        <v>0</v>
      </c>
      <c r="K165" s="218">
        <v>5</v>
      </c>
    </row>
    <row r="166" spans="1:11" ht="11" customHeight="1">
      <c r="A166" s="23" t="s">
        <v>3298</v>
      </c>
      <c r="B166" s="7"/>
      <c r="C166" s="7"/>
      <c r="D166" s="7"/>
      <c r="E166" s="7"/>
      <c r="F166" s="7" t="s">
        <v>269</v>
      </c>
      <c r="G166" s="7"/>
      <c r="H166" s="7"/>
      <c r="I166" s="7"/>
      <c r="J166" s="58">
        <v>0</v>
      </c>
      <c r="K166" s="218">
        <v>5</v>
      </c>
    </row>
    <row r="167" spans="1:11" ht="11" customHeight="1">
      <c r="A167" s="23"/>
      <c r="B167" s="7"/>
      <c r="C167" s="7"/>
      <c r="D167" s="7"/>
      <c r="E167" s="7"/>
      <c r="F167" s="7"/>
      <c r="G167" s="7"/>
      <c r="H167" s="7"/>
      <c r="I167" s="7"/>
      <c r="J167" s="58"/>
      <c r="K167" s="218"/>
    </row>
    <row r="168" spans="1:11" ht="11" customHeight="1">
      <c r="A168" s="30" t="s">
        <v>139</v>
      </c>
      <c r="B168" s="31"/>
      <c r="C168" s="31"/>
      <c r="D168" s="31"/>
      <c r="E168" s="31"/>
      <c r="F168" s="31"/>
      <c r="G168" s="31"/>
      <c r="H168" s="31"/>
      <c r="I168" s="31"/>
      <c r="J168" s="60">
        <f>SUM(J147:J167)</f>
        <v>1</v>
      </c>
      <c r="K168" s="191">
        <f>SUM(K147:K167)</f>
        <v>102.69</v>
      </c>
    </row>
    <row r="169" spans="1:11" ht="12.75" customHeight="1">
      <c r="A169" s="6"/>
      <c r="B169" s="6"/>
      <c r="C169" s="6"/>
      <c r="D169" s="6"/>
      <c r="E169" s="6"/>
      <c r="F169" s="6"/>
      <c r="G169" s="6"/>
      <c r="H169" s="6"/>
      <c r="I169" s="6"/>
      <c r="J169" s="381"/>
      <c r="K169" s="381"/>
    </row>
    <row r="170" spans="1:11" ht="11" customHeight="1">
      <c r="A170" s="357" t="s">
        <v>3085</v>
      </c>
      <c r="B170" s="6"/>
      <c r="C170" s="6"/>
      <c r="D170" s="6"/>
      <c r="E170" s="6"/>
      <c r="F170" s="6"/>
      <c r="G170" s="6"/>
      <c r="H170" s="6"/>
      <c r="I170" s="6"/>
      <c r="J170" s="6"/>
      <c r="K170" s="6"/>
    </row>
    <row r="171" spans="1:11" ht="11" customHeight="1">
      <c r="A171" s="77" t="s">
        <v>1056</v>
      </c>
      <c r="B171" s="6"/>
      <c r="C171" s="6"/>
      <c r="D171" s="6"/>
      <c r="E171" s="6"/>
      <c r="F171" s="6"/>
      <c r="G171" s="6"/>
      <c r="H171" s="6"/>
      <c r="I171" s="6"/>
      <c r="J171" s="6"/>
      <c r="K171" s="6"/>
    </row>
    <row r="172" spans="1:11" ht="11" customHeight="1">
      <c r="A172" s="77" t="s">
        <v>3006</v>
      </c>
      <c r="B172" s="6"/>
      <c r="C172" s="6"/>
      <c r="D172" s="6"/>
      <c r="E172" s="6"/>
      <c r="F172" s="6"/>
      <c r="G172" s="6"/>
      <c r="H172" s="6"/>
      <c r="I172" s="6"/>
      <c r="J172" s="6"/>
      <c r="K172" s="6"/>
    </row>
    <row r="173" spans="1:11" ht="11" customHeight="1">
      <c r="A173" s="721" t="s">
        <v>1606</v>
      </c>
      <c r="B173" s="6"/>
      <c r="C173" s="6"/>
      <c r="D173" s="6"/>
      <c r="E173" s="6"/>
      <c r="F173" s="6"/>
      <c r="G173" s="271" t="s">
        <v>2361</v>
      </c>
      <c r="H173" s="6"/>
      <c r="I173" s="6"/>
      <c r="J173" s="6"/>
      <c r="K173" s="6"/>
    </row>
    <row r="174" spans="1:11" ht="11" customHeight="1">
      <c r="A174" s="733" t="s">
        <v>1801</v>
      </c>
      <c r="B174" s="6"/>
      <c r="C174" s="6"/>
      <c r="D174" s="6"/>
      <c r="E174" s="6"/>
      <c r="F174" s="6"/>
      <c r="G174" s="6"/>
      <c r="H174" s="6"/>
      <c r="I174" s="6"/>
      <c r="J174" s="6"/>
      <c r="K174" s="6"/>
    </row>
    <row r="175" spans="1:11" ht="11" customHeight="1">
      <c r="A175" s="901" t="s">
        <v>3358</v>
      </c>
      <c r="B175" s="6"/>
      <c r="C175" s="6"/>
      <c r="D175" s="6"/>
      <c r="E175" s="6"/>
      <c r="F175" s="6"/>
      <c r="G175" s="6"/>
      <c r="H175" s="6"/>
      <c r="I175" s="6"/>
      <c r="J175" s="6"/>
      <c r="K175" s="6"/>
    </row>
    <row r="176" spans="1:11" ht="10.5" customHeight="1">
      <c r="A176" s="265" t="s">
        <v>3643</v>
      </c>
      <c r="B176" s="6"/>
      <c r="C176" s="6"/>
      <c r="D176" s="266" t="s">
        <v>3644</v>
      </c>
      <c r="E176" s="266" t="s">
        <v>718</v>
      </c>
      <c r="F176" s="265" t="s">
        <v>461</v>
      </c>
      <c r="G176" s="509"/>
      <c r="H176" s="7"/>
      <c r="I176" s="6"/>
      <c r="J176" s="6"/>
      <c r="K176" s="6"/>
    </row>
    <row r="177" spans="1:11" ht="10.5" customHeight="1">
      <c r="A177" s="6" t="s">
        <v>1588</v>
      </c>
      <c r="B177" s="6"/>
      <c r="C177" s="759"/>
      <c r="D177" s="82" t="s">
        <v>1589</v>
      </c>
      <c r="E177" s="491">
        <v>41942</v>
      </c>
      <c r="F177" s="77"/>
      <c r="G177" s="509"/>
      <c r="H177" s="7"/>
      <c r="I177" s="6"/>
      <c r="J177" s="6"/>
      <c r="K177" s="6"/>
    </row>
    <row r="178" spans="1:11" ht="10.5" customHeight="1">
      <c r="A178" s="6" t="s">
        <v>1023</v>
      </c>
      <c r="B178" s="6"/>
      <c r="C178" s="759"/>
      <c r="D178" s="82" t="s">
        <v>1024</v>
      </c>
      <c r="E178" s="491">
        <v>42030</v>
      </c>
      <c r="F178" s="77"/>
      <c r="G178" s="509"/>
      <c r="H178" s="7"/>
      <c r="I178" s="6"/>
      <c r="J178" s="6"/>
      <c r="K178" s="6"/>
    </row>
    <row r="179" spans="1:11" ht="10.5" customHeight="1">
      <c r="A179" s="6" t="s">
        <v>3121</v>
      </c>
      <c r="B179" s="6"/>
      <c r="C179" s="759"/>
      <c r="D179" s="82" t="s">
        <v>3122</v>
      </c>
      <c r="E179" s="491">
        <v>42034</v>
      </c>
      <c r="F179" s="77"/>
      <c r="G179" s="509"/>
      <c r="H179" s="7"/>
      <c r="I179" s="6"/>
      <c r="J179" s="6"/>
      <c r="K179" s="6"/>
    </row>
    <row r="180" spans="1:11" ht="10.5" customHeight="1">
      <c r="A180" s="6" t="s">
        <v>1289</v>
      </c>
      <c r="B180" s="6"/>
      <c r="C180" s="759"/>
      <c r="D180" s="711" t="s">
        <v>1290</v>
      </c>
      <c r="E180" s="491">
        <v>41968</v>
      </c>
      <c r="F180" s="6"/>
      <c r="G180" s="509"/>
      <c r="H180" s="7"/>
      <c r="I180" s="6"/>
      <c r="J180" s="6"/>
      <c r="K180" s="6"/>
    </row>
    <row r="181" spans="1:11" ht="10.5" customHeight="1">
      <c r="A181" s="6" t="s">
        <v>1866</v>
      </c>
      <c r="B181" s="6"/>
      <c r="C181" s="759"/>
      <c r="D181" s="711" t="s">
        <v>1867</v>
      </c>
      <c r="E181" s="491">
        <v>41794</v>
      </c>
      <c r="F181" s="6" t="s">
        <v>1767</v>
      </c>
      <c r="G181" s="509"/>
      <c r="H181" s="7"/>
      <c r="I181" s="6"/>
      <c r="J181" s="6"/>
      <c r="K181" s="6"/>
    </row>
    <row r="182" spans="1:11" ht="10.5" customHeight="1">
      <c r="A182" s="6" t="s">
        <v>2286</v>
      </c>
      <c r="B182" s="6"/>
      <c r="C182" s="759"/>
      <c r="D182" s="711" t="s">
        <v>2287</v>
      </c>
      <c r="E182" s="491">
        <v>42090</v>
      </c>
      <c r="F182" s="77" t="s">
        <v>2288</v>
      </c>
      <c r="G182" s="147"/>
      <c r="H182" s="7"/>
      <c r="I182" s="6"/>
      <c r="J182" s="6"/>
      <c r="K182" s="6"/>
    </row>
    <row r="183" spans="1:11" ht="10.5" customHeight="1">
      <c r="A183" s="6" t="s">
        <v>1996</v>
      </c>
      <c r="B183" s="6"/>
      <c r="C183" s="759"/>
      <c r="D183" s="711" t="s">
        <v>1997</v>
      </c>
      <c r="E183" s="491">
        <v>41983</v>
      </c>
      <c r="F183" s="265"/>
      <c r="G183" s="147"/>
      <c r="H183" s="7"/>
      <c r="I183" s="6"/>
      <c r="J183" s="6"/>
      <c r="K183" s="6"/>
    </row>
    <row r="184" spans="1:11" ht="10.5" customHeight="1">
      <c r="A184" s="82" t="s">
        <v>652</v>
      </c>
      <c r="B184" s="6"/>
      <c r="C184" s="759"/>
      <c r="D184" s="6" t="s">
        <v>653</v>
      </c>
      <c r="E184" s="491">
        <v>41948</v>
      </c>
      <c r="F184" s="77"/>
      <c r="G184" s="147"/>
      <c r="H184" s="7"/>
      <c r="I184" s="6"/>
      <c r="J184" s="6"/>
      <c r="K184" s="6"/>
    </row>
    <row r="185" spans="1:11" ht="10.5" customHeight="1">
      <c r="A185" s="82" t="s">
        <v>2939</v>
      </c>
      <c r="B185" s="6"/>
      <c r="C185" s="759"/>
      <c r="D185" s="6" t="s">
        <v>2940</v>
      </c>
      <c r="E185" s="491">
        <v>41989</v>
      </c>
      <c r="F185" s="77" t="s">
        <v>995</v>
      </c>
      <c r="G185" s="6"/>
      <c r="H185" s="6"/>
      <c r="I185" s="6"/>
      <c r="J185" s="6"/>
      <c r="K185" s="6"/>
    </row>
    <row r="186" spans="1:11" ht="10.5" customHeight="1">
      <c r="A186" s="82" t="s">
        <v>3197</v>
      </c>
      <c r="B186" s="6"/>
      <c r="C186" s="759"/>
      <c r="D186" s="6" t="s">
        <v>2219</v>
      </c>
      <c r="E186" s="491">
        <v>42038</v>
      </c>
      <c r="F186" s="6" t="s">
        <v>1767</v>
      </c>
      <c r="G186" s="6"/>
      <c r="H186" s="6"/>
      <c r="I186" s="6"/>
      <c r="J186" s="6"/>
      <c r="K186" s="6"/>
    </row>
    <row r="187" spans="1:11" ht="10.5" customHeight="1">
      <c r="A187" s="6" t="s">
        <v>1202</v>
      </c>
      <c r="B187" s="6"/>
      <c r="C187" s="759"/>
      <c r="D187" s="711" t="s">
        <v>1196</v>
      </c>
      <c r="E187" s="491">
        <v>41969</v>
      </c>
      <c r="F187" s="77" t="s">
        <v>1984</v>
      </c>
      <c r="G187" s="6"/>
      <c r="H187" s="6"/>
      <c r="I187" s="6"/>
      <c r="J187" s="6"/>
      <c r="K187" s="6"/>
    </row>
    <row r="188" spans="1:11" ht="10.5" customHeight="1">
      <c r="A188" s="6" t="s">
        <v>1834</v>
      </c>
      <c r="B188" s="6"/>
      <c r="C188" s="759" t="s">
        <v>1418</v>
      </c>
      <c r="D188" s="711" t="s">
        <v>1835</v>
      </c>
      <c r="E188" s="491">
        <v>42048</v>
      </c>
      <c r="F188" s="77"/>
      <c r="G188" s="6"/>
      <c r="H188" s="6"/>
      <c r="I188" s="6"/>
      <c r="J188" s="6"/>
      <c r="K188" s="6"/>
    </row>
    <row r="189" spans="1:11" ht="10.5" customHeight="1">
      <c r="A189" s="6" t="s">
        <v>1214</v>
      </c>
      <c r="B189" s="6"/>
      <c r="C189" s="759"/>
      <c r="D189" s="711" t="s">
        <v>1215</v>
      </c>
      <c r="E189" s="491">
        <v>42090</v>
      </c>
      <c r="F189" s="766"/>
      <c r="G189" s="6"/>
      <c r="H189" s="6"/>
      <c r="I189" s="6"/>
      <c r="J189" s="6"/>
      <c r="K189" s="6"/>
    </row>
    <row r="190" spans="1:11" ht="10.5" customHeight="1">
      <c r="A190" s="6" t="s">
        <v>2282</v>
      </c>
      <c r="B190" s="6"/>
      <c r="C190" s="759"/>
      <c r="D190" s="711" t="s">
        <v>2283</v>
      </c>
      <c r="E190" s="491">
        <v>41806</v>
      </c>
      <c r="F190" s="82" t="s">
        <v>1984</v>
      </c>
      <c r="G190" s="6"/>
      <c r="H190" s="6"/>
      <c r="I190" s="6"/>
      <c r="J190" s="6"/>
      <c r="K190" s="6"/>
    </row>
    <row r="191" spans="1:11" ht="10.5" customHeight="1">
      <c r="A191" s="6" t="s">
        <v>696</v>
      </c>
      <c r="B191" s="6"/>
      <c r="C191" s="759"/>
      <c r="D191" s="711" t="s">
        <v>1382</v>
      </c>
      <c r="E191" s="747">
        <v>41725</v>
      </c>
      <c r="F191" s="77"/>
      <c r="G191" s="6"/>
      <c r="H191" s="6"/>
      <c r="I191" s="6"/>
      <c r="J191" s="6"/>
      <c r="K191" s="6"/>
    </row>
    <row r="192" spans="1:11" ht="10.5" customHeight="1">
      <c r="A192" s="6" t="s">
        <v>67</v>
      </c>
      <c r="B192" s="6"/>
      <c r="C192" s="759"/>
      <c r="D192" s="6" t="s">
        <v>68</v>
      </c>
      <c r="E192" s="747">
        <v>41752</v>
      </c>
      <c r="F192" s="77"/>
      <c r="G192" s="6"/>
      <c r="H192" s="6"/>
      <c r="I192" s="6"/>
      <c r="J192" s="6"/>
      <c r="K192" s="6"/>
    </row>
    <row r="193" spans="1:11" ht="10.5" customHeight="1">
      <c r="A193" s="6" t="s">
        <v>1576</v>
      </c>
      <c r="B193" s="6"/>
      <c r="C193" s="759"/>
      <c r="D193" s="6" t="s">
        <v>1577</v>
      </c>
      <c r="E193" s="499">
        <v>41550</v>
      </c>
      <c r="F193" s="766" t="s">
        <v>1383</v>
      </c>
      <c r="G193" s="6"/>
      <c r="H193" s="6"/>
      <c r="I193" s="6"/>
      <c r="J193" s="6"/>
      <c r="K193" s="6"/>
    </row>
    <row r="194" spans="1:11" ht="10.5" customHeight="1">
      <c r="A194" s="6" t="s">
        <v>2076</v>
      </c>
      <c r="B194" s="6"/>
      <c r="C194" s="759"/>
      <c r="D194" s="6" t="s">
        <v>3180</v>
      </c>
      <c r="E194" s="491">
        <v>41967</v>
      </c>
      <c r="F194" s="82"/>
      <c r="G194" s="6"/>
      <c r="H194" s="6"/>
      <c r="I194" s="6"/>
      <c r="J194" s="6"/>
      <c r="K194" s="6"/>
    </row>
    <row r="195" spans="1:11" ht="10.5" customHeight="1">
      <c r="A195" s="6" t="s">
        <v>1243</v>
      </c>
      <c r="B195" s="6"/>
      <c r="C195" s="759"/>
      <c r="D195" s="6" t="s">
        <v>1244</v>
      </c>
      <c r="E195" s="491">
        <v>41864</v>
      </c>
      <c r="F195" s="82"/>
      <c r="G195" s="6"/>
      <c r="H195" s="6"/>
      <c r="I195" s="6"/>
      <c r="J195" s="6"/>
      <c r="K195" s="6"/>
    </row>
    <row r="196" spans="1:11" ht="10.5" customHeight="1">
      <c r="A196" s="6" t="s">
        <v>3490</v>
      </c>
      <c r="B196" s="6"/>
      <c r="C196" s="759"/>
      <c r="D196" s="6" t="s">
        <v>3493</v>
      </c>
      <c r="E196" s="491">
        <v>41773</v>
      </c>
      <c r="F196" s="77" t="s">
        <v>1984</v>
      </c>
      <c r="G196" s="6"/>
      <c r="H196" s="6"/>
      <c r="I196" s="6"/>
      <c r="J196" s="6"/>
      <c r="K196" s="6"/>
    </row>
    <row r="197" spans="1:11" ht="10.5" customHeight="1">
      <c r="A197" s="6" t="s">
        <v>1535</v>
      </c>
      <c r="B197" s="6"/>
      <c r="C197" s="759"/>
      <c r="D197" s="6" t="s">
        <v>1536</v>
      </c>
      <c r="E197" s="491">
        <v>41815</v>
      </c>
      <c r="F197" s="77"/>
      <c r="G197" s="6"/>
      <c r="H197" s="6"/>
      <c r="I197" s="6"/>
      <c r="J197" s="6"/>
      <c r="K197" s="6"/>
    </row>
    <row r="198" spans="1:11" ht="10.5" customHeight="1">
      <c r="A198" s="6" t="s">
        <v>2396</v>
      </c>
      <c r="B198" s="6"/>
      <c r="C198" s="759"/>
      <c r="D198" s="6" t="s">
        <v>2397</v>
      </c>
      <c r="E198" s="491">
        <v>42034</v>
      </c>
      <c r="F198" s="77"/>
      <c r="G198" s="6"/>
      <c r="H198" s="6"/>
      <c r="I198" s="6"/>
      <c r="J198" s="6"/>
      <c r="K198" s="6"/>
    </row>
    <row r="199" spans="1:11" ht="10.5" customHeight="1">
      <c r="A199" s="6" t="s">
        <v>2720</v>
      </c>
      <c r="B199" s="6"/>
      <c r="C199" s="759"/>
      <c r="D199" s="6" t="s">
        <v>1381</v>
      </c>
      <c r="E199" s="491">
        <v>42046</v>
      </c>
      <c r="F199" s="77" t="s">
        <v>1767</v>
      </c>
      <c r="G199" s="6"/>
      <c r="H199" s="6"/>
      <c r="I199" s="6"/>
      <c r="J199" s="6"/>
      <c r="K199" s="6"/>
    </row>
    <row r="200" spans="1:11" ht="10.5" customHeight="1">
      <c r="A200" s="77" t="s">
        <v>2893</v>
      </c>
      <c r="B200" s="6"/>
      <c r="C200" s="759"/>
      <c r="D200" s="6" t="s">
        <v>2892</v>
      </c>
      <c r="E200" s="491">
        <v>42041</v>
      </c>
      <c r="F200" s="77"/>
      <c r="G200" s="6"/>
      <c r="H200" s="6"/>
      <c r="I200" s="6"/>
      <c r="J200" s="6"/>
      <c r="K200" s="6"/>
    </row>
    <row r="201" spans="1:11" ht="10.5" customHeight="1">
      <c r="A201" s="6" t="s">
        <v>3316</v>
      </c>
      <c r="B201" s="6"/>
      <c r="C201" s="759"/>
      <c r="D201" s="6" t="s">
        <v>3317</v>
      </c>
      <c r="E201" s="491">
        <v>41793</v>
      </c>
      <c r="F201" s="77"/>
      <c r="G201" s="6"/>
      <c r="H201" s="6"/>
      <c r="I201" s="6"/>
      <c r="J201" s="6"/>
      <c r="K201" s="6"/>
    </row>
    <row r="202" spans="1:11" ht="10.5" customHeight="1">
      <c r="A202" s="6" t="s">
        <v>671</v>
      </c>
      <c r="B202" s="6"/>
      <c r="C202" s="759"/>
      <c r="D202" s="6" t="s">
        <v>672</v>
      </c>
      <c r="E202" s="491">
        <v>41852</v>
      </c>
      <c r="F202" s="77"/>
      <c r="G202" s="6"/>
      <c r="H202" s="6"/>
      <c r="I202" s="6"/>
      <c r="J202" s="6"/>
      <c r="K202" s="6"/>
    </row>
    <row r="203" spans="1:11" ht="10.5" customHeight="1">
      <c r="A203" s="6" t="s">
        <v>1752</v>
      </c>
      <c r="B203" s="6"/>
      <c r="C203" s="759" t="s">
        <v>1418</v>
      </c>
      <c r="D203" s="6" t="s">
        <v>1753</v>
      </c>
      <c r="E203" s="491">
        <v>42062</v>
      </c>
      <c r="F203" s="77"/>
      <c r="G203" s="6"/>
      <c r="H203" s="6"/>
      <c r="I203" s="6"/>
      <c r="J203" s="6"/>
      <c r="K203" s="6"/>
    </row>
    <row r="204" spans="1:11" ht="10.5" customHeight="1">
      <c r="A204" s="82" t="s">
        <v>3514</v>
      </c>
      <c r="B204" s="6"/>
      <c r="C204" s="759"/>
      <c r="D204" s="6" t="s">
        <v>3515</v>
      </c>
      <c r="E204" s="499">
        <v>41358</v>
      </c>
      <c r="F204" s="766" t="s">
        <v>1383</v>
      </c>
      <c r="G204" s="6"/>
      <c r="H204" s="6"/>
      <c r="I204" s="6"/>
      <c r="J204" s="6"/>
      <c r="K204" s="6"/>
    </row>
    <row r="205" spans="1:11" ht="10.5" customHeight="1">
      <c r="A205" s="77" t="s">
        <v>2965</v>
      </c>
      <c r="B205" s="6"/>
      <c r="C205" s="759"/>
      <c r="D205" s="6" t="s">
        <v>2964</v>
      </c>
      <c r="E205" s="491">
        <v>41890</v>
      </c>
      <c r="F205" s="82" t="s">
        <v>2340</v>
      </c>
      <c r="G205" s="6"/>
      <c r="H205" s="6"/>
      <c r="I205" s="6"/>
      <c r="J205" s="6"/>
      <c r="K205" s="6"/>
    </row>
    <row r="206" spans="1:11" ht="10.5" customHeight="1">
      <c r="A206" s="82" t="s">
        <v>876</v>
      </c>
      <c r="B206" s="6"/>
      <c r="C206" s="759"/>
      <c r="D206" s="6" t="s">
        <v>877</v>
      </c>
      <c r="E206" s="491">
        <v>41801</v>
      </c>
      <c r="F206" s="77"/>
      <c r="G206" s="6"/>
      <c r="H206" s="6"/>
      <c r="I206" s="6"/>
      <c r="J206" s="6"/>
      <c r="K206" s="6"/>
    </row>
    <row r="207" spans="1:11" ht="10.5" customHeight="1">
      <c r="A207" s="82" t="s">
        <v>1513</v>
      </c>
      <c r="B207" s="6"/>
      <c r="C207" s="759"/>
      <c r="D207" s="6" t="s">
        <v>3709</v>
      </c>
      <c r="E207" s="491">
        <v>41974</v>
      </c>
      <c r="F207" s="77"/>
      <c r="G207" s="6"/>
      <c r="H207" s="6"/>
      <c r="I207" s="6"/>
      <c r="J207" s="6"/>
      <c r="K207" s="6"/>
    </row>
    <row r="208" spans="1:11" ht="10.5" customHeight="1">
      <c r="A208" s="82" t="s">
        <v>3580</v>
      </c>
      <c r="B208" s="6"/>
      <c r="C208" s="759"/>
      <c r="D208" s="6" t="s">
        <v>3581</v>
      </c>
      <c r="E208" s="491">
        <v>41865</v>
      </c>
      <c r="F208" s="77"/>
      <c r="G208" s="6"/>
      <c r="H208" s="6"/>
      <c r="I208" s="6"/>
      <c r="J208" s="6"/>
      <c r="K208" s="6"/>
    </row>
    <row r="209" spans="1:11" ht="10.5" customHeight="1">
      <c r="A209" s="82" t="s">
        <v>1104</v>
      </c>
      <c r="B209" s="6"/>
      <c r="C209" s="759"/>
      <c r="D209" s="6" t="s">
        <v>1105</v>
      </c>
      <c r="E209" s="499">
        <v>41690</v>
      </c>
      <c r="F209" s="6"/>
      <c r="G209" s="6"/>
      <c r="H209" s="6"/>
      <c r="I209" s="6"/>
      <c r="J209" s="6"/>
      <c r="K209" s="6"/>
    </row>
    <row r="210" spans="1:11" ht="10.5" customHeight="1">
      <c r="A210" s="82" t="s">
        <v>3720</v>
      </c>
      <c r="B210" s="6"/>
      <c r="C210" s="759"/>
      <c r="D210" s="6" t="s">
        <v>3721</v>
      </c>
      <c r="E210" s="491">
        <v>41838</v>
      </c>
      <c r="F210" s="77"/>
      <c r="G210" s="6"/>
      <c r="H210" s="6"/>
      <c r="I210" s="6"/>
      <c r="J210" s="6"/>
      <c r="K210" s="6"/>
    </row>
    <row r="211" spans="1:11" ht="10.5" customHeight="1">
      <c r="A211" s="82" t="s">
        <v>2493</v>
      </c>
      <c r="B211" s="6"/>
      <c r="C211" s="759"/>
      <c r="D211" s="6" t="s">
        <v>2494</v>
      </c>
      <c r="E211" s="491">
        <v>41941</v>
      </c>
      <c r="F211" s="77"/>
      <c r="G211" s="6"/>
      <c r="H211" s="6"/>
      <c r="I211" s="6"/>
      <c r="J211" s="6"/>
      <c r="K211" s="6"/>
    </row>
    <row r="212" spans="1:11" ht="10.5" customHeight="1">
      <c r="A212" s="82" t="s">
        <v>469</v>
      </c>
      <c r="B212" s="6"/>
      <c r="C212" s="759"/>
      <c r="D212" s="6" t="s">
        <v>108</v>
      </c>
      <c r="E212" s="491">
        <v>41801</v>
      </c>
      <c r="F212" s="77" t="s">
        <v>1984</v>
      </c>
      <c r="G212" s="6"/>
      <c r="H212" s="6"/>
      <c r="I212" s="6"/>
      <c r="J212" s="6"/>
      <c r="K212" s="6"/>
    </row>
    <row r="213" spans="1:11" ht="10.5" customHeight="1">
      <c r="A213" s="82" t="s">
        <v>3600</v>
      </c>
      <c r="B213" s="6"/>
      <c r="C213" s="759"/>
      <c r="D213" s="6" t="s">
        <v>3601</v>
      </c>
      <c r="E213" s="491">
        <v>41893</v>
      </c>
      <c r="F213" s="77"/>
      <c r="G213" s="6"/>
      <c r="H213" s="6"/>
      <c r="I213" s="6"/>
      <c r="J213" s="6"/>
      <c r="K213" s="6"/>
    </row>
    <row r="214" spans="1:11" ht="10.5" customHeight="1">
      <c r="A214" s="82" t="s">
        <v>3439</v>
      </c>
      <c r="B214" s="6"/>
      <c r="C214" s="759"/>
      <c r="D214" s="6" t="s">
        <v>3440</v>
      </c>
      <c r="E214" s="491">
        <v>41941</v>
      </c>
      <c r="F214" s="77"/>
      <c r="G214" s="6"/>
      <c r="H214" s="6"/>
      <c r="I214" s="6"/>
      <c r="J214" s="6"/>
      <c r="K214" s="6"/>
    </row>
    <row r="215" spans="1:11" ht="10.5" customHeight="1">
      <c r="A215" s="77" t="s">
        <v>2295</v>
      </c>
      <c r="B215" s="6"/>
      <c r="C215" s="759"/>
      <c r="D215" s="6" t="s">
        <v>2294</v>
      </c>
      <c r="E215" s="491">
        <v>42045</v>
      </c>
      <c r="F215" s="77"/>
      <c r="G215" s="6"/>
      <c r="H215" s="6"/>
      <c r="I215" s="6"/>
      <c r="J215" s="6"/>
      <c r="K215" s="6"/>
    </row>
    <row r="216" spans="1:11" ht="10.5" customHeight="1">
      <c r="A216" s="82" t="s">
        <v>1902</v>
      </c>
      <c r="B216" s="6"/>
      <c r="C216" s="759"/>
      <c r="D216" s="6" t="s">
        <v>1903</v>
      </c>
      <c r="E216" s="491">
        <v>41948</v>
      </c>
      <c r="F216" s="82" t="s">
        <v>1904</v>
      </c>
      <c r="G216" s="6"/>
      <c r="H216" s="6"/>
      <c r="I216" s="6"/>
      <c r="J216" s="6"/>
      <c r="K216" s="6"/>
    </row>
    <row r="217" spans="1:11" ht="10.5" customHeight="1">
      <c r="A217" s="82" t="s">
        <v>1668</v>
      </c>
      <c r="B217" s="6"/>
      <c r="C217" s="759"/>
      <c r="D217" s="6" t="s">
        <v>1669</v>
      </c>
      <c r="E217" s="491">
        <v>41968</v>
      </c>
      <c r="F217" s="82"/>
      <c r="G217" s="6"/>
      <c r="H217" s="6"/>
      <c r="I217" s="6"/>
      <c r="J217" s="6"/>
      <c r="K217" s="6"/>
    </row>
    <row r="218" spans="1:11" ht="10.5" customHeight="1">
      <c r="A218" s="82" t="s">
        <v>1437</v>
      </c>
      <c r="B218" s="6"/>
      <c r="C218" s="759"/>
      <c r="D218" s="6" t="s">
        <v>1438</v>
      </c>
      <c r="E218" s="491">
        <v>42075</v>
      </c>
      <c r="F218" s="77"/>
      <c r="G218" s="6"/>
      <c r="H218" s="6"/>
      <c r="I218" s="6"/>
      <c r="J218" s="6"/>
      <c r="K218" s="6"/>
    </row>
    <row r="219" spans="1:11" ht="10.5" customHeight="1">
      <c r="A219" s="82" t="s">
        <v>431</v>
      </c>
      <c r="B219" s="6"/>
      <c r="C219" s="759" t="s">
        <v>1418</v>
      </c>
      <c r="D219" s="6" t="s">
        <v>432</v>
      </c>
      <c r="E219" s="491">
        <v>42094</v>
      </c>
      <c r="F219" s="77"/>
      <c r="G219" s="6"/>
      <c r="H219" s="6"/>
      <c r="I219" s="6"/>
      <c r="J219" s="6"/>
      <c r="K219" s="6"/>
    </row>
    <row r="220" spans="1:11" ht="10.5" customHeight="1">
      <c r="A220" s="82" t="s">
        <v>2336</v>
      </c>
      <c r="B220" s="6"/>
      <c r="C220" s="759" t="s">
        <v>1418</v>
      </c>
      <c r="D220" s="6" t="s">
        <v>2337</v>
      </c>
      <c r="E220" s="491">
        <v>42047</v>
      </c>
      <c r="F220" s="77"/>
      <c r="G220" s="6"/>
      <c r="H220" s="6"/>
      <c r="I220" s="6"/>
      <c r="J220" s="6"/>
      <c r="K220" s="6"/>
    </row>
    <row r="221" spans="1:11" ht="10.5" customHeight="1">
      <c r="A221" s="82" t="s">
        <v>3645</v>
      </c>
      <c r="B221" s="6"/>
      <c r="C221" s="759"/>
      <c r="D221" s="6" t="s">
        <v>3646</v>
      </c>
      <c r="E221" s="491">
        <v>41907</v>
      </c>
      <c r="F221" s="77"/>
      <c r="G221" s="6"/>
      <c r="H221" s="6"/>
      <c r="I221" s="6"/>
      <c r="J221" s="6"/>
      <c r="K221" s="6"/>
    </row>
    <row r="222" spans="1:11" ht="10.5" customHeight="1">
      <c r="A222" s="82" t="s">
        <v>3482</v>
      </c>
      <c r="B222" s="6"/>
      <c r="C222" s="759"/>
      <c r="D222" s="6" t="s">
        <v>3483</v>
      </c>
      <c r="E222" s="491">
        <v>41865</v>
      </c>
      <c r="F222" s="77"/>
      <c r="G222" s="6"/>
      <c r="H222" s="6"/>
      <c r="I222" s="6"/>
      <c r="J222" s="6"/>
      <c r="K222" s="6"/>
    </row>
    <row r="223" spans="1:11" ht="10.5" customHeight="1">
      <c r="A223" s="82" t="s">
        <v>550</v>
      </c>
      <c r="B223" s="6"/>
      <c r="C223" s="759"/>
      <c r="D223" s="6" t="s">
        <v>1836</v>
      </c>
      <c r="E223" s="491">
        <v>42003</v>
      </c>
      <c r="F223" s="77" t="s">
        <v>105</v>
      </c>
      <c r="G223" s="6"/>
      <c r="H223" s="6"/>
      <c r="I223" s="6"/>
      <c r="J223" s="6"/>
      <c r="K223" s="6"/>
    </row>
    <row r="224" spans="1:11" ht="10.5" customHeight="1">
      <c r="A224" s="82" t="s">
        <v>3556</v>
      </c>
      <c r="B224" s="6"/>
      <c r="C224" s="759"/>
      <c r="D224" s="6" t="s">
        <v>3557</v>
      </c>
      <c r="E224" s="491">
        <v>41801</v>
      </c>
      <c r="F224" s="77"/>
      <c r="G224" s="6"/>
      <c r="H224" s="6"/>
      <c r="I224" s="6"/>
      <c r="J224" s="6"/>
      <c r="K224" s="6"/>
    </row>
    <row r="225" spans="1:11" ht="10.5" customHeight="1">
      <c r="A225" s="82" t="s">
        <v>2196</v>
      </c>
      <c r="B225" s="6"/>
      <c r="C225" s="759" t="s">
        <v>1418</v>
      </c>
      <c r="D225" s="6" t="s">
        <v>2197</v>
      </c>
      <c r="E225" s="491">
        <v>42090</v>
      </c>
      <c r="F225" s="77"/>
      <c r="G225" s="6"/>
      <c r="H225" s="6"/>
      <c r="I225" s="6"/>
      <c r="J225" s="6"/>
      <c r="K225" s="6"/>
    </row>
    <row r="226" spans="1:11" ht="10.5" customHeight="1">
      <c r="A226" s="82" t="s">
        <v>446</v>
      </c>
      <c r="B226" s="6"/>
      <c r="C226" s="759"/>
      <c r="D226" s="6" t="s">
        <v>716</v>
      </c>
      <c r="E226" s="491">
        <v>41765</v>
      </c>
      <c r="F226" s="77"/>
      <c r="G226" s="6"/>
      <c r="H226" s="6"/>
      <c r="I226" s="6"/>
      <c r="J226" s="6"/>
      <c r="K226" s="6"/>
    </row>
    <row r="227" spans="1:11" ht="10.5" customHeight="1">
      <c r="A227" s="82" t="s">
        <v>736</v>
      </c>
      <c r="B227" s="6"/>
      <c r="C227" s="759" t="s">
        <v>1418</v>
      </c>
      <c r="D227" s="6" t="s">
        <v>737</v>
      </c>
      <c r="E227" s="491">
        <v>42068</v>
      </c>
      <c r="F227" s="77"/>
      <c r="G227" s="6"/>
      <c r="H227" s="6"/>
      <c r="I227" s="6"/>
      <c r="J227" s="6"/>
      <c r="K227" s="6"/>
    </row>
    <row r="228" spans="1:11" ht="10.5" customHeight="1">
      <c r="A228" s="82" t="s">
        <v>521</v>
      </c>
      <c r="B228" s="6"/>
      <c r="C228" s="759"/>
      <c r="D228" s="6" t="s">
        <v>522</v>
      </c>
      <c r="E228" s="491">
        <v>41849</v>
      </c>
      <c r="F228" s="77"/>
      <c r="G228" s="6"/>
      <c r="H228" s="6"/>
      <c r="I228" s="6"/>
      <c r="J228" s="6"/>
      <c r="K228" s="6"/>
    </row>
    <row r="229" spans="1:11" ht="10.5" customHeight="1">
      <c r="A229" s="82" t="s">
        <v>1912</v>
      </c>
      <c r="B229" s="6"/>
      <c r="C229" s="759"/>
      <c r="D229" s="6" t="s">
        <v>1913</v>
      </c>
      <c r="E229" s="491">
        <v>41801</v>
      </c>
      <c r="F229" s="77"/>
      <c r="G229" s="6"/>
      <c r="H229" s="6"/>
      <c r="I229" s="6"/>
      <c r="J229" s="6"/>
      <c r="K229" s="6"/>
    </row>
    <row r="230" spans="1:11" ht="10.5" customHeight="1">
      <c r="A230" s="82" t="s">
        <v>1634</v>
      </c>
      <c r="B230" s="6"/>
      <c r="C230" s="759"/>
      <c r="D230" s="6" t="s">
        <v>2461</v>
      </c>
      <c r="E230" s="499">
        <v>41661</v>
      </c>
      <c r="F230" s="77"/>
      <c r="G230" s="6"/>
      <c r="H230" s="6"/>
      <c r="I230" s="6"/>
      <c r="J230" s="6"/>
      <c r="K230" s="6"/>
    </row>
    <row r="231" spans="1:11" ht="10.5" customHeight="1">
      <c r="A231" s="82" t="s">
        <v>1040</v>
      </c>
      <c r="B231" s="6"/>
      <c r="C231" s="759"/>
      <c r="D231" s="6" t="s">
        <v>1481</v>
      </c>
      <c r="E231" s="747">
        <v>41711</v>
      </c>
      <c r="F231" s="82" t="s">
        <v>2331</v>
      </c>
      <c r="G231" s="6"/>
      <c r="H231" s="6"/>
      <c r="I231" s="6"/>
      <c r="J231" s="6"/>
      <c r="K231" s="6"/>
    </row>
    <row r="232" spans="1:11" ht="10.5" customHeight="1">
      <c r="A232" s="82" t="s">
        <v>413</v>
      </c>
      <c r="B232" s="6"/>
      <c r="C232" s="759"/>
      <c r="D232" s="6" t="s">
        <v>414</v>
      </c>
      <c r="E232" s="491">
        <v>41919</v>
      </c>
      <c r="F232" s="77"/>
      <c r="G232" s="6"/>
      <c r="H232" s="6"/>
      <c r="I232" s="6"/>
      <c r="J232" s="6"/>
      <c r="K232" s="6"/>
    </row>
    <row r="233" spans="1:11" ht="10.5" customHeight="1">
      <c r="A233" s="82" t="s">
        <v>40</v>
      </c>
      <c r="B233" s="6"/>
      <c r="C233" s="759"/>
      <c r="D233" s="6" t="s">
        <v>41</v>
      </c>
      <c r="E233" s="747">
        <v>41710</v>
      </c>
      <c r="F233" s="77"/>
      <c r="G233" s="6"/>
      <c r="H233" s="6"/>
      <c r="I233" s="6"/>
      <c r="J233" s="6"/>
      <c r="K233" s="6"/>
    </row>
    <row r="234" spans="1:11" ht="10.5" customHeight="1">
      <c r="A234" s="82" t="s">
        <v>1528</v>
      </c>
      <c r="B234" s="6"/>
      <c r="C234" s="759" t="s">
        <v>1418</v>
      </c>
      <c r="D234" s="6" t="s">
        <v>1529</v>
      </c>
      <c r="E234" s="491">
        <v>42075</v>
      </c>
      <c r="F234" s="82" t="s">
        <v>2340</v>
      </c>
      <c r="G234" s="6"/>
      <c r="H234" s="6"/>
      <c r="I234" s="6"/>
      <c r="J234" s="6"/>
      <c r="K234" s="6"/>
    </row>
    <row r="235" spans="1:11" ht="10.5" customHeight="1">
      <c r="A235" s="82" t="s">
        <v>1714</v>
      </c>
      <c r="B235" s="6"/>
      <c r="C235" s="759"/>
      <c r="D235" s="6" t="s">
        <v>1715</v>
      </c>
      <c r="E235" s="491">
        <v>42076</v>
      </c>
      <c r="F235" s="77"/>
      <c r="G235" s="6"/>
      <c r="H235" s="6"/>
      <c r="I235" s="6"/>
      <c r="J235" s="6"/>
      <c r="K235" s="6"/>
    </row>
    <row r="236" spans="1:11" ht="10.5" customHeight="1">
      <c r="A236" s="82" t="s">
        <v>1284</v>
      </c>
      <c r="B236" s="6"/>
      <c r="C236" s="759"/>
      <c r="D236" s="6" t="s">
        <v>1286</v>
      </c>
      <c r="E236" s="491">
        <v>41816</v>
      </c>
      <c r="F236" s="77" t="s">
        <v>1984</v>
      </c>
      <c r="G236" s="6"/>
      <c r="H236" s="6"/>
      <c r="I236" s="6"/>
      <c r="J236" s="6"/>
      <c r="K236" s="6"/>
    </row>
    <row r="237" spans="1:11" ht="10.5" customHeight="1">
      <c r="A237" s="82" t="s">
        <v>69</v>
      </c>
      <c r="B237" s="6"/>
      <c r="C237" s="759"/>
      <c r="D237" s="6" t="s">
        <v>70</v>
      </c>
      <c r="E237" s="747">
        <v>41740</v>
      </c>
      <c r="F237" s="77"/>
      <c r="G237" s="6"/>
      <c r="H237" s="6"/>
      <c r="I237" s="6"/>
      <c r="J237" s="6"/>
      <c r="K237" s="6"/>
    </row>
    <row r="238" spans="1:11" ht="10.5" customHeight="1">
      <c r="A238" s="82" t="s">
        <v>2389</v>
      </c>
      <c r="B238" s="6"/>
      <c r="C238" s="759"/>
      <c r="D238" s="6" t="s">
        <v>2390</v>
      </c>
      <c r="E238" s="499">
        <v>41676</v>
      </c>
      <c r="F238" s="766"/>
      <c r="G238" s="6"/>
      <c r="H238" s="6"/>
      <c r="I238" s="6"/>
      <c r="J238" s="6"/>
      <c r="K238" s="6"/>
    </row>
    <row r="239" spans="1:11" ht="10.5" customHeight="1">
      <c r="A239" s="82" t="s">
        <v>1931</v>
      </c>
      <c r="B239" s="6"/>
      <c r="C239" s="759"/>
      <c r="D239" s="6" t="s">
        <v>1932</v>
      </c>
      <c r="E239" s="491">
        <v>41955</v>
      </c>
      <c r="F239" s="77"/>
      <c r="G239" s="6"/>
      <c r="H239" s="6"/>
      <c r="I239" s="6"/>
      <c r="J239" s="6"/>
      <c r="K239" s="6"/>
    </row>
    <row r="240" spans="1:11" ht="10.5" customHeight="1">
      <c r="A240" s="82" t="s">
        <v>3227</v>
      </c>
      <c r="B240" s="6"/>
      <c r="C240" s="759"/>
      <c r="D240" s="6" t="s">
        <v>2672</v>
      </c>
      <c r="E240" s="491">
        <v>41802</v>
      </c>
      <c r="F240" s="82" t="s">
        <v>3145</v>
      </c>
      <c r="G240" s="6"/>
      <c r="H240" s="6"/>
      <c r="I240" s="6"/>
      <c r="J240" s="6"/>
      <c r="K240" s="6"/>
    </row>
    <row r="241" spans="1:11" ht="10.5" customHeight="1">
      <c r="A241" s="82" t="s">
        <v>839</v>
      </c>
      <c r="B241" s="6"/>
      <c r="C241" s="759"/>
      <c r="D241" s="6" t="s">
        <v>3052</v>
      </c>
      <c r="E241" s="491">
        <v>41899</v>
      </c>
      <c r="F241" s="766"/>
      <c r="G241" s="6"/>
      <c r="H241" s="6"/>
      <c r="I241" s="6"/>
      <c r="J241" s="6"/>
      <c r="K241" s="6"/>
    </row>
    <row r="242" spans="1:11" ht="10.5" customHeight="1">
      <c r="A242" s="82" t="s">
        <v>4</v>
      </c>
      <c r="B242" s="6"/>
      <c r="C242" s="759"/>
      <c r="D242" s="6" t="s">
        <v>5</v>
      </c>
      <c r="E242" s="747">
        <v>41725</v>
      </c>
      <c r="F242" s="766"/>
      <c r="G242" s="6"/>
      <c r="H242" s="6"/>
      <c r="I242" s="6"/>
      <c r="J242" s="6"/>
      <c r="K242" s="6"/>
    </row>
    <row r="243" spans="1:11" ht="10.5" customHeight="1">
      <c r="A243" s="82" t="s">
        <v>3268</v>
      </c>
      <c r="B243" s="6"/>
      <c r="C243" s="759"/>
      <c r="D243" s="6" t="s">
        <v>3269</v>
      </c>
      <c r="E243" s="491">
        <v>42032</v>
      </c>
      <c r="F243" s="82"/>
      <c r="G243" s="6"/>
      <c r="H243" s="6"/>
      <c r="I243" s="6"/>
      <c r="J243" s="6"/>
      <c r="K243" s="6"/>
    </row>
    <row r="244" spans="1:11" ht="10.5" customHeight="1">
      <c r="A244" s="82" t="s">
        <v>2180</v>
      </c>
      <c r="B244" s="6"/>
      <c r="C244" s="759" t="s">
        <v>1418</v>
      </c>
      <c r="D244" s="6" t="s">
        <v>2181</v>
      </c>
      <c r="E244" s="491">
        <v>42065</v>
      </c>
      <c r="F244" s="82"/>
      <c r="G244" s="6"/>
      <c r="H244" s="6"/>
      <c r="I244" s="6"/>
      <c r="J244" s="6"/>
      <c r="K244" s="6"/>
    </row>
    <row r="245" spans="1:11" ht="10.5" customHeight="1">
      <c r="A245" s="77" t="s">
        <v>3163</v>
      </c>
      <c r="B245" s="6"/>
      <c r="C245" s="759"/>
      <c r="D245" s="6" t="s">
        <v>816</v>
      </c>
      <c r="E245" s="491">
        <v>41800</v>
      </c>
      <c r="F245" s="77" t="s">
        <v>2547</v>
      </c>
      <c r="G245" s="6"/>
      <c r="H245" s="6"/>
      <c r="I245" s="6"/>
      <c r="J245" s="6"/>
      <c r="K245" s="6"/>
    </row>
    <row r="246" spans="1:11" ht="10.5" customHeight="1">
      <c r="A246" s="82" t="s">
        <v>887</v>
      </c>
      <c r="B246" s="6"/>
      <c r="C246" s="759"/>
      <c r="D246" s="6" t="s">
        <v>2470</v>
      </c>
      <c r="E246" s="747">
        <v>41737</v>
      </c>
      <c r="F246" s="77"/>
      <c r="G246" s="6"/>
      <c r="H246" s="6"/>
      <c r="I246" s="6"/>
      <c r="J246" s="6"/>
      <c r="K246" s="6"/>
    </row>
    <row r="247" spans="1:11" ht="10.5" customHeight="1">
      <c r="A247" s="82" t="s">
        <v>3326</v>
      </c>
      <c r="B247" s="6"/>
      <c r="C247" s="759"/>
      <c r="D247" s="6" t="s">
        <v>3327</v>
      </c>
      <c r="E247" s="491">
        <v>41985</v>
      </c>
      <c r="F247" s="77"/>
      <c r="G247" s="6"/>
      <c r="H247" s="6"/>
      <c r="I247" s="6"/>
      <c r="J247" s="6"/>
      <c r="K247" s="6"/>
    </row>
    <row r="248" spans="1:11" ht="10.5" customHeight="1">
      <c r="A248" s="82" t="s">
        <v>2590</v>
      </c>
      <c r="B248" s="6"/>
      <c r="C248" s="759"/>
      <c r="D248" s="6" t="s">
        <v>640</v>
      </c>
      <c r="E248" s="491">
        <v>41823</v>
      </c>
      <c r="F248" s="82" t="s">
        <v>1767</v>
      </c>
      <c r="G248" s="6"/>
      <c r="H248" s="6"/>
      <c r="I248" s="6"/>
      <c r="J248" s="6"/>
      <c r="K248" s="6"/>
    </row>
    <row r="249" spans="1:11" ht="10.5" customHeight="1">
      <c r="A249" s="82" t="s">
        <v>3279</v>
      </c>
      <c r="B249" s="6"/>
      <c r="C249" s="759" t="s">
        <v>1418</v>
      </c>
      <c r="D249" s="6" t="s">
        <v>3280</v>
      </c>
      <c r="E249" s="491">
        <v>42058</v>
      </c>
      <c r="F249" s="82"/>
      <c r="G249" s="6"/>
      <c r="H249" s="6"/>
      <c r="I249" s="6"/>
      <c r="J249" s="6"/>
      <c r="K249" s="6"/>
    </row>
    <row r="250" spans="1:11" ht="10.5" customHeight="1">
      <c r="A250" s="82" t="s">
        <v>2946</v>
      </c>
      <c r="B250" s="6"/>
      <c r="C250" s="759"/>
      <c r="D250" s="6" t="s">
        <v>2947</v>
      </c>
      <c r="E250" s="491">
        <v>42074</v>
      </c>
      <c r="F250" s="82"/>
      <c r="G250" s="6"/>
      <c r="H250" s="6"/>
      <c r="I250" s="6"/>
      <c r="J250" s="6"/>
      <c r="K250" s="6"/>
    </row>
    <row r="251" spans="1:11" ht="10.5" customHeight="1">
      <c r="A251" s="82" t="s">
        <v>1856</v>
      </c>
      <c r="B251" s="6"/>
      <c r="C251" s="759"/>
      <c r="D251" s="6" t="s">
        <v>1857</v>
      </c>
      <c r="E251" s="491">
        <v>41968</v>
      </c>
      <c r="F251" s="77"/>
      <c r="G251" s="6"/>
      <c r="H251" s="6"/>
      <c r="I251" s="6"/>
      <c r="J251" s="6"/>
      <c r="K251" s="6"/>
    </row>
    <row r="252" spans="1:11" ht="10.5" customHeight="1">
      <c r="A252" s="82" t="s">
        <v>3444</v>
      </c>
      <c r="B252" s="6"/>
      <c r="C252" s="759"/>
      <c r="D252" s="6" t="s">
        <v>3445</v>
      </c>
      <c r="E252" s="491">
        <v>41974</v>
      </c>
      <c r="F252" s="77"/>
      <c r="G252" s="6"/>
      <c r="H252" s="6"/>
      <c r="I252" s="6"/>
      <c r="J252" s="6"/>
      <c r="K252" s="6"/>
    </row>
    <row r="253" spans="1:11" ht="10.5" customHeight="1">
      <c r="A253" s="82" t="s">
        <v>2583</v>
      </c>
      <c r="B253" s="6"/>
      <c r="C253" s="759"/>
      <c r="D253" s="6" t="s">
        <v>2584</v>
      </c>
      <c r="E253" s="491">
        <v>41865</v>
      </c>
      <c r="F253" s="900"/>
      <c r="G253" s="6"/>
      <c r="H253" s="6"/>
      <c r="I253" s="6"/>
      <c r="J253" s="6"/>
      <c r="K253" s="6"/>
    </row>
    <row r="254" spans="1:11" ht="10.5" customHeight="1">
      <c r="A254" s="82" t="s">
        <v>3164</v>
      </c>
      <c r="B254" s="6"/>
      <c r="C254" s="759"/>
      <c r="D254" s="6" t="s">
        <v>1699</v>
      </c>
      <c r="E254" s="491">
        <v>41799</v>
      </c>
      <c r="F254" s="77"/>
      <c r="G254" s="6"/>
      <c r="H254" s="6"/>
      <c r="I254" s="6"/>
      <c r="J254" s="6"/>
      <c r="K254" s="6"/>
    </row>
    <row r="255" spans="1:11" ht="10.5" customHeight="1">
      <c r="A255" s="82" t="s">
        <v>3661</v>
      </c>
      <c r="B255" s="6"/>
      <c r="C255" s="759"/>
      <c r="D255" s="6" t="s">
        <v>3662</v>
      </c>
      <c r="E255" s="491">
        <v>42032</v>
      </c>
      <c r="F255" s="77"/>
      <c r="G255" s="6"/>
      <c r="H255" s="6"/>
      <c r="I255" s="6"/>
      <c r="J255" s="6"/>
      <c r="K255" s="6"/>
    </row>
    <row r="256" spans="1:11" ht="10.5" customHeight="1">
      <c r="A256" s="82" t="s">
        <v>3220</v>
      </c>
      <c r="B256" s="6"/>
      <c r="C256" s="759"/>
      <c r="D256" s="6" t="s">
        <v>3221</v>
      </c>
      <c r="E256" s="747">
        <v>41716</v>
      </c>
      <c r="F256" s="82"/>
      <c r="G256" s="6"/>
      <c r="H256" s="6"/>
      <c r="I256" s="6"/>
      <c r="J256" s="6"/>
      <c r="K256" s="6"/>
    </row>
    <row r="257" spans="1:11" ht="10.5" customHeight="1">
      <c r="A257" s="82" t="s">
        <v>3722</v>
      </c>
      <c r="B257" s="6"/>
      <c r="C257" s="759"/>
      <c r="D257" s="6" t="s">
        <v>1756</v>
      </c>
      <c r="E257" s="491">
        <v>41773</v>
      </c>
      <c r="F257" s="82" t="s">
        <v>3145</v>
      </c>
      <c r="G257" s="6"/>
      <c r="H257" s="6"/>
      <c r="I257" s="6"/>
      <c r="J257" s="6"/>
      <c r="K257" s="6"/>
    </row>
    <row r="258" spans="1:11" ht="10.5" customHeight="1">
      <c r="A258" s="82" t="s">
        <v>2041</v>
      </c>
      <c r="B258" s="6"/>
      <c r="C258" s="759"/>
      <c r="D258" s="6" t="s">
        <v>1293</v>
      </c>
      <c r="E258" s="491">
        <v>41794</v>
      </c>
      <c r="F258" s="77" t="s">
        <v>3145</v>
      </c>
      <c r="G258" s="6"/>
      <c r="H258" s="6"/>
      <c r="I258" s="6"/>
      <c r="J258" s="6"/>
      <c r="K258" s="6"/>
    </row>
    <row r="259" spans="1:11" ht="10.5" customHeight="1">
      <c r="A259" s="82" t="s">
        <v>3496</v>
      </c>
      <c r="B259" s="6"/>
      <c r="C259" s="759"/>
      <c r="D259" s="6" t="s">
        <v>2552</v>
      </c>
      <c r="E259" s="491">
        <v>41961</v>
      </c>
      <c r="F259" s="82" t="s">
        <v>1767</v>
      </c>
      <c r="G259" s="6"/>
      <c r="H259" s="6"/>
      <c r="I259" s="6"/>
      <c r="J259" s="6"/>
      <c r="K259" s="6"/>
    </row>
    <row r="260" spans="1:11" ht="10.5" customHeight="1">
      <c r="A260" s="82" t="s">
        <v>2786</v>
      </c>
      <c r="B260" s="6"/>
      <c r="C260" s="6"/>
      <c r="D260" s="6" t="s">
        <v>2787</v>
      </c>
      <c r="E260" s="491">
        <v>41908</v>
      </c>
      <c r="F260" s="77"/>
      <c r="G260" s="6"/>
      <c r="H260" s="6"/>
      <c r="I260" s="6"/>
      <c r="J260" s="6"/>
      <c r="K260" s="6"/>
    </row>
    <row r="261" spans="1:11" ht="10.5" customHeight="1">
      <c r="A261" s="82" t="s">
        <v>3057</v>
      </c>
      <c r="B261" s="6"/>
      <c r="C261" s="759"/>
      <c r="D261" s="6" t="s">
        <v>3058</v>
      </c>
      <c r="E261" s="491">
        <v>41774</v>
      </c>
      <c r="F261" s="77"/>
      <c r="G261" s="6"/>
      <c r="H261" s="6"/>
      <c r="I261" s="6"/>
      <c r="J261" s="6"/>
      <c r="K261" s="6"/>
    </row>
    <row r="262" spans="1:11" ht="10.5" customHeight="1">
      <c r="A262" s="82" t="s">
        <v>1085</v>
      </c>
      <c r="B262" s="6"/>
      <c r="C262" s="759"/>
      <c r="D262" s="6" t="s">
        <v>1086</v>
      </c>
      <c r="E262" s="747">
        <v>41710</v>
      </c>
      <c r="F262" s="77"/>
      <c r="G262" s="6"/>
      <c r="H262" s="6"/>
      <c r="I262" s="6"/>
      <c r="J262" s="6"/>
      <c r="K262" s="6"/>
    </row>
    <row r="263" spans="1:11" ht="10.5" customHeight="1">
      <c r="A263" s="82" t="s">
        <v>2036</v>
      </c>
      <c r="B263" s="6"/>
      <c r="C263" s="759"/>
      <c r="D263" s="6" t="s">
        <v>2037</v>
      </c>
      <c r="E263" s="491">
        <v>41974</v>
      </c>
      <c r="F263" s="77"/>
      <c r="G263" s="6"/>
      <c r="H263" s="6"/>
      <c r="I263" s="6"/>
      <c r="J263" s="6"/>
      <c r="K263" s="6"/>
    </row>
    <row r="264" spans="1:11" ht="10.5" customHeight="1">
      <c r="A264" s="82" t="s">
        <v>1545</v>
      </c>
      <c r="B264" s="6"/>
      <c r="C264" s="759"/>
      <c r="D264" s="6" t="s">
        <v>1546</v>
      </c>
      <c r="E264" s="491">
        <v>41816</v>
      </c>
      <c r="F264" s="77"/>
      <c r="G264" s="6"/>
      <c r="H264" s="6"/>
      <c r="I264" s="6"/>
      <c r="J264" s="6"/>
      <c r="K264" s="6"/>
    </row>
    <row r="265" spans="1:11" ht="10.5" customHeight="1">
      <c r="A265" s="82" t="s">
        <v>3558</v>
      </c>
      <c r="B265" s="6"/>
      <c r="C265" s="759"/>
      <c r="D265" s="6" t="s">
        <v>3559</v>
      </c>
      <c r="E265" s="499">
        <v>41709</v>
      </c>
      <c r="F265" s="77"/>
      <c r="G265" s="6"/>
      <c r="H265" s="6"/>
      <c r="I265" s="6"/>
      <c r="J265" s="6"/>
      <c r="K265" s="6"/>
    </row>
    <row r="266" spans="1:11" ht="10.5" customHeight="1">
      <c r="A266" s="82" t="s">
        <v>1181</v>
      </c>
      <c r="B266" s="6"/>
      <c r="C266" s="759"/>
      <c r="D266" s="6" t="s">
        <v>2425</v>
      </c>
      <c r="E266" s="747">
        <v>41725</v>
      </c>
      <c r="F266" s="82" t="s">
        <v>1767</v>
      </c>
      <c r="G266" s="6"/>
      <c r="H266" s="6"/>
      <c r="I266" s="6"/>
      <c r="J266" s="6"/>
      <c r="K266" s="6"/>
    </row>
    <row r="267" spans="1:11" ht="10.5" customHeight="1">
      <c r="A267" s="77" t="s">
        <v>3047</v>
      </c>
      <c r="B267" s="6"/>
      <c r="C267" s="759"/>
      <c r="D267" s="6" t="s">
        <v>264</v>
      </c>
      <c r="E267" s="499">
        <v>41635</v>
      </c>
      <c r="F267" s="77" t="s">
        <v>2079</v>
      </c>
      <c r="G267" s="6"/>
      <c r="H267" s="6"/>
      <c r="I267" s="6"/>
      <c r="J267" s="6"/>
      <c r="K267" s="6"/>
    </row>
    <row r="268" spans="1:11" ht="10.5" customHeight="1">
      <c r="A268" s="82" t="s">
        <v>499</v>
      </c>
      <c r="B268" s="6"/>
      <c r="C268" s="759"/>
      <c r="D268" s="6" t="s">
        <v>500</v>
      </c>
      <c r="E268" s="491">
        <v>41864</v>
      </c>
      <c r="F268" s="77"/>
      <c r="G268" s="6"/>
      <c r="H268" s="6"/>
      <c r="I268" s="6"/>
      <c r="J268" s="6"/>
      <c r="K268" s="6"/>
    </row>
    <row r="269" spans="1:11" ht="10.5" customHeight="1">
      <c r="A269" s="82" t="s">
        <v>2344</v>
      </c>
      <c r="B269" s="6"/>
      <c r="C269" s="759"/>
      <c r="D269" s="6" t="s">
        <v>2345</v>
      </c>
      <c r="E269" s="491">
        <v>41787</v>
      </c>
      <c r="F269" s="77"/>
      <c r="G269" s="6"/>
      <c r="H269" s="6"/>
      <c r="I269" s="6"/>
      <c r="J269" s="6"/>
      <c r="K269" s="6"/>
    </row>
    <row r="270" spans="1:11" ht="10.5" customHeight="1">
      <c r="A270" s="82" t="s">
        <v>2811</v>
      </c>
      <c r="B270" s="6"/>
      <c r="C270" s="759" t="s">
        <v>1418</v>
      </c>
      <c r="D270" s="6" t="s">
        <v>2812</v>
      </c>
      <c r="E270" s="491">
        <v>42076</v>
      </c>
      <c r="F270" s="77"/>
      <c r="G270" s="6"/>
      <c r="H270" s="6"/>
      <c r="I270" s="6"/>
      <c r="J270" s="6"/>
      <c r="K270" s="6"/>
    </row>
    <row r="271" spans="1:11" ht="10.5" customHeight="1">
      <c r="A271" s="82" t="s">
        <v>1153</v>
      </c>
      <c r="B271" s="6"/>
      <c r="C271" s="759"/>
      <c r="D271" s="6" t="s">
        <v>1154</v>
      </c>
      <c r="E271" s="491">
        <v>41920</v>
      </c>
      <c r="F271" s="77"/>
      <c r="G271" s="6"/>
      <c r="H271" s="6"/>
      <c r="I271" s="6"/>
      <c r="J271" s="6"/>
      <c r="K271" s="6"/>
    </row>
    <row r="272" spans="1:11" ht="10.5" customHeight="1">
      <c r="A272" s="82" t="s">
        <v>2292</v>
      </c>
      <c r="B272" s="6"/>
      <c r="C272" s="759"/>
      <c r="D272" s="6" t="s">
        <v>2293</v>
      </c>
      <c r="E272" s="491">
        <v>42040</v>
      </c>
      <c r="F272" s="77"/>
      <c r="G272" s="6"/>
      <c r="H272" s="6"/>
      <c r="I272" s="6"/>
      <c r="J272" s="6"/>
      <c r="K272" s="6"/>
    </row>
    <row r="273" spans="1:11" ht="10.5" customHeight="1">
      <c r="A273" s="82" t="s">
        <v>3310</v>
      </c>
      <c r="B273" s="6"/>
      <c r="C273" s="759"/>
      <c r="D273" s="6" t="s">
        <v>3311</v>
      </c>
      <c r="E273" s="491">
        <v>41766</v>
      </c>
      <c r="F273" s="77"/>
      <c r="G273" s="6"/>
      <c r="H273" s="6"/>
      <c r="I273" s="6"/>
      <c r="J273" s="6"/>
      <c r="K273" s="6"/>
    </row>
    <row r="274" spans="1:11" ht="10.5" customHeight="1">
      <c r="A274" s="82" t="s">
        <v>3451</v>
      </c>
      <c r="B274" s="6"/>
      <c r="C274" s="759"/>
      <c r="D274" s="6" t="s">
        <v>3452</v>
      </c>
      <c r="E274" s="491">
        <v>41955</v>
      </c>
      <c r="F274" s="77" t="s">
        <v>1998</v>
      </c>
      <c r="G274" s="6"/>
      <c r="H274" s="6"/>
      <c r="I274" s="6"/>
      <c r="J274" s="6"/>
      <c r="K274" s="6"/>
    </row>
    <row r="275" spans="1:11" ht="10.5" customHeight="1">
      <c r="A275" s="82" t="s">
        <v>3318</v>
      </c>
      <c r="B275" s="6"/>
      <c r="C275" s="759"/>
      <c r="D275" s="6" t="s">
        <v>3319</v>
      </c>
      <c r="E275" s="491">
        <v>41821</v>
      </c>
      <c r="F275" s="77"/>
      <c r="G275" s="6"/>
      <c r="H275" s="6"/>
      <c r="I275" s="6"/>
      <c r="J275" s="6"/>
      <c r="K275" s="6"/>
    </row>
    <row r="276" spans="1:11" ht="10.5" customHeight="1">
      <c r="A276" s="77" t="s">
        <v>2284</v>
      </c>
      <c r="B276" s="6"/>
      <c r="C276" s="759"/>
      <c r="D276" s="6" t="s">
        <v>2285</v>
      </c>
      <c r="E276" s="491">
        <v>42068</v>
      </c>
      <c r="F276" s="77"/>
      <c r="G276" s="6"/>
      <c r="H276" s="6"/>
      <c r="I276" s="6"/>
      <c r="J276" s="6"/>
      <c r="K276" s="6"/>
    </row>
    <row r="277" spans="1:11" ht="10.5" customHeight="1">
      <c r="A277" s="82" t="s">
        <v>1285</v>
      </c>
      <c r="B277" s="6"/>
      <c r="C277" s="759"/>
      <c r="D277" s="6" t="s">
        <v>1287</v>
      </c>
      <c r="E277" s="491">
        <v>41781</v>
      </c>
      <c r="F277" s="77" t="s">
        <v>1984</v>
      </c>
      <c r="G277" s="6"/>
      <c r="H277" s="6"/>
      <c r="I277" s="6"/>
      <c r="J277" s="6"/>
      <c r="K277" s="6"/>
    </row>
    <row r="278" spans="1:11" ht="10.5" customHeight="1">
      <c r="A278" s="82" t="s">
        <v>3004</v>
      </c>
      <c r="B278" s="6"/>
      <c r="C278" s="759"/>
      <c r="D278" s="6" t="s">
        <v>3608</v>
      </c>
      <c r="E278" s="491">
        <v>41878</v>
      </c>
      <c r="F278" s="77"/>
      <c r="G278" s="6"/>
      <c r="H278" s="6"/>
      <c r="I278" s="6"/>
      <c r="J278" s="6"/>
      <c r="K278" s="6"/>
    </row>
    <row r="279" spans="1:11" ht="10.5" customHeight="1">
      <c r="A279" s="82" t="s">
        <v>380</v>
      </c>
      <c r="B279" s="6"/>
      <c r="C279" s="759"/>
      <c r="D279" s="6" t="s">
        <v>381</v>
      </c>
      <c r="E279" s="491">
        <v>41851</v>
      </c>
      <c r="F279" s="716"/>
      <c r="G279" s="6"/>
      <c r="H279" s="6"/>
      <c r="I279" s="6"/>
      <c r="J279" s="6"/>
      <c r="K279" s="6"/>
    </row>
    <row r="280" spans="1:11" ht="10.5" customHeight="1">
      <c r="A280" s="82" t="s">
        <v>2962</v>
      </c>
      <c r="B280" s="6"/>
      <c r="C280" s="759"/>
      <c r="D280" s="6" t="s">
        <v>2963</v>
      </c>
      <c r="E280" s="491">
        <v>42082</v>
      </c>
      <c r="F280" s="82"/>
      <c r="G280" s="6"/>
      <c r="H280" s="6"/>
      <c r="I280" s="6"/>
      <c r="J280" s="6"/>
      <c r="K280" s="6"/>
    </row>
    <row r="281" spans="1:11" ht="10.5" customHeight="1">
      <c r="A281" s="82" t="s">
        <v>1717</v>
      </c>
      <c r="B281" s="6"/>
      <c r="C281" s="759"/>
      <c r="D281" s="6" t="s">
        <v>1718</v>
      </c>
      <c r="E281" s="491">
        <v>42046</v>
      </c>
      <c r="F281" s="716"/>
      <c r="G281" s="6"/>
      <c r="H281" s="6"/>
      <c r="I281" s="6"/>
      <c r="J281" s="6"/>
      <c r="K281" s="6"/>
    </row>
    <row r="282" spans="1:11" ht="10.5" customHeight="1">
      <c r="A282" s="82" t="s">
        <v>3381</v>
      </c>
      <c r="B282" s="6"/>
      <c r="C282" s="759"/>
      <c r="D282" s="6" t="s">
        <v>3382</v>
      </c>
      <c r="E282" s="491">
        <v>41850</v>
      </c>
      <c r="F282" s="77"/>
      <c r="G282" s="6"/>
      <c r="H282" s="6"/>
      <c r="I282" s="6"/>
      <c r="J282" s="6"/>
      <c r="K282" s="6"/>
    </row>
    <row r="283" spans="1:11" ht="10.5" customHeight="1">
      <c r="A283" s="82" t="s">
        <v>2094</v>
      </c>
      <c r="B283" s="6"/>
      <c r="C283" s="759"/>
      <c r="D283" s="6" t="s">
        <v>3492</v>
      </c>
      <c r="E283" s="491">
        <v>41803</v>
      </c>
      <c r="F283" s="82" t="s">
        <v>1984</v>
      </c>
      <c r="G283" s="6"/>
      <c r="H283" s="6"/>
      <c r="I283" s="6"/>
      <c r="J283" s="6"/>
      <c r="K283" s="6"/>
    </row>
    <row r="284" spans="1:11" ht="10.5" customHeight="1">
      <c r="A284" s="82" t="s">
        <v>239</v>
      </c>
      <c r="B284" s="6"/>
      <c r="C284" s="759"/>
      <c r="D284" s="6" t="s">
        <v>1354</v>
      </c>
      <c r="E284" s="491">
        <v>41787</v>
      </c>
      <c r="F284" s="77"/>
      <c r="G284" s="6"/>
      <c r="H284" s="6"/>
      <c r="I284" s="6"/>
    </row>
    <row r="285" spans="1:11" ht="10.5" customHeight="1">
      <c r="A285" s="82" t="s">
        <v>428</v>
      </c>
      <c r="B285" s="6"/>
      <c r="C285" s="759" t="s">
        <v>1418</v>
      </c>
      <c r="D285" s="6" t="s">
        <v>429</v>
      </c>
      <c r="E285" s="491">
        <v>42061</v>
      </c>
      <c r="F285" s="77"/>
      <c r="G285" s="6"/>
      <c r="H285" s="6"/>
      <c r="I285" s="6"/>
    </row>
    <row r="286" spans="1:11" ht="10.5" customHeight="1">
      <c r="A286" s="82" t="s">
        <v>3364</v>
      </c>
      <c r="B286" s="6"/>
      <c r="C286" s="759"/>
      <c r="D286" s="6" t="s">
        <v>2062</v>
      </c>
      <c r="E286" s="499">
        <v>41568</v>
      </c>
      <c r="F286" s="766" t="s">
        <v>2834</v>
      </c>
      <c r="G286" s="6"/>
      <c r="H286" s="6"/>
      <c r="I286" s="6"/>
    </row>
    <row r="287" spans="1:11" ht="10.5" customHeight="1">
      <c r="A287" s="82" t="s">
        <v>1141</v>
      </c>
      <c r="B287" s="6"/>
      <c r="C287" s="759"/>
      <c r="D287" s="6" t="s">
        <v>1142</v>
      </c>
      <c r="E287" s="747">
        <v>41753</v>
      </c>
      <c r="F287" s="82" t="s">
        <v>1143</v>
      </c>
      <c r="G287" s="6"/>
      <c r="H287" s="6"/>
      <c r="I287" s="6"/>
    </row>
    <row r="288" spans="1:11" ht="10.5" customHeight="1">
      <c r="A288" s="82" t="s">
        <v>2342</v>
      </c>
      <c r="B288" s="6"/>
      <c r="C288" s="759"/>
      <c r="D288" s="6" t="s">
        <v>2343</v>
      </c>
      <c r="E288" s="491">
        <v>41801</v>
      </c>
      <c r="F288" s="77"/>
      <c r="G288" s="6"/>
      <c r="H288" s="6"/>
      <c r="I288" s="6"/>
    </row>
    <row r="289" spans="1:9" ht="10.5" customHeight="1">
      <c r="A289" s="82" t="s">
        <v>2289</v>
      </c>
      <c r="B289" s="6"/>
      <c r="C289" s="759"/>
      <c r="D289" s="6" t="s">
        <v>2290</v>
      </c>
      <c r="E289" s="491">
        <v>42067</v>
      </c>
      <c r="F289" s="77"/>
      <c r="G289" s="6"/>
      <c r="H289" s="6"/>
      <c r="I289" s="6"/>
    </row>
    <row r="290" spans="1:9" ht="10.5" customHeight="1">
      <c r="A290" s="82" t="s">
        <v>2367</v>
      </c>
      <c r="B290" s="6"/>
      <c r="C290" s="759"/>
      <c r="D290" s="6" t="s">
        <v>2368</v>
      </c>
      <c r="E290" s="491">
        <v>41789</v>
      </c>
      <c r="F290" s="82"/>
      <c r="G290" s="6"/>
      <c r="H290" s="6"/>
      <c r="I290" s="6"/>
    </row>
    <row r="291" spans="1:9" ht="10.5" customHeight="1">
      <c r="A291" s="82" t="s">
        <v>201</v>
      </c>
      <c r="B291" s="6"/>
      <c r="C291" s="759"/>
      <c r="D291" s="6" t="s">
        <v>2228</v>
      </c>
      <c r="E291" s="491">
        <v>41869</v>
      </c>
      <c r="F291" s="82"/>
      <c r="G291" s="6"/>
      <c r="H291" s="6"/>
      <c r="I291" s="6"/>
    </row>
    <row r="292" spans="1:9" ht="10.5" customHeight="1">
      <c r="A292" s="82" t="s">
        <v>1211</v>
      </c>
      <c r="B292" s="6"/>
      <c r="C292" s="759"/>
      <c r="D292" s="6" t="s">
        <v>1212</v>
      </c>
      <c r="E292" s="491">
        <v>41858</v>
      </c>
      <c r="F292" s="77"/>
      <c r="G292" s="6"/>
      <c r="H292" s="6"/>
      <c r="I292" s="6"/>
    </row>
    <row r="293" spans="1:9" ht="10.5" customHeight="1">
      <c r="A293" s="82" t="s">
        <v>47</v>
      </c>
      <c r="B293" s="6"/>
      <c r="C293" s="759"/>
      <c r="D293" s="6" t="s">
        <v>593</v>
      </c>
      <c r="E293" s="491">
        <v>41948</v>
      </c>
      <c r="F293" s="77" t="s">
        <v>1767</v>
      </c>
      <c r="G293" s="6"/>
      <c r="H293" s="6"/>
      <c r="I293" s="6"/>
    </row>
    <row r="294" spans="1:9" ht="10.5" customHeight="1">
      <c r="A294" s="82" t="s">
        <v>2074</v>
      </c>
      <c r="B294" s="6"/>
      <c r="C294" s="759"/>
      <c r="D294" s="6" t="s">
        <v>2075</v>
      </c>
      <c r="E294" s="491">
        <v>42013</v>
      </c>
      <c r="F294" s="77" t="s">
        <v>105</v>
      </c>
      <c r="G294" s="6"/>
      <c r="H294" s="6"/>
      <c r="I294" s="6"/>
    </row>
    <row r="295" spans="1:9" ht="10.5" customHeight="1">
      <c r="A295" s="82" t="s">
        <v>1909</v>
      </c>
      <c r="B295" s="6"/>
      <c r="C295" s="759"/>
      <c r="D295" s="6" t="s">
        <v>1910</v>
      </c>
      <c r="E295" s="491">
        <v>41773</v>
      </c>
      <c r="F295" s="82"/>
      <c r="G295" s="6"/>
      <c r="H295" s="6"/>
      <c r="I295" s="6"/>
    </row>
    <row r="296" spans="1:9" ht="10.5" customHeight="1">
      <c r="A296" s="82" t="s">
        <v>3404</v>
      </c>
      <c r="B296" s="6"/>
      <c r="C296" s="759"/>
      <c r="D296" s="6" t="s">
        <v>3405</v>
      </c>
      <c r="E296" s="747">
        <v>41725</v>
      </c>
      <c r="F296" s="82" t="s">
        <v>3406</v>
      </c>
      <c r="G296" s="6"/>
      <c r="H296" s="6"/>
      <c r="I296" s="6"/>
    </row>
    <row r="297" spans="1:9" ht="10.5" customHeight="1">
      <c r="A297" s="82" t="s">
        <v>2722</v>
      </c>
      <c r="B297" s="6"/>
      <c r="C297" s="759"/>
      <c r="D297" s="6" t="s">
        <v>2723</v>
      </c>
      <c r="E297" s="491">
        <v>42074</v>
      </c>
      <c r="F297" s="82"/>
      <c r="G297" s="6"/>
      <c r="H297" s="6"/>
      <c r="I297" s="6"/>
    </row>
    <row r="298" spans="1:9" ht="10.5" customHeight="1">
      <c r="A298" s="82" t="s">
        <v>103</v>
      </c>
      <c r="B298" s="6"/>
      <c r="C298" s="759"/>
      <c r="D298" s="6" t="s">
        <v>104</v>
      </c>
      <c r="E298" s="491">
        <v>41984</v>
      </c>
      <c r="F298" s="77" t="s">
        <v>105</v>
      </c>
      <c r="G298" s="6"/>
      <c r="H298" s="6"/>
      <c r="I298" s="6"/>
    </row>
    <row r="299" spans="1:9" ht="10.5" customHeight="1">
      <c r="A299" s="82" t="s">
        <v>1725</v>
      </c>
      <c r="B299" s="6"/>
      <c r="C299" s="759"/>
      <c r="D299" s="6" t="s">
        <v>1476</v>
      </c>
      <c r="E299" s="491">
        <v>41801</v>
      </c>
      <c r="F299" s="82" t="s">
        <v>1767</v>
      </c>
      <c r="G299" s="6"/>
      <c r="H299" s="6"/>
      <c r="I299" s="6"/>
    </row>
    <row r="300" spans="1:9" ht="10.5" customHeight="1">
      <c r="A300" s="82" t="s">
        <v>282</v>
      </c>
      <c r="B300" s="6"/>
      <c r="C300" s="759"/>
      <c r="D300" s="6" t="s">
        <v>283</v>
      </c>
      <c r="E300" s="491">
        <v>41944</v>
      </c>
      <c r="F300" s="766" t="s">
        <v>3140</v>
      </c>
      <c r="G300" s="6"/>
      <c r="H300" s="6"/>
      <c r="I300" s="6"/>
    </row>
    <row r="301" spans="1:9" ht="10.5" customHeight="1">
      <c r="A301" s="82" t="s">
        <v>233</v>
      </c>
      <c r="B301" s="6"/>
      <c r="C301" s="759"/>
      <c r="D301" s="6" t="s">
        <v>234</v>
      </c>
      <c r="E301" s="491">
        <v>41788</v>
      </c>
      <c r="F301" s="77"/>
      <c r="G301" s="6"/>
      <c r="H301" s="6"/>
      <c r="I301" s="6"/>
    </row>
    <row r="302" spans="1:9" ht="10.5" customHeight="1">
      <c r="A302" s="82" t="s">
        <v>3634</v>
      </c>
      <c r="B302" s="6"/>
      <c r="C302" s="759" t="s">
        <v>1418</v>
      </c>
      <c r="D302" s="6" t="s">
        <v>3635</v>
      </c>
      <c r="E302" s="491">
        <v>42093</v>
      </c>
      <c r="F302" s="77"/>
      <c r="G302" s="6"/>
      <c r="H302" s="6"/>
      <c r="I302" s="6"/>
    </row>
    <row r="303" spans="1:9" ht="10.5" customHeight="1">
      <c r="A303" s="82" t="s">
        <v>2641</v>
      </c>
      <c r="B303" s="6"/>
      <c r="C303" s="759"/>
      <c r="D303" s="6" t="s">
        <v>2642</v>
      </c>
      <c r="E303" s="491">
        <v>41893</v>
      </c>
      <c r="F303" s="77"/>
      <c r="G303" s="6"/>
      <c r="H303" s="6"/>
      <c r="I303" s="6"/>
    </row>
    <row r="304" spans="1:9" ht="10.5" customHeight="1">
      <c r="A304" s="82" t="s">
        <v>3402</v>
      </c>
      <c r="B304" s="6"/>
      <c r="C304" s="759"/>
      <c r="D304" s="6" t="s">
        <v>3054</v>
      </c>
      <c r="E304" s="747">
        <v>41732</v>
      </c>
      <c r="F304" s="77"/>
      <c r="G304" s="6"/>
      <c r="H304" s="6"/>
      <c r="I304" s="6"/>
    </row>
    <row r="305" spans="1:9" ht="10.5" customHeight="1">
      <c r="A305" s="77" t="s">
        <v>3744</v>
      </c>
      <c r="B305" s="6"/>
      <c r="C305" s="759"/>
      <c r="D305" s="6" t="s">
        <v>3487</v>
      </c>
      <c r="E305" s="491">
        <v>41942</v>
      </c>
      <c r="F305" s="82" t="s">
        <v>1984</v>
      </c>
      <c r="G305" s="6"/>
      <c r="H305" s="6"/>
      <c r="I305" s="6"/>
    </row>
    <row r="306" spans="1:9" ht="10.5" customHeight="1">
      <c r="A306" s="82" t="s">
        <v>1237</v>
      </c>
      <c r="B306" s="6"/>
      <c r="C306" s="759"/>
      <c r="D306" s="6" t="s">
        <v>1238</v>
      </c>
      <c r="E306" s="747">
        <v>41725</v>
      </c>
      <c r="F306" s="77" t="s">
        <v>927</v>
      </c>
      <c r="G306" s="6"/>
      <c r="H306" s="6"/>
      <c r="I306" s="6"/>
    </row>
    <row r="307" spans="1:9" ht="10.5" customHeight="1">
      <c r="A307" s="82" t="s">
        <v>1734</v>
      </c>
      <c r="B307" s="6"/>
      <c r="C307" s="759"/>
      <c r="D307" s="6" t="s">
        <v>1676</v>
      </c>
      <c r="E307" s="491">
        <v>41760</v>
      </c>
      <c r="F307" s="82" t="s">
        <v>1767</v>
      </c>
      <c r="G307" s="6"/>
      <c r="H307" s="6"/>
      <c r="I307" s="6"/>
    </row>
    <row r="308" spans="1:9" ht="10.5" customHeight="1">
      <c r="A308" s="82" t="s">
        <v>492</v>
      </c>
      <c r="B308" s="6"/>
      <c r="C308" s="759"/>
      <c r="D308" s="6" t="s">
        <v>3152</v>
      </c>
      <c r="E308" s="491">
        <v>42230</v>
      </c>
      <c r="F308" s="6"/>
      <c r="G308" s="6"/>
      <c r="H308" s="6"/>
      <c r="I308" s="6"/>
    </row>
    <row r="309" spans="1:9" ht="10.5" customHeight="1">
      <c r="A309" s="77" t="s">
        <v>2725</v>
      </c>
      <c r="B309" s="6"/>
      <c r="C309" s="759"/>
      <c r="D309" s="6" t="s">
        <v>2724</v>
      </c>
      <c r="E309" s="491">
        <v>42033</v>
      </c>
      <c r="F309" s="766"/>
      <c r="G309" s="6"/>
      <c r="H309" s="6"/>
      <c r="I309" s="6"/>
    </row>
    <row r="310" spans="1:9" ht="10.5" customHeight="1">
      <c r="A310" s="82" t="s">
        <v>2967</v>
      </c>
      <c r="B310" s="6"/>
      <c r="C310" s="759"/>
      <c r="D310" s="6" t="s">
        <v>2968</v>
      </c>
      <c r="E310" s="491">
        <v>41787</v>
      </c>
      <c r="F310" s="6"/>
      <c r="G310" s="6"/>
      <c r="H310" s="6"/>
      <c r="I310" s="6"/>
    </row>
    <row r="311" spans="1:9" ht="10.5" customHeight="1">
      <c r="A311" s="82" t="s">
        <v>1195</v>
      </c>
      <c r="B311" s="6"/>
      <c r="C311" s="759"/>
      <c r="D311" s="6" t="s">
        <v>3488</v>
      </c>
      <c r="E311" s="491">
        <v>42061</v>
      </c>
      <c r="F311" s="82" t="s">
        <v>1984</v>
      </c>
      <c r="G311" s="6"/>
      <c r="H311" s="6"/>
      <c r="I311" s="6"/>
    </row>
    <row r="312" spans="1:9" ht="10.5" customHeight="1">
      <c r="A312" s="82" t="s">
        <v>3295</v>
      </c>
      <c r="B312" s="6"/>
      <c r="C312" s="759"/>
      <c r="D312" s="6" t="s">
        <v>3296</v>
      </c>
      <c r="E312" s="499">
        <v>41430</v>
      </c>
      <c r="F312" s="766" t="s">
        <v>1383</v>
      </c>
      <c r="G312" s="6"/>
      <c r="H312" s="6"/>
      <c r="I312" s="6"/>
    </row>
    <row r="313" spans="1:9" ht="10.5" customHeight="1">
      <c r="A313" s="82" t="s">
        <v>1809</v>
      </c>
      <c r="B313" s="6"/>
      <c r="C313" s="759"/>
      <c r="D313" s="6" t="s">
        <v>1810</v>
      </c>
      <c r="E313" s="747">
        <v>41744</v>
      </c>
      <c r="F313" s="6"/>
      <c r="G313" s="6"/>
      <c r="H313" s="6"/>
      <c r="I313" s="6"/>
    </row>
    <row r="314" spans="1:9" ht="10.5" customHeight="1">
      <c r="A314" s="82" t="s">
        <v>2044</v>
      </c>
      <c r="B314" s="6"/>
      <c r="C314" s="759"/>
      <c r="D314" s="6" t="s">
        <v>2045</v>
      </c>
      <c r="E314" s="491">
        <v>41774</v>
      </c>
      <c r="F314" s="766"/>
      <c r="G314" s="6"/>
      <c r="H314" s="6"/>
      <c r="I314" s="6"/>
    </row>
    <row r="315" spans="1:9" ht="10.5" customHeight="1">
      <c r="A315" s="82" t="s">
        <v>507</v>
      </c>
      <c r="B315" s="6"/>
      <c r="C315" s="759"/>
      <c r="D315" s="6" t="s">
        <v>508</v>
      </c>
      <c r="E315" s="499">
        <v>41571</v>
      </c>
      <c r="F315" s="766" t="s">
        <v>1383</v>
      </c>
      <c r="G315" s="6"/>
      <c r="H315" s="6"/>
      <c r="I315" s="6"/>
    </row>
    <row r="316" spans="1:9" ht="10.5" customHeight="1">
      <c r="A316" s="82" t="s">
        <v>1045</v>
      </c>
      <c r="B316" s="6"/>
      <c r="C316" s="759"/>
      <c r="D316" s="6" t="s">
        <v>1046</v>
      </c>
      <c r="E316" s="491">
        <v>41956</v>
      </c>
      <c r="F316" s="766"/>
      <c r="G316" s="6"/>
      <c r="H316" s="6"/>
      <c r="I316" s="6"/>
    </row>
    <row r="317" spans="1:9" ht="10.5" customHeight="1">
      <c r="A317" s="82" t="s">
        <v>1255</v>
      </c>
      <c r="B317" s="6"/>
      <c r="C317" s="759"/>
      <c r="D317" s="6" t="s">
        <v>678</v>
      </c>
      <c r="E317" s="491">
        <v>41850</v>
      </c>
      <c r="F317" s="82" t="s">
        <v>3145</v>
      </c>
      <c r="G317" s="6"/>
      <c r="H317" s="6"/>
      <c r="I317" s="6"/>
    </row>
    <row r="318" spans="1:9" ht="10.5" customHeight="1">
      <c r="A318" s="82" t="s">
        <v>3420</v>
      </c>
      <c r="B318" s="6"/>
      <c r="C318" s="759" t="s">
        <v>1418</v>
      </c>
      <c r="D318" s="6" t="s">
        <v>3421</v>
      </c>
      <c r="E318" s="491">
        <v>42061</v>
      </c>
      <c r="F318" s="82"/>
      <c r="G318" s="6"/>
      <c r="H318" s="6"/>
      <c r="I318" s="6"/>
    </row>
    <row r="319" spans="1:9" ht="10.5" customHeight="1">
      <c r="A319" s="82" t="s">
        <v>2198</v>
      </c>
      <c r="B319" s="6"/>
      <c r="C319" s="759" t="s">
        <v>1418</v>
      </c>
      <c r="D319" s="6" t="s">
        <v>2199</v>
      </c>
      <c r="E319" s="491">
        <v>42075</v>
      </c>
      <c r="F319" s="82"/>
      <c r="G319" s="6"/>
      <c r="H319" s="6"/>
      <c r="I319" s="6"/>
    </row>
    <row r="320" spans="1:9" ht="10.5" customHeight="1">
      <c r="A320" s="6" t="s">
        <v>1681</v>
      </c>
      <c r="B320" s="6"/>
      <c r="C320" s="759"/>
      <c r="D320" s="6" t="s">
        <v>3059</v>
      </c>
      <c r="E320" s="747">
        <v>41739</v>
      </c>
      <c r="F320" s="82"/>
      <c r="G320" s="6"/>
      <c r="H320" s="6"/>
      <c r="I320" s="6"/>
    </row>
    <row r="321" spans="1:9" ht="10.5" customHeight="1">
      <c r="A321" s="6" t="s">
        <v>1844</v>
      </c>
      <c r="B321" s="6"/>
      <c r="C321" s="759"/>
      <c r="D321" s="6" t="s">
        <v>1845</v>
      </c>
      <c r="E321" s="491">
        <v>42030</v>
      </c>
      <c r="F321" s="82"/>
      <c r="G321" s="6"/>
      <c r="H321" s="6"/>
      <c r="I321" s="6"/>
    </row>
    <row r="322" spans="1:9" ht="10.5" customHeight="1">
      <c r="A322" s="6" t="s">
        <v>3078</v>
      </c>
      <c r="B322" s="6"/>
      <c r="C322" s="759"/>
      <c r="D322" s="6" t="s">
        <v>3079</v>
      </c>
      <c r="E322" s="491">
        <v>41778</v>
      </c>
      <c r="F322" s="82" t="s">
        <v>1767</v>
      </c>
      <c r="G322" s="6"/>
      <c r="H322" s="6"/>
      <c r="I322" s="6"/>
    </row>
    <row r="323" spans="1:9" ht="10.5" customHeight="1">
      <c r="A323" s="6" t="s">
        <v>3614</v>
      </c>
      <c r="B323" s="6"/>
      <c r="C323" s="759"/>
      <c r="D323" s="6" t="s">
        <v>3615</v>
      </c>
      <c r="E323" s="491">
        <v>41782</v>
      </c>
      <c r="F323" s="82"/>
      <c r="G323" s="6"/>
      <c r="H323" s="6"/>
      <c r="I323" s="6"/>
    </row>
    <row r="324" spans="1:9" ht="10.5" customHeight="1">
      <c r="A324" s="6" t="s">
        <v>164</v>
      </c>
      <c r="B324" s="6"/>
      <c r="C324" s="759"/>
      <c r="D324" s="6" t="s">
        <v>165</v>
      </c>
      <c r="E324" s="491">
        <v>41816</v>
      </c>
      <c r="F324" s="77"/>
      <c r="G324" s="6"/>
      <c r="H324" s="6"/>
      <c r="I324" s="6"/>
    </row>
    <row r="325" spans="1:9" ht="10.5" customHeight="1">
      <c r="A325" s="82" t="s">
        <v>2266</v>
      </c>
      <c r="B325" s="6"/>
      <c r="C325" s="759"/>
      <c r="D325" s="6" t="s">
        <v>2267</v>
      </c>
      <c r="E325" s="491">
        <v>41908</v>
      </c>
      <c r="F325" s="77"/>
      <c r="G325" s="6"/>
      <c r="H325" s="6"/>
      <c r="I325" s="6"/>
    </row>
    <row r="326" spans="1:9" ht="10.5" customHeight="1">
      <c r="A326" s="82" t="s">
        <v>2693</v>
      </c>
      <c r="B326" s="6"/>
      <c r="C326" s="759"/>
      <c r="D326" s="6" t="s">
        <v>2694</v>
      </c>
      <c r="E326" s="491">
        <v>41859</v>
      </c>
      <c r="F326" s="77"/>
      <c r="G326" s="6"/>
      <c r="H326" s="6"/>
      <c r="I326" s="6"/>
    </row>
    <row r="327" spans="1:9" ht="10.5" customHeight="1">
      <c r="A327" s="82" t="s">
        <v>2605</v>
      </c>
      <c r="B327" s="6"/>
      <c r="C327" s="759" t="s">
        <v>1418</v>
      </c>
      <c r="D327" s="6" t="s">
        <v>524</v>
      </c>
      <c r="E327" s="491">
        <v>42069</v>
      </c>
      <c r="F327" s="82" t="s">
        <v>1767</v>
      </c>
      <c r="G327" s="6"/>
      <c r="H327" s="6"/>
      <c r="I327" s="6"/>
    </row>
    <row r="328" spans="1:9" ht="10.5" customHeight="1">
      <c r="A328" s="82" t="s">
        <v>1189</v>
      </c>
      <c r="B328" s="6"/>
      <c r="C328" s="759"/>
      <c r="D328" s="6" t="s">
        <v>1190</v>
      </c>
      <c r="E328" s="491">
        <v>42100</v>
      </c>
      <c r="F328" s="77"/>
      <c r="G328" s="6"/>
      <c r="H328" s="6"/>
      <c r="I328" s="6"/>
    </row>
    <row r="329" spans="1:9" ht="10.5" customHeight="1">
      <c r="A329" s="82" t="s">
        <v>967</v>
      </c>
      <c r="B329" s="6"/>
      <c r="C329" s="759"/>
      <c r="D329" s="6" t="s">
        <v>968</v>
      </c>
      <c r="E329" s="491">
        <v>41829</v>
      </c>
      <c r="F329" s="77"/>
      <c r="G329" s="6"/>
      <c r="H329" s="6"/>
      <c r="I329" s="6"/>
    </row>
    <row r="330" spans="1:9" ht="10.5" customHeight="1">
      <c r="A330" s="82" t="s">
        <v>493</v>
      </c>
      <c r="B330" s="6"/>
      <c r="C330" s="759"/>
      <c r="D330" s="6" t="s">
        <v>494</v>
      </c>
      <c r="E330" s="491">
        <v>41948</v>
      </c>
      <c r="F330" s="766" t="s">
        <v>3140</v>
      </c>
      <c r="G330" s="6"/>
      <c r="H330" s="6"/>
      <c r="I330" s="6"/>
    </row>
    <row r="331" spans="1:9" ht="10.5" customHeight="1">
      <c r="A331" s="82" t="s">
        <v>591</v>
      </c>
      <c r="B331" s="6"/>
      <c r="C331" s="6"/>
      <c r="D331" s="6" t="s">
        <v>592</v>
      </c>
      <c r="E331" s="499">
        <v>41360</v>
      </c>
      <c r="F331" s="766" t="s">
        <v>1383</v>
      </c>
      <c r="G331" s="6"/>
      <c r="H331" s="6"/>
      <c r="I331" s="6"/>
    </row>
    <row r="332" spans="1:9" ht="10.5" customHeight="1">
      <c r="A332" s="82" t="s">
        <v>2954</v>
      </c>
      <c r="B332" s="6"/>
      <c r="C332" s="759"/>
      <c r="D332" s="6" t="s">
        <v>2955</v>
      </c>
      <c r="E332" s="491">
        <v>41908</v>
      </c>
      <c r="F332" s="77"/>
      <c r="G332" s="6"/>
      <c r="H332" s="6"/>
      <c r="I332" s="6"/>
    </row>
    <row r="333" spans="1:9" ht="10.5" customHeight="1">
      <c r="A333" s="82" t="s">
        <v>2399</v>
      </c>
      <c r="B333" s="6"/>
      <c r="C333" s="759"/>
      <c r="D333" s="6" t="s">
        <v>2400</v>
      </c>
      <c r="E333" s="491">
        <v>42034</v>
      </c>
      <c r="F333" s="77"/>
      <c r="G333" s="6"/>
      <c r="H333" s="6"/>
      <c r="I333" s="6"/>
    </row>
    <row r="334" spans="1:9" ht="10.5" customHeight="1">
      <c r="A334" s="82" t="s">
        <v>1399</v>
      </c>
      <c r="B334" s="6"/>
      <c r="C334" s="759"/>
      <c r="D334" s="6" t="s">
        <v>1400</v>
      </c>
      <c r="E334" s="491">
        <v>41900</v>
      </c>
      <c r="F334" s="82"/>
      <c r="G334" s="6"/>
      <c r="H334" s="6"/>
      <c r="I334" s="6"/>
    </row>
    <row r="335" spans="1:9" ht="10.5" customHeight="1">
      <c r="A335" s="82" t="s">
        <v>2385</v>
      </c>
      <c r="B335" s="6"/>
      <c r="C335" s="759"/>
      <c r="D335" s="6" t="s">
        <v>2386</v>
      </c>
      <c r="E335" s="499">
        <v>41676</v>
      </c>
      <c r="F335" s="82"/>
      <c r="G335" s="6"/>
      <c r="H335" s="6"/>
      <c r="I335" s="6"/>
    </row>
    <row r="336" spans="1:9" ht="10.5" customHeight="1">
      <c r="A336" s="82" t="s">
        <v>1927</v>
      </c>
      <c r="B336" s="6"/>
      <c r="C336" s="759"/>
      <c r="D336" s="6" t="s">
        <v>1928</v>
      </c>
      <c r="E336" s="491">
        <v>41955</v>
      </c>
      <c r="F336" s="77"/>
      <c r="G336" s="6"/>
      <c r="H336" s="6"/>
      <c r="I336" s="6"/>
    </row>
    <row r="337" spans="1:9" ht="10.5" customHeight="1">
      <c r="A337" s="82" t="s">
        <v>284</v>
      </c>
      <c r="B337" s="6"/>
      <c r="C337" s="759"/>
      <c r="D337" s="6" t="s">
        <v>285</v>
      </c>
      <c r="E337" s="491">
        <v>41950</v>
      </c>
      <c r="F337" s="6" t="s">
        <v>3684</v>
      </c>
      <c r="G337" s="6"/>
      <c r="H337" s="6"/>
      <c r="I337" s="6"/>
    </row>
    <row r="338" spans="1:9" ht="10.5" customHeight="1">
      <c r="A338" s="82" t="s">
        <v>2187</v>
      </c>
      <c r="B338" s="6"/>
      <c r="C338" s="759"/>
      <c r="D338" s="6" t="s">
        <v>2188</v>
      </c>
      <c r="E338" s="747">
        <v>41759</v>
      </c>
      <c r="F338" s="77"/>
      <c r="G338" s="6"/>
      <c r="H338" s="6"/>
      <c r="I338" s="6"/>
    </row>
    <row r="339" spans="1:9" ht="10.5" customHeight="1">
      <c r="A339" s="82" t="s">
        <v>1526</v>
      </c>
      <c r="B339" s="6"/>
      <c r="C339" s="759" t="s">
        <v>1418</v>
      </c>
      <c r="D339" s="6" t="s">
        <v>1527</v>
      </c>
      <c r="E339" s="491">
        <v>42075</v>
      </c>
      <c r="F339" s="77"/>
      <c r="G339" s="6"/>
      <c r="H339" s="6"/>
      <c r="I339" s="6"/>
    </row>
    <row r="340" spans="1:9" ht="10.5" customHeight="1">
      <c r="A340" s="82" t="s">
        <v>3312</v>
      </c>
      <c r="B340" s="6"/>
      <c r="C340" s="759"/>
      <c r="D340" s="6" t="s">
        <v>3313</v>
      </c>
      <c r="E340" s="491">
        <v>41878</v>
      </c>
      <c r="F340" s="77"/>
      <c r="G340" s="6"/>
      <c r="H340" s="6"/>
      <c r="I340" s="6"/>
    </row>
    <row r="341" spans="1:9" ht="10.5" customHeight="1">
      <c r="A341" s="82" t="s">
        <v>502</v>
      </c>
      <c r="B341" s="6"/>
      <c r="C341" s="759"/>
      <c r="D341" s="6" t="s">
        <v>503</v>
      </c>
      <c r="E341" s="491">
        <v>42003</v>
      </c>
      <c r="F341" s="77" t="s">
        <v>105</v>
      </c>
      <c r="G341" s="6"/>
      <c r="H341" s="6"/>
      <c r="I341" s="6"/>
    </row>
    <row r="342" spans="1:9" ht="10.5" customHeight="1">
      <c r="A342" s="82" t="s">
        <v>3631</v>
      </c>
      <c r="B342" s="6"/>
      <c r="C342" s="759"/>
      <c r="D342" s="6" t="s">
        <v>3632</v>
      </c>
      <c r="E342" s="491">
        <v>42046</v>
      </c>
      <c r="F342" s="77"/>
      <c r="G342" s="6"/>
      <c r="H342" s="6"/>
      <c r="I342" s="6"/>
    </row>
    <row r="343" spans="1:9" ht="10.5" customHeight="1">
      <c r="A343" s="77" t="s">
        <v>2417</v>
      </c>
      <c r="B343" s="6"/>
      <c r="C343" s="759"/>
      <c r="D343" s="6" t="s">
        <v>1785</v>
      </c>
      <c r="E343" s="747">
        <v>41710</v>
      </c>
      <c r="F343" s="77"/>
      <c r="G343" s="6"/>
      <c r="H343" s="6"/>
      <c r="I343" s="6"/>
    </row>
    <row r="344" spans="1:9" ht="10.5" customHeight="1">
      <c r="A344" s="82" t="s">
        <v>3510</v>
      </c>
      <c r="B344" s="6"/>
      <c r="C344" s="759"/>
      <c r="D344" s="6" t="s">
        <v>3511</v>
      </c>
      <c r="E344" s="491">
        <v>41956</v>
      </c>
      <c r="F344" s="77"/>
      <c r="G344" s="6"/>
      <c r="H344" s="6"/>
      <c r="I344" s="6"/>
    </row>
    <row r="345" spans="1:9" ht="10.5" customHeight="1">
      <c r="A345" s="82" t="s">
        <v>1822</v>
      </c>
      <c r="B345" s="6"/>
      <c r="C345" s="759"/>
      <c r="D345" s="6" t="s">
        <v>1823</v>
      </c>
      <c r="E345" s="491">
        <v>41949</v>
      </c>
      <c r="F345" s="82"/>
      <c r="G345" s="6"/>
      <c r="H345" s="6"/>
      <c r="I345" s="6"/>
    </row>
    <row r="346" spans="1:9" ht="10.5" customHeight="1">
      <c r="A346" s="82" t="s">
        <v>2593</v>
      </c>
      <c r="B346" s="6"/>
      <c r="C346" s="759" t="s">
        <v>1418</v>
      </c>
      <c r="D346" s="6" t="s">
        <v>2594</v>
      </c>
      <c r="E346" s="491">
        <v>42068</v>
      </c>
      <c r="F346" s="82"/>
      <c r="G346" s="6"/>
      <c r="H346" s="6"/>
      <c r="I346" s="6"/>
    </row>
    <row r="347" spans="1:9" ht="10.5" customHeight="1">
      <c r="A347" s="82" t="s">
        <v>570</v>
      </c>
      <c r="B347" s="6"/>
      <c r="C347" s="759"/>
      <c r="D347" s="6" t="s">
        <v>1922</v>
      </c>
      <c r="E347" s="491">
        <v>41817</v>
      </c>
      <c r="F347" s="77" t="s">
        <v>1984</v>
      </c>
      <c r="G347" s="6"/>
      <c r="H347" s="6"/>
      <c r="I347" s="6"/>
    </row>
    <row r="348" spans="1:9" ht="10.5" customHeight="1">
      <c r="A348" s="82" t="s">
        <v>680</v>
      </c>
      <c r="B348" s="6"/>
      <c r="C348" s="759"/>
      <c r="D348" s="6" t="s">
        <v>681</v>
      </c>
      <c r="E348" s="747">
        <v>41731</v>
      </c>
      <c r="F348" s="77"/>
      <c r="G348" s="6"/>
      <c r="H348" s="6"/>
      <c r="I348" s="6"/>
    </row>
    <row r="349" spans="1:9" ht="10.5" customHeight="1">
      <c r="A349" s="82" t="s">
        <v>2103</v>
      </c>
      <c r="B349" s="6"/>
      <c r="C349" s="759"/>
      <c r="D349" s="6" t="s">
        <v>2104</v>
      </c>
      <c r="E349" s="491">
        <v>41892</v>
      </c>
      <c r="F349" s="77"/>
      <c r="G349" s="6"/>
      <c r="H349" s="6"/>
      <c r="I349" s="6"/>
    </row>
    <row r="350" spans="1:9" ht="10.5" customHeight="1">
      <c r="A350" s="82" t="s">
        <v>597</v>
      </c>
      <c r="B350" s="6"/>
      <c r="C350" s="759" t="s">
        <v>1418</v>
      </c>
      <c r="D350" s="6" t="s">
        <v>598</v>
      </c>
      <c r="E350" s="491">
        <v>42048</v>
      </c>
      <c r="F350" s="77"/>
      <c r="G350" s="6"/>
      <c r="H350" s="6"/>
      <c r="I350" s="6"/>
    </row>
    <row r="351" spans="1:9" ht="10.5" customHeight="1">
      <c r="A351" s="82" t="s">
        <v>119</v>
      </c>
      <c r="B351" s="6"/>
      <c r="C351" s="759"/>
      <c r="D351" s="6" t="s">
        <v>2114</v>
      </c>
      <c r="E351" s="491">
        <v>41787</v>
      </c>
      <c r="F351" s="77" t="s">
        <v>3145</v>
      </c>
      <c r="G351" s="6"/>
      <c r="H351" s="6"/>
      <c r="I351" s="6"/>
    </row>
    <row r="352" spans="1:9" ht="10.5" customHeight="1">
      <c r="A352" s="82" t="s">
        <v>1077</v>
      </c>
      <c r="B352" s="6"/>
      <c r="C352" s="759"/>
      <c r="D352" s="6" t="s">
        <v>2466</v>
      </c>
      <c r="E352" s="491">
        <v>41850</v>
      </c>
      <c r="F352" s="77" t="s">
        <v>1984</v>
      </c>
      <c r="G352" s="6"/>
      <c r="H352" s="6"/>
      <c r="I352" s="6"/>
    </row>
    <row r="353" spans="1:9" ht="10.5" customHeight="1">
      <c r="A353" s="82" t="s">
        <v>2307</v>
      </c>
      <c r="B353" s="6"/>
      <c r="C353" s="759" t="s">
        <v>1418</v>
      </c>
      <c r="D353" s="6" t="s">
        <v>2308</v>
      </c>
      <c r="E353" s="491">
        <v>42060</v>
      </c>
      <c r="F353" s="77"/>
      <c r="G353" s="6"/>
      <c r="H353" s="6"/>
      <c r="I353" s="6"/>
    </row>
    <row r="354" spans="1:9" ht="10.5" customHeight="1">
      <c r="A354" s="82" t="s">
        <v>1570</v>
      </c>
      <c r="B354" s="6"/>
      <c r="C354" s="759"/>
      <c r="D354" s="6" t="s">
        <v>2569</v>
      </c>
      <c r="E354" s="491">
        <v>41942</v>
      </c>
      <c r="F354" s="77"/>
      <c r="G354" s="6"/>
      <c r="H354" s="6"/>
      <c r="I354" s="6"/>
    </row>
    <row r="355" spans="1:9" ht="10.5" customHeight="1">
      <c r="A355" s="82" t="s">
        <v>923</v>
      </c>
      <c r="B355" s="6"/>
      <c r="C355" s="759"/>
      <c r="D355" s="6" t="s">
        <v>924</v>
      </c>
      <c r="E355" s="491">
        <v>41908</v>
      </c>
      <c r="F355" s="77"/>
      <c r="G355" s="6"/>
      <c r="H355" s="6"/>
      <c r="I355" s="6"/>
    </row>
    <row r="356" spans="1:9" ht="10.5" customHeight="1">
      <c r="A356" s="82" t="s">
        <v>1876</v>
      </c>
      <c r="B356" s="6"/>
      <c r="C356" s="759"/>
      <c r="D356" s="6" t="s">
        <v>1877</v>
      </c>
      <c r="E356" s="491">
        <v>41801</v>
      </c>
      <c r="F356" s="77"/>
      <c r="G356" s="6"/>
      <c r="H356" s="6"/>
      <c r="I356" s="6"/>
    </row>
    <row r="357" spans="1:9" ht="10.5" customHeight="1">
      <c r="A357" s="82" t="s">
        <v>3524</v>
      </c>
      <c r="B357" s="6"/>
      <c r="C357" s="759"/>
      <c r="D357" s="6" t="s">
        <v>3525</v>
      </c>
      <c r="E357" s="491">
        <v>41831</v>
      </c>
      <c r="F357" s="82" t="s">
        <v>1767</v>
      </c>
      <c r="G357" s="6"/>
      <c r="H357" s="6"/>
      <c r="I357" s="6"/>
    </row>
    <row r="358" spans="1:9" ht="10.5" customHeight="1">
      <c r="A358" s="82" t="s">
        <v>2154</v>
      </c>
      <c r="B358" s="6"/>
      <c r="C358" s="759"/>
      <c r="D358" s="6" t="s">
        <v>3128</v>
      </c>
      <c r="E358" s="491">
        <v>41816</v>
      </c>
      <c r="F358" s="77" t="s">
        <v>1984</v>
      </c>
      <c r="G358" s="6"/>
      <c r="H358" s="6"/>
      <c r="I358" s="6"/>
    </row>
    <row r="359" spans="1:9" ht="10.5" customHeight="1">
      <c r="A359" s="82" t="s">
        <v>3491</v>
      </c>
      <c r="B359" s="6"/>
      <c r="C359" s="759"/>
      <c r="D359" s="6" t="s">
        <v>3494</v>
      </c>
      <c r="E359" s="747">
        <v>41736</v>
      </c>
      <c r="F359" s="82" t="s">
        <v>1984</v>
      </c>
      <c r="G359" s="6"/>
      <c r="H359" s="6"/>
      <c r="I359" s="6"/>
    </row>
    <row r="360" spans="1:9" ht="10.5" customHeight="1">
      <c r="A360" s="82" t="s">
        <v>2194</v>
      </c>
      <c r="B360" s="6"/>
      <c r="C360" s="759"/>
      <c r="D360" s="6" t="s">
        <v>2195</v>
      </c>
      <c r="E360" s="491">
        <v>41864</v>
      </c>
      <c r="F360" s="77"/>
      <c r="G360" s="6"/>
      <c r="H360" s="6"/>
      <c r="I360" s="6"/>
    </row>
    <row r="361" spans="1:9" ht="10.5" customHeight="1">
      <c r="A361" s="82" t="s">
        <v>2609</v>
      </c>
      <c r="B361" s="6"/>
      <c r="C361" s="759"/>
      <c r="D361" s="6" t="s">
        <v>2610</v>
      </c>
      <c r="E361" s="491">
        <v>42060</v>
      </c>
      <c r="F361" s="77"/>
      <c r="G361" s="6"/>
      <c r="H361" s="6"/>
      <c r="I361" s="6"/>
    </row>
    <row r="362" spans="1:9" ht="10.5" customHeight="1">
      <c r="A362" s="82" t="s">
        <v>840</v>
      </c>
      <c r="B362" s="6"/>
      <c r="C362" s="759"/>
      <c r="D362" s="6" t="s">
        <v>841</v>
      </c>
      <c r="E362" s="747">
        <v>41715</v>
      </c>
      <c r="F362" s="6"/>
      <c r="G362" s="6"/>
      <c r="H362" s="6"/>
      <c r="I362" s="6"/>
    </row>
    <row r="363" spans="1:9" ht="10.5" customHeight="1">
      <c r="A363" s="82" t="s">
        <v>2142</v>
      </c>
      <c r="B363" s="6"/>
      <c r="C363" s="759"/>
      <c r="D363" s="6" t="s">
        <v>2143</v>
      </c>
      <c r="E363" s="747">
        <v>41726</v>
      </c>
      <c r="F363" s="6"/>
      <c r="G363" s="6"/>
      <c r="H363" s="6"/>
      <c r="I363" s="6"/>
    </row>
    <row r="364" spans="1:9" ht="10.5" customHeight="1">
      <c r="A364" s="82" t="s">
        <v>3612</v>
      </c>
      <c r="B364" s="6"/>
      <c r="C364" s="759"/>
      <c r="D364" s="6" t="s">
        <v>3613</v>
      </c>
      <c r="E364" s="491">
        <v>41864</v>
      </c>
      <c r="F364" s="77"/>
      <c r="G364" s="6"/>
      <c r="H364" s="6"/>
      <c r="I364" s="6"/>
    </row>
    <row r="365" spans="1:9" ht="10.5" customHeight="1">
      <c r="A365" s="82" t="s">
        <v>2134</v>
      </c>
      <c r="B365" s="6"/>
      <c r="C365" s="759"/>
      <c r="D365" s="6" t="s">
        <v>1475</v>
      </c>
      <c r="E365" s="491">
        <v>41911</v>
      </c>
      <c r="F365" s="77" t="s">
        <v>3145</v>
      </c>
      <c r="G365" s="6"/>
      <c r="H365" s="6"/>
      <c r="I365" s="6"/>
    </row>
    <row r="366" spans="1:9" ht="10.5" customHeight="1">
      <c r="A366" s="82" t="s">
        <v>1300</v>
      </c>
      <c r="B366" s="6"/>
      <c r="C366" s="759"/>
      <c r="D366" s="6" t="s">
        <v>1301</v>
      </c>
      <c r="E366" s="491">
        <v>41834</v>
      </c>
      <c r="F366" s="77"/>
      <c r="G366" s="6"/>
      <c r="H366" s="6"/>
      <c r="I366" s="6"/>
    </row>
    <row r="367" spans="1:9" ht="10.5" customHeight="1">
      <c r="A367" s="82" t="s">
        <v>2460</v>
      </c>
      <c r="B367" s="6"/>
      <c r="C367" s="759"/>
      <c r="D367" s="6" t="s">
        <v>1872</v>
      </c>
      <c r="E367" s="491">
        <v>41760</v>
      </c>
      <c r="F367" s="77"/>
      <c r="G367" s="6"/>
    </row>
    <row r="368" spans="1:9" ht="10.5" customHeight="1">
      <c r="A368" s="82" t="s">
        <v>777</v>
      </c>
      <c r="B368" s="6"/>
      <c r="C368" s="759"/>
      <c r="D368" s="6" t="s">
        <v>3129</v>
      </c>
      <c r="E368" s="491">
        <v>41766</v>
      </c>
      <c r="F368" s="77" t="s">
        <v>3145</v>
      </c>
      <c r="G368" s="6"/>
    </row>
    <row r="369" spans="1:10" ht="10.5" customHeight="1">
      <c r="A369" s="82" t="s">
        <v>960</v>
      </c>
      <c r="B369" s="6"/>
      <c r="C369" s="759"/>
      <c r="D369" s="6" t="s">
        <v>961</v>
      </c>
      <c r="E369" s="491">
        <v>41946</v>
      </c>
      <c r="F369" s="77"/>
      <c r="G369" s="6"/>
    </row>
    <row r="370" spans="1:10" ht="10.5" customHeight="1">
      <c r="A370" s="82" t="s">
        <v>2334</v>
      </c>
      <c r="B370" s="6"/>
      <c r="C370" s="759" t="s">
        <v>1418</v>
      </c>
      <c r="D370" s="6" t="s">
        <v>2335</v>
      </c>
      <c r="E370" s="491">
        <v>42094</v>
      </c>
      <c r="F370" s="77"/>
      <c r="G370" s="6"/>
    </row>
    <row r="371" spans="1:10" ht="10.5" customHeight="1">
      <c r="A371" s="6" t="s">
        <v>1962</v>
      </c>
      <c r="B371" s="6"/>
      <c r="C371" s="759"/>
      <c r="D371" s="6" t="s">
        <v>1963</v>
      </c>
      <c r="E371" s="491">
        <v>41878</v>
      </c>
      <c r="F371" s="77"/>
      <c r="G371" s="6"/>
    </row>
    <row r="372" spans="1:10" ht="10.5" customHeight="1">
      <c r="A372" s="6" t="s">
        <v>1155</v>
      </c>
      <c r="B372" s="6"/>
      <c r="C372" s="759"/>
      <c r="D372" s="6" t="s">
        <v>1156</v>
      </c>
      <c r="E372" s="491">
        <v>41773</v>
      </c>
      <c r="F372" s="77"/>
      <c r="G372" s="6"/>
    </row>
    <row r="373" spans="1:10" ht="10.5" customHeight="1">
      <c r="A373" s="6" t="s">
        <v>1245</v>
      </c>
      <c r="B373" s="6"/>
      <c r="C373" s="759"/>
      <c r="D373" s="6" t="s">
        <v>1246</v>
      </c>
      <c r="E373" s="491">
        <v>41850</v>
      </c>
      <c r="F373" s="82" t="s">
        <v>343</v>
      </c>
      <c r="G373" s="6"/>
    </row>
    <row r="374" spans="1:10" ht="10.5" customHeight="1">
      <c r="A374" s="6" t="s">
        <v>48</v>
      </c>
      <c r="B374" s="6"/>
      <c r="C374" s="759"/>
      <c r="D374" s="6" t="s">
        <v>49</v>
      </c>
      <c r="E374" s="491">
        <v>41893</v>
      </c>
      <c r="F374" s="77"/>
      <c r="G374" s="6"/>
    </row>
    <row r="375" spans="1:10" ht="10.5" customHeight="1">
      <c r="A375" s="77"/>
      <c r="B375" s="6"/>
      <c r="C375" s="754" t="s">
        <v>1418</v>
      </c>
      <c r="D375" s="281" t="s">
        <v>3166</v>
      </c>
      <c r="E375" s="755"/>
      <c r="F375" s="716"/>
      <c r="G375" s="6"/>
    </row>
    <row r="376" spans="1:10" ht="12.75" customHeight="1">
      <c r="E376" s="10"/>
    </row>
    <row r="377" spans="1:10" ht="11" customHeight="1">
      <c r="A377" s="357" t="s">
        <v>1101</v>
      </c>
      <c r="E377" s="10"/>
    </row>
    <row r="378" spans="1:10" ht="11" customHeight="1">
      <c r="A378" s="77" t="s">
        <v>1389</v>
      </c>
      <c r="E378" s="10"/>
    </row>
    <row r="379" spans="1:10" ht="11" customHeight="1">
      <c r="A379" s="77" t="s">
        <v>2502</v>
      </c>
      <c r="E379" s="10"/>
    </row>
    <row r="380" spans="1:10" ht="11" customHeight="1">
      <c r="A380" s="77" t="s">
        <v>3582</v>
      </c>
      <c r="E380" s="10"/>
    </row>
    <row r="381" spans="1:10" ht="11" customHeight="1">
      <c r="A381" s="716" t="s">
        <v>3542</v>
      </c>
      <c r="E381" s="10"/>
    </row>
    <row r="382" spans="1:10" ht="11" customHeight="1">
      <c r="A382" s="774" t="s">
        <v>3179</v>
      </c>
      <c r="E382" s="10"/>
    </row>
    <row r="383" spans="1:10" ht="11" customHeight="1">
      <c r="A383" s="15"/>
      <c r="B383" s="9"/>
      <c r="C383" s="358"/>
      <c r="D383" s="9"/>
      <c r="E383" s="361"/>
      <c r="F383" s="359" t="s">
        <v>1683</v>
      </c>
      <c r="G383" s="22"/>
      <c r="H383" s="130" t="s">
        <v>2373</v>
      </c>
      <c r="I383" s="145" t="s">
        <v>475</v>
      </c>
      <c r="J383" s="146"/>
    </row>
    <row r="384" spans="1:10" ht="11" customHeight="1">
      <c r="A384" s="102" t="s">
        <v>3643</v>
      </c>
      <c r="B384" s="41"/>
      <c r="C384" s="360"/>
      <c r="D384" s="41" t="s">
        <v>3644</v>
      </c>
      <c r="E384" s="362" t="s">
        <v>1886</v>
      </c>
      <c r="F384" s="41"/>
      <c r="G384" s="363" t="s">
        <v>1886</v>
      </c>
      <c r="H384" s="54" t="s">
        <v>2374</v>
      </c>
      <c r="I384" s="261" t="s">
        <v>2506</v>
      </c>
      <c r="J384" s="262"/>
    </row>
    <row r="385" spans="1:10" ht="11" customHeight="1">
      <c r="A385" s="15" t="s">
        <v>1866</v>
      </c>
      <c r="B385" s="9"/>
      <c r="C385" s="358"/>
      <c r="D385" s="9" t="s">
        <v>1867</v>
      </c>
      <c r="E385" s="134">
        <v>12</v>
      </c>
      <c r="F385" s="367" t="s">
        <v>1682</v>
      </c>
      <c r="G385" s="368">
        <v>13</v>
      </c>
      <c r="H385" s="369">
        <v>40431</v>
      </c>
      <c r="I385" s="505" t="s">
        <v>2078</v>
      </c>
      <c r="J385" s="146"/>
    </row>
    <row r="386" spans="1:10" ht="11" customHeight="1">
      <c r="A386" s="85" t="s">
        <v>3197</v>
      </c>
      <c r="B386" s="7"/>
      <c r="C386" s="356"/>
      <c r="D386" s="7" t="s">
        <v>2219</v>
      </c>
      <c r="E386" s="119">
        <v>12</v>
      </c>
      <c r="F386" s="110" t="s">
        <v>1682</v>
      </c>
      <c r="G386" s="364">
        <v>14</v>
      </c>
      <c r="H386" s="365">
        <v>40457</v>
      </c>
      <c r="I386" s="607" t="s">
        <v>3147</v>
      </c>
      <c r="J386" s="148"/>
    </row>
    <row r="387" spans="1:10" ht="11" customHeight="1">
      <c r="A387" s="23" t="s">
        <v>2720</v>
      </c>
      <c r="B387" s="7"/>
      <c r="C387" s="356"/>
      <c r="D387" s="7" t="s">
        <v>1381</v>
      </c>
      <c r="E387" s="119">
        <v>10</v>
      </c>
      <c r="F387" s="110" t="s">
        <v>1682</v>
      </c>
      <c r="G387" s="364">
        <v>12</v>
      </c>
      <c r="H387" s="365">
        <v>40476</v>
      </c>
      <c r="I387" s="607" t="s">
        <v>3147</v>
      </c>
      <c r="J387" s="148"/>
    </row>
    <row r="388" spans="1:10" ht="11" customHeight="1">
      <c r="A388" s="85" t="s">
        <v>229</v>
      </c>
      <c r="B388" s="7"/>
      <c r="C388" s="356"/>
      <c r="D388" s="7" t="s">
        <v>951</v>
      </c>
      <c r="E388" s="119">
        <v>9</v>
      </c>
      <c r="F388" s="110" t="s">
        <v>1682</v>
      </c>
      <c r="G388" s="364">
        <v>13</v>
      </c>
      <c r="H388" s="365">
        <v>40442</v>
      </c>
      <c r="I388" s="719" t="s">
        <v>1622</v>
      </c>
      <c r="J388" s="148"/>
    </row>
    <row r="389" spans="1:10" ht="11" customHeight="1">
      <c r="A389" s="102" t="s">
        <v>2137</v>
      </c>
      <c r="B389" s="31"/>
      <c r="C389" s="351"/>
      <c r="D389" s="31" t="s">
        <v>2138</v>
      </c>
      <c r="E389" s="135">
        <v>9</v>
      </c>
      <c r="F389" s="352" t="s">
        <v>1682</v>
      </c>
      <c r="G389" s="363">
        <v>10</v>
      </c>
      <c r="H389" s="366">
        <v>41418</v>
      </c>
      <c r="I389" s="259" t="s">
        <v>1790</v>
      </c>
      <c r="J389" s="262"/>
    </row>
    <row r="390" spans="1:10" ht="11" customHeight="1">
      <c r="A390" s="196" t="s">
        <v>2101</v>
      </c>
      <c r="B390" s="9"/>
      <c r="C390" s="358"/>
      <c r="D390" s="9" t="s">
        <v>125</v>
      </c>
      <c r="E390" s="134">
        <v>12</v>
      </c>
      <c r="F390" s="367" t="s">
        <v>1682</v>
      </c>
      <c r="G390" s="368">
        <v>14</v>
      </c>
      <c r="H390" s="369">
        <v>41243</v>
      </c>
      <c r="I390" s="505">
        <v>2014</v>
      </c>
      <c r="J390" s="146"/>
    </row>
    <row r="391" spans="1:10" ht="11" customHeight="1">
      <c r="A391" s="23" t="s">
        <v>763</v>
      </c>
      <c r="B391" s="7"/>
      <c r="C391" s="356"/>
      <c r="D391" s="7" t="s">
        <v>764</v>
      </c>
      <c r="E391" s="119">
        <v>10</v>
      </c>
      <c r="F391" s="110" t="s">
        <v>1682</v>
      </c>
      <c r="G391" s="364">
        <v>12</v>
      </c>
      <c r="H391" s="365">
        <v>40458</v>
      </c>
      <c r="I391" s="607" t="s">
        <v>1336</v>
      </c>
      <c r="J391" s="148"/>
    </row>
    <row r="392" spans="1:10" ht="11" customHeight="1">
      <c r="A392" s="85" t="s">
        <v>3007</v>
      </c>
      <c r="B392" s="7"/>
      <c r="C392" s="356"/>
      <c r="D392" s="7" t="s">
        <v>1482</v>
      </c>
      <c r="E392" s="119">
        <v>8</v>
      </c>
      <c r="F392" s="110" t="s">
        <v>1682</v>
      </c>
      <c r="G392" s="364">
        <v>10</v>
      </c>
      <c r="H392" s="365">
        <v>40850</v>
      </c>
      <c r="I392" s="719" t="s">
        <v>495</v>
      </c>
      <c r="J392" s="148"/>
    </row>
    <row r="393" spans="1:10" ht="11" customHeight="1">
      <c r="A393" s="85" t="s">
        <v>3181</v>
      </c>
      <c r="B393" s="7"/>
      <c r="C393" s="356"/>
      <c r="D393" s="7" t="s">
        <v>3182</v>
      </c>
      <c r="E393" s="119">
        <v>10</v>
      </c>
      <c r="F393" s="110" t="s">
        <v>1682</v>
      </c>
      <c r="G393" s="364">
        <v>12</v>
      </c>
      <c r="H393" s="365">
        <v>40431</v>
      </c>
      <c r="I393" s="607" t="s">
        <v>1336</v>
      </c>
      <c r="J393" s="148"/>
    </row>
    <row r="394" spans="1:10" ht="11" customHeight="1">
      <c r="A394" s="102" t="s">
        <v>1501</v>
      </c>
      <c r="B394" s="31"/>
      <c r="C394" s="351"/>
      <c r="D394" s="31" t="s">
        <v>1994</v>
      </c>
      <c r="E394" s="135">
        <v>19</v>
      </c>
      <c r="F394" s="352" t="s">
        <v>1682</v>
      </c>
      <c r="G394" s="363">
        <v>20</v>
      </c>
      <c r="H394" s="366">
        <v>40375</v>
      </c>
      <c r="I394" s="259" t="s">
        <v>1336</v>
      </c>
      <c r="J394" s="262"/>
    </row>
    <row r="395" spans="1:10" ht="11" customHeight="1">
      <c r="A395" s="15" t="s">
        <v>3564</v>
      </c>
      <c r="B395" s="9"/>
      <c r="C395" s="358"/>
      <c r="D395" s="9" t="s">
        <v>3565</v>
      </c>
      <c r="E395" s="134">
        <v>43</v>
      </c>
      <c r="F395" s="367" t="s">
        <v>1682</v>
      </c>
      <c r="G395" s="368">
        <v>48</v>
      </c>
      <c r="H395" s="369">
        <v>40469</v>
      </c>
      <c r="I395" s="757">
        <v>2015</v>
      </c>
      <c r="J395" s="146"/>
    </row>
    <row r="396" spans="1:10" ht="11" customHeight="1">
      <c r="A396" s="23" t="s">
        <v>2318</v>
      </c>
      <c r="B396" s="7"/>
      <c r="C396" s="356"/>
      <c r="D396" s="7" t="s">
        <v>2312</v>
      </c>
      <c r="E396" s="119">
        <v>14</v>
      </c>
      <c r="F396" s="110" t="s">
        <v>1682</v>
      </c>
      <c r="G396" s="364">
        <v>17</v>
      </c>
      <c r="H396" s="365">
        <v>40479</v>
      </c>
      <c r="I396" s="607" t="s">
        <v>825</v>
      </c>
      <c r="J396" s="148"/>
    </row>
    <row r="397" spans="1:10" ht="11" customHeight="1">
      <c r="A397" s="85" t="s">
        <v>1061</v>
      </c>
      <c r="B397" s="7"/>
      <c r="C397" s="356"/>
      <c r="D397" s="7" t="s">
        <v>1062</v>
      </c>
      <c r="E397" s="119">
        <v>15</v>
      </c>
      <c r="F397" s="110" t="s">
        <v>1682</v>
      </c>
      <c r="G397" s="364">
        <v>18</v>
      </c>
      <c r="H397" s="365">
        <v>40479</v>
      </c>
      <c r="I397" s="719" t="s">
        <v>826</v>
      </c>
      <c r="J397" s="148"/>
    </row>
    <row r="398" spans="1:10" ht="11" customHeight="1">
      <c r="A398" s="85" t="s">
        <v>776</v>
      </c>
      <c r="B398" s="7"/>
      <c r="C398" s="356"/>
      <c r="D398" s="7" t="s">
        <v>3521</v>
      </c>
      <c r="E398" s="119">
        <v>12</v>
      </c>
      <c r="F398" s="110" t="s">
        <v>1682</v>
      </c>
      <c r="G398" s="364">
        <v>13</v>
      </c>
      <c r="H398" s="365">
        <v>41234</v>
      </c>
      <c r="I398" s="719" t="s">
        <v>495</v>
      </c>
      <c r="J398" s="148"/>
    </row>
    <row r="399" spans="1:10" ht="11" customHeight="1">
      <c r="A399" s="102" t="s">
        <v>2671</v>
      </c>
      <c r="B399" s="31"/>
      <c r="C399" s="351"/>
      <c r="D399" s="31" t="s">
        <v>2672</v>
      </c>
      <c r="E399" s="135">
        <v>27</v>
      </c>
      <c r="F399" s="352" t="s">
        <v>1682</v>
      </c>
      <c r="G399" s="363">
        <v>28</v>
      </c>
      <c r="H399" s="366">
        <v>40431</v>
      </c>
      <c r="I399" s="259" t="s">
        <v>3226</v>
      </c>
      <c r="J399" s="262"/>
    </row>
    <row r="400" spans="1:10" ht="11" customHeight="1">
      <c r="A400" s="15" t="s">
        <v>2590</v>
      </c>
      <c r="B400" s="9"/>
      <c r="C400" s="358"/>
      <c r="D400" s="9" t="s">
        <v>640</v>
      </c>
      <c r="E400" s="134">
        <v>11</v>
      </c>
      <c r="F400" s="367" t="s">
        <v>1682</v>
      </c>
      <c r="G400" s="368">
        <v>12</v>
      </c>
      <c r="H400" s="369">
        <v>40431</v>
      </c>
      <c r="I400" s="505" t="s">
        <v>2078</v>
      </c>
      <c r="J400" s="146"/>
    </row>
    <row r="401" spans="1:10" ht="11" customHeight="1">
      <c r="A401" s="85" t="s">
        <v>111</v>
      </c>
      <c r="B401" s="7"/>
      <c r="C401" s="356"/>
      <c r="D401" s="7" t="s">
        <v>639</v>
      </c>
      <c r="E401" s="119">
        <v>20</v>
      </c>
      <c r="F401" s="110" t="s">
        <v>1682</v>
      </c>
      <c r="G401" s="364">
        <v>22</v>
      </c>
      <c r="H401" s="365">
        <v>40087</v>
      </c>
      <c r="I401" s="607" t="s">
        <v>3147</v>
      </c>
      <c r="J401" s="148"/>
    </row>
    <row r="402" spans="1:10" ht="11" customHeight="1">
      <c r="A402" s="85" t="s">
        <v>863</v>
      </c>
      <c r="B402" s="7"/>
      <c r="C402" s="356"/>
      <c r="D402" s="7" t="s">
        <v>799</v>
      </c>
      <c r="E402" s="119">
        <v>7</v>
      </c>
      <c r="F402" s="110" t="s">
        <v>1682</v>
      </c>
      <c r="G402" s="364">
        <v>9</v>
      </c>
      <c r="H402" s="365">
        <v>41241</v>
      </c>
      <c r="I402" s="607">
        <v>2014</v>
      </c>
      <c r="J402" s="148"/>
    </row>
    <row r="403" spans="1:10" ht="11" customHeight="1">
      <c r="A403" s="23" t="s">
        <v>3722</v>
      </c>
      <c r="B403" s="7"/>
      <c r="C403" s="356"/>
      <c r="D403" s="7" t="s">
        <v>1756</v>
      </c>
      <c r="E403" s="119">
        <v>23</v>
      </c>
      <c r="F403" s="110" t="s">
        <v>1682</v>
      </c>
      <c r="G403" s="364">
        <v>25</v>
      </c>
      <c r="H403" s="365">
        <v>40135</v>
      </c>
      <c r="I403" s="607" t="s">
        <v>2078</v>
      </c>
      <c r="J403" s="148"/>
    </row>
    <row r="404" spans="1:10" ht="11" customHeight="1">
      <c r="A404" s="193" t="s">
        <v>2041</v>
      </c>
      <c r="B404" s="31"/>
      <c r="C404" s="351"/>
      <c r="D404" s="31" t="s">
        <v>1293</v>
      </c>
      <c r="E404" s="135">
        <v>20</v>
      </c>
      <c r="F404" s="352" t="s">
        <v>1682</v>
      </c>
      <c r="G404" s="363">
        <v>21</v>
      </c>
      <c r="H404" s="366">
        <v>40431</v>
      </c>
      <c r="I404" s="259" t="s">
        <v>2078</v>
      </c>
      <c r="J404" s="262"/>
    </row>
    <row r="405" spans="1:10" ht="11" customHeight="1">
      <c r="A405" s="15" t="s">
        <v>2551</v>
      </c>
      <c r="B405" s="9"/>
      <c r="C405" s="358"/>
      <c r="D405" s="9" t="s">
        <v>2552</v>
      </c>
      <c r="E405" s="134">
        <v>9</v>
      </c>
      <c r="F405" s="367" t="s">
        <v>1682</v>
      </c>
      <c r="G405" s="368">
        <v>10</v>
      </c>
      <c r="H405" s="369">
        <v>40480</v>
      </c>
      <c r="I405" s="505" t="s">
        <v>2078</v>
      </c>
      <c r="J405" s="146"/>
    </row>
    <row r="406" spans="1:10" ht="11" customHeight="1">
      <c r="A406" s="23" t="s">
        <v>2424</v>
      </c>
      <c r="B406" s="7"/>
      <c r="C406" s="356"/>
      <c r="D406" s="7" t="s">
        <v>2425</v>
      </c>
      <c r="E406" s="119">
        <v>11</v>
      </c>
      <c r="F406" s="110" t="s">
        <v>1682</v>
      </c>
      <c r="G406" s="364">
        <v>12</v>
      </c>
      <c r="H406" s="365">
        <v>40437</v>
      </c>
      <c r="I406" s="607" t="s">
        <v>2078</v>
      </c>
      <c r="J406" s="148"/>
    </row>
    <row r="407" spans="1:10" ht="11" customHeight="1">
      <c r="A407" s="23" t="s">
        <v>263</v>
      </c>
      <c r="B407" s="7"/>
      <c r="C407" s="356"/>
      <c r="D407" s="7" t="s">
        <v>264</v>
      </c>
      <c r="E407" s="119">
        <v>9</v>
      </c>
      <c r="F407" s="110" t="s">
        <v>1682</v>
      </c>
      <c r="G407" s="364">
        <v>10</v>
      </c>
      <c r="H407" s="365">
        <v>40436</v>
      </c>
      <c r="I407" s="607" t="s">
        <v>2078</v>
      </c>
      <c r="J407" s="148"/>
    </row>
    <row r="408" spans="1:10" ht="11" customHeight="1">
      <c r="A408" s="23" t="s">
        <v>199</v>
      </c>
      <c r="B408" s="7"/>
      <c r="C408" s="356"/>
      <c r="D408" s="7" t="s">
        <v>3701</v>
      </c>
      <c r="E408" s="119">
        <v>11</v>
      </c>
      <c r="F408" s="110" t="s">
        <v>1682</v>
      </c>
      <c r="G408" s="364">
        <v>12</v>
      </c>
      <c r="H408" s="365">
        <v>41894</v>
      </c>
      <c r="I408" s="719">
        <v>2015</v>
      </c>
      <c r="J408" s="148"/>
    </row>
    <row r="409" spans="1:10" ht="11" customHeight="1">
      <c r="A409" s="102" t="s">
        <v>444</v>
      </c>
      <c r="B409" s="31"/>
      <c r="C409" s="351"/>
      <c r="D409" s="31" t="s">
        <v>479</v>
      </c>
      <c r="E409" s="135">
        <v>6</v>
      </c>
      <c r="F409" s="352" t="s">
        <v>1682</v>
      </c>
      <c r="G409" s="363">
        <v>10</v>
      </c>
      <c r="H409" s="366">
        <v>40505</v>
      </c>
      <c r="I409" s="259">
        <v>2014</v>
      </c>
      <c r="J409" s="262"/>
    </row>
    <row r="410" spans="1:10" ht="11" customHeight="1">
      <c r="A410" s="196" t="s">
        <v>1070</v>
      </c>
      <c r="B410" s="9"/>
      <c r="C410" s="358"/>
      <c r="D410" s="9" t="s">
        <v>1071</v>
      </c>
      <c r="E410" s="134">
        <v>16</v>
      </c>
      <c r="F410" s="367" t="s">
        <v>1682</v>
      </c>
      <c r="G410" s="368">
        <v>18</v>
      </c>
      <c r="H410" s="369">
        <v>40471</v>
      </c>
      <c r="I410" s="505" t="s">
        <v>1336</v>
      </c>
      <c r="J410" s="146"/>
    </row>
    <row r="411" spans="1:10" ht="11" customHeight="1">
      <c r="A411" s="23" t="s">
        <v>47</v>
      </c>
      <c r="B411" s="7"/>
      <c r="C411" s="356"/>
      <c r="D411" s="7" t="s">
        <v>593</v>
      </c>
      <c r="E411" s="119">
        <v>11</v>
      </c>
      <c r="F411" s="110" t="s">
        <v>1682</v>
      </c>
      <c r="G411" s="364">
        <v>12</v>
      </c>
      <c r="H411" s="365">
        <v>40477</v>
      </c>
      <c r="I411" s="607" t="s">
        <v>2078</v>
      </c>
      <c r="J411" s="148"/>
    </row>
    <row r="412" spans="1:10" ht="11" customHeight="1">
      <c r="A412" s="23" t="s">
        <v>2537</v>
      </c>
      <c r="B412" s="7"/>
      <c r="C412" s="356"/>
      <c r="D412" s="7" t="s">
        <v>2173</v>
      </c>
      <c r="E412" s="119">
        <v>20</v>
      </c>
      <c r="F412" s="110" t="s">
        <v>1682</v>
      </c>
      <c r="G412" s="364">
        <v>23</v>
      </c>
      <c r="H412" s="365">
        <v>40857</v>
      </c>
      <c r="I412" s="607">
        <v>2014</v>
      </c>
      <c r="J412" s="148"/>
    </row>
    <row r="413" spans="1:10" ht="11" customHeight="1">
      <c r="A413" s="85" t="s">
        <v>1725</v>
      </c>
      <c r="B413" s="7"/>
      <c r="C413" s="356"/>
      <c r="D413" s="7" t="s">
        <v>1476</v>
      </c>
      <c r="E413" s="119">
        <v>11</v>
      </c>
      <c r="F413" s="110" t="s">
        <v>1682</v>
      </c>
      <c r="G413" s="364">
        <v>12</v>
      </c>
      <c r="H413" s="365">
        <v>40506</v>
      </c>
      <c r="I413" s="607" t="s">
        <v>2078</v>
      </c>
      <c r="J413" s="148"/>
    </row>
    <row r="414" spans="1:10" ht="11" customHeight="1">
      <c r="A414" s="30" t="s">
        <v>482</v>
      </c>
      <c r="B414" s="31"/>
      <c r="C414" s="351"/>
      <c r="D414" s="31" t="s">
        <v>1567</v>
      </c>
      <c r="E414" s="135">
        <v>7</v>
      </c>
      <c r="F414" s="352" t="s">
        <v>1682</v>
      </c>
      <c r="G414" s="363">
        <v>8</v>
      </c>
      <c r="H414" s="366">
        <v>41592</v>
      </c>
      <c r="I414" s="758" t="s">
        <v>1622</v>
      </c>
      <c r="J414" s="262"/>
    </row>
    <row r="415" spans="1:10" ht="11" customHeight="1">
      <c r="A415" s="196" t="s">
        <v>1410</v>
      </c>
      <c r="B415" s="9"/>
      <c r="C415" s="358"/>
      <c r="D415" s="9" t="s">
        <v>1411</v>
      </c>
      <c r="E415" s="134">
        <v>12</v>
      </c>
      <c r="F415" s="367" t="s">
        <v>1682</v>
      </c>
      <c r="G415" s="368">
        <v>13</v>
      </c>
      <c r="H415" s="369">
        <v>41578</v>
      </c>
      <c r="I415" s="757" t="s">
        <v>1622</v>
      </c>
      <c r="J415" s="146"/>
    </row>
    <row r="416" spans="1:10" ht="11" customHeight="1">
      <c r="A416" s="85" t="s">
        <v>1734</v>
      </c>
      <c r="B416" s="7"/>
      <c r="C416" s="356"/>
      <c r="D416" s="7" t="s">
        <v>1676</v>
      </c>
      <c r="E416" s="119">
        <v>11</v>
      </c>
      <c r="F416" s="110" t="s">
        <v>1682</v>
      </c>
      <c r="G416" s="364">
        <v>12</v>
      </c>
      <c r="H416" s="365">
        <v>40477</v>
      </c>
      <c r="I416" s="607" t="s">
        <v>2078</v>
      </c>
      <c r="J416" s="148"/>
    </row>
    <row r="417" spans="1:10" ht="11" customHeight="1">
      <c r="A417" s="85" t="s">
        <v>2530</v>
      </c>
      <c r="B417" s="7"/>
      <c r="C417" s="356"/>
      <c r="D417" s="7" t="s">
        <v>1757</v>
      </c>
      <c r="E417" s="119">
        <v>25</v>
      </c>
      <c r="F417" s="110" t="s">
        <v>1682</v>
      </c>
      <c r="G417" s="364">
        <v>28</v>
      </c>
      <c r="H417" s="365">
        <v>40147</v>
      </c>
      <c r="I417" s="607" t="s">
        <v>1336</v>
      </c>
      <c r="J417" s="148"/>
    </row>
    <row r="418" spans="1:10" ht="11" customHeight="1">
      <c r="A418" s="23" t="s">
        <v>857</v>
      </c>
      <c r="B418" s="7"/>
      <c r="C418" s="356"/>
      <c r="D418" s="7" t="s">
        <v>859</v>
      </c>
      <c r="E418" s="119">
        <v>34</v>
      </c>
      <c r="F418" s="110" t="s">
        <v>1682</v>
      </c>
      <c r="G418" s="364">
        <v>39</v>
      </c>
      <c r="H418" s="365">
        <v>40116</v>
      </c>
      <c r="I418" s="719" t="s">
        <v>1622</v>
      </c>
      <c r="J418" s="148"/>
    </row>
    <row r="419" spans="1:10" ht="11" customHeight="1">
      <c r="A419" s="30" t="s">
        <v>1255</v>
      </c>
      <c r="B419" s="31"/>
      <c r="C419" s="351"/>
      <c r="D419" s="31" t="s">
        <v>678</v>
      </c>
      <c r="E419" s="135">
        <v>24</v>
      </c>
      <c r="F419" s="352" t="s">
        <v>1682</v>
      </c>
      <c r="G419" s="363">
        <v>25</v>
      </c>
      <c r="H419" s="366">
        <v>40464</v>
      </c>
      <c r="I419" s="259" t="s">
        <v>2078</v>
      </c>
      <c r="J419" s="262"/>
    </row>
    <row r="420" spans="1:10" ht="11" customHeight="1">
      <c r="A420" s="15" t="s">
        <v>3078</v>
      </c>
      <c r="B420" s="9"/>
      <c r="C420" s="358"/>
      <c r="D420" s="9" t="s">
        <v>3079</v>
      </c>
      <c r="E420" s="134">
        <v>10</v>
      </c>
      <c r="F420" s="367" t="s">
        <v>1682</v>
      </c>
      <c r="G420" s="368">
        <v>11</v>
      </c>
      <c r="H420" s="369">
        <v>40486</v>
      </c>
      <c r="I420" s="505" t="s">
        <v>2078</v>
      </c>
      <c r="J420" s="146"/>
    </row>
    <row r="421" spans="1:10" ht="11" customHeight="1">
      <c r="A421" s="85" t="s">
        <v>523</v>
      </c>
      <c r="B421" s="7"/>
      <c r="C421" s="356"/>
      <c r="D421" s="7" t="s">
        <v>524</v>
      </c>
      <c r="E421" s="119">
        <v>11</v>
      </c>
      <c r="F421" s="110" t="s">
        <v>1682</v>
      </c>
      <c r="G421" s="364">
        <v>12</v>
      </c>
      <c r="H421" s="365">
        <v>40862</v>
      </c>
      <c r="I421" s="607" t="s">
        <v>3147</v>
      </c>
      <c r="J421" s="148"/>
    </row>
    <row r="422" spans="1:10" ht="11" customHeight="1">
      <c r="A422" s="23" t="s">
        <v>3170</v>
      </c>
      <c r="B422" s="7"/>
      <c r="C422" s="356"/>
      <c r="D422" s="7" t="s">
        <v>3737</v>
      </c>
      <c r="E422" s="119">
        <v>18</v>
      </c>
      <c r="F422" s="110" t="s">
        <v>1682</v>
      </c>
      <c r="G422" s="364">
        <v>19</v>
      </c>
      <c r="H422" s="365">
        <v>40505</v>
      </c>
      <c r="I422" s="607" t="s">
        <v>2078</v>
      </c>
      <c r="J422" s="148"/>
    </row>
    <row r="423" spans="1:10" ht="11" customHeight="1">
      <c r="A423" s="85" t="s">
        <v>957</v>
      </c>
      <c r="B423" s="7"/>
      <c r="C423" s="356"/>
      <c r="D423" s="7" t="s">
        <v>958</v>
      </c>
      <c r="E423" s="119">
        <v>8</v>
      </c>
      <c r="F423" s="110" t="s">
        <v>1682</v>
      </c>
      <c r="G423" s="364">
        <v>9</v>
      </c>
      <c r="H423" s="365">
        <v>41751</v>
      </c>
      <c r="I423" s="607">
        <v>2015</v>
      </c>
      <c r="J423" s="148"/>
    </row>
    <row r="424" spans="1:10" ht="11" customHeight="1">
      <c r="A424" s="193" t="s">
        <v>2102</v>
      </c>
      <c r="B424" s="31"/>
      <c r="C424" s="351"/>
      <c r="D424" s="31" t="s">
        <v>2145</v>
      </c>
      <c r="E424" s="135">
        <v>8</v>
      </c>
      <c r="F424" s="352" t="s">
        <v>1682</v>
      </c>
      <c r="G424" s="363">
        <v>9</v>
      </c>
      <c r="H424" s="366">
        <v>40844</v>
      </c>
      <c r="I424" s="259" t="s">
        <v>1336</v>
      </c>
      <c r="J424" s="262"/>
    </row>
    <row r="425" spans="1:10" ht="11" customHeight="1">
      <c r="A425" s="129" t="s">
        <v>2821</v>
      </c>
      <c r="B425" s="9"/>
      <c r="C425" s="358"/>
      <c r="D425" s="777" t="s">
        <v>3707</v>
      </c>
      <c r="E425" s="134">
        <v>8</v>
      </c>
      <c r="F425" s="367" t="s">
        <v>1682</v>
      </c>
      <c r="G425" s="368">
        <v>9</v>
      </c>
      <c r="H425" s="369">
        <v>40844</v>
      </c>
      <c r="I425" s="505" t="s">
        <v>1336</v>
      </c>
      <c r="J425" s="146"/>
    </row>
    <row r="426" spans="1:10" ht="11" customHeight="1">
      <c r="A426" s="85" t="s">
        <v>1224</v>
      </c>
      <c r="B426" s="7"/>
      <c r="C426" s="356"/>
      <c r="D426" s="7" t="s">
        <v>620</v>
      </c>
      <c r="E426" s="119">
        <v>11</v>
      </c>
      <c r="F426" s="110" t="s">
        <v>1682</v>
      </c>
      <c r="G426" s="364">
        <v>12</v>
      </c>
      <c r="H426" s="365">
        <v>41172</v>
      </c>
      <c r="I426" s="719" t="s">
        <v>495</v>
      </c>
      <c r="J426" s="148"/>
    </row>
    <row r="427" spans="1:10" ht="11" customHeight="1">
      <c r="A427" s="23" t="s">
        <v>646</v>
      </c>
      <c r="B427" s="7"/>
      <c r="C427" s="356"/>
      <c r="D427" s="7" t="s">
        <v>1642</v>
      </c>
      <c r="E427" s="119">
        <v>16</v>
      </c>
      <c r="F427" s="110" t="s">
        <v>1682</v>
      </c>
      <c r="G427" s="364">
        <v>18</v>
      </c>
      <c r="H427" s="365">
        <v>40836</v>
      </c>
      <c r="I427" s="719" t="s">
        <v>495</v>
      </c>
      <c r="J427" s="148"/>
    </row>
    <row r="428" spans="1:10" ht="11" customHeight="1">
      <c r="A428" s="23" t="s">
        <v>2364</v>
      </c>
      <c r="B428" s="7"/>
      <c r="C428" s="356"/>
      <c r="D428" s="7" t="s">
        <v>2365</v>
      </c>
      <c r="E428" s="119">
        <v>7</v>
      </c>
      <c r="F428" s="110" t="s">
        <v>1682</v>
      </c>
      <c r="G428" s="364">
        <v>9</v>
      </c>
      <c r="H428" s="365">
        <v>41577</v>
      </c>
      <c r="I428" s="719">
        <v>2015</v>
      </c>
      <c r="J428" s="148"/>
    </row>
    <row r="429" spans="1:10" ht="11" customHeight="1">
      <c r="A429" s="30" t="s">
        <v>3524</v>
      </c>
      <c r="B429" s="31"/>
      <c r="C429" s="351"/>
      <c r="D429" s="31" t="s">
        <v>3525</v>
      </c>
      <c r="E429" s="135">
        <v>9</v>
      </c>
      <c r="F429" s="352" t="s">
        <v>1682</v>
      </c>
      <c r="G429" s="363">
        <v>10</v>
      </c>
      <c r="H429" s="366">
        <v>40431</v>
      </c>
      <c r="I429" s="259" t="s">
        <v>2078</v>
      </c>
      <c r="J429" s="262"/>
    </row>
    <row r="430" spans="1:10" ht="11" customHeight="1">
      <c r="A430" s="15" t="s">
        <v>207</v>
      </c>
      <c r="B430" s="9"/>
      <c r="C430" s="358"/>
      <c r="D430" s="9" t="s">
        <v>208</v>
      </c>
      <c r="E430" s="134">
        <v>14</v>
      </c>
      <c r="F430" s="367" t="s">
        <v>1682</v>
      </c>
      <c r="G430" s="368">
        <v>15</v>
      </c>
      <c r="H430" s="369">
        <v>41250</v>
      </c>
      <c r="I430" s="757" t="s">
        <v>495</v>
      </c>
      <c r="J430" s="146"/>
    </row>
    <row r="431" spans="1:10" ht="11" customHeight="1">
      <c r="A431" s="86" t="s">
        <v>320</v>
      </c>
      <c r="B431" s="7"/>
      <c r="C431" s="356"/>
      <c r="D431" s="7" t="s">
        <v>321</v>
      </c>
      <c r="E431" s="119">
        <v>14</v>
      </c>
      <c r="F431" s="110" t="s">
        <v>1682</v>
      </c>
      <c r="G431" s="364">
        <v>15</v>
      </c>
      <c r="H431" s="365">
        <v>41250</v>
      </c>
      <c r="I431" s="719" t="s">
        <v>495</v>
      </c>
      <c r="J431" s="148"/>
    </row>
    <row r="432" spans="1:10" ht="11" customHeight="1">
      <c r="A432" s="23" t="s">
        <v>941</v>
      </c>
      <c r="B432" s="7"/>
      <c r="C432" s="356"/>
      <c r="D432" s="7" t="s">
        <v>2699</v>
      </c>
      <c r="E432" s="119">
        <v>18</v>
      </c>
      <c r="F432" s="110" t="s">
        <v>1682</v>
      </c>
      <c r="G432" s="364">
        <v>20</v>
      </c>
      <c r="H432" s="365">
        <v>40830</v>
      </c>
      <c r="I432" s="719" t="s">
        <v>495</v>
      </c>
      <c r="J432" s="148"/>
    </row>
    <row r="433" spans="1:10" ht="11" customHeight="1">
      <c r="A433" s="86" t="s">
        <v>2134</v>
      </c>
      <c r="B433" s="7"/>
      <c r="C433" s="356"/>
      <c r="D433" s="7" t="s">
        <v>1475</v>
      </c>
      <c r="E433" s="119">
        <v>19</v>
      </c>
      <c r="F433" s="110" t="s">
        <v>1682</v>
      </c>
      <c r="G433" s="364">
        <v>20</v>
      </c>
      <c r="H433" s="365">
        <v>40438</v>
      </c>
      <c r="I433" s="607" t="s">
        <v>2078</v>
      </c>
      <c r="J433" s="148"/>
    </row>
    <row r="434" spans="1:10" ht="11" customHeight="1">
      <c r="A434" s="30" t="s">
        <v>2092</v>
      </c>
      <c r="B434" s="31"/>
      <c r="C434" s="351"/>
      <c r="D434" s="31" t="s">
        <v>2093</v>
      </c>
      <c r="E434" s="135">
        <v>6</v>
      </c>
      <c r="F434" s="352" t="s">
        <v>1682</v>
      </c>
      <c r="G434" s="363">
        <v>7</v>
      </c>
      <c r="H434" s="366">
        <v>41978</v>
      </c>
      <c r="I434" s="758">
        <v>2015</v>
      </c>
      <c r="J434" s="262"/>
    </row>
    <row r="435" spans="1:10" ht="11" customHeight="1">
      <c r="A435" s="85" t="s">
        <v>1090</v>
      </c>
      <c r="B435" s="7"/>
      <c r="C435" s="356"/>
      <c r="D435" s="7" t="s">
        <v>1091</v>
      </c>
      <c r="E435" s="119">
        <v>11</v>
      </c>
      <c r="F435" s="110" t="s">
        <v>1682</v>
      </c>
      <c r="G435" s="364">
        <v>13</v>
      </c>
      <c r="H435" s="365">
        <v>40431</v>
      </c>
      <c r="I435" s="607" t="s">
        <v>3147</v>
      </c>
      <c r="J435" s="148"/>
    </row>
    <row r="436" spans="1:10" ht="11" customHeight="1">
      <c r="A436" s="102" t="s">
        <v>1488</v>
      </c>
      <c r="B436" s="31"/>
      <c r="C436" s="351"/>
      <c r="D436" s="31" t="s">
        <v>1489</v>
      </c>
      <c r="E436" s="135">
        <v>11</v>
      </c>
      <c r="F436" s="352" t="s">
        <v>1682</v>
      </c>
      <c r="G436" s="363">
        <v>15</v>
      </c>
      <c r="H436" s="366">
        <v>40480</v>
      </c>
      <c r="I436" s="259">
        <v>2014</v>
      </c>
      <c r="J436" s="262"/>
    </row>
    <row r="437" spans="1:10">
      <c r="A437" s="504" t="s">
        <v>2801</v>
      </c>
    </row>
    <row r="438" spans="1:10">
      <c r="E438" s="629"/>
      <c r="F438" s="628"/>
      <c r="G438" s="10"/>
    </row>
    <row r="439" spans="1:10">
      <c r="E439" s="629"/>
      <c r="F439" s="628"/>
      <c r="G439" s="10"/>
    </row>
    <row r="440" spans="1:10">
      <c r="E440" s="629"/>
      <c r="F440" s="628"/>
      <c r="G440" s="10"/>
    </row>
    <row r="441" spans="1:10">
      <c r="E441" s="629"/>
      <c r="F441" s="628"/>
      <c r="G441" s="10"/>
    </row>
    <row r="442" spans="1:10">
      <c r="E442" s="629"/>
      <c r="F442" s="628"/>
      <c r="G442" s="10"/>
    </row>
  </sheetData>
  <hyperlinks>
    <hyperlink ref="G136" r:id="rId1"/>
    <hyperlink ref="G139" r:id="rId2"/>
  </hyperlinks>
  <pageMargins left="0.34" right="0.28000000000000003" top="0.38" bottom="0.52" header="0.5" footer="0.36"/>
  <pageSetup orientation="portrait" verticalDpi="3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USDIV.txt</vt:lpstr>
      <vt:lpstr>Contenders</vt:lpstr>
      <vt:lpstr>Challengers</vt:lpstr>
      <vt:lpstr>All CCC</vt:lpstr>
      <vt:lpstr>Changes</vt:lpstr>
      <vt:lpstr>Summary</vt:lpstr>
      <vt:lpstr>Revisions</vt:lpstr>
      <vt:lpstr>Notes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Dividend Champions</dc:title>
  <dc:creator>David Fish</dc:creator>
  <cp:lastModifiedBy>vamsik</cp:lastModifiedBy>
  <cp:lastPrinted>2015-02-28T04:55:56Z</cp:lastPrinted>
  <dcterms:created xsi:type="dcterms:W3CDTF">2007-12-13T06:42:51Z</dcterms:created>
  <dcterms:modified xsi:type="dcterms:W3CDTF">2015-03-17T06:01:31Z</dcterms:modified>
</cp:coreProperties>
</file>